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itesm365-my.sharepoint.com/personal/e12191_ritesm365_onmicrosoft_com/Documents/AI/SARTHI/Development/ERC/data_to_RB/"/>
    </mc:Choice>
  </mc:AlternateContent>
  <xr:revisionPtr revIDLastSave="6" documentId="14_{12BD77D2-DECA-4CA9-BAE4-43D8C2BAE5EE}" xr6:coauthVersionLast="47" xr6:coauthVersionMax="47" xr10:uidLastSave="{1D02B9FA-64A3-490A-B9B0-E2C48B68FA60}"/>
  <bookViews>
    <workbookView xWindow="-98" yWindow="-98" windowWidth="21795" windowHeight="12975" activeTab="1" xr2:uid="{00000000-000D-0000-FFFF-FFFF00000000}"/>
  </bookViews>
  <sheets>
    <sheet name="Plant, Month &amp; PO Defect Analys" sheetId="1" r:id="rId1"/>
    <sheet name="Copy of Final Month Wise Defect" sheetId="2" r:id="rId2"/>
    <sheet name="Sheet9" sheetId="3" r:id="rId3"/>
    <sheet name="Detail1-December 2025" sheetId="4" r:id="rId4"/>
    <sheet name="Plant &amp; Month Wise Defect Analy" sheetId="5" r:id="rId5"/>
    <sheet name="Final Upto Nov Plant &amp; Month Wi" sheetId="6" r:id="rId6"/>
    <sheet name="Detailed Plant List" sheetId="7" r:id="rId7"/>
    <sheet name="Plant Wise Manpower Status 20.0" sheetId="8" r:id="rId8"/>
    <sheet name="ERC Vendor Directory" sheetId="9" r:id="rId9"/>
    <sheet name="Sheet8" sheetId="10" r:id="rId10"/>
    <sheet name="RIO wise Breakup" sheetId="11" r:id="rId11"/>
    <sheet name="Plant wise OR " sheetId="12" r:id="rId12"/>
    <sheet name="Type of Defects " sheetId="13" r:id="rId13"/>
    <sheet name="ERC Requirement Summary March 2" sheetId="14" r:id="rId14"/>
  </sheets>
  <definedNames>
    <definedName name="_xlnm._FilterDatabase" localSheetId="3" hidden="1">'Detail1-December 2025'!$A$1:$BR$42</definedName>
    <definedName name="_xlnm._FilterDatabase" localSheetId="6" hidden="1">'Detailed Plant List'!$A$1:$K$39</definedName>
    <definedName name="_xlnm._FilterDatabase" localSheetId="8" hidden="1">'ERC Vendor Directory'!$A$2:$AG$65</definedName>
    <definedName name="_xlnm._FilterDatabase" localSheetId="0" hidden="1">'Plant, Month &amp; PO Defect Analys'!$A$2:$BF$388</definedName>
    <definedName name="_xlnm._FilterDatabase" localSheetId="12" hidden="1">'Type of Defects '!$A$1:$AN$21</definedName>
  </definedNames>
  <calcPr calcId="191029"/>
  <pivotCaches>
    <pivotCache cacheId="0" r:id="rId15"/>
    <pivotCache cacheId="1" r:id="rId16"/>
    <pivotCache cacheId="2"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4" l="1"/>
  <c r="B27" i="14"/>
  <c r="I18" i="14"/>
  <c r="H18" i="14"/>
  <c r="G18" i="14"/>
  <c r="F18" i="14"/>
  <c r="E18" i="14"/>
  <c r="D18" i="14"/>
  <c r="C18" i="14"/>
  <c r="B18" i="14"/>
  <c r="K17" i="14"/>
  <c r="M17" i="14" s="1"/>
  <c r="J17" i="14"/>
  <c r="L17" i="14" s="1"/>
  <c r="L16" i="14"/>
  <c r="K16" i="14"/>
  <c r="M16" i="14" s="1"/>
  <c r="J16" i="14"/>
  <c r="M15" i="14"/>
  <c r="K15" i="14"/>
  <c r="J15" i="14"/>
  <c r="L15" i="14" s="1"/>
  <c r="L14" i="14"/>
  <c r="K14" i="14"/>
  <c r="J14" i="14"/>
  <c r="K13" i="14"/>
  <c r="M13" i="14" s="1"/>
  <c r="J13" i="14"/>
  <c r="AF8" i="14"/>
  <c r="AE8" i="14"/>
  <c r="Z8" i="14"/>
  <c r="Y8" i="14"/>
  <c r="X8" i="14"/>
  <c r="W8" i="14"/>
  <c r="V8" i="14"/>
  <c r="U8" i="14"/>
  <c r="T8" i="14"/>
  <c r="S8" i="14"/>
  <c r="AC7" i="14"/>
  <c r="AB7" i="14"/>
  <c r="AD7" i="14" s="1"/>
  <c r="AA7" i="14"/>
  <c r="O7" i="14"/>
  <c r="N7" i="14"/>
  <c r="K7" i="14"/>
  <c r="J7" i="14"/>
  <c r="I7" i="14"/>
  <c r="H7" i="14"/>
  <c r="G7" i="14"/>
  <c r="F7" i="14"/>
  <c r="E7" i="14"/>
  <c r="D7" i="14"/>
  <c r="C7" i="14"/>
  <c r="B7" i="14"/>
  <c r="AD6" i="14"/>
  <c r="AC6" i="14"/>
  <c r="AA6" i="14"/>
  <c r="K6" i="14"/>
  <c r="M6" i="14" s="1"/>
  <c r="J6" i="14"/>
  <c r="L6" i="14" s="1"/>
  <c r="AB5" i="14"/>
  <c r="AD5" i="14" s="1"/>
  <c r="AA5" i="14"/>
  <c r="AC5" i="14" s="1"/>
  <c r="L5" i="14"/>
  <c r="K5" i="14"/>
  <c r="M5" i="14" s="1"/>
  <c r="J5" i="14"/>
  <c r="AB4" i="14"/>
  <c r="AD4" i="14" s="1"/>
  <c r="AA4" i="14"/>
  <c r="AC4" i="14" s="1"/>
  <c r="M4" i="14"/>
  <c r="L4" i="14"/>
  <c r="L7" i="14" s="1"/>
  <c r="K4" i="14"/>
  <c r="J4" i="14"/>
  <c r="AB3" i="14"/>
  <c r="AD3" i="14" s="1"/>
  <c r="AA3" i="14"/>
  <c r="AC3" i="14" s="1"/>
  <c r="M3" i="14"/>
  <c r="L3" i="14"/>
  <c r="K3" i="14"/>
  <c r="J3" i="14"/>
  <c r="C41" i="13"/>
  <c r="L36" i="12"/>
  <c r="K36" i="12"/>
  <c r="J36" i="12"/>
  <c r="H36" i="12"/>
  <c r="G36" i="12"/>
  <c r="F36" i="12"/>
  <c r="O35" i="12"/>
  <c r="N35" i="12"/>
  <c r="M35" i="12"/>
  <c r="P35" i="12" s="1"/>
  <c r="Q35" i="12" s="1"/>
  <c r="O34" i="12"/>
  <c r="P34" i="12" s="1"/>
  <c r="Q34" i="12" s="1"/>
  <c r="N34" i="12"/>
  <c r="M34" i="12"/>
  <c r="O33" i="12"/>
  <c r="N33" i="12"/>
  <c r="M33" i="12"/>
  <c r="O32" i="12"/>
  <c r="N32" i="12"/>
  <c r="M32" i="12"/>
  <c r="P32" i="12" s="1"/>
  <c r="Q32" i="12" s="1"/>
  <c r="P31" i="12"/>
  <c r="Q31" i="12" s="1"/>
  <c r="O31" i="12"/>
  <c r="N31" i="12"/>
  <c r="M31" i="12"/>
  <c r="O30" i="12"/>
  <c r="N30" i="12"/>
  <c r="M30" i="12"/>
  <c r="P30" i="12" s="1"/>
  <c r="Q30" i="12" s="1"/>
  <c r="O29" i="12"/>
  <c r="N29" i="12"/>
  <c r="M29" i="12"/>
  <c r="P29" i="12" s="1"/>
  <c r="Q29" i="12" s="1"/>
  <c r="P28" i="12"/>
  <c r="Q28" i="12" s="1"/>
  <c r="O28" i="12"/>
  <c r="N28" i="12"/>
  <c r="M28" i="12"/>
  <c r="O27" i="12"/>
  <c r="N27" i="12"/>
  <c r="P27" i="12" s="1"/>
  <c r="Q27" i="12" s="1"/>
  <c r="M27" i="12"/>
  <c r="O26" i="12"/>
  <c r="N26" i="12"/>
  <c r="M26" i="12"/>
  <c r="P26" i="12" s="1"/>
  <c r="Q26" i="12" s="1"/>
  <c r="O25" i="12"/>
  <c r="N25" i="12"/>
  <c r="M25" i="12"/>
  <c r="P25" i="12" s="1"/>
  <c r="Q25" i="12" s="1"/>
  <c r="O24" i="12"/>
  <c r="N24" i="12"/>
  <c r="P24" i="12" s="1"/>
  <c r="Q24" i="12" s="1"/>
  <c r="M24" i="12"/>
  <c r="O23" i="12"/>
  <c r="N23" i="12"/>
  <c r="M23" i="12"/>
  <c r="P23" i="12" s="1"/>
  <c r="Q23" i="12" s="1"/>
  <c r="O22" i="12"/>
  <c r="N22" i="12"/>
  <c r="P22" i="12" s="1"/>
  <c r="Q22" i="12" s="1"/>
  <c r="M22" i="12"/>
  <c r="O21" i="12"/>
  <c r="N21" i="12"/>
  <c r="P21" i="12" s="1"/>
  <c r="Q21" i="12" s="1"/>
  <c r="M21" i="12"/>
  <c r="O20" i="12"/>
  <c r="N20" i="12"/>
  <c r="M20" i="12"/>
  <c r="O19" i="12"/>
  <c r="N19" i="12"/>
  <c r="M19" i="12"/>
  <c r="P19" i="12" s="1"/>
  <c r="Q19" i="12" s="1"/>
  <c r="O18" i="12"/>
  <c r="P18" i="12" s="1"/>
  <c r="Q18" i="12" s="1"/>
  <c r="N18" i="12"/>
  <c r="M18" i="12"/>
  <c r="O17" i="12"/>
  <c r="N17" i="12"/>
  <c r="M17" i="12"/>
  <c r="P17" i="12" s="1"/>
  <c r="Q17" i="12" s="1"/>
  <c r="O16" i="12"/>
  <c r="N16" i="12"/>
  <c r="M16" i="12"/>
  <c r="P16" i="12" s="1"/>
  <c r="Q16" i="12" s="1"/>
  <c r="O15" i="12"/>
  <c r="P15" i="12" s="1"/>
  <c r="Q15" i="12" s="1"/>
  <c r="N15" i="12"/>
  <c r="M15" i="12"/>
  <c r="O14" i="12"/>
  <c r="N14" i="12"/>
  <c r="M14" i="12"/>
  <c r="O13" i="12"/>
  <c r="N13" i="12"/>
  <c r="M13" i="12"/>
  <c r="P13" i="12" s="1"/>
  <c r="Q13" i="12" s="1"/>
  <c r="O12" i="12"/>
  <c r="P12" i="12" s="1"/>
  <c r="Q12" i="12" s="1"/>
  <c r="N12" i="12"/>
  <c r="M12" i="12"/>
  <c r="O11" i="12"/>
  <c r="N11" i="12"/>
  <c r="M11" i="12"/>
  <c r="O10" i="12"/>
  <c r="N10" i="12"/>
  <c r="M10" i="12"/>
  <c r="P10" i="12" s="1"/>
  <c r="Q10" i="12" s="1"/>
  <c r="Q9" i="12"/>
  <c r="P9" i="12"/>
  <c r="O9" i="12"/>
  <c r="N9" i="12"/>
  <c r="M9" i="12"/>
  <c r="O8" i="12"/>
  <c r="N8" i="12"/>
  <c r="M8" i="12"/>
  <c r="P8" i="12" s="1"/>
  <c r="Q8" i="12" s="1"/>
  <c r="O7" i="12"/>
  <c r="N7" i="12"/>
  <c r="M7" i="12"/>
  <c r="P7" i="12" s="1"/>
  <c r="Q7" i="12" s="1"/>
  <c r="P6" i="12"/>
  <c r="Q6" i="12" s="1"/>
  <c r="O6" i="12"/>
  <c r="N6" i="12"/>
  <c r="M6" i="12"/>
  <c r="O5" i="12"/>
  <c r="N5" i="12"/>
  <c r="M5" i="12"/>
  <c r="O4" i="12"/>
  <c r="N4" i="12"/>
  <c r="M4" i="12"/>
  <c r="P4" i="12" s="1"/>
  <c r="Q4" i="12" s="1"/>
  <c r="P3" i="12"/>
  <c r="Q3" i="12" s="1"/>
  <c r="O3" i="12"/>
  <c r="N3" i="12"/>
  <c r="M3" i="12"/>
  <c r="O2" i="12"/>
  <c r="O36" i="12" s="1"/>
  <c r="N2" i="12"/>
  <c r="M2" i="12"/>
  <c r="I35" i="11"/>
  <c r="H35" i="11"/>
  <c r="H22" i="11"/>
  <c r="G22" i="11"/>
  <c r="I21" i="11"/>
  <c r="G21" i="11"/>
  <c r="E21" i="11"/>
  <c r="D21" i="11"/>
  <c r="C21" i="11"/>
  <c r="C18" i="11" s="1"/>
  <c r="B21" i="11"/>
  <c r="I20" i="11"/>
  <c r="G20" i="11"/>
  <c r="E20" i="11"/>
  <c r="D20" i="11"/>
  <c r="C20" i="11"/>
  <c r="B20" i="11"/>
  <c r="I19" i="11"/>
  <c r="G19" i="11"/>
  <c r="E19" i="11"/>
  <c r="D19" i="11"/>
  <c r="C19" i="11"/>
  <c r="B19" i="11"/>
  <c r="I18" i="11"/>
  <c r="H18" i="11"/>
  <c r="G18" i="11"/>
  <c r="F18" i="11"/>
  <c r="F22" i="11" s="1"/>
  <c r="E18" i="11"/>
  <c r="D18" i="11"/>
  <c r="B18" i="11"/>
  <c r="I17" i="11"/>
  <c r="G17" i="11"/>
  <c r="E17" i="11"/>
  <c r="D17" i="11"/>
  <c r="C17" i="11"/>
  <c r="B17" i="11"/>
  <c r="I16" i="11"/>
  <c r="G16" i="11"/>
  <c r="E16" i="11"/>
  <c r="E22" i="11" s="1"/>
  <c r="D16" i="11"/>
  <c r="D22" i="11" s="1"/>
  <c r="C16" i="11"/>
  <c r="B16" i="11"/>
  <c r="J8" i="11"/>
  <c r="I8" i="11"/>
  <c r="H8" i="11"/>
  <c r="G8" i="11"/>
  <c r="F8" i="11"/>
  <c r="B8" i="11"/>
  <c r="J7" i="11"/>
  <c r="G7" i="11"/>
  <c r="E7" i="11"/>
  <c r="D7" i="11"/>
  <c r="C7" i="11"/>
  <c r="B7" i="11"/>
  <c r="M6" i="11"/>
  <c r="L6" i="11"/>
  <c r="J6" i="11"/>
  <c r="I6" i="11"/>
  <c r="G6" i="11"/>
  <c r="K6" i="11" s="1"/>
  <c r="E6" i="11"/>
  <c r="E8" i="11" s="1"/>
  <c r="D6" i="11"/>
  <c r="C6" i="11"/>
  <c r="B6" i="11"/>
  <c r="K5" i="11"/>
  <c r="J5" i="11"/>
  <c r="G5" i="11"/>
  <c r="E5" i="11"/>
  <c r="D5" i="11"/>
  <c r="C5" i="11"/>
  <c r="B5" i="11"/>
  <c r="K4" i="11"/>
  <c r="J4" i="11"/>
  <c r="G4" i="11"/>
  <c r="E4" i="11"/>
  <c r="D4" i="11"/>
  <c r="D8" i="11" s="1"/>
  <c r="C4" i="11"/>
  <c r="B4" i="11"/>
  <c r="J3" i="11"/>
  <c r="G3" i="11"/>
  <c r="K3" i="11" s="1"/>
  <c r="E3" i="11"/>
  <c r="D3" i="11"/>
  <c r="C3" i="11"/>
  <c r="B3" i="11"/>
  <c r="D429" i="10"/>
  <c r="D428" i="10"/>
  <c r="D427" i="10"/>
  <c r="D426" i="10"/>
  <c r="D425" i="10"/>
  <c r="D424" i="10"/>
  <c r="D423" i="10"/>
  <c r="D422" i="10"/>
  <c r="D421" i="10"/>
  <c r="D420" i="10"/>
  <c r="D419" i="10"/>
  <c r="D418" i="10"/>
  <c r="D417" i="10"/>
  <c r="D416" i="10"/>
  <c r="D415" i="10"/>
  <c r="D414" i="10"/>
  <c r="F414" i="10" s="1"/>
  <c r="D413" i="10"/>
  <c r="D412" i="10"/>
  <c r="D411" i="10"/>
  <c r="D410" i="10"/>
  <c r="D409" i="10"/>
  <c r="D408" i="10"/>
  <c r="D407" i="10"/>
  <c r="D406" i="10"/>
  <c r="D405" i="10"/>
  <c r="D404" i="10"/>
  <c r="D403" i="10"/>
  <c r="D402" i="10"/>
  <c r="D401" i="10"/>
  <c r="D400" i="10"/>
  <c r="D399" i="10"/>
  <c r="D398" i="10"/>
  <c r="D397" i="10"/>
  <c r="D396" i="10"/>
  <c r="D395" i="10"/>
  <c r="D394" i="10"/>
  <c r="C390" i="10"/>
  <c r="B390" i="10"/>
  <c r="X353" i="10"/>
  <c r="W353" i="10"/>
  <c r="V353" i="10"/>
  <c r="U353" i="10"/>
  <c r="T353" i="10"/>
  <c r="S353" i="10"/>
  <c r="R353" i="10"/>
  <c r="P353" i="10"/>
  <c r="O353" i="10"/>
  <c r="N353" i="10"/>
  <c r="M353" i="10"/>
  <c r="L353" i="10"/>
  <c r="K353" i="10"/>
  <c r="J353" i="10"/>
  <c r="I353" i="10"/>
  <c r="H353" i="10"/>
  <c r="F353" i="10"/>
  <c r="D353" i="10"/>
  <c r="X352" i="10"/>
  <c r="W352" i="10"/>
  <c r="V352" i="10"/>
  <c r="U352" i="10"/>
  <c r="T352" i="10"/>
  <c r="S352" i="10"/>
  <c r="R352" i="10"/>
  <c r="Q352" i="10"/>
  <c r="P352" i="10"/>
  <c r="O352" i="10"/>
  <c r="N352" i="10"/>
  <c r="M352" i="10"/>
  <c r="L352" i="10"/>
  <c r="K352" i="10"/>
  <c r="J352" i="10"/>
  <c r="I352" i="10"/>
  <c r="H352" i="10"/>
  <c r="F352" i="10"/>
  <c r="D352" i="10"/>
  <c r="X351" i="10"/>
  <c r="W351" i="10"/>
  <c r="V351" i="10"/>
  <c r="U351" i="10"/>
  <c r="T351" i="10"/>
  <c r="S351" i="10"/>
  <c r="R351" i="10"/>
  <c r="P351" i="10"/>
  <c r="O351" i="10"/>
  <c r="N351" i="10"/>
  <c r="M351" i="10"/>
  <c r="L351" i="10"/>
  <c r="K351" i="10"/>
  <c r="J351" i="10"/>
  <c r="I351" i="10"/>
  <c r="H351" i="10"/>
  <c r="F351" i="10"/>
  <c r="D351" i="10"/>
  <c r="X350" i="10"/>
  <c r="W350" i="10"/>
  <c r="V350" i="10"/>
  <c r="U350" i="10"/>
  <c r="T350" i="10"/>
  <c r="S350" i="10"/>
  <c r="R350" i="10"/>
  <c r="P350" i="10"/>
  <c r="O350" i="10"/>
  <c r="N350" i="10"/>
  <c r="M350" i="10"/>
  <c r="L350" i="10"/>
  <c r="K350" i="10"/>
  <c r="J350" i="10"/>
  <c r="I350" i="10"/>
  <c r="H350" i="10"/>
  <c r="F350" i="10"/>
  <c r="D350" i="10"/>
  <c r="X349" i="10"/>
  <c r="W349" i="10"/>
  <c r="V349" i="10"/>
  <c r="U349" i="10"/>
  <c r="T349" i="10"/>
  <c r="S349" i="10"/>
  <c r="R349" i="10"/>
  <c r="Q349" i="10"/>
  <c r="P349" i="10"/>
  <c r="O349" i="10"/>
  <c r="N349" i="10"/>
  <c r="M349" i="10"/>
  <c r="L349" i="10"/>
  <c r="K349" i="10"/>
  <c r="J349" i="10"/>
  <c r="I349" i="10"/>
  <c r="H349" i="10"/>
  <c r="F349" i="10"/>
  <c r="D349" i="10"/>
  <c r="X348" i="10"/>
  <c r="W348" i="10"/>
  <c r="V348" i="10"/>
  <c r="U348" i="10"/>
  <c r="T348" i="10"/>
  <c r="S348" i="10"/>
  <c r="R348" i="10"/>
  <c r="Q348" i="10"/>
  <c r="P348" i="10"/>
  <c r="O348" i="10"/>
  <c r="N348" i="10"/>
  <c r="M348" i="10"/>
  <c r="L348" i="10"/>
  <c r="K348" i="10"/>
  <c r="J348" i="10"/>
  <c r="I348" i="10"/>
  <c r="H348" i="10"/>
  <c r="F348" i="10"/>
  <c r="E348" i="10"/>
  <c r="D348" i="10"/>
  <c r="X347" i="10"/>
  <c r="W347" i="10"/>
  <c r="V347" i="10"/>
  <c r="U347" i="10"/>
  <c r="T347" i="10"/>
  <c r="S347" i="10"/>
  <c r="R347" i="10"/>
  <c r="Q347" i="10"/>
  <c r="P347" i="10"/>
  <c r="O347" i="10"/>
  <c r="N347" i="10"/>
  <c r="M347" i="10"/>
  <c r="L347" i="10"/>
  <c r="K347" i="10"/>
  <c r="J347" i="10"/>
  <c r="I347" i="10"/>
  <c r="H347" i="10"/>
  <c r="F347" i="10"/>
  <c r="E347" i="10"/>
  <c r="D347" i="10"/>
  <c r="X346" i="10"/>
  <c r="W346" i="10"/>
  <c r="V346" i="10"/>
  <c r="U346" i="10"/>
  <c r="T346" i="10"/>
  <c r="S346" i="10"/>
  <c r="R346" i="10"/>
  <c r="P346" i="10"/>
  <c r="O346" i="10"/>
  <c r="N346" i="10"/>
  <c r="M346" i="10"/>
  <c r="L346" i="10"/>
  <c r="K346" i="10"/>
  <c r="J346" i="10"/>
  <c r="I346" i="10"/>
  <c r="H346" i="10"/>
  <c r="F346" i="10"/>
  <c r="D346" i="10"/>
  <c r="X345" i="10"/>
  <c r="W345" i="10"/>
  <c r="V345" i="10"/>
  <c r="U345" i="10"/>
  <c r="T345" i="10"/>
  <c r="S345" i="10"/>
  <c r="R345" i="10"/>
  <c r="Q345" i="10"/>
  <c r="P345" i="10"/>
  <c r="O345" i="10"/>
  <c r="N345" i="10"/>
  <c r="M345" i="10"/>
  <c r="L345" i="10"/>
  <c r="K345" i="10"/>
  <c r="J345" i="10"/>
  <c r="I345" i="10"/>
  <c r="H345" i="10"/>
  <c r="F345" i="10"/>
  <c r="D345" i="10"/>
  <c r="X344" i="10"/>
  <c r="W344" i="10"/>
  <c r="V344" i="10"/>
  <c r="U344" i="10"/>
  <c r="T344" i="10"/>
  <c r="S344" i="10"/>
  <c r="R344" i="10"/>
  <c r="P344" i="10"/>
  <c r="O344" i="10"/>
  <c r="N344" i="10"/>
  <c r="M344" i="10"/>
  <c r="L344" i="10"/>
  <c r="K344" i="10"/>
  <c r="J344" i="10"/>
  <c r="I344" i="10"/>
  <c r="H344" i="10"/>
  <c r="F344" i="10"/>
  <c r="D344" i="10"/>
  <c r="X343" i="10"/>
  <c r="W343" i="10"/>
  <c r="V343" i="10"/>
  <c r="U343" i="10"/>
  <c r="T343" i="10"/>
  <c r="S343" i="10"/>
  <c r="R343" i="10"/>
  <c r="P343" i="10"/>
  <c r="O343" i="10"/>
  <c r="N343" i="10"/>
  <c r="M343" i="10"/>
  <c r="L343" i="10"/>
  <c r="K343" i="10"/>
  <c r="J343" i="10"/>
  <c r="I343" i="10"/>
  <c r="H343" i="10"/>
  <c r="F343" i="10"/>
  <c r="D343" i="10"/>
  <c r="X342" i="10"/>
  <c r="W342" i="10"/>
  <c r="V342" i="10"/>
  <c r="U342" i="10"/>
  <c r="T342" i="10"/>
  <c r="S342" i="10"/>
  <c r="R342" i="10"/>
  <c r="P342" i="10"/>
  <c r="O342" i="10"/>
  <c r="N342" i="10"/>
  <c r="M342" i="10"/>
  <c r="L342" i="10"/>
  <c r="K342" i="10"/>
  <c r="J342" i="10"/>
  <c r="I342" i="10"/>
  <c r="H342" i="10"/>
  <c r="F342" i="10"/>
  <c r="D342" i="10"/>
  <c r="X341" i="10"/>
  <c r="W341" i="10"/>
  <c r="V341" i="10"/>
  <c r="U341" i="10"/>
  <c r="T341" i="10"/>
  <c r="S341" i="10"/>
  <c r="R341" i="10"/>
  <c r="Q341" i="10"/>
  <c r="P341" i="10"/>
  <c r="O341" i="10"/>
  <c r="N341" i="10"/>
  <c r="M341" i="10"/>
  <c r="L341" i="10"/>
  <c r="K341" i="10"/>
  <c r="J341" i="10"/>
  <c r="I341" i="10"/>
  <c r="H341" i="10"/>
  <c r="F341" i="10"/>
  <c r="D341" i="10"/>
  <c r="X340" i="10"/>
  <c r="W340" i="10"/>
  <c r="V340" i="10"/>
  <c r="U340" i="10"/>
  <c r="T340" i="10"/>
  <c r="S340" i="10"/>
  <c r="R340" i="10"/>
  <c r="P340" i="10"/>
  <c r="O340" i="10"/>
  <c r="N340" i="10"/>
  <c r="M340" i="10"/>
  <c r="L340" i="10"/>
  <c r="K340" i="10"/>
  <c r="J340" i="10"/>
  <c r="I340" i="10"/>
  <c r="H340" i="10"/>
  <c r="F340" i="10"/>
  <c r="D340" i="10"/>
  <c r="X339" i="10"/>
  <c r="W339" i="10"/>
  <c r="V339" i="10"/>
  <c r="U339" i="10"/>
  <c r="T339" i="10"/>
  <c r="S339" i="10"/>
  <c r="R339" i="10"/>
  <c r="P339" i="10"/>
  <c r="O339" i="10"/>
  <c r="N339" i="10"/>
  <c r="M339" i="10"/>
  <c r="L339" i="10"/>
  <c r="K339" i="10"/>
  <c r="J339" i="10"/>
  <c r="I339" i="10"/>
  <c r="H339" i="10"/>
  <c r="F339" i="10"/>
  <c r="D339" i="10"/>
  <c r="X338" i="10"/>
  <c r="W338" i="10"/>
  <c r="V338" i="10"/>
  <c r="U338" i="10"/>
  <c r="T338" i="10"/>
  <c r="S338" i="10"/>
  <c r="R338" i="10"/>
  <c r="Q338" i="10"/>
  <c r="P338" i="10"/>
  <c r="O338" i="10"/>
  <c r="N338" i="10"/>
  <c r="M338" i="10"/>
  <c r="L338" i="10"/>
  <c r="K338" i="10"/>
  <c r="J338" i="10"/>
  <c r="I338" i="10"/>
  <c r="H338" i="10"/>
  <c r="F338" i="10"/>
  <c r="D338" i="10"/>
  <c r="X337" i="10"/>
  <c r="W337" i="10"/>
  <c r="V337" i="10"/>
  <c r="U337" i="10"/>
  <c r="T337" i="10"/>
  <c r="S337" i="10"/>
  <c r="R337" i="10"/>
  <c r="Q337" i="10"/>
  <c r="P337" i="10"/>
  <c r="O337" i="10"/>
  <c r="N337" i="10"/>
  <c r="M337" i="10"/>
  <c r="L337" i="10"/>
  <c r="K337" i="10"/>
  <c r="J337" i="10"/>
  <c r="I337" i="10"/>
  <c r="H337" i="10"/>
  <c r="F337" i="10"/>
  <c r="D337" i="10"/>
  <c r="X336" i="10"/>
  <c r="W336" i="10"/>
  <c r="V336" i="10"/>
  <c r="U336" i="10"/>
  <c r="T336" i="10"/>
  <c r="S336" i="10"/>
  <c r="R336" i="10"/>
  <c r="P336" i="10"/>
  <c r="O336" i="10"/>
  <c r="N336" i="10"/>
  <c r="M336" i="10"/>
  <c r="L336" i="10"/>
  <c r="K336" i="10"/>
  <c r="J336" i="10"/>
  <c r="I336" i="10"/>
  <c r="H336" i="10"/>
  <c r="F336" i="10"/>
  <c r="D336" i="10"/>
  <c r="X335" i="10"/>
  <c r="W335" i="10"/>
  <c r="V335" i="10"/>
  <c r="U335" i="10"/>
  <c r="T335" i="10"/>
  <c r="S335" i="10"/>
  <c r="R335" i="10"/>
  <c r="P335" i="10"/>
  <c r="O335" i="10"/>
  <c r="N335" i="10"/>
  <c r="M335" i="10"/>
  <c r="L335" i="10"/>
  <c r="K335" i="10"/>
  <c r="J335" i="10"/>
  <c r="I335" i="10"/>
  <c r="H335" i="10"/>
  <c r="F335" i="10"/>
  <c r="D335" i="10"/>
  <c r="X334" i="10"/>
  <c r="W334" i="10"/>
  <c r="V334" i="10"/>
  <c r="U334" i="10"/>
  <c r="T334" i="10"/>
  <c r="S334" i="10"/>
  <c r="R334" i="10"/>
  <c r="Q334" i="10"/>
  <c r="P334" i="10"/>
  <c r="O334" i="10"/>
  <c r="N334" i="10"/>
  <c r="M334" i="10"/>
  <c r="L334" i="10"/>
  <c r="K334" i="10"/>
  <c r="J334" i="10"/>
  <c r="I334" i="10"/>
  <c r="H334" i="10"/>
  <c r="F334" i="10"/>
  <c r="D334" i="10"/>
  <c r="X333" i="10"/>
  <c r="W333" i="10"/>
  <c r="V333" i="10"/>
  <c r="U333" i="10"/>
  <c r="T333" i="10"/>
  <c r="S333" i="10"/>
  <c r="R333" i="10"/>
  <c r="Q333" i="10"/>
  <c r="P333" i="10"/>
  <c r="O333" i="10"/>
  <c r="N333" i="10"/>
  <c r="M333" i="10"/>
  <c r="L333" i="10"/>
  <c r="K333" i="10"/>
  <c r="J333" i="10"/>
  <c r="I333" i="10"/>
  <c r="H333" i="10"/>
  <c r="F333" i="10"/>
  <c r="D333" i="10"/>
  <c r="X332" i="10"/>
  <c r="W332" i="10"/>
  <c r="V332" i="10"/>
  <c r="U332" i="10"/>
  <c r="T332" i="10"/>
  <c r="S332" i="10"/>
  <c r="R332" i="10"/>
  <c r="Q332" i="10"/>
  <c r="P332" i="10"/>
  <c r="O332" i="10"/>
  <c r="N332" i="10"/>
  <c r="M332" i="10"/>
  <c r="L332" i="10"/>
  <c r="K332" i="10"/>
  <c r="J332" i="10"/>
  <c r="I332" i="10"/>
  <c r="H332" i="10"/>
  <c r="F332" i="10"/>
  <c r="D332" i="10"/>
  <c r="X331" i="10"/>
  <c r="W331" i="10"/>
  <c r="V331" i="10"/>
  <c r="U331" i="10"/>
  <c r="T331" i="10"/>
  <c r="S331" i="10"/>
  <c r="R331" i="10"/>
  <c r="P331" i="10"/>
  <c r="O331" i="10"/>
  <c r="N331" i="10"/>
  <c r="M331" i="10"/>
  <c r="L331" i="10"/>
  <c r="K331" i="10"/>
  <c r="J331" i="10"/>
  <c r="I331" i="10"/>
  <c r="H331" i="10"/>
  <c r="F331" i="10"/>
  <c r="D331" i="10"/>
  <c r="X330" i="10"/>
  <c r="W330" i="10"/>
  <c r="V330" i="10"/>
  <c r="U330" i="10"/>
  <c r="T330" i="10"/>
  <c r="S330" i="10"/>
  <c r="R330" i="10"/>
  <c r="P330" i="10"/>
  <c r="O330" i="10"/>
  <c r="N330" i="10"/>
  <c r="M330" i="10"/>
  <c r="L330" i="10"/>
  <c r="K330" i="10"/>
  <c r="J330" i="10"/>
  <c r="I330" i="10"/>
  <c r="H330" i="10"/>
  <c r="F330" i="10"/>
  <c r="D330" i="10"/>
  <c r="X329" i="10"/>
  <c r="W329" i="10"/>
  <c r="V329" i="10"/>
  <c r="U329" i="10"/>
  <c r="T329" i="10"/>
  <c r="S329" i="10"/>
  <c r="R329" i="10"/>
  <c r="Q329" i="10"/>
  <c r="P329" i="10"/>
  <c r="O329" i="10"/>
  <c r="N329" i="10"/>
  <c r="M329" i="10"/>
  <c r="L329" i="10"/>
  <c r="K329" i="10"/>
  <c r="J329" i="10"/>
  <c r="I329" i="10"/>
  <c r="H329" i="10"/>
  <c r="F329" i="10"/>
  <c r="D329" i="10"/>
  <c r="X328" i="10"/>
  <c r="W328" i="10"/>
  <c r="V328" i="10"/>
  <c r="U328" i="10"/>
  <c r="T328" i="10"/>
  <c r="S328" i="10"/>
  <c r="R328" i="10"/>
  <c r="P328" i="10"/>
  <c r="O328" i="10"/>
  <c r="N328" i="10"/>
  <c r="M328" i="10"/>
  <c r="L328" i="10"/>
  <c r="K328" i="10"/>
  <c r="J328" i="10"/>
  <c r="I328" i="10"/>
  <c r="H328" i="10"/>
  <c r="F328" i="10"/>
  <c r="D328" i="10"/>
  <c r="X327" i="10"/>
  <c r="W327" i="10"/>
  <c r="V327" i="10"/>
  <c r="U327" i="10"/>
  <c r="T327" i="10"/>
  <c r="S327" i="10"/>
  <c r="R327" i="10"/>
  <c r="Q327" i="10"/>
  <c r="P327" i="10"/>
  <c r="O327" i="10"/>
  <c r="N327" i="10"/>
  <c r="M327" i="10"/>
  <c r="L327" i="10"/>
  <c r="K327" i="10"/>
  <c r="J327" i="10"/>
  <c r="I327" i="10"/>
  <c r="H327" i="10"/>
  <c r="F327" i="10"/>
  <c r="D327" i="10"/>
  <c r="X326" i="10"/>
  <c r="W326" i="10"/>
  <c r="V326" i="10"/>
  <c r="U326" i="10"/>
  <c r="T326" i="10"/>
  <c r="S326" i="10"/>
  <c r="R326" i="10"/>
  <c r="P326" i="10"/>
  <c r="O326" i="10"/>
  <c r="N326" i="10"/>
  <c r="M326" i="10"/>
  <c r="L326" i="10"/>
  <c r="K326" i="10"/>
  <c r="J326" i="10"/>
  <c r="I326" i="10"/>
  <c r="H326" i="10"/>
  <c r="F326" i="10"/>
  <c r="D326" i="10"/>
  <c r="X325" i="10"/>
  <c r="W325" i="10"/>
  <c r="V325" i="10"/>
  <c r="U325" i="10"/>
  <c r="T325" i="10"/>
  <c r="S325" i="10"/>
  <c r="R325" i="10"/>
  <c r="Q325" i="10"/>
  <c r="P325" i="10"/>
  <c r="O325" i="10"/>
  <c r="N325" i="10"/>
  <c r="M325" i="10"/>
  <c r="L325" i="10"/>
  <c r="K325" i="10"/>
  <c r="J325" i="10"/>
  <c r="I325" i="10"/>
  <c r="H325" i="10"/>
  <c r="F325" i="10"/>
  <c r="D325" i="10"/>
  <c r="X324" i="10"/>
  <c r="W324" i="10"/>
  <c r="V324" i="10"/>
  <c r="U324" i="10"/>
  <c r="T324" i="10"/>
  <c r="S324" i="10"/>
  <c r="R324" i="10"/>
  <c r="P324" i="10"/>
  <c r="O324" i="10"/>
  <c r="N324" i="10"/>
  <c r="M324" i="10"/>
  <c r="L324" i="10"/>
  <c r="K324" i="10"/>
  <c r="J324" i="10"/>
  <c r="I324" i="10"/>
  <c r="H324" i="10"/>
  <c r="F324" i="10"/>
  <c r="D324" i="10"/>
  <c r="X323" i="10"/>
  <c r="W323" i="10"/>
  <c r="V323" i="10"/>
  <c r="U323" i="10"/>
  <c r="T323" i="10"/>
  <c r="S323" i="10"/>
  <c r="R323" i="10"/>
  <c r="Q323" i="10"/>
  <c r="P323" i="10"/>
  <c r="O323" i="10"/>
  <c r="N323" i="10"/>
  <c r="M323" i="10"/>
  <c r="L323" i="10"/>
  <c r="K323" i="10"/>
  <c r="J323" i="10"/>
  <c r="I323" i="10"/>
  <c r="H323" i="10"/>
  <c r="F323" i="10"/>
  <c r="D323" i="10"/>
  <c r="X322" i="10"/>
  <c r="W322" i="10"/>
  <c r="V322" i="10"/>
  <c r="U322" i="10"/>
  <c r="T322" i="10"/>
  <c r="S322" i="10"/>
  <c r="R322" i="10"/>
  <c r="P322" i="10"/>
  <c r="O322" i="10"/>
  <c r="N322" i="10"/>
  <c r="M322" i="10"/>
  <c r="L322" i="10"/>
  <c r="K322" i="10"/>
  <c r="J322" i="10"/>
  <c r="I322" i="10"/>
  <c r="H322" i="10"/>
  <c r="F322" i="10"/>
  <c r="D322" i="10"/>
  <c r="X321" i="10"/>
  <c r="W321" i="10"/>
  <c r="V321" i="10"/>
  <c r="U321" i="10"/>
  <c r="T321" i="10"/>
  <c r="S321" i="10"/>
  <c r="R321" i="10"/>
  <c r="Q321" i="10"/>
  <c r="P321" i="10"/>
  <c r="O321" i="10"/>
  <c r="N321" i="10"/>
  <c r="M321" i="10"/>
  <c r="L321" i="10"/>
  <c r="K321" i="10"/>
  <c r="J321" i="10"/>
  <c r="I321" i="10"/>
  <c r="H321" i="10"/>
  <c r="F321" i="10"/>
  <c r="D321" i="10"/>
  <c r="X320" i="10"/>
  <c r="W320" i="10"/>
  <c r="V320" i="10"/>
  <c r="U320" i="10"/>
  <c r="T320" i="10"/>
  <c r="S320" i="10"/>
  <c r="R320" i="10"/>
  <c r="P320" i="10"/>
  <c r="O320" i="10"/>
  <c r="N320" i="10"/>
  <c r="M320" i="10"/>
  <c r="L320" i="10"/>
  <c r="K320" i="10"/>
  <c r="J320" i="10"/>
  <c r="I320" i="10"/>
  <c r="H320" i="10"/>
  <c r="F320" i="10"/>
  <c r="D320" i="10"/>
  <c r="X319" i="10"/>
  <c r="W319" i="10"/>
  <c r="V319" i="10"/>
  <c r="U319" i="10"/>
  <c r="T319" i="10"/>
  <c r="S319" i="10"/>
  <c r="R319" i="10"/>
  <c r="P319" i="10"/>
  <c r="O319" i="10"/>
  <c r="N319" i="10"/>
  <c r="M319" i="10"/>
  <c r="L319" i="10"/>
  <c r="K319" i="10"/>
  <c r="J319" i="10"/>
  <c r="I319" i="10"/>
  <c r="H319" i="10"/>
  <c r="F319" i="10"/>
  <c r="D319"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0" i="10"/>
  <c r="Q39" i="10"/>
  <c r="E39" i="10"/>
  <c r="Q38" i="10"/>
  <c r="Q353" i="10" s="1"/>
  <c r="E38" i="10"/>
  <c r="E353" i="10" s="1"/>
  <c r="Q37" i="10"/>
  <c r="E37" i="10"/>
  <c r="E352" i="10" s="1"/>
  <c r="Q36" i="10"/>
  <c r="Q351" i="10" s="1"/>
  <c r="E36" i="10"/>
  <c r="E351" i="10" s="1"/>
  <c r="Q35" i="10"/>
  <c r="Q350" i="10" s="1"/>
  <c r="E35" i="10"/>
  <c r="E350" i="10" s="1"/>
  <c r="Q34" i="10"/>
  <c r="E34" i="10"/>
  <c r="E349" i="10" s="1"/>
  <c r="Q33" i="10"/>
  <c r="E33" i="10"/>
  <c r="Q32" i="10"/>
  <c r="E32" i="10"/>
  <c r="Q31" i="10"/>
  <c r="Q346" i="10" s="1"/>
  <c r="E31" i="10"/>
  <c r="E346" i="10" s="1"/>
  <c r="Q30" i="10"/>
  <c r="E30" i="10"/>
  <c r="E345" i="10" s="1"/>
  <c r="Q29" i="10"/>
  <c r="Q344" i="10" s="1"/>
  <c r="E29" i="10"/>
  <c r="E344" i="10" s="1"/>
  <c r="Q28" i="10"/>
  <c r="Q343" i="10" s="1"/>
  <c r="E28" i="10"/>
  <c r="E343" i="10" s="1"/>
  <c r="Q27" i="10"/>
  <c r="Q342" i="10" s="1"/>
  <c r="E27" i="10"/>
  <c r="E342" i="10" s="1"/>
  <c r="Q26" i="10"/>
  <c r="E26" i="10"/>
  <c r="E341" i="10" s="1"/>
  <c r="Q25" i="10"/>
  <c r="Q340" i="10" s="1"/>
  <c r="E25" i="10"/>
  <c r="E340" i="10" s="1"/>
  <c r="Q24" i="10"/>
  <c r="Q339" i="10" s="1"/>
  <c r="E24" i="10"/>
  <c r="E339" i="10" s="1"/>
  <c r="Q23" i="10"/>
  <c r="E23" i="10"/>
  <c r="E338" i="10" s="1"/>
  <c r="Q22" i="10"/>
  <c r="E22" i="10"/>
  <c r="E337" i="10" s="1"/>
  <c r="Q21" i="10"/>
  <c r="Q336" i="10" s="1"/>
  <c r="E21" i="10"/>
  <c r="E336" i="10" s="1"/>
  <c r="Q20" i="10"/>
  <c r="Q335" i="10" s="1"/>
  <c r="E20" i="10"/>
  <c r="E335" i="10" s="1"/>
  <c r="Q19" i="10"/>
  <c r="E19" i="10"/>
  <c r="E334" i="10" s="1"/>
  <c r="Q18" i="10"/>
  <c r="E18" i="10"/>
  <c r="E333" i="10" s="1"/>
  <c r="Q17" i="10"/>
  <c r="E17" i="10"/>
  <c r="E332" i="10" s="1"/>
  <c r="Q16" i="10"/>
  <c r="Q331" i="10" s="1"/>
  <c r="E16" i="10"/>
  <c r="E331" i="10" s="1"/>
  <c r="Q15" i="10"/>
  <c r="Q330" i="10" s="1"/>
  <c r="E15" i="10"/>
  <c r="E330" i="10" s="1"/>
  <c r="Q14" i="10"/>
  <c r="E14" i="10"/>
  <c r="E329" i="10" s="1"/>
  <c r="Q13" i="10"/>
  <c r="Q328" i="10" s="1"/>
  <c r="E13" i="10"/>
  <c r="E328" i="10" s="1"/>
  <c r="Q12" i="10"/>
  <c r="E12" i="10"/>
  <c r="E327" i="10" s="1"/>
  <c r="Q11" i="10"/>
  <c r="Q326" i="10" s="1"/>
  <c r="E11" i="10"/>
  <c r="E326" i="10" s="1"/>
  <c r="Q10" i="10"/>
  <c r="E10" i="10"/>
  <c r="E325" i="10" s="1"/>
  <c r="Q9" i="10"/>
  <c r="Q324" i="10" s="1"/>
  <c r="E9" i="10"/>
  <c r="E324" i="10" s="1"/>
  <c r="Q8" i="10"/>
  <c r="E8" i="10"/>
  <c r="E323" i="10" s="1"/>
  <c r="Q7" i="10"/>
  <c r="Q322" i="10" s="1"/>
  <c r="E7" i="10"/>
  <c r="E322" i="10" s="1"/>
  <c r="Q6" i="10"/>
  <c r="E6" i="10"/>
  <c r="E321" i="10" s="1"/>
  <c r="Q5" i="10"/>
  <c r="Q320" i="10" s="1"/>
  <c r="E5" i="10"/>
  <c r="E320" i="10" s="1"/>
  <c r="Q4" i="10"/>
  <c r="Q319" i="10" s="1"/>
  <c r="E4" i="10"/>
  <c r="E319" i="10" s="1"/>
  <c r="Q3" i="10"/>
  <c r="O65" i="9"/>
  <c r="N65" i="9"/>
  <c r="M65" i="9"/>
  <c r="K65" i="9"/>
  <c r="J65" i="9"/>
  <c r="P64" i="9"/>
  <c r="L64" i="9"/>
  <c r="L63" i="9"/>
  <c r="P62" i="9"/>
  <c r="L62" i="9"/>
  <c r="P61" i="9"/>
  <c r="L61" i="9"/>
  <c r="P60" i="9"/>
  <c r="L60" i="9"/>
  <c r="P59" i="9"/>
  <c r="L59" i="9"/>
  <c r="P58" i="9"/>
  <c r="L58" i="9"/>
  <c r="L57" i="9"/>
  <c r="L56" i="9"/>
  <c r="P55" i="9"/>
  <c r="L55" i="9"/>
  <c r="P54" i="9"/>
  <c r="L54" i="9"/>
  <c r="P53" i="9"/>
  <c r="L53" i="9"/>
  <c r="P52" i="9"/>
  <c r="L52" i="9"/>
  <c r="P51" i="9"/>
  <c r="L51" i="9"/>
  <c r="L50" i="9"/>
  <c r="P49" i="9"/>
  <c r="L49" i="9"/>
  <c r="L48" i="9"/>
  <c r="P47" i="9"/>
  <c r="L47" i="9"/>
  <c r="P46" i="9"/>
  <c r="L46" i="9"/>
  <c r="P45" i="9"/>
  <c r="L45" i="9"/>
  <c r="P44" i="9"/>
  <c r="L44" i="9"/>
  <c r="P43" i="9"/>
  <c r="L43" i="9"/>
  <c r="P42" i="9"/>
  <c r="L42" i="9"/>
  <c r="P41" i="9"/>
  <c r="L41" i="9"/>
  <c r="P40" i="9"/>
  <c r="L40" i="9"/>
  <c r="P39" i="9"/>
  <c r="L39" i="9"/>
  <c r="P38" i="9"/>
  <c r="L38" i="9"/>
  <c r="P37" i="9"/>
  <c r="L37" i="9"/>
  <c r="J20" i="11" s="1"/>
  <c r="P36" i="9"/>
  <c r="L36" i="9"/>
  <c r="P35" i="9"/>
  <c r="L35" i="9"/>
  <c r="P34" i="9"/>
  <c r="L34" i="9"/>
  <c r="P33" i="9"/>
  <c r="L33" i="9"/>
  <c r="P32" i="9"/>
  <c r="L32" i="9"/>
  <c r="P31" i="9"/>
  <c r="L31" i="9"/>
  <c r="P30" i="9"/>
  <c r="L30" i="9"/>
  <c r="P29" i="9"/>
  <c r="L29" i="9"/>
  <c r="P28" i="9"/>
  <c r="L28" i="9"/>
  <c r="P27" i="9"/>
  <c r="L27" i="9"/>
  <c r="L26" i="9"/>
  <c r="P25" i="9"/>
  <c r="L25" i="9"/>
  <c r="P24" i="9"/>
  <c r="L24" i="9"/>
  <c r="P23" i="9"/>
  <c r="L23" i="9"/>
  <c r="L22" i="9"/>
  <c r="L21" i="9"/>
  <c r="L20" i="9"/>
  <c r="P19" i="9"/>
  <c r="L19" i="9"/>
  <c r="P18" i="9"/>
  <c r="L18" i="9"/>
  <c r="P17" i="9"/>
  <c r="L17" i="9"/>
  <c r="P16" i="9"/>
  <c r="L16" i="9"/>
  <c r="P15" i="9"/>
  <c r="L15" i="9"/>
  <c r="P14" i="9"/>
  <c r="L14" i="9"/>
  <c r="P13" i="9"/>
  <c r="L13" i="9"/>
  <c r="P12" i="9"/>
  <c r="L12" i="9"/>
  <c r="P11" i="9"/>
  <c r="L11" i="9"/>
  <c r="L10" i="9"/>
  <c r="P9" i="9"/>
  <c r="L9" i="9"/>
  <c r="P8" i="9"/>
  <c r="L8" i="9"/>
  <c r="P7" i="9"/>
  <c r="L7" i="9"/>
  <c r="P6" i="9"/>
  <c r="L6" i="9"/>
  <c r="P5" i="9"/>
  <c r="L5" i="9"/>
  <c r="P4" i="9"/>
  <c r="L4" i="9"/>
  <c r="P3" i="9"/>
  <c r="L3" i="9"/>
  <c r="O65" i="8"/>
  <c r="N65" i="8"/>
  <c r="M65" i="8"/>
  <c r="K65" i="8"/>
  <c r="J65" i="8"/>
  <c r="P64" i="8"/>
  <c r="L64" i="8"/>
  <c r="L63" i="8"/>
  <c r="P62" i="8"/>
  <c r="L62" i="8"/>
  <c r="P61" i="8"/>
  <c r="L61" i="8"/>
  <c r="P60" i="8"/>
  <c r="L60" i="8"/>
  <c r="P59" i="8"/>
  <c r="L59" i="8"/>
  <c r="P58" i="8"/>
  <c r="L58" i="8"/>
  <c r="L57" i="8"/>
  <c r="L56" i="8"/>
  <c r="P55" i="8"/>
  <c r="L55" i="8"/>
  <c r="P54" i="8"/>
  <c r="L54" i="8"/>
  <c r="P53" i="8"/>
  <c r="L53" i="8"/>
  <c r="P52" i="8"/>
  <c r="L52" i="8"/>
  <c r="P51" i="8"/>
  <c r="L51" i="8"/>
  <c r="L50" i="8"/>
  <c r="P49" i="8"/>
  <c r="L49" i="8"/>
  <c r="L48" i="8"/>
  <c r="P47" i="8"/>
  <c r="L47" i="8"/>
  <c r="P46" i="8"/>
  <c r="L46" i="8"/>
  <c r="P45" i="8"/>
  <c r="L45" i="8"/>
  <c r="P44" i="8"/>
  <c r="L44" i="8"/>
  <c r="P43" i="8"/>
  <c r="L43" i="8"/>
  <c r="P42" i="8"/>
  <c r="L42" i="8"/>
  <c r="P41" i="8"/>
  <c r="L41" i="8"/>
  <c r="P40" i="8"/>
  <c r="L40" i="8"/>
  <c r="P39" i="8"/>
  <c r="L39" i="8"/>
  <c r="P38" i="8"/>
  <c r="L38" i="8"/>
  <c r="P37" i="8"/>
  <c r="L37" i="8"/>
  <c r="P36" i="8"/>
  <c r="L36" i="8"/>
  <c r="P35" i="8"/>
  <c r="L35" i="8"/>
  <c r="P34" i="8"/>
  <c r="L34" i="8"/>
  <c r="P33" i="8"/>
  <c r="L33" i="8"/>
  <c r="P32" i="8"/>
  <c r="L32" i="8"/>
  <c r="P31" i="8"/>
  <c r="L31" i="8"/>
  <c r="P30" i="8"/>
  <c r="L30" i="8"/>
  <c r="P29" i="8"/>
  <c r="L29" i="8"/>
  <c r="P28" i="8"/>
  <c r="L28" i="8"/>
  <c r="P27" i="8"/>
  <c r="L27" i="8"/>
  <c r="L26" i="8"/>
  <c r="P25" i="8"/>
  <c r="L25" i="8"/>
  <c r="P24" i="8"/>
  <c r="L24" i="8"/>
  <c r="P23" i="8"/>
  <c r="L23" i="8"/>
  <c r="L22" i="8"/>
  <c r="L21" i="8"/>
  <c r="L20" i="8"/>
  <c r="P19" i="8"/>
  <c r="L19" i="8"/>
  <c r="P18" i="8"/>
  <c r="L18" i="8"/>
  <c r="P17" i="8"/>
  <c r="L17" i="8"/>
  <c r="P16" i="8"/>
  <c r="L16" i="8"/>
  <c r="P15" i="8"/>
  <c r="L15" i="8"/>
  <c r="P14" i="8"/>
  <c r="L14" i="8"/>
  <c r="P13" i="8"/>
  <c r="L13" i="8"/>
  <c r="P12" i="8"/>
  <c r="L12" i="8"/>
  <c r="P11" i="8"/>
  <c r="L11" i="8"/>
  <c r="L10" i="8"/>
  <c r="P9" i="8"/>
  <c r="L9" i="8"/>
  <c r="P8" i="8"/>
  <c r="L8" i="8"/>
  <c r="P7" i="8"/>
  <c r="L7" i="8"/>
  <c r="P6" i="8"/>
  <c r="L6" i="8"/>
  <c r="P5" i="8"/>
  <c r="L5" i="8"/>
  <c r="P4" i="8"/>
  <c r="L4" i="8"/>
  <c r="P3" i="8"/>
  <c r="L3" i="8"/>
  <c r="AU315" i="6"/>
  <c r="AS315" i="6"/>
  <c r="AQ315" i="6"/>
  <c r="AO315" i="6"/>
  <c r="AM315" i="6"/>
  <c r="AK315" i="6"/>
  <c r="AI315" i="6"/>
  <c r="AG315" i="6"/>
  <c r="AE315" i="6"/>
  <c r="AC315" i="6"/>
  <c r="AA315" i="6"/>
  <c r="Y315" i="6"/>
  <c r="W315" i="6"/>
  <c r="U315" i="6"/>
  <c r="S315" i="6"/>
  <c r="Q315" i="6"/>
  <c r="O315" i="6"/>
  <c r="M315" i="6"/>
  <c r="K315" i="6"/>
  <c r="I315" i="6"/>
  <c r="G315" i="6"/>
  <c r="E315" i="6"/>
  <c r="AU314" i="6"/>
  <c r="AS314" i="6"/>
  <c r="AQ314" i="6"/>
  <c r="AO314" i="6"/>
  <c r="AM314" i="6"/>
  <c r="AK314" i="6"/>
  <c r="AI314" i="6"/>
  <c r="AG314" i="6"/>
  <c r="AE314" i="6"/>
  <c r="AC314" i="6"/>
  <c r="AA314" i="6"/>
  <c r="Y314" i="6"/>
  <c r="W314" i="6"/>
  <c r="U314" i="6"/>
  <c r="S314" i="6"/>
  <c r="Q314" i="6"/>
  <c r="O314" i="6"/>
  <c r="M314" i="6"/>
  <c r="K314" i="6"/>
  <c r="I314" i="6"/>
  <c r="G314" i="6"/>
  <c r="E314" i="6"/>
  <c r="AU313" i="6"/>
  <c r="AS313" i="6"/>
  <c r="AQ313" i="6"/>
  <c r="AO313" i="6"/>
  <c r="AM313" i="6"/>
  <c r="AK313" i="6"/>
  <c r="AI313" i="6"/>
  <c r="AG313" i="6"/>
  <c r="AE313" i="6"/>
  <c r="AC313" i="6"/>
  <c r="AA313" i="6"/>
  <c r="Y313" i="6"/>
  <c r="W313" i="6"/>
  <c r="U313" i="6"/>
  <c r="S313" i="6"/>
  <c r="Q313" i="6"/>
  <c r="O313" i="6"/>
  <c r="M313" i="6"/>
  <c r="K313" i="6"/>
  <c r="I313" i="6"/>
  <c r="G313" i="6"/>
  <c r="E313" i="6"/>
  <c r="AU312" i="6"/>
  <c r="AS312" i="6"/>
  <c r="AQ312" i="6"/>
  <c r="AO312" i="6"/>
  <c r="AM312" i="6"/>
  <c r="AK312" i="6"/>
  <c r="AI312" i="6"/>
  <c r="AG312" i="6"/>
  <c r="AE312" i="6"/>
  <c r="AC312" i="6"/>
  <c r="AA312" i="6"/>
  <c r="Y312" i="6"/>
  <c r="W312" i="6"/>
  <c r="U312" i="6"/>
  <c r="S312" i="6"/>
  <c r="Q312" i="6"/>
  <c r="O312" i="6"/>
  <c r="M312" i="6"/>
  <c r="K312" i="6"/>
  <c r="I312" i="6"/>
  <c r="G312" i="6"/>
  <c r="E312" i="6"/>
  <c r="AU311" i="6"/>
  <c r="AS311" i="6"/>
  <c r="AQ311" i="6"/>
  <c r="AO311" i="6"/>
  <c r="AM311" i="6"/>
  <c r="AK311" i="6"/>
  <c r="AI311" i="6"/>
  <c r="AG311" i="6"/>
  <c r="AE311" i="6"/>
  <c r="AC311" i="6"/>
  <c r="AA311" i="6"/>
  <c r="Y311" i="6"/>
  <c r="W311" i="6"/>
  <c r="U311" i="6"/>
  <c r="S311" i="6"/>
  <c r="Q311" i="6"/>
  <c r="O311" i="6"/>
  <c r="M311" i="6"/>
  <c r="K311" i="6"/>
  <c r="I311" i="6"/>
  <c r="G311" i="6"/>
  <c r="E311" i="6"/>
  <c r="AU310" i="6"/>
  <c r="AS310" i="6"/>
  <c r="AQ310" i="6"/>
  <c r="AO310" i="6"/>
  <c r="AM310" i="6"/>
  <c r="AK310" i="6"/>
  <c r="AI310" i="6"/>
  <c r="AG310" i="6"/>
  <c r="AE310" i="6"/>
  <c r="AC310" i="6"/>
  <c r="AA310" i="6"/>
  <c r="Y310" i="6"/>
  <c r="W310" i="6"/>
  <c r="U310" i="6"/>
  <c r="S310" i="6"/>
  <c r="Q310" i="6"/>
  <c r="O310" i="6"/>
  <c r="M310" i="6"/>
  <c r="K310" i="6"/>
  <c r="I310" i="6"/>
  <c r="G310" i="6"/>
  <c r="E310" i="6"/>
  <c r="AU309" i="6"/>
  <c r="AS309" i="6"/>
  <c r="AQ309" i="6"/>
  <c r="AO309" i="6"/>
  <c r="AM309" i="6"/>
  <c r="AK309" i="6"/>
  <c r="AI309" i="6"/>
  <c r="AG309" i="6"/>
  <c r="AE309" i="6"/>
  <c r="AC309" i="6"/>
  <c r="AA309" i="6"/>
  <c r="Y309" i="6"/>
  <c r="W309" i="6"/>
  <c r="U309" i="6"/>
  <c r="S309" i="6"/>
  <c r="Q309" i="6"/>
  <c r="O309" i="6"/>
  <c r="M309" i="6"/>
  <c r="K309" i="6"/>
  <c r="I309" i="6"/>
  <c r="G309" i="6"/>
  <c r="E309" i="6"/>
  <c r="AU308" i="6"/>
  <c r="AS308" i="6"/>
  <c r="AQ308" i="6"/>
  <c r="AO308" i="6"/>
  <c r="AM308" i="6"/>
  <c r="AK308" i="6"/>
  <c r="AI308" i="6"/>
  <c r="AG308" i="6"/>
  <c r="AE308" i="6"/>
  <c r="AC308" i="6"/>
  <c r="AA308" i="6"/>
  <c r="Y308" i="6"/>
  <c r="W308" i="6"/>
  <c r="U308" i="6"/>
  <c r="S308" i="6"/>
  <c r="Q308" i="6"/>
  <c r="O308" i="6"/>
  <c r="M308" i="6"/>
  <c r="K308" i="6"/>
  <c r="I308" i="6"/>
  <c r="G308" i="6"/>
  <c r="E308" i="6"/>
  <c r="AU307" i="6"/>
  <c r="AS307" i="6"/>
  <c r="AQ307" i="6"/>
  <c r="AO307" i="6"/>
  <c r="AM307" i="6"/>
  <c r="AK307" i="6"/>
  <c r="AI307" i="6"/>
  <c r="AG307" i="6"/>
  <c r="AE307" i="6"/>
  <c r="AC307" i="6"/>
  <c r="AA307" i="6"/>
  <c r="Y307" i="6"/>
  <c r="W307" i="6"/>
  <c r="U307" i="6"/>
  <c r="S307" i="6"/>
  <c r="Q307" i="6"/>
  <c r="O307" i="6"/>
  <c r="M307" i="6"/>
  <c r="K307" i="6"/>
  <c r="I307" i="6"/>
  <c r="G307" i="6"/>
  <c r="E307" i="6"/>
  <c r="AU306" i="6"/>
  <c r="AS306" i="6"/>
  <c r="AQ306" i="6"/>
  <c r="AO306" i="6"/>
  <c r="AM306" i="6"/>
  <c r="AK306" i="6"/>
  <c r="AI306" i="6"/>
  <c r="AG306" i="6"/>
  <c r="AE306" i="6"/>
  <c r="AC306" i="6"/>
  <c r="AA306" i="6"/>
  <c r="Y306" i="6"/>
  <c r="W306" i="6"/>
  <c r="U306" i="6"/>
  <c r="S306" i="6"/>
  <c r="Q306" i="6"/>
  <c r="O306" i="6"/>
  <c r="M306" i="6"/>
  <c r="K306" i="6"/>
  <c r="I306" i="6"/>
  <c r="G306" i="6"/>
  <c r="E306" i="6"/>
  <c r="AU305" i="6"/>
  <c r="AS305" i="6"/>
  <c r="AQ305" i="6"/>
  <c r="AO305" i="6"/>
  <c r="AM305" i="6"/>
  <c r="AK305" i="6"/>
  <c r="AI305" i="6"/>
  <c r="AG305" i="6"/>
  <c r="AE305" i="6"/>
  <c r="AC305" i="6"/>
  <c r="AA305" i="6"/>
  <c r="Y305" i="6"/>
  <c r="W305" i="6"/>
  <c r="U305" i="6"/>
  <c r="S305" i="6"/>
  <c r="Q305" i="6"/>
  <c r="O305" i="6"/>
  <c r="M305" i="6"/>
  <c r="K305" i="6"/>
  <c r="I305" i="6"/>
  <c r="G305" i="6"/>
  <c r="E305" i="6"/>
  <c r="AU304" i="6"/>
  <c r="AS304" i="6"/>
  <c r="AQ304" i="6"/>
  <c r="AO304" i="6"/>
  <c r="AM304" i="6"/>
  <c r="AK304" i="6"/>
  <c r="AI304" i="6"/>
  <c r="AG304" i="6"/>
  <c r="AE304" i="6"/>
  <c r="AC304" i="6"/>
  <c r="AA304" i="6"/>
  <c r="Y304" i="6"/>
  <c r="W304" i="6"/>
  <c r="U304" i="6"/>
  <c r="S304" i="6"/>
  <c r="Q304" i="6"/>
  <c r="O304" i="6"/>
  <c r="M304" i="6"/>
  <c r="K304" i="6"/>
  <c r="I304" i="6"/>
  <c r="G304" i="6"/>
  <c r="E304" i="6"/>
  <c r="AU303" i="6"/>
  <c r="AS303" i="6"/>
  <c r="AQ303" i="6"/>
  <c r="AO303" i="6"/>
  <c r="AM303" i="6"/>
  <c r="AK303" i="6"/>
  <c r="AI303" i="6"/>
  <c r="AG303" i="6"/>
  <c r="AE303" i="6"/>
  <c r="AC303" i="6"/>
  <c r="AA303" i="6"/>
  <c r="Y303" i="6"/>
  <c r="W303" i="6"/>
  <c r="U303" i="6"/>
  <c r="S303" i="6"/>
  <c r="Q303" i="6"/>
  <c r="O303" i="6"/>
  <c r="M303" i="6"/>
  <c r="K303" i="6"/>
  <c r="I303" i="6"/>
  <c r="G303" i="6"/>
  <c r="E303" i="6"/>
  <c r="AU302" i="6"/>
  <c r="AS302" i="6"/>
  <c r="AQ302" i="6"/>
  <c r="AO302" i="6"/>
  <c r="AM302" i="6"/>
  <c r="AK302" i="6"/>
  <c r="AI302" i="6"/>
  <c r="AG302" i="6"/>
  <c r="AE302" i="6"/>
  <c r="AC302" i="6"/>
  <c r="AA302" i="6"/>
  <c r="Y302" i="6"/>
  <c r="W302" i="6"/>
  <c r="U302" i="6"/>
  <c r="S302" i="6"/>
  <c r="Q302" i="6"/>
  <c r="O302" i="6"/>
  <c r="M302" i="6"/>
  <c r="K302" i="6"/>
  <c r="I302" i="6"/>
  <c r="G302" i="6"/>
  <c r="E302" i="6"/>
  <c r="AU301" i="6"/>
  <c r="AS301" i="6"/>
  <c r="AQ301" i="6"/>
  <c r="AO301" i="6"/>
  <c r="AM301" i="6"/>
  <c r="AK301" i="6"/>
  <c r="AI301" i="6"/>
  <c r="AG301" i="6"/>
  <c r="AE301" i="6"/>
  <c r="AC301" i="6"/>
  <c r="AA301" i="6"/>
  <c r="Y301" i="6"/>
  <c r="W301" i="6"/>
  <c r="U301" i="6"/>
  <c r="S301" i="6"/>
  <c r="Q301" i="6"/>
  <c r="O301" i="6"/>
  <c r="M301" i="6"/>
  <c r="K301" i="6"/>
  <c r="I301" i="6"/>
  <c r="G301" i="6"/>
  <c r="E301" i="6"/>
  <c r="AU300" i="6"/>
  <c r="AS300" i="6"/>
  <c r="AQ300" i="6"/>
  <c r="AO300" i="6"/>
  <c r="AM300" i="6"/>
  <c r="AK300" i="6"/>
  <c r="AI300" i="6"/>
  <c r="AG300" i="6"/>
  <c r="AE300" i="6"/>
  <c r="AC300" i="6"/>
  <c r="AA300" i="6"/>
  <c r="Y300" i="6"/>
  <c r="W300" i="6"/>
  <c r="U300" i="6"/>
  <c r="S300" i="6"/>
  <c r="Q300" i="6"/>
  <c r="O300" i="6"/>
  <c r="M300" i="6"/>
  <c r="K300" i="6"/>
  <c r="I300" i="6"/>
  <c r="G300" i="6"/>
  <c r="E300" i="6"/>
  <c r="AU299" i="6"/>
  <c r="AS299" i="6"/>
  <c r="AQ299" i="6"/>
  <c r="AO299" i="6"/>
  <c r="AM299" i="6"/>
  <c r="AK299" i="6"/>
  <c r="AI299" i="6"/>
  <c r="AG299" i="6"/>
  <c r="AE299" i="6"/>
  <c r="AC299" i="6"/>
  <c r="AA299" i="6"/>
  <c r="Y299" i="6"/>
  <c r="W299" i="6"/>
  <c r="U299" i="6"/>
  <c r="S299" i="6"/>
  <c r="Q299" i="6"/>
  <c r="O299" i="6"/>
  <c r="M299" i="6"/>
  <c r="K299" i="6"/>
  <c r="I299" i="6"/>
  <c r="G299" i="6"/>
  <c r="E299" i="6"/>
  <c r="AU298" i="6"/>
  <c r="AS298" i="6"/>
  <c r="AQ298" i="6"/>
  <c r="AO298" i="6"/>
  <c r="AM298" i="6"/>
  <c r="AK298" i="6"/>
  <c r="AI298" i="6"/>
  <c r="AG298" i="6"/>
  <c r="AE298" i="6"/>
  <c r="AC298" i="6"/>
  <c r="AA298" i="6"/>
  <c r="Y298" i="6"/>
  <c r="W298" i="6"/>
  <c r="U298" i="6"/>
  <c r="S298" i="6"/>
  <c r="Q298" i="6"/>
  <c r="O298" i="6"/>
  <c r="M298" i="6"/>
  <c r="K298" i="6"/>
  <c r="I298" i="6"/>
  <c r="G298" i="6"/>
  <c r="E298" i="6"/>
  <c r="AU297" i="6"/>
  <c r="AS297" i="6"/>
  <c r="AQ297" i="6"/>
  <c r="AO297" i="6"/>
  <c r="AM297" i="6"/>
  <c r="AK297" i="6"/>
  <c r="AI297" i="6"/>
  <c r="AG297" i="6"/>
  <c r="AE297" i="6"/>
  <c r="AC297" i="6"/>
  <c r="AA297" i="6"/>
  <c r="Y297" i="6"/>
  <c r="W297" i="6"/>
  <c r="U297" i="6"/>
  <c r="S297" i="6"/>
  <c r="Q297" i="6"/>
  <c r="O297" i="6"/>
  <c r="M297" i="6"/>
  <c r="K297" i="6"/>
  <c r="I297" i="6"/>
  <c r="G297" i="6"/>
  <c r="E297" i="6"/>
  <c r="AU296" i="6"/>
  <c r="AS296" i="6"/>
  <c r="AQ296" i="6"/>
  <c r="AO296" i="6"/>
  <c r="AM296" i="6"/>
  <c r="AK296" i="6"/>
  <c r="AI296" i="6"/>
  <c r="AG296" i="6"/>
  <c r="AE296" i="6"/>
  <c r="AC296" i="6"/>
  <c r="AA296" i="6"/>
  <c r="Y296" i="6"/>
  <c r="W296" i="6"/>
  <c r="U296" i="6"/>
  <c r="S296" i="6"/>
  <c r="Q296" i="6"/>
  <c r="O296" i="6"/>
  <c r="M296" i="6"/>
  <c r="K296" i="6"/>
  <c r="I296" i="6"/>
  <c r="G296" i="6"/>
  <c r="E296" i="6"/>
  <c r="AU295" i="6"/>
  <c r="AS295" i="6"/>
  <c r="AQ295" i="6"/>
  <c r="AO295" i="6"/>
  <c r="AM295" i="6"/>
  <c r="AK295" i="6"/>
  <c r="AI295" i="6"/>
  <c r="AG295" i="6"/>
  <c r="AE295" i="6"/>
  <c r="AC295" i="6"/>
  <c r="AA295" i="6"/>
  <c r="Y295" i="6"/>
  <c r="W295" i="6"/>
  <c r="U295" i="6"/>
  <c r="S295" i="6"/>
  <c r="Q295" i="6"/>
  <c r="O295" i="6"/>
  <c r="M295" i="6"/>
  <c r="K295" i="6"/>
  <c r="I295" i="6"/>
  <c r="G295" i="6"/>
  <c r="E295" i="6"/>
  <c r="AU294" i="6"/>
  <c r="AS294" i="6"/>
  <c r="AQ294" i="6"/>
  <c r="AO294" i="6"/>
  <c r="AM294" i="6"/>
  <c r="AK294" i="6"/>
  <c r="AI294" i="6"/>
  <c r="AG294" i="6"/>
  <c r="AE294" i="6"/>
  <c r="AC294" i="6"/>
  <c r="AA294" i="6"/>
  <c r="Y294" i="6"/>
  <c r="W294" i="6"/>
  <c r="U294" i="6"/>
  <c r="S294" i="6"/>
  <c r="Q294" i="6"/>
  <c r="O294" i="6"/>
  <c r="M294" i="6"/>
  <c r="K294" i="6"/>
  <c r="I294" i="6"/>
  <c r="G294" i="6"/>
  <c r="E294" i="6"/>
  <c r="AU293" i="6"/>
  <c r="AS293" i="6"/>
  <c r="AQ293" i="6"/>
  <c r="AO293" i="6"/>
  <c r="AM293" i="6"/>
  <c r="AK293" i="6"/>
  <c r="AI293" i="6"/>
  <c r="AG293" i="6"/>
  <c r="AE293" i="6"/>
  <c r="AC293" i="6"/>
  <c r="AA293" i="6"/>
  <c r="Y293" i="6"/>
  <c r="W293" i="6"/>
  <c r="U293" i="6"/>
  <c r="S293" i="6"/>
  <c r="Q293" i="6"/>
  <c r="O293" i="6"/>
  <c r="M293" i="6"/>
  <c r="K293" i="6"/>
  <c r="I293" i="6"/>
  <c r="G293" i="6"/>
  <c r="E293" i="6"/>
  <c r="AU292" i="6"/>
  <c r="AS292" i="6"/>
  <c r="AQ292" i="6"/>
  <c r="AO292" i="6"/>
  <c r="AM292" i="6"/>
  <c r="AK292" i="6"/>
  <c r="AI292" i="6"/>
  <c r="AG292" i="6"/>
  <c r="AE292" i="6"/>
  <c r="AC292" i="6"/>
  <c r="AA292" i="6"/>
  <c r="Y292" i="6"/>
  <c r="W292" i="6"/>
  <c r="U292" i="6"/>
  <c r="S292" i="6"/>
  <c r="Q292" i="6"/>
  <c r="O292" i="6"/>
  <c r="M292" i="6"/>
  <c r="K292" i="6"/>
  <c r="I292" i="6"/>
  <c r="G292" i="6"/>
  <c r="E292" i="6"/>
  <c r="AU291" i="6"/>
  <c r="AS291" i="6"/>
  <c r="AQ291" i="6"/>
  <c r="AO291" i="6"/>
  <c r="AM291" i="6"/>
  <c r="AK291" i="6"/>
  <c r="AI291" i="6"/>
  <c r="AG291" i="6"/>
  <c r="AE291" i="6"/>
  <c r="AC291" i="6"/>
  <c r="AA291" i="6"/>
  <c r="Y291" i="6"/>
  <c r="W291" i="6"/>
  <c r="U291" i="6"/>
  <c r="S291" i="6"/>
  <c r="Q291" i="6"/>
  <c r="O291" i="6"/>
  <c r="M291" i="6"/>
  <c r="K291" i="6"/>
  <c r="I291" i="6"/>
  <c r="G291" i="6"/>
  <c r="E291" i="6"/>
  <c r="AU290" i="6"/>
  <c r="AS290" i="6"/>
  <c r="AQ290" i="6"/>
  <c r="AO290" i="6"/>
  <c r="AM290" i="6"/>
  <c r="AK290" i="6"/>
  <c r="AI290" i="6"/>
  <c r="AG290" i="6"/>
  <c r="AE290" i="6"/>
  <c r="AC290" i="6"/>
  <c r="AA290" i="6"/>
  <c r="Y290" i="6"/>
  <c r="W290" i="6"/>
  <c r="U290" i="6"/>
  <c r="S290" i="6"/>
  <c r="Q290" i="6"/>
  <c r="O290" i="6"/>
  <c r="M290" i="6"/>
  <c r="K290" i="6"/>
  <c r="I290" i="6"/>
  <c r="G290" i="6"/>
  <c r="E290" i="6"/>
  <c r="AU289" i="6"/>
  <c r="AS289" i="6"/>
  <c r="AQ289" i="6"/>
  <c r="AO289" i="6"/>
  <c r="AM289" i="6"/>
  <c r="AK289" i="6"/>
  <c r="AI289" i="6"/>
  <c r="AG289" i="6"/>
  <c r="AE289" i="6"/>
  <c r="AC289" i="6"/>
  <c r="AA289" i="6"/>
  <c r="Y289" i="6"/>
  <c r="W289" i="6"/>
  <c r="U289" i="6"/>
  <c r="S289" i="6"/>
  <c r="Q289" i="6"/>
  <c r="O289" i="6"/>
  <c r="M289" i="6"/>
  <c r="K289" i="6"/>
  <c r="I289" i="6"/>
  <c r="G289" i="6"/>
  <c r="D289" i="6"/>
  <c r="E289" i="6" s="1"/>
  <c r="AU288" i="6"/>
  <c r="AS288" i="6"/>
  <c r="AQ288" i="6"/>
  <c r="AO288" i="6"/>
  <c r="AM288" i="6"/>
  <c r="AK288" i="6"/>
  <c r="AI288" i="6"/>
  <c r="AG288" i="6"/>
  <c r="AE288" i="6"/>
  <c r="AC288" i="6"/>
  <c r="AA288" i="6"/>
  <c r="Y288" i="6"/>
  <c r="W288" i="6"/>
  <c r="U288" i="6"/>
  <c r="S288" i="6"/>
  <c r="Q288" i="6"/>
  <c r="O288" i="6"/>
  <c r="M288" i="6"/>
  <c r="K288" i="6"/>
  <c r="I288" i="6"/>
  <c r="G288" i="6"/>
  <c r="E288" i="6"/>
  <c r="AU287" i="6"/>
  <c r="AS287" i="6"/>
  <c r="AQ287" i="6"/>
  <c r="AO287" i="6"/>
  <c r="AM287" i="6"/>
  <c r="AK287" i="6"/>
  <c r="AI287" i="6"/>
  <c r="AG287" i="6"/>
  <c r="AE287" i="6"/>
  <c r="AC287" i="6"/>
  <c r="AA287" i="6"/>
  <c r="Y287" i="6"/>
  <c r="W287" i="6"/>
  <c r="U287" i="6"/>
  <c r="S287" i="6"/>
  <c r="Q287" i="6"/>
  <c r="O287" i="6"/>
  <c r="M287" i="6"/>
  <c r="K287" i="6"/>
  <c r="I287" i="6"/>
  <c r="G287" i="6"/>
  <c r="E287" i="6"/>
  <c r="AU286" i="6"/>
  <c r="AS286" i="6"/>
  <c r="AQ286" i="6"/>
  <c r="AO286" i="6"/>
  <c r="AM286" i="6"/>
  <c r="AK286" i="6"/>
  <c r="AI286" i="6"/>
  <c r="AG286" i="6"/>
  <c r="AE286" i="6"/>
  <c r="AC286" i="6"/>
  <c r="AA286" i="6"/>
  <c r="Y286" i="6"/>
  <c r="W286" i="6"/>
  <c r="U286" i="6"/>
  <c r="S286" i="6"/>
  <c r="Q286" i="6"/>
  <c r="O286" i="6"/>
  <c r="M286" i="6"/>
  <c r="K286" i="6"/>
  <c r="I286" i="6"/>
  <c r="G286" i="6"/>
  <c r="E286" i="6"/>
  <c r="AU285" i="6"/>
  <c r="AS285" i="6"/>
  <c r="AQ285" i="6"/>
  <c r="AO285" i="6"/>
  <c r="AM285" i="6"/>
  <c r="AK285" i="6"/>
  <c r="AI285" i="6"/>
  <c r="AG285" i="6"/>
  <c r="AE285" i="6"/>
  <c r="AC285" i="6"/>
  <c r="AA285" i="6"/>
  <c r="Y285" i="6"/>
  <c r="W285" i="6"/>
  <c r="U285" i="6"/>
  <c r="S285" i="6"/>
  <c r="Q285" i="6"/>
  <c r="O285" i="6"/>
  <c r="M285" i="6"/>
  <c r="K285" i="6"/>
  <c r="I285" i="6"/>
  <c r="G285" i="6"/>
  <c r="E285" i="6"/>
  <c r="AU284" i="6"/>
  <c r="AS284" i="6"/>
  <c r="AQ284" i="6"/>
  <c r="AO284" i="6"/>
  <c r="AM284" i="6"/>
  <c r="AK284" i="6"/>
  <c r="AI284" i="6"/>
  <c r="AG284" i="6"/>
  <c r="AE284" i="6"/>
  <c r="AC284" i="6"/>
  <c r="AA284" i="6"/>
  <c r="Y284" i="6"/>
  <c r="W284" i="6"/>
  <c r="U284" i="6"/>
  <c r="S284" i="6"/>
  <c r="Q284" i="6"/>
  <c r="O284" i="6"/>
  <c r="M284" i="6"/>
  <c r="K284" i="6"/>
  <c r="I284" i="6"/>
  <c r="G284" i="6"/>
  <c r="E284" i="6"/>
  <c r="AU283" i="6"/>
  <c r="AS283" i="6"/>
  <c r="AQ283" i="6"/>
  <c r="AO283" i="6"/>
  <c r="AM283" i="6"/>
  <c r="AK283" i="6"/>
  <c r="AI283" i="6"/>
  <c r="AG283" i="6"/>
  <c r="AE283" i="6"/>
  <c r="AC283" i="6"/>
  <c r="AA283" i="6"/>
  <c r="Y283" i="6"/>
  <c r="W283" i="6"/>
  <c r="U283" i="6"/>
  <c r="S283" i="6"/>
  <c r="Q283" i="6"/>
  <c r="O283" i="6"/>
  <c r="M283" i="6"/>
  <c r="K283" i="6"/>
  <c r="I283" i="6"/>
  <c r="G283" i="6"/>
  <c r="E283" i="6"/>
  <c r="AU282" i="6"/>
  <c r="AS282" i="6"/>
  <c r="AQ282" i="6"/>
  <c r="AO282" i="6"/>
  <c r="AM282" i="6"/>
  <c r="AK282" i="6"/>
  <c r="AI282" i="6"/>
  <c r="AG282" i="6"/>
  <c r="AE282" i="6"/>
  <c r="AC282" i="6"/>
  <c r="AA282" i="6"/>
  <c r="Y282" i="6"/>
  <c r="W282" i="6"/>
  <c r="U282" i="6"/>
  <c r="S282" i="6"/>
  <c r="Q282" i="6"/>
  <c r="O282" i="6"/>
  <c r="M282" i="6"/>
  <c r="K282" i="6"/>
  <c r="I282" i="6"/>
  <c r="G282" i="6"/>
  <c r="E282" i="6"/>
  <c r="AU281" i="6"/>
  <c r="AS281" i="6"/>
  <c r="AQ281" i="6"/>
  <c r="AO281" i="6"/>
  <c r="AM281" i="6"/>
  <c r="AK281" i="6"/>
  <c r="AI281" i="6"/>
  <c r="AG281" i="6"/>
  <c r="AE281" i="6"/>
  <c r="AC281" i="6"/>
  <c r="AA281" i="6"/>
  <c r="Y281" i="6"/>
  <c r="W281" i="6"/>
  <c r="U281" i="6"/>
  <c r="S281" i="6"/>
  <c r="Q281" i="6"/>
  <c r="O281" i="6"/>
  <c r="M281" i="6"/>
  <c r="K281" i="6"/>
  <c r="I281" i="6"/>
  <c r="G281" i="6"/>
  <c r="E281" i="6"/>
  <c r="AU280" i="6"/>
  <c r="AS280" i="6"/>
  <c r="AQ280" i="6"/>
  <c r="AO280" i="6"/>
  <c r="AM280" i="6"/>
  <c r="AK280" i="6"/>
  <c r="AI280" i="6"/>
  <c r="AG280" i="6"/>
  <c r="AE280" i="6"/>
  <c r="AC280" i="6"/>
  <c r="AA280" i="6"/>
  <c r="Y280" i="6"/>
  <c r="W280" i="6"/>
  <c r="U280" i="6"/>
  <c r="S280" i="6"/>
  <c r="Q280" i="6"/>
  <c r="O280" i="6"/>
  <c r="M280" i="6"/>
  <c r="K280" i="6"/>
  <c r="I280" i="6"/>
  <c r="G280" i="6"/>
  <c r="E280" i="6"/>
  <c r="AU279" i="6"/>
  <c r="AS279" i="6"/>
  <c r="AQ279" i="6"/>
  <c r="AO279" i="6"/>
  <c r="AM279" i="6"/>
  <c r="AK279" i="6"/>
  <c r="AI279" i="6"/>
  <c r="AG279" i="6"/>
  <c r="AE279" i="6"/>
  <c r="AC279" i="6"/>
  <c r="AA279" i="6"/>
  <c r="Y279" i="6"/>
  <c r="W279" i="6"/>
  <c r="U279" i="6"/>
  <c r="S279" i="6"/>
  <c r="Q279" i="6"/>
  <c r="O279" i="6"/>
  <c r="M279" i="6"/>
  <c r="K279" i="6"/>
  <c r="I279" i="6"/>
  <c r="G279" i="6"/>
  <c r="E279" i="6"/>
  <c r="AU278" i="6"/>
  <c r="AS278" i="6"/>
  <c r="AQ278" i="6"/>
  <c r="AO278" i="6"/>
  <c r="AM278" i="6"/>
  <c r="AK278" i="6"/>
  <c r="AI278" i="6"/>
  <c r="AG278" i="6"/>
  <c r="AE278" i="6"/>
  <c r="AC278" i="6"/>
  <c r="AA278" i="6"/>
  <c r="Y278" i="6"/>
  <c r="W278" i="6"/>
  <c r="U278" i="6"/>
  <c r="S278" i="6"/>
  <c r="Q278" i="6"/>
  <c r="O278" i="6"/>
  <c r="M278" i="6"/>
  <c r="K278" i="6"/>
  <c r="I278" i="6"/>
  <c r="G278" i="6"/>
  <c r="E278" i="6"/>
  <c r="AU277" i="6"/>
  <c r="AS277" i="6"/>
  <c r="AQ277" i="6"/>
  <c r="AO277" i="6"/>
  <c r="AM277" i="6"/>
  <c r="AK277" i="6"/>
  <c r="AI277" i="6"/>
  <c r="AG277" i="6"/>
  <c r="AE277" i="6"/>
  <c r="AC277" i="6"/>
  <c r="AA277" i="6"/>
  <c r="Y277" i="6"/>
  <c r="W277" i="6"/>
  <c r="U277" i="6"/>
  <c r="S277" i="6"/>
  <c r="Q277" i="6"/>
  <c r="O277" i="6"/>
  <c r="M277" i="6"/>
  <c r="K277" i="6"/>
  <c r="I277" i="6"/>
  <c r="G277" i="6"/>
  <c r="E277" i="6"/>
  <c r="AU276" i="6"/>
  <c r="AS276" i="6"/>
  <c r="AQ276" i="6"/>
  <c r="AO276" i="6"/>
  <c r="AM276" i="6"/>
  <c r="AK276" i="6"/>
  <c r="AI276" i="6"/>
  <c r="AG276" i="6"/>
  <c r="AE276" i="6"/>
  <c r="AC276" i="6"/>
  <c r="AA276" i="6"/>
  <c r="Y276" i="6"/>
  <c r="W276" i="6"/>
  <c r="U276" i="6"/>
  <c r="S276" i="6"/>
  <c r="Q276" i="6"/>
  <c r="O276" i="6"/>
  <c r="M276" i="6"/>
  <c r="K276" i="6"/>
  <c r="I276" i="6"/>
  <c r="G276" i="6"/>
  <c r="E276" i="6"/>
  <c r="AU275" i="6"/>
  <c r="AS275" i="6"/>
  <c r="AQ275" i="6"/>
  <c r="AO275" i="6"/>
  <c r="AM275" i="6"/>
  <c r="AK275" i="6"/>
  <c r="AI275" i="6"/>
  <c r="AG275" i="6"/>
  <c r="AE275" i="6"/>
  <c r="AC275" i="6"/>
  <c r="AA275" i="6"/>
  <c r="Y275" i="6"/>
  <c r="W275" i="6"/>
  <c r="U275" i="6"/>
  <c r="S275" i="6"/>
  <c r="Q275" i="6"/>
  <c r="O275" i="6"/>
  <c r="M275" i="6"/>
  <c r="K275" i="6"/>
  <c r="I275" i="6"/>
  <c r="G275" i="6"/>
  <c r="E275" i="6"/>
  <c r="AU274" i="6"/>
  <c r="AS274" i="6"/>
  <c r="AQ274" i="6"/>
  <c r="AO274" i="6"/>
  <c r="AM274" i="6"/>
  <c r="AK274" i="6"/>
  <c r="AI274" i="6"/>
  <c r="AG274" i="6"/>
  <c r="AE274" i="6"/>
  <c r="AC274" i="6"/>
  <c r="AA274" i="6"/>
  <c r="Y274" i="6"/>
  <c r="W274" i="6"/>
  <c r="U274" i="6"/>
  <c r="S274" i="6"/>
  <c r="Q274" i="6"/>
  <c r="O274" i="6"/>
  <c r="M274" i="6"/>
  <c r="K274" i="6"/>
  <c r="I274" i="6"/>
  <c r="G274" i="6"/>
  <c r="E274" i="6"/>
  <c r="AU273" i="6"/>
  <c r="AS273" i="6"/>
  <c r="AQ273" i="6"/>
  <c r="AO273" i="6"/>
  <c r="AM273" i="6"/>
  <c r="AK273" i="6"/>
  <c r="AI273" i="6"/>
  <c r="AG273" i="6"/>
  <c r="AE273" i="6"/>
  <c r="AC273" i="6"/>
  <c r="AA273" i="6"/>
  <c r="Y273" i="6"/>
  <c r="W273" i="6"/>
  <c r="U273" i="6"/>
  <c r="S273" i="6"/>
  <c r="Q273" i="6"/>
  <c r="O273" i="6"/>
  <c r="M273" i="6"/>
  <c r="K273" i="6"/>
  <c r="I273" i="6"/>
  <c r="G273" i="6"/>
  <c r="E273" i="6"/>
  <c r="AU272" i="6"/>
  <c r="AS272" i="6"/>
  <c r="AQ272" i="6"/>
  <c r="AO272" i="6"/>
  <c r="AM272" i="6"/>
  <c r="AK272" i="6"/>
  <c r="AI272" i="6"/>
  <c r="AG272" i="6"/>
  <c r="AE272" i="6"/>
  <c r="AC272" i="6"/>
  <c r="AA272" i="6"/>
  <c r="Y272" i="6"/>
  <c r="W272" i="6"/>
  <c r="U272" i="6"/>
  <c r="S272" i="6"/>
  <c r="Q272" i="6"/>
  <c r="O272" i="6"/>
  <c r="M272" i="6"/>
  <c r="K272" i="6"/>
  <c r="I272" i="6"/>
  <c r="G272" i="6"/>
  <c r="E272" i="6"/>
  <c r="AU271" i="6"/>
  <c r="AS271" i="6"/>
  <c r="AQ271" i="6"/>
  <c r="AO271" i="6"/>
  <c r="AM271" i="6"/>
  <c r="AK271" i="6"/>
  <c r="AI271" i="6"/>
  <c r="AG271" i="6"/>
  <c r="AE271" i="6"/>
  <c r="AC271" i="6"/>
  <c r="AA271" i="6"/>
  <c r="Y271" i="6"/>
  <c r="W271" i="6"/>
  <c r="U271" i="6"/>
  <c r="S271" i="6"/>
  <c r="Q271" i="6"/>
  <c r="O271" i="6"/>
  <c r="M271" i="6"/>
  <c r="K271" i="6"/>
  <c r="I271" i="6"/>
  <c r="G271" i="6"/>
  <c r="E271" i="6"/>
  <c r="AU270" i="6"/>
  <c r="AS270" i="6"/>
  <c r="AQ270" i="6"/>
  <c r="AO270" i="6"/>
  <c r="AM270" i="6"/>
  <c r="AK270" i="6"/>
  <c r="AI270" i="6"/>
  <c r="AG270" i="6"/>
  <c r="AE270" i="6"/>
  <c r="AC270" i="6"/>
  <c r="AA270" i="6"/>
  <c r="Y270" i="6"/>
  <c r="W270" i="6"/>
  <c r="U270" i="6"/>
  <c r="S270" i="6"/>
  <c r="Q270" i="6"/>
  <c r="O270" i="6"/>
  <c r="M270" i="6"/>
  <c r="K270" i="6"/>
  <c r="I270" i="6"/>
  <c r="G270" i="6"/>
  <c r="E270" i="6"/>
  <c r="AU269" i="6"/>
  <c r="AS269" i="6"/>
  <c r="AQ269" i="6"/>
  <c r="AO269" i="6"/>
  <c r="AM269" i="6"/>
  <c r="AK269" i="6"/>
  <c r="AI269" i="6"/>
  <c r="AG269" i="6"/>
  <c r="AE269" i="6"/>
  <c r="AC269" i="6"/>
  <c r="AA269" i="6"/>
  <c r="Y269" i="6"/>
  <c r="W269" i="6"/>
  <c r="U269" i="6"/>
  <c r="S269" i="6"/>
  <c r="Q269" i="6"/>
  <c r="O269" i="6"/>
  <c r="M269" i="6"/>
  <c r="K269" i="6"/>
  <c r="I269" i="6"/>
  <c r="G269" i="6"/>
  <c r="E269" i="6"/>
  <c r="AU268" i="6"/>
  <c r="AS268" i="6"/>
  <c r="AQ268" i="6"/>
  <c r="AO268" i="6"/>
  <c r="AM268" i="6"/>
  <c r="AK268" i="6"/>
  <c r="AI268" i="6"/>
  <c r="AG268" i="6"/>
  <c r="AE268" i="6"/>
  <c r="AC268" i="6"/>
  <c r="AA268" i="6"/>
  <c r="Y268" i="6"/>
  <c r="W268" i="6"/>
  <c r="U268" i="6"/>
  <c r="S268" i="6"/>
  <c r="Q268" i="6"/>
  <c r="O268" i="6"/>
  <c r="M268" i="6"/>
  <c r="K268" i="6"/>
  <c r="I268" i="6"/>
  <c r="G268" i="6"/>
  <c r="E268" i="6"/>
  <c r="AU267" i="6"/>
  <c r="AS267" i="6"/>
  <c r="AQ267" i="6"/>
  <c r="AO267" i="6"/>
  <c r="AM267" i="6"/>
  <c r="AK267" i="6"/>
  <c r="AI267" i="6"/>
  <c r="AG267" i="6"/>
  <c r="AE267" i="6"/>
  <c r="AC267" i="6"/>
  <c r="AA267" i="6"/>
  <c r="Y267" i="6"/>
  <c r="W267" i="6"/>
  <c r="U267" i="6"/>
  <c r="S267" i="6"/>
  <c r="Q267" i="6"/>
  <c r="O267" i="6"/>
  <c r="M267" i="6"/>
  <c r="K267" i="6"/>
  <c r="I267" i="6"/>
  <c r="G267" i="6"/>
  <c r="E267" i="6"/>
  <c r="AU266" i="6"/>
  <c r="AS266" i="6"/>
  <c r="AQ266" i="6"/>
  <c r="AO266" i="6"/>
  <c r="AM266" i="6"/>
  <c r="AK266" i="6"/>
  <c r="AI266" i="6"/>
  <c r="AG266" i="6"/>
  <c r="AE266" i="6"/>
  <c r="AC266" i="6"/>
  <c r="AA266" i="6"/>
  <c r="Y266" i="6"/>
  <c r="W266" i="6"/>
  <c r="U266" i="6"/>
  <c r="S266" i="6"/>
  <c r="Q266" i="6"/>
  <c r="O266" i="6"/>
  <c r="M266" i="6"/>
  <c r="K266" i="6"/>
  <c r="I266" i="6"/>
  <c r="G266" i="6"/>
  <c r="E266" i="6"/>
  <c r="AU265" i="6"/>
  <c r="AS265" i="6"/>
  <c r="AQ265" i="6"/>
  <c r="AO265" i="6"/>
  <c r="AM265" i="6"/>
  <c r="AK265" i="6"/>
  <c r="AI265" i="6"/>
  <c r="AG265" i="6"/>
  <c r="AE265" i="6"/>
  <c r="AC265" i="6"/>
  <c r="AA265" i="6"/>
  <c r="Y265" i="6"/>
  <c r="W265" i="6"/>
  <c r="U265" i="6"/>
  <c r="S265" i="6"/>
  <c r="Q265" i="6"/>
  <c r="O265" i="6"/>
  <c r="M265" i="6"/>
  <c r="K265" i="6"/>
  <c r="I265" i="6"/>
  <c r="G265" i="6"/>
  <c r="E265" i="6"/>
  <c r="AU264" i="6"/>
  <c r="AS264" i="6"/>
  <c r="AQ264" i="6"/>
  <c r="AO264" i="6"/>
  <c r="AM264" i="6"/>
  <c r="AK264" i="6"/>
  <c r="AI264" i="6"/>
  <c r="AG264" i="6"/>
  <c r="AE264" i="6"/>
  <c r="AC264" i="6"/>
  <c r="AA264" i="6"/>
  <c r="Y264" i="6"/>
  <c r="W264" i="6"/>
  <c r="U264" i="6"/>
  <c r="S264" i="6"/>
  <c r="Q264" i="6"/>
  <c r="O264" i="6"/>
  <c r="M264" i="6"/>
  <c r="K264" i="6"/>
  <c r="I264" i="6"/>
  <c r="G264" i="6"/>
  <c r="E264" i="6"/>
  <c r="AU263" i="6"/>
  <c r="AS263" i="6"/>
  <c r="AQ263" i="6"/>
  <c r="AO263" i="6"/>
  <c r="AM263" i="6"/>
  <c r="AK263" i="6"/>
  <c r="AI263" i="6"/>
  <c r="AG263" i="6"/>
  <c r="AE263" i="6"/>
  <c r="AC263" i="6"/>
  <c r="AA263" i="6"/>
  <c r="Y263" i="6"/>
  <c r="W263" i="6"/>
  <c r="U263" i="6"/>
  <c r="S263" i="6"/>
  <c r="Q263" i="6"/>
  <c r="O263" i="6"/>
  <c r="M263" i="6"/>
  <c r="K263" i="6"/>
  <c r="I263" i="6"/>
  <c r="G263" i="6"/>
  <c r="E263" i="6"/>
  <c r="AU262" i="6"/>
  <c r="AS262" i="6"/>
  <c r="AQ262" i="6"/>
  <c r="AO262" i="6"/>
  <c r="AM262" i="6"/>
  <c r="AK262" i="6"/>
  <c r="AI262" i="6"/>
  <c r="AG262" i="6"/>
  <c r="AE262" i="6"/>
  <c r="AC262" i="6"/>
  <c r="AA262" i="6"/>
  <c r="Y262" i="6"/>
  <c r="W262" i="6"/>
  <c r="U262" i="6"/>
  <c r="S262" i="6"/>
  <c r="Q262" i="6"/>
  <c r="O262" i="6"/>
  <c r="M262" i="6"/>
  <c r="K262" i="6"/>
  <c r="I262" i="6"/>
  <c r="G262" i="6"/>
  <c r="E262" i="6"/>
  <c r="AU261" i="6"/>
  <c r="AS261" i="6"/>
  <c r="AQ261" i="6"/>
  <c r="AO261" i="6"/>
  <c r="AM261" i="6"/>
  <c r="AK261" i="6"/>
  <c r="AI261" i="6"/>
  <c r="AG261" i="6"/>
  <c r="AE261" i="6"/>
  <c r="AC261" i="6"/>
  <c r="AA261" i="6"/>
  <c r="Y261" i="6"/>
  <c r="W261" i="6"/>
  <c r="U261" i="6"/>
  <c r="S261" i="6"/>
  <c r="Q261" i="6"/>
  <c r="O261" i="6"/>
  <c r="M261" i="6"/>
  <c r="K261" i="6"/>
  <c r="I261" i="6"/>
  <c r="G261" i="6"/>
  <c r="E261" i="6"/>
  <c r="AU260" i="6"/>
  <c r="AS260" i="6"/>
  <c r="AQ260" i="6"/>
  <c r="AO260" i="6"/>
  <c r="AM260" i="6"/>
  <c r="AK260" i="6"/>
  <c r="AI260" i="6"/>
  <c r="AG260" i="6"/>
  <c r="AE260" i="6"/>
  <c r="AC260" i="6"/>
  <c r="AA260" i="6"/>
  <c r="Y260" i="6"/>
  <c r="W260" i="6"/>
  <c r="U260" i="6"/>
  <c r="S260" i="6"/>
  <c r="Q260" i="6"/>
  <c r="O260" i="6"/>
  <c r="M260" i="6"/>
  <c r="K260" i="6"/>
  <c r="I260" i="6"/>
  <c r="G260" i="6"/>
  <c r="E260" i="6"/>
  <c r="AU259" i="6"/>
  <c r="AS259" i="6"/>
  <c r="AQ259" i="6"/>
  <c r="AO259" i="6"/>
  <c r="AM259" i="6"/>
  <c r="AK259" i="6"/>
  <c r="AI259" i="6"/>
  <c r="AG259" i="6"/>
  <c r="AE259" i="6"/>
  <c r="AC259" i="6"/>
  <c r="AA259" i="6"/>
  <c r="Y259" i="6"/>
  <c r="W259" i="6"/>
  <c r="U259" i="6"/>
  <c r="S259" i="6"/>
  <c r="Q259" i="6"/>
  <c r="O259" i="6"/>
  <c r="M259" i="6"/>
  <c r="K259" i="6"/>
  <c r="I259" i="6"/>
  <c r="G259" i="6"/>
  <c r="E259" i="6"/>
  <c r="AU258" i="6"/>
  <c r="AS258" i="6"/>
  <c r="AQ258" i="6"/>
  <c r="AO258" i="6"/>
  <c r="AM258" i="6"/>
  <c r="AK258" i="6"/>
  <c r="AI258" i="6"/>
  <c r="AG258" i="6"/>
  <c r="AE258" i="6"/>
  <c r="AC258" i="6"/>
  <c r="AA258" i="6"/>
  <c r="Y258" i="6"/>
  <c r="W258" i="6"/>
  <c r="U258" i="6"/>
  <c r="S258" i="6"/>
  <c r="Q258" i="6"/>
  <c r="O258" i="6"/>
  <c r="M258" i="6"/>
  <c r="K258" i="6"/>
  <c r="I258" i="6"/>
  <c r="G258" i="6"/>
  <c r="E258" i="6"/>
  <c r="AU257" i="6"/>
  <c r="AS257" i="6"/>
  <c r="AQ257" i="6"/>
  <c r="AO257" i="6"/>
  <c r="AM257" i="6"/>
  <c r="AK257" i="6"/>
  <c r="AI257" i="6"/>
  <c r="AG257" i="6"/>
  <c r="AE257" i="6"/>
  <c r="AC257" i="6"/>
  <c r="AA257" i="6"/>
  <c r="Y257" i="6"/>
  <c r="W257" i="6"/>
  <c r="U257" i="6"/>
  <c r="S257" i="6"/>
  <c r="Q257" i="6"/>
  <c r="O257" i="6"/>
  <c r="M257" i="6"/>
  <c r="K257" i="6"/>
  <c r="I257" i="6"/>
  <c r="G257" i="6"/>
  <c r="E257" i="6"/>
  <c r="AU256" i="6"/>
  <c r="AS256" i="6"/>
  <c r="AQ256" i="6"/>
  <c r="AO256" i="6"/>
  <c r="AM256" i="6"/>
  <c r="AK256" i="6"/>
  <c r="AI256" i="6"/>
  <c r="AG256" i="6"/>
  <c r="AE256" i="6"/>
  <c r="AC256" i="6"/>
  <c r="AA256" i="6"/>
  <c r="Y256" i="6"/>
  <c r="W256" i="6"/>
  <c r="U256" i="6"/>
  <c r="S256" i="6"/>
  <c r="Q256" i="6"/>
  <c r="O256" i="6"/>
  <c r="M256" i="6"/>
  <c r="K256" i="6"/>
  <c r="I256" i="6"/>
  <c r="G256" i="6"/>
  <c r="E256" i="6"/>
  <c r="AU255" i="6"/>
  <c r="AS255" i="6"/>
  <c r="AQ255" i="6"/>
  <c r="AO255" i="6"/>
  <c r="AM255" i="6"/>
  <c r="AK255" i="6"/>
  <c r="AI255" i="6"/>
  <c r="AG255" i="6"/>
  <c r="AE255" i="6"/>
  <c r="AC255" i="6"/>
  <c r="AA255" i="6"/>
  <c r="Y255" i="6"/>
  <c r="W255" i="6"/>
  <c r="U255" i="6"/>
  <c r="S255" i="6"/>
  <c r="Q255" i="6"/>
  <c r="O255" i="6"/>
  <c r="M255" i="6"/>
  <c r="K255" i="6"/>
  <c r="I255" i="6"/>
  <c r="G255" i="6"/>
  <c r="E255" i="6"/>
  <c r="AU254" i="6"/>
  <c r="AS254" i="6"/>
  <c r="AQ254" i="6"/>
  <c r="AO254" i="6"/>
  <c r="AM254" i="6"/>
  <c r="AK254" i="6"/>
  <c r="AI254" i="6"/>
  <c r="AG254" i="6"/>
  <c r="AE254" i="6"/>
  <c r="AC254" i="6"/>
  <c r="AA254" i="6"/>
  <c r="Y254" i="6"/>
  <c r="W254" i="6"/>
  <c r="U254" i="6"/>
  <c r="S254" i="6"/>
  <c r="Q254" i="6"/>
  <c r="O254" i="6"/>
  <c r="M254" i="6"/>
  <c r="K254" i="6"/>
  <c r="I254" i="6"/>
  <c r="G254" i="6"/>
  <c r="E254" i="6"/>
  <c r="AU253" i="6"/>
  <c r="AS253" i="6"/>
  <c r="AQ253" i="6"/>
  <c r="AO253" i="6"/>
  <c r="AM253" i="6"/>
  <c r="AK253" i="6"/>
  <c r="AI253" i="6"/>
  <c r="AG253" i="6"/>
  <c r="AE253" i="6"/>
  <c r="AC253" i="6"/>
  <c r="AA253" i="6"/>
  <c r="Y253" i="6"/>
  <c r="W253" i="6"/>
  <c r="U253" i="6"/>
  <c r="S253" i="6"/>
  <c r="Q253" i="6"/>
  <c r="O253" i="6"/>
  <c r="M253" i="6"/>
  <c r="K253" i="6"/>
  <c r="I253" i="6"/>
  <c r="G253" i="6"/>
  <c r="E253" i="6"/>
  <c r="AU252" i="6"/>
  <c r="AS252" i="6"/>
  <c r="AQ252" i="6"/>
  <c r="AO252" i="6"/>
  <c r="AM252" i="6"/>
  <c r="AK252" i="6"/>
  <c r="AI252" i="6"/>
  <c r="AG252" i="6"/>
  <c r="AE252" i="6"/>
  <c r="AC252" i="6"/>
  <c r="AA252" i="6"/>
  <c r="Y252" i="6"/>
  <c r="W252" i="6"/>
  <c r="U252" i="6"/>
  <c r="S252" i="6"/>
  <c r="Q252" i="6"/>
  <c r="O252" i="6"/>
  <c r="M252" i="6"/>
  <c r="K252" i="6"/>
  <c r="I252" i="6"/>
  <c r="G252" i="6"/>
  <c r="E252" i="6"/>
  <c r="AU251" i="6"/>
  <c r="AS251" i="6"/>
  <c r="AQ251" i="6"/>
  <c r="AO251" i="6"/>
  <c r="AM251" i="6"/>
  <c r="AK251" i="6"/>
  <c r="AI251" i="6"/>
  <c r="AG251" i="6"/>
  <c r="AE251" i="6"/>
  <c r="AC251" i="6"/>
  <c r="AA251" i="6"/>
  <c r="Y251" i="6"/>
  <c r="W251" i="6"/>
  <c r="U251" i="6"/>
  <c r="S251" i="6"/>
  <c r="Q251" i="6"/>
  <c r="O251" i="6"/>
  <c r="M251" i="6"/>
  <c r="K251" i="6"/>
  <c r="I251" i="6"/>
  <c r="G251" i="6"/>
  <c r="E251" i="6"/>
  <c r="AU250" i="6"/>
  <c r="AS250" i="6"/>
  <c r="AQ250" i="6"/>
  <c r="AO250" i="6"/>
  <c r="AM250" i="6"/>
  <c r="AK250" i="6"/>
  <c r="AI250" i="6"/>
  <c r="AG250" i="6"/>
  <c r="AE250" i="6"/>
  <c r="AC250" i="6"/>
  <c r="AA250" i="6"/>
  <c r="Y250" i="6"/>
  <c r="W250" i="6"/>
  <c r="U250" i="6"/>
  <c r="S250" i="6"/>
  <c r="Q250" i="6"/>
  <c r="O250" i="6"/>
  <c r="M250" i="6"/>
  <c r="K250" i="6"/>
  <c r="I250" i="6"/>
  <c r="G250" i="6"/>
  <c r="E250" i="6"/>
  <c r="AU249" i="6"/>
  <c r="AS249" i="6"/>
  <c r="AQ249" i="6"/>
  <c r="AO249" i="6"/>
  <c r="AM249" i="6"/>
  <c r="AK249" i="6"/>
  <c r="AI249" i="6"/>
  <c r="AG249" i="6"/>
  <c r="AE249" i="6"/>
  <c r="AC249" i="6"/>
  <c r="AA249" i="6"/>
  <c r="Y249" i="6"/>
  <c r="W249" i="6"/>
  <c r="U249" i="6"/>
  <c r="S249" i="6"/>
  <c r="Q249" i="6"/>
  <c r="O249" i="6"/>
  <c r="M249" i="6"/>
  <c r="K249" i="6"/>
  <c r="I249" i="6"/>
  <c r="G249" i="6"/>
  <c r="E249" i="6"/>
  <c r="AU248" i="6"/>
  <c r="AS248" i="6"/>
  <c r="AQ248" i="6"/>
  <c r="AO248" i="6"/>
  <c r="AM248" i="6"/>
  <c r="AK248" i="6"/>
  <c r="AI248" i="6"/>
  <c r="AG248" i="6"/>
  <c r="AE248" i="6"/>
  <c r="AC248" i="6"/>
  <c r="AA248" i="6"/>
  <c r="Y248" i="6"/>
  <c r="W248" i="6"/>
  <c r="U248" i="6"/>
  <c r="S248" i="6"/>
  <c r="Q248" i="6"/>
  <c r="O248" i="6"/>
  <c r="M248" i="6"/>
  <c r="K248" i="6"/>
  <c r="I248" i="6"/>
  <c r="G248" i="6"/>
  <c r="E248" i="6"/>
  <c r="AU247" i="6"/>
  <c r="AS247" i="6"/>
  <c r="AQ247" i="6"/>
  <c r="AO247" i="6"/>
  <c r="AM247" i="6"/>
  <c r="AK247" i="6"/>
  <c r="AI247" i="6"/>
  <c r="AG247" i="6"/>
  <c r="AE247" i="6"/>
  <c r="AC247" i="6"/>
  <c r="AA247" i="6"/>
  <c r="Y247" i="6"/>
  <c r="W247" i="6"/>
  <c r="U247" i="6"/>
  <c r="S247" i="6"/>
  <c r="Q247" i="6"/>
  <c r="O247" i="6"/>
  <c r="M247" i="6"/>
  <c r="K247" i="6"/>
  <c r="I247" i="6"/>
  <c r="G247" i="6"/>
  <c r="E247" i="6"/>
  <c r="AU246" i="6"/>
  <c r="AS246" i="6"/>
  <c r="AQ246" i="6"/>
  <c r="AO246" i="6"/>
  <c r="AM246" i="6"/>
  <c r="AK246" i="6"/>
  <c r="AI246" i="6"/>
  <c r="AG246" i="6"/>
  <c r="AE246" i="6"/>
  <c r="AC246" i="6"/>
  <c r="AA246" i="6"/>
  <c r="Y246" i="6"/>
  <c r="W246" i="6"/>
  <c r="U246" i="6"/>
  <c r="S246" i="6"/>
  <c r="Q246" i="6"/>
  <c r="O246" i="6"/>
  <c r="M246" i="6"/>
  <c r="K246" i="6"/>
  <c r="I246" i="6"/>
  <c r="G246" i="6"/>
  <c r="E246" i="6"/>
  <c r="AU245" i="6"/>
  <c r="AS245" i="6"/>
  <c r="AQ245" i="6"/>
  <c r="AO245" i="6"/>
  <c r="AM245" i="6"/>
  <c r="AK245" i="6"/>
  <c r="AI245" i="6"/>
  <c r="AG245" i="6"/>
  <c r="AE245" i="6"/>
  <c r="AC245" i="6"/>
  <c r="AA245" i="6"/>
  <c r="Y245" i="6"/>
  <c r="W245" i="6"/>
  <c r="U245" i="6"/>
  <c r="S245" i="6"/>
  <c r="Q245" i="6"/>
  <c r="O245" i="6"/>
  <c r="M245" i="6"/>
  <c r="K245" i="6"/>
  <c r="I245" i="6"/>
  <c r="G245" i="6"/>
  <c r="E245" i="6"/>
  <c r="AU244" i="6"/>
  <c r="AS244" i="6"/>
  <c r="AQ244" i="6"/>
  <c r="AO244" i="6"/>
  <c r="AM244" i="6"/>
  <c r="AK244" i="6"/>
  <c r="AI244" i="6"/>
  <c r="AG244" i="6"/>
  <c r="AE244" i="6"/>
  <c r="AC244" i="6"/>
  <c r="AA244" i="6"/>
  <c r="Y244" i="6"/>
  <c r="W244" i="6"/>
  <c r="U244" i="6"/>
  <c r="S244" i="6"/>
  <c r="Q244" i="6"/>
  <c r="O244" i="6"/>
  <c r="M244" i="6"/>
  <c r="K244" i="6"/>
  <c r="I244" i="6"/>
  <c r="G244" i="6"/>
  <c r="E244" i="6"/>
  <c r="AU243" i="6"/>
  <c r="AS243" i="6"/>
  <c r="AQ243" i="6"/>
  <c r="AO243" i="6"/>
  <c r="AM243" i="6"/>
  <c r="AK243" i="6"/>
  <c r="AI243" i="6"/>
  <c r="AG243" i="6"/>
  <c r="AE243" i="6"/>
  <c r="AC243" i="6"/>
  <c r="AA243" i="6"/>
  <c r="Y243" i="6"/>
  <c r="W243" i="6"/>
  <c r="U243" i="6"/>
  <c r="S243" i="6"/>
  <c r="Q243" i="6"/>
  <c r="O243" i="6"/>
  <c r="M243" i="6"/>
  <c r="K243" i="6"/>
  <c r="I243" i="6"/>
  <c r="G243" i="6"/>
  <c r="E243" i="6"/>
  <c r="AU242" i="6"/>
  <c r="AS242" i="6"/>
  <c r="AQ242" i="6"/>
  <c r="AO242" i="6"/>
  <c r="AM242" i="6"/>
  <c r="AK242" i="6"/>
  <c r="AI242" i="6"/>
  <c r="AG242" i="6"/>
  <c r="AE242" i="6"/>
  <c r="AC242" i="6"/>
  <c r="AA242" i="6"/>
  <c r="Y242" i="6"/>
  <c r="W242" i="6"/>
  <c r="U242" i="6"/>
  <c r="S242" i="6"/>
  <c r="Q242" i="6"/>
  <c r="O242" i="6"/>
  <c r="M242" i="6"/>
  <c r="K242" i="6"/>
  <c r="I242" i="6"/>
  <c r="G242" i="6"/>
  <c r="E242" i="6"/>
  <c r="AU241" i="6"/>
  <c r="AS241" i="6"/>
  <c r="AQ241" i="6"/>
  <c r="AO241" i="6"/>
  <c r="AM241" i="6"/>
  <c r="AK241" i="6"/>
  <c r="AI241" i="6"/>
  <c r="AG241" i="6"/>
  <c r="AE241" i="6"/>
  <c r="AC241" i="6"/>
  <c r="AA241" i="6"/>
  <c r="Y241" i="6"/>
  <c r="W241" i="6"/>
  <c r="U241" i="6"/>
  <c r="S241" i="6"/>
  <c r="Q241" i="6"/>
  <c r="O241" i="6"/>
  <c r="M241" i="6"/>
  <c r="K241" i="6"/>
  <c r="I241" i="6"/>
  <c r="G241" i="6"/>
  <c r="E241" i="6"/>
  <c r="AU240" i="6"/>
  <c r="AS240" i="6"/>
  <c r="AQ240" i="6"/>
  <c r="AO240" i="6"/>
  <c r="AM240" i="6"/>
  <c r="AK240" i="6"/>
  <c r="AI240" i="6"/>
  <c r="AG240" i="6"/>
  <c r="AE240" i="6"/>
  <c r="AC240" i="6"/>
  <c r="AA240" i="6"/>
  <c r="Y240" i="6"/>
  <c r="W240" i="6"/>
  <c r="U240" i="6"/>
  <c r="S240" i="6"/>
  <c r="Q240" i="6"/>
  <c r="O240" i="6"/>
  <c r="M240" i="6"/>
  <c r="K240" i="6"/>
  <c r="I240" i="6"/>
  <c r="G240" i="6"/>
  <c r="E240" i="6"/>
  <c r="AU239" i="6"/>
  <c r="AR239" i="6"/>
  <c r="AS239" i="6" s="1"/>
  <c r="AQ239" i="6"/>
  <c r="AO239" i="6"/>
  <c r="AM239" i="6"/>
  <c r="AK239" i="6"/>
  <c r="AI239" i="6"/>
  <c r="AG239" i="6"/>
  <c r="AE239" i="6"/>
  <c r="AC239" i="6"/>
  <c r="AA239" i="6"/>
  <c r="Y239" i="6"/>
  <c r="W239" i="6"/>
  <c r="U239" i="6"/>
  <c r="S239" i="6"/>
  <c r="Q239" i="6"/>
  <c r="O239" i="6"/>
  <c r="M239" i="6"/>
  <c r="K239" i="6"/>
  <c r="I239" i="6"/>
  <c r="G239" i="6"/>
  <c r="E239" i="6"/>
  <c r="AU238" i="6"/>
  <c r="AS238" i="6"/>
  <c r="AR238" i="6"/>
  <c r="AQ238" i="6"/>
  <c r="AO238" i="6"/>
  <c r="AM238" i="6"/>
  <c r="AK238" i="6"/>
  <c r="AI238" i="6"/>
  <c r="AG238" i="6"/>
  <c r="AE238" i="6"/>
  <c r="AC238" i="6"/>
  <c r="AA238" i="6"/>
  <c r="Y238" i="6"/>
  <c r="W238" i="6"/>
  <c r="U238" i="6"/>
  <c r="S238" i="6"/>
  <c r="Q238" i="6"/>
  <c r="O238" i="6"/>
  <c r="M238" i="6"/>
  <c r="K238" i="6"/>
  <c r="I238" i="6"/>
  <c r="G238" i="6"/>
  <c r="E238" i="6"/>
  <c r="AU237" i="6"/>
  <c r="AS237" i="6"/>
  <c r="AQ237" i="6"/>
  <c r="AO237" i="6"/>
  <c r="AM237" i="6"/>
  <c r="AK237" i="6"/>
  <c r="AI237" i="6"/>
  <c r="AG237" i="6"/>
  <c r="AE237" i="6"/>
  <c r="AC237" i="6"/>
  <c r="AA237" i="6"/>
  <c r="Y237" i="6"/>
  <c r="W237" i="6"/>
  <c r="U237" i="6"/>
  <c r="S237" i="6"/>
  <c r="Q237" i="6"/>
  <c r="O237" i="6"/>
  <c r="M237" i="6"/>
  <c r="K237" i="6"/>
  <c r="I237" i="6"/>
  <c r="G237" i="6"/>
  <c r="E237" i="6"/>
  <c r="AU236" i="6"/>
  <c r="AS236" i="6"/>
  <c r="AQ236" i="6"/>
  <c r="AO236" i="6"/>
  <c r="AM236" i="6"/>
  <c r="AK236" i="6"/>
  <c r="AI236" i="6"/>
  <c r="AG236" i="6"/>
  <c r="AE236" i="6"/>
  <c r="AC236" i="6"/>
  <c r="AA236" i="6"/>
  <c r="Y236" i="6"/>
  <c r="W236" i="6"/>
  <c r="U236" i="6"/>
  <c r="S236" i="6"/>
  <c r="Q236" i="6"/>
  <c r="O236" i="6"/>
  <c r="M236" i="6"/>
  <c r="K236" i="6"/>
  <c r="I236" i="6"/>
  <c r="G236" i="6"/>
  <c r="E236" i="6"/>
  <c r="AU235" i="6"/>
  <c r="AS235" i="6"/>
  <c r="AR235" i="6"/>
  <c r="AQ235" i="6"/>
  <c r="AO235" i="6"/>
  <c r="AM235" i="6"/>
  <c r="AK235" i="6"/>
  <c r="AI235" i="6"/>
  <c r="AG235" i="6"/>
  <c r="AE235" i="6"/>
  <c r="AC235" i="6"/>
  <c r="AA235" i="6"/>
  <c r="Y235" i="6"/>
  <c r="W235" i="6"/>
  <c r="U235" i="6"/>
  <c r="S235" i="6"/>
  <c r="Q235" i="6"/>
  <c r="O235" i="6"/>
  <c r="M235" i="6"/>
  <c r="K235" i="6"/>
  <c r="I235" i="6"/>
  <c r="G235" i="6"/>
  <c r="E235" i="6"/>
  <c r="AU234" i="6"/>
  <c r="AS234" i="6"/>
  <c r="AQ234" i="6"/>
  <c r="AO234" i="6"/>
  <c r="AM234" i="6"/>
  <c r="AK234" i="6"/>
  <c r="AI234" i="6"/>
  <c r="AG234" i="6"/>
  <c r="AE234" i="6"/>
  <c r="AC234" i="6"/>
  <c r="AA234" i="6"/>
  <c r="Y234" i="6"/>
  <c r="W234" i="6"/>
  <c r="U234" i="6"/>
  <c r="S234" i="6"/>
  <c r="Q234" i="6"/>
  <c r="O234" i="6"/>
  <c r="M234" i="6"/>
  <c r="K234" i="6"/>
  <c r="I234" i="6"/>
  <c r="G234" i="6"/>
  <c r="E234" i="6"/>
  <c r="AU233" i="6"/>
  <c r="AS233" i="6"/>
  <c r="AQ233" i="6"/>
  <c r="AO233" i="6"/>
  <c r="AM233" i="6"/>
  <c r="AK233" i="6"/>
  <c r="AI233" i="6"/>
  <c r="AG233" i="6"/>
  <c r="AE233" i="6"/>
  <c r="AC233" i="6"/>
  <c r="AA233" i="6"/>
  <c r="Y233" i="6"/>
  <c r="W233" i="6"/>
  <c r="U233" i="6"/>
  <c r="S233" i="6"/>
  <c r="Q233" i="6"/>
  <c r="O233" i="6"/>
  <c r="M233" i="6"/>
  <c r="K233" i="6"/>
  <c r="I233" i="6"/>
  <c r="G233" i="6"/>
  <c r="E233" i="6"/>
  <c r="D233" i="6"/>
  <c r="AU232" i="6"/>
  <c r="AS232" i="6"/>
  <c r="AQ232" i="6"/>
  <c r="AO232" i="6"/>
  <c r="AM232" i="6"/>
  <c r="AK232" i="6"/>
  <c r="AI232" i="6"/>
  <c r="AG232" i="6"/>
  <c r="AE232" i="6"/>
  <c r="AC232" i="6"/>
  <c r="AA232" i="6"/>
  <c r="Y232" i="6"/>
  <c r="W232" i="6"/>
  <c r="U232" i="6"/>
  <c r="S232" i="6"/>
  <c r="Q232" i="6"/>
  <c r="O232" i="6"/>
  <c r="M232" i="6"/>
  <c r="K232" i="6"/>
  <c r="I232" i="6"/>
  <c r="G232" i="6"/>
  <c r="E232" i="6"/>
  <c r="D232" i="6"/>
  <c r="AU231" i="6"/>
  <c r="AS231" i="6"/>
  <c r="AQ231" i="6"/>
  <c r="AO231" i="6"/>
  <c r="AM231" i="6"/>
  <c r="AK231" i="6"/>
  <c r="AI231" i="6"/>
  <c r="AG231" i="6"/>
  <c r="AE231" i="6"/>
  <c r="AC231" i="6"/>
  <c r="AA231" i="6"/>
  <c r="Y231" i="6"/>
  <c r="W231" i="6"/>
  <c r="U231" i="6"/>
  <c r="S231" i="6"/>
  <c r="Q231" i="6"/>
  <c r="O231" i="6"/>
  <c r="M231" i="6"/>
  <c r="K231" i="6"/>
  <c r="I231" i="6"/>
  <c r="G231" i="6"/>
  <c r="D231" i="6"/>
  <c r="E231" i="6" s="1"/>
  <c r="AU230" i="6"/>
  <c r="AS230" i="6"/>
  <c r="AQ230" i="6"/>
  <c r="AO230" i="6"/>
  <c r="AM230" i="6"/>
  <c r="AK230" i="6"/>
  <c r="AI230" i="6"/>
  <c r="AG230" i="6"/>
  <c r="AE230" i="6"/>
  <c r="AC230" i="6"/>
  <c r="AA230" i="6"/>
  <c r="Y230" i="6"/>
  <c r="W230" i="6"/>
  <c r="U230" i="6"/>
  <c r="S230" i="6"/>
  <c r="Q230" i="6"/>
  <c r="O230" i="6"/>
  <c r="M230" i="6"/>
  <c r="K230" i="6"/>
  <c r="I230" i="6"/>
  <c r="G230" i="6"/>
  <c r="D230" i="6"/>
  <c r="E230" i="6" s="1"/>
  <c r="AU229" i="6"/>
  <c r="AS229" i="6"/>
  <c r="AQ229" i="6"/>
  <c r="AO229" i="6"/>
  <c r="AM229" i="6"/>
  <c r="AK229" i="6"/>
  <c r="AI229" i="6"/>
  <c r="AG229" i="6"/>
  <c r="AE229" i="6"/>
  <c r="AC229" i="6"/>
  <c r="AA229" i="6"/>
  <c r="Y229" i="6"/>
  <c r="W229" i="6"/>
  <c r="U229" i="6"/>
  <c r="S229" i="6"/>
  <c r="Q229" i="6"/>
  <c r="O229" i="6"/>
  <c r="M229" i="6"/>
  <c r="K229" i="6"/>
  <c r="I229" i="6"/>
  <c r="G229" i="6"/>
  <c r="D229" i="6"/>
  <c r="E229" i="6" s="1"/>
  <c r="AU228" i="6"/>
  <c r="AS228" i="6"/>
  <c r="AQ228" i="6"/>
  <c r="AO228" i="6"/>
  <c r="AM228" i="6"/>
  <c r="AK228" i="6"/>
  <c r="AI228" i="6"/>
  <c r="AG228" i="6"/>
  <c r="AE228" i="6"/>
  <c r="AC228" i="6"/>
  <c r="AA228" i="6"/>
  <c r="Y228" i="6"/>
  <c r="W228" i="6"/>
  <c r="U228" i="6"/>
  <c r="S228" i="6"/>
  <c r="Q228" i="6"/>
  <c r="O228" i="6"/>
  <c r="M228" i="6"/>
  <c r="K228" i="6"/>
  <c r="I228" i="6"/>
  <c r="G228" i="6"/>
  <c r="D228" i="6"/>
  <c r="E228" i="6" s="1"/>
  <c r="AU227" i="6"/>
  <c r="AS227" i="6"/>
  <c r="AQ227" i="6"/>
  <c r="AO227" i="6"/>
  <c r="AM227" i="6"/>
  <c r="AK227" i="6"/>
  <c r="AI227" i="6"/>
  <c r="AG227" i="6"/>
  <c r="AE227" i="6"/>
  <c r="AC227" i="6"/>
  <c r="AA227" i="6"/>
  <c r="Y227" i="6"/>
  <c r="W227" i="6"/>
  <c r="U227" i="6"/>
  <c r="S227" i="6"/>
  <c r="Q227" i="6"/>
  <c r="O227" i="6"/>
  <c r="M227" i="6"/>
  <c r="K227" i="6"/>
  <c r="I227" i="6"/>
  <c r="G227" i="6"/>
  <c r="E227" i="6"/>
  <c r="D227" i="6"/>
  <c r="AU226" i="6"/>
  <c r="AS226" i="6"/>
  <c r="AQ226" i="6"/>
  <c r="AO226" i="6"/>
  <c r="AM226" i="6"/>
  <c r="AK226" i="6"/>
  <c r="AI226" i="6"/>
  <c r="AG226" i="6"/>
  <c r="AE226" i="6"/>
  <c r="AC226" i="6"/>
  <c r="AA226" i="6"/>
  <c r="Y226" i="6"/>
  <c r="W226" i="6"/>
  <c r="U226" i="6"/>
  <c r="S226" i="6"/>
  <c r="Q226" i="6"/>
  <c r="O226" i="6"/>
  <c r="M226" i="6"/>
  <c r="K226" i="6"/>
  <c r="I226" i="6"/>
  <c r="G226" i="6"/>
  <c r="D226" i="6"/>
  <c r="E226" i="6" s="1"/>
  <c r="AU225" i="6"/>
  <c r="AS225" i="6"/>
  <c r="AQ225" i="6"/>
  <c r="AO225" i="6"/>
  <c r="AM225" i="6"/>
  <c r="AK225" i="6"/>
  <c r="AI225" i="6"/>
  <c r="AG225" i="6"/>
  <c r="AE225" i="6"/>
  <c r="AC225" i="6"/>
  <c r="AA225" i="6"/>
  <c r="Y225" i="6"/>
  <c r="W225" i="6"/>
  <c r="U225" i="6"/>
  <c r="S225" i="6"/>
  <c r="Q225" i="6"/>
  <c r="O225" i="6"/>
  <c r="M225" i="6"/>
  <c r="K225" i="6"/>
  <c r="I225" i="6"/>
  <c r="G225" i="6"/>
  <c r="E225" i="6"/>
  <c r="D225" i="6"/>
  <c r="AU224" i="6"/>
  <c r="AS224" i="6"/>
  <c r="AQ224" i="6"/>
  <c r="AO224" i="6"/>
  <c r="AM224" i="6"/>
  <c r="AK224" i="6"/>
  <c r="AI224" i="6"/>
  <c r="AG224" i="6"/>
  <c r="AE224" i="6"/>
  <c r="AC224" i="6"/>
  <c r="AA224" i="6"/>
  <c r="Y224" i="6"/>
  <c r="W224" i="6"/>
  <c r="U224" i="6"/>
  <c r="S224" i="6"/>
  <c r="Q224" i="6"/>
  <c r="O224" i="6"/>
  <c r="M224" i="6"/>
  <c r="K224" i="6"/>
  <c r="I224" i="6"/>
  <c r="G224" i="6"/>
  <c r="D224" i="6"/>
  <c r="E224" i="6" s="1"/>
  <c r="AU223" i="6"/>
  <c r="AS223" i="6"/>
  <c r="AQ223" i="6"/>
  <c r="AO223" i="6"/>
  <c r="AM223" i="6"/>
  <c r="AK223" i="6"/>
  <c r="AI223" i="6"/>
  <c r="AG223" i="6"/>
  <c r="AE223" i="6"/>
  <c r="AC223" i="6"/>
  <c r="AA223" i="6"/>
  <c r="Y223" i="6"/>
  <c r="W223" i="6"/>
  <c r="U223" i="6"/>
  <c r="S223" i="6"/>
  <c r="Q223" i="6"/>
  <c r="O223" i="6"/>
  <c r="M223" i="6"/>
  <c r="K223" i="6"/>
  <c r="I223" i="6"/>
  <c r="G223" i="6"/>
  <c r="E223" i="6"/>
  <c r="D223" i="6"/>
  <c r="AU222" i="6"/>
  <c r="AS222" i="6"/>
  <c r="AQ222" i="6"/>
  <c r="AO222" i="6"/>
  <c r="AM222" i="6"/>
  <c r="AK222" i="6"/>
  <c r="AI222" i="6"/>
  <c r="AG222" i="6"/>
  <c r="AE222" i="6"/>
  <c r="AC222" i="6"/>
  <c r="AA222" i="6"/>
  <c r="Y222" i="6"/>
  <c r="W222" i="6"/>
  <c r="U222" i="6"/>
  <c r="S222" i="6"/>
  <c r="Q222" i="6"/>
  <c r="O222" i="6"/>
  <c r="M222" i="6"/>
  <c r="K222" i="6"/>
  <c r="I222" i="6"/>
  <c r="G222" i="6"/>
  <c r="E222" i="6"/>
  <c r="D222" i="6"/>
  <c r="AU221" i="6"/>
  <c r="AS221" i="6"/>
  <c r="AQ221" i="6"/>
  <c r="AO221" i="6"/>
  <c r="AM221" i="6"/>
  <c r="AK221" i="6"/>
  <c r="AI221" i="6"/>
  <c r="AG221" i="6"/>
  <c r="AE221" i="6"/>
  <c r="AC221" i="6"/>
  <c r="AA221" i="6"/>
  <c r="Y221" i="6"/>
  <c r="W221" i="6"/>
  <c r="U221" i="6"/>
  <c r="S221" i="6"/>
  <c r="Q221" i="6"/>
  <c r="O221" i="6"/>
  <c r="M221" i="6"/>
  <c r="K221" i="6"/>
  <c r="I221" i="6"/>
  <c r="G221" i="6"/>
  <c r="D221" i="6"/>
  <c r="E221" i="6" s="1"/>
  <c r="AU220" i="6"/>
  <c r="AS220" i="6"/>
  <c r="AQ220" i="6"/>
  <c r="AO220" i="6"/>
  <c r="AM220" i="6"/>
  <c r="AK220" i="6"/>
  <c r="AI220" i="6"/>
  <c r="AG220" i="6"/>
  <c r="AE220" i="6"/>
  <c r="AC220" i="6"/>
  <c r="AA220" i="6"/>
  <c r="Y220" i="6"/>
  <c r="W220" i="6"/>
  <c r="U220" i="6"/>
  <c r="S220" i="6"/>
  <c r="Q220" i="6"/>
  <c r="O220" i="6"/>
  <c r="M220" i="6"/>
  <c r="K220" i="6"/>
  <c r="I220" i="6"/>
  <c r="G220" i="6"/>
  <c r="D220" i="6"/>
  <c r="E220" i="6" s="1"/>
  <c r="AU219" i="6"/>
  <c r="AS219" i="6"/>
  <c r="AQ219" i="6"/>
  <c r="AO219" i="6"/>
  <c r="AM219" i="6"/>
  <c r="AK219" i="6"/>
  <c r="AI219" i="6"/>
  <c r="AG219" i="6"/>
  <c r="AE219" i="6"/>
  <c r="AC219" i="6"/>
  <c r="AA219" i="6"/>
  <c r="Y219" i="6"/>
  <c r="W219" i="6"/>
  <c r="U219" i="6"/>
  <c r="S219" i="6"/>
  <c r="Q219" i="6"/>
  <c r="O219" i="6"/>
  <c r="M219" i="6"/>
  <c r="K219" i="6"/>
  <c r="I219" i="6"/>
  <c r="G219" i="6"/>
  <c r="E219" i="6"/>
  <c r="D219" i="6"/>
  <c r="AU218" i="6"/>
  <c r="AS218" i="6"/>
  <c r="AQ218" i="6"/>
  <c r="AO218" i="6"/>
  <c r="AM218" i="6"/>
  <c r="AK218" i="6"/>
  <c r="AI218" i="6"/>
  <c r="AG218" i="6"/>
  <c r="AE218" i="6"/>
  <c r="AC218" i="6"/>
  <c r="AA218" i="6"/>
  <c r="Y218" i="6"/>
  <c r="W218" i="6"/>
  <c r="U218" i="6"/>
  <c r="S218" i="6"/>
  <c r="Q218" i="6"/>
  <c r="O218" i="6"/>
  <c r="M218" i="6"/>
  <c r="K218" i="6"/>
  <c r="I218" i="6"/>
  <c r="G218" i="6"/>
  <c r="D218" i="6"/>
  <c r="E218" i="6" s="1"/>
  <c r="AU217" i="6"/>
  <c r="AS217" i="6"/>
  <c r="AQ217" i="6"/>
  <c r="AO217" i="6"/>
  <c r="AM217" i="6"/>
  <c r="AK217" i="6"/>
  <c r="AI217" i="6"/>
  <c r="AG217" i="6"/>
  <c r="AE217" i="6"/>
  <c r="AC217" i="6"/>
  <c r="AA217" i="6"/>
  <c r="Y217" i="6"/>
  <c r="W217" i="6"/>
  <c r="U217" i="6"/>
  <c r="S217" i="6"/>
  <c r="Q217" i="6"/>
  <c r="O217" i="6"/>
  <c r="M217" i="6"/>
  <c r="K217" i="6"/>
  <c r="I217" i="6"/>
  <c r="G217" i="6"/>
  <c r="E217" i="6"/>
  <c r="AU216" i="6"/>
  <c r="AS216" i="6"/>
  <c r="AQ216" i="6"/>
  <c r="AO216" i="6"/>
  <c r="AM216" i="6"/>
  <c r="AK216" i="6"/>
  <c r="AI216" i="6"/>
  <c r="AG216" i="6"/>
  <c r="AE216" i="6"/>
  <c r="AC216" i="6"/>
  <c r="AA216" i="6"/>
  <c r="Y216" i="6"/>
  <c r="W216" i="6"/>
  <c r="U216" i="6"/>
  <c r="S216" i="6"/>
  <c r="Q216" i="6"/>
  <c r="O216" i="6"/>
  <c r="M216" i="6"/>
  <c r="K216" i="6"/>
  <c r="I216" i="6"/>
  <c r="G216" i="6"/>
  <c r="E216" i="6"/>
  <c r="AU215" i="6"/>
  <c r="AS215" i="6"/>
  <c r="AQ215" i="6"/>
  <c r="AO215" i="6"/>
  <c r="AM215" i="6"/>
  <c r="AK215" i="6"/>
  <c r="AI215" i="6"/>
  <c r="AG215" i="6"/>
  <c r="AE215" i="6"/>
  <c r="AC215" i="6"/>
  <c r="AA215" i="6"/>
  <c r="Y215" i="6"/>
  <c r="W215" i="6"/>
  <c r="U215" i="6"/>
  <c r="S215" i="6"/>
  <c r="Q215" i="6"/>
  <c r="O215" i="6"/>
  <c r="M215" i="6"/>
  <c r="K215" i="6"/>
  <c r="I215" i="6"/>
  <c r="G215" i="6"/>
  <c r="E215" i="6"/>
  <c r="AU214" i="6"/>
  <c r="AS214" i="6"/>
  <c r="AQ214" i="6"/>
  <c r="AO214" i="6"/>
  <c r="AM214" i="6"/>
  <c r="AK214" i="6"/>
  <c r="AI214" i="6"/>
  <c r="AG214" i="6"/>
  <c r="AE214" i="6"/>
  <c r="AC214" i="6"/>
  <c r="AA214" i="6"/>
  <c r="Y214" i="6"/>
  <c r="W214" i="6"/>
  <c r="U214" i="6"/>
  <c r="S214" i="6"/>
  <c r="Q214" i="6"/>
  <c r="O214" i="6"/>
  <c r="M214" i="6"/>
  <c r="K214" i="6"/>
  <c r="I214" i="6"/>
  <c r="G214" i="6"/>
  <c r="E214" i="6"/>
  <c r="AU213" i="6"/>
  <c r="AS213" i="6"/>
  <c r="AQ213" i="6"/>
  <c r="AO213" i="6"/>
  <c r="AM213" i="6"/>
  <c r="AK213" i="6"/>
  <c r="AI213" i="6"/>
  <c r="AG213" i="6"/>
  <c r="AE213" i="6"/>
  <c r="AC213" i="6"/>
  <c r="AA213" i="6"/>
  <c r="Y213" i="6"/>
  <c r="W213" i="6"/>
  <c r="U213" i="6"/>
  <c r="S213" i="6"/>
  <c r="Q213" i="6"/>
  <c r="O213" i="6"/>
  <c r="M213" i="6"/>
  <c r="K213" i="6"/>
  <c r="I213" i="6"/>
  <c r="G213" i="6"/>
  <c r="E213" i="6"/>
  <c r="AU212" i="6"/>
  <c r="AS212" i="6"/>
  <c r="AQ212" i="6"/>
  <c r="AO212" i="6"/>
  <c r="AM212" i="6"/>
  <c r="AK212" i="6"/>
  <c r="AI212" i="6"/>
  <c r="AG212" i="6"/>
  <c r="AE212" i="6"/>
  <c r="AC212" i="6"/>
  <c r="AA212" i="6"/>
  <c r="Y212" i="6"/>
  <c r="W212" i="6"/>
  <c r="U212" i="6"/>
  <c r="S212" i="6"/>
  <c r="Q212" i="6"/>
  <c r="O212" i="6"/>
  <c r="M212" i="6"/>
  <c r="K212" i="6"/>
  <c r="I212" i="6"/>
  <c r="G212" i="6"/>
  <c r="AU211" i="6"/>
  <c r="AS211" i="6"/>
  <c r="AQ211" i="6"/>
  <c r="AO211" i="6"/>
  <c r="AM211" i="6"/>
  <c r="AK211" i="6"/>
  <c r="AI211" i="6"/>
  <c r="AG211" i="6"/>
  <c r="AE211" i="6"/>
  <c r="AC211" i="6"/>
  <c r="AA211" i="6"/>
  <c r="Y211" i="6"/>
  <c r="W211" i="6"/>
  <c r="U211" i="6"/>
  <c r="S211" i="6"/>
  <c r="Q211" i="6"/>
  <c r="O211" i="6"/>
  <c r="M211" i="6"/>
  <c r="K211" i="6"/>
  <c r="I211" i="6"/>
  <c r="G211" i="6"/>
  <c r="E211" i="6"/>
  <c r="AU210" i="6"/>
  <c r="AS210" i="6"/>
  <c r="AQ210" i="6"/>
  <c r="AO210" i="6"/>
  <c r="AM210" i="6"/>
  <c r="AK210" i="6"/>
  <c r="AI210" i="6"/>
  <c r="AG210" i="6"/>
  <c r="AE210" i="6"/>
  <c r="AC210" i="6"/>
  <c r="AA210" i="6"/>
  <c r="Y210" i="6"/>
  <c r="W210" i="6"/>
  <c r="U210" i="6"/>
  <c r="S210" i="6"/>
  <c r="Q210" i="6"/>
  <c r="O210" i="6"/>
  <c r="M210" i="6"/>
  <c r="K210" i="6"/>
  <c r="I210" i="6"/>
  <c r="G210" i="6"/>
  <c r="AU209" i="6"/>
  <c r="AS209" i="6"/>
  <c r="AQ209" i="6"/>
  <c r="AO209" i="6"/>
  <c r="AM209" i="6"/>
  <c r="AK209" i="6"/>
  <c r="AI209" i="6"/>
  <c r="AG209" i="6"/>
  <c r="AE209" i="6"/>
  <c r="AC209" i="6"/>
  <c r="AA209" i="6"/>
  <c r="Y209" i="6"/>
  <c r="W209" i="6"/>
  <c r="U209" i="6"/>
  <c r="S209" i="6"/>
  <c r="Q209" i="6"/>
  <c r="O209" i="6"/>
  <c r="M209" i="6"/>
  <c r="K209" i="6"/>
  <c r="I209" i="6"/>
  <c r="G209" i="6"/>
  <c r="E209" i="6"/>
  <c r="AU208" i="6"/>
  <c r="AS208" i="6"/>
  <c r="AQ208" i="6"/>
  <c r="AO208" i="6"/>
  <c r="AM208" i="6"/>
  <c r="AK208" i="6"/>
  <c r="AI208" i="6"/>
  <c r="AG208" i="6"/>
  <c r="AE208" i="6"/>
  <c r="AC208" i="6"/>
  <c r="AA208" i="6"/>
  <c r="Y208" i="6"/>
  <c r="W208" i="6"/>
  <c r="U208" i="6"/>
  <c r="S208" i="6"/>
  <c r="Q208" i="6"/>
  <c r="O208" i="6"/>
  <c r="M208" i="6"/>
  <c r="K208" i="6"/>
  <c r="I208" i="6"/>
  <c r="G208" i="6"/>
  <c r="E208" i="6"/>
  <c r="AU207" i="6"/>
  <c r="AS207" i="6"/>
  <c r="AQ207" i="6"/>
  <c r="AO207" i="6"/>
  <c r="AM207" i="6"/>
  <c r="AK207" i="6"/>
  <c r="AI207" i="6"/>
  <c r="AG207" i="6"/>
  <c r="AE207" i="6"/>
  <c r="AC207" i="6"/>
  <c r="AA207" i="6"/>
  <c r="Y207" i="6"/>
  <c r="W207" i="6"/>
  <c r="U207" i="6"/>
  <c r="S207" i="6"/>
  <c r="Q207" i="6"/>
  <c r="O207" i="6"/>
  <c r="M207" i="6"/>
  <c r="K207" i="6"/>
  <c r="I207" i="6"/>
  <c r="G207" i="6"/>
  <c r="E207" i="6"/>
  <c r="AU206" i="6"/>
  <c r="AS206" i="6"/>
  <c r="AQ206" i="6"/>
  <c r="AO206" i="6"/>
  <c r="AM206" i="6"/>
  <c r="AK206" i="6"/>
  <c r="AG206" i="6"/>
  <c r="AE206" i="6"/>
  <c r="AC206" i="6"/>
  <c r="AA206" i="6"/>
  <c r="Y206" i="6"/>
  <c r="W206" i="6"/>
  <c r="U206" i="6"/>
  <c r="S206" i="6"/>
  <c r="Q206" i="6"/>
  <c r="O206" i="6"/>
  <c r="M206" i="6"/>
  <c r="K206" i="6"/>
  <c r="I206" i="6"/>
  <c r="G206" i="6"/>
  <c r="E206" i="6"/>
  <c r="AU205" i="6"/>
  <c r="AS205" i="6"/>
  <c r="AQ205" i="6"/>
  <c r="AO205" i="6"/>
  <c r="AM205" i="6"/>
  <c r="AK205" i="6"/>
  <c r="AG205" i="6"/>
  <c r="AE205" i="6"/>
  <c r="AC205" i="6"/>
  <c r="AA205" i="6"/>
  <c r="Y205" i="6"/>
  <c r="W205" i="6"/>
  <c r="U205" i="6"/>
  <c r="S205" i="6"/>
  <c r="Q205" i="6"/>
  <c r="O205" i="6"/>
  <c r="M205" i="6"/>
  <c r="K205" i="6"/>
  <c r="I205" i="6"/>
  <c r="G205" i="6"/>
  <c r="E205" i="6"/>
  <c r="AU204" i="6"/>
  <c r="AS204" i="6"/>
  <c r="AQ204" i="6"/>
  <c r="AO204" i="6"/>
  <c r="AM204" i="6"/>
  <c r="AK204" i="6"/>
  <c r="AG204" i="6"/>
  <c r="AE204" i="6"/>
  <c r="AC204" i="6"/>
  <c r="AA204" i="6"/>
  <c r="Y204" i="6"/>
  <c r="W204" i="6"/>
  <c r="U204" i="6"/>
  <c r="S204" i="6"/>
  <c r="Q204" i="6"/>
  <c r="O204" i="6"/>
  <c r="M204" i="6"/>
  <c r="K204" i="6"/>
  <c r="I204" i="6"/>
  <c r="G204" i="6"/>
  <c r="E204" i="6"/>
  <c r="AU203" i="6"/>
  <c r="AS203" i="6"/>
  <c r="AQ203" i="6"/>
  <c r="AO203" i="6"/>
  <c r="AM203" i="6"/>
  <c r="AK203" i="6"/>
  <c r="AG203" i="6"/>
  <c r="AE203" i="6"/>
  <c r="AC203" i="6"/>
  <c r="AA203" i="6"/>
  <c r="Y203" i="6"/>
  <c r="W203" i="6"/>
  <c r="U203" i="6"/>
  <c r="S203" i="6"/>
  <c r="Q203" i="6"/>
  <c r="O203" i="6"/>
  <c r="M203" i="6"/>
  <c r="K203" i="6"/>
  <c r="I203" i="6"/>
  <c r="G203" i="6"/>
  <c r="E203" i="6"/>
  <c r="AU202" i="6"/>
  <c r="AS202" i="6"/>
  <c r="AQ202" i="6"/>
  <c r="AO202" i="6"/>
  <c r="AM202" i="6"/>
  <c r="AK202" i="6"/>
  <c r="AG202" i="6"/>
  <c r="AE202" i="6"/>
  <c r="AC202" i="6"/>
  <c r="AA202" i="6"/>
  <c r="Y202" i="6"/>
  <c r="W202" i="6"/>
  <c r="U202" i="6"/>
  <c r="S202" i="6"/>
  <c r="Q202" i="6"/>
  <c r="O202" i="6"/>
  <c r="M202" i="6"/>
  <c r="K202" i="6"/>
  <c r="I202" i="6"/>
  <c r="G202" i="6"/>
  <c r="E202" i="6"/>
  <c r="AU201" i="6"/>
  <c r="AS201" i="6"/>
  <c r="AQ201" i="6"/>
  <c r="AO201" i="6"/>
  <c r="AM201" i="6"/>
  <c r="AK201" i="6"/>
  <c r="AG201" i="6"/>
  <c r="AE201" i="6"/>
  <c r="AC201" i="6"/>
  <c r="AA201" i="6"/>
  <c r="Y201" i="6"/>
  <c r="W201" i="6"/>
  <c r="U201" i="6"/>
  <c r="S201" i="6"/>
  <c r="Q201" i="6"/>
  <c r="O201" i="6"/>
  <c r="M201" i="6"/>
  <c r="K201" i="6"/>
  <c r="I201" i="6"/>
  <c r="G201" i="6"/>
  <c r="E201" i="6"/>
  <c r="AU200" i="6"/>
  <c r="AS200" i="6"/>
  <c r="AQ200" i="6"/>
  <c r="AO200" i="6"/>
  <c r="AM200" i="6"/>
  <c r="AK200" i="6"/>
  <c r="AG200" i="6"/>
  <c r="AE200" i="6"/>
  <c r="AC200" i="6"/>
  <c r="AA200" i="6"/>
  <c r="Y200" i="6"/>
  <c r="W200" i="6"/>
  <c r="U200" i="6"/>
  <c r="S200" i="6"/>
  <c r="Q200" i="6"/>
  <c r="O200" i="6"/>
  <c r="M200" i="6"/>
  <c r="K200" i="6"/>
  <c r="I200" i="6"/>
  <c r="G200" i="6"/>
  <c r="E200" i="6"/>
  <c r="AU199" i="6"/>
  <c r="AS199" i="6"/>
  <c r="AQ199" i="6"/>
  <c r="AO199" i="6"/>
  <c r="AM199" i="6"/>
  <c r="AK199" i="6"/>
  <c r="AG199" i="6"/>
  <c r="AE199" i="6"/>
  <c r="AC199" i="6"/>
  <c r="AA199" i="6"/>
  <c r="Y199" i="6"/>
  <c r="W199" i="6"/>
  <c r="U199" i="6"/>
  <c r="S199" i="6"/>
  <c r="Q199" i="6"/>
  <c r="O199" i="6"/>
  <c r="M199" i="6"/>
  <c r="K199" i="6"/>
  <c r="I199" i="6"/>
  <c r="G199" i="6"/>
  <c r="E199" i="6"/>
  <c r="AU198" i="6"/>
  <c r="AS198" i="6"/>
  <c r="AQ198" i="6"/>
  <c r="AO198" i="6"/>
  <c r="AM198" i="6"/>
  <c r="AK198" i="6"/>
  <c r="AG198" i="6"/>
  <c r="AE198" i="6"/>
  <c r="AC198" i="6"/>
  <c r="AA198" i="6"/>
  <c r="Y198" i="6"/>
  <c r="W198" i="6"/>
  <c r="U198" i="6"/>
  <c r="S198" i="6"/>
  <c r="Q198" i="6"/>
  <c r="O198" i="6"/>
  <c r="M198" i="6"/>
  <c r="K198" i="6"/>
  <c r="I198" i="6"/>
  <c r="G198" i="6"/>
  <c r="E198" i="6"/>
  <c r="AU197" i="6"/>
  <c r="AS197" i="6"/>
  <c r="AQ197" i="6"/>
  <c r="AO197" i="6"/>
  <c r="AM197" i="6"/>
  <c r="AK197" i="6"/>
  <c r="AG197" i="6"/>
  <c r="AE197" i="6"/>
  <c r="AC197" i="6"/>
  <c r="AA197" i="6"/>
  <c r="Y197" i="6"/>
  <c r="W197" i="6"/>
  <c r="U197" i="6"/>
  <c r="S197" i="6"/>
  <c r="Q197" i="6"/>
  <c r="O197" i="6"/>
  <c r="M197" i="6"/>
  <c r="K197" i="6"/>
  <c r="I197" i="6"/>
  <c r="G197" i="6"/>
  <c r="E197" i="6"/>
  <c r="AU196" i="6"/>
  <c r="AS196" i="6"/>
  <c r="AQ196" i="6"/>
  <c r="AO196" i="6"/>
  <c r="AM196" i="6"/>
  <c r="AK196" i="6"/>
  <c r="AG196" i="6"/>
  <c r="AE196" i="6"/>
  <c r="AC196" i="6"/>
  <c r="AA196" i="6"/>
  <c r="Y196" i="6"/>
  <c r="W196" i="6"/>
  <c r="U196" i="6"/>
  <c r="S196" i="6"/>
  <c r="Q196" i="6"/>
  <c r="O196" i="6"/>
  <c r="M196" i="6"/>
  <c r="K196" i="6"/>
  <c r="I196" i="6"/>
  <c r="G196" i="6"/>
  <c r="E196" i="6"/>
  <c r="AU195" i="6"/>
  <c r="AS195" i="6"/>
  <c r="AQ195" i="6"/>
  <c r="AO195" i="6"/>
  <c r="AM195" i="6"/>
  <c r="AK195" i="6"/>
  <c r="AG195" i="6"/>
  <c r="AE195" i="6"/>
  <c r="AC195" i="6"/>
  <c r="AA195" i="6"/>
  <c r="Y195" i="6"/>
  <c r="W195" i="6"/>
  <c r="U195" i="6"/>
  <c r="S195" i="6"/>
  <c r="Q195" i="6"/>
  <c r="O195" i="6"/>
  <c r="M195" i="6"/>
  <c r="K195" i="6"/>
  <c r="I195" i="6"/>
  <c r="G195" i="6"/>
  <c r="E195" i="6"/>
  <c r="AU194" i="6"/>
  <c r="AS194" i="6"/>
  <c r="AQ194" i="6"/>
  <c r="AO194" i="6"/>
  <c r="AM194" i="6"/>
  <c r="AK194" i="6"/>
  <c r="AG194" i="6"/>
  <c r="AE194" i="6"/>
  <c r="AC194" i="6"/>
  <c r="AA194" i="6"/>
  <c r="Y194" i="6"/>
  <c r="W194" i="6"/>
  <c r="U194" i="6"/>
  <c r="S194" i="6"/>
  <c r="Q194" i="6"/>
  <c r="O194" i="6"/>
  <c r="M194" i="6"/>
  <c r="K194" i="6"/>
  <c r="I194" i="6"/>
  <c r="G194" i="6"/>
  <c r="E194" i="6"/>
  <c r="AU193" i="6"/>
  <c r="AS193" i="6"/>
  <c r="AQ193" i="6"/>
  <c r="AO193" i="6"/>
  <c r="AM193" i="6"/>
  <c r="AK193" i="6"/>
  <c r="AG193" i="6"/>
  <c r="AE193" i="6"/>
  <c r="AC193" i="6"/>
  <c r="AA193" i="6"/>
  <c r="Y193" i="6"/>
  <c r="W193" i="6"/>
  <c r="U193" i="6"/>
  <c r="S193" i="6"/>
  <c r="Q193" i="6"/>
  <c r="O193" i="6"/>
  <c r="M193" i="6"/>
  <c r="K193" i="6"/>
  <c r="I193" i="6"/>
  <c r="G193" i="6"/>
  <c r="E193" i="6"/>
  <c r="AU192" i="6"/>
  <c r="AS192" i="6"/>
  <c r="AQ192" i="6"/>
  <c r="AO192" i="6"/>
  <c r="AM192" i="6"/>
  <c r="AK192" i="6"/>
  <c r="AG192" i="6"/>
  <c r="AE192" i="6"/>
  <c r="AC192" i="6"/>
  <c r="AA192" i="6"/>
  <c r="Y192" i="6"/>
  <c r="W192" i="6"/>
  <c r="U192" i="6"/>
  <c r="S192" i="6"/>
  <c r="Q192" i="6"/>
  <c r="O192" i="6"/>
  <c r="M192" i="6"/>
  <c r="K192" i="6"/>
  <c r="I192" i="6"/>
  <c r="G192" i="6"/>
  <c r="E192" i="6"/>
  <c r="AU191" i="6"/>
  <c r="AS191" i="6"/>
  <c r="AQ191" i="6"/>
  <c r="AO191" i="6"/>
  <c r="AM191" i="6"/>
  <c r="AK191" i="6"/>
  <c r="AG191" i="6"/>
  <c r="AE191" i="6"/>
  <c r="AC191" i="6"/>
  <c r="AA191" i="6"/>
  <c r="Y191" i="6"/>
  <c r="W191" i="6"/>
  <c r="U191" i="6"/>
  <c r="S191" i="6"/>
  <c r="Q191" i="6"/>
  <c r="O191" i="6"/>
  <c r="M191" i="6"/>
  <c r="K191" i="6"/>
  <c r="I191" i="6"/>
  <c r="G191" i="6"/>
  <c r="E191" i="6"/>
  <c r="AU190" i="6"/>
  <c r="AS190" i="6"/>
  <c r="AQ190" i="6"/>
  <c r="AO190" i="6"/>
  <c r="AM190" i="6"/>
  <c r="AK190" i="6"/>
  <c r="AG190" i="6"/>
  <c r="AE190" i="6"/>
  <c r="AC190" i="6"/>
  <c r="AA190" i="6"/>
  <c r="Y190" i="6"/>
  <c r="W190" i="6"/>
  <c r="U190" i="6"/>
  <c r="S190" i="6"/>
  <c r="Q190" i="6"/>
  <c r="O190" i="6"/>
  <c r="M190" i="6"/>
  <c r="K190" i="6"/>
  <c r="I190" i="6"/>
  <c r="G190" i="6"/>
  <c r="E190" i="6"/>
  <c r="AU189" i="6"/>
  <c r="AS189" i="6"/>
  <c r="AQ189" i="6"/>
  <c r="AO189" i="6"/>
  <c r="AM189" i="6"/>
  <c r="AK189" i="6"/>
  <c r="AG189" i="6"/>
  <c r="AE189" i="6"/>
  <c r="AC189" i="6"/>
  <c r="AA189" i="6"/>
  <c r="Y189" i="6"/>
  <c r="W189" i="6"/>
  <c r="U189" i="6"/>
  <c r="S189" i="6"/>
  <c r="Q189" i="6"/>
  <c r="O189" i="6"/>
  <c r="M189" i="6"/>
  <c r="K189" i="6"/>
  <c r="I189" i="6"/>
  <c r="G189" i="6"/>
  <c r="E189" i="6"/>
  <c r="AU188" i="6"/>
  <c r="AS188" i="6"/>
  <c r="AQ188" i="6"/>
  <c r="AO188" i="6"/>
  <c r="AM188" i="6"/>
  <c r="AK188" i="6"/>
  <c r="AG188" i="6"/>
  <c r="AE188" i="6"/>
  <c r="AC188" i="6"/>
  <c r="AA188" i="6"/>
  <c r="Y188" i="6"/>
  <c r="W188" i="6"/>
  <c r="U188" i="6"/>
  <c r="S188" i="6"/>
  <c r="Q188" i="6"/>
  <c r="O188" i="6"/>
  <c r="M188" i="6"/>
  <c r="K188" i="6"/>
  <c r="I188" i="6"/>
  <c r="G188" i="6"/>
  <c r="E188" i="6"/>
  <c r="AU187" i="6"/>
  <c r="AS187" i="6"/>
  <c r="AQ187" i="6"/>
  <c r="AO187" i="6"/>
  <c r="AM187" i="6"/>
  <c r="AK187" i="6"/>
  <c r="AG187" i="6"/>
  <c r="AE187" i="6"/>
  <c r="AC187" i="6"/>
  <c r="AA187" i="6"/>
  <c r="Y187" i="6"/>
  <c r="W187" i="6"/>
  <c r="U187" i="6"/>
  <c r="S187" i="6"/>
  <c r="Q187" i="6"/>
  <c r="O187" i="6"/>
  <c r="M187" i="6"/>
  <c r="K187" i="6"/>
  <c r="I187" i="6"/>
  <c r="G187" i="6"/>
  <c r="E187" i="6"/>
  <c r="AU186" i="6"/>
  <c r="AS186" i="6"/>
  <c r="AQ186" i="6"/>
  <c r="AO186" i="6"/>
  <c r="AM186" i="6"/>
  <c r="AK186" i="6"/>
  <c r="AG186" i="6"/>
  <c r="AE186" i="6"/>
  <c r="AC186" i="6"/>
  <c r="AA186" i="6"/>
  <c r="Y186" i="6"/>
  <c r="W186" i="6"/>
  <c r="U186" i="6"/>
  <c r="S186" i="6"/>
  <c r="Q186" i="6"/>
  <c r="O186" i="6"/>
  <c r="M186" i="6"/>
  <c r="K186" i="6"/>
  <c r="I186" i="6"/>
  <c r="G186" i="6"/>
  <c r="E186" i="6"/>
  <c r="AU185" i="6"/>
  <c r="AS185" i="6"/>
  <c r="AQ185" i="6"/>
  <c r="AO185" i="6"/>
  <c r="AM185" i="6"/>
  <c r="AK185" i="6"/>
  <c r="AG185" i="6"/>
  <c r="AE185" i="6"/>
  <c r="AC185" i="6"/>
  <c r="AA185" i="6"/>
  <c r="Y185" i="6"/>
  <c r="W185" i="6"/>
  <c r="U185" i="6"/>
  <c r="S185" i="6"/>
  <c r="Q185" i="6"/>
  <c r="O185" i="6"/>
  <c r="M185" i="6"/>
  <c r="K185" i="6"/>
  <c r="I185" i="6"/>
  <c r="G185" i="6"/>
  <c r="E185" i="6"/>
  <c r="AU184" i="6"/>
  <c r="AS184" i="6"/>
  <c r="AQ184" i="6"/>
  <c r="AO184" i="6"/>
  <c r="AM184" i="6"/>
  <c r="AK184" i="6"/>
  <c r="AG184" i="6"/>
  <c r="AE184" i="6"/>
  <c r="AC184" i="6"/>
  <c r="AA184" i="6"/>
  <c r="Y184" i="6"/>
  <c r="W184" i="6"/>
  <c r="U184" i="6"/>
  <c r="S184" i="6"/>
  <c r="Q184" i="6"/>
  <c r="O184" i="6"/>
  <c r="M184" i="6"/>
  <c r="K184" i="6"/>
  <c r="I184" i="6"/>
  <c r="G184" i="6"/>
  <c r="E184" i="6"/>
  <c r="AU183" i="6"/>
  <c r="AS183" i="6"/>
  <c r="AQ183" i="6"/>
  <c r="AO183" i="6"/>
  <c r="AM183" i="6"/>
  <c r="AK183" i="6"/>
  <c r="AG183" i="6"/>
  <c r="AE183" i="6"/>
  <c r="AC183" i="6"/>
  <c r="AA183" i="6"/>
  <c r="Y183" i="6"/>
  <c r="W183" i="6"/>
  <c r="U183" i="6"/>
  <c r="S183" i="6"/>
  <c r="Q183" i="6"/>
  <c r="O183" i="6"/>
  <c r="M183" i="6"/>
  <c r="K183" i="6"/>
  <c r="I183" i="6"/>
  <c r="G183" i="6"/>
  <c r="E183" i="6"/>
  <c r="AU182" i="6"/>
  <c r="AS182" i="6"/>
  <c r="AQ182" i="6"/>
  <c r="AO182" i="6"/>
  <c r="AM182" i="6"/>
  <c r="AK182" i="6"/>
  <c r="AG182" i="6"/>
  <c r="AE182" i="6"/>
  <c r="AC182" i="6"/>
  <c r="AA182" i="6"/>
  <c r="Y182" i="6"/>
  <c r="W182" i="6"/>
  <c r="U182" i="6"/>
  <c r="S182" i="6"/>
  <c r="Q182" i="6"/>
  <c r="O182" i="6"/>
  <c r="M182" i="6"/>
  <c r="K182" i="6"/>
  <c r="I182" i="6"/>
  <c r="G182" i="6"/>
  <c r="E182" i="6"/>
  <c r="AU181" i="6"/>
  <c r="AS181" i="6"/>
  <c r="AQ181" i="6"/>
  <c r="AO181" i="6"/>
  <c r="AM181" i="6"/>
  <c r="AK181" i="6"/>
  <c r="AG181" i="6"/>
  <c r="AE181" i="6"/>
  <c r="AC181" i="6"/>
  <c r="AA181" i="6"/>
  <c r="Y181" i="6"/>
  <c r="W181" i="6"/>
  <c r="U181" i="6"/>
  <c r="S181" i="6"/>
  <c r="Q181" i="6"/>
  <c r="O181" i="6"/>
  <c r="M181" i="6"/>
  <c r="K181" i="6"/>
  <c r="I181" i="6"/>
  <c r="G181" i="6"/>
  <c r="E181" i="6"/>
  <c r="AU180" i="6"/>
  <c r="AS180" i="6"/>
  <c r="AQ180" i="6"/>
  <c r="AO180" i="6"/>
  <c r="AM180" i="6"/>
  <c r="AK180" i="6"/>
  <c r="AG180" i="6"/>
  <c r="AE180" i="6"/>
  <c r="AC180" i="6"/>
  <c r="AA180" i="6"/>
  <c r="Y180" i="6"/>
  <c r="W180" i="6"/>
  <c r="U180" i="6"/>
  <c r="S180" i="6"/>
  <c r="Q180" i="6"/>
  <c r="O180" i="6"/>
  <c r="M180" i="6"/>
  <c r="K180" i="6"/>
  <c r="I180" i="6"/>
  <c r="G180" i="6"/>
  <c r="E180" i="6"/>
  <c r="AU179" i="6"/>
  <c r="AS179" i="6"/>
  <c r="AQ179" i="6"/>
  <c r="AO179" i="6"/>
  <c r="AM179" i="6"/>
  <c r="AK179" i="6"/>
  <c r="AG179" i="6"/>
  <c r="AE179" i="6"/>
  <c r="AC179" i="6"/>
  <c r="AA179" i="6"/>
  <c r="Y179" i="6"/>
  <c r="W179" i="6"/>
  <c r="U179" i="6"/>
  <c r="S179" i="6"/>
  <c r="Q179" i="6"/>
  <c r="O179" i="6"/>
  <c r="M179" i="6"/>
  <c r="K179" i="6"/>
  <c r="I179" i="6"/>
  <c r="G179" i="6"/>
  <c r="E179" i="6"/>
  <c r="AU178" i="6"/>
  <c r="AS178" i="6"/>
  <c r="AQ178" i="6"/>
  <c r="AO178" i="6"/>
  <c r="AM178" i="6"/>
  <c r="AK178" i="6"/>
  <c r="AG178" i="6"/>
  <c r="AE178" i="6"/>
  <c r="AC178" i="6"/>
  <c r="AA178" i="6"/>
  <c r="Y178" i="6"/>
  <c r="W178" i="6"/>
  <c r="U178" i="6"/>
  <c r="S178" i="6"/>
  <c r="Q178" i="6"/>
  <c r="O178" i="6"/>
  <c r="M178" i="6"/>
  <c r="K178" i="6"/>
  <c r="I178" i="6"/>
  <c r="G178" i="6"/>
  <c r="E178" i="6"/>
  <c r="AU177" i="6"/>
  <c r="AS177" i="6"/>
  <c r="AQ177" i="6"/>
  <c r="AO177" i="6"/>
  <c r="AM177" i="6"/>
  <c r="AK177" i="6"/>
  <c r="AG177" i="6"/>
  <c r="AE177" i="6"/>
  <c r="AC177" i="6"/>
  <c r="AA177" i="6"/>
  <c r="Y177" i="6"/>
  <c r="W177" i="6"/>
  <c r="U177" i="6"/>
  <c r="S177" i="6"/>
  <c r="Q177" i="6"/>
  <c r="O177" i="6"/>
  <c r="M177" i="6"/>
  <c r="K177" i="6"/>
  <c r="I177" i="6"/>
  <c r="G177" i="6"/>
  <c r="E177" i="6"/>
  <c r="AU176" i="6"/>
  <c r="AS176" i="6"/>
  <c r="AQ176" i="6"/>
  <c r="AO176" i="6"/>
  <c r="AM176" i="6"/>
  <c r="AK176" i="6"/>
  <c r="AG176" i="6"/>
  <c r="AE176" i="6"/>
  <c r="AC176" i="6"/>
  <c r="AA176" i="6"/>
  <c r="Y176" i="6"/>
  <c r="W176" i="6"/>
  <c r="U176" i="6"/>
  <c r="S176" i="6"/>
  <c r="Q176" i="6"/>
  <c r="O176" i="6"/>
  <c r="M176" i="6"/>
  <c r="K176" i="6"/>
  <c r="I176" i="6"/>
  <c r="G176" i="6"/>
  <c r="E176" i="6"/>
  <c r="AU175" i="6"/>
  <c r="AS175" i="6"/>
  <c r="AQ175" i="6"/>
  <c r="AO175" i="6"/>
  <c r="AM175" i="6"/>
  <c r="AK175" i="6"/>
  <c r="AG175" i="6"/>
  <c r="AE175" i="6"/>
  <c r="AC175" i="6"/>
  <c r="AA175" i="6"/>
  <c r="Y175" i="6"/>
  <c r="W175" i="6"/>
  <c r="U175" i="6"/>
  <c r="S175" i="6"/>
  <c r="Q175" i="6"/>
  <c r="O175" i="6"/>
  <c r="M175" i="6"/>
  <c r="K175" i="6"/>
  <c r="I175" i="6"/>
  <c r="G175" i="6"/>
  <c r="E175" i="6"/>
  <c r="AU174" i="6"/>
  <c r="AS174" i="6"/>
  <c r="AQ174" i="6"/>
  <c r="AO174" i="6"/>
  <c r="AM174" i="6"/>
  <c r="AK174" i="6"/>
  <c r="AG174" i="6"/>
  <c r="AE174" i="6"/>
  <c r="AC174" i="6"/>
  <c r="AA174" i="6"/>
  <c r="Y174" i="6"/>
  <c r="W174" i="6"/>
  <c r="U174" i="6"/>
  <c r="S174" i="6"/>
  <c r="Q174" i="6"/>
  <c r="O174" i="6"/>
  <c r="M174" i="6"/>
  <c r="K174" i="6"/>
  <c r="I174" i="6"/>
  <c r="G174" i="6"/>
  <c r="E174" i="6"/>
  <c r="AU173" i="6"/>
  <c r="AS173" i="6"/>
  <c r="AQ173" i="6"/>
  <c r="AO173" i="6"/>
  <c r="AM173" i="6"/>
  <c r="AK173" i="6"/>
  <c r="AG173" i="6"/>
  <c r="AE173" i="6"/>
  <c r="AC173" i="6"/>
  <c r="AA173" i="6"/>
  <c r="Y173" i="6"/>
  <c r="W173" i="6"/>
  <c r="U173" i="6"/>
  <c r="S173" i="6"/>
  <c r="Q173" i="6"/>
  <c r="O173" i="6"/>
  <c r="M173" i="6"/>
  <c r="K173" i="6"/>
  <c r="I173" i="6"/>
  <c r="G173" i="6"/>
  <c r="E173" i="6"/>
  <c r="AU172" i="6"/>
  <c r="AS172" i="6"/>
  <c r="AQ172" i="6"/>
  <c r="AO172" i="6"/>
  <c r="AM172" i="6"/>
  <c r="AK172" i="6"/>
  <c r="AG172" i="6"/>
  <c r="AE172" i="6"/>
  <c r="AC172" i="6"/>
  <c r="AA172" i="6"/>
  <c r="Y172" i="6"/>
  <c r="W172" i="6"/>
  <c r="U172" i="6"/>
  <c r="S172" i="6"/>
  <c r="Q172" i="6"/>
  <c r="O172" i="6"/>
  <c r="M172" i="6"/>
  <c r="K172" i="6"/>
  <c r="I172" i="6"/>
  <c r="G172" i="6"/>
  <c r="E172" i="6"/>
  <c r="AU171" i="6"/>
  <c r="AS171" i="6"/>
  <c r="AQ171" i="6"/>
  <c r="AO171" i="6"/>
  <c r="AM171" i="6"/>
  <c r="AK171" i="6"/>
  <c r="AG171" i="6"/>
  <c r="AE171" i="6"/>
  <c r="AC171" i="6"/>
  <c r="AA171" i="6"/>
  <c r="Y171" i="6"/>
  <c r="W171" i="6"/>
  <c r="U171" i="6"/>
  <c r="S171" i="6"/>
  <c r="Q171" i="6"/>
  <c r="O171" i="6"/>
  <c r="M171" i="6"/>
  <c r="K171" i="6"/>
  <c r="I171" i="6"/>
  <c r="G171" i="6"/>
  <c r="E171" i="6"/>
  <c r="AU170" i="6"/>
  <c r="AS170" i="6"/>
  <c r="AQ170" i="6"/>
  <c r="AO170" i="6"/>
  <c r="AM170" i="6"/>
  <c r="AK170" i="6"/>
  <c r="AG170" i="6"/>
  <c r="AE170" i="6"/>
  <c r="AC170" i="6"/>
  <c r="AA170" i="6"/>
  <c r="Y170" i="6"/>
  <c r="W170" i="6"/>
  <c r="U170" i="6"/>
  <c r="S170" i="6"/>
  <c r="Q170" i="6"/>
  <c r="O170" i="6"/>
  <c r="M170" i="6"/>
  <c r="K170" i="6"/>
  <c r="I170" i="6"/>
  <c r="G170" i="6"/>
  <c r="E170" i="6"/>
  <c r="AU169" i="6"/>
  <c r="AS169" i="6"/>
  <c r="AQ169" i="6"/>
  <c r="AO169" i="6"/>
  <c r="AM169" i="6"/>
  <c r="AK169" i="6"/>
  <c r="AG169" i="6"/>
  <c r="AE169" i="6"/>
  <c r="AC169" i="6"/>
  <c r="AA169" i="6"/>
  <c r="Y169" i="6"/>
  <c r="W169" i="6"/>
  <c r="U169" i="6"/>
  <c r="S169" i="6"/>
  <c r="Q169" i="6"/>
  <c r="O169" i="6"/>
  <c r="M169" i="6"/>
  <c r="K169" i="6"/>
  <c r="I169" i="6"/>
  <c r="G169" i="6"/>
  <c r="E169" i="6"/>
  <c r="AU168" i="6"/>
  <c r="AS168" i="6"/>
  <c r="AQ168" i="6"/>
  <c r="AO168" i="6"/>
  <c r="AM168" i="6"/>
  <c r="AK168" i="6"/>
  <c r="AG168" i="6"/>
  <c r="AE168" i="6"/>
  <c r="AC168" i="6"/>
  <c r="AA168" i="6"/>
  <c r="Y168" i="6"/>
  <c r="W168" i="6"/>
  <c r="U168" i="6"/>
  <c r="S168" i="6"/>
  <c r="Q168" i="6"/>
  <c r="O168" i="6"/>
  <c r="M168" i="6"/>
  <c r="K168" i="6"/>
  <c r="I168" i="6"/>
  <c r="G168" i="6"/>
  <c r="E168" i="6"/>
  <c r="AU167" i="6"/>
  <c r="AS167" i="6"/>
  <c r="AQ167" i="6"/>
  <c r="AO167" i="6"/>
  <c r="AM167" i="6"/>
  <c r="AK167" i="6"/>
  <c r="AG167" i="6"/>
  <c r="AE167" i="6"/>
  <c r="AC167" i="6"/>
  <c r="AA167" i="6"/>
  <c r="Y167" i="6"/>
  <c r="W167" i="6"/>
  <c r="U167" i="6"/>
  <c r="S167" i="6"/>
  <c r="Q167" i="6"/>
  <c r="O167" i="6"/>
  <c r="M167" i="6"/>
  <c r="K167" i="6"/>
  <c r="I167" i="6"/>
  <c r="G167" i="6"/>
  <c r="E167" i="6"/>
  <c r="AU166" i="6"/>
  <c r="AS166" i="6"/>
  <c r="AQ166" i="6"/>
  <c r="AO166" i="6"/>
  <c r="AM166" i="6"/>
  <c r="AK166" i="6"/>
  <c r="AG166" i="6"/>
  <c r="AE166" i="6"/>
  <c r="AC166" i="6"/>
  <c r="AA166" i="6"/>
  <c r="Y166" i="6"/>
  <c r="W166" i="6"/>
  <c r="U166" i="6"/>
  <c r="S166" i="6"/>
  <c r="Q166" i="6"/>
  <c r="O166" i="6"/>
  <c r="M166" i="6"/>
  <c r="K166" i="6"/>
  <c r="I166" i="6"/>
  <c r="G166" i="6"/>
  <c r="E166" i="6"/>
  <c r="AU165" i="6"/>
  <c r="AS165" i="6"/>
  <c r="AQ165" i="6"/>
  <c r="AO165" i="6"/>
  <c r="AM165" i="6"/>
  <c r="AK165" i="6"/>
  <c r="AG165" i="6"/>
  <c r="AE165" i="6"/>
  <c r="AC165" i="6"/>
  <c r="AA165" i="6"/>
  <c r="Y165" i="6"/>
  <c r="W165" i="6"/>
  <c r="U165" i="6"/>
  <c r="S165" i="6"/>
  <c r="Q165" i="6"/>
  <c r="O165" i="6"/>
  <c r="M165" i="6"/>
  <c r="K165" i="6"/>
  <c r="I165" i="6"/>
  <c r="G165" i="6"/>
  <c r="E165" i="6"/>
  <c r="AU164" i="6"/>
  <c r="AS164" i="6"/>
  <c r="AQ164" i="6"/>
  <c r="AO164" i="6"/>
  <c r="AM164" i="6"/>
  <c r="AK164" i="6"/>
  <c r="AG164" i="6"/>
  <c r="AE164" i="6"/>
  <c r="AC164" i="6"/>
  <c r="AA164" i="6"/>
  <c r="Y164" i="6"/>
  <c r="W164" i="6"/>
  <c r="U164" i="6"/>
  <c r="S164" i="6"/>
  <c r="Q164" i="6"/>
  <c r="O164" i="6"/>
  <c r="M164" i="6"/>
  <c r="K164" i="6"/>
  <c r="I164" i="6"/>
  <c r="G164" i="6"/>
  <c r="E164" i="6"/>
  <c r="AU163" i="6"/>
  <c r="AS163" i="6"/>
  <c r="AQ163" i="6"/>
  <c r="AO163" i="6"/>
  <c r="AM163" i="6"/>
  <c r="AK163" i="6"/>
  <c r="AG163" i="6"/>
  <c r="AE163" i="6"/>
  <c r="AC163" i="6"/>
  <c r="AA163" i="6"/>
  <c r="Y163" i="6"/>
  <c r="W163" i="6"/>
  <c r="U163" i="6"/>
  <c r="S163" i="6"/>
  <c r="Q163" i="6"/>
  <c r="O163" i="6"/>
  <c r="M163" i="6"/>
  <c r="K163" i="6"/>
  <c r="I163" i="6"/>
  <c r="G163" i="6"/>
  <c r="E163" i="6"/>
  <c r="AU162" i="6"/>
  <c r="AS162" i="6"/>
  <c r="AQ162" i="6"/>
  <c r="AO162" i="6"/>
  <c r="AM162" i="6"/>
  <c r="AK162" i="6"/>
  <c r="AG162" i="6"/>
  <c r="AE162" i="6"/>
  <c r="AC162" i="6"/>
  <c r="AA162" i="6"/>
  <c r="Y162" i="6"/>
  <c r="W162" i="6"/>
  <c r="U162" i="6"/>
  <c r="S162" i="6"/>
  <c r="Q162" i="6"/>
  <c r="O162" i="6"/>
  <c r="M162" i="6"/>
  <c r="K162" i="6"/>
  <c r="I162" i="6"/>
  <c r="G162" i="6"/>
  <c r="E162" i="6"/>
  <c r="AU161" i="6"/>
  <c r="AS161" i="6"/>
  <c r="AQ161" i="6"/>
  <c r="AO161" i="6"/>
  <c r="AM161" i="6"/>
  <c r="AK161" i="6"/>
  <c r="AG161" i="6"/>
  <c r="AE161" i="6"/>
  <c r="AC161" i="6"/>
  <c r="AA161" i="6"/>
  <c r="Y161" i="6"/>
  <c r="W161" i="6"/>
  <c r="U161" i="6"/>
  <c r="S161" i="6"/>
  <c r="Q161" i="6"/>
  <c r="O161" i="6"/>
  <c r="M161" i="6"/>
  <c r="K161" i="6"/>
  <c r="I161" i="6"/>
  <c r="G161" i="6"/>
  <c r="E161" i="6"/>
  <c r="AU160" i="6"/>
  <c r="AS160" i="6"/>
  <c r="AQ160" i="6"/>
  <c r="AO160" i="6"/>
  <c r="AM160" i="6"/>
  <c r="AK160" i="6"/>
  <c r="AG160" i="6"/>
  <c r="AE160" i="6"/>
  <c r="AC160" i="6"/>
  <c r="AA160" i="6"/>
  <c r="Y160" i="6"/>
  <c r="W160" i="6"/>
  <c r="U160" i="6"/>
  <c r="S160" i="6"/>
  <c r="Q160" i="6"/>
  <c r="O160" i="6"/>
  <c r="M160" i="6"/>
  <c r="K160" i="6"/>
  <c r="I160" i="6"/>
  <c r="G160" i="6"/>
  <c r="E160" i="6"/>
  <c r="AU159" i="6"/>
  <c r="AS159" i="6"/>
  <c r="AQ159" i="6"/>
  <c r="AO159" i="6"/>
  <c r="AM159" i="6"/>
  <c r="AK159" i="6"/>
  <c r="AG159" i="6"/>
  <c r="AE159" i="6"/>
  <c r="AC159" i="6"/>
  <c r="AA159" i="6"/>
  <c r="Y159" i="6"/>
  <c r="W159" i="6"/>
  <c r="U159" i="6"/>
  <c r="S159" i="6"/>
  <c r="Q159" i="6"/>
  <c r="O159" i="6"/>
  <c r="M159" i="6"/>
  <c r="K159" i="6"/>
  <c r="I159" i="6"/>
  <c r="G159" i="6"/>
  <c r="E159" i="6"/>
  <c r="AU158" i="6"/>
  <c r="AS158" i="6"/>
  <c r="AQ158" i="6"/>
  <c r="AO158" i="6"/>
  <c r="AM158" i="6"/>
  <c r="AK158" i="6"/>
  <c r="AG158" i="6"/>
  <c r="AE158" i="6"/>
  <c r="AC158" i="6"/>
  <c r="AA158" i="6"/>
  <c r="Y158" i="6"/>
  <c r="W158" i="6"/>
  <c r="U158" i="6"/>
  <c r="S158" i="6"/>
  <c r="Q158" i="6"/>
  <c r="O158" i="6"/>
  <c r="M158" i="6"/>
  <c r="K158" i="6"/>
  <c r="I158" i="6"/>
  <c r="G158" i="6"/>
  <c r="E158" i="6"/>
  <c r="AU157" i="6"/>
  <c r="AS157" i="6"/>
  <c r="AQ157" i="6"/>
  <c r="AO157" i="6"/>
  <c r="AM157" i="6"/>
  <c r="AK157" i="6"/>
  <c r="AG157" i="6"/>
  <c r="AE157" i="6"/>
  <c r="AC157" i="6"/>
  <c r="AA157" i="6"/>
  <c r="Y157" i="6"/>
  <c r="W157" i="6"/>
  <c r="U157" i="6"/>
  <c r="S157" i="6"/>
  <c r="Q157" i="6"/>
  <c r="O157" i="6"/>
  <c r="M157" i="6"/>
  <c r="K157" i="6"/>
  <c r="I157" i="6"/>
  <c r="G157" i="6"/>
  <c r="E157" i="6"/>
  <c r="AU156" i="6"/>
  <c r="AS156" i="6"/>
  <c r="AQ156" i="6"/>
  <c r="AO156" i="6"/>
  <c r="AM156" i="6"/>
  <c r="AK156" i="6"/>
  <c r="AG156" i="6"/>
  <c r="AE156" i="6"/>
  <c r="AC156" i="6"/>
  <c r="AA156" i="6"/>
  <c r="Y156" i="6"/>
  <c r="W156" i="6"/>
  <c r="U156" i="6"/>
  <c r="S156" i="6"/>
  <c r="Q156" i="6"/>
  <c r="O156" i="6"/>
  <c r="M156" i="6"/>
  <c r="K156" i="6"/>
  <c r="I156" i="6"/>
  <c r="G156" i="6"/>
  <c r="E156" i="6"/>
  <c r="AU155" i="6"/>
  <c r="AS155" i="6"/>
  <c r="AQ155" i="6"/>
  <c r="AO155" i="6"/>
  <c r="AM155" i="6"/>
  <c r="AK155" i="6"/>
  <c r="AG155" i="6"/>
  <c r="AE155" i="6"/>
  <c r="AC155" i="6"/>
  <c r="AA155" i="6"/>
  <c r="Y155" i="6"/>
  <c r="W155" i="6"/>
  <c r="U155" i="6"/>
  <c r="S155" i="6"/>
  <c r="Q155" i="6"/>
  <c r="O155" i="6"/>
  <c r="M155" i="6"/>
  <c r="K155" i="6"/>
  <c r="I155" i="6"/>
  <c r="G155" i="6"/>
  <c r="E155" i="6"/>
  <c r="AU154" i="6"/>
  <c r="AS154" i="6"/>
  <c r="AQ154" i="6"/>
  <c r="AO154" i="6"/>
  <c r="AM154" i="6"/>
  <c r="AK154" i="6"/>
  <c r="AG154" i="6"/>
  <c r="AE154" i="6"/>
  <c r="AC154" i="6"/>
  <c r="AA154" i="6"/>
  <c r="Y154" i="6"/>
  <c r="W154" i="6"/>
  <c r="U154" i="6"/>
  <c r="S154" i="6"/>
  <c r="Q154" i="6"/>
  <c r="O154" i="6"/>
  <c r="M154" i="6"/>
  <c r="K154" i="6"/>
  <c r="I154" i="6"/>
  <c r="G154" i="6"/>
  <c r="E154" i="6"/>
  <c r="AU153" i="6"/>
  <c r="AS153" i="6"/>
  <c r="AQ153" i="6"/>
  <c r="AO153" i="6"/>
  <c r="AM153" i="6"/>
  <c r="AK153" i="6"/>
  <c r="AG153" i="6"/>
  <c r="AE153" i="6"/>
  <c r="AC153" i="6"/>
  <c r="AA153" i="6"/>
  <c r="Y153" i="6"/>
  <c r="W153" i="6"/>
  <c r="U153" i="6"/>
  <c r="S153" i="6"/>
  <c r="Q153" i="6"/>
  <c r="O153" i="6"/>
  <c r="M153" i="6"/>
  <c r="K153" i="6"/>
  <c r="I153" i="6"/>
  <c r="G153" i="6"/>
  <c r="E153" i="6"/>
  <c r="AU152" i="6"/>
  <c r="AS152" i="6"/>
  <c r="AQ152" i="6"/>
  <c r="AO152" i="6"/>
  <c r="AM152" i="6"/>
  <c r="AK152" i="6"/>
  <c r="AG152" i="6"/>
  <c r="AE152" i="6"/>
  <c r="AC152" i="6"/>
  <c r="AA152" i="6"/>
  <c r="Y152" i="6"/>
  <c r="W152" i="6"/>
  <c r="U152" i="6"/>
  <c r="S152" i="6"/>
  <c r="Q152" i="6"/>
  <c r="O152" i="6"/>
  <c r="M152" i="6"/>
  <c r="K152" i="6"/>
  <c r="I152" i="6"/>
  <c r="G152" i="6"/>
  <c r="E152" i="6"/>
  <c r="AU151" i="6"/>
  <c r="AS151" i="6"/>
  <c r="AQ151" i="6"/>
  <c r="AO151" i="6"/>
  <c r="AM151" i="6"/>
  <c r="AK151" i="6"/>
  <c r="AG151" i="6"/>
  <c r="AE151" i="6"/>
  <c r="AC151" i="6"/>
  <c r="AA151" i="6"/>
  <c r="Y151" i="6"/>
  <c r="W151" i="6"/>
  <c r="U151" i="6"/>
  <c r="S151" i="6"/>
  <c r="Q151" i="6"/>
  <c r="O151" i="6"/>
  <c r="M151" i="6"/>
  <c r="K151" i="6"/>
  <c r="I151" i="6"/>
  <c r="G151" i="6"/>
  <c r="E151" i="6"/>
  <c r="AU150" i="6"/>
  <c r="AS150" i="6"/>
  <c r="AQ150" i="6"/>
  <c r="AO150" i="6"/>
  <c r="AM150" i="6"/>
  <c r="AK150" i="6"/>
  <c r="AG150" i="6"/>
  <c r="AE150" i="6"/>
  <c r="AC150" i="6"/>
  <c r="AA150" i="6"/>
  <c r="Y150" i="6"/>
  <c r="W150" i="6"/>
  <c r="U150" i="6"/>
  <c r="S150" i="6"/>
  <c r="Q150" i="6"/>
  <c r="O150" i="6"/>
  <c r="M150" i="6"/>
  <c r="K150" i="6"/>
  <c r="I150" i="6"/>
  <c r="G150" i="6"/>
  <c r="E150" i="6"/>
  <c r="AU149" i="6"/>
  <c r="AS149" i="6"/>
  <c r="AQ149" i="6"/>
  <c r="AO149" i="6"/>
  <c r="AM149" i="6"/>
  <c r="AK149" i="6"/>
  <c r="AG149" i="6"/>
  <c r="AE149" i="6"/>
  <c r="AC149" i="6"/>
  <c r="AA149" i="6"/>
  <c r="Y149" i="6"/>
  <c r="W149" i="6"/>
  <c r="U149" i="6"/>
  <c r="S149" i="6"/>
  <c r="Q149" i="6"/>
  <c r="O149" i="6"/>
  <c r="M149" i="6"/>
  <c r="K149" i="6"/>
  <c r="I149" i="6"/>
  <c r="G149" i="6"/>
  <c r="E149" i="6"/>
  <c r="AU148" i="6"/>
  <c r="AS148" i="6"/>
  <c r="AQ148" i="6"/>
  <c r="AO148" i="6"/>
  <c r="AM148" i="6"/>
  <c r="AK148" i="6"/>
  <c r="AG148" i="6"/>
  <c r="AE148" i="6"/>
  <c r="AC148" i="6"/>
  <c r="AA148" i="6"/>
  <c r="Y148" i="6"/>
  <c r="W148" i="6"/>
  <c r="U148" i="6"/>
  <c r="S148" i="6"/>
  <c r="Q148" i="6"/>
  <c r="O148" i="6"/>
  <c r="M148" i="6"/>
  <c r="K148" i="6"/>
  <c r="I148" i="6"/>
  <c r="G148" i="6"/>
  <c r="E148" i="6"/>
  <c r="AU147" i="6"/>
  <c r="AS147" i="6"/>
  <c r="AQ147" i="6"/>
  <c r="AO147" i="6"/>
  <c r="AM147" i="6"/>
  <c r="AK147" i="6"/>
  <c r="AG147" i="6"/>
  <c r="AE147" i="6"/>
  <c r="AC147" i="6"/>
  <c r="AA147" i="6"/>
  <c r="Y147" i="6"/>
  <c r="W147" i="6"/>
  <c r="U147" i="6"/>
  <c r="S147" i="6"/>
  <c r="Q147" i="6"/>
  <c r="O147" i="6"/>
  <c r="M147" i="6"/>
  <c r="K147" i="6"/>
  <c r="I147" i="6"/>
  <c r="G147" i="6"/>
  <c r="E147" i="6"/>
  <c r="AU146" i="6"/>
  <c r="AS146" i="6"/>
  <c r="AQ146" i="6"/>
  <c r="AO146" i="6"/>
  <c r="AM146" i="6"/>
  <c r="AK146" i="6"/>
  <c r="AG146" i="6"/>
  <c r="AE146" i="6"/>
  <c r="AC146" i="6"/>
  <c r="AA146" i="6"/>
  <c r="Y146" i="6"/>
  <c r="W146" i="6"/>
  <c r="U146" i="6"/>
  <c r="S146" i="6"/>
  <c r="Q146" i="6"/>
  <c r="O146" i="6"/>
  <c r="M146" i="6"/>
  <c r="K146" i="6"/>
  <c r="I146" i="6"/>
  <c r="G146" i="6"/>
  <c r="E146" i="6"/>
  <c r="AU145" i="6"/>
  <c r="AS145" i="6"/>
  <c r="AQ145" i="6"/>
  <c r="AO145" i="6"/>
  <c r="AM145" i="6"/>
  <c r="AK145" i="6"/>
  <c r="AG145" i="6"/>
  <c r="AE145" i="6"/>
  <c r="AC145" i="6"/>
  <c r="AA145" i="6"/>
  <c r="Y145" i="6"/>
  <c r="W145" i="6"/>
  <c r="U145" i="6"/>
  <c r="S145" i="6"/>
  <c r="Q145" i="6"/>
  <c r="O145" i="6"/>
  <c r="M145" i="6"/>
  <c r="K145" i="6"/>
  <c r="I145" i="6"/>
  <c r="G145" i="6"/>
  <c r="E145" i="6"/>
  <c r="AU144" i="6"/>
  <c r="AS144" i="6"/>
  <c r="AQ144" i="6"/>
  <c r="AO144" i="6"/>
  <c r="AM144" i="6"/>
  <c r="AK144" i="6"/>
  <c r="AG144" i="6"/>
  <c r="AE144" i="6"/>
  <c r="AC144" i="6"/>
  <c r="AA144" i="6"/>
  <c r="Y144" i="6"/>
  <c r="W144" i="6"/>
  <c r="U144" i="6"/>
  <c r="S144" i="6"/>
  <c r="Q144" i="6"/>
  <c r="O144" i="6"/>
  <c r="M144" i="6"/>
  <c r="K144" i="6"/>
  <c r="I144" i="6"/>
  <c r="G144" i="6"/>
  <c r="E144" i="6"/>
  <c r="AU143" i="6"/>
  <c r="AS143" i="6"/>
  <c r="AQ143" i="6"/>
  <c r="AO143" i="6"/>
  <c r="AM143" i="6"/>
  <c r="AK143" i="6"/>
  <c r="AG143" i="6"/>
  <c r="AE143" i="6"/>
  <c r="AC143" i="6"/>
  <c r="AA143" i="6"/>
  <c r="Y143" i="6"/>
  <c r="W143" i="6"/>
  <c r="U143" i="6"/>
  <c r="S143" i="6"/>
  <c r="Q143" i="6"/>
  <c r="O143" i="6"/>
  <c r="M143" i="6"/>
  <c r="K143" i="6"/>
  <c r="I143" i="6"/>
  <c r="G143" i="6"/>
  <c r="E143" i="6"/>
  <c r="AU142" i="6"/>
  <c r="AS142" i="6"/>
  <c r="AQ142" i="6"/>
  <c r="AO142" i="6"/>
  <c r="AM142" i="6"/>
  <c r="AK142" i="6"/>
  <c r="AG142" i="6"/>
  <c r="AE142" i="6"/>
  <c r="AC142" i="6"/>
  <c r="AA142" i="6"/>
  <c r="Y142" i="6"/>
  <c r="W142" i="6"/>
  <c r="U142" i="6"/>
  <c r="S142" i="6"/>
  <c r="Q142" i="6"/>
  <c r="O142" i="6"/>
  <c r="M142" i="6"/>
  <c r="K142" i="6"/>
  <c r="I142" i="6"/>
  <c r="G142" i="6"/>
  <c r="E142" i="6"/>
  <c r="AU141" i="6"/>
  <c r="AS141" i="6"/>
  <c r="AQ141" i="6"/>
  <c r="AO141" i="6"/>
  <c r="AM141" i="6"/>
  <c r="AK141" i="6"/>
  <c r="AG141" i="6"/>
  <c r="AE141" i="6"/>
  <c r="AC141" i="6"/>
  <c r="AA141" i="6"/>
  <c r="Y141" i="6"/>
  <c r="W141" i="6"/>
  <c r="U141" i="6"/>
  <c r="S141" i="6"/>
  <c r="Q141" i="6"/>
  <c r="O141" i="6"/>
  <c r="M141" i="6"/>
  <c r="K141" i="6"/>
  <c r="I141" i="6"/>
  <c r="G141" i="6"/>
  <c r="E141" i="6"/>
  <c r="AU140" i="6"/>
  <c r="AS140" i="6"/>
  <c r="AQ140" i="6"/>
  <c r="AO140" i="6"/>
  <c r="AM140" i="6"/>
  <c r="AK140" i="6"/>
  <c r="AG140" i="6"/>
  <c r="AE140" i="6"/>
  <c r="AC140" i="6"/>
  <c r="AA140" i="6"/>
  <c r="Y140" i="6"/>
  <c r="W140" i="6"/>
  <c r="U140" i="6"/>
  <c r="S140" i="6"/>
  <c r="Q140" i="6"/>
  <c r="O140" i="6"/>
  <c r="M140" i="6"/>
  <c r="K140" i="6"/>
  <c r="I140" i="6"/>
  <c r="G140" i="6"/>
  <c r="E140" i="6"/>
  <c r="AU139" i="6"/>
  <c r="AS139" i="6"/>
  <c r="AQ139" i="6"/>
  <c r="AO139" i="6"/>
  <c r="AM139" i="6"/>
  <c r="AK139" i="6"/>
  <c r="AG139" i="6"/>
  <c r="AE139" i="6"/>
  <c r="AC139" i="6"/>
  <c r="AA139" i="6"/>
  <c r="Y139" i="6"/>
  <c r="W139" i="6"/>
  <c r="U139" i="6"/>
  <c r="S139" i="6"/>
  <c r="Q139" i="6"/>
  <c r="O139" i="6"/>
  <c r="M139" i="6"/>
  <c r="K139" i="6"/>
  <c r="I139" i="6"/>
  <c r="G139" i="6"/>
  <c r="E139" i="6"/>
  <c r="AU138" i="6"/>
  <c r="AS138" i="6"/>
  <c r="AQ138" i="6"/>
  <c r="AO138" i="6"/>
  <c r="AM138" i="6"/>
  <c r="AK138" i="6"/>
  <c r="AG138" i="6"/>
  <c r="AE138" i="6"/>
  <c r="AC138" i="6"/>
  <c r="AA138" i="6"/>
  <c r="Y138" i="6"/>
  <c r="W138" i="6"/>
  <c r="U138" i="6"/>
  <c r="S138" i="6"/>
  <c r="Q138" i="6"/>
  <c r="O138" i="6"/>
  <c r="M138" i="6"/>
  <c r="K138" i="6"/>
  <c r="I138" i="6"/>
  <c r="G138" i="6"/>
  <c r="E138" i="6"/>
  <c r="AU137" i="6"/>
  <c r="AS137" i="6"/>
  <c r="AQ137" i="6"/>
  <c r="AO137" i="6"/>
  <c r="AM137" i="6"/>
  <c r="AK137" i="6"/>
  <c r="AG137" i="6"/>
  <c r="AE137" i="6"/>
  <c r="AC137" i="6"/>
  <c r="AA137" i="6"/>
  <c r="Y137" i="6"/>
  <c r="W137" i="6"/>
  <c r="U137" i="6"/>
  <c r="S137" i="6"/>
  <c r="Q137" i="6"/>
  <c r="O137" i="6"/>
  <c r="M137" i="6"/>
  <c r="K137" i="6"/>
  <c r="I137" i="6"/>
  <c r="F137" i="6"/>
  <c r="G137" i="6" s="1"/>
  <c r="D137" i="6"/>
  <c r="E137" i="6" s="1"/>
  <c r="AU136" i="6"/>
  <c r="AS136" i="6"/>
  <c r="AQ136" i="6"/>
  <c r="AO136" i="6"/>
  <c r="AM136" i="6"/>
  <c r="AK136" i="6"/>
  <c r="AG136" i="6"/>
  <c r="AE136" i="6"/>
  <c r="AC136" i="6"/>
  <c r="AA136" i="6"/>
  <c r="Y136" i="6"/>
  <c r="W136" i="6"/>
  <c r="U136" i="6"/>
  <c r="S136" i="6"/>
  <c r="Q136" i="6"/>
  <c r="O136" i="6"/>
  <c r="M136" i="6"/>
  <c r="K136" i="6"/>
  <c r="I136" i="6"/>
  <c r="F136" i="6"/>
  <c r="G136" i="6" s="1"/>
  <c r="E136" i="6"/>
  <c r="D136" i="6"/>
  <c r="AU135" i="6"/>
  <c r="AS135" i="6"/>
  <c r="AQ135" i="6"/>
  <c r="AO135" i="6"/>
  <c r="AM135" i="6"/>
  <c r="AK135" i="6"/>
  <c r="AG135" i="6"/>
  <c r="AE135" i="6"/>
  <c r="AC135" i="6"/>
  <c r="AA135" i="6"/>
  <c r="Y135" i="6"/>
  <c r="W135" i="6"/>
  <c r="U135" i="6"/>
  <c r="S135" i="6"/>
  <c r="Q135" i="6"/>
  <c r="O135" i="6"/>
  <c r="M135" i="6"/>
  <c r="K135" i="6"/>
  <c r="I135" i="6"/>
  <c r="F135" i="6"/>
  <c r="G135" i="6" s="1"/>
  <c r="E135" i="6"/>
  <c r="D135" i="6"/>
  <c r="AU134" i="6"/>
  <c r="AS134" i="6"/>
  <c r="AQ134" i="6"/>
  <c r="AO134" i="6"/>
  <c r="AM134" i="6"/>
  <c r="AK134" i="6"/>
  <c r="AG134" i="6"/>
  <c r="AE134" i="6"/>
  <c r="AC134" i="6"/>
  <c r="AA134" i="6"/>
  <c r="Y134" i="6"/>
  <c r="W134" i="6"/>
  <c r="U134" i="6"/>
  <c r="S134" i="6"/>
  <c r="Q134" i="6"/>
  <c r="O134" i="6"/>
  <c r="M134" i="6"/>
  <c r="K134" i="6"/>
  <c r="I134" i="6"/>
  <c r="D134" i="6"/>
  <c r="AU133" i="6"/>
  <c r="AS133" i="6"/>
  <c r="AQ133" i="6"/>
  <c r="AO133" i="6"/>
  <c r="AM133" i="6"/>
  <c r="AK133" i="6"/>
  <c r="AG133" i="6"/>
  <c r="AE133" i="6"/>
  <c r="AC133" i="6"/>
  <c r="AA133" i="6"/>
  <c r="Y133" i="6"/>
  <c r="W133" i="6"/>
  <c r="U133" i="6"/>
  <c r="S133" i="6"/>
  <c r="Q133" i="6"/>
  <c r="O133" i="6"/>
  <c r="M133" i="6"/>
  <c r="K133" i="6"/>
  <c r="I133" i="6"/>
  <c r="G133" i="6"/>
  <c r="F133" i="6"/>
  <c r="E133" i="6"/>
  <c r="D133" i="6"/>
  <c r="AU132" i="6"/>
  <c r="AS132" i="6"/>
  <c r="AQ132" i="6"/>
  <c r="AO132" i="6"/>
  <c r="AM132" i="6"/>
  <c r="AK132" i="6"/>
  <c r="AG132" i="6"/>
  <c r="AE132" i="6"/>
  <c r="AC132" i="6"/>
  <c r="AA132" i="6"/>
  <c r="Y132" i="6"/>
  <c r="W132" i="6"/>
  <c r="U132" i="6"/>
  <c r="S132" i="6"/>
  <c r="Q132" i="6"/>
  <c r="O132" i="6"/>
  <c r="M132" i="6"/>
  <c r="K132" i="6"/>
  <c r="I132" i="6"/>
  <c r="D132" i="6"/>
  <c r="AU131" i="6"/>
  <c r="AS131" i="6"/>
  <c r="AQ131" i="6"/>
  <c r="AO131" i="6"/>
  <c r="AM131" i="6"/>
  <c r="AK131" i="6"/>
  <c r="AG131" i="6"/>
  <c r="AE131" i="6"/>
  <c r="AC131" i="6"/>
  <c r="AA131" i="6"/>
  <c r="Y131" i="6"/>
  <c r="W131" i="6"/>
  <c r="U131" i="6"/>
  <c r="S131" i="6"/>
  <c r="Q131" i="6"/>
  <c r="O131" i="6"/>
  <c r="M131" i="6"/>
  <c r="K131" i="6"/>
  <c r="I131" i="6"/>
  <c r="F131" i="6"/>
  <c r="G131" i="6" s="1"/>
  <c r="D131" i="6"/>
  <c r="E131" i="6" s="1"/>
  <c r="AU130" i="6"/>
  <c r="AS130" i="6"/>
  <c r="AQ130" i="6"/>
  <c r="AO130" i="6"/>
  <c r="AM130" i="6"/>
  <c r="AK130" i="6"/>
  <c r="AG130" i="6"/>
  <c r="AE130" i="6"/>
  <c r="AC130" i="6"/>
  <c r="AA130" i="6"/>
  <c r="Y130" i="6"/>
  <c r="W130" i="6"/>
  <c r="U130" i="6"/>
  <c r="S130" i="6"/>
  <c r="Q130" i="6"/>
  <c r="O130" i="6"/>
  <c r="M130" i="6"/>
  <c r="K130" i="6"/>
  <c r="I130" i="6"/>
  <c r="F130" i="6"/>
  <c r="G130" i="6" s="1"/>
  <c r="D130" i="6"/>
  <c r="E130" i="6" s="1"/>
  <c r="AU129" i="6"/>
  <c r="AS129" i="6"/>
  <c r="AQ129" i="6"/>
  <c r="AO129" i="6"/>
  <c r="AM129" i="6"/>
  <c r="AK129" i="6"/>
  <c r="AG129" i="6"/>
  <c r="AE129" i="6"/>
  <c r="AC129" i="6"/>
  <c r="AA129" i="6"/>
  <c r="Y129" i="6"/>
  <c r="W129" i="6"/>
  <c r="U129" i="6"/>
  <c r="S129" i="6"/>
  <c r="Q129" i="6"/>
  <c r="O129" i="6"/>
  <c r="M129" i="6"/>
  <c r="K129" i="6"/>
  <c r="I129" i="6"/>
  <c r="D129" i="6"/>
  <c r="AU128" i="6"/>
  <c r="AS128" i="6"/>
  <c r="AQ128" i="6"/>
  <c r="AO128" i="6"/>
  <c r="AM128" i="6"/>
  <c r="AK128" i="6"/>
  <c r="AG128" i="6"/>
  <c r="AE128" i="6"/>
  <c r="AC128" i="6"/>
  <c r="AA128" i="6"/>
  <c r="Y128" i="6"/>
  <c r="W128" i="6"/>
  <c r="U128" i="6"/>
  <c r="S128" i="6"/>
  <c r="Q128" i="6"/>
  <c r="O128" i="6"/>
  <c r="M128" i="6"/>
  <c r="K128" i="6"/>
  <c r="I128" i="6"/>
  <c r="D128" i="6"/>
  <c r="AU127" i="6"/>
  <c r="AS127" i="6"/>
  <c r="AQ127" i="6"/>
  <c r="AO127" i="6"/>
  <c r="AM127" i="6"/>
  <c r="AK127" i="6"/>
  <c r="AG127" i="6"/>
  <c r="AE127" i="6"/>
  <c r="AC127" i="6"/>
  <c r="AA127" i="6"/>
  <c r="Y127" i="6"/>
  <c r="W127" i="6"/>
  <c r="U127" i="6"/>
  <c r="S127" i="6"/>
  <c r="Q127" i="6"/>
  <c r="O127" i="6"/>
  <c r="M127" i="6"/>
  <c r="K127" i="6"/>
  <c r="I127" i="6"/>
  <c r="F127" i="6"/>
  <c r="G127" i="6" s="1"/>
  <c r="D127" i="6"/>
  <c r="E127" i="6" s="1"/>
  <c r="AU126" i="6"/>
  <c r="AS126" i="6"/>
  <c r="AQ126" i="6"/>
  <c r="AO126" i="6"/>
  <c r="AM126" i="6"/>
  <c r="AK126" i="6"/>
  <c r="AG126" i="6"/>
  <c r="AE126" i="6"/>
  <c r="AC126" i="6"/>
  <c r="AA126" i="6"/>
  <c r="Y126" i="6"/>
  <c r="W126" i="6"/>
  <c r="U126" i="6"/>
  <c r="S126" i="6"/>
  <c r="Q126" i="6"/>
  <c r="O126" i="6"/>
  <c r="M126" i="6"/>
  <c r="K126" i="6"/>
  <c r="I126" i="6"/>
  <c r="F126" i="6"/>
  <c r="G126" i="6" s="1"/>
  <c r="D126" i="6"/>
  <c r="E126" i="6" s="1"/>
  <c r="AU125" i="6"/>
  <c r="AS125" i="6"/>
  <c r="AQ125" i="6"/>
  <c r="AO125" i="6"/>
  <c r="AM125" i="6"/>
  <c r="AK125" i="6"/>
  <c r="AG125" i="6"/>
  <c r="AE125" i="6"/>
  <c r="AC125" i="6"/>
  <c r="AA125" i="6"/>
  <c r="Y125" i="6"/>
  <c r="W125" i="6"/>
  <c r="U125" i="6"/>
  <c r="S125" i="6"/>
  <c r="Q125" i="6"/>
  <c r="O125" i="6"/>
  <c r="M125" i="6"/>
  <c r="K125" i="6"/>
  <c r="I125" i="6"/>
  <c r="D125" i="6"/>
  <c r="AU124" i="6"/>
  <c r="AS124" i="6"/>
  <c r="AQ124" i="6"/>
  <c r="AO124" i="6"/>
  <c r="AM124" i="6"/>
  <c r="AK124" i="6"/>
  <c r="AG124" i="6"/>
  <c r="AE124" i="6"/>
  <c r="AC124" i="6"/>
  <c r="AA124" i="6"/>
  <c r="Y124" i="6"/>
  <c r="W124" i="6"/>
  <c r="U124" i="6"/>
  <c r="S124" i="6"/>
  <c r="Q124" i="6"/>
  <c r="O124" i="6"/>
  <c r="M124" i="6"/>
  <c r="K124" i="6"/>
  <c r="I124" i="6"/>
  <c r="F124" i="6"/>
  <c r="G124" i="6" s="1"/>
  <c r="E124" i="6"/>
  <c r="D124" i="6"/>
  <c r="AU123" i="6"/>
  <c r="AS123" i="6"/>
  <c r="AQ123" i="6"/>
  <c r="AO123" i="6"/>
  <c r="AM123" i="6"/>
  <c r="AK123" i="6"/>
  <c r="AG123" i="6"/>
  <c r="AE123" i="6"/>
  <c r="AC123" i="6"/>
  <c r="AA123" i="6"/>
  <c r="Y123" i="6"/>
  <c r="W123" i="6"/>
  <c r="U123" i="6"/>
  <c r="S123" i="6"/>
  <c r="Q123" i="6"/>
  <c r="O123" i="6"/>
  <c r="M123" i="6"/>
  <c r="K123" i="6"/>
  <c r="I123" i="6"/>
  <c r="D123" i="6"/>
  <c r="AU122" i="6"/>
  <c r="AS122" i="6"/>
  <c r="AQ122" i="6"/>
  <c r="AO122" i="6"/>
  <c r="AM122" i="6"/>
  <c r="AK122" i="6"/>
  <c r="AG122" i="6"/>
  <c r="AE122" i="6"/>
  <c r="AC122" i="6"/>
  <c r="AA122" i="6"/>
  <c r="Y122" i="6"/>
  <c r="W122" i="6"/>
  <c r="U122" i="6"/>
  <c r="S122" i="6"/>
  <c r="Q122" i="6"/>
  <c r="O122" i="6"/>
  <c r="M122" i="6"/>
  <c r="K122" i="6"/>
  <c r="I122" i="6"/>
  <c r="D122" i="6"/>
  <c r="AU121" i="6"/>
  <c r="AS121" i="6"/>
  <c r="AQ121" i="6"/>
  <c r="AO121" i="6"/>
  <c r="AM121" i="6"/>
  <c r="AK121" i="6"/>
  <c r="AG121" i="6"/>
  <c r="AE121" i="6"/>
  <c r="AC121" i="6"/>
  <c r="AA121" i="6"/>
  <c r="Y121" i="6"/>
  <c r="W121" i="6"/>
  <c r="U121" i="6"/>
  <c r="S121" i="6"/>
  <c r="Q121" i="6"/>
  <c r="O121" i="6"/>
  <c r="M121" i="6"/>
  <c r="K121" i="6"/>
  <c r="I121" i="6"/>
  <c r="D121" i="6"/>
  <c r="F121" i="6" s="1"/>
  <c r="G121" i="6" s="1"/>
  <c r="AU120" i="6"/>
  <c r="AS120" i="6"/>
  <c r="AQ120" i="6"/>
  <c r="AO120" i="6"/>
  <c r="AM120" i="6"/>
  <c r="AK120" i="6"/>
  <c r="AG120" i="6"/>
  <c r="AE120" i="6"/>
  <c r="AC120" i="6"/>
  <c r="AA120" i="6"/>
  <c r="Y120" i="6"/>
  <c r="W120" i="6"/>
  <c r="U120" i="6"/>
  <c r="S120" i="6"/>
  <c r="Q120" i="6"/>
  <c r="O120" i="6"/>
  <c r="M120" i="6"/>
  <c r="K120" i="6"/>
  <c r="I120" i="6"/>
  <c r="F120" i="6"/>
  <c r="G120" i="6" s="1"/>
  <c r="E120" i="6"/>
  <c r="D120" i="6"/>
  <c r="AU119" i="6"/>
  <c r="AS119" i="6"/>
  <c r="AQ119" i="6"/>
  <c r="AO119" i="6"/>
  <c r="AM119" i="6"/>
  <c r="AK119" i="6"/>
  <c r="AG119" i="6"/>
  <c r="AE119" i="6"/>
  <c r="AC119" i="6"/>
  <c r="AA119" i="6"/>
  <c r="Y119" i="6"/>
  <c r="W119" i="6"/>
  <c r="U119" i="6"/>
  <c r="S119" i="6"/>
  <c r="Q119" i="6"/>
  <c r="O119" i="6"/>
  <c r="M119" i="6"/>
  <c r="K119" i="6"/>
  <c r="I119" i="6"/>
  <c r="G119" i="6"/>
  <c r="F119" i="6"/>
  <c r="D119" i="6"/>
  <c r="E119" i="6" s="1"/>
  <c r="AU118" i="6"/>
  <c r="AS118" i="6"/>
  <c r="AQ118" i="6"/>
  <c r="AO118" i="6"/>
  <c r="AM118" i="6"/>
  <c r="AK118" i="6"/>
  <c r="AG118" i="6"/>
  <c r="AE118" i="6"/>
  <c r="AC118" i="6"/>
  <c r="AA118" i="6"/>
  <c r="Y118" i="6"/>
  <c r="W118" i="6"/>
  <c r="U118" i="6"/>
  <c r="S118" i="6"/>
  <c r="Q118" i="6"/>
  <c r="O118" i="6"/>
  <c r="M118" i="6"/>
  <c r="K118" i="6"/>
  <c r="I118" i="6"/>
  <c r="F118" i="6"/>
  <c r="G118" i="6" s="1"/>
  <c r="E118" i="6"/>
  <c r="D118" i="6"/>
  <c r="AU117" i="6"/>
  <c r="AS117" i="6"/>
  <c r="AQ117" i="6"/>
  <c r="AO117" i="6"/>
  <c r="AM117" i="6"/>
  <c r="AK117" i="6"/>
  <c r="AG117" i="6"/>
  <c r="AE117" i="6"/>
  <c r="AC117" i="6"/>
  <c r="AA117" i="6"/>
  <c r="Y117" i="6"/>
  <c r="W117" i="6"/>
  <c r="U117" i="6"/>
  <c r="S117" i="6"/>
  <c r="Q117" i="6"/>
  <c r="O117" i="6"/>
  <c r="M117" i="6"/>
  <c r="K117" i="6"/>
  <c r="I117" i="6"/>
  <c r="G117" i="6"/>
  <c r="F117" i="6"/>
  <c r="D117" i="6"/>
  <c r="E117" i="6" s="1"/>
  <c r="AU116" i="6"/>
  <c r="AS116" i="6"/>
  <c r="AQ116" i="6"/>
  <c r="AO116" i="6"/>
  <c r="AM116" i="6"/>
  <c r="AK116" i="6"/>
  <c r="AG116" i="6"/>
  <c r="AE116" i="6"/>
  <c r="AC116" i="6"/>
  <c r="AA116" i="6"/>
  <c r="Y116" i="6"/>
  <c r="W116" i="6"/>
  <c r="U116" i="6"/>
  <c r="S116" i="6"/>
  <c r="Q116" i="6"/>
  <c r="O116" i="6"/>
  <c r="M116" i="6"/>
  <c r="K116" i="6"/>
  <c r="I116" i="6"/>
  <c r="D116" i="6"/>
  <c r="AU115" i="6"/>
  <c r="AS115" i="6"/>
  <c r="AQ115" i="6"/>
  <c r="AO115" i="6"/>
  <c r="AM115" i="6"/>
  <c r="AK115" i="6"/>
  <c r="AG115" i="6"/>
  <c r="AE115" i="6"/>
  <c r="AC115" i="6"/>
  <c r="AA115" i="6"/>
  <c r="Y115" i="6"/>
  <c r="W115" i="6"/>
  <c r="U115" i="6"/>
  <c r="S115" i="6"/>
  <c r="Q115" i="6"/>
  <c r="O115" i="6"/>
  <c r="M115" i="6"/>
  <c r="K115" i="6"/>
  <c r="I115" i="6"/>
  <c r="F115" i="6"/>
  <c r="G115" i="6" s="1"/>
  <c r="E115" i="6"/>
  <c r="D115" i="6"/>
  <c r="AU114" i="6"/>
  <c r="AS114" i="6"/>
  <c r="AQ114" i="6"/>
  <c r="AO114" i="6"/>
  <c r="AM114" i="6"/>
  <c r="AK114" i="6"/>
  <c r="AG114" i="6"/>
  <c r="AE114" i="6"/>
  <c r="AC114" i="6"/>
  <c r="AA114" i="6"/>
  <c r="Y114" i="6"/>
  <c r="W114" i="6"/>
  <c r="U114" i="6"/>
  <c r="S114" i="6"/>
  <c r="Q114" i="6"/>
  <c r="O114" i="6"/>
  <c r="M114" i="6"/>
  <c r="K114" i="6"/>
  <c r="I114" i="6"/>
  <c r="D114" i="6"/>
  <c r="AU113" i="6"/>
  <c r="AS113" i="6"/>
  <c r="AQ113" i="6"/>
  <c r="AO113" i="6"/>
  <c r="AM113" i="6"/>
  <c r="AK113" i="6"/>
  <c r="AG113" i="6"/>
  <c r="AE113" i="6"/>
  <c r="AC113" i="6"/>
  <c r="AA113" i="6"/>
  <c r="Y113" i="6"/>
  <c r="W113" i="6"/>
  <c r="U113" i="6"/>
  <c r="S113" i="6"/>
  <c r="Q113" i="6"/>
  <c r="O113" i="6"/>
  <c r="M113" i="6"/>
  <c r="K113" i="6"/>
  <c r="I113" i="6"/>
  <c r="F113" i="6"/>
  <c r="G113" i="6" s="1"/>
  <c r="E113" i="6"/>
  <c r="D113" i="6"/>
  <c r="AU112" i="6"/>
  <c r="AS112" i="6"/>
  <c r="AQ112" i="6"/>
  <c r="AO112" i="6"/>
  <c r="AM112" i="6"/>
  <c r="AK112" i="6"/>
  <c r="AG112" i="6"/>
  <c r="AE112" i="6"/>
  <c r="AC112" i="6"/>
  <c r="AA112" i="6"/>
  <c r="Y112" i="6"/>
  <c r="W112" i="6"/>
  <c r="U112" i="6"/>
  <c r="S112" i="6"/>
  <c r="Q112" i="6"/>
  <c r="O112" i="6"/>
  <c r="M112" i="6"/>
  <c r="K112" i="6"/>
  <c r="I112" i="6"/>
  <c r="G112" i="6"/>
  <c r="E112" i="6"/>
  <c r="D112" i="6"/>
  <c r="F112" i="6" s="1"/>
  <c r="AU111" i="6"/>
  <c r="AS111" i="6"/>
  <c r="AQ111" i="6"/>
  <c r="AO111" i="6"/>
  <c r="AM111" i="6"/>
  <c r="AK111" i="6"/>
  <c r="AG111" i="6"/>
  <c r="AE111" i="6"/>
  <c r="AC111" i="6"/>
  <c r="AA111" i="6"/>
  <c r="Y111" i="6"/>
  <c r="W111" i="6"/>
  <c r="U111" i="6"/>
  <c r="S111" i="6"/>
  <c r="Q111" i="6"/>
  <c r="O111" i="6"/>
  <c r="M111" i="6"/>
  <c r="K111" i="6"/>
  <c r="I111" i="6"/>
  <c r="G111" i="6"/>
  <c r="F111" i="6"/>
  <c r="D111" i="6"/>
  <c r="E111" i="6" s="1"/>
  <c r="AU110" i="6"/>
  <c r="AS110" i="6"/>
  <c r="AQ110" i="6"/>
  <c r="AO110" i="6"/>
  <c r="AM110" i="6"/>
  <c r="AK110" i="6"/>
  <c r="AG110" i="6"/>
  <c r="AE110" i="6"/>
  <c r="AC110" i="6"/>
  <c r="AA110" i="6"/>
  <c r="Y110" i="6"/>
  <c r="W110" i="6"/>
  <c r="U110" i="6"/>
  <c r="S110" i="6"/>
  <c r="Q110" i="6"/>
  <c r="O110" i="6"/>
  <c r="M110" i="6"/>
  <c r="K110" i="6"/>
  <c r="I110" i="6"/>
  <c r="F110" i="6"/>
  <c r="G110" i="6" s="1"/>
  <c r="E110" i="6"/>
  <c r="D110" i="6"/>
  <c r="AU109" i="6"/>
  <c r="AS109" i="6"/>
  <c r="AQ109" i="6"/>
  <c r="AO109" i="6"/>
  <c r="AM109" i="6"/>
  <c r="AK109" i="6"/>
  <c r="AG109" i="6"/>
  <c r="AE109" i="6"/>
  <c r="AC109" i="6"/>
  <c r="AA109" i="6"/>
  <c r="Y109" i="6"/>
  <c r="W109" i="6"/>
  <c r="U109" i="6"/>
  <c r="S109" i="6"/>
  <c r="Q109" i="6"/>
  <c r="O109" i="6"/>
  <c r="M109" i="6"/>
  <c r="K109" i="6"/>
  <c r="I109" i="6"/>
  <c r="G109" i="6"/>
  <c r="F109" i="6"/>
  <c r="E109" i="6"/>
  <c r="D109" i="6"/>
  <c r="AU108" i="6"/>
  <c r="AS108" i="6"/>
  <c r="AQ108" i="6"/>
  <c r="AO108" i="6"/>
  <c r="AM108" i="6"/>
  <c r="AK108" i="6"/>
  <c r="AG108" i="6"/>
  <c r="AE108" i="6"/>
  <c r="AC108" i="6"/>
  <c r="AA108" i="6"/>
  <c r="Y108" i="6"/>
  <c r="W108" i="6"/>
  <c r="U108" i="6"/>
  <c r="S108" i="6"/>
  <c r="Q108" i="6"/>
  <c r="O108" i="6"/>
  <c r="M108" i="6"/>
  <c r="K108" i="6"/>
  <c r="I108" i="6"/>
  <c r="G108" i="6"/>
  <c r="F108" i="6"/>
  <c r="D108" i="6"/>
  <c r="E108" i="6" s="1"/>
  <c r="AU107" i="6"/>
  <c r="AS107" i="6"/>
  <c r="AQ107" i="6"/>
  <c r="AO107" i="6"/>
  <c r="AM107" i="6"/>
  <c r="AK107" i="6"/>
  <c r="AG107" i="6"/>
  <c r="AE107" i="6"/>
  <c r="AC107" i="6"/>
  <c r="AA107" i="6"/>
  <c r="Y107" i="6"/>
  <c r="W107" i="6"/>
  <c r="U107" i="6"/>
  <c r="S107" i="6"/>
  <c r="Q107" i="6"/>
  <c r="O107" i="6"/>
  <c r="M107" i="6"/>
  <c r="K107" i="6"/>
  <c r="I107" i="6"/>
  <c r="F107" i="6"/>
  <c r="G107" i="6" s="1"/>
  <c r="E107" i="6"/>
  <c r="D107" i="6"/>
  <c r="AU106" i="6"/>
  <c r="AS106" i="6"/>
  <c r="AQ106" i="6"/>
  <c r="AO106" i="6"/>
  <c r="AM106" i="6"/>
  <c r="AK106" i="6"/>
  <c r="AG106" i="6"/>
  <c r="AE106" i="6"/>
  <c r="AC106" i="6"/>
  <c r="AA106" i="6"/>
  <c r="Y106" i="6"/>
  <c r="W106" i="6"/>
  <c r="U106" i="6"/>
  <c r="S106" i="6"/>
  <c r="Q106" i="6"/>
  <c r="O106" i="6"/>
  <c r="M106" i="6"/>
  <c r="K106" i="6"/>
  <c r="I106" i="6"/>
  <c r="G106" i="6"/>
  <c r="F106" i="6"/>
  <c r="E106" i="6"/>
  <c r="D106" i="6"/>
  <c r="AU105" i="6"/>
  <c r="AS105" i="6"/>
  <c r="AQ105" i="6"/>
  <c r="AO105" i="6"/>
  <c r="AM105" i="6"/>
  <c r="AK105" i="6"/>
  <c r="AG105" i="6"/>
  <c r="AE105" i="6"/>
  <c r="AC105" i="6"/>
  <c r="AA105" i="6"/>
  <c r="Y105" i="6"/>
  <c r="W105" i="6"/>
  <c r="U105" i="6"/>
  <c r="S105" i="6"/>
  <c r="Q105" i="6"/>
  <c r="O105" i="6"/>
  <c r="M105" i="6"/>
  <c r="K105" i="6"/>
  <c r="I105" i="6"/>
  <c r="G105" i="6"/>
  <c r="F105" i="6"/>
  <c r="D105" i="6"/>
  <c r="E105" i="6" s="1"/>
  <c r="AU104" i="6"/>
  <c r="AS104" i="6"/>
  <c r="AQ104" i="6"/>
  <c r="AO104" i="6"/>
  <c r="AM104" i="6"/>
  <c r="AK104" i="6"/>
  <c r="AG104" i="6"/>
  <c r="AE104" i="6"/>
  <c r="AC104" i="6"/>
  <c r="AA104" i="6"/>
  <c r="Y104" i="6"/>
  <c r="W104" i="6"/>
  <c r="U104" i="6"/>
  <c r="S104" i="6"/>
  <c r="Q104" i="6"/>
  <c r="O104" i="6"/>
  <c r="M104" i="6"/>
  <c r="K104" i="6"/>
  <c r="I104" i="6"/>
  <c r="G104" i="6"/>
  <c r="F104" i="6"/>
  <c r="D104" i="6"/>
  <c r="E104" i="6" s="1"/>
  <c r="AU103" i="6"/>
  <c r="AS103" i="6"/>
  <c r="AQ103" i="6"/>
  <c r="AO103" i="6"/>
  <c r="AM103" i="6"/>
  <c r="AK103" i="6"/>
  <c r="AG103" i="6"/>
  <c r="AE103" i="6"/>
  <c r="AC103" i="6"/>
  <c r="AA103" i="6"/>
  <c r="Y103" i="6"/>
  <c r="W103" i="6"/>
  <c r="U103" i="6"/>
  <c r="S103" i="6"/>
  <c r="Q103" i="6"/>
  <c r="O103" i="6"/>
  <c r="M103" i="6"/>
  <c r="K103" i="6"/>
  <c r="I103" i="6"/>
  <c r="D103" i="6"/>
  <c r="AU102" i="6"/>
  <c r="AS102" i="6"/>
  <c r="AQ102" i="6"/>
  <c r="AO102" i="6"/>
  <c r="AM102" i="6"/>
  <c r="AK102" i="6"/>
  <c r="AG102" i="6"/>
  <c r="AE102" i="6"/>
  <c r="AC102" i="6"/>
  <c r="AA102" i="6"/>
  <c r="Y102" i="6"/>
  <c r="W102" i="6"/>
  <c r="U102" i="6"/>
  <c r="S102" i="6"/>
  <c r="Q102" i="6"/>
  <c r="O102" i="6"/>
  <c r="M102" i="6"/>
  <c r="K102" i="6"/>
  <c r="I102" i="6"/>
  <c r="F102" i="6"/>
  <c r="G102" i="6" s="1"/>
  <c r="E102" i="6"/>
  <c r="D102" i="6"/>
  <c r="AU101" i="6"/>
  <c r="AS101" i="6"/>
  <c r="AQ101" i="6"/>
  <c r="AO101" i="6"/>
  <c r="AM101" i="6"/>
  <c r="AK101" i="6"/>
  <c r="AG101" i="6"/>
  <c r="AE101" i="6"/>
  <c r="AC101" i="6"/>
  <c r="AA101" i="6"/>
  <c r="Y101" i="6"/>
  <c r="W101" i="6"/>
  <c r="U101" i="6"/>
  <c r="S101" i="6"/>
  <c r="Q101" i="6"/>
  <c r="O101" i="6"/>
  <c r="M101" i="6"/>
  <c r="K101" i="6"/>
  <c r="I101" i="6"/>
  <c r="G101" i="6"/>
  <c r="E101" i="6"/>
  <c r="D101" i="6"/>
  <c r="F101" i="6" s="1"/>
  <c r="AU100" i="6"/>
  <c r="AS100" i="6"/>
  <c r="AQ100" i="6"/>
  <c r="AO100" i="6"/>
  <c r="AM100" i="6"/>
  <c r="AK100" i="6"/>
  <c r="AG100" i="6"/>
  <c r="AE100" i="6"/>
  <c r="AC100" i="6"/>
  <c r="AA100" i="6"/>
  <c r="Y100" i="6"/>
  <c r="W100" i="6"/>
  <c r="U100" i="6"/>
  <c r="S100" i="6"/>
  <c r="Q100" i="6"/>
  <c r="O100" i="6"/>
  <c r="M100" i="6"/>
  <c r="K100" i="6"/>
  <c r="I100" i="6"/>
  <c r="F100" i="6"/>
  <c r="G100" i="6" s="1"/>
  <c r="D100" i="6"/>
  <c r="E100" i="6" s="1"/>
  <c r="AU99" i="6"/>
  <c r="AS99" i="6"/>
  <c r="AQ99" i="6"/>
  <c r="AO99" i="6"/>
  <c r="AM99" i="6"/>
  <c r="AK99" i="6"/>
  <c r="AG99" i="6"/>
  <c r="AE99" i="6"/>
  <c r="AC99" i="6"/>
  <c r="AA99" i="6"/>
  <c r="Y99" i="6"/>
  <c r="W99" i="6"/>
  <c r="U99" i="6"/>
  <c r="S99" i="6"/>
  <c r="Q99" i="6"/>
  <c r="O99" i="6"/>
  <c r="M99" i="6"/>
  <c r="K99" i="6"/>
  <c r="I99" i="6"/>
  <c r="F99" i="6"/>
  <c r="G99" i="6" s="1"/>
  <c r="D99" i="6"/>
  <c r="E99" i="6" s="1"/>
  <c r="AU98" i="6"/>
  <c r="AS98" i="6"/>
  <c r="AQ98" i="6"/>
  <c r="AO98" i="6"/>
  <c r="AM98" i="6"/>
  <c r="AK98" i="6"/>
  <c r="AG98" i="6"/>
  <c r="AE98" i="6"/>
  <c r="AC98" i="6"/>
  <c r="AA98" i="6"/>
  <c r="Y98" i="6"/>
  <c r="W98" i="6"/>
  <c r="U98" i="6"/>
  <c r="S98" i="6"/>
  <c r="Q98" i="6"/>
  <c r="O98" i="6"/>
  <c r="M98" i="6"/>
  <c r="K98" i="6"/>
  <c r="I98" i="6"/>
  <c r="F98" i="6"/>
  <c r="G98" i="6" s="1"/>
  <c r="D98" i="6"/>
  <c r="E98" i="6" s="1"/>
  <c r="AU97" i="6"/>
  <c r="AS97" i="6"/>
  <c r="AQ97" i="6"/>
  <c r="AO97" i="6"/>
  <c r="AM97" i="6"/>
  <c r="AK97" i="6"/>
  <c r="AG97" i="6"/>
  <c r="AE97" i="6"/>
  <c r="AC97" i="6"/>
  <c r="AA97" i="6"/>
  <c r="Y97" i="6"/>
  <c r="W97" i="6"/>
  <c r="U97" i="6"/>
  <c r="S97" i="6"/>
  <c r="Q97" i="6"/>
  <c r="O97" i="6"/>
  <c r="M97" i="6"/>
  <c r="K97" i="6"/>
  <c r="I97" i="6"/>
  <c r="D97" i="6"/>
  <c r="E97" i="6" s="1"/>
  <c r="AU96" i="6"/>
  <c r="AS96" i="6"/>
  <c r="AQ96" i="6"/>
  <c r="AO96" i="6"/>
  <c r="AM96" i="6"/>
  <c r="AK96" i="6"/>
  <c r="AG96" i="6"/>
  <c r="AE96" i="6"/>
  <c r="AC96" i="6"/>
  <c r="AA96" i="6"/>
  <c r="Y96" i="6"/>
  <c r="W96" i="6"/>
  <c r="U96" i="6"/>
  <c r="S96" i="6"/>
  <c r="Q96" i="6"/>
  <c r="O96" i="6"/>
  <c r="M96" i="6"/>
  <c r="K96" i="6"/>
  <c r="I96" i="6"/>
  <c r="D96" i="6"/>
  <c r="AU95" i="6"/>
  <c r="AS95" i="6"/>
  <c r="AQ95" i="6"/>
  <c r="AO95" i="6"/>
  <c r="AM95" i="6"/>
  <c r="AK95" i="6"/>
  <c r="AG95" i="6"/>
  <c r="AE95" i="6"/>
  <c r="AC95" i="6"/>
  <c r="AA95" i="6"/>
  <c r="Y95" i="6"/>
  <c r="W95" i="6"/>
  <c r="U95" i="6"/>
  <c r="S95" i="6"/>
  <c r="Q95" i="6"/>
  <c r="O95" i="6"/>
  <c r="M95" i="6"/>
  <c r="K95" i="6"/>
  <c r="I95" i="6"/>
  <c r="F95" i="6"/>
  <c r="G95" i="6" s="1"/>
  <c r="D95" i="6"/>
  <c r="E95" i="6" s="1"/>
  <c r="AU94" i="6"/>
  <c r="AS94" i="6"/>
  <c r="AQ94" i="6"/>
  <c r="AO94" i="6"/>
  <c r="AM94" i="6"/>
  <c r="AK94" i="6"/>
  <c r="AG94" i="6"/>
  <c r="AE94" i="6"/>
  <c r="AC94" i="6"/>
  <c r="AA94" i="6"/>
  <c r="Y94" i="6"/>
  <c r="W94" i="6"/>
  <c r="U94" i="6"/>
  <c r="S94" i="6"/>
  <c r="Q94" i="6"/>
  <c r="O94" i="6"/>
  <c r="M94" i="6"/>
  <c r="K94" i="6"/>
  <c r="I94" i="6"/>
  <c r="G94" i="6"/>
  <c r="F94" i="6"/>
  <c r="E94" i="6"/>
  <c r="D94" i="6"/>
  <c r="AU93" i="6"/>
  <c r="AS93" i="6"/>
  <c r="AQ93" i="6"/>
  <c r="AO93" i="6"/>
  <c r="AM93" i="6"/>
  <c r="AK93" i="6"/>
  <c r="AG93" i="6"/>
  <c r="AE93" i="6"/>
  <c r="AC93" i="6"/>
  <c r="AA93" i="6"/>
  <c r="Y93" i="6"/>
  <c r="W93" i="6"/>
  <c r="U93" i="6"/>
  <c r="S93" i="6"/>
  <c r="Q93" i="6"/>
  <c r="O93" i="6"/>
  <c r="M93" i="6"/>
  <c r="K93" i="6"/>
  <c r="I93" i="6"/>
  <c r="F93" i="6"/>
  <c r="G93" i="6" s="1"/>
  <c r="D93" i="6"/>
  <c r="E93" i="6" s="1"/>
  <c r="AU92" i="6"/>
  <c r="AS92" i="6"/>
  <c r="AQ92" i="6"/>
  <c r="AO92" i="6"/>
  <c r="AM92" i="6"/>
  <c r="AK92" i="6"/>
  <c r="AG92" i="6"/>
  <c r="AE92" i="6"/>
  <c r="AC92" i="6"/>
  <c r="AA92" i="6"/>
  <c r="Y92" i="6"/>
  <c r="W92" i="6"/>
  <c r="U92" i="6"/>
  <c r="S92" i="6"/>
  <c r="Q92" i="6"/>
  <c r="O92" i="6"/>
  <c r="M92" i="6"/>
  <c r="K92" i="6"/>
  <c r="I92" i="6"/>
  <c r="D92" i="6"/>
  <c r="AU91" i="6"/>
  <c r="AS91" i="6"/>
  <c r="AQ91" i="6"/>
  <c r="AO91" i="6"/>
  <c r="AM91" i="6"/>
  <c r="AK91" i="6"/>
  <c r="AG91" i="6"/>
  <c r="AE91" i="6"/>
  <c r="AC91" i="6"/>
  <c r="AA91" i="6"/>
  <c r="Y91" i="6"/>
  <c r="W91" i="6"/>
  <c r="U91" i="6"/>
  <c r="S91" i="6"/>
  <c r="Q91" i="6"/>
  <c r="O91" i="6"/>
  <c r="M91" i="6"/>
  <c r="K91" i="6"/>
  <c r="I91" i="6"/>
  <c r="G91" i="6"/>
  <c r="F91" i="6"/>
  <c r="E91" i="6"/>
  <c r="D91" i="6"/>
  <c r="AU90" i="6"/>
  <c r="AS90" i="6"/>
  <c r="AQ90" i="6"/>
  <c r="AO90" i="6"/>
  <c r="AM90" i="6"/>
  <c r="AK90" i="6"/>
  <c r="AG90" i="6"/>
  <c r="AE90" i="6"/>
  <c r="AC90" i="6"/>
  <c r="AA90" i="6"/>
  <c r="Y90" i="6"/>
  <c r="W90" i="6"/>
  <c r="U90" i="6"/>
  <c r="S90" i="6"/>
  <c r="Q90" i="6"/>
  <c r="O90" i="6"/>
  <c r="M90" i="6"/>
  <c r="K90" i="6"/>
  <c r="I90" i="6"/>
  <c r="D90" i="6"/>
  <c r="F90" i="6" s="1"/>
  <c r="G90" i="6" s="1"/>
  <c r="AU89" i="6"/>
  <c r="AS89" i="6"/>
  <c r="AQ89" i="6"/>
  <c r="AO89" i="6"/>
  <c r="AM89" i="6"/>
  <c r="AK89" i="6"/>
  <c r="AG89" i="6"/>
  <c r="AE89" i="6"/>
  <c r="AC89" i="6"/>
  <c r="AA89" i="6"/>
  <c r="Y89" i="6"/>
  <c r="W89" i="6"/>
  <c r="U89" i="6"/>
  <c r="S89" i="6"/>
  <c r="Q89" i="6"/>
  <c r="O89" i="6"/>
  <c r="M89" i="6"/>
  <c r="K89" i="6"/>
  <c r="I89" i="6"/>
  <c r="D89" i="6"/>
  <c r="AU88" i="6"/>
  <c r="AS88" i="6"/>
  <c r="AQ88" i="6"/>
  <c r="AO88" i="6"/>
  <c r="AM88" i="6"/>
  <c r="AK88" i="6"/>
  <c r="AG88" i="6"/>
  <c r="AE88" i="6"/>
  <c r="AC88" i="6"/>
  <c r="AA88" i="6"/>
  <c r="Y88" i="6"/>
  <c r="W88" i="6"/>
  <c r="U88" i="6"/>
  <c r="S88" i="6"/>
  <c r="Q88" i="6"/>
  <c r="O88" i="6"/>
  <c r="M88" i="6"/>
  <c r="K88" i="6"/>
  <c r="I88" i="6"/>
  <c r="F88" i="6"/>
  <c r="G88" i="6" s="1"/>
  <c r="E88" i="6"/>
  <c r="D88" i="6"/>
  <c r="AU87" i="6"/>
  <c r="AS87" i="6"/>
  <c r="AQ87" i="6"/>
  <c r="AO87" i="6"/>
  <c r="AM87" i="6"/>
  <c r="AK87" i="6"/>
  <c r="AG87" i="6"/>
  <c r="AE87" i="6"/>
  <c r="AC87" i="6"/>
  <c r="AA87" i="6"/>
  <c r="Y87" i="6"/>
  <c r="W87" i="6"/>
  <c r="U87" i="6"/>
  <c r="S87" i="6"/>
  <c r="Q87" i="6"/>
  <c r="O87" i="6"/>
  <c r="M87" i="6"/>
  <c r="K87" i="6"/>
  <c r="I87" i="6"/>
  <c r="D87" i="6"/>
  <c r="AU86" i="6"/>
  <c r="AS86" i="6"/>
  <c r="AQ86" i="6"/>
  <c r="AO86" i="6"/>
  <c r="AM86" i="6"/>
  <c r="AK86" i="6"/>
  <c r="AG86" i="6"/>
  <c r="AE86" i="6"/>
  <c r="AC86" i="6"/>
  <c r="AA86" i="6"/>
  <c r="Y86" i="6"/>
  <c r="W86" i="6"/>
  <c r="U86" i="6"/>
  <c r="S86" i="6"/>
  <c r="Q86" i="6"/>
  <c r="O86" i="6"/>
  <c r="M86" i="6"/>
  <c r="K86" i="6"/>
  <c r="I86" i="6"/>
  <c r="D86" i="6"/>
  <c r="AU85" i="6"/>
  <c r="AS85" i="6"/>
  <c r="AQ85" i="6"/>
  <c r="AO85" i="6"/>
  <c r="AM85" i="6"/>
  <c r="AK85" i="6"/>
  <c r="AI85" i="6"/>
  <c r="AG85" i="6"/>
  <c r="AE85" i="6"/>
  <c r="AC85" i="6"/>
  <c r="AA85" i="6"/>
  <c r="Y85" i="6"/>
  <c r="W85" i="6"/>
  <c r="U85" i="6"/>
  <c r="S85" i="6"/>
  <c r="Q85" i="6"/>
  <c r="O85" i="6"/>
  <c r="M85" i="6"/>
  <c r="K85" i="6"/>
  <c r="I85" i="6"/>
  <c r="E85" i="6"/>
  <c r="D85" i="6"/>
  <c r="F85" i="6" s="1"/>
  <c r="G85" i="6" s="1"/>
  <c r="AU84" i="6"/>
  <c r="AS84" i="6"/>
  <c r="AQ84" i="6"/>
  <c r="AO84" i="6"/>
  <c r="AM84" i="6"/>
  <c r="AK84" i="6"/>
  <c r="AI84" i="6"/>
  <c r="AG84" i="6"/>
  <c r="AE84" i="6"/>
  <c r="AC84" i="6"/>
  <c r="AA84" i="6"/>
  <c r="Y84" i="6"/>
  <c r="W84" i="6"/>
  <c r="U84" i="6"/>
  <c r="S84" i="6"/>
  <c r="Q84" i="6"/>
  <c r="O84" i="6"/>
  <c r="M84" i="6"/>
  <c r="K84" i="6"/>
  <c r="I84" i="6"/>
  <c r="D84" i="6"/>
  <c r="E84" i="6" s="1"/>
  <c r="AU83" i="6"/>
  <c r="AS83" i="6"/>
  <c r="AQ83" i="6"/>
  <c r="AO83" i="6"/>
  <c r="AM83" i="6"/>
  <c r="AK83" i="6"/>
  <c r="AI83" i="6"/>
  <c r="AG83" i="6"/>
  <c r="AE83" i="6"/>
  <c r="AC83" i="6"/>
  <c r="AA83" i="6"/>
  <c r="Y83" i="6"/>
  <c r="W83" i="6"/>
  <c r="U83" i="6"/>
  <c r="S83" i="6"/>
  <c r="Q83" i="6"/>
  <c r="O83" i="6"/>
  <c r="M83" i="6"/>
  <c r="K83" i="6"/>
  <c r="I83" i="6"/>
  <c r="D83" i="6"/>
  <c r="AU82" i="6"/>
  <c r="AS82" i="6"/>
  <c r="AQ82" i="6"/>
  <c r="AO82" i="6"/>
  <c r="AM82" i="6"/>
  <c r="AK82" i="6"/>
  <c r="AG82" i="6"/>
  <c r="AE82" i="6"/>
  <c r="AC82" i="6"/>
  <c r="AA82" i="6"/>
  <c r="Y82" i="6"/>
  <c r="W82" i="6"/>
  <c r="U82" i="6"/>
  <c r="S82" i="6"/>
  <c r="Q82" i="6"/>
  <c r="O82" i="6"/>
  <c r="M82" i="6"/>
  <c r="K82" i="6"/>
  <c r="I82" i="6"/>
  <c r="F82" i="6"/>
  <c r="G82" i="6" s="1"/>
  <c r="E82" i="6"/>
  <c r="D82" i="6"/>
  <c r="AU81" i="6"/>
  <c r="AS81" i="6"/>
  <c r="AQ81" i="6"/>
  <c r="AO81" i="6"/>
  <c r="AM81" i="6"/>
  <c r="AK81" i="6"/>
  <c r="AG81" i="6"/>
  <c r="AE81" i="6"/>
  <c r="AC81" i="6"/>
  <c r="AA81" i="6"/>
  <c r="Y81" i="6"/>
  <c r="W81" i="6"/>
  <c r="U81" i="6"/>
  <c r="S81" i="6"/>
  <c r="Q81" i="6"/>
  <c r="O81" i="6"/>
  <c r="M81" i="6"/>
  <c r="K81" i="6"/>
  <c r="I81" i="6"/>
  <c r="G81" i="6"/>
  <c r="F81" i="6"/>
  <c r="E81" i="6"/>
  <c r="D81" i="6"/>
  <c r="AU80" i="6"/>
  <c r="AS80" i="6"/>
  <c r="AQ80" i="6"/>
  <c r="AO80" i="6"/>
  <c r="AM80" i="6"/>
  <c r="AK80" i="6"/>
  <c r="AG80" i="6"/>
  <c r="AE80" i="6"/>
  <c r="AC80" i="6"/>
  <c r="AA80" i="6"/>
  <c r="Y80" i="6"/>
  <c r="W80" i="6"/>
  <c r="U80" i="6"/>
  <c r="S80" i="6"/>
  <c r="Q80" i="6"/>
  <c r="O80" i="6"/>
  <c r="M80" i="6"/>
  <c r="K80" i="6"/>
  <c r="I80" i="6"/>
  <c r="G80" i="6"/>
  <c r="E80" i="6"/>
  <c r="AU79" i="6"/>
  <c r="AS79" i="6"/>
  <c r="AQ79" i="6"/>
  <c r="AO79" i="6"/>
  <c r="AM79" i="6"/>
  <c r="AK79" i="6"/>
  <c r="AG79" i="6"/>
  <c r="AE79" i="6"/>
  <c r="AC79" i="6"/>
  <c r="AA79" i="6"/>
  <c r="Y79" i="6"/>
  <c r="W79" i="6"/>
  <c r="U79" i="6"/>
  <c r="S79" i="6"/>
  <c r="Q79" i="6"/>
  <c r="O79" i="6"/>
  <c r="M79" i="6"/>
  <c r="K79" i="6"/>
  <c r="I79" i="6"/>
  <c r="G79" i="6"/>
  <c r="F79" i="6"/>
  <c r="E79" i="6"/>
  <c r="D79" i="6"/>
  <c r="AU78" i="6"/>
  <c r="AS78" i="6"/>
  <c r="AQ78" i="6"/>
  <c r="AO78" i="6"/>
  <c r="AM78" i="6"/>
  <c r="AK78" i="6"/>
  <c r="AG78" i="6"/>
  <c r="AE78" i="6"/>
  <c r="AC78" i="6"/>
  <c r="AA78" i="6"/>
  <c r="Y78" i="6"/>
  <c r="W78" i="6"/>
  <c r="U78" i="6"/>
  <c r="S78" i="6"/>
  <c r="Q78" i="6"/>
  <c r="O78" i="6"/>
  <c r="M78" i="6"/>
  <c r="K78" i="6"/>
  <c r="I78" i="6"/>
  <c r="G78" i="6"/>
  <c r="E78" i="6"/>
  <c r="D78" i="6"/>
  <c r="F78" i="6" s="1"/>
  <c r="AU77" i="6"/>
  <c r="AS77" i="6"/>
  <c r="AQ77" i="6"/>
  <c r="AO77" i="6"/>
  <c r="AM77" i="6"/>
  <c r="AK77" i="6"/>
  <c r="AG77" i="6"/>
  <c r="AE77" i="6"/>
  <c r="AC77" i="6"/>
  <c r="AA77" i="6"/>
  <c r="Y77" i="6"/>
  <c r="W77" i="6"/>
  <c r="U77" i="6"/>
  <c r="S77" i="6"/>
  <c r="Q77" i="6"/>
  <c r="O77" i="6"/>
  <c r="M77" i="6"/>
  <c r="K77" i="6"/>
  <c r="I77" i="6"/>
  <c r="G77" i="6"/>
  <c r="F77" i="6"/>
  <c r="D77" i="6"/>
  <c r="E77" i="6" s="1"/>
  <c r="AU76" i="6"/>
  <c r="AS76" i="6"/>
  <c r="AQ76" i="6"/>
  <c r="AO76" i="6"/>
  <c r="AM76" i="6"/>
  <c r="AK76" i="6"/>
  <c r="AG76" i="6"/>
  <c r="AE76" i="6"/>
  <c r="AC76" i="6"/>
  <c r="AA76" i="6"/>
  <c r="Y76" i="6"/>
  <c r="W76" i="6"/>
  <c r="U76" i="6"/>
  <c r="S76" i="6"/>
  <c r="Q76" i="6"/>
  <c r="O76" i="6"/>
  <c r="M76" i="6"/>
  <c r="K76" i="6"/>
  <c r="I76" i="6"/>
  <c r="G76" i="6"/>
  <c r="F76" i="6"/>
  <c r="D76" i="6"/>
  <c r="E76" i="6" s="1"/>
  <c r="AU75" i="6"/>
  <c r="AS75" i="6"/>
  <c r="AQ75" i="6"/>
  <c r="AO75" i="6"/>
  <c r="AM75" i="6"/>
  <c r="AK75" i="6"/>
  <c r="AG75" i="6"/>
  <c r="AE75" i="6"/>
  <c r="AC75" i="6"/>
  <c r="AA75" i="6"/>
  <c r="Y75" i="6"/>
  <c r="W75" i="6"/>
  <c r="U75" i="6"/>
  <c r="S75" i="6"/>
  <c r="Q75" i="6"/>
  <c r="O75" i="6"/>
  <c r="M75" i="6"/>
  <c r="K75" i="6"/>
  <c r="I75" i="6"/>
  <c r="D75" i="6"/>
  <c r="AU74" i="6"/>
  <c r="AS74" i="6"/>
  <c r="AQ74" i="6"/>
  <c r="AO74" i="6"/>
  <c r="AM74" i="6"/>
  <c r="AK74" i="6"/>
  <c r="AG74" i="6"/>
  <c r="AE74" i="6"/>
  <c r="AC74" i="6"/>
  <c r="AA74" i="6"/>
  <c r="Y74" i="6"/>
  <c r="W74" i="6"/>
  <c r="U74" i="6"/>
  <c r="S74" i="6"/>
  <c r="Q74" i="6"/>
  <c r="O74" i="6"/>
  <c r="M74" i="6"/>
  <c r="K74" i="6"/>
  <c r="I74" i="6"/>
  <c r="F74" i="6"/>
  <c r="G74" i="6" s="1"/>
  <c r="D74" i="6"/>
  <c r="E74" i="6" s="1"/>
  <c r="AU73" i="6"/>
  <c r="AS73" i="6"/>
  <c r="AQ73" i="6"/>
  <c r="AO73" i="6"/>
  <c r="AM73" i="6"/>
  <c r="AK73" i="6"/>
  <c r="AG73" i="6"/>
  <c r="AE73" i="6"/>
  <c r="AC73" i="6"/>
  <c r="AA73" i="6"/>
  <c r="Y73" i="6"/>
  <c r="W73" i="6"/>
  <c r="U73" i="6"/>
  <c r="S73" i="6"/>
  <c r="Q73" i="6"/>
  <c r="O73" i="6"/>
  <c r="M73" i="6"/>
  <c r="K73" i="6"/>
  <c r="I73" i="6"/>
  <c r="F73" i="6"/>
  <c r="G73" i="6" s="1"/>
  <c r="E73" i="6"/>
  <c r="D73" i="6"/>
  <c r="AU72" i="6"/>
  <c r="AS72" i="6"/>
  <c r="AQ72" i="6"/>
  <c r="AO72" i="6"/>
  <c r="AM72" i="6"/>
  <c r="AK72" i="6"/>
  <c r="AG72" i="6"/>
  <c r="AE72" i="6"/>
  <c r="AC72" i="6"/>
  <c r="AA72" i="6"/>
  <c r="Y72" i="6"/>
  <c r="W72" i="6"/>
  <c r="U72" i="6"/>
  <c r="S72" i="6"/>
  <c r="Q72" i="6"/>
  <c r="O72" i="6"/>
  <c r="M72" i="6"/>
  <c r="K72" i="6"/>
  <c r="I72" i="6"/>
  <c r="F72" i="6"/>
  <c r="G72" i="6" s="1"/>
  <c r="D72" i="6"/>
  <c r="E72" i="6" s="1"/>
  <c r="AU71" i="6"/>
  <c r="AS71" i="6"/>
  <c r="AQ71" i="6"/>
  <c r="AO71" i="6"/>
  <c r="AM71" i="6"/>
  <c r="AG71" i="6"/>
  <c r="AC71" i="6"/>
  <c r="C71" i="6"/>
  <c r="AU70" i="6"/>
  <c r="AS70" i="6"/>
  <c r="AQ70" i="6"/>
  <c r="AO70" i="6"/>
  <c r="AM70" i="6"/>
  <c r="AK70" i="6"/>
  <c r="AG70" i="6"/>
  <c r="AE70" i="6"/>
  <c r="AC70" i="6"/>
  <c r="AA70" i="6"/>
  <c r="Y70" i="6"/>
  <c r="W70" i="6"/>
  <c r="K70" i="6"/>
  <c r="I70" i="6"/>
  <c r="C70" i="6"/>
  <c r="K69" i="6"/>
  <c r="I69" i="6"/>
  <c r="C69" i="6"/>
  <c r="AS68" i="6"/>
  <c r="AO68" i="6"/>
  <c r="AM68" i="6"/>
  <c r="AI68" i="6"/>
  <c r="AE68" i="6"/>
  <c r="Y68" i="6"/>
  <c r="S68" i="6"/>
  <c r="K68" i="6"/>
  <c r="I68" i="6"/>
  <c r="C68" i="6"/>
  <c r="AU67" i="6"/>
  <c r="AQ67" i="6"/>
  <c r="AM67" i="6"/>
  <c r="K67" i="6"/>
  <c r="C67" i="6"/>
  <c r="AU66" i="6"/>
  <c r="AS66" i="6"/>
  <c r="AQ66" i="6"/>
  <c r="AO66" i="6"/>
  <c r="AM66" i="6"/>
  <c r="AK66" i="6"/>
  <c r="AG66" i="6"/>
  <c r="AE66" i="6"/>
  <c r="AC66" i="6"/>
  <c r="U66" i="6"/>
  <c r="S66" i="6"/>
  <c r="K66" i="6"/>
  <c r="I66" i="6"/>
  <c r="G66" i="6"/>
  <c r="C66" i="6"/>
  <c r="AG65" i="6"/>
  <c r="AE65" i="6"/>
  <c r="Y65" i="6"/>
  <c r="W65" i="6"/>
  <c r="U65" i="6"/>
  <c r="I65" i="6"/>
  <c r="C65" i="6"/>
  <c r="AU64" i="6"/>
  <c r="AO64" i="6"/>
  <c r="W64" i="6"/>
  <c r="U64" i="6"/>
  <c r="S64" i="6"/>
  <c r="K64" i="6"/>
  <c r="I64" i="6"/>
  <c r="G64" i="6"/>
  <c r="C64" i="6"/>
  <c r="AI63" i="6"/>
  <c r="C63" i="6"/>
  <c r="AU62" i="6"/>
  <c r="AS62" i="6"/>
  <c r="AQ62" i="6"/>
  <c r="AO62" i="6"/>
  <c r="AK62" i="6"/>
  <c r="AE62" i="6"/>
  <c r="AA62" i="6"/>
  <c r="Y62" i="6"/>
  <c r="W62" i="6"/>
  <c r="U62" i="6"/>
  <c r="S62" i="6"/>
  <c r="K62" i="6"/>
  <c r="I62" i="6"/>
  <c r="G62" i="6"/>
  <c r="C62" i="6"/>
  <c r="AK61" i="6"/>
  <c r="G61" i="6"/>
  <c r="C61" i="6"/>
  <c r="AU60" i="6"/>
  <c r="AS60" i="6"/>
  <c r="AQ60" i="6"/>
  <c r="AO60" i="6"/>
  <c r="AM60" i="6"/>
  <c r="AG60" i="6"/>
  <c r="AC60" i="6"/>
  <c r="W60" i="6"/>
  <c r="S60" i="6"/>
  <c r="K60" i="6"/>
  <c r="I60" i="6"/>
  <c r="G60" i="6"/>
  <c r="C60" i="6"/>
  <c r="AI59" i="6"/>
  <c r="C59" i="6"/>
  <c r="AC59" i="6" s="1"/>
  <c r="AU58" i="6"/>
  <c r="AS58" i="6"/>
  <c r="AQ58" i="6"/>
  <c r="AM58" i="6"/>
  <c r="AI58" i="6"/>
  <c r="AG58" i="6"/>
  <c r="AE58" i="6"/>
  <c r="Y58" i="6"/>
  <c r="U58" i="6"/>
  <c r="K58" i="6"/>
  <c r="G58" i="6"/>
  <c r="C58" i="6"/>
  <c r="C57" i="6"/>
  <c r="AM56" i="6"/>
  <c r="AC56" i="6"/>
  <c r="AA56" i="6"/>
  <c r="Y56" i="6"/>
  <c r="W56" i="6"/>
  <c r="E56" i="6"/>
  <c r="C56" i="6"/>
  <c r="AS55" i="6"/>
  <c r="AQ55" i="6"/>
  <c r="AO55" i="6"/>
  <c r="AM55" i="6"/>
  <c r="AK55" i="6"/>
  <c r="AG55" i="6"/>
  <c r="AE55" i="6"/>
  <c r="AC55" i="6"/>
  <c r="AA55" i="6"/>
  <c r="Y55" i="6"/>
  <c r="W55" i="6"/>
  <c r="U55" i="6"/>
  <c r="S55" i="6"/>
  <c r="Q55" i="6"/>
  <c r="O55" i="6"/>
  <c r="M55" i="6"/>
  <c r="K55" i="6"/>
  <c r="I55" i="6"/>
  <c r="G55" i="6"/>
  <c r="E55" i="6"/>
  <c r="C55" i="6"/>
  <c r="AU55" i="6" s="1"/>
  <c r="AU54" i="6"/>
  <c r="AS54" i="6"/>
  <c r="AQ54" i="6"/>
  <c r="AO54" i="6"/>
  <c r="AM54" i="6"/>
  <c r="AK54" i="6"/>
  <c r="AG54" i="6"/>
  <c r="AE54" i="6"/>
  <c r="AC54" i="6"/>
  <c r="AA54" i="6"/>
  <c r="Y54" i="6"/>
  <c r="W54" i="6"/>
  <c r="U54" i="6"/>
  <c r="S54" i="6"/>
  <c r="Q54" i="6"/>
  <c r="O54" i="6"/>
  <c r="M54" i="6"/>
  <c r="K54" i="6"/>
  <c r="I54" i="6"/>
  <c r="G54" i="6"/>
  <c r="E54" i="6"/>
  <c r="AU53" i="6"/>
  <c r="AS53" i="6"/>
  <c r="AQ53" i="6"/>
  <c r="AO53" i="6"/>
  <c r="AM53" i="6"/>
  <c r="AK53" i="6"/>
  <c r="AG53" i="6"/>
  <c r="AE53" i="6"/>
  <c r="AC53" i="6"/>
  <c r="AA53" i="6"/>
  <c r="Y53" i="6"/>
  <c r="W53" i="6"/>
  <c r="U53" i="6"/>
  <c r="S53" i="6"/>
  <c r="Q53" i="6"/>
  <c r="O53" i="6"/>
  <c r="M53" i="6"/>
  <c r="K53" i="6"/>
  <c r="I53" i="6"/>
  <c r="G53" i="6"/>
  <c r="E53" i="6"/>
  <c r="AS52" i="6"/>
  <c r="C52" i="6"/>
  <c r="AU51" i="6"/>
  <c r="AS51" i="6"/>
  <c r="AQ51" i="6"/>
  <c r="AO51" i="6"/>
  <c r="AM51" i="6"/>
  <c r="AK51" i="6"/>
  <c r="AI51" i="6"/>
  <c r="AG51" i="6"/>
  <c r="AC51" i="6"/>
  <c r="W51" i="6"/>
  <c r="K51" i="6"/>
  <c r="E51" i="6"/>
  <c r="C51" i="6"/>
  <c r="AU50" i="6"/>
  <c r="AS50" i="6"/>
  <c r="AQ50" i="6"/>
  <c r="AO50" i="6"/>
  <c r="AM50" i="6"/>
  <c r="AK50" i="6"/>
  <c r="AG50" i="6"/>
  <c r="AE50" i="6"/>
  <c r="AC50" i="6"/>
  <c r="AA50" i="6"/>
  <c r="Y50" i="6"/>
  <c r="W50" i="6"/>
  <c r="M50" i="6"/>
  <c r="K50" i="6"/>
  <c r="G50" i="6"/>
  <c r="C50" i="6"/>
  <c r="AU49" i="6"/>
  <c r="AS49" i="6"/>
  <c r="U49" i="6"/>
  <c r="I49" i="6"/>
  <c r="C49" i="6"/>
  <c r="AS48" i="6"/>
  <c r="AM48" i="6"/>
  <c r="AK48" i="6"/>
  <c r="W48" i="6"/>
  <c r="C48" i="6"/>
  <c r="AS47" i="6"/>
  <c r="AO47" i="6"/>
  <c r="AK47" i="6"/>
  <c r="AE47" i="6"/>
  <c r="AC47" i="6"/>
  <c r="AA47" i="6"/>
  <c r="Y47" i="6"/>
  <c r="W47" i="6"/>
  <c r="U47" i="6"/>
  <c r="K47" i="6"/>
  <c r="I47" i="6"/>
  <c r="G47" i="6"/>
  <c r="E47" i="6"/>
  <c r="C47" i="6"/>
  <c r="AU46" i="6"/>
  <c r="AS46" i="6"/>
  <c r="AQ46" i="6"/>
  <c r="AG46" i="6"/>
  <c r="W46" i="6"/>
  <c r="K46" i="6"/>
  <c r="I46" i="6"/>
  <c r="G46" i="6"/>
  <c r="E46" i="6"/>
  <c r="C46" i="6"/>
  <c r="C45" i="6"/>
  <c r="AG45" i="6" s="1"/>
  <c r="AU44" i="6"/>
  <c r="AS44" i="6"/>
  <c r="AQ44" i="6"/>
  <c r="AO44" i="6"/>
  <c r="AM44" i="6"/>
  <c r="AK44" i="6"/>
  <c r="AG44" i="6"/>
  <c r="AE44" i="6"/>
  <c r="AA44" i="6"/>
  <c r="Y44" i="6"/>
  <c r="W44" i="6"/>
  <c r="S44" i="6"/>
  <c r="K44" i="6"/>
  <c r="I44" i="6"/>
  <c r="G44" i="6"/>
  <c r="E44" i="6"/>
  <c r="C44" i="6"/>
  <c r="AS43" i="6"/>
  <c r="AQ43" i="6"/>
  <c r="AO43" i="6"/>
  <c r="AM43" i="6"/>
  <c r="AK43" i="6"/>
  <c r="AI43" i="6"/>
  <c r="AG43" i="6"/>
  <c r="AE43" i="6"/>
  <c r="AC43" i="6"/>
  <c r="AA43" i="6"/>
  <c r="Y43" i="6"/>
  <c r="S43" i="6"/>
  <c r="K43" i="6"/>
  <c r="I43" i="6"/>
  <c r="G43" i="6"/>
  <c r="E43" i="6"/>
  <c r="C43" i="6"/>
  <c r="AU43" i="6" s="1"/>
  <c r="C42" i="6"/>
  <c r="AU41" i="6"/>
  <c r="AS41" i="6"/>
  <c r="AQ41" i="6"/>
  <c r="AO41" i="6"/>
  <c r="AM41" i="6"/>
  <c r="AK41" i="6"/>
  <c r="AG41" i="6"/>
  <c r="AE41" i="6"/>
  <c r="AC41" i="6"/>
  <c r="Y41" i="6"/>
  <c r="W41" i="6"/>
  <c r="U41" i="6"/>
  <c r="S41" i="6"/>
  <c r="K41" i="6"/>
  <c r="I41" i="6"/>
  <c r="G41" i="6"/>
  <c r="E41" i="6"/>
  <c r="C41" i="6"/>
  <c r="AU40" i="6"/>
  <c r="AS40" i="6"/>
  <c r="AQ40" i="6"/>
  <c r="AO40" i="6"/>
  <c r="AM40" i="6"/>
  <c r="AK40" i="6"/>
  <c r="AG40" i="6"/>
  <c r="AA40" i="6"/>
  <c r="U40" i="6"/>
  <c r="S40" i="6"/>
  <c r="K40" i="6"/>
  <c r="I40" i="6"/>
  <c r="E40" i="6"/>
  <c r="C40" i="6"/>
  <c r="AI39" i="6"/>
  <c r="AC39" i="6"/>
  <c r="G39" i="6"/>
  <c r="C39" i="6"/>
  <c r="AU38" i="6"/>
  <c r="AS38" i="6"/>
  <c r="AQ38" i="6"/>
  <c r="AO38" i="6"/>
  <c r="AM38" i="6"/>
  <c r="AE38" i="6"/>
  <c r="AC38" i="6"/>
  <c r="AA38" i="6"/>
  <c r="Y38" i="6"/>
  <c r="W38" i="6"/>
  <c r="U38" i="6"/>
  <c r="S38" i="6"/>
  <c r="K38" i="6"/>
  <c r="I38" i="6"/>
  <c r="G38" i="6"/>
  <c r="E38" i="6"/>
  <c r="C38" i="6"/>
  <c r="AS37" i="6"/>
  <c r="AQ37" i="6"/>
  <c r="AO37" i="6"/>
  <c r="AM37" i="6"/>
  <c r="AK37" i="6"/>
  <c r="AG37" i="6"/>
  <c r="AE37" i="6"/>
  <c r="AA37" i="6"/>
  <c r="Y37" i="6"/>
  <c r="W37" i="6"/>
  <c r="U37" i="6"/>
  <c r="S37" i="6"/>
  <c r="K37" i="6"/>
  <c r="I37" i="6"/>
  <c r="G37" i="6"/>
  <c r="E37" i="6"/>
  <c r="C37" i="6"/>
  <c r="AU37" i="6" s="1"/>
  <c r="AU36" i="6"/>
  <c r="AQ36" i="6"/>
  <c r="AG36" i="6"/>
  <c r="AE36" i="6"/>
  <c r="AC36" i="6"/>
  <c r="AA36" i="6"/>
  <c r="Y36" i="6"/>
  <c r="U36" i="6"/>
  <c r="S36" i="6"/>
  <c r="K36" i="6"/>
  <c r="I36" i="6"/>
  <c r="G36" i="6"/>
  <c r="E36" i="6"/>
  <c r="C36" i="6"/>
  <c r="AU35" i="6"/>
  <c r="AS35" i="6"/>
  <c r="I35" i="6"/>
  <c r="G35" i="6"/>
  <c r="C35" i="6"/>
  <c r="AQ34" i="6"/>
  <c r="AM34" i="6"/>
  <c r="AI34" i="6"/>
  <c r="AG34" i="6"/>
  <c r="Y34" i="6"/>
  <c r="S34" i="6"/>
  <c r="K34" i="6"/>
  <c r="C34" i="6"/>
  <c r="AC33" i="6"/>
  <c r="U33" i="6"/>
  <c r="K33" i="6"/>
  <c r="C33" i="6"/>
  <c r="AO32" i="6"/>
  <c r="AM32" i="6"/>
  <c r="AK32" i="6"/>
  <c r="AE32" i="6"/>
  <c r="AA32" i="6"/>
  <c r="Y32" i="6"/>
  <c r="W32" i="6"/>
  <c r="U32" i="6"/>
  <c r="S32" i="6"/>
  <c r="K32" i="6"/>
  <c r="G32" i="6"/>
  <c r="C32" i="6"/>
  <c r="AS31" i="6"/>
  <c r="AQ31" i="6"/>
  <c r="AO31" i="6"/>
  <c r="AM31" i="6"/>
  <c r="AK31" i="6"/>
  <c r="AG31" i="6"/>
  <c r="AE31" i="6"/>
  <c r="AC31" i="6"/>
  <c r="AA31" i="6"/>
  <c r="Y31" i="6"/>
  <c r="W31" i="6"/>
  <c r="U31" i="6"/>
  <c r="S31" i="6"/>
  <c r="Q31" i="6"/>
  <c r="O31" i="6"/>
  <c r="M31" i="6"/>
  <c r="K31" i="6"/>
  <c r="I31" i="6"/>
  <c r="G31" i="6"/>
  <c r="E31" i="6"/>
  <c r="C31" i="6"/>
  <c r="AU31" i="6" s="1"/>
  <c r="AI30" i="6"/>
  <c r="K30" i="6"/>
  <c r="C30" i="6"/>
  <c r="AS29" i="6"/>
  <c r="AO29" i="6"/>
  <c r="AI29" i="6"/>
  <c r="AE29" i="6"/>
  <c r="AC29" i="6"/>
  <c r="AA29" i="6"/>
  <c r="Y29" i="6"/>
  <c r="W29" i="6"/>
  <c r="U29" i="6"/>
  <c r="M29" i="6"/>
  <c r="K29" i="6"/>
  <c r="I29" i="6"/>
  <c r="C29" i="6"/>
  <c r="C28" i="6"/>
  <c r="K28" i="6" s="1"/>
  <c r="AU27" i="6"/>
  <c r="AS27" i="6"/>
  <c r="AQ27" i="6"/>
  <c r="AO27" i="6"/>
  <c r="AM27" i="6"/>
  <c r="AK27" i="6"/>
  <c r="AG27" i="6"/>
  <c r="AC27" i="6"/>
  <c r="Y27" i="6"/>
  <c r="E27" i="6"/>
  <c r="C27" i="6"/>
  <c r="AU26" i="6"/>
  <c r="AS26" i="6"/>
  <c r="AQ26" i="6"/>
  <c r="AO26" i="6"/>
  <c r="AM26" i="6"/>
  <c r="AK26" i="6"/>
  <c r="AG26" i="6"/>
  <c r="AE26" i="6"/>
  <c r="AC26" i="6"/>
  <c r="AA26" i="6"/>
  <c r="Y26" i="6"/>
  <c r="W26" i="6"/>
  <c r="U26" i="6"/>
  <c r="K26" i="6"/>
  <c r="I26" i="6"/>
  <c r="C26" i="6"/>
  <c r="AU25" i="6"/>
  <c r="AS25" i="6"/>
  <c r="AQ25" i="6"/>
  <c r="AO25" i="6"/>
  <c r="AM25" i="6"/>
  <c r="AK25" i="6"/>
  <c r="AI25" i="6"/>
  <c r="AG25" i="6"/>
  <c r="AE25" i="6"/>
  <c r="AC25" i="6"/>
  <c r="AA25" i="6"/>
  <c r="Y25" i="6"/>
  <c r="W25" i="6"/>
  <c r="U25" i="6"/>
  <c r="K25" i="6"/>
  <c r="I25" i="6"/>
  <c r="G25" i="6"/>
  <c r="E25" i="6"/>
  <c r="C25" i="6"/>
  <c r="G24" i="6"/>
  <c r="C24" i="6"/>
  <c r="AU23" i="6"/>
  <c r="AQ23" i="6"/>
  <c r="AK23" i="6"/>
  <c r="AE23" i="6"/>
  <c r="AC23" i="6"/>
  <c r="AA23" i="6"/>
  <c r="W23" i="6"/>
  <c r="U23" i="6"/>
  <c r="K23" i="6"/>
  <c r="E23" i="6"/>
  <c r="C23" i="6"/>
  <c r="AU22" i="6"/>
  <c r="AS22" i="6"/>
  <c r="W22" i="6"/>
  <c r="S22" i="6"/>
  <c r="I22" i="6"/>
  <c r="G22" i="6"/>
  <c r="C22" i="6"/>
  <c r="AO21" i="6"/>
  <c r="AE21" i="6"/>
  <c r="Y21" i="6"/>
  <c r="S21" i="6"/>
  <c r="G21" i="6"/>
  <c r="E21" i="6"/>
  <c r="C21" i="6"/>
  <c r="AU20" i="6"/>
  <c r="AS20" i="6"/>
  <c r="AQ20" i="6"/>
  <c r="AO20" i="6"/>
  <c r="AM20" i="6"/>
  <c r="AK20" i="6"/>
  <c r="AG20" i="6"/>
  <c r="AE20" i="6"/>
  <c r="AC20" i="6"/>
  <c r="AA20" i="6"/>
  <c r="W20" i="6"/>
  <c r="S20" i="6"/>
  <c r="K20" i="6"/>
  <c r="I20" i="6"/>
  <c r="G20" i="6"/>
  <c r="E20" i="6"/>
  <c r="C20" i="6"/>
  <c r="AS19" i="6"/>
  <c r="AQ19" i="6"/>
  <c r="AO19" i="6"/>
  <c r="AM19" i="6"/>
  <c r="AK19" i="6"/>
  <c r="AG19" i="6"/>
  <c r="AE19" i="6"/>
  <c r="AC19" i="6"/>
  <c r="Y19" i="6"/>
  <c r="W19" i="6"/>
  <c r="U19" i="6"/>
  <c r="S19" i="6"/>
  <c r="K19" i="6"/>
  <c r="G19" i="6"/>
  <c r="E19" i="6"/>
  <c r="C19" i="6"/>
  <c r="AU19" i="6" s="1"/>
  <c r="AU18" i="6"/>
  <c r="AS18" i="6"/>
  <c r="AQ18" i="6"/>
  <c r="AO18" i="6"/>
  <c r="AM18" i="6"/>
  <c r="AK18" i="6"/>
  <c r="AI18" i="6"/>
  <c r="AG18" i="6"/>
  <c r="AE18" i="6"/>
  <c r="AA18" i="6"/>
  <c r="Y18" i="6"/>
  <c r="W18" i="6"/>
  <c r="U18" i="6"/>
  <c r="S18" i="6"/>
  <c r="K18" i="6"/>
  <c r="I18" i="6"/>
  <c r="G18" i="6"/>
  <c r="E18" i="6"/>
  <c r="C18" i="6"/>
  <c r="C17" i="6"/>
  <c r="K17" i="6" s="1"/>
  <c r="C16" i="6"/>
  <c r="AA16" i="6" s="1"/>
  <c r="AU15" i="6"/>
  <c r="AS15" i="6"/>
  <c r="AQ15" i="6"/>
  <c r="AO15" i="6"/>
  <c r="AM15" i="6"/>
  <c r="AG15" i="6"/>
  <c r="AE15" i="6"/>
  <c r="AC15" i="6"/>
  <c r="AA15" i="6"/>
  <c r="W15" i="6"/>
  <c r="S15" i="6"/>
  <c r="G15" i="6"/>
  <c r="E15" i="6"/>
  <c r="C15" i="6"/>
  <c r="AU14" i="6"/>
  <c r="AS14" i="6"/>
  <c r="AQ14" i="6"/>
  <c r="AO14" i="6"/>
  <c r="AM14" i="6"/>
  <c r="AK14" i="6"/>
  <c r="AG14" i="6"/>
  <c r="AC14" i="6"/>
  <c r="AA14" i="6"/>
  <c r="Y14" i="6"/>
  <c r="W14" i="6"/>
  <c r="U14" i="6"/>
  <c r="M14" i="6"/>
  <c r="K14" i="6"/>
  <c r="I14" i="6"/>
  <c r="G14" i="6"/>
  <c r="C14" i="6"/>
  <c r="AU13" i="6"/>
  <c r="AS13" i="6"/>
  <c r="AQ13" i="6"/>
  <c r="AO13" i="6"/>
  <c r="AM13" i="6"/>
  <c r="AK13" i="6"/>
  <c r="AG13" i="6"/>
  <c r="AE13" i="6"/>
  <c r="AC13" i="6"/>
  <c r="Y13" i="6"/>
  <c r="W13" i="6"/>
  <c r="O13" i="6"/>
  <c r="M13" i="6"/>
  <c r="K13" i="6"/>
  <c r="I13" i="6"/>
  <c r="G13" i="6"/>
  <c r="E13" i="6"/>
  <c r="C13" i="6"/>
  <c r="AU12" i="6"/>
  <c r="AG12" i="6"/>
  <c r="E12" i="6"/>
  <c r="C12" i="6"/>
  <c r="C11" i="6"/>
  <c r="AQ10" i="6"/>
  <c r="O10" i="6"/>
  <c r="M10" i="6"/>
  <c r="C10" i="6"/>
  <c r="C9" i="6"/>
  <c r="AU9" i="6" s="1"/>
  <c r="AU8" i="6"/>
  <c r="AS8" i="6"/>
  <c r="AQ8" i="6"/>
  <c r="AO8" i="6"/>
  <c r="AM8" i="6"/>
  <c r="AK8" i="6"/>
  <c r="AG8" i="6"/>
  <c r="Y8" i="6"/>
  <c r="U8" i="6"/>
  <c r="K8" i="6"/>
  <c r="I8" i="6"/>
  <c r="G8" i="6"/>
  <c r="C8" i="6"/>
  <c r="AI7" i="6"/>
  <c r="C7" i="6"/>
  <c r="Y7" i="6" s="1"/>
  <c r="AU6" i="6"/>
  <c r="AS6" i="6"/>
  <c r="AO6" i="6"/>
  <c r="AM6" i="6"/>
  <c r="AK6" i="6"/>
  <c r="AC6" i="6"/>
  <c r="AA6" i="6"/>
  <c r="Y6" i="6"/>
  <c r="W6" i="6"/>
  <c r="U6" i="6"/>
  <c r="S6" i="6"/>
  <c r="Q6" i="6"/>
  <c r="O6" i="6"/>
  <c r="M6" i="6"/>
  <c r="K6" i="6"/>
  <c r="I6" i="6"/>
  <c r="G6" i="6"/>
  <c r="E6" i="6"/>
  <c r="C6" i="6"/>
  <c r="AO5" i="6"/>
  <c r="AI5" i="6"/>
  <c r="AC5" i="6"/>
  <c r="AA5" i="6"/>
  <c r="U5" i="6"/>
  <c r="Q5" i="6"/>
  <c r="O5" i="6"/>
  <c r="M5" i="6"/>
  <c r="K5" i="6"/>
  <c r="G5" i="6"/>
  <c r="C5" i="6"/>
  <c r="AK4" i="6"/>
  <c r="AI4" i="6"/>
  <c r="C4" i="6"/>
  <c r="AQ3" i="6"/>
  <c r="AM3" i="6"/>
  <c r="AK3" i="6"/>
  <c r="AG3" i="6"/>
  <c r="AE3" i="6"/>
  <c r="AC3" i="6"/>
  <c r="AA3" i="6"/>
  <c r="Y3" i="6"/>
  <c r="W3" i="6"/>
  <c r="U3" i="6"/>
  <c r="S3" i="6"/>
  <c r="O3" i="6"/>
  <c r="M3" i="6"/>
  <c r="K3" i="6"/>
  <c r="C3" i="6"/>
  <c r="AI2" i="6"/>
  <c r="AG2" i="6"/>
  <c r="AA2" i="6"/>
  <c r="Y2" i="6"/>
  <c r="W2" i="6"/>
  <c r="U2" i="6"/>
  <c r="S2" i="6"/>
  <c r="Q2" i="6"/>
  <c r="O2" i="6"/>
  <c r="K2" i="6"/>
  <c r="C2" i="6"/>
  <c r="AI62" i="6" s="1"/>
  <c r="AU1" i="6"/>
  <c r="AS1" i="6"/>
  <c r="AQ1" i="6"/>
  <c r="AO1" i="6"/>
  <c r="AM1" i="6"/>
  <c r="AK1" i="6"/>
  <c r="AI1" i="6"/>
  <c r="AG1" i="6"/>
  <c r="AE1" i="6"/>
  <c r="AC1" i="6"/>
  <c r="AA1" i="6"/>
  <c r="Y1" i="6"/>
  <c r="W1" i="6"/>
  <c r="U1" i="6"/>
  <c r="S1" i="6"/>
  <c r="Q1" i="6"/>
  <c r="O1" i="6"/>
  <c r="M1" i="6"/>
  <c r="K1" i="6"/>
  <c r="I1" i="6"/>
  <c r="AV336" i="5"/>
  <c r="AU336" i="5"/>
  <c r="AS336" i="5"/>
  <c r="AQ336" i="5"/>
  <c r="AO336" i="5"/>
  <c r="AM336" i="5"/>
  <c r="AK336" i="5"/>
  <c r="AI336" i="5"/>
  <c r="AG336" i="5"/>
  <c r="AE336" i="5"/>
  <c r="AC336" i="5"/>
  <c r="AA336" i="5"/>
  <c r="Y336" i="5"/>
  <c r="W336" i="5"/>
  <c r="U336" i="5"/>
  <c r="S336" i="5"/>
  <c r="Q336" i="5"/>
  <c r="O336" i="5"/>
  <c r="M336" i="5"/>
  <c r="K336" i="5"/>
  <c r="I336" i="5"/>
  <c r="G336" i="5"/>
  <c r="E336" i="5"/>
  <c r="AU250" i="5"/>
  <c r="AS250" i="5"/>
  <c r="AQ250" i="5"/>
  <c r="AO250" i="5"/>
  <c r="AM250" i="5"/>
  <c r="AK250" i="5"/>
  <c r="AI250" i="5"/>
  <c r="AG250" i="5"/>
  <c r="AE250" i="5"/>
  <c r="AC250" i="5"/>
  <c r="AA250" i="5"/>
  <c r="Y250" i="5"/>
  <c r="W250" i="5"/>
  <c r="U250" i="5"/>
  <c r="S250" i="5"/>
  <c r="Q250" i="5"/>
  <c r="O250" i="5"/>
  <c r="M250" i="5"/>
  <c r="K250" i="5"/>
  <c r="I250" i="5"/>
  <c r="G250" i="5"/>
  <c r="E250" i="5"/>
  <c r="AE249" i="5"/>
  <c r="K249" i="5"/>
  <c r="I249" i="5"/>
  <c r="G249" i="5"/>
  <c r="E249" i="5"/>
  <c r="I248" i="5"/>
  <c r="G248" i="5"/>
  <c r="E248" i="5"/>
  <c r="I247" i="5"/>
  <c r="G247" i="5"/>
  <c r="E247" i="5"/>
  <c r="I246" i="5"/>
  <c r="G246" i="5"/>
  <c r="E246" i="5"/>
  <c r="I245" i="5"/>
  <c r="G245" i="5"/>
  <c r="E245" i="5"/>
  <c r="I244" i="5"/>
  <c r="G244" i="5"/>
  <c r="E244" i="5"/>
  <c r="K243" i="5"/>
  <c r="I243" i="5"/>
  <c r="G243" i="5"/>
  <c r="E243" i="5"/>
  <c r="I242" i="5"/>
  <c r="G242" i="5"/>
  <c r="E242" i="5"/>
  <c r="I241" i="5"/>
  <c r="G241" i="5"/>
  <c r="E241" i="5"/>
  <c r="I240" i="5"/>
  <c r="G240" i="5"/>
  <c r="E240" i="5"/>
  <c r="I239" i="5"/>
  <c r="G239" i="5"/>
  <c r="E239" i="5"/>
  <c r="I238" i="5"/>
  <c r="G238" i="5"/>
  <c r="E238" i="5"/>
  <c r="I237" i="5"/>
  <c r="G237" i="5"/>
  <c r="E237" i="5"/>
  <c r="I236" i="5"/>
  <c r="G236" i="5"/>
  <c r="E236" i="5"/>
  <c r="I235" i="5"/>
  <c r="G235" i="5"/>
  <c r="E235" i="5"/>
  <c r="I234" i="5"/>
  <c r="G234" i="5"/>
  <c r="E234" i="5"/>
  <c r="I233" i="5"/>
  <c r="G233" i="5"/>
  <c r="E233" i="5"/>
  <c r="I232" i="5"/>
  <c r="G232" i="5"/>
  <c r="E232" i="5"/>
  <c r="I231" i="5"/>
  <c r="G231" i="5"/>
  <c r="E231" i="5"/>
  <c r="I230" i="5"/>
  <c r="G230" i="5"/>
  <c r="E230" i="5"/>
  <c r="I229" i="5"/>
  <c r="G229" i="5"/>
  <c r="E229" i="5"/>
  <c r="I228" i="5"/>
  <c r="G228" i="5"/>
  <c r="E228" i="5"/>
  <c r="I227" i="5"/>
  <c r="G227" i="5"/>
  <c r="E227" i="5"/>
  <c r="AO226" i="5"/>
  <c r="AM226" i="5"/>
  <c r="AC226" i="5"/>
  <c r="Q226" i="5"/>
  <c r="O226" i="5"/>
  <c r="M226" i="5"/>
  <c r="K226" i="5"/>
  <c r="I226" i="5"/>
  <c r="G226" i="5"/>
  <c r="E226" i="5"/>
  <c r="AO225" i="5"/>
  <c r="AM225" i="5"/>
  <c r="AC225" i="5"/>
  <c r="Q225" i="5"/>
  <c r="O225" i="5"/>
  <c r="M225" i="5"/>
  <c r="K225" i="5"/>
  <c r="I225" i="5"/>
  <c r="G225" i="5"/>
  <c r="E225" i="5"/>
  <c r="AO224" i="5"/>
  <c r="AM224" i="5"/>
  <c r="AC224" i="5"/>
  <c r="Q224" i="5"/>
  <c r="O224" i="5"/>
  <c r="M224" i="5"/>
  <c r="K224" i="5"/>
  <c r="I224" i="5"/>
  <c r="G224" i="5"/>
  <c r="E224" i="5"/>
  <c r="AO223" i="5"/>
  <c r="AM223" i="5"/>
  <c r="AC223" i="5"/>
  <c r="Q223" i="5"/>
  <c r="O223" i="5"/>
  <c r="M223" i="5"/>
  <c r="K223" i="5"/>
  <c r="I223" i="5"/>
  <c r="G223" i="5"/>
  <c r="E223" i="5"/>
  <c r="AO222" i="5"/>
  <c r="AM222" i="5"/>
  <c r="AC222" i="5"/>
  <c r="Q222" i="5"/>
  <c r="O222" i="5"/>
  <c r="M222" i="5"/>
  <c r="K222" i="5"/>
  <c r="I222" i="5"/>
  <c r="G222" i="5"/>
  <c r="E222" i="5"/>
  <c r="AO221" i="5"/>
  <c r="AM221" i="5"/>
  <c r="AC221" i="5"/>
  <c r="Q221" i="5"/>
  <c r="O221" i="5"/>
  <c r="M221" i="5"/>
  <c r="K221" i="5"/>
  <c r="I221" i="5"/>
  <c r="G221" i="5"/>
  <c r="E221" i="5"/>
  <c r="AO220" i="5"/>
  <c r="AM220" i="5"/>
  <c r="AC220" i="5"/>
  <c r="Q220" i="5"/>
  <c r="O220" i="5"/>
  <c r="M220" i="5"/>
  <c r="K220" i="5"/>
  <c r="I220" i="5"/>
  <c r="G220" i="5"/>
  <c r="E220" i="5"/>
  <c r="AO219" i="5"/>
  <c r="AM219" i="5"/>
  <c r="AC219" i="5"/>
  <c r="Q219" i="5"/>
  <c r="O219" i="5"/>
  <c r="M219" i="5"/>
  <c r="K219" i="5"/>
  <c r="I219" i="5"/>
  <c r="G219" i="5"/>
  <c r="E219" i="5"/>
  <c r="AO218" i="5"/>
  <c r="AM218" i="5"/>
  <c r="AC218" i="5"/>
  <c r="Q218" i="5"/>
  <c r="O218" i="5"/>
  <c r="M218" i="5"/>
  <c r="K218" i="5"/>
  <c r="I218" i="5"/>
  <c r="G218" i="5"/>
  <c r="E218" i="5"/>
  <c r="AO217" i="5"/>
  <c r="AM217" i="5"/>
  <c r="AC217" i="5"/>
  <c r="Q217" i="5"/>
  <c r="O217" i="5"/>
  <c r="M217" i="5"/>
  <c r="K217" i="5"/>
  <c r="I217" i="5"/>
  <c r="G217" i="5"/>
  <c r="E217" i="5"/>
  <c r="AO216" i="5"/>
  <c r="AM216" i="5"/>
  <c r="AC216" i="5"/>
  <c r="Q216" i="5"/>
  <c r="O216" i="5"/>
  <c r="M216" i="5"/>
  <c r="K216" i="5"/>
  <c r="I216" i="5"/>
  <c r="G216" i="5"/>
  <c r="E216" i="5"/>
  <c r="AO215" i="5"/>
  <c r="AM215" i="5"/>
  <c r="AC215" i="5"/>
  <c r="Q215" i="5"/>
  <c r="O215" i="5"/>
  <c r="M215" i="5"/>
  <c r="K215" i="5"/>
  <c r="I215" i="5"/>
  <c r="G215" i="5"/>
  <c r="E215" i="5"/>
  <c r="AO214" i="5"/>
  <c r="AM214" i="5"/>
  <c r="AC214" i="5"/>
  <c r="Q214" i="5"/>
  <c r="O214" i="5"/>
  <c r="M214" i="5"/>
  <c r="K214" i="5"/>
  <c r="I214" i="5"/>
  <c r="G214" i="5"/>
  <c r="E214" i="5"/>
  <c r="AO213" i="5"/>
  <c r="AM213" i="5"/>
  <c r="AC213" i="5"/>
  <c r="Q213" i="5"/>
  <c r="O213" i="5"/>
  <c r="M213" i="5"/>
  <c r="K213" i="5"/>
  <c r="I213" i="5"/>
  <c r="G213" i="5"/>
  <c r="E213" i="5"/>
  <c r="AO212" i="5"/>
  <c r="AM212" i="5"/>
  <c r="AC212" i="5"/>
  <c r="Q212" i="5"/>
  <c r="O212" i="5"/>
  <c r="M212" i="5"/>
  <c r="K212" i="5"/>
  <c r="I212" i="5"/>
  <c r="G212" i="5"/>
  <c r="E212" i="5"/>
  <c r="AO211" i="5"/>
  <c r="AM211" i="5"/>
  <c r="AC211" i="5"/>
  <c r="Q211" i="5"/>
  <c r="O211" i="5"/>
  <c r="M211" i="5"/>
  <c r="K211" i="5"/>
  <c r="I211" i="5"/>
  <c r="G211" i="5"/>
  <c r="E211" i="5"/>
  <c r="AO210" i="5"/>
  <c r="AM210" i="5"/>
  <c r="AC210" i="5"/>
  <c r="Q210" i="5"/>
  <c r="O210" i="5"/>
  <c r="M210" i="5"/>
  <c r="K210" i="5"/>
  <c r="I210" i="5"/>
  <c r="G210" i="5"/>
  <c r="E210" i="5"/>
  <c r="AO209" i="5"/>
  <c r="AM209" i="5"/>
  <c r="AC209" i="5"/>
  <c r="Q209" i="5"/>
  <c r="O209" i="5"/>
  <c r="M209" i="5"/>
  <c r="K209" i="5"/>
  <c r="I209" i="5"/>
  <c r="G209" i="5"/>
  <c r="E209" i="5"/>
  <c r="AO208" i="5"/>
  <c r="AM208" i="5"/>
  <c r="AC208" i="5"/>
  <c r="Q208" i="5"/>
  <c r="O208" i="5"/>
  <c r="M208" i="5"/>
  <c r="K208" i="5"/>
  <c r="I208" i="5"/>
  <c r="G208" i="5"/>
  <c r="E208" i="5"/>
  <c r="AO207" i="5"/>
  <c r="AM207" i="5"/>
  <c r="AC207" i="5"/>
  <c r="Q207" i="5"/>
  <c r="O207" i="5"/>
  <c r="M207" i="5"/>
  <c r="K207" i="5"/>
  <c r="I207" i="5"/>
  <c r="G207" i="5"/>
  <c r="E207" i="5"/>
  <c r="AO206" i="5"/>
  <c r="AM206" i="5"/>
  <c r="AC206" i="5"/>
  <c r="Q206" i="5"/>
  <c r="O206" i="5"/>
  <c r="M206" i="5"/>
  <c r="K206" i="5"/>
  <c r="I206" i="5"/>
  <c r="G206" i="5"/>
  <c r="E206" i="5"/>
  <c r="AO205" i="5"/>
  <c r="AM205" i="5"/>
  <c r="AC205" i="5"/>
  <c r="Q205" i="5"/>
  <c r="O205" i="5"/>
  <c r="M205" i="5"/>
  <c r="K205" i="5"/>
  <c r="I205" i="5"/>
  <c r="G205" i="5"/>
  <c r="E205" i="5"/>
  <c r="AO204" i="5"/>
  <c r="AM204" i="5"/>
  <c r="AC204" i="5"/>
  <c r="Q204" i="5"/>
  <c r="O204" i="5"/>
  <c r="M204" i="5"/>
  <c r="K204" i="5"/>
  <c r="I204" i="5"/>
  <c r="G204" i="5"/>
  <c r="E204" i="5"/>
  <c r="AO203" i="5"/>
  <c r="AM203" i="5"/>
  <c r="AC203" i="5"/>
  <c r="Q203" i="5"/>
  <c r="O203" i="5"/>
  <c r="M203" i="5"/>
  <c r="K203" i="5"/>
  <c r="I203" i="5"/>
  <c r="G203" i="5"/>
  <c r="E203" i="5"/>
  <c r="AO202" i="5"/>
  <c r="AM202" i="5"/>
  <c r="AC202" i="5"/>
  <c r="Q202" i="5"/>
  <c r="O202" i="5"/>
  <c r="M202" i="5"/>
  <c r="K202" i="5"/>
  <c r="I202" i="5"/>
  <c r="G202" i="5"/>
  <c r="E202" i="5"/>
  <c r="AO201" i="5"/>
  <c r="AM201" i="5"/>
  <c r="AC201" i="5"/>
  <c r="Q201" i="5"/>
  <c r="O201" i="5"/>
  <c r="M201" i="5"/>
  <c r="K201" i="5"/>
  <c r="I201" i="5"/>
  <c r="G201" i="5"/>
  <c r="E201" i="5"/>
  <c r="AO200" i="5"/>
  <c r="AM200" i="5"/>
  <c r="AC200" i="5"/>
  <c r="Q200" i="5"/>
  <c r="O200" i="5"/>
  <c r="M200" i="5"/>
  <c r="K200" i="5"/>
  <c r="I200" i="5"/>
  <c r="G200" i="5"/>
  <c r="E200" i="5"/>
  <c r="AO199" i="5"/>
  <c r="AM199" i="5"/>
  <c r="AC199" i="5"/>
  <c r="Q199" i="5"/>
  <c r="O199" i="5"/>
  <c r="M199" i="5"/>
  <c r="K199" i="5"/>
  <c r="I199" i="5"/>
  <c r="G199" i="5"/>
  <c r="E199" i="5"/>
  <c r="AO198" i="5"/>
  <c r="AM198" i="5"/>
  <c r="AC198" i="5"/>
  <c r="Q198" i="5"/>
  <c r="O198" i="5"/>
  <c r="M198" i="5"/>
  <c r="K198" i="5"/>
  <c r="I198" i="5"/>
  <c r="G198" i="5"/>
  <c r="E198" i="5"/>
  <c r="AO197" i="5"/>
  <c r="AM197" i="5"/>
  <c r="AC197" i="5"/>
  <c r="Q197" i="5"/>
  <c r="O197" i="5"/>
  <c r="M197" i="5"/>
  <c r="K197" i="5"/>
  <c r="I197" i="5"/>
  <c r="G197" i="5"/>
  <c r="E197" i="5"/>
  <c r="AO196" i="5"/>
  <c r="AM196" i="5"/>
  <c r="AC196" i="5"/>
  <c r="Q196" i="5"/>
  <c r="O196" i="5"/>
  <c r="M196" i="5"/>
  <c r="K196" i="5"/>
  <c r="I196" i="5"/>
  <c r="G196" i="5"/>
  <c r="E196" i="5"/>
  <c r="AO195" i="5"/>
  <c r="AM195" i="5"/>
  <c r="AC195" i="5"/>
  <c r="Q195" i="5"/>
  <c r="O195" i="5"/>
  <c r="M195" i="5"/>
  <c r="K195" i="5"/>
  <c r="I195" i="5"/>
  <c r="G195" i="5"/>
  <c r="E195" i="5"/>
  <c r="AO194" i="5"/>
  <c r="AM194" i="5"/>
  <c r="AC194" i="5"/>
  <c r="Q194" i="5"/>
  <c r="O194" i="5"/>
  <c r="M194" i="5"/>
  <c r="K194" i="5"/>
  <c r="I194" i="5"/>
  <c r="G194" i="5"/>
  <c r="E194" i="5"/>
  <c r="AO193" i="5"/>
  <c r="AM193" i="5"/>
  <c r="AC193" i="5"/>
  <c r="Q193" i="5"/>
  <c r="O193" i="5"/>
  <c r="M193" i="5"/>
  <c r="K193" i="5"/>
  <c r="I193" i="5"/>
  <c r="G193" i="5"/>
  <c r="E193" i="5"/>
  <c r="AO192" i="5"/>
  <c r="AM192" i="5"/>
  <c r="AC192" i="5"/>
  <c r="Q192" i="5"/>
  <c r="O192" i="5"/>
  <c r="M192" i="5"/>
  <c r="K192" i="5"/>
  <c r="I192" i="5"/>
  <c r="G192" i="5"/>
  <c r="E192" i="5"/>
  <c r="AO191" i="5"/>
  <c r="AM191" i="5"/>
  <c r="AC191" i="5"/>
  <c r="Q191" i="5"/>
  <c r="O191" i="5"/>
  <c r="M191" i="5"/>
  <c r="K191" i="5"/>
  <c r="I191" i="5"/>
  <c r="G191" i="5"/>
  <c r="E191" i="5"/>
  <c r="AO190" i="5"/>
  <c r="AM190" i="5"/>
  <c r="AC190" i="5"/>
  <c r="Q190" i="5"/>
  <c r="O190" i="5"/>
  <c r="M190" i="5"/>
  <c r="K190" i="5"/>
  <c r="I190" i="5"/>
  <c r="G190" i="5"/>
  <c r="E190" i="5"/>
  <c r="AO189" i="5"/>
  <c r="AM189" i="5"/>
  <c r="AC189" i="5"/>
  <c r="Q189" i="5"/>
  <c r="O189" i="5"/>
  <c r="M189" i="5"/>
  <c r="K189" i="5"/>
  <c r="I189" i="5"/>
  <c r="G189" i="5"/>
  <c r="E189" i="5"/>
  <c r="AO188" i="5"/>
  <c r="AM188" i="5"/>
  <c r="AC188" i="5"/>
  <c r="Q188" i="5"/>
  <c r="O188" i="5"/>
  <c r="M188" i="5"/>
  <c r="K188" i="5"/>
  <c r="I188" i="5"/>
  <c r="G188" i="5"/>
  <c r="E188" i="5"/>
  <c r="AO187" i="5"/>
  <c r="AM187" i="5"/>
  <c r="AC187" i="5"/>
  <c r="Q187" i="5"/>
  <c r="O187" i="5"/>
  <c r="M187" i="5"/>
  <c r="K187" i="5"/>
  <c r="I187" i="5"/>
  <c r="G187" i="5"/>
  <c r="E187" i="5"/>
  <c r="AO186" i="5"/>
  <c r="AM186" i="5"/>
  <c r="AC186" i="5"/>
  <c r="Q186" i="5"/>
  <c r="O186" i="5"/>
  <c r="M186" i="5"/>
  <c r="K186" i="5"/>
  <c r="I186" i="5"/>
  <c r="G186" i="5"/>
  <c r="E186" i="5"/>
  <c r="AO185" i="5"/>
  <c r="AM185" i="5"/>
  <c r="AC185" i="5"/>
  <c r="Q185" i="5"/>
  <c r="O185" i="5"/>
  <c r="M185" i="5"/>
  <c r="K185" i="5"/>
  <c r="I185" i="5"/>
  <c r="G185" i="5"/>
  <c r="E185" i="5"/>
  <c r="AO184" i="5"/>
  <c r="AM184" i="5"/>
  <c r="AC184" i="5"/>
  <c r="Q184" i="5"/>
  <c r="O184" i="5"/>
  <c r="M184" i="5"/>
  <c r="K184" i="5"/>
  <c r="I184" i="5"/>
  <c r="G184" i="5"/>
  <c r="E184" i="5"/>
  <c r="AO183" i="5"/>
  <c r="AM183" i="5"/>
  <c r="AC183" i="5"/>
  <c r="Q183" i="5"/>
  <c r="O183" i="5"/>
  <c r="M183" i="5"/>
  <c r="K183" i="5"/>
  <c r="I183" i="5"/>
  <c r="G183" i="5"/>
  <c r="E183" i="5"/>
  <c r="AV182" i="5"/>
  <c r="AU182" i="5"/>
  <c r="AS182" i="5"/>
  <c r="AQ182" i="5"/>
  <c r="AO182" i="5"/>
  <c r="AM182" i="5"/>
  <c r="AK182" i="5"/>
  <c r="AI182" i="5"/>
  <c r="AG182" i="5"/>
  <c r="AE182" i="5"/>
  <c r="AC182" i="5"/>
  <c r="AA182" i="5"/>
  <c r="Y182" i="5"/>
  <c r="W182" i="5"/>
  <c r="U182" i="5"/>
  <c r="S182" i="5"/>
  <c r="Q182" i="5"/>
  <c r="O182" i="5"/>
  <c r="M182" i="5"/>
  <c r="K182" i="5"/>
  <c r="I182" i="5"/>
  <c r="G182" i="5"/>
  <c r="E182" i="5"/>
  <c r="AV181" i="5"/>
  <c r="AU181" i="5"/>
  <c r="AS181" i="5"/>
  <c r="AQ181" i="5"/>
  <c r="AO181" i="5"/>
  <c r="AM181" i="5"/>
  <c r="AK181" i="5"/>
  <c r="AI181" i="5"/>
  <c r="AG181" i="5"/>
  <c r="AE181" i="5"/>
  <c r="AC181" i="5"/>
  <c r="AA181" i="5"/>
  <c r="Y181" i="5"/>
  <c r="W181" i="5"/>
  <c r="U181" i="5"/>
  <c r="S181" i="5"/>
  <c r="Q181" i="5"/>
  <c r="O181" i="5"/>
  <c r="M181" i="5"/>
  <c r="K181" i="5"/>
  <c r="I181" i="5"/>
  <c r="G181" i="5"/>
  <c r="E181" i="5"/>
  <c r="AV180" i="5"/>
  <c r="AU180" i="5"/>
  <c r="AS180" i="5"/>
  <c r="AQ180" i="5"/>
  <c r="AO180" i="5"/>
  <c r="AM180" i="5"/>
  <c r="AK180" i="5"/>
  <c r="AI180" i="5"/>
  <c r="AG180" i="5"/>
  <c r="AE180" i="5"/>
  <c r="AC180" i="5"/>
  <c r="AA180" i="5"/>
  <c r="Y180" i="5"/>
  <c r="W180" i="5"/>
  <c r="U180" i="5"/>
  <c r="S180" i="5"/>
  <c r="Q180" i="5"/>
  <c r="O180" i="5"/>
  <c r="M180" i="5"/>
  <c r="K180" i="5"/>
  <c r="I180" i="5"/>
  <c r="G180" i="5"/>
  <c r="E180" i="5"/>
  <c r="AV179" i="5"/>
  <c r="AU179" i="5"/>
  <c r="AS179" i="5"/>
  <c r="AQ179" i="5"/>
  <c r="AO179" i="5"/>
  <c r="AM179" i="5"/>
  <c r="AK179" i="5"/>
  <c r="AI179" i="5"/>
  <c r="AG179" i="5"/>
  <c r="AE179" i="5"/>
  <c r="AC179" i="5"/>
  <c r="AA179" i="5"/>
  <c r="Y179" i="5"/>
  <c r="W179" i="5"/>
  <c r="U179" i="5"/>
  <c r="S179" i="5"/>
  <c r="Q179" i="5"/>
  <c r="O179" i="5"/>
  <c r="M179" i="5"/>
  <c r="K179" i="5"/>
  <c r="I179" i="5"/>
  <c r="G179" i="5"/>
  <c r="E179" i="5"/>
  <c r="AV178" i="5"/>
  <c r="AU178" i="5"/>
  <c r="AS178" i="5"/>
  <c r="AQ178" i="5"/>
  <c r="AO178" i="5"/>
  <c r="AM178" i="5"/>
  <c r="AK178" i="5"/>
  <c r="AI178" i="5"/>
  <c r="AG178" i="5"/>
  <c r="AE178" i="5"/>
  <c r="AC178" i="5"/>
  <c r="AA178" i="5"/>
  <c r="Y178" i="5"/>
  <c r="W178" i="5"/>
  <c r="U178" i="5"/>
  <c r="S178" i="5"/>
  <c r="Q178" i="5"/>
  <c r="O178" i="5"/>
  <c r="M178" i="5"/>
  <c r="K178" i="5"/>
  <c r="I178" i="5"/>
  <c r="G178" i="5"/>
  <c r="E178" i="5"/>
  <c r="AV177" i="5"/>
  <c r="AU177" i="5"/>
  <c r="AS177" i="5"/>
  <c r="AQ177" i="5"/>
  <c r="AO177" i="5"/>
  <c r="AM177" i="5"/>
  <c r="AK177" i="5"/>
  <c r="AI177" i="5"/>
  <c r="AG177" i="5"/>
  <c r="AE177" i="5"/>
  <c r="AC177" i="5"/>
  <c r="AA177" i="5"/>
  <c r="Y177" i="5"/>
  <c r="W177" i="5"/>
  <c r="U177" i="5"/>
  <c r="S177" i="5"/>
  <c r="Q177" i="5"/>
  <c r="O177" i="5"/>
  <c r="M177" i="5"/>
  <c r="K177" i="5"/>
  <c r="I177" i="5"/>
  <c r="G177" i="5"/>
  <c r="E177" i="5"/>
  <c r="AV176" i="5"/>
  <c r="AU176" i="5"/>
  <c r="AS176" i="5"/>
  <c r="AQ176" i="5"/>
  <c r="AO176" i="5"/>
  <c r="AM176" i="5"/>
  <c r="AK176" i="5"/>
  <c r="AI176" i="5"/>
  <c r="AG176" i="5"/>
  <c r="AE176" i="5"/>
  <c r="AC176" i="5"/>
  <c r="AA176" i="5"/>
  <c r="Y176" i="5"/>
  <c r="W176" i="5"/>
  <c r="U176" i="5"/>
  <c r="S176" i="5"/>
  <c r="Q176" i="5"/>
  <c r="O176" i="5"/>
  <c r="M176" i="5"/>
  <c r="K176" i="5"/>
  <c r="I176" i="5"/>
  <c r="G176" i="5"/>
  <c r="E176" i="5"/>
  <c r="AV175" i="5"/>
  <c r="AU175" i="5"/>
  <c r="AS175" i="5"/>
  <c r="AQ175" i="5"/>
  <c r="AO175" i="5"/>
  <c r="AM175" i="5"/>
  <c r="AK175" i="5"/>
  <c r="AI175" i="5"/>
  <c r="AG175" i="5"/>
  <c r="AE175" i="5"/>
  <c r="AC175" i="5"/>
  <c r="AA175" i="5"/>
  <c r="Y175" i="5"/>
  <c r="W175" i="5"/>
  <c r="U175" i="5"/>
  <c r="S175" i="5"/>
  <c r="Q175" i="5"/>
  <c r="O175" i="5"/>
  <c r="M175" i="5"/>
  <c r="K175" i="5"/>
  <c r="I175" i="5"/>
  <c r="G175" i="5"/>
  <c r="E175" i="5"/>
  <c r="AV174" i="5"/>
  <c r="AU174" i="5"/>
  <c r="AS174" i="5"/>
  <c r="AQ174" i="5"/>
  <c r="AO174" i="5"/>
  <c r="AM174" i="5"/>
  <c r="AK174" i="5"/>
  <c r="AI174" i="5"/>
  <c r="AG174" i="5"/>
  <c r="AE174" i="5"/>
  <c r="AC174" i="5"/>
  <c r="AA174" i="5"/>
  <c r="Y174" i="5"/>
  <c r="W174" i="5"/>
  <c r="U174" i="5"/>
  <c r="S174" i="5"/>
  <c r="Q174" i="5"/>
  <c r="O174" i="5"/>
  <c r="M174" i="5"/>
  <c r="K174" i="5"/>
  <c r="I174" i="5"/>
  <c r="G174" i="5"/>
  <c r="E174" i="5"/>
  <c r="AV173" i="5"/>
  <c r="AU173" i="5"/>
  <c r="AS173" i="5"/>
  <c r="AQ173" i="5"/>
  <c r="AO173" i="5"/>
  <c r="AM173" i="5"/>
  <c r="AK173" i="5"/>
  <c r="AI173" i="5"/>
  <c r="AG173" i="5"/>
  <c r="AE173" i="5"/>
  <c r="AC173" i="5"/>
  <c r="AA173" i="5"/>
  <c r="Y173" i="5"/>
  <c r="W173" i="5"/>
  <c r="U173" i="5"/>
  <c r="S173" i="5"/>
  <c r="Q173" i="5"/>
  <c r="O173" i="5"/>
  <c r="M173" i="5"/>
  <c r="K173" i="5"/>
  <c r="I173" i="5"/>
  <c r="G173" i="5"/>
  <c r="E173" i="5"/>
  <c r="AV172" i="5"/>
  <c r="AU172" i="5"/>
  <c r="AS172" i="5"/>
  <c r="AQ172" i="5"/>
  <c r="AO172" i="5"/>
  <c r="AM172" i="5"/>
  <c r="AK172" i="5"/>
  <c r="AI172" i="5"/>
  <c r="AG172" i="5"/>
  <c r="AE172" i="5"/>
  <c r="AC172" i="5"/>
  <c r="AA172" i="5"/>
  <c r="Y172" i="5"/>
  <c r="W172" i="5"/>
  <c r="U172" i="5"/>
  <c r="S172" i="5"/>
  <c r="Q172" i="5"/>
  <c r="O172" i="5"/>
  <c r="M172" i="5"/>
  <c r="K172" i="5"/>
  <c r="I172" i="5"/>
  <c r="G172" i="5"/>
  <c r="E172" i="5"/>
  <c r="AV171" i="5"/>
  <c r="AU171" i="5"/>
  <c r="AS171" i="5"/>
  <c r="AQ171" i="5"/>
  <c r="AO171" i="5"/>
  <c r="AM171" i="5"/>
  <c r="AK171" i="5"/>
  <c r="AI171" i="5"/>
  <c r="AG171" i="5"/>
  <c r="AE171" i="5"/>
  <c r="AC171" i="5"/>
  <c r="AA171" i="5"/>
  <c r="Y171" i="5"/>
  <c r="W171" i="5"/>
  <c r="U171" i="5"/>
  <c r="S171" i="5"/>
  <c r="Q171" i="5"/>
  <c r="O171" i="5"/>
  <c r="M171" i="5"/>
  <c r="K171" i="5"/>
  <c r="I171" i="5"/>
  <c r="G171" i="5"/>
  <c r="E171" i="5"/>
  <c r="AV170" i="5"/>
  <c r="AU170" i="5"/>
  <c r="AS170" i="5"/>
  <c r="AQ170" i="5"/>
  <c r="AO170" i="5"/>
  <c r="AM170" i="5"/>
  <c r="AK170" i="5"/>
  <c r="AI170" i="5"/>
  <c r="AG170" i="5"/>
  <c r="AE170" i="5"/>
  <c r="AC170" i="5"/>
  <c r="AA170" i="5"/>
  <c r="Y170" i="5"/>
  <c r="W170" i="5"/>
  <c r="U170" i="5"/>
  <c r="S170" i="5"/>
  <c r="Q170" i="5"/>
  <c r="O170" i="5"/>
  <c r="M170" i="5"/>
  <c r="K170" i="5"/>
  <c r="I170" i="5"/>
  <c r="G170" i="5"/>
  <c r="E170" i="5"/>
  <c r="AV169" i="5"/>
  <c r="AU169" i="5"/>
  <c r="AS169" i="5"/>
  <c r="AQ169" i="5"/>
  <c r="AO169" i="5"/>
  <c r="AM169" i="5"/>
  <c r="AK169" i="5"/>
  <c r="AI169" i="5"/>
  <c r="AG169" i="5"/>
  <c r="AE169" i="5"/>
  <c r="AC169" i="5"/>
  <c r="AA169" i="5"/>
  <c r="Y169" i="5"/>
  <c r="W169" i="5"/>
  <c r="U169" i="5"/>
  <c r="S169" i="5"/>
  <c r="Q169" i="5"/>
  <c r="O169" i="5"/>
  <c r="M169" i="5"/>
  <c r="K169" i="5"/>
  <c r="I169" i="5"/>
  <c r="G169" i="5"/>
  <c r="E169" i="5"/>
  <c r="AV168" i="5"/>
  <c r="AU168" i="5"/>
  <c r="AS168" i="5"/>
  <c r="AQ168" i="5"/>
  <c r="AO168" i="5"/>
  <c r="AM168" i="5"/>
  <c r="AK168" i="5"/>
  <c r="AI168" i="5"/>
  <c r="AG168" i="5"/>
  <c r="AE168" i="5"/>
  <c r="AC168" i="5"/>
  <c r="AA168" i="5"/>
  <c r="Y168" i="5"/>
  <c r="W168" i="5"/>
  <c r="U168" i="5"/>
  <c r="S168" i="5"/>
  <c r="Q168" i="5"/>
  <c r="O168" i="5"/>
  <c r="M168" i="5"/>
  <c r="K168" i="5"/>
  <c r="I168" i="5"/>
  <c r="G168" i="5"/>
  <c r="E168" i="5"/>
  <c r="AV167" i="5"/>
  <c r="AU167" i="5"/>
  <c r="AS167" i="5"/>
  <c r="AQ167" i="5"/>
  <c r="AO167" i="5"/>
  <c r="AM167" i="5"/>
  <c r="AK167" i="5"/>
  <c r="AI167" i="5"/>
  <c r="AG167" i="5"/>
  <c r="AE167" i="5"/>
  <c r="AC167" i="5"/>
  <c r="AA167" i="5"/>
  <c r="Y167" i="5"/>
  <c r="W167" i="5"/>
  <c r="U167" i="5"/>
  <c r="S167" i="5"/>
  <c r="Q167" i="5"/>
  <c r="O167" i="5"/>
  <c r="M167" i="5"/>
  <c r="K167" i="5"/>
  <c r="I167" i="5"/>
  <c r="G167" i="5"/>
  <c r="E167" i="5"/>
  <c r="AV166" i="5"/>
  <c r="AU166" i="5"/>
  <c r="AS166" i="5"/>
  <c r="AQ166" i="5"/>
  <c r="AO166" i="5"/>
  <c r="AM166" i="5"/>
  <c r="AK166" i="5"/>
  <c r="AI166" i="5"/>
  <c r="AG166" i="5"/>
  <c r="AE166" i="5"/>
  <c r="AC166" i="5"/>
  <c r="AA166" i="5"/>
  <c r="Y166" i="5"/>
  <c r="W166" i="5"/>
  <c r="U166" i="5"/>
  <c r="S166" i="5"/>
  <c r="Q166" i="5"/>
  <c r="O166" i="5"/>
  <c r="M166" i="5"/>
  <c r="K166" i="5"/>
  <c r="I166" i="5"/>
  <c r="G166" i="5"/>
  <c r="E166" i="5"/>
  <c r="AV165" i="5"/>
  <c r="AU165" i="5"/>
  <c r="AS165" i="5"/>
  <c r="AQ165" i="5"/>
  <c r="AO165" i="5"/>
  <c r="AM165" i="5"/>
  <c r="AK165" i="5"/>
  <c r="AI165" i="5"/>
  <c r="AG165" i="5"/>
  <c r="AE165" i="5"/>
  <c r="AC165" i="5"/>
  <c r="AA165" i="5"/>
  <c r="Y165" i="5"/>
  <c r="W165" i="5"/>
  <c r="U165" i="5"/>
  <c r="S165" i="5"/>
  <c r="Q165" i="5"/>
  <c r="O165" i="5"/>
  <c r="M165" i="5"/>
  <c r="K165" i="5"/>
  <c r="I165" i="5"/>
  <c r="G165" i="5"/>
  <c r="E165" i="5"/>
  <c r="AV164" i="5"/>
  <c r="AU164" i="5"/>
  <c r="AS164" i="5"/>
  <c r="AQ164" i="5"/>
  <c r="AO164" i="5"/>
  <c r="AM164" i="5"/>
  <c r="AK164" i="5"/>
  <c r="AI164" i="5"/>
  <c r="AG164" i="5"/>
  <c r="AE164" i="5"/>
  <c r="AC164" i="5"/>
  <c r="AA164" i="5"/>
  <c r="Y164" i="5"/>
  <c r="W164" i="5"/>
  <c r="U164" i="5"/>
  <c r="S164" i="5"/>
  <c r="Q164" i="5"/>
  <c r="O164" i="5"/>
  <c r="M164" i="5"/>
  <c r="K164" i="5"/>
  <c r="I164" i="5"/>
  <c r="G164" i="5"/>
  <c r="E164" i="5"/>
  <c r="AV163" i="5"/>
  <c r="AU163" i="5"/>
  <c r="AS163" i="5"/>
  <c r="AQ163" i="5"/>
  <c r="AO163" i="5"/>
  <c r="AM163" i="5"/>
  <c r="AK163" i="5"/>
  <c r="AI163" i="5"/>
  <c r="AG163" i="5"/>
  <c r="AE163" i="5"/>
  <c r="AC163" i="5"/>
  <c r="AA163" i="5"/>
  <c r="Y163" i="5"/>
  <c r="W163" i="5"/>
  <c r="U163" i="5"/>
  <c r="S163" i="5"/>
  <c r="Q163" i="5"/>
  <c r="O163" i="5"/>
  <c r="M163" i="5"/>
  <c r="K163" i="5"/>
  <c r="I163" i="5"/>
  <c r="G163" i="5"/>
  <c r="E163" i="5"/>
  <c r="AV162" i="5"/>
  <c r="AU162" i="5"/>
  <c r="AS162" i="5"/>
  <c r="AQ162" i="5"/>
  <c r="AO162" i="5"/>
  <c r="AM162" i="5"/>
  <c r="AK162" i="5"/>
  <c r="AI162" i="5"/>
  <c r="AG162" i="5"/>
  <c r="AE162" i="5"/>
  <c r="AC162" i="5"/>
  <c r="AA162" i="5"/>
  <c r="Y162" i="5"/>
  <c r="W162" i="5"/>
  <c r="U162" i="5"/>
  <c r="S162" i="5"/>
  <c r="Q162" i="5"/>
  <c r="O162" i="5"/>
  <c r="M162" i="5"/>
  <c r="K162" i="5"/>
  <c r="I162" i="5"/>
  <c r="G162" i="5"/>
  <c r="E162" i="5"/>
  <c r="AU161" i="5"/>
  <c r="AS161" i="5"/>
  <c r="AQ161" i="5"/>
  <c r="AO161" i="5"/>
  <c r="AM161" i="5"/>
  <c r="AK161" i="5"/>
  <c r="AI161" i="5"/>
  <c r="AG161" i="5"/>
  <c r="AE161" i="5"/>
  <c r="AC161" i="5"/>
  <c r="AA161" i="5"/>
  <c r="Y161" i="5"/>
  <c r="W161" i="5"/>
  <c r="U161" i="5"/>
  <c r="S161" i="5"/>
  <c r="Q161" i="5"/>
  <c r="O161" i="5"/>
  <c r="M161" i="5"/>
  <c r="K161" i="5"/>
  <c r="I161" i="5"/>
  <c r="G161" i="5"/>
  <c r="E161" i="5"/>
  <c r="AV160" i="5"/>
  <c r="AU160" i="5"/>
  <c r="AS160" i="5"/>
  <c r="AQ160" i="5"/>
  <c r="AO160" i="5"/>
  <c r="AM160" i="5"/>
  <c r="AK160" i="5"/>
  <c r="AI160" i="5"/>
  <c r="AG160" i="5"/>
  <c r="AE160" i="5"/>
  <c r="AC160" i="5"/>
  <c r="AA160" i="5"/>
  <c r="Y160" i="5"/>
  <c r="W160" i="5"/>
  <c r="U160" i="5"/>
  <c r="S160" i="5"/>
  <c r="Q160" i="5"/>
  <c r="O160" i="5"/>
  <c r="M160" i="5"/>
  <c r="K160" i="5"/>
  <c r="I160" i="5"/>
  <c r="G160" i="5"/>
  <c r="E160" i="5"/>
  <c r="AV159" i="5"/>
  <c r="AU159" i="5"/>
  <c r="AS159" i="5"/>
  <c r="AQ159" i="5"/>
  <c r="AO159" i="5"/>
  <c r="AM159" i="5"/>
  <c r="AK159" i="5"/>
  <c r="AI159" i="5"/>
  <c r="AG159" i="5"/>
  <c r="AE159" i="5"/>
  <c r="AC159" i="5"/>
  <c r="AA159" i="5"/>
  <c r="Y159" i="5"/>
  <c r="W159" i="5"/>
  <c r="U159" i="5"/>
  <c r="S159" i="5"/>
  <c r="Q159" i="5"/>
  <c r="O159" i="5"/>
  <c r="M159" i="5"/>
  <c r="K159" i="5"/>
  <c r="I159" i="5"/>
  <c r="G159" i="5"/>
  <c r="E159" i="5"/>
  <c r="AV158" i="5"/>
  <c r="AU158" i="5"/>
  <c r="AS158" i="5"/>
  <c r="AQ158" i="5"/>
  <c r="AO158" i="5"/>
  <c r="AM158" i="5"/>
  <c r="AK158" i="5"/>
  <c r="AI158" i="5"/>
  <c r="AG158" i="5"/>
  <c r="AE158" i="5"/>
  <c r="AC158" i="5"/>
  <c r="AA158" i="5"/>
  <c r="Y158" i="5"/>
  <c r="W158" i="5"/>
  <c r="U158" i="5"/>
  <c r="S158" i="5"/>
  <c r="Q158" i="5"/>
  <c r="O158" i="5"/>
  <c r="M158" i="5"/>
  <c r="K158" i="5"/>
  <c r="I158" i="5"/>
  <c r="G158" i="5"/>
  <c r="E158" i="5"/>
  <c r="AV157" i="5"/>
  <c r="AU157" i="5"/>
  <c r="AS157" i="5"/>
  <c r="AQ157" i="5"/>
  <c r="AO157" i="5"/>
  <c r="AM157" i="5"/>
  <c r="AK157" i="5"/>
  <c r="AI157" i="5"/>
  <c r="AG157" i="5"/>
  <c r="AE157" i="5"/>
  <c r="AC157" i="5"/>
  <c r="AA157" i="5"/>
  <c r="Y157" i="5"/>
  <c r="W157" i="5"/>
  <c r="U157" i="5"/>
  <c r="S157" i="5"/>
  <c r="Q157" i="5"/>
  <c r="O157" i="5"/>
  <c r="M157" i="5"/>
  <c r="K157" i="5"/>
  <c r="I157" i="5"/>
  <c r="G157" i="5"/>
  <c r="E157" i="5"/>
  <c r="AV156" i="5"/>
  <c r="AU156" i="5"/>
  <c r="AS156" i="5"/>
  <c r="AQ156" i="5"/>
  <c r="AO156" i="5"/>
  <c r="AM156" i="5"/>
  <c r="AK156" i="5"/>
  <c r="AI156" i="5"/>
  <c r="AG156" i="5"/>
  <c r="AE156" i="5"/>
  <c r="AC156" i="5"/>
  <c r="AA156" i="5"/>
  <c r="Y156" i="5"/>
  <c r="W156" i="5"/>
  <c r="U156" i="5"/>
  <c r="S156" i="5"/>
  <c r="Q156" i="5"/>
  <c r="O156" i="5"/>
  <c r="M156" i="5"/>
  <c r="K156" i="5"/>
  <c r="I156" i="5"/>
  <c r="G156" i="5"/>
  <c r="E156" i="5"/>
  <c r="AV155" i="5"/>
  <c r="AU155" i="5"/>
  <c r="AS155" i="5"/>
  <c r="AQ155" i="5"/>
  <c r="AO155" i="5"/>
  <c r="AM155" i="5"/>
  <c r="AK155" i="5"/>
  <c r="AI155" i="5"/>
  <c r="AG155" i="5"/>
  <c r="AE155" i="5"/>
  <c r="AC155" i="5"/>
  <c r="AA155" i="5"/>
  <c r="Y155" i="5"/>
  <c r="W155" i="5"/>
  <c r="U155" i="5"/>
  <c r="S155" i="5"/>
  <c r="Q155" i="5"/>
  <c r="O155" i="5"/>
  <c r="M155" i="5"/>
  <c r="K155" i="5"/>
  <c r="I155" i="5"/>
  <c r="G155" i="5"/>
  <c r="E155" i="5"/>
  <c r="AV154" i="5"/>
  <c r="AU154" i="5"/>
  <c r="AS154" i="5"/>
  <c r="AQ154" i="5"/>
  <c r="AO154" i="5"/>
  <c r="AM154" i="5"/>
  <c r="AK154" i="5"/>
  <c r="AI154" i="5"/>
  <c r="AG154" i="5"/>
  <c r="AE154" i="5"/>
  <c r="AC154" i="5"/>
  <c r="AA154" i="5"/>
  <c r="Y154" i="5"/>
  <c r="W154" i="5"/>
  <c r="U154" i="5"/>
  <c r="S154" i="5"/>
  <c r="Q154" i="5"/>
  <c r="O154" i="5"/>
  <c r="M154" i="5"/>
  <c r="K154" i="5"/>
  <c r="I154" i="5"/>
  <c r="G154" i="5"/>
  <c r="E154" i="5"/>
  <c r="AV153" i="5"/>
  <c r="AU153" i="5"/>
  <c r="AS153" i="5"/>
  <c r="AQ153" i="5"/>
  <c r="AO153" i="5"/>
  <c r="AM153" i="5"/>
  <c r="AK153" i="5"/>
  <c r="AI153" i="5"/>
  <c r="AG153" i="5"/>
  <c r="AE153" i="5"/>
  <c r="AC153" i="5"/>
  <c r="AA153" i="5"/>
  <c r="Y153" i="5"/>
  <c r="W153" i="5"/>
  <c r="U153" i="5"/>
  <c r="S153" i="5"/>
  <c r="Q153" i="5"/>
  <c r="O153" i="5"/>
  <c r="M153" i="5"/>
  <c r="K153" i="5"/>
  <c r="I153" i="5"/>
  <c r="G153" i="5"/>
  <c r="E153" i="5"/>
  <c r="AV152" i="5"/>
  <c r="AU152" i="5"/>
  <c r="AS152" i="5"/>
  <c r="AQ152" i="5"/>
  <c r="AO152" i="5"/>
  <c r="AM152" i="5"/>
  <c r="AK152" i="5"/>
  <c r="AI152" i="5"/>
  <c r="AG152" i="5"/>
  <c r="AE152" i="5"/>
  <c r="AC152" i="5"/>
  <c r="AA152" i="5"/>
  <c r="Y152" i="5"/>
  <c r="W152" i="5"/>
  <c r="U152" i="5"/>
  <c r="S152" i="5"/>
  <c r="Q152" i="5"/>
  <c r="O152" i="5"/>
  <c r="M152" i="5"/>
  <c r="K152" i="5"/>
  <c r="I152" i="5"/>
  <c r="G152" i="5"/>
  <c r="E152" i="5"/>
  <c r="AV151" i="5"/>
  <c r="AU151" i="5"/>
  <c r="AS151" i="5"/>
  <c r="AQ151" i="5"/>
  <c r="AO151" i="5"/>
  <c r="AM151" i="5"/>
  <c r="AK151" i="5"/>
  <c r="AI151" i="5"/>
  <c r="AG151" i="5"/>
  <c r="AE151" i="5"/>
  <c r="AC151" i="5"/>
  <c r="AA151" i="5"/>
  <c r="Y151" i="5"/>
  <c r="W151" i="5"/>
  <c r="U151" i="5"/>
  <c r="S151" i="5"/>
  <c r="Q151" i="5"/>
  <c r="O151" i="5"/>
  <c r="M151" i="5"/>
  <c r="K151" i="5"/>
  <c r="I151" i="5"/>
  <c r="G151" i="5"/>
  <c r="E151" i="5"/>
  <c r="AV150" i="5"/>
  <c r="AU150" i="5"/>
  <c r="AS150" i="5"/>
  <c r="AQ150" i="5"/>
  <c r="AO150" i="5"/>
  <c r="AM150" i="5"/>
  <c r="AK150" i="5"/>
  <c r="AI150" i="5"/>
  <c r="AG150" i="5"/>
  <c r="AE150" i="5"/>
  <c r="AC150" i="5"/>
  <c r="AA150" i="5"/>
  <c r="Y150" i="5"/>
  <c r="W150" i="5"/>
  <c r="U150" i="5"/>
  <c r="S150" i="5"/>
  <c r="Q150" i="5"/>
  <c r="O150" i="5"/>
  <c r="M150" i="5"/>
  <c r="K150" i="5"/>
  <c r="I150" i="5"/>
  <c r="G150" i="5"/>
  <c r="E150" i="5"/>
  <c r="AV149" i="5"/>
  <c r="AU149" i="5"/>
  <c r="AS149" i="5"/>
  <c r="AQ149" i="5"/>
  <c r="AO149" i="5"/>
  <c r="AM149" i="5"/>
  <c r="AK149" i="5"/>
  <c r="AI149" i="5"/>
  <c r="AG149" i="5"/>
  <c r="AE149" i="5"/>
  <c r="AC149" i="5"/>
  <c r="AA149" i="5"/>
  <c r="Y149" i="5"/>
  <c r="W149" i="5"/>
  <c r="U149" i="5"/>
  <c r="S149" i="5"/>
  <c r="Q149" i="5"/>
  <c r="O149" i="5"/>
  <c r="M149" i="5"/>
  <c r="K149" i="5"/>
  <c r="I149" i="5"/>
  <c r="G149" i="5"/>
  <c r="E149" i="5"/>
  <c r="AV148" i="5"/>
  <c r="AU148" i="5"/>
  <c r="AS148" i="5"/>
  <c r="AQ148" i="5"/>
  <c r="AO148" i="5"/>
  <c r="AM148" i="5"/>
  <c r="AK148" i="5"/>
  <c r="AI148" i="5"/>
  <c r="AG148" i="5"/>
  <c r="AE148" i="5"/>
  <c r="AC148" i="5"/>
  <c r="AA148" i="5"/>
  <c r="Y148" i="5"/>
  <c r="W148" i="5"/>
  <c r="U148" i="5"/>
  <c r="S148" i="5"/>
  <c r="Q148" i="5"/>
  <c r="O148" i="5"/>
  <c r="M148" i="5"/>
  <c r="K148" i="5"/>
  <c r="I148" i="5"/>
  <c r="G148" i="5"/>
  <c r="E148" i="5"/>
  <c r="AV147" i="5"/>
  <c r="AU147" i="5"/>
  <c r="AS147" i="5"/>
  <c r="AQ147" i="5"/>
  <c r="AO147" i="5"/>
  <c r="AM147" i="5"/>
  <c r="AK147" i="5"/>
  <c r="AI147" i="5"/>
  <c r="AG147" i="5"/>
  <c r="AE147" i="5"/>
  <c r="AC147" i="5"/>
  <c r="AA147" i="5"/>
  <c r="Y147" i="5"/>
  <c r="W147" i="5"/>
  <c r="U147" i="5"/>
  <c r="S147" i="5"/>
  <c r="Q147" i="5"/>
  <c r="O147" i="5"/>
  <c r="M147" i="5"/>
  <c r="K147" i="5"/>
  <c r="I147" i="5"/>
  <c r="G147" i="5"/>
  <c r="E147" i="5"/>
  <c r="AV146" i="5"/>
  <c r="AU146" i="5"/>
  <c r="AS146" i="5"/>
  <c r="AQ146" i="5"/>
  <c r="AO146" i="5"/>
  <c r="AM146" i="5"/>
  <c r="AK146" i="5"/>
  <c r="AI146" i="5"/>
  <c r="AG146" i="5"/>
  <c r="AE146" i="5"/>
  <c r="AC146" i="5"/>
  <c r="AA146" i="5"/>
  <c r="Y146" i="5"/>
  <c r="W146" i="5"/>
  <c r="U146" i="5"/>
  <c r="S146" i="5"/>
  <c r="Q146" i="5"/>
  <c r="O146" i="5"/>
  <c r="M146" i="5"/>
  <c r="K146" i="5"/>
  <c r="G146" i="5"/>
  <c r="C146" i="5"/>
  <c r="I146" i="5" s="1"/>
  <c r="AV145" i="5"/>
  <c r="AS145" i="5"/>
  <c r="AK145" i="5"/>
  <c r="AI145" i="5"/>
  <c r="AG145" i="5"/>
  <c r="AE145" i="5"/>
  <c r="AA145" i="5"/>
  <c r="Y145" i="5"/>
  <c r="W145" i="5"/>
  <c r="O145" i="5"/>
  <c r="K145" i="5"/>
  <c r="I145" i="5"/>
  <c r="C145" i="5"/>
  <c r="AV144" i="5"/>
  <c r="AU144" i="5"/>
  <c r="AS144" i="5"/>
  <c r="AQ144" i="5"/>
  <c r="AM144" i="5"/>
  <c r="AK144" i="5"/>
  <c r="AI144" i="5"/>
  <c r="AG144" i="5"/>
  <c r="AE144" i="5"/>
  <c r="AC144" i="5"/>
  <c r="Y144" i="5"/>
  <c r="W144" i="5"/>
  <c r="U144" i="5"/>
  <c r="S144" i="5"/>
  <c r="O144" i="5"/>
  <c r="M144" i="5"/>
  <c r="K144" i="5"/>
  <c r="E144" i="5"/>
  <c r="C144" i="5"/>
  <c r="AV143" i="5"/>
  <c r="AO143" i="5"/>
  <c r="AK143" i="5"/>
  <c r="AI143" i="5"/>
  <c r="AG143" i="5"/>
  <c r="AE143" i="5"/>
  <c r="Y143" i="5"/>
  <c r="W143" i="5"/>
  <c r="O143" i="5"/>
  <c r="C143" i="5"/>
  <c r="AV142" i="5"/>
  <c r="AQ142" i="5"/>
  <c r="AO142" i="5"/>
  <c r="AM142" i="5"/>
  <c r="AK142" i="5"/>
  <c r="AI142" i="5"/>
  <c r="AG142" i="5"/>
  <c r="AE142" i="5"/>
  <c r="Y142" i="5"/>
  <c r="W142" i="5"/>
  <c r="O142" i="5"/>
  <c r="K142" i="5"/>
  <c r="E142" i="5"/>
  <c r="C142" i="5"/>
  <c r="AV141" i="5"/>
  <c r="AO141" i="5"/>
  <c r="AK141" i="5"/>
  <c r="AI141" i="5"/>
  <c r="AG141" i="5"/>
  <c r="AE141" i="5"/>
  <c r="Y141" i="5"/>
  <c r="W141" i="5"/>
  <c r="O141" i="5"/>
  <c r="C141" i="5"/>
  <c r="AV140" i="5"/>
  <c r="AU140" i="5"/>
  <c r="AS140" i="5"/>
  <c r="AQ140" i="5"/>
  <c r="AO140" i="5"/>
  <c r="AM140" i="5"/>
  <c r="AK140" i="5"/>
  <c r="AI140" i="5"/>
  <c r="AG140" i="5"/>
  <c r="AE140" i="5"/>
  <c r="AC140" i="5"/>
  <c r="AA140" i="5"/>
  <c r="Y140" i="5"/>
  <c r="W140" i="5"/>
  <c r="U140" i="5"/>
  <c r="S140" i="5"/>
  <c r="Q140" i="5"/>
  <c r="O140" i="5"/>
  <c r="M140" i="5"/>
  <c r="K140" i="5"/>
  <c r="I140" i="5"/>
  <c r="G140" i="5"/>
  <c r="E140" i="5"/>
  <c r="AV139" i="5"/>
  <c r="AU139" i="5"/>
  <c r="AS139" i="5"/>
  <c r="AQ139" i="5"/>
  <c r="AO139" i="5"/>
  <c r="AM139" i="5"/>
  <c r="AK139" i="5"/>
  <c r="AI139" i="5"/>
  <c r="AG139" i="5"/>
  <c r="AE139" i="5"/>
  <c r="AC139" i="5"/>
  <c r="AA139" i="5"/>
  <c r="Y139" i="5"/>
  <c r="W139" i="5"/>
  <c r="U139" i="5"/>
  <c r="S139" i="5"/>
  <c r="Q139" i="5"/>
  <c r="O139" i="5"/>
  <c r="M139" i="5"/>
  <c r="K139" i="5"/>
  <c r="I139" i="5"/>
  <c r="G139" i="5"/>
  <c r="E139" i="5"/>
  <c r="AV138" i="5"/>
  <c r="AM138" i="5"/>
  <c r="AK138" i="5"/>
  <c r="AI138" i="5"/>
  <c r="AG138" i="5"/>
  <c r="AE138" i="5"/>
  <c r="AA138" i="5"/>
  <c r="Y138" i="5"/>
  <c r="W138" i="5"/>
  <c r="U138" i="5"/>
  <c r="S138" i="5"/>
  <c r="Q138" i="5"/>
  <c r="O138" i="5"/>
  <c r="M138" i="5"/>
  <c r="K138" i="5"/>
  <c r="I138" i="5"/>
  <c r="C138" i="5"/>
  <c r="AV137" i="5"/>
  <c r="AK137" i="5"/>
  <c r="AI137" i="5"/>
  <c r="AG137" i="5"/>
  <c r="AE137" i="5"/>
  <c r="AC137" i="5"/>
  <c r="Y137" i="5"/>
  <c r="W137" i="5"/>
  <c r="U137" i="5"/>
  <c r="S137" i="5"/>
  <c r="Q137" i="5"/>
  <c r="O137" i="5"/>
  <c r="M137" i="5"/>
  <c r="K137" i="5"/>
  <c r="I137" i="5"/>
  <c r="G137" i="5"/>
  <c r="E137" i="5"/>
  <c r="C137" i="5"/>
  <c r="AV136" i="5"/>
  <c r="AK136" i="5"/>
  <c r="AI136" i="5"/>
  <c r="AG136" i="5"/>
  <c r="AE136" i="5"/>
  <c r="Y136" i="5"/>
  <c r="W136" i="5"/>
  <c r="U136" i="5"/>
  <c r="S136" i="5"/>
  <c r="Q136" i="5"/>
  <c r="O136" i="5"/>
  <c r="M136" i="5"/>
  <c r="I136" i="5"/>
  <c r="E136" i="5"/>
  <c r="C136" i="5"/>
  <c r="AV135" i="5"/>
  <c r="AU135" i="5"/>
  <c r="AQ135" i="5"/>
  <c r="AK135" i="5"/>
  <c r="AI135" i="5"/>
  <c r="AG135" i="5"/>
  <c r="AE135" i="5"/>
  <c r="AC135" i="5"/>
  <c r="AA135" i="5"/>
  <c r="Y135" i="5"/>
  <c r="W135" i="5"/>
  <c r="U135" i="5"/>
  <c r="S135" i="5"/>
  <c r="Q135" i="5"/>
  <c r="O135" i="5"/>
  <c r="M135" i="5"/>
  <c r="K135" i="5"/>
  <c r="G135" i="5"/>
  <c r="C135" i="5"/>
  <c r="AV134" i="5"/>
  <c r="AS134" i="5"/>
  <c r="AQ134" i="5"/>
  <c r="AO134" i="5"/>
  <c r="AK134" i="5"/>
  <c r="AI134" i="5"/>
  <c r="AG134" i="5"/>
  <c r="AE134" i="5"/>
  <c r="AA134" i="5"/>
  <c r="Y134" i="5"/>
  <c r="W134" i="5"/>
  <c r="U134" i="5"/>
  <c r="S134" i="5"/>
  <c r="Q134" i="5"/>
  <c r="O134" i="5"/>
  <c r="M134" i="5"/>
  <c r="K134" i="5"/>
  <c r="G134" i="5"/>
  <c r="E134" i="5"/>
  <c r="C134" i="5"/>
  <c r="AV133" i="5"/>
  <c r="AU133" i="5"/>
  <c r="AS133" i="5"/>
  <c r="AQ133" i="5"/>
  <c r="AM133" i="5"/>
  <c r="AK133" i="5"/>
  <c r="AI133" i="5"/>
  <c r="AG133" i="5"/>
  <c r="AE133" i="5"/>
  <c r="AC133" i="5"/>
  <c r="AA133" i="5"/>
  <c r="Y133" i="5"/>
  <c r="W133" i="5"/>
  <c r="U133" i="5"/>
  <c r="S133" i="5"/>
  <c r="Q133" i="5"/>
  <c r="O133" i="5"/>
  <c r="K133" i="5"/>
  <c r="I133" i="5"/>
  <c r="G133" i="5"/>
  <c r="E133" i="5"/>
  <c r="C133" i="5"/>
  <c r="M133" i="5" s="1"/>
  <c r="AV132" i="5"/>
  <c r="AU132" i="5"/>
  <c r="AS132" i="5"/>
  <c r="AO132" i="5"/>
  <c r="AK132" i="5"/>
  <c r="AI132" i="5"/>
  <c r="AG132" i="5"/>
  <c r="AE132" i="5"/>
  <c r="AC132" i="5"/>
  <c r="AA132" i="5"/>
  <c r="Y132" i="5"/>
  <c r="W132" i="5"/>
  <c r="U132" i="5"/>
  <c r="S132" i="5"/>
  <c r="O132" i="5"/>
  <c r="M132" i="5"/>
  <c r="K132" i="5"/>
  <c r="I132" i="5"/>
  <c r="G132" i="5"/>
  <c r="E132" i="5"/>
  <c r="C132" i="5"/>
  <c r="AQ132" i="5" s="1"/>
  <c r="AV131" i="5"/>
  <c r="AK131" i="5"/>
  <c r="AI131" i="5"/>
  <c r="AG131" i="5"/>
  <c r="AE131" i="5"/>
  <c r="Y131" i="5"/>
  <c r="W131" i="5"/>
  <c r="O131" i="5"/>
  <c r="M131" i="5"/>
  <c r="I131" i="5"/>
  <c r="C131" i="5"/>
  <c r="AV130" i="5"/>
  <c r="AU130" i="5"/>
  <c r="AS130" i="5"/>
  <c r="AM130" i="5"/>
  <c r="AK130" i="5"/>
  <c r="AI130" i="5"/>
  <c r="AG130" i="5"/>
  <c r="AE130" i="5"/>
  <c r="Y130" i="5"/>
  <c r="W130" i="5"/>
  <c r="O130" i="5"/>
  <c r="I130" i="5"/>
  <c r="E130" i="5"/>
  <c r="C130" i="5"/>
  <c r="AV129" i="5"/>
  <c r="AQ129" i="5"/>
  <c r="AO129" i="5"/>
  <c r="AM129" i="5"/>
  <c r="AK129" i="5"/>
  <c r="AI129" i="5"/>
  <c r="AG129" i="5"/>
  <c r="AE129" i="5"/>
  <c r="Y129" i="5"/>
  <c r="W129" i="5"/>
  <c r="U129" i="5"/>
  <c r="S129" i="5"/>
  <c r="O129" i="5"/>
  <c r="G129" i="5"/>
  <c r="E129" i="5"/>
  <c r="C129" i="5"/>
  <c r="AV128" i="5"/>
  <c r="AS128" i="5"/>
  <c r="AQ128" i="5"/>
  <c r="AO128" i="5"/>
  <c r="AM128" i="5"/>
  <c r="AK128" i="5"/>
  <c r="AI128" i="5"/>
  <c r="AG128" i="5"/>
  <c r="AE128" i="5"/>
  <c r="AC128" i="5"/>
  <c r="AA128" i="5"/>
  <c r="Y128" i="5"/>
  <c r="W128" i="5"/>
  <c r="U128" i="5"/>
  <c r="S128" i="5"/>
  <c r="Q128" i="5"/>
  <c r="O128" i="5"/>
  <c r="M128" i="5"/>
  <c r="K128" i="5"/>
  <c r="I128" i="5"/>
  <c r="G128" i="5"/>
  <c r="E128" i="5"/>
  <c r="C128" i="5"/>
  <c r="AU128" i="5" s="1"/>
  <c r="AV127" i="5"/>
  <c r="AU127" i="5"/>
  <c r="AS127" i="5"/>
  <c r="AQ127" i="5"/>
  <c r="AK127" i="5"/>
  <c r="AI127" i="5"/>
  <c r="AG127" i="5"/>
  <c r="AE127" i="5"/>
  <c r="Y127" i="5"/>
  <c r="W127" i="5"/>
  <c r="U127" i="5"/>
  <c r="S127" i="5"/>
  <c r="Q127" i="5"/>
  <c r="O127" i="5"/>
  <c r="M127" i="5"/>
  <c r="C127" i="5"/>
  <c r="AV126" i="5"/>
  <c r="AU126" i="5"/>
  <c r="AS126" i="5"/>
  <c r="AQ126" i="5"/>
  <c r="AK126" i="5"/>
  <c r="AI126" i="5"/>
  <c r="AG126" i="5"/>
  <c r="AE126" i="5"/>
  <c r="AC126" i="5"/>
  <c r="AA126" i="5"/>
  <c r="Y126" i="5"/>
  <c r="W126" i="5"/>
  <c r="S126" i="5"/>
  <c r="Q126" i="5"/>
  <c r="O126" i="5"/>
  <c r="M126" i="5"/>
  <c r="G126" i="5"/>
  <c r="E126" i="5"/>
  <c r="C126" i="5"/>
  <c r="AV125" i="5"/>
  <c r="AM125" i="5"/>
  <c r="AK125" i="5"/>
  <c r="AI125" i="5"/>
  <c r="AG125" i="5"/>
  <c r="AE125" i="5"/>
  <c r="Y125" i="5"/>
  <c r="W125" i="5"/>
  <c r="O125" i="5"/>
  <c r="I125" i="5"/>
  <c r="G125" i="5"/>
  <c r="C125" i="5"/>
  <c r="AV124" i="5"/>
  <c r="AU124" i="5"/>
  <c r="AK124" i="5"/>
  <c r="AI124" i="5"/>
  <c r="AG124" i="5"/>
  <c r="AE124" i="5"/>
  <c r="AC124" i="5"/>
  <c r="Y124" i="5"/>
  <c r="W124" i="5"/>
  <c r="O124" i="5"/>
  <c r="C124" i="5"/>
  <c r="AV123" i="5"/>
  <c r="AS123" i="5"/>
  <c r="AQ123" i="5"/>
  <c r="AK123" i="5"/>
  <c r="AI123" i="5"/>
  <c r="AG123" i="5"/>
  <c r="AE123" i="5"/>
  <c r="Y123" i="5"/>
  <c r="W123" i="5"/>
  <c r="O123" i="5"/>
  <c r="C123" i="5"/>
  <c r="AV122" i="5"/>
  <c r="AS122" i="5"/>
  <c r="AQ122" i="5"/>
  <c r="AO122" i="5"/>
  <c r="AK122" i="5"/>
  <c r="AI122" i="5"/>
  <c r="AG122" i="5"/>
  <c r="AE122" i="5"/>
  <c r="AC122" i="5"/>
  <c r="AA122" i="5"/>
  <c r="Y122" i="5"/>
  <c r="W122" i="5"/>
  <c r="U122" i="5"/>
  <c r="S122" i="5"/>
  <c r="Q122" i="5"/>
  <c r="O122" i="5"/>
  <c r="M122" i="5"/>
  <c r="K122" i="5"/>
  <c r="I122" i="5"/>
  <c r="G122" i="5"/>
  <c r="E122" i="5"/>
  <c r="C122" i="5"/>
  <c r="AU122" i="5" s="1"/>
  <c r="AV121" i="5"/>
  <c r="AU121" i="5"/>
  <c r="AS121" i="5"/>
  <c r="AO121" i="5"/>
  <c r="AM121" i="5"/>
  <c r="AK121" i="5"/>
  <c r="AI121" i="5"/>
  <c r="AG121" i="5"/>
  <c r="AE121" i="5"/>
  <c r="Y121" i="5"/>
  <c r="W121" i="5"/>
  <c r="U121" i="5"/>
  <c r="S121" i="5"/>
  <c r="Q121" i="5"/>
  <c r="O121" i="5"/>
  <c r="M121" i="5"/>
  <c r="K121" i="5"/>
  <c r="I121" i="5"/>
  <c r="G121" i="5"/>
  <c r="E121" i="5"/>
  <c r="C121" i="5"/>
  <c r="AQ121" i="5" s="1"/>
  <c r="AV120" i="5"/>
  <c r="AU120" i="5"/>
  <c r="AS120" i="5"/>
  <c r="AM120" i="5"/>
  <c r="AK120" i="5"/>
  <c r="AI120" i="5"/>
  <c r="AG120" i="5"/>
  <c r="AE120" i="5"/>
  <c r="Y120" i="5"/>
  <c r="W120" i="5"/>
  <c r="O120" i="5"/>
  <c r="C120" i="5"/>
  <c r="AV119" i="5"/>
  <c r="AS119" i="5"/>
  <c r="AQ119" i="5"/>
  <c r="AO119" i="5"/>
  <c r="AM119" i="5"/>
  <c r="AK119" i="5"/>
  <c r="AI119" i="5"/>
  <c r="AG119" i="5"/>
  <c r="AE119" i="5"/>
  <c r="AC119" i="5"/>
  <c r="AA119" i="5"/>
  <c r="Y119" i="5"/>
  <c r="W119" i="5"/>
  <c r="U119" i="5"/>
  <c r="S119" i="5"/>
  <c r="Q119" i="5"/>
  <c r="O119" i="5"/>
  <c r="M119" i="5"/>
  <c r="K119" i="5"/>
  <c r="I119" i="5"/>
  <c r="G119" i="5"/>
  <c r="E119" i="5"/>
  <c r="C119" i="5"/>
  <c r="AU119" i="5" s="1"/>
  <c r="AV118" i="5"/>
  <c r="AU118" i="5"/>
  <c r="AS118" i="5"/>
  <c r="AQ118" i="5"/>
  <c r="AK118" i="5"/>
  <c r="AI118" i="5"/>
  <c r="AG118" i="5"/>
  <c r="AE118" i="5"/>
  <c r="AC118" i="5"/>
  <c r="AA118" i="5"/>
  <c r="Y118" i="5"/>
  <c r="W118" i="5"/>
  <c r="U118" i="5"/>
  <c r="S118" i="5"/>
  <c r="Q118" i="5"/>
  <c r="O118" i="5"/>
  <c r="M118" i="5"/>
  <c r="K118" i="5"/>
  <c r="I118" i="5"/>
  <c r="G118" i="5"/>
  <c r="E118" i="5"/>
  <c r="C118" i="5"/>
  <c r="AV117" i="5"/>
  <c r="AU117" i="5"/>
  <c r="AO117" i="5"/>
  <c r="AM117" i="5"/>
  <c r="AK117" i="5"/>
  <c r="AI117" i="5"/>
  <c r="AG117" i="5"/>
  <c r="AE117" i="5"/>
  <c r="AC117" i="5"/>
  <c r="AA117" i="5"/>
  <c r="Y117" i="5"/>
  <c r="W117" i="5"/>
  <c r="U117" i="5"/>
  <c r="S117" i="5"/>
  <c r="Q117" i="5"/>
  <c r="O117" i="5"/>
  <c r="M117" i="5"/>
  <c r="K117" i="5"/>
  <c r="I117" i="5"/>
  <c r="G117" i="5"/>
  <c r="E117" i="5"/>
  <c r="C117" i="5"/>
  <c r="AV116" i="5"/>
  <c r="AS116" i="5"/>
  <c r="AQ116" i="5"/>
  <c r="AO116" i="5"/>
  <c r="AM116" i="5"/>
  <c r="AK116" i="5"/>
  <c r="AI116" i="5"/>
  <c r="AG116" i="5"/>
  <c r="AE116" i="5"/>
  <c r="AC116" i="5"/>
  <c r="AA116" i="5"/>
  <c r="Y116" i="5"/>
  <c r="W116" i="5"/>
  <c r="U116" i="5"/>
  <c r="S116" i="5"/>
  <c r="Q116" i="5"/>
  <c r="O116" i="5"/>
  <c r="M116" i="5"/>
  <c r="K116" i="5"/>
  <c r="I116" i="5"/>
  <c r="G116" i="5"/>
  <c r="E116" i="5"/>
  <c r="C116" i="5"/>
  <c r="AU116" i="5" s="1"/>
  <c r="AV115" i="5"/>
  <c r="AU115" i="5"/>
  <c r="AS115" i="5"/>
  <c r="AQ115" i="5"/>
  <c r="AO115" i="5"/>
  <c r="AM115" i="5"/>
  <c r="AK115" i="5"/>
  <c r="AI115" i="5"/>
  <c r="AG115" i="5"/>
  <c r="AE115" i="5"/>
  <c r="AC115" i="5"/>
  <c r="AA115" i="5"/>
  <c r="Y115" i="5"/>
  <c r="W115" i="5"/>
  <c r="U115" i="5"/>
  <c r="S115" i="5"/>
  <c r="O115" i="5"/>
  <c r="M115" i="5"/>
  <c r="K115" i="5"/>
  <c r="C115" i="5"/>
  <c r="AV114" i="5"/>
  <c r="AU114" i="5"/>
  <c r="AS114" i="5"/>
  <c r="AQ114" i="5"/>
  <c r="AO114" i="5"/>
  <c r="AM114" i="5"/>
  <c r="AK114" i="5"/>
  <c r="AI114" i="5"/>
  <c r="AG114" i="5"/>
  <c r="AE114" i="5"/>
  <c r="AC114" i="5"/>
  <c r="AA114" i="5"/>
  <c r="Y114" i="5"/>
  <c r="W114" i="5"/>
  <c r="U114" i="5"/>
  <c r="S114" i="5"/>
  <c r="O114" i="5"/>
  <c r="I114" i="5"/>
  <c r="G114" i="5"/>
  <c r="C114" i="5"/>
  <c r="AV113" i="5"/>
  <c r="AS113" i="5"/>
  <c r="AQ113" i="5"/>
  <c r="AO113" i="5"/>
  <c r="AM113" i="5"/>
  <c r="AK113" i="5"/>
  <c r="AI113" i="5"/>
  <c r="AG113" i="5"/>
  <c r="AE113" i="5"/>
  <c r="AC113" i="5"/>
  <c r="AA113" i="5"/>
  <c r="Y113" i="5"/>
  <c r="W113" i="5"/>
  <c r="U113" i="5"/>
  <c r="S113" i="5"/>
  <c r="O113" i="5"/>
  <c r="M113" i="5"/>
  <c r="K113" i="5"/>
  <c r="I113" i="5"/>
  <c r="C113" i="5"/>
  <c r="AV112" i="5"/>
  <c r="AO112" i="5"/>
  <c r="AM112" i="5"/>
  <c r="AK112" i="5"/>
  <c r="AI112" i="5"/>
  <c r="AG112" i="5"/>
  <c r="AE112" i="5"/>
  <c r="AC112" i="5"/>
  <c r="AA112" i="5"/>
  <c r="Y112" i="5"/>
  <c r="W112" i="5"/>
  <c r="Q112" i="5"/>
  <c r="O112" i="5"/>
  <c r="M112" i="5"/>
  <c r="K112" i="5"/>
  <c r="I112" i="5"/>
  <c r="C112" i="5"/>
  <c r="AV111" i="5"/>
  <c r="AK111" i="5"/>
  <c r="AI111" i="5"/>
  <c r="AG111" i="5"/>
  <c r="AE111" i="5"/>
  <c r="AC111" i="5"/>
  <c r="Y111" i="5"/>
  <c r="W111" i="5"/>
  <c r="U111" i="5"/>
  <c r="O111" i="5"/>
  <c r="M111" i="5"/>
  <c r="G111" i="5"/>
  <c r="C111" i="5"/>
  <c r="AV110" i="5"/>
  <c r="AU110" i="5"/>
  <c r="AS110" i="5"/>
  <c r="AQ110" i="5"/>
  <c r="AK110" i="5"/>
  <c r="AI110" i="5"/>
  <c r="AG110" i="5"/>
  <c r="AE110" i="5"/>
  <c r="Y110" i="5"/>
  <c r="W110" i="5"/>
  <c r="O110" i="5"/>
  <c r="M110" i="5"/>
  <c r="C110" i="5"/>
  <c r="AV109" i="5"/>
  <c r="AU109" i="5"/>
  <c r="AS109" i="5"/>
  <c r="AQ109" i="5"/>
  <c r="AO109" i="5"/>
  <c r="AM109" i="5"/>
  <c r="AK109" i="5"/>
  <c r="AI109" i="5"/>
  <c r="AG109" i="5"/>
  <c r="AE109" i="5"/>
  <c r="AA109" i="5"/>
  <c r="Y109" i="5"/>
  <c r="W109" i="5"/>
  <c r="O109" i="5"/>
  <c r="K109" i="5"/>
  <c r="E109" i="5"/>
  <c r="C109" i="5"/>
  <c r="AV108" i="5"/>
  <c r="AU108" i="5"/>
  <c r="AO108" i="5"/>
  <c r="AM108" i="5"/>
  <c r="AK108" i="5"/>
  <c r="AI108" i="5"/>
  <c r="AG108" i="5"/>
  <c r="AE108" i="5"/>
  <c r="Y108" i="5"/>
  <c r="W108" i="5"/>
  <c r="O108" i="5"/>
  <c r="C108" i="5"/>
  <c r="AV107" i="5"/>
  <c r="AU107" i="5"/>
  <c r="AS107" i="5"/>
  <c r="AQ107" i="5"/>
  <c r="AK107" i="5"/>
  <c r="AI107" i="5"/>
  <c r="AG107" i="5"/>
  <c r="AE107" i="5"/>
  <c r="AC107" i="5"/>
  <c r="Y107" i="5"/>
  <c r="W107" i="5"/>
  <c r="O107" i="5"/>
  <c r="K107" i="5"/>
  <c r="I107" i="5"/>
  <c r="G107" i="5"/>
  <c r="E107" i="5"/>
  <c r="C107" i="5"/>
  <c r="AV106" i="5"/>
  <c r="AK106" i="5"/>
  <c r="AI106" i="5"/>
  <c r="AG106" i="5"/>
  <c r="AE106" i="5"/>
  <c r="Y106" i="5"/>
  <c r="W106" i="5"/>
  <c r="O106" i="5"/>
  <c r="C106" i="5"/>
  <c r="AV105" i="5"/>
  <c r="AS105" i="5"/>
  <c r="AQ105" i="5"/>
  <c r="AK105" i="5"/>
  <c r="AI105" i="5"/>
  <c r="AG105" i="5"/>
  <c r="AE105" i="5"/>
  <c r="AC105" i="5"/>
  <c r="AA105" i="5"/>
  <c r="Y105" i="5"/>
  <c r="W105" i="5"/>
  <c r="O105" i="5"/>
  <c r="C105" i="5"/>
  <c r="AV104" i="5"/>
  <c r="AU104" i="5"/>
  <c r="AS104" i="5"/>
  <c r="AQ104" i="5"/>
  <c r="AO104" i="5"/>
  <c r="AK104" i="5"/>
  <c r="AI104" i="5"/>
  <c r="AG104" i="5"/>
  <c r="AE104" i="5"/>
  <c r="Y104" i="5"/>
  <c r="W104" i="5"/>
  <c r="U104" i="5"/>
  <c r="S104" i="5"/>
  <c r="Q104" i="5"/>
  <c r="O104" i="5"/>
  <c r="I104" i="5"/>
  <c r="G104" i="5"/>
  <c r="E104" i="5"/>
  <c r="C104" i="5"/>
  <c r="AV103" i="5"/>
  <c r="AK103" i="5"/>
  <c r="AI103" i="5"/>
  <c r="AG103" i="5"/>
  <c r="AE103" i="5"/>
  <c r="Y103" i="5"/>
  <c r="W103" i="5"/>
  <c r="O103" i="5"/>
  <c r="C103" i="5"/>
  <c r="E103" i="5" s="1"/>
  <c r="AV102" i="5"/>
  <c r="AU102" i="5"/>
  <c r="AK102" i="5"/>
  <c r="AI102" i="5"/>
  <c r="AG102" i="5"/>
  <c r="AE102" i="5"/>
  <c r="Y102" i="5"/>
  <c r="W102" i="5"/>
  <c r="O102" i="5"/>
  <c r="K102" i="5"/>
  <c r="C102" i="5"/>
  <c r="AV101" i="5"/>
  <c r="AU101" i="5"/>
  <c r="AS101" i="5"/>
  <c r="AQ101" i="5"/>
  <c r="AK101" i="5"/>
  <c r="AI101" i="5"/>
  <c r="AG101" i="5"/>
  <c r="AE101" i="5"/>
  <c r="AA101" i="5"/>
  <c r="Y101" i="5"/>
  <c r="W101" i="5"/>
  <c r="O101" i="5"/>
  <c r="G101" i="5"/>
  <c r="C101" i="5"/>
  <c r="AV100" i="5"/>
  <c r="AU100" i="5"/>
  <c r="AO100" i="5"/>
  <c r="AK100" i="5"/>
  <c r="AI100" i="5"/>
  <c r="AG100" i="5"/>
  <c r="AE100" i="5"/>
  <c r="AC100" i="5"/>
  <c r="AA100" i="5"/>
  <c r="Y100" i="5"/>
  <c r="W100" i="5"/>
  <c r="U100" i="5"/>
  <c r="S100" i="5"/>
  <c r="Q100" i="5"/>
  <c r="O100" i="5"/>
  <c r="C100" i="5"/>
  <c r="AV99" i="5"/>
  <c r="AS99" i="5"/>
  <c r="AQ99" i="5"/>
  <c r="AO99" i="5"/>
  <c r="AM99" i="5"/>
  <c r="AK99" i="5"/>
  <c r="AI99" i="5"/>
  <c r="AG99" i="5"/>
  <c r="AE99" i="5"/>
  <c r="AC99" i="5"/>
  <c r="AA99" i="5"/>
  <c r="Y99" i="5"/>
  <c r="W99" i="5"/>
  <c r="U99" i="5"/>
  <c r="S99" i="5"/>
  <c r="Q99" i="5"/>
  <c r="O99" i="5"/>
  <c r="K99" i="5"/>
  <c r="I99" i="5"/>
  <c r="G99" i="5"/>
  <c r="C99" i="5"/>
  <c r="M99" i="5" s="1"/>
  <c r="AV98" i="5"/>
  <c r="AS98" i="5"/>
  <c r="AQ98" i="5"/>
  <c r="AO98" i="5"/>
  <c r="AM98" i="5"/>
  <c r="AK98" i="5"/>
  <c r="AI98" i="5"/>
  <c r="AG98" i="5"/>
  <c r="AE98" i="5"/>
  <c r="AC98" i="5"/>
  <c r="AA98" i="5"/>
  <c r="Y98" i="5"/>
  <c r="W98" i="5"/>
  <c r="U98" i="5"/>
  <c r="S98" i="5"/>
  <c r="O98" i="5"/>
  <c r="M98" i="5"/>
  <c r="K98" i="5"/>
  <c r="E98" i="5"/>
  <c r="C98" i="5"/>
  <c r="Q98" i="5" s="1"/>
  <c r="AV97" i="5"/>
  <c r="AO97" i="5"/>
  <c r="AK97" i="5"/>
  <c r="AI97" i="5"/>
  <c r="AG97" i="5"/>
  <c r="AE97" i="5"/>
  <c r="Y97" i="5"/>
  <c r="W97" i="5"/>
  <c r="Q97" i="5"/>
  <c r="O97" i="5"/>
  <c r="C97" i="5"/>
  <c r="AV96" i="5"/>
  <c r="AK96" i="5"/>
  <c r="AI96" i="5"/>
  <c r="AG96" i="5"/>
  <c r="AE96" i="5"/>
  <c r="AA96" i="5"/>
  <c r="Y96" i="5"/>
  <c r="W96" i="5"/>
  <c r="U96" i="5"/>
  <c r="O96" i="5"/>
  <c r="M96" i="5"/>
  <c r="I96" i="5"/>
  <c r="E96" i="5"/>
  <c r="C96" i="5"/>
  <c r="AV95" i="5"/>
  <c r="AK95" i="5"/>
  <c r="AI95" i="5"/>
  <c r="AG95" i="5"/>
  <c r="AE95" i="5"/>
  <c r="AA95" i="5"/>
  <c r="Y95" i="5"/>
  <c r="W95" i="5"/>
  <c r="O95" i="5"/>
  <c r="C95" i="5"/>
  <c r="AV94" i="5"/>
  <c r="AO94" i="5"/>
  <c r="AM94" i="5"/>
  <c r="AK94" i="5"/>
  <c r="AI94" i="5"/>
  <c r="AG94" i="5"/>
  <c r="AE94" i="5"/>
  <c r="Y94" i="5"/>
  <c r="W94" i="5"/>
  <c r="Q94" i="5"/>
  <c r="O94" i="5"/>
  <c r="G94" i="5"/>
  <c r="C94" i="5"/>
  <c r="AV93" i="5"/>
  <c r="AQ93" i="5"/>
  <c r="AO93" i="5"/>
  <c r="AM93" i="5"/>
  <c r="AK93" i="5"/>
  <c r="AI93" i="5"/>
  <c r="AG93" i="5"/>
  <c r="AE93" i="5"/>
  <c r="Y93" i="5"/>
  <c r="W93" i="5"/>
  <c r="O93" i="5"/>
  <c r="M93" i="5"/>
  <c r="K93" i="5"/>
  <c r="I93" i="5"/>
  <c r="G93" i="5"/>
  <c r="E93" i="5"/>
  <c r="C93" i="5"/>
  <c r="AV92" i="5"/>
  <c r="AK92" i="5"/>
  <c r="AI92" i="5"/>
  <c r="AG92" i="5"/>
  <c r="AE92" i="5"/>
  <c r="Y92" i="5"/>
  <c r="W92" i="5"/>
  <c r="O92" i="5"/>
  <c r="K92" i="5"/>
  <c r="I92" i="5"/>
  <c r="G92" i="5"/>
  <c r="C92" i="5"/>
  <c r="AV91" i="5"/>
  <c r="AO91" i="5"/>
  <c r="AM91" i="5"/>
  <c r="AK91" i="5"/>
  <c r="AI91" i="5"/>
  <c r="AG91" i="5"/>
  <c r="AE91" i="5"/>
  <c r="AC91" i="5"/>
  <c r="AA91" i="5"/>
  <c r="Y91" i="5"/>
  <c r="W91" i="5"/>
  <c r="U91" i="5"/>
  <c r="S91" i="5"/>
  <c r="Q91" i="5"/>
  <c r="O91" i="5"/>
  <c r="M91" i="5"/>
  <c r="K91" i="5"/>
  <c r="I91" i="5"/>
  <c r="G91" i="5"/>
  <c r="E91" i="5"/>
  <c r="C91" i="5"/>
  <c r="AS91" i="5" s="1"/>
  <c r="AV90" i="5"/>
  <c r="AS90" i="5"/>
  <c r="AQ90" i="5"/>
  <c r="AK90" i="5"/>
  <c r="AI90" i="5"/>
  <c r="AG90" i="5"/>
  <c r="AE90" i="5"/>
  <c r="Y90" i="5"/>
  <c r="W90" i="5"/>
  <c r="S90" i="5"/>
  <c r="O90" i="5"/>
  <c r="C90" i="5"/>
  <c r="AV89" i="5"/>
  <c r="AK89" i="5"/>
  <c r="AI89" i="5"/>
  <c r="AG89" i="5"/>
  <c r="AE89" i="5"/>
  <c r="AC89" i="5"/>
  <c r="AA89" i="5"/>
  <c r="Y89" i="5"/>
  <c r="W89" i="5"/>
  <c r="U89" i="5"/>
  <c r="S89" i="5"/>
  <c r="Q89" i="5"/>
  <c r="O89" i="5"/>
  <c r="M89" i="5"/>
  <c r="K89" i="5"/>
  <c r="G89" i="5"/>
  <c r="E89" i="5"/>
  <c r="C89" i="5"/>
  <c r="AV88" i="5"/>
  <c r="AS88" i="5"/>
  <c r="AQ88" i="5"/>
  <c r="AO88" i="5"/>
  <c r="AM88" i="5"/>
  <c r="AK88" i="5"/>
  <c r="AI88" i="5"/>
  <c r="AG88" i="5"/>
  <c r="AE88" i="5"/>
  <c r="AC88" i="5"/>
  <c r="AA88" i="5"/>
  <c r="Y88" i="5"/>
  <c r="W88" i="5"/>
  <c r="U88" i="5"/>
  <c r="S88" i="5"/>
  <c r="Q88" i="5"/>
  <c r="O88" i="5"/>
  <c r="K88" i="5"/>
  <c r="I88" i="5"/>
  <c r="G88" i="5"/>
  <c r="C88" i="5"/>
  <c r="M88" i="5" s="1"/>
  <c r="AV87" i="5"/>
  <c r="AS87" i="5"/>
  <c r="AQ87" i="5"/>
  <c r="AO87" i="5"/>
  <c r="AM87" i="5"/>
  <c r="AK87" i="5"/>
  <c r="AI87" i="5"/>
  <c r="AG87" i="5"/>
  <c r="AE87" i="5"/>
  <c r="AC87" i="5"/>
  <c r="AA87" i="5"/>
  <c r="Y87" i="5"/>
  <c r="W87" i="5"/>
  <c r="U87" i="5"/>
  <c r="S87" i="5"/>
  <c r="O87" i="5"/>
  <c r="M87" i="5"/>
  <c r="K87" i="5"/>
  <c r="E87" i="5"/>
  <c r="C87" i="5"/>
  <c r="Q87" i="5" s="1"/>
  <c r="AV86" i="5"/>
  <c r="AK86" i="5"/>
  <c r="AI86" i="5"/>
  <c r="AG86" i="5"/>
  <c r="AE86" i="5"/>
  <c r="Y86" i="5"/>
  <c r="W86" i="5"/>
  <c r="O86" i="5"/>
  <c r="E86" i="5"/>
  <c r="C86" i="5"/>
  <c r="AV85" i="5"/>
  <c r="AU85" i="5"/>
  <c r="AS85" i="5"/>
  <c r="AK85" i="5"/>
  <c r="AI85" i="5"/>
  <c r="AG85" i="5"/>
  <c r="AE85" i="5"/>
  <c r="Y85" i="5"/>
  <c r="W85" i="5"/>
  <c r="O85" i="5"/>
  <c r="I85" i="5"/>
  <c r="G85" i="5"/>
  <c r="E85" i="5"/>
  <c r="C85" i="5"/>
  <c r="AV84" i="5"/>
  <c r="AU84" i="5"/>
  <c r="AS84" i="5"/>
  <c r="AK84" i="5"/>
  <c r="AI84" i="5"/>
  <c r="AG84" i="5"/>
  <c r="AE84" i="5"/>
  <c r="Y84" i="5"/>
  <c r="W84" i="5"/>
  <c r="Q84" i="5"/>
  <c r="O84" i="5"/>
  <c r="M84" i="5"/>
  <c r="K84" i="5"/>
  <c r="C84" i="5"/>
  <c r="AV83" i="5"/>
  <c r="AU83" i="5"/>
  <c r="AS83" i="5"/>
  <c r="AQ83" i="5"/>
  <c r="AK83" i="5"/>
  <c r="AI83" i="5"/>
  <c r="AG83" i="5"/>
  <c r="AE83" i="5"/>
  <c r="AA83" i="5"/>
  <c r="Y83" i="5"/>
  <c r="W83" i="5"/>
  <c r="O83" i="5"/>
  <c r="M83" i="5"/>
  <c r="I83" i="5"/>
  <c r="G83" i="5"/>
  <c r="C83" i="5"/>
  <c r="AV82" i="5"/>
  <c r="AU82" i="5"/>
  <c r="AS82" i="5"/>
  <c r="AK82" i="5"/>
  <c r="AI82" i="5"/>
  <c r="AG82" i="5"/>
  <c r="AE82" i="5"/>
  <c r="Y82" i="5"/>
  <c r="W82" i="5"/>
  <c r="O82" i="5"/>
  <c r="C82" i="5"/>
  <c r="E82" i="5" s="1"/>
  <c r="AV81" i="5"/>
  <c r="AU81" i="5"/>
  <c r="AS81" i="5"/>
  <c r="AQ81" i="5"/>
  <c r="AK81" i="5"/>
  <c r="AI81" i="5"/>
  <c r="AG81" i="5"/>
  <c r="AE81" i="5"/>
  <c r="Y81" i="5"/>
  <c r="W81" i="5"/>
  <c r="U81" i="5"/>
  <c r="S81" i="5"/>
  <c r="Q81" i="5"/>
  <c r="O81" i="5"/>
  <c r="M81" i="5"/>
  <c r="I81" i="5"/>
  <c r="E81" i="5"/>
  <c r="C81" i="5"/>
  <c r="AV80" i="5"/>
  <c r="AU80" i="5"/>
  <c r="AM80" i="5"/>
  <c r="AK80" i="5"/>
  <c r="AI80" i="5"/>
  <c r="AG80" i="5"/>
  <c r="AE80" i="5"/>
  <c r="Y80" i="5"/>
  <c r="W80" i="5"/>
  <c r="U80" i="5"/>
  <c r="S80" i="5"/>
  <c r="Q80" i="5"/>
  <c r="O80" i="5"/>
  <c r="K80" i="5"/>
  <c r="C80" i="5"/>
  <c r="AV79" i="5"/>
  <c r="AU79" i="5"/>
  <c r="AS79" i="5"/>
  <c r="AQ79" i="5"/>
  <c r="AK79" i="5"/>
  <c r="AI79" i="5"/>
  <c r="AG79" i="5"/>
  <c r="AE79" i="5"/>
  <c r="Y79" i="5"/>
  <c r="W79" i="5"/>
  <c r="U79" i="5"/>
  <c r="S79" i="5"/>
  <c r="Q79" i="5"/>
  <c r="O79" i="5"/>
  <c r="M79" i="5"/>
  <c r="K79" i="5"/>
  <c r="I79" i="5"/>
  <c r="G79" i="5"/>
  <c r="C79" i="5"/>
  <c r="AV78" i="5"/>
  <c r="AK78" i="5"/>
  <c r="AI78" i="5"/>
  <c r="AG78" i="5"/>
  <c r="AE78" i="5"/>
  <c r="Y78" i="5"/>
  <c r="W78" i="5"/>
  <c r="O78" i="5"/>
  <c r="C78" i="5"/>
  <c r="AV77" i="5"/>
  <c r="AS77" i="5"/>
  <c r="AQ77" i="5"/>
  <c r="AO77" i="5"/>
  <c r="AM77" i="5"/>
  <c r="AK77" i="5"/>
  <c r="AI77" i="5"/>
  <c r="AG77" i="5"/>
  <c r="AE77" i="5"/>
  <c r="AC77" i="5"/>
  <c r="AA77" i="5"/>
  <c r="Y77" i="5"/>
  <c r="W77" i="5"/>
  <c r="U77" i="5"/>
  <c r="S77" i="5"/>
  <c r="Q77" i="5"/>
  <c r="O77" i="5"/>
  <c r="K77" i="5"/>
  <c r="I77" i="5"/>
  <c r="G77" i="5"/>
  <c r="C77" i="5"/>
  <c r="M77" i="5" s="1"/>
  <c r="AU76" i="5"/>
  <c r="AS76" i="5"/>
  <c r="AQ76" i="5"/>
  <c r="AO76" i="5"/>
  <c r="AM76" i="5"/>
  <c r="AK76" i="5"/>
  <c r="AI76" i="5"/>
  <c r="AG76" i="5"/>
  <c r="AE76" i="5"/>
  <c r="AC76" i="5"/>
  <c r="AA76" i="5"/>
  <c r="Y76" i="5"/>
  <c r="W76" i="5"/>
  <c r="U76" i="5"/>
  <c r="S76" i="5"/>
  <c r="Q76" i="5"/>
  <c r="O76" i="5"/>
  <c r="M76" i="5"/>
  <c r="K76" i="5"/>
  <c r="I76" i="5"/>
  <c r="D76" i="5"/>
  <c r="E76" i="5" s="1"/>
  <c r="AU75" i="5"/>
  <c r="AS75" i="5"/>
  <c r="AQ75" i="5"/>
  <c r="AO75" i="5"/>
  <c r="AM75" i="5"/>
  <c r="AK75" i="5"/>
  <c r="AI75" i="5"/>
  <c r="AG75" i="5"/>
  <c r="AE75" i="5"/>
  <c r="AC75" i="5"/>
  <c r="AA75" i="5"/>
  <c r="Y75" i="5"/>
  <c r="W75" i="5"/>
  <c r="U75" i="5"/>
  <c r="S75" i="5"/>
  <c r="Q75" i="5"/>
  <c r="O75" i="5"/>
  <c r="M75" i="5"/>
  <c r="K75" i="5"/>
  <c r="I75" i="5"/>
  <c r="D75" i="5"/>
  <c r="F75" i="5" s="1"/>
  <c r="AU74" i="5"/>
  <c r="AS74" i="5"/>
  <c r="AQ74" i="5"/>
  <c r="AO74" i="5"/>
  <c r="AM74" i="5"/>
  <c r="AK74" i="5"/>
  <c r="AI74" i="5"/>
  <c r="AG74" i="5"/>
  <c r="AE74" i="5"/>
  <c r="AC74" i="5"/>
  <c r="AA74" i="5"/>
  <c r="Y74" i="5"/>
  <c r="W74" i="5"/>
  <c r="U74" i="5"/>
  <c r="S74" i="5"/>
  <c r="Q74" i="5"/>
  <c r="O74" i="5"/>
  <c r="M74" i="5"/>
  <c r="K74" i="5"/>
  <c r="I74" i="5"/>
  <c r="D74" i="5"/>
  <c r="F74" i="5" s="1"/>
  <c r="AU73" i="5"/>
  <c r="AS73" i="5"/>
  <c r="AQ73" i="5"/>
  <c r="AO73" i="5"/>
  <c r="AM73" i="5"/>
  <c r="AK73" i="5"/>
  <c r="AI73" i="5"/>
  <c r="AG73" i="5"/>
  <c r="AE73" i="5"/>
  <c r="AC73" i="5"/>
  <c r="AA73" i="5"/>
  <c r="Y73" i="5"/>
  <c r="W73" i="5"/>
  <c r="U73" i="5"/>
  <c r="S73" i="5"/>
  <c r="Q73" i="5"/>
  <c r="O73" i="5"/>
  <c r="M73" i="5"/>
  <c r="K73" i="5"/>
  <c r="I73" i="5"/>
  <c r="E73" i="5"/>
  <c r="D73" i="5"/>
  <c r="F73" i="5" s="1"/>
  <c r="AV73" i="5" s="1"/>
  <c r="AU72" i="5"/>
  <c r="AS72" i="5"/>
  <c r="AQ72" i="5"/>
  <c r="AO72" i="5"/>
  <c r="AM72" i="5"/>
  <c r="AK72" i="5"/>
  <c r="AI72" i="5"/>
  <c r="AG72" i="5"/>
  <c r="AE72" i="5"/>
  <c r="AC72" i="5"/>
  <c r="AA72" i="5"/>
  <c r="Y72" i="5"/>
  <c r="W72" i="5"/>
  <c r="U72" i="5"/>
  <c r="S72" i="5"/>
  <c r="Q72" i="5"/>
  <c r="O72" i="5"/>
  <c r="M72" i="5"/>
  <c r="K72" i="5"/>
  <c r="I72" i="5"/>
  <c r="G72" i="5"/>
  <c r="F72" i="5"/>
  <c r="AV72" i="5" s="1"/>
  <c r="D72" i="5"/>
  <c r="E72" i="5" s="1"/>
  <c r="AU71" i="5"/>
  <c r="AS71" i="5"/>
  <c r="AQ71" i="5"/>
  <c r="AO71" i="5"/>
  <c r="AM71" i="5"/>
  <c r="AK71" i="5"/>
  <c r="AI71" i="5"/>
  <c r="AG71" i="5"/>
  <c r="AE71" i="5"/>
  <c r="AC71" i="5"/>
  <c r="AA71" i="5"/>
  <c r="Y71" i="5"/>
  <c r="W71" i="5"/>
  <c r="U71" i="5"/>
  <c r="S71" i="5"/>
  <c r="Q71" i="5"/>
  <c r="O71" i="5"/>
  <c r="M71" i="5"/>
  <c r="K71" i="5"/>
  <c r="I71" i="5"/>
  <c r="F71" i="5"/>
  <c r="D71" i="5"/>
  <c r="E71" i="5" s="1"/>
  <c r="AU70" i="5"/>
  <c r="AS70" i="5"/>
  <c r="AQ70" i="5"/>
  <c r="AO70" i="5"/>
  <c r="AM70" i="5"/>
  <c r="AK70" i="5"/>
  <c r="AI70" i="5"/>
  <c r="AG70" i="5"/>
  <c r="AE70" i="5"/>
  <c r="AC70" i="5"/>
  <c r="AA70" i="5"/>
  <c r="Y70" i="5"/>
  <c r="W70" i="5"/>
  <c r="U70" i="5"/>
  <c r="S70" i="5"/>
  <c r="Q70" i="5"/>
  <c r="O70" i="5"/>
  <c r="M70" i="5"/>
  <c r="K70" i="5"/>
  <c r="I70" i="5"/>
  <c r="G70" i="5"/>
  <c r="F70" i="5"/>
  <c r="AV70" i="5" s="1"/>
  <c r="E70" i="5"/>
  <c r="D70" i="5"/>
  <c r="AU69" i="5"/>
  <c r="AS69" i="5"/>
  <c r="AQ69" i="5"/>
  <c r="AO69" i="5"/>
  <c r="AM69" i="5"/>
  <c r="AK69" i="5"/>
  <c r="AI69" i="5"/>
  <c r="AG69" i="5"/>
  <c r="AE69" i="5"/>
  <c r="AC69" i="5"/>
  <c r="AA69" i="5"/>
  <c r="Y69" i="5"/>
  <c r="W69" i="5"/>
  <c r="U69" i="5"/>
  <c r="S69" i="5"/>
  <c r="Q69" i="5"/>
  <c r="O69" i="5"/>
  <c r="M69" i="5"/>
  <c r="K69" i="5"/>
  <c r="I69" i="5"/>
  <c r="E69" i="5"/>
  <c r="D69" i="5"/>
  <c r="F69" i="5" s="1"/>
  <c r="AU68" i="5"/>
  <c r="AS68" i="5"/>
  <c r="AQ68" i="5"/>
  <c r="AO68" i="5"/>
  <c r="AM68" i="5"/>
  <c r="AK68" i="5"/>
  <c r="AI68" i="5"/>
  <c r="AG68" i="5"/>
  <c r="AE68" i="5"/>
  <c r="AC68" i="5"/>
  <c r="AA68" i="5"/>
  <c r="Y68" i="5"/>
  <c r="W68" i="5"/>
  <c r="U68" i="5"/>
  <c r="S68" i="5"/>
  <c r="Q68" i="5"/>
  <c r="O68" i="5"/>
  <c r="M68" i="5"/>
  <c r="K68" i="5"/>
  <c r="I68" i="5"/>
  <c r="D68" i="5"/>
  <c r="F68" i="5" s="1"/>
  <c r="AV67" i="5"/>
  <c r="AU67" i="5"/>
  <c r="AS67" i="5"/>
  <c r="AQ67" i="5"/>
  <c r="AO67" i="5"/>
  <c r="AM67" i="5"/>
  <c r="AK67" i="5"/>
  <c r="AI67" i="5"/>
  <c r="AG67" i="5"/>
  <c r="AE67" i="5"/>
  <c r="AC67" i="5"/>
  <c r="AA67" i="5"/>
  <c r="Y67" i="5"/>
  <c r="W67" i="5"/>
  <c r="U67" i="5"/>
  <c r="S67" i="5"/>
  <c r="Q67" i="5"/>
  <c r="O67" i="5"/>
  <c r="M67" i="5"/>
  <c r="K67" i="5"/>
  <c r="I67" i="5"/>
  <c r="F67" i="5"/>
  <c r="G67" i="5" s="1"/>
  <c r="E67" i="5"/>
  <c r="D67" i="5"/>
  <c r="AU66" i="5"/>
  <c r="AS66" i="5"/>
  <c r="AQ66" i="5"/>
  <c r="AO66" i="5"/>
  <c r="AM66" i="5"/>
  <c r="AK66" i="5"/>
  <c r="AI66" i="5"/>
  <c r="AG66" i="5"/>
  <c r="AE66" i="5"/>
  <c r="AC66" i="5"/>
  <c r="AA66" i="5"/>
  <c r="Y66" i="5"/>
  <c r="W66" i="5"/>
  <c r="U66" i="5"/>
  <c r="S66" i="5"/>
  <c r="Q66" i="5"/>
  <c r="O66" i="5"/>
  <c r="M66" i="5"/>
  <c r="K66" i="5"/>
  <c r="I66" i="5"/>
  <c r="E66" i="5"/>
  <c r="D66" i="5"/>
  <c r="F66" i="5" s="1"/>
  <c r="AU65" i="5"/>
  <c r="AS65" i="5"/>
  <c r="AQ65" i="5"/>
  <c r="AO65" i="5"/>
  <c r="AM65" i="5"/>
  <c r="AK65" i="5"/>
  <c r="AI65" i="5"/>
  <c r="AG65" i="5"/>
  <c r="AE65" i="5"/>
  <c r="AC65" i="5"/>
  <c r="AA65" i="5"/>
  <c r="Y65" i="5"/>
  <c r="W65" i="5"/>
  <c r="U65" i="5"/>
  <c r="S65" i="5"/>
  <c r="Q65" i="5"/>
  <c r="O65" i="5"/>
  <c r="M65" i="5"/>
  <c r="K65" i="5"/>
  <c r="I65" i="5"/>
  <c r="D65" i="5"/>
  <c r="F65" i="5" s="1"/>
  <c r="AV64" i="5"/>
  <c r="AU64" i="5"/>
  <c r="AS64" i="5"/>
  <c r="AQ64" i="5"/>
  <c r="AO64" i="5"/>
  <c r="AM64" i="5"/>
  <c r="AK64" i="5"/>
  <c r="AI64" i="5"/>
  <c r="AG64" i="5"/>
  <c r="AE64" i="5"/>
  <c r="AC64" i="5"/>
  <c r="AA64" i="5"/>
  <c r="Y64" i="5"/>
  <c r="W64" i="5"/>
  <c r="U64" i="5"/>
  <c r="S64" i="5"/>
  <c r="Q64" i="5"/>
  <c r="O64" i="5"/>
  <c r="M64" i="5"/>
  <c r="K64" i="5"/>
  <c r="I64" i="5"/>
  <c r="F64" i="5"/>
  <c r="G64" i="5" s="1"/>
  <c r="E64" i="5"/>
  <c r="D64" i="5"/>
  <c r="AU63" i="5"/>
  <c r="AS63" i="5"/>
  <c r="AQ63" i="5"/>
  <c r="AO63" i="5"/>
  <c r="AM63" i="5"/>
  <c r="AK63" i="5"/>
  <c r="AI63" i="5"/>
  <c r="AG63" i="5"/>
  <c r="AE63" i="5"/>
  <c r="AC63" i="5"/>
  <c r="AA63" i="5"/>
  <c r="Y63" i="5"/>
  <c r="W63" i="5"/>
  <c r="U63" i="5"/>
  <c r="S63" i="5"/>
  <c r="Q63" i="5"/>
  <c r="O63" i="5"/>
  <c r="M63" i="5"/>
  <c r="K63" i="5"/>
  <c r="I63" i="5"/>
  <c r="F63" i="5"/>
  <c r="E63" i="5"/>
  <c r="D63" i="5"/>
  <c r="AU62" i="5"/>
  <c r="AS62" i="5"/>
  <c r="AQ62" i="5"/>
  <c r="AO62" i="5"/>
  <c r="AM62" i="5"/>
  <c r="AK62" i="5"/>
  <c r="AI62" i="5"/>
  <c r="AG62" i="5"/>
  <c r="AE62" i="5"/>
  <c r="AC62" i="5"/>
  <c r="AA62" i="5"/>
  <c r="Y62" i="5"/>
  <c r="W62" i="5"/>
  <c r="U62" i="5"/>
  <c r="S62" i="5"/>
  <c r="Q62" i="5"/>
  <c r="O62" i="5"/>
  <c r="M62" i="5"/>
  <c r="K62" i="5"/>
  <c r="I62" i="5"/>
  <c r="D62" i="5"/>
  <c r="AU61" i="5"/>
  <c r="AS61" i="5"/>
  <c r="AQ61" i="5"/>
  <c r="AO61" i="5"/>
  <c r="AM61" i="5"/>
  <c r="AK61" i="5"/>
  <c r="AI61" i="5"/>
  <c r="AG61" i="5"/>
  <c r="AE61" i="5"/>
  <c r="AC61" i="5"/>
  <c r="AA61" i="5"/>
  <c r="Y61" i="5"/>
  <c r="W61" i="5"/>
  <c r="U61" i="5"/>
  <c r="S61" i="5"/>
  <c r="Q61" i="5"/>
  <c r="O61" i="5"/>
  <c r="M61" i="5"/>
  <c r="K61" i="5"/>
  <c r="I61" i="5"/>
  <c r="G61" i="5"/>
  <c r="D61" i="5"/>
  <c r="F61" i="5" s="1"/>
  <c r="AV61" i="5" s="1"/>
  <c r="AU60" i="5"/>
  <c r="AS60" i="5"/>
  <c r="AQ60" i="5"/>
  <c r="AO60" i="5"/>
  <c r="AM60" i="5"/>
  <c r="AK60" i="5"/>
  <c r="AI60" i="5"/>
  <c r="AG60" i="5"/>
  <c r="AE60" i="5"/>
  <c r="AC60" i="5"/>
  <c r="AA60" i="5"/>
  <c r="Y60" i="5"/>
  <c r="W60" i="5"/>
  <c r="U60" i="5"/>
  <c r="S60" i="5"/>
  <c r="Q60" i="5"/>
  <c r="O60" i="5"/>
  <c r="M60" i="5"/>
  <c r="K60" i="5"/>
  <c r="I60" i="5"/>
  <c r="D60" i="5"/>
  <c r="AU59" i="5"/>
  <c r="AS59" i="5"/>
  <c r="AQ59" i="5"/>
  <c r="AO59" i="5"/>
  <c r="AM59" i="5"/>
  <c r="AK59" i="5"/>
  <c r="AI59" i="5"/>
  <c r="AG59" i="5"/>
  <c r="AE59" i="5"/>
  <c r="AC59" i="5"/>
  <c r="AA59" i="5"/>
  <c r="Y59" i="5"/>
  <c r="W59" i="5"/>
  <c r="U59" i="5"/>
  <c r="S59" i="5"/>
  <c r="Q59" i="5"/>
  <c r="O59" i="5"/>
  <c r="M59" i="5"/>
  <c r="K59" i="5"/>
  <c r="I59" i="5"/>
  <c r="G59" i="5"/>
  <c r="F59" i="5"/>
  <c r="AV59" i="5" s="1"/>
  <c r="D59" i="5"/>
  <c r="E59" i="5" s="1"/>
  <c r="AU58" i="5"/>
  <c r="AS58" i="5"/>
  <c r="AQ58" i="5"/>
  <c r="AO58" i="5"/>
  <c r="AM58" i="5"/>
  <c r="AK58" i="5"/>
  <c r="AI58" i="5"/>
  <c r="AG58" i="5"/>
  <c r="AE58" i="5"/>
  <c r="AC58" i="5"/>
  <c r="AA58" i="5"/>
  <c r="Y58" i="5"/>
  <c r="W58" i="5"/>
  <c r="U58" i="5"/>
  <c r="S58" i="5"/>
  <c r="Q58" i="5"/>
  <c r="O58" i="5"/>
  <c r="M58" i="5"/>
  <c r="K58" i="5"/>
  <c r="I58" i="5"/>
  <c r="G58" i="5"/>
  <c r="F58" i="5"/>
  <c r="AV58" i="5" s="1"/>
  <c r="E58" i="5"/>
  <c r="D58" i="5"/>
  <c r="AU57" i="5"/>
  <c r="AS57" i="5"/>
  <c r="AQ57" i="5"/>
  <c r="AO57" i="5"/>
  <c r="AM57" i="5"/>
  <c r="AK57" i="5"/>
  <c r="AI57" i="5"/>
  <c r="AG57" i="5"/>
  <c r="AE57" i="5"/>
  <c r="AC57" i="5"/>
  <c r="AA57" i="5"/>
  <c r="Y57" i="5"/>
  <c r="W57" i="5"/>
  <c r="U57" i="5"/>
  <c r="S57" i="5"/>
  <c r="Q57" i="5"/>
  <c r="O57" i="5"/>
  <c r="M57" i="5"/>
  <c r="K57" i="5"/>
  <c r="I57" i="5"/>
  <c r="D57" i="5"/>
  <c r="AU56" i="5"/>
  <c r="AS56" i="5"/>
  <c r="AQ56" i="5"/>
  <c r="AO56" i="5"/>
  <c r="AM56" i="5"/>
  <c r="AK56" i="5"/>
  <c r="AI56" i="5"/>
  <c r="AG56" i="5"/>
  <c r="AE56" i="5"/>
  <c r="AC56" i="5"/>
  <c r="AA56" i="5"/>
  <c r="Y56" i="5"/>
  <c r="W56" i="5"/>
  <c r="U56" i="5"/>
  <c r="S56" i="5"/>
  <c r="Q56" i="5"/>
  <c r="O56" i="5"/>
  <c r="M56" i="5"/>
  <c r="K56" i="5"/>
  <c r="I56" i="5"/>
  <c r="E56" i="5"/>
  <c r="D56" i="5"/>
  <c r="F56" i="5" s="1"/>
  <c r="AU55" i="5"/>
  <c r="AS55" i="5"/>
  <c r="AQ55" i="5"/>
  <c r="AO55" i="5"/>
  <c r="AM55" i="5"/>
  <c r="AK55" i="5"/>
  <c r="AI55" i="5"/>
  <c r="AG55" i="5"/>
  <c r="AE55" i="5"/>
  <c r="AC55" i="5"/>
  <c r="AA55" i="5"/>
  <c r="Y55" i="5"/>
  <c r="W55" i="5"/>
  <c r="U55" i="5"/>
  <c r="S55" i="5"/>
  <c r="Q55" i="5"/>
  <c r="O55" i="5"/>
  <c r="M55" i="5"/>
  <c r="K55" i="5"/>
  <c r="I55" i="5"/>
  <c r="F55" i="5"/>
  <c r="G55" i="5" s="1"/>
  <c r="D55" i="5"/>
  <c r="E55" i="5" s="1"/>
  <c r="AU54" i="5"/>
  <c r="AS54" i="5"/>
  <c r="AQ54" i="5"/>
  <c r="AO54" i="5"/>
  <c r="AM54" i="5"/>
  <c r="AK54" i="5"/>
  <c r="AI54" i="5"/>
  <c r="AG54" i="5"/>
  <c r="AE54" i="5"/>
  <c r="AC54" i="5"/>
  <c r="AA54" i="5"/>
  <c r="Y54" i="5"/>
  <c r="W54" i="5"/>
  <c r="U54" i="5"/>
  <c r="S54" i="5"/>
  <c r="Q54" i="5"/>
  <c r="O54" i="5"/>
  <c r="M54" i="5"/>
  <c r="K54" i="5"/>
  <c r="I54" i="5"/>
  <c r="D54" i="5"/>
  <c r="AU53" i="5"/>
  <c r="AS53" i="5"/>
  <c r="AQ53" i="5"/>
  <c r="AO53" i="5"/>
  <c r="AM53" i="5"/>
  <c r="AK53" i="5"/>
  <c r="AI53" i="5"/>
  <c r="AG53" i="5"/>
  <c r="AE53" i="5"/>
  <c r="AC53" i="5"/>
  <c r="AA53" i="5"/>
  <c r="Y53" i="5"/>
  <c r="W53" i="5"/>
  <c r="U53" i="5"/>
  <c r="S53" i="5"/>
  <c r="Q53" i="5"/>
  <c r="O53" i="5"/>
  <c r="M53" i="5"/>
  <c r="K53" i="5"/>
  <c r="I53" i="5"/>
  <c r="E53" i="5"/>
  <c r="D53" i="5"/>
  <c r="F53" i="5" s="1"/>
  <c r="AV53" i="5" s="1"/>
  <c r="AU52" i="5"/>
  <c r="AS52" i="5"/>
  <c r="AQ52" i="5"/>
  <c r="AO52" i="5"/>
  <c r="AM52" i="5"/>
  <c r="AK52" i="5"/>
  <c r="AI52" i="5"/>
  <c r="AG52" i="5"/>
  <c r="AE52" i="5"/>
  <c r="AC52" i="5"/>
  <c r="AA52" i="5"/>
  <c r="Y52" i="5"/>
  <c r="W52" i="5"/>
  <c r="U52" i="5"/>
  <c r="S52" i="5"/>
  <c r="Q52" i="5"/>
  <c r="O52" i="5"/>
  <c r="M52" i="5"/>
  <c r="K52" i="5"/>
  <c r="I52" i="5"/>
  <c r="G52" i="5"/>
  <c r="F52" i="5"/>
  <c r="AV52" i="5" s="1"/>
  <c r="D52" i="5"/>
  <c r="E52" i="5" s="1"/>
  <c r="AU51" i="5"/>
  <c r="AS51" i="5"/>
  <c r="AQ51" i="5"/>
  <c r="AO51" i="5"/>
  <c r="AM51" i="5"/>
  <c r="AK51" i="5"/>
  <c r="AI51" i="5"/>
  <c r="AG51" i="5"/>
  <c r="AE51" i="5"/>
  <c r="AC51" i="5"/>
  <c r="AA51" i="5"/>
  <c r="Y51" i="5"/>
  <c r="W51" i="5"/>
  <c r="U51" i="5"/>
  <c r="S51" i="5"/>
  <c r="Q51" i="5"/>
  <c r="O51" i="5"/>
  <c r="M51" i="5"/>
  <c r="K51" i="5"/>
  <c r="I51" i="5"/>
  <c r="D51" i="5"/>
  <c r="AU50" i="5"/>
  <c r="AS50" i="5"/>
  <c r="AQ50" i="5"/>
  <c r="AO50" i="5"/>
  <c r="AM50" i="5"/>
  <c r="AK50" i="5"/>
  <c r="AI50" i="5"/>
  <c r="AG50" i="5"/>
  <c r="AE50" i="5"/>
  <c r="AC50" i="5"/>
  <c r="AA50" i="5"/>
  <c r="Y50" i="5"/>
  <c r="W50" i="5"/>
  <c r="U50" i="5"/>
  <c r="S50" i="5"/>
  <c r="Q50" i="5"/>
  <c r="O50" i="5"/>
  <c r="M50" i="5"/>
  <c r="K50" i="5"/>
  <c r="I50" i="5"/>
  <c r="D50" i="5"/>
  <c r="F50" i="5" s="1"/>
  <c r="AU49" i="5"/>
  <c r="AS49" i="5"/>
  <c r="AQ49" i="5"/>
  <c r="AO49" i="5"/>
  <c r="AM49" i="5"/>
  <c r="AK49" i="5"/>
  <c r="AI49" i="5"/>
  <c r="AG49" i="5"/>
  <c r="AE49" i="5"/>
  <c r="AC49" i="5"/>
  <c r="AA49" i="5"/>
  <c r="Y49" i="5"/>
  <c r="W49" i="5"/>
  <c r="U49" i="5"/>
  <c r="S49" i="5"/>
  <c r="Q49" i="5"/>
  <c r="O49" i="5"/>
  <c r="M49" i="5"/>
  <c r="K49" i="5"/>
  <c r="I49" i="5"/>
  <c r="D49" i="5"/>
  <c r="E49" i="5" s="1"/>
  <c r="AU48" i="5"/>
  <c r="AS48" i="5"/>
  <c r="AQ48" i="5"/>
  <c r="AO48" i="5"/>
  <c r="AM48" i="5"/>
  <c r="AK48" i="5"/>
  <c r="AI48" i="5"/>
  <c r="AG48" i="5"/>
  <c r="AE48" i="5"/>
  <c r="AC48" i="5"/>
  <c r="AA48" i="5"/>
  <c r="Y48" i="5"/>
  <c r="W48" i="5"/>
  <c r="U48" i="5"/>
  <c r="S48" i="5"/>
  <c r="Q48" i="5"/>
  <c r="O48" i="5"/>
  <c r="M48" i="5"/>
  <c r="K48" i="5"/>
  <c r="I48" i="5"/>
  <c r="D48" i="5"/>
  <c r="F48" i="5" s="1"/>
  <c r="AV48" i="5" s="1"/>
  <c r="AU47" i="5"/>
  <c r="AS47" i="5"/>
  <c r="AQ47" i="5"/>
  <c r="AO47" i="5"/>
  <c r="AM47" i="5"/>
  <c r="AK47" i="5"/>
  <c r="AI47" i="5"/>
  <c r="AG47" i="5"/>
  <c r="AE47" i="5"/>
  <c r="AC47" i="5"/>
  <c r="AA47" i="5"/>
  <c r="Y47" i="5"/>
  <c r="W47" i="5"/>
  <c r="U47" i="5"/>
  <c r="S47" i="5"/>
  <c r="Q47" i="5"/>
  <c r="O47" i="5"/>
  <c r="M47" i="5"/>
  <c r="K47" i="5"/>
  <c r="I47" i="5"/>
  <c r="G47" i="5"/>
  <c r="F47" i="5"/>
  <c r="AV47" i="5" s="1"/>
  <c r="D47" i="5"/>
  <c r="E47" i="5" s="1"/>
  <c r="AU46" i="5"/>
  <c r="AS46" i="5"/>
  <c r="AQ46" i="5"/>
  <c r="AO46" i="5"/>
  <c r="AM46" i="5"/>
  <c r="AK46" i="5"/>
  <c r="AI46" i="5"/>
  <c r="AG46" i="5"/>
  <c r="AE46" i="5"/>
  <c r="AC46" i="5"/>
  <c r="AA46" i="5"/>
  <c r="Y46" i="5"/>
  <c r="W46" i="5"/>
  <c r="U46" i="5"/>
  <c r="S46" i="5"/>
  <c r="Q46" i="5"/>
  <c r="O46" i="5"/>
  <c r="M46" i="5"/>
  <c r="K46" i="5"/>
  <c r="I46" i="5"/>
  <c r="F46" i="5"/>
  <c r="G46" i="5" s="1"/>
  <c r="D46" i="5"/>
  <c r="E46" i="5" s="1"/>
  <c r="AU45" i="5"/>
  <c r="AS45" i="5"/>
  <c r="AQ45" i="5"/>
  <c r="AO45" i="5"/>
  <c r="AM45" i="5"/>
  <c r="AK45" i="5"/>
  <c r="AI45" i="5"/>
  <c r="AG45" i="5"/>
  <c r="AE45" i="5"/>
  <c r="AC45" i="5"/>
  <c r="AA45" i="5"/>
  <c r="Y45" i="5"/>
  <c r="W45" i="5"/>
  <c r="U45" i="5"/>
  <c r="S45" i="5"/>
  <c r="Q45" i="5"/>
  <c r="O45" i="5"/>
  <c r="M45" i="5"/>
  <c r="K45" i="5"/>
  <c r="I45" i="5"/>
  <c r="D45" i="5"/>
  <c r="AU44" i="5"/>
  <c r="AS44" i="5"/>
  <c r="AQ44" i="5"/>
  <c r="AO44" i="5"/>
  <c r="AM44" i="5"/>
  <c r="AK44" i="5"/>
  <c r="AI44" i="5"/>
  <c r="AG44" i="5"/>
  <c r="AE44" i="5"/>
  <c r="AC44" i="5"/>
  <c r="AA44" i="5"/>
  <c r="Y44" i="5"/>
  <c r="W44" i="5"/>
  <c r="U44" i="5"/>
  <c r="S44" i="5"/>
  <c r="Q44" i="5"/>
  <c r="O44" i="5"/>
  <c r="M44" i="5"/>
  <c r="K44" i="5"/>
  <c r="I44" i="5"/>
  <c r="E44" i="5"/>
  <c r="D44" i="5"/>
  <c r="F44" i="5" s="1"/>
  <c r="AV44" i="5" s="1"/>
  <c r="AU43" i="5"/>
  <c r="AS43" i="5"/>
  <c r="AQ43" i="5"/>
  <c r="AO43" i="5"/>
  <c r="AM43" i="5"/>
  <c r="AK43" i="5"/>
  <c r="AI43" i="5"/>
  <c r="AG43" i="5"/>
  <c r="AE43" i="5"/>
  <c r="AC43" i="5"/>
  <c r="AA43" i="5"/>
  <c r="Y43" i="5"/>
  <c r="W43" i="5"/>
  <c r="U43" i="5"/>
  <c r="S43" i="5"/>
  <c r="Q43" i="5"/>
  <c r="O43" i="5"/>
  <c r="M43" i="5"/>
  <c r="K43" i="5"/>
  <c r="I43" i="5"/>
  <c r="F43" i="5"/>
  <c r="G43" i="5" s="1"/>
  <c r="E43" i="5"/>
  <c r="D43" i="5"/>
  <c r="AU42" i="5"/>
  <c r="AS42" i="5"/>
  <c r="AQ42" i="5"/>
  <c r="AO42" i="5"/>
  <c r="AM42" i="5"/>
  <c r="AK42" i="5"/>
  <c r="AI42" i="5"/>
  <c r="AG42" i="5"/>
  <c r="AE42" i="5"/>
  <c r="AC42" i="5"/>
  <c r="AA42" i="5"/>
  <c r="Y42" i="5"/>
  <c r="W42" i="5"/>
  <c r="U42" i="5"/>
  <c r="S42" i="5"/>
  <c r="Q42" i="5"/>
  <c r="O42" i="5"/>
  <c r="M42" i="5"/>
  <c r="K42" i="5"/>
  <c r="I42" i="5"/>
  <c r="D42" i="5"/>
  <c r="F42" i="5" s="1"/>
  <c r="AU41" i="5"/>
  <c r="AS41" i="5"/>
  <c r="AQ41" i="5"/>
  <c r="AO41" i="5"/>
  <c r="AM41" i="5"/>
  <c r="AK41" i="5"/>
  <c r="AI41" i="5"/>
  <c r="AG41" i="5"/>
  <c r="AE41" i="5"/>
  <c r="AC41" i="5"/>
  <c r="AA41" i="5"/>
  <c r="Y41" i="5"/>
  <c r="W41" i="5"/>
  <c r="U41" i="5"/>
  <c r="S41" i="5"/>
  <c r="Q41" i="5"/>
  <c r="O41" i="5"/>
  <c r="M41" i="5"/>
  <c r="K41" i="5"/>
  <c r="I41" i="5"/>
  <c r="D41" i="5"/>
  <c r="E41" i="5" s="1"/>
  <c r="AU40" i="5"/>
  <c r="AS40" i="5"/>
  <c r="AQ40" i="5"/>
  <c r="AO40" i="5"/>
  <c r="AM40" i="5"/>
  <c r="AK40" i="5"/>
  <c r="AI40" i="5"/>
  <c r="AG40" i="5"/>
  <c r="AE40" i="5"/>
  <c r="AC40" i="5"/>
  <c r="AA40" i="5"/>
  <c r="Y40" i="5"/>
  <c r="W40" i="5"/>
  <c r="U40" i="5"/>
  <c r="S40" i="5"/>
  <c r="Q40" i="5"/>
  <c r="O40" i="5"/>
  <c r="M40" i="5"/>
  <c r="K40" i="5"/>
  <c r="I40" i="5"/>
  <c r="G40" i="5"/>
  <c r="F40" i="5"/>
  <c r="AV40" i="5" s="1"/>
  <c r="E40" i="5"/>
  <c r="D40" i="5"/>
  <c r="AU39" i="5"/>
  <c r="AS39" i="5"/>
  <c r="AQ39" i="5"/>
  <c r="AO39" i="5"/>
  <c r="AM39" i="5"/>
  <c r="AK39" i="5"/>
  <c r="AI39" i="5"/>
  <c r="AG39" i="5"/>
  <c r="AE39" i="5"/>
  <c r="AC39" i="5"/>
  <c r="AA39" i="5"/>
  <c r="Y39" i="5"/>
  <c r="W39" i="5"/>
  <c r="U39" i="5"/>
  <c r="S39" i="5"/>
  <c r="Q39" i="5"/>
  <c r="O39" i="5"/>
  <c r="M39" i="5"/>
  <c r="K39" i="5"/>
  <c r="I39" i="5"/>
  <c r="E39" i="5"/>
  <c r="D39" i="5"/>
  <c r="F39" i="5" s="1"/>
  <c r="AU38" i="5"/>
  <c r="AS38" i="5"/>
  <c r="AQ38" i="5"/>
  <c r="AO38" i="5"/>
  <c r="AM38" i="5"/>
  <c r="AK38" i="5"/>
  <c r="AI38" i="5"/>
  <c r="AG38" i="5"/>
  <c r="AE38" i="5"/>
  <c r="AC38" i="5"/>
  <c r="AA38" i="5"/>
  <c r="Y38" i="5"/>
  <c r="W38" i="5"/>
  <c r="U38" i="5"/>
  <c r="S38" i="5"/>
  <c r="Q38" i="5"/>
  <c r="O38" i="5"/>
  <c r="M38" i="5"/>
  <c r="K38" i="5"/>
  <c r="I38" i="5"/>
  <c r="E38" i="5"/>
  <c r="D38" i="5"/>
  <c r="F38" i="5" s="1"/>
  <c r="G38" i="5" s="1"/>
  <c r="AU37" i="5"/>
  <c r="AS37" i="5"/>
  <c r="AQ37" i="5"/>
  <c r="AO37" i="5"/>
  <c r="AM37" i="5"/>
  <c r="AK37" i="5"/>
  <c r="AI37" i="5"/>
  <c r="AG37" i="5"/>
  <c r="AE37" i="5"/>
  <c r="AC37" i="5"/>
  <c r="AA37" i="5"/>
  <c r="Y37" i="5"/>
  <c r="W37" i="5"/>
  <c r="U37" i="5"/>
  <c r="S37" i="5"/>
  <c r="Q37" i="5"/>
  <c r="O37" i="5"/>
  <c r="M37" i="5"/>
  <c r="K37" i="5"/>
  <c r="I37" i="5"/>
  <c r="D37" i="5"/>
  <c r="AU36" i="5"/>
  <c r="AS36" i="5"/>
  <c r="AQ36" i="5"/>
  <c r="AO36" i="5"/>
  <c r="AM36" i="5"/>
  <c r="AK36" i="5"/>
  <c r="AI36" i="5"/>
  <c r="AG36" i="5"/>
  <c r="AE36" i="5"/>
  <c r="AC36" i="5"/>
  <c r="AA36" i="5"/>
  <c r="Y36" i="5"/>
  <c r="W36" i="5"/>
  <c r="U36" i="5"/>
  <c r="S36" i="5"/>
  <c r="Q36" i="5"/>
  <c r="O36" i="5"/>
  <c r="M36" i="5"/>
  <c r="K36" i="5"/>
  <c r="I36" i="5"/>
  <c r="G36" i="5"/>
  <c r="F36" i="5"/>
  <c r="AV36" i="5" s="1"/>
  <c r="E36" i="5"/>
  <c r="D36" i="5"/>
  <c r="AU35" i="5"/>
  <c r="AS35" i="5"/>
  <c r="AQ35" i="5"/>
  <c r="AO35" i="5"/>
  <c r="AM35" i="5"/>
  <c r="AK35" i="5"/>
  <c r="AI35" i="5"/>
  <c r="AG35" i="5"/>
  <c r="AE35" i="5"/>
  <c r="AC35" i="5"/>
  <c r="AA35" i="5"/>
  <c r="Y35" i="5"/>
  <c r="W35" i="5"/>
  <c r="U35" i="5"/>
  <c r="S35" i="5"/>
  <c r="Q35" i="5"/>
  <c r="O35" i="5"/>
  <c r="M35" i="5"/>
  <c r="K35" i="5"/>
  <c r="I35" i="5"/>
  <c r="D35" i="5"/>
  <c r="AV34" i="5"/>
  <c r="AU34" i="5"/>
  <c r="AS34" i="5"/>
  <c r="AQ34" i="5"/>
  <c r="AO34" i="5"/>
  <c r="AM34" i="5"/>
  <c r="AK34" i="5"/>
  <c r="AI34" i="5"/>
  <c r="AG34" i="5"/>
  <c r="AE34" i="5"/>
  <c r="AC34" i="5"/>
  <c r="AA34" i="5"/>
  <c r="Y34" i="5"/>
  <c r="W34" i="5"/>
  <c r="U34" i="5"/>
  <c r="S34" i="5"/>
  <c r="Q34" i="5"/>
  <c r="O34" i="5"/>
  <c r="M34" i="5"/>
  <c r="K34" i="5"/>
  <c r="I34" i="5"/>
  <c r="F34" i="5"/>
  <c r="G34" i="5" s="1"/>
  <c r="E34" i="5"/>
  <c r="D34" i="5"/>
  <c r="AU33" i="5"/>
  <c r="AS33" i="5"/>
  <c r="AQ33" i="5"/>
  <c r="AO33" i="5"/>
  <c r="AM33" i="5"/>
  <c r="AK33" i="5"/>
  <c r="AI33" i="5"/>
  <c r="AG33" i="5"/>
  <c r="AE33" i="5"/>
  <c r="AC33" i="5"/>
  <c r="AA33" i="5"/>
  <c r="Y33" i="5"/>
  <c r="W33" i="5"/>
  <c r="U33" i="5"/>
  <c r="S33" i="5"/>
  <c r="Q33" i="5"/>
  <c r="O33" i="5"/>
  <c r="M33" i="5"/>
  <c r="K33" i="5"/>
  <c r="I33" i="5"/>
  <c r="D33" i="5"/>
  <c r="AV32" i="5"/>
  <c r="AU32" i="5"/>
  <c r="AS32" i="5"/>
  <c r="AQ32" i="5"/>
  <c r="AO32" i="5"/>
  <c r="AM32" i="5"/>
  <c r="AK32" i="5"/>
  <c r="AI32" i="5"/>
  <c r="AG32" i="5"/>
  <c r="AE32" i="5"/>
  <c r="AC32" i="5"/>
  <c r="AA32" i="5"/>
  <c r="Y32" i="5"/>
  <c r="W32" i="5"/>
  <c r="U32" i="5"/>
  <c r="S32" i="5"/>
  <c r="Q32" i="5"/>
  <c r="O32" i="5"/>
  <c r="M32" i="5"/>
  <c r="K32" i="5"/>
  <c r="I32" i="5"/>
  <c r="G32" i="5"/>
  <c r="E32" i="5"/>
  <c r="AV31" i="5"/>
  <c r="AU31" i="5"/>
  <c r="AS31" i="5"/>
  <c r="AQ31" i="5"/>
  <c r="AO31" i="5"/>
  <c r="AM31" i="5"/>
  <c r="AK31" i="5"/>
  <c r="AI31" i="5"/>
  <c r="AG31" i="5"/>
  <c r="AE31" i="5"/>
  <c r="AC31" i="5"/>
  <c r="AA31" i="5"/>
  <c r="Y31" i="5"/>
  <c r="W31" i="5"/>
  <c r="U31" i="5"/>
  <c r="S31" i="5"/>
  <c r="Q31" i="5"/>
  <c r="O31" i="5"/>
  <c r="M31" i="5"/>
  <c r="K31" i="5"/>
  <c r="I31" i="5"/>
  <c r="G31" i="5"/>
  <c r="E31" i="5"/>
  <c r="AV30" i="5"/>
  <c r="AU30" i="5"/>
  <c r="AS30" i="5"/>
  <c r="AQ30" i="5"/>
  <c r="AO30" i="5"/>
  <c r="AM30" i="5"/>
  <c r="AK30" i="5"/>
  <c r="AI30" i="5"/>
  <c r="AG30" i="5"/>
  <c r="AE30" i="5"/>
  <c r="AC30" i="5"/>
  <c r="AA30" i="5"/>
  <c r="Y30" i="5"/>
  <c r="W30" i="5"/>
  <c r="U30" i="5"/>
  <c r="S30" i="5"/>
  <c r="Q30" i="5"/>
  <c r="O30" i="5"/>
  <c r="M30" i="5"/>
  <c r="K30" i="5"/>
  <c r="I30" i="5"/>
  <c r="G30" i="5"/>
  <c r="E30" i="5"/>
  <c r="AV29" i="5"/>
  <c r="AU29" i="5"/>
  <c r="AS29" i="5"/>
  <c r="AQ29" i="5"/>
  <c r="AO29" i="5"/>
  <c r="AM29" i="5"/>
  <c r="AK29" i="5"/>
  <c r="AI29" i="5"/>
  <c r="AG29" i="5"/>
  <c r="AE29" i="5"/>
  <c r="AC29" i="5"/>
  <c r="AA29" i="5"/>
  <c r="Y29" i="5"/>
  <c r="W29" i="5"/>
  <c r="U29" i="5"/>
  <c r="S29" i="5"/>
  <c r="Q29" i="5"/>
  <c r="O29" i="5"/>
  <c r="M29" i="5"/>
  <c r="K29" i="5"/>
  <c r="I29" i="5"/>
  <c r="G29" i="5"/>
  <c r="AV28" i="5"/>
  <c r="AU28" i="5"/>
  <c r="AS28" i="5"/>
  <c r="AQ28" i="5"/>
  <c r="AO28" i="5"/>
  <c r="AM28" i="5"/>
  <c r="AK28" i="5"/>
  <c r="AI28" i="5"/>
  <c r="AG28" i="5"/>
  <c r="AE28" i="5"/>
  <c r="AC28" i="5"/>
  <c r="AA28" i="5"/>
  <c r="Y28" i="5"/>
  <c r="W28" i="5"/>
  <c r="U28" i="5"/>
  <c r="S28" i="5"/>
  <c r="Q28" i="5"/>
  <c r="O28" i="5"/>
  <c r="M28" i="5"/>
  <c r="K28" i="5"/>
  <c r="I28" i="5"/>
  <c r="G28" i="5"/>
  <c r="E28" i="5"/>
  <c r="AV27" i="5"/>
  <c r="AU27" i="5"/>
  <c r="AS27" i="5"/>
  <c r="AQ27" i="5"/>
  <c r="AO27" i="5"/>
  <c r="AM27" i="5"/>
  <c r="AK27" i="5"/>
  <c r="AI27" i="5"/>
  <c r="AG27" i="5"/>
  <c r="AE27" i="5"/>
  <c r="AC27" i="5"/>
  <c r="AA27" i="5"/>
  <c r="Y27" i="5"/>
  <c r="W27" i="5"/>
  <c r="U27" i="5"/>
  <c r="S27" i="5"/>
  <c r="Q27" i="5"/>
  <c r="O27" i="5"/>
  <c r="M27" i="5"/>
  <c r="K27" i="5"/>
  <c r="I27" i="5"/>
  <c r="G27" i="5"/>
  <c r="E27" i="5"/>
  <c r="AV26" i="5"/>
  <c r="AU26" i="5"/>
  <c r="AS26" i="5"/>
  <c r="AQ26" i="5"/>
  <c r="AO26" i="5"/>
  <c r="AM26" i="5"/>
  <c r="AK26" i="5"/>
  <c r="AI26" i="5"/>
  <c r="AG26" i="5"/>
  <c r="AE26" i="5"/>
  <c r="AC26" i="5"/>
  <c r="AA26" i="5"/>
  <c r="Y26" i="5"/>
  <c r="W26" i="5"/>
  <c r="U26" i="5"/>
  <c r="S26" i="5"/>
  <c r="Q26" i="5"/>
  <c r="O26" i="5"/>
  <c r="M26" i="5"/>
  <c r="K26" i="5"/>
  <c r="I26" i="5"/>
  <c r="G26" i="5"/>
  <c r="E26" i="5"/>
  <c r="AV25" i="5"/>
  <c r="AU25" i="5"/>
  <c r="AS25" i="5"/>
  <c r="AQ25" i="5"/>
  <c r="AO25" i="5"/>
  <c r="AM25" i="5"/>
  <c r="AK25" i="5"/>
  <c r="AI25" i="5"/>
  <c r="AG25" i="5"/>
  <c r="AE25" i="5"/>
  <c r="AC25" i="5"/>
  <c r="AA25" i="5"/>
  <c r="Y25" i="5"/>
  <c r="W25" i="5"/>
  <c r="U25" i="5"/>
  <c r="S25" i="5"/>
  <c r="Q25" i="5"/>
  <c r="O25" i="5"/>
  <c r="M25" i="5"/>
  <c r="K25" i="5"/>
  <c r="I25" i="5"/>
  <c r="G25" i="5"/>
  <c r="E25" i="5"/>
  <c r="AU24" i="5"/>
  <c r="AS24" i="5"/>
  <c r="AQ24" i="5"/>
  <c r="AO24" i="5"/>
  <c r="AM24" i="5"/>
  <c r="AK24" i="5"/>
  <c r="AI24" i="5"/>
  <c r="AG24" i="5"/>
  <c r="AE24" i="5"/>
  <c r="AC24" i="5"/>
  <c r="AA24" i="5"/>
  <c r="Y24" i="5"/>
  <c r="W24" i="5"/>
  <c r="U24" i="5"/>
  <c r="S24" i="5"/>
  <c r="Q24" i="5"/>
  <c r="O24" i="5"/>
  <c r="M24" i="5"/>
  <c r="K24" i="5"/>
  <c r="I24" i="5"/>
  <c r="F24" i="5"/>
  <c r="G24" i="5" s="1"/>
  <c r="E24" i="5"/>
  <c r="D24" i="5"/>
  <c r="AU23" i="5"/>
  <c r="AS23" i="5"/>
  <c r="AQ23" i="5"/>
  <c r="AO23" i="5"/>
  <c r="AM23" i="5"/>
  <c r="AK23" i="5"/>
  <c r="AI23" i="5"/>
  <c r="AG23" i="5"/>
  <c r="AE23" i="5"/>
  <c r="AC23" i="5"/>
  <c r="AA23" i="5"/>
  <c r="Y23" i="5"/>
  <c r="W23" i="5"/>
  <c r="U23" i="5"/>
  <c r="S23" i="5"/>
  <c r="Q23" i="5"/>
  <c r="O23" i="5"/>
  <c r="M23" i="5"/>
  <c r="K23" i="5"/>
  <c r="I23" i="5"/>
  <c r="D23" i="5"/>
  <c r="AU22" i="5"/>
  <c r="AS22" i="5"/>
  <c r="AQ22" i="5"/>
  <c r="AO22" i="5"/>
  <c r="AM22" i="5"/>
  <c r="AK22" i="5"/>
  <c r="AI22" i="5"/>
  <c r="AG22" i="5"/>
  <c r="AE22" i="5"/>
  <c r="AC22" i="5"/>
  <c r="AA22" i="5"/>
  <c r="Y22" i="5"/>
  <c r="W22" i="5"/>
  <c r="U22" i="5"/>
  <c r="S22" i="5"/>
  <c r="Q22" i="5"/>
  <c r="O22" i="5"/>
  <c r="M22" i="5"/>
  <c r="K22" i="5"/>
  <c r="I22" i="5"/>
  <c r="G22" i="5"/>
  <c r="F22" i="5"/>
  <c r="AV22" i="5" s="1"/>
  <c r="E22" i="5"/>
  <c r="D22" i="5"/>
  <c r="AU21" i="5"/>
  <c r="AS21" i="5"/>
  <c r="AQ21" i="5"/>
  <c r="AO21" i="5"/>
  <c r="AM21" i="5"/>
  <c r="AK21" i="5"/>
  <c r="AI21" i="5"/>
  <c r="AG21" i="5"/>
  <c r="AE21" i="5"/>
  <c r="AC21" i="5"/>
  <c r="AA21" i="5"/>
  <c r="Y21" i="5"/>
  <c r="W21" i="5"/>
  <c r="U21" i="5"/>
  <c r="S21" i="5"/>
  <c r="Q21" i="5"/>
  <c r="O21" i="5"/>
  <c r="M21" i="5"/>
  <c r="K21" i="5"/>
  <c r="I21" i="5"/>
  <c r="G21" i="5"/>
  <c r="F21" i="5"/>
  <c r="AV21" i="5" s="1"/>
  <c r="E21" i="5"/>
  <c r="D21" i="5"/>
  <c r="AU20" i="5"/>
  <c r="AS20" i="5"/>
  <c r="AQ20" i="5"/>
  <c r="AO20" i="5"/>
  <c r="AM20" i="5"/>
  <c r="AK20" i="5"/>
  <c r="AI20" i="5"/>
  <c r="AG20" i="5"/>
  <c r="AE20" i="5"/>
  <c r="AC20" i="5"/>
  <c r="AA20" i="5"/>
  <c r="Y20" i="5"/>
  <c r="W20" i="5"/>
  <c r="U20" i="5"/>
  <c r="S20" i="5"/>
  <c r="Q20" i="5"/>
  <c r="O20" i="5"/>
  <c r="M20" i="5"/>
  <c r="K20" i="5"/>
  <c r="I20" i="5"/>
  <c r="F20" i="5"/>
  <c r="G20" i="5" s="1"/>
  <c r="D20" i="5"/>
  <c r="E20" i="5" s="1"/>
  <c r="AU19" i="5"/>
  <c r="AS19" i="5"/>
  <c r="AQ19" i="5"/>
  <c r="AO19" i="5"/>
  <c r="AM19" i="5"/>
  <c r="AK19" i="5"/>
  <c r="AI19" i="5"/>
  <c r="AG19" i="5"/>
  <c r="AE19" i="5"/>
  <c r="AC19" i="5"/>
  <c r="AA19" i="5"/>
  <c r="Y19" i="5"/>
  <c r="W19" i="5"/>
  <c r="U19" i="5"/>
  <c r="S19" i="5"/>
  <c r="Q19" i="5"/>
  <c r="O19" i="5"/>
  <c r="M19" i="5"/>
  <c r="K19" i="5"/>
  <c r="I19" i="5"/>
  <c r="D19" i="5"/>
  <c r="AU18" i="5"/>
  <c r="AS18" i="5"/>
  <c r="AQ18" i="5"/>
  <c r="AO18" i="5"/>
  <c r="AM18" i="5"/>
  <c r="AK18" i="5"/>
  <c r="AI18" i="5"/>
  <c r="AG18" i="5"/>
  <c r="AE18" i="5"/>
  <c r="AC18" i="5"/>
  <c r="AA18" i="5"/>
  <c r="Y18" i="5"/>
  <c r="W18" i="5"/>
  <c r="U18" i="5"/>
  <c r="S18" i="5"/>
  <c r="Q18" i="5"/>
  <c r="O18" i="5"/>
  <c r="M18" i="5"/>
  <c r="K18" i="5"/>
  <c r="I18" i="5"/>
  <c r="D18" i="5"/>
  <c r="AU17" i="5"/>
  <c r="AS17" i="5"/>
  <c r="AQ17" i="5"/>
  <c r="AO17" i="5"/>
  <c r="AM17" i="5"/>
  <c r="AK17" i="5"/>
  <c r="AI17" i="5"/>
  <c r="AG17" i="5"/>
  <c r="AE17" i="5"/>
  <c r="AC17" i="5"/>
  <c r="AA17" i="5"/>
  <c r="Y17" i="5"/>
  <c r="W17" i="5"/>
  <c r="U17" i="5"/>
  <c r="S17" i="5"/>
  <c r="Q17" i="5"/>
  <c r="O17" i="5"/>
  <c r="M17" i="5"/>
  <c r="K17" i="5"/>
  <c r="I17" i="5"/>
  <c r="D17" i="5"/>
  <c r="AU16" i="5"/>
  <c r="AS16" i="5"/>
  <c r="AQ16" i="5"/>
  <c r="AO16" i="5"/>
  <c r="AM16" i="5"/>
  <c r="AK16" i="5"/>
  <c r="AI16" i="5"/>
  <c r="AG16" i="5"/>
  <c r="AE16" i="5"/>
  <c r="AC16" i="5"/>
  <c r="AA16" i="5"/>
  <c r="Y16" i="5"/>
  <c r="W16" i="5"/>
  <c r="U16" i="5"/>
  <c r="S16" i="5"/>
  <c r="Q16" i="5"/>
  <c r="O16" i="5"/>
  <c r="M16" i="5"/>
  <c r="K16" i="5"/>
  <c r="I16" i="5"/>
  <c r="G16" i="5"/>
  <c r="F16" i="5"/>
  <c r="AV16" i="5" s="1"/>
  <c r="D16" i="5"/>
  <c r="E16" i="5" s="1"/>
  <c r="AU15" i="5"/>
  <c r="AS15" i="5"/>
  <c r="AQ15" i="5"/>
  <c r="AO15" i="5"/>
  <c r="AM15" i="5"/>
  <c r="AK15" i="5"/>
  <c r="AI15" i="5"/>
  <c r="AG15" i="5"/>
  <c r="AE15" i="5"/>
  <c r="AC15" i="5"/>
  <c r="AA15" i="5"/>
  <c r="Y15" i="5"/>
  <c r="W15" i="5"/>
  <c r="U15" i="5"/>
  <c r="S15" i="5"/>
  <c r="Q15" i="5"/>
  <c r="O15" i="5"/>
  <c r="M15" i="5"/>
  <c r="K15" i="5"/>
  <c r="I15" i="5"/>
  <c r="D15" i="5"/>
  <c r="F15" i="5" s="1"/>
  <c r="AU14" i="5"/>
  <c r="AS14" i="5"/>
  <c r="AQ14" i="5"/>
  <c r="AO14" i="5"/>
  <c r="AM14" i="5"/>
  <c r="AK14" i="5"/>
  <c r="AI14" i="5"/>
  <c r="AG14" i="5"/>
  <c r="AE14" i="5"/>
  <c r="AC14" i="5"/>
  <c r="AA14" i="5"/>
  <c r="Y14" i="5"/>
  <c r="W14" i="5"/>
  <c r="U14" i="5"/>
  <c r="S14" i="5"/>
  <c r="Q14" i="5"/>
  <c r="O14" i="5"/>
  <c r="M14" i="5"/>
  <c r="K14" i="5"/>
  <c r="I14" i="5"/>
  <c r="D14" i="5"/>
  <c r="AU13" i="5"/>
  <c r="AS13" i="5"/>
  <c r="AQ13" i="5"/>
  <c r="AO13" i="5"/>
  <c r="AM13" i="5"/>
  <c r="AK13" i="5"/>
  <c r="AI13" i="5"/>
  <c r="AG13" i="5"/>
  <c r="AE13" i="5"/>
  <c r="AC13" i="5"/>
  <c r="AA13" i="5"/>
  <c r="Y13" i="5"/>
  <c r="W13" i="5"/>
  <c r="U13" i="5"/>
  <c r="S13" i="5"/>
  <c r="Q13" i="5"/>
  <c r="O13" i="5"/>
  <c r="M13" i="5"/>
  <c r="K13" i="5"/>
  <c r="I13" i="5"/>
  <c r="G13" i="5"/>
  <c r="E13" i="5"/>
  <c r="D13" i="5"/>
  <c r="F13" i="5" s="1"/>
  <c r="AV13" i="5" s="1"/>
  <c r="AU12" i="5"/>
  <c r="AS12" i="5"/>
  <c r="AQ12" i="5"/>
  <c r="AO12" i="5"/>
  <c r="AM12" i="5"/>
  <c r="AK12" i="5"/>
  <c r="AI12" i="5"/>
  <c r="AG12" i="5"/>
  <c r="AE12" i="5"/>
  <c r="AC12" i="5"/>
  <c r="AA12" i="5"/>
  <c r="Y12" i="5"/>
  <c r="W12" i="5"/>
  <c r="U12" i="5"/>
  <c r="S12" i="5"/>
  <c r="Q12" i="5"/>
  <c r="O12" i="5"/>
  <c r="M12" i="5"/>
  <c r="K12" i="5"/>
  <c r="I12" i="5"/>
  <c r="G12" i="5"/>
  <c r="F12" i="5"/>
  <c r="AV12" i="5" s="1"/>
  <c r="D12" i="5"/>
  <c r="E12" i="5" s="1"/>
  <c r="AV11" i="5"/>
  <c r="AU11" i="5"/>
  <c r="AS11" i="5"/>
  <c r="AQ11" i="5"/>
  <c r="AO11" i="5"/>
  <c r="AM11" i="5"/>
  <c r="AK11" i="5"/>
  <c r="AI11" i="5"/>
  <c r="AG11" i="5"/>
  <c r="AE11" i="5"/>
  <c r="AC11" i="5"/>
  <c r="AA11" i="5"/>
  <c r="Y11" i="5"/>
  <c r="W11" i="5"/>
  <c r="U11" i="5"/>
  <c r="S11" i="5"/>
  <c r="Q11" i="5"/>
  <c r="O11" i="5"/>
  <c r="M11" i="5"/>
  <c r="I11" i="5"/>
  <c r="G11" i="5"/>
  <c r="D11" i="5"/>
  <c r="AU10" i="5"/>
  <c r="AS10" i="5"/>
  <c r="AQ10" i="5"/>
  <c r="AO10" i="5"/>
  <c r="AM10" i="5"/>
  <c r="AK10" i="5"/>
  <c r="AI10" i="5"/>
  <c r="AG10" i="5"/>
  <c r="AE10" i="5"/>
  <c r="AC10" i="5"/>
  <c r="AA10" i="5"/>
  <c r="Y10" i="5"/>
  <c r="W10" i="5"/>
  <c r="U10" i="5"/>
  <c r="S10" i="5"/>
  <c r="Q10" i="5"/>
  <c r="O10" i="5"/>
  <c r="M10" i="5"/>
  <c r="K10" i="5"/>
  <c r="I10" i="5"/>
  <c r="D10" i="5"/>
  <c r="AU9" i="5"/>
  <c r="AS9" i="5"/>
  <c r="AQ9" i="5"/>
  <c r="AO9" i="5"/>
  <c r="AM9" i="5"/>
  <c r="AK9" i="5"/>
  <c r="AI9" i="5"/>
  <c r="AG9" i="5"/>
  <c r="AE9" i="5"/>
  <c r="AC9" i="5"/>
  <c r="AA9" i="5"/>
  <c r="Y9" i="5"/>
  <c r="W9" i="5"/>
  <c r="U9" i="5"/>
  <c r="S9" i="5"/>
  <c r="Q9" i="5"/>
  <c r="O9" i="5"/>
  <c r="M9" i="5"/>
  <c r="K9" i="5"/>
  <c r="I9" i="5"/>
  <c r="F9" i="5"/>
  <c r="G9" i="5" s="1"/>
  <c r="E9" i="5"/>
  <c r="D9" i="5"/>
  <c r="AU8" i="5"/>
  <c r="AS8" i="5"/>
  <c r="AQ8" i="5"/>
  <c r="AO8" i="5"/>
  <c r="AM8" i="5"/>
  <c r="AK8" i="5"/>
  <c r="AI8" i="5"/>
  <c r="AG8" i="5"/>
  <c r="AE8" i="5"/>
  <c r="AC8" i="5"/>
  <c r="AA8" i="5"/>
  <c r="Y8" i="5"/>
  <c r="W8" i="5"/>
  <c r="U8" i="5"/>
  <c r="S8" i="5"/>
  <c r="Q8" i="5"/>
  <c r="O8" i="5"/>
  <c r="M8" i="5"/>
  <c r="K8" i="5"/>
  <c r="I8" i="5"/>
  <c r="D8" i="5"/>
  <c r="AU7" i="5"/>
  <c r="AS7" i="5"/>
  <c r="AQ7" i="5"/>
  <c r="AO7" i="5"/>
  <c r="AM7" i="5"/>
  <c r="AK7" i="5"/>
  <c r="AI7" i="5"/>
  <c r="AG7" i="5"/>
  <c r="AE7" i="5"/>
  <c r="AC7" i="5"/>
  <c r="AA7" i="5"/>
  <c r="Y7" i="5"/>
  <c r="W7" i="5"/>
  <c r="U7" i="5"/>
  <c r="S7" i="5"/>
  <c r="Q7" i="5"/>
  <c r="O7" i="5"/>
  <c r="M7" i="5"/>
  <c r="K7" i="5"/>
  <c r="I7" i="5"/>
  <c r="G7" i="5"/>
  <c r="F7" i="5"/>
  <c r="AV7" i="5" s="1"/>
  <c r="D7" i="5"/>
  <c r="E7" i="5" s="1"/>
  <c r="AU6" i="5"/>
  <c r="AS6" i="5"/>
  <c r="AQ6" i="5"/>
  <c r="AO6" i="5"/>
  <c r="AM6" i="5"/>
  <c r="AK6" i="5"/>
  <c r="AI6" i="5"/>
  <c r="AG6" i="5"/>
  <c r="AE6" i="5"/>
  <c r="AC6" i="5"/>
  <c r="AA6" i="5"/>
  <c r="Y6" i="5"/>
  <c r="W6" i="5"/>
  <c r="U6" i="5"/>
  <c r="S6" i="5"/>
  <c r="Q6" i="5"/>
  <c r="O6" i="5"/>
  <c r="M6" i="5"/>
  <c r="K6" i="5"/>
  <c r="I6" i="5"/>
  <c r="D6" i="5"/>
  <c r="F6" i="5" s="1"/>
  <c r="AU5" i="5"/>
  <c r="AS5" i="5"/>
  <c r="AQ5" i="5"/>
  <c r="AO5" i="5"/>
  <c r="AM5" i="5"/>
  <c r="AK5" i="5"/>
  <c r="AI5" i="5"/>
  <c r="AG5" i="5"/>
  <c r="AE5" i="5"/>
  <c r="AC5" i="5"/>
  <c r="AA5" i="5"/>
  <c r="Y5" i="5"/>
  <c r="W5" i="5"/>
  <c r="U5" i="5"/>
  <c r="S5" i="5"/>
  <c r="Q5" i="5"/>
  <c r="O5" i="5"/>
  <c r="M5" i="5"/>
  <c r="K5" i="5"/>
  <c r="I5" i="5"/>
  <c r="F5" i="5"/>
  <c r="D5" i="5"/>
  <c r="E5" i="5" s="1"/>
  <c r="AU4" i="5"/>
  <c r="AS4" i="5"/>
  <c r="AQ4" i="5"/>
  <c r="AO4" i="5"/>
  <c r="AM4" i="5"/>
  <c r="AK4" i="5"/>
  <c r="AI4" i="5"/>
  <c r="AG4" i="5"/>
  <c r="AE4" i="5"/>
  <c r="AC4" i="5"/>
  <c r="AA4" i="5"/>
  <c r="Y4" i="5"/>
  <c r="W4" i="5"/>
  <c r="U4" i="5"/>
  <c r="S4" i="5"/>
  <c r="Q4" i="5"/>
  <c r="O4" i="5"/>
  <c r="M4" i="5"/>
  <c r="K4" i="5"/>
  <c r="I4" i="5"/>
  <c r="F4" i="5"/>
  <c r="G4" i="5" s="1"/>
  <c r="E4" i="5"/>
  <c r="D4" i="5"/>
  <c r="AU3" i="5"/>
  <c r="AS3" i="5"/>
  <c r="AQ3" i="5"/>
  <c r="AO3" i="5"/>
  <c r="AM3" i="5"/>
  <c r="AK3" i="5"/>
  <c r="AI3" i="5"/>
  <c r="AG3" i="5"/>
  <c r="AE3" i="5"/>
  <c r="AC3" i="5"/>
  <c r="AA3" i="5"/>
  <c r="Y3" i="5"/>
  <c r="W3" i="5"/>
  <c r="U3" i="5"/>
  <c r="S3" i="5"/>
  <c r="Q3" i="5"/>
  <c r="O3" i="5"/>
  <c r="M3" i="5"/>
  <c r="K3" i="5"/>
  <c r="I3" i="5"/>
  <c r="E3" i="5"/>
  <c r="D3" i="5"/>
  <c r="F3" i="5" s="1"/>
  <c r="Q249" i="5" s="1"/>
  <c r="AU2" i="5"/>
  <c r="AS2" i="5"/>
  <c r="AQ2" i="5"/>
  <c r="AO2" i="5"/>
  <c r="AM2" i="5"/>
  <c r="AK2" i="5"/>
  <c r="AI2" i="5"/>
  <c r="AG2" i="5"/>
  <c r="AE2" i="5"/>
  <c r="AC2" i="5"/>
  <c r="AA2" i="5"/>
  <c r="Y2" i="5"/>
  <c r="W2" i="5"/>
  <c r="U2" i="5"/>
  <c r="S2" i="5"/>
  <c r="Q2" i="5"/>
  <c r="O2" i="5"/>
  <c r="M2" i="5"/>
  <c r="K2" i="5"/>
  <c r="I2" i="5"/>
  <c r="AX46" i="4"/>
  <c r="AV46" i="4"/>
  <c r="AT46" i="4"/>
  <c r="AR46" i="4"/>
  <c r="AP46" i="4"/>
  <c r="AN46" i="4"/>
  <c r="AL46" i="4"/>
  <c r="AJ46" i="4"/>
  <c r="AH46" i="4"/>
  <c r="AF46" i="4"/>
  <c r="AD46" i="4"/>
  <c r="AB46" i="4"/>
  <c r="Z46" i="4"/>
  <c r="X46" i="4"/>
  <c r="V46" i="4"/>
  <c r="T46" i="4"/>
  <c r="R46" i="4"/>
  <c r="P46" i="4"/>
  <c r="N46" i="4"/>
  <c r="L46" i="4"/>
  <c r="J46" i="4"/>
  <c r="H46" i="4"/>
  <c r="AX45" i="4"/>
  <c r="AV45" i="4"/>
  <c r="AT45" i="4"/>
  <c r="AR45" i="4"/>
  <c r="AP45" i="4"/>
  <c r="AN45" i="4"/>
  <c r="AL45" i="4"/>
  <c r="AJ45" i="4"/>
  <c r="AH45" i="4"/>
  <c r="AF45" i="4"/>
  <c r="AD45" i="4"/>
  <c r="AB45" i="4"/>
  <c r="Z45" i="4"/>
  <c r="X45" i="4"/>
  <c r="V45" i="4"/>
  <c r="T45" i="4"/>
  <c r="R45" i="4"/>
  <c r="P45" i="4"/>
  <c r="N45" i="4"/>
  <c r="L45" i="4"/>
  <c r="J45" i="4"/>
  <c r="H43" i="4"/>
  <c r="H42" i="4"/>
  <c r="AU442" i="2"/>
  <c r="AS442" i="2"/>
  <c r="AQ442" i="2"/>
  <c r="AO442" i="2"/>
  <c r="AM442" i="2"/>
  <c r="AK442" i="2"/>
  <c r="AI442" i="2"/>
  <c r="AG442" i="2"/>
  <c r="AE442" i="2"/>
  <c r="AC442" i="2"/>
  <c r="AA442" i="2"/>
  <c r="Y442" i="2"/>
  <c r="W442" i="2"/>
  <c r="U442" i="2"/>
  <c r="S442" i="2"/>
  <c r="Q442" i="2"/>
  <c r="O442" i="2"/>
  <c r="M442" i="2"/>
  <c r="K442" i="2"/>
  <c r="I442" i="2"/>
  <c r="G442" i="2"/>
  <c r="E442" i="2"/>
  <c r="AU441" i="2"/>
  <c r="AS441" i="2"/>
  <c r="AQ441" i="2"/>
  <c r="AO441" i="2"/>
  <c r="AM441" i="2"/>
  <c r="AK441" i="2"/>
  <c r="AI441" i="2"/>
  <c r="AG441" i="2"/>
  <c r="AE441" i="2"/>
  <c r="AC441" i="2"/>
  <c r="AA441" i="2"/>
  <c r="Y441" i="2"/>
  <c r="W441" i="2"/>
  <c r="U441" i="2"/>
  <c r="S441" i="2"/>
  <c r="Q441" i="2"/>
  <c r="O441" i="2"/>
  <c r="M441" i="2"/>
  <c r="K441" i="2"/>
  <c r="I441" i="2"/>
  <c r="G441" i="2"/>
  <c r="E441" i="2"/>
  <c r="AU440" i="2"/>
  <c r="AS440" i="2"/>
  <c r="AQ440" i="2"/>
  <c r="AO440" i="2"/>
  <c r="AM440" i="2"/>
  <c r="AK440" i="2"/>
  <c r="AI440" i="2"/>
  <c r="AG440" i="2"/>
  <c r="AE440" i="2"/>
  <c r="AC440" i="2"/>
  <c r="AA440" i="2"/>
  <c r="Y440" i="2"/>
  <c r="W440" i="2"/>
  <c r="U440" i="2"/>
  <c r="S440" i="2"/>
  <c r="Q440" i="2"/>
  <c r="O440" i="2"/>
  <c r="M440" i="2"/>
  <c r="K440" i="2"/>
  <c r="I440" i="2"/>
  <c r="G440" i="2"/>
  <c r="E440" i="2"/>
  <c r="AU439" i="2"/>
  <c r="AS439" i="2"/>
  <c r="AQ439" i="2"/>
  <c r="AO439" i="2"/>
  <c r="AM439" i="2"/>
  <c r="AK439" i="2"/>
  <c r="AI439" i="2"/>
  <c r="AG439" i="2"/>
  <c r="AE439" i="2"/>
  <c r="AC439" i="2"/>
  <c r="AA439" i="2"/>
  <c r="Y439" i="2"/>
  <c r="W439" i="2"/>
  <c r="U439" i="2"/>
  <c r="S439" i="2"/>
  <c r="Q439" i="2"/>
  <c r="O439" i="2"/>
  <c r="M439" i="2"/>
  <c r="K439" i="2"/>
  <c r="I439" i="2"/>
  <c r="G439" i="2"/>
  <c r="E439" i="2"/>
  <c r="AU438" i="2"/>
  <c r="AS438" i="2"/>
  <c r="AQ438" i="2"/>
  <c r="AO438" i="2"/>
  <c r="AM438" i="2"/>
  <c r="AK438" i="2"/>
  <c r="AI438" i="2"/>
  <c r="AG438" i="2"/>
  <c r="AE438" i="2"/>
  <c r="AC438" i="2"/>
  <c r="AA438" i="2"/>
  <c r="Y438" i="2"/>
  <c r="W438" i="2"/>
  <c r="U438" i="2"/>
  <c r="S438" i="2"/>
  <c r="Q438" i="2"/>
  <c r="O438" i="2"/>
  <c r="M438" i="2"/>
  <c r="K438" i="2"/>
  <c r="I438" i="2"/>
  <c r="G438" i="2"/>
  <c r="E438" i="2"/>
  <c r="AU437" i="2"/>
  <c r="AS437" i="2"/>
  <c r="AQ437" i="2"/>
  <c r="AO437" i="2"/>
  <c r="AM437" i="2"/>
  <c r="AK437" i="2"/>
  <c r="AI437" i="2"/>
  <c r="AG437" i="2"/>
  <c r="AE437" i="2"/>
  <c r="AC437" i="2"/>
  <c r="AA437" i="2"/>
  <c r="Y437" i="2"/>
  <c r="W437" i="2"/>
  <c r="U437" i="2"/>
  <c r="S437" i="2"/>
  <c r="Q437" i="2"/>
  <c r="O437" i="2"/>
  <c r="M437" i="2"/>
  <c r="K437" i="2"/>
  <c r="I437" i="2"/>
  <c r="G437" i="2"/>
  <c r="E437" i="2"/>
  <c r="AU436" i="2"/>
  <c r="AS436" i="2"/>
  <c r="AQ436" i="2"/>
  <c r="AO436" i="2"/>
  <c r="AM436" i="2"/>
  <c r="AK436" i="2"/>
  <c r="AI436" i="2"/>
  <c r="AG436" i="2"/>
  <c r="AE436" i="2"/>
  <c r="AC436" i="2"/>
  <c r="AA436" i="2"/>
  <c r="Y436" i="2"/>
  <c r="W436" i="2"/>
  <c r="U436" i="2"/>
  <c r="S436" i="2"/>
  <c r="Q436" i="2"/>
  <c r="O436" i="2"/>
  <c r="M436" i="2"/>
  <c r="K436" i="2"/>
  <c r="I436" i="2"/>
  <c r="G436" i="2"/>
  <c r="E436" i="2"/>
  <c r="AU435" i="2"/>
  <c r="AS435" i="2"/>
  <c r="AQ435" i="2"/>
  <c r="AO435" i="2"/>
  <c r="AM435" i="2"/>
  <c r="AK435" i="2"/>
  <c r="AI435" i="2"/>
  <c r="AG435" i="2"/>
  <c r="AE435" i="2"/>
  <c r="AC435" i="2"/>
  <c r="AA435" i="2"/>
  <c r="Y435" i="2"/>
  <c r="W435" i="2"/>
  <c r="U435" i="2"/>
  <c r="S435" i="2"/>
  <c r="Q435" i="2"/>
  <c r="O435" i="2"/>
  <c r="M435" i="2"/>
  <c r="K435" i="2"/>
  <c r="I435" i="2"/>
  <c r="G435" i="2"/>
  <c r="E435" i="2"/>
  <c r="AU434" i="2"/>
  <c r="AS434" i="2"/>
  <c r="AQ434" i="2"/>
  <c r="AO434" i="2"/>
  <c r="AM434" i="2"/>
  <c r="AK434" i="2"/>
  <c r="AI434" i="2"/>
  <c r="AG434" i="2"/>
  <c r="AE434" i="2"/>
  <c r="AC434" i="2"/>
  <c r="AA434" i="2"/>
  <c r="Y434" i="2"/>
  <c r="W434" i="2"/>
  <c r="U434" i="2"/>
  <c r="S434" i="2"/>
  <c r="Q434" i="2"/>
  <c r="O434" i="2"/>
  <c r="M434" i="2"/>
  <c r="K434" i="2"/>
  <c r="I434" i="2"/>
  <c r="G434" i="2"/>
  <c r="E434" i="2"/>
  <c r="AU433" i="2"/>
  <c r="AS433" i="2"/>
  <c r="AQ433" i="2"/>
  <c r="AO433" i="2"/>
  <c r="AM433" i="2"/>
  <c r="AK433" i="2"/>
  <c r="AI433" i="2"/>
  <c r="AG433" i="2"/>
  <c r="AE433" i="2"/>
  <c r="AC433" i="2"/>
  <c r="AA433" i="2"/>
  <c r="Y433" i="2"/>
  <c r="W433" i="2"/>
  <c r="U433" i="2"/>
  <c r="S433" i="2"/>
  <c r="Q433" i="2"/>
  <c r="O433" i="2"/>
  <c r="M433" i="2"/>
  <c r="K433" i="2"/>
  <c r="I433" i="2"/>
  <c r="G433" i="2"/>
  <c r="E433" i="2"/>
  <c r="AU432" i="2"/>
  <c r="AS432" i="2"/>
  <c r="AQ432" i="2"/>
  <c r="AO432" i="2"/>
  <c r="AM432" i="2"/>
  <c r="AK432" i="2"/>
  <c r="AI432" i="2"/>
  <c r="AG432" i="2"/>
  <c r="AE432" i="2"/>
  <c r="AC432" i="2"/>
  <c r="AA432" i="2"/>
  <c r="Y432" i="2"/>
  <c r="W432" i="2"/>
  <c r="U432" i="2"/>
  <c r="S432" i="2"/>
  <c r="Q432" i="2"/>
  <c r="O432" i="2"/>
  <c r="M432" i="2"/>
  <c r="K432" i="2"/>
  <c r="I432" i="2"/>
  <c r="G432" i="2"/>
  <c r="E432" i="2"/>
  <c r="AU431" i="2"/>
  <c r="AS431" i="2"/>
  <c r="AQ431" i="2"/>
  <c r="AO431" i="2"/>
  <c r="AM431" i="2"/>
  <c r="AK431" i="2"/>
  <c r="AI431" i="2"/>
  <c r="AG431" i="2"/>
  <c r="AE431" i="2"/>
  <c r="AC431" i="2"/>
  <c r="AA431" i="2"/>
  <c r="Y431" i="2"/>
  <c r="W431" i="2"/>
  <c r="U431" i="2"/>
  <c r="S431" i="2"/>
  <c r="Q431" i="2"/>
  <c r="O431" i="2"/>
  <c r="M431" i="2"/>
  <c r="K431" i="2"/>
  <c r="I431" i="2"/>
  <c r="G431" i="2"/>
  <c r="E431" i="2"/>
  <c r="AU430" i="2"/>
  <c r="AS430" i="2"/>
  <c r="AQ430" i="2"/>
  <c r="AO430" i="2"/>
  <c r="AM430" i="2"/>
  <c r="AK430" i="2"/>
  <c r="AI430" i="2"/>
  <c r="AG430" i="2"/>
  <c r="AE430" i="2"/>
  <c r="AC430" i="2"/>
  <c r="AA430" i="2"/>
  <c r="Y430" i="2"/>
  <c r="W430" i="2"/>
  <c r="U430" i="2"/>
  <c r="S430" i="2"/>
  <c r="Q430" i="2"/>
  <c r="O430" i="2"/>
  <c r="M430" i="2"/>
  <c r="K430" i="2"/>
  <c r="I430" i="2"/>
  <c r="G430" i="2"/>
  <c r="E430" i="2"/>
  <c r="AU429" i="2"/>
  <c r="AS429" i="2"/>
  <c r="AQ429" i="2"/>
  <c r="AO429" i="2"/>
  <c r="AM429" i="2"/>
  <c r="AK429" i="2"/>
  <c r="AI429" i="2"/>
  <c r="AG429" i="2"/>
  <c r="AE429" i="2"/>
  <c r="AC429" i="2"/>
  <c r="AA429" i="2"/>
  <c r="Y429" i="2"/>
  <c r="W429" i="2"/>
  <c r="U429" i="2"/>
  <c r="S429" i="2"/>
  <c r="Q429" i="2"/>
  <c r="O429" i="2"/>
  <c r="M429" i="2"/>
  <c r="K429" i="2"/>
  <c r="I429" i="2"/>
  <c r="G429" i="2"/>
  <c r="E429" i="2"/>
  <c r="AU428" i="2"/>
  <c r="AS428" i="2"/>
  <c r="AQ428" i="2"/>
  <c r="AO428" i="2"/>
  <c r="AM428" i="2"/>
  <c r="AK428" i="2"/>
  <c r="AI428" i="2"/>
  <c r="AG428" i="2"/>
  <c r="AE428" i="2"/>
  <c r="AC428" i="2"/>
  <c r="AA428" i="2"/>
  <c r="Y428" i="2"/>
  <c r="W428" i="2"/>
  <c r="U428" i="2"/>
  <c r="S428" i="2"/>
  <c r="Q428" i="2"/>
  <c r="O428" i="2"/>
  <c r="M428" i="2"/>
  <c r="K428" i="2"/>
  <c r="I428" i="2"/>
  <c r="G428" i="2"/>
  <c r="E428" i="2"/>
  <c r="AU427" i="2"/>
  <c r="AS427" i="2"/>
  <c r="AQ427" i="2"/>
  <c r="AO427" i="2"/>
  <c r="AM427" i="2"/>
  <c r="AK427" i="2"/>
  <c r="AI427" i="2"/>
  <c r="AG427" i="2"/>
  <c r="AE427" i="2"/>
  <c r="AC427" i="2"/>
  <c r="AA427" i="2"/>
  <c r="Y427" i="2"/>
  <c r="W427" i="2"/>
  <c r="U427" i="2"/>
  <c r="S427" i="2"/>
  <c r="Q427" i="2"/>
  <c r="O427" i="2"/>
  <c r="M427" i="2"/>
  <c r="K427" i="2"/>
  <c r="I427" i="2"/>
  <c r="G427" i="2"/>
  <c r="E427" i="2"/>
  <c r="AU426" i="2"/>
  <c r="AS426" i="2"/>
  <c r="AQ426" i="2"/>
  <c r="AO426" i="2"/>
  <c r="AM426" i="2"/>
  <c r="AK426" i="2"/>
  <c r="AI426" i="2"/>
  <c r="AG426" i="2"/>
  <c r="AE426" i="2"/>
  <c r="AC426" i="2"/>
  <c r="AA426" i="2"/>
  <c r="Y426" i="2"/>
  <c r="W426" i="2"/>
  <c r="U426" i="2"/>
  <c r="S426" i="2"/>
  <c r="Q426" i="2"/>
  <c r="O426" i="2"/>
  <c r="M426" i="2"/>
  <c r="K426" i="2"/>
  <c r="I426" i="2"/>
  <c r="G426" i="2"/>
  <c r="E426" i="2"/>
  <c r="AU425" i="2"/>
  <c r="AS425" i="2"/>
  <c r="AQ425" i="2"/>
  <c r="AO425" i="2"/>
  <c r="AM425" i="2"/>
  <c r="AK425" i="2"/>
  <c r="AI425" i="2"/>
  <c r="AG425" i="2"/>
  <c r="AE425" i="2"/>
  <c r="AC425" i="2"/>
  <c r="AA425" i="2"/>
  <c r="Y425" i="2"/>
  <c r="W425" i="2"/>
  <c r="U425" i="2"/>
  <c r="S425" i="2"/>
  <c r="Q425" i="2"/>
  <c r="O425" i="2"/>
  <c r="M425" i="2"/>
  <c r="K425" i="2"/>
  <c r="I425" i="2"/>
  <c r="G425" i="2"/>
  <c r="E425" i="2"/>
  <c r="AU424" i="2"/>
  <c r="AS424" i="2"/>
  <c r="AQ424" i="2"/>
  <c r="AO424" i="2"/>
  <c r="AM424" i="2"/>
  <c r="AK424" i="2"/>
  <c r="AI424" i="2"/>
  <c r="AG424" i="2"/>
  <c r="AE424" i="2"/>
  <c r="AC424" i="2"/>
  <c r="AA424" i="2"/>
  <c r="Y424" i="2"/>
  <c r="W424" i="2"/>
  <c r="U424" i="2"/>
  <c r="S424" i="2"/>
  <c r="Q424" i="2"/>
  <c r="O424" i="2"/>
  <c r="M424" i="2"/>
  <c r="K424" i="2"/>
  <c r="I424" i="2"/>
  <c r="G424" i="2"/>
  <c r="E424" i="2"/>
  <c r="AU423" i="2"/>
  <c r="AS423" i="2"/>
  <c r="AQ423" i="2"/>
  <c r="AO423" i="2"/>
  <c r="AM423" i="2"/>
  <c r="AK423" i="2"/>
  <c r="AI423" i="2"/>
  <c r="AG423" i="2"/>
  <c r="AE423" i="2"/>
  <c r="AC423" i="2"/>
  <c r="AA423" i="2"/>
  <c r="Y423" i="2"/>
  <c r="W423" i="2"/>
  <c r="U423" i="2"/>
  <c r="S423" i="2"/>
  <c r="Q423" i="2"/>
  <c r="O423" i="2"/>
  <c r="M423" i="2"/>
  <c r="K423" i="2"/>
  <c r="I423" i="2"/>
  <c r="G423" i="2"/>
  <c r="E423" i="2"/>
  <c r="AU422" i="2"/>
  <c r="AS422" i="2"/>
  <c r="AQ422" i="2"/>
  <c r="AO422" i="2"/>
  <c r="AM422" i="2"/>
  <c r="AK422" i="2"/>
  <c r="AI422" i="2"/>
  <c r="AG422" i="2"/>
  <c r="AE422" i="2"/>
  <c r="AC422" i="2"/>
  <c r="AA422" i="2"/>
  <c r="Y422" i="2"/>
  <c r="W422" i="2"/>
  <c r="U422" i="2"/>
  <c r="S422" i="2"/>
  <c r="Q422" i="2"/>
  <c r="O422" i="2"/>
  <c r="M422" i="2"/>
  <c r="K422" i="2"/>
  <c r="I422" i="2"/>
  <c r="G422" i="2"/>
  <c r="E422" i="2"/>
  <c r="AU421" i="2"/>
  <c r="AS421" i="2"/>
  <c r="AQ421" i="2"/>
  <c r="AO421" i="2"/>
  <c r="AM421" i="2"/>
  <c r="AK421" i="2"/>
  <c r="AI421" i="2"/>
  <c r="AG421" i="2"/>
  <c r="AE421" i="2"/>
  <c r="AC421" i="2"/>
  <c r="AA421" i="2"/>
  <c r="Y421" i="2"/>
  <c r="W421" i="2"/>
  <c r="U421" i="2"/>
  <c r="S421" i="2"/>
  <c r="Q421" i="2"/>
  <c r="O421" i="2"/>
  <c r="M421" i="2"/>
  <c r="K421" i="2"/>
  <c r="I421" i="2"/>
  <c r="G421" i="2"/>
  <c r="E421" i="2"/>
  <c r="AU420" i="2"/>
  <c r="AS420" i="2"/>
  <c r="AQ420" i="2"/>
  <c r="AO420" i="2"/>
  <c r="AM420" i="2"/>
  <c r="AK420" i="2"/>
  <c r="AI420" i="2"/>
  <c r="AG420" i="2"/>
  <c r="AE420" i="2"/>
  <c r="AC420" i="2"/>
  <c r="AA420" i="2"/>
  <c r="Y420" i="2"/>
  <c r="W420" i="2"/>
  <c r="U420" i="2"/>
  <c r="S420" i="2"/>
  <c r="Q420" i="2"/>
  <c r="O420" i="2"/>
  <c r="M420" i="2"/>
  <c r="K420" i="2"/>
  <c r="I420" i="2"/>
  <c r="G420" i="2"/>
  <c r="E420" i="2"/>
  <c r="AU419" i="2"/>
  <c r="AS419" i="2"/>
  <c r="AQ419" i="2"/>
  <c r="AO419" i="2"/>
  <c r="AM419" i="2"/>
  <c r="AK419" i="2"/>
  <c r="AI419" i="2"/>
  <c r="AG419" i="2"/>
  <c r="AE419" i="2"/>
  <c r="AC419" i="2"/>
  <c r="AA419" i="2"/>
  <c r="Y419" i="2"/>
  <c r="W419" i="2"/>
  <c r="U419" i="2"/>
  <c r="S419" i="2"/>
  <c r="Q419" i="2"/>
  <c r="O419" i="2"/>
  <c r="M419" i="2"/>
  <c r="K419" i="2"/>
  <c r="I419" i="2"/>
  <c r="G419" i="2"/>
  <c r="E419" i="2"/>
  <c r="AU418" i="2"/>
  <c r="AS418" i="2"/>
  <c r="AQ418" i="2"/>
  <c r="AO418" i="2"/>
  <c r="AM418" i="2"/>
  <c r="AK418" i="2"/>
  <c r="AI418" i="2"/>
  <c r="AG418" i="2"/>
  <c r="AE418" i="2"/>
  <c r="AC418" i="2"/>
  <c r="AA418" i="2"/>
  <c r="Y418" i="2"/>
  <c r="W418" i="2"/>
  <c r="U418" i="2"/>
  <c r="S418" i="2"/>
  <c r="Q418" i="2"/>
  <c r="O418" i="2"/>
  <c r="M418" i="2"/>
  <c r="K418" i="2"/>
  <c r="I418" i="2"/>
  <c r="G418" i="2"/>
  <c r="E418" i="2"/>
  <c r="AU417" i="2"/>
  <c r="AS417" i="2"/>
  <c r="AQ417" i="2"/>
  <c r="AO417" i="2"/>
  <c r="AM417" i="2"/>
  <c r="AK417" i="2"/>
  <c r="AI417" i="2"/>
  <c r="AG417" i="2"/>
  <c r="AE417" i="2"/>
  <c r="AC417" i="2"/>
  <c r="AA417" i="2"/>
  <c r="Y417" i="2"/>
  <c r="W417" i="2"/>
  <c r="U417" i="2"/>
  <c r="S417" i="2"/>
  <c r="Q417" i="2"/>
  <c r="O417" i="2"/>
  <c r="M417" i="2"/>
  <c r="K417" i="2"/>
  <c r="I417" i="2"/>
  <c r="G417" i="2"/>
  <c r="E417" i="2"/>
  <c r="AU416" i="2"/>
  <c r="AS416" i="2"/>
  <c r="AQ416" i="2"/>
  <c r="AO416" i="2"/>
  <c r="AM416" i="2"/>
  <c r="AK416" i="2"/>
  <c r="AI416" i="2"/>
  <c r="AG416" i="2"/>
  <c r="AE416" i="2"/>
  <c r="AC416" i="2"/>
  <c r="AA416" i="2"/>
  <c r="Y416" i="2"/>
  <c r="W416" i="2"/>
  <c r="U416" i="2"/>
  <c r="S416" i="2"/>
  <c r="Q416" i="2"/>
  <c r="O416" i="2"/>
  <c r="M416" i="2"/>
  <c r="K416" i="2"/>
  <c r="I416" i="2"/>
  <c r="G416" i="2"/>
  <c r="E416" i="2"/>
  <c r="AU415" i="2"/>
  <c r="AS415" i="2"/>
  <c r="AQ415" i="2"/>
  <c r="AO415" i="2"/>
  <c r="AM415" i="2"/>
  <c r="AK415" i="2"/>
  <c r="AI415" i="2"/>
  <c r="AG415" i="2"/>
  <c r="AE415" i="2"/>
  <c r="AC415" i="2"/>
  <c r="AA415" i="2"/>
  <c r="Y415" i="2"/>
  <c r="W415" i="2"/>
  <c r="U415" i="2"/>
  <c r="S415" i="2"/>
  <c r="Q415" i="2"/>
  <c r="O415" i="2"/>
  <c r="M415" i="2"/>
  <c r="K415" i="2"/>
  <c r="I415" i="2"/>
  <c r="G415" i="2"/>
  <c r="E415" i="2"/>
  <c r="AU414" i="2"/>
  <c r="AS414" i="2"/>
  <c r="AQ414" i="2"/>
  <c r="AO414" i="2"/>
  <c r="AM414" i="2"/>
  <c r="AK414" i="2"/>
  <c r="AI414" i="2"/>
  <c r="AG414" i="2"/>
  <c r="AE414" i="2"/>
  <c r="AC414" i="2"/>
  <c r="AA414" i="2"/>
  <c r="Y414" i="2"/>
  <c r="W414" i="2"/>
  <c r="U414" i="2"/>
  <c r="S414" i="2"/>
  <c r="Q414" i="2"/>
  <c r="O414" i="2"/>
  <c r="M414" i="2"/>
  <c r="K414" i="2"/>
  <c r="I414" i="2"/>
  <c r="G414" i="2"/>
  <c r="E414" i="2"/>
  <c r="AU413" i="2"/>
  <c r="AS413" i="2"/>
  <c r="AQ413" i="2"/>
  <c r="AO413" i="2"/>
  <c r="AM413" i="2"/>
  <c r="AK413" i="2"/>
  <c r="AI413" i="2"/>
  <c r="AG413" i="2"/>
  <c r="AE413" i="2"/>
  <c r="AC413" i="2"/>
  <c r="AA413" i="2"/>
  <c r="Y413" i="2"/>
  <c r="W413" i="2"/>
  <c r="U413" i="2"/>
  <c r="S413" i="2"/>
  <c r="Q413" i="2"/>
  <c r="O413" i="2"/>
  <c r="M413" i="2"/>
  <c r="K413" i="2"/>
  <c r="I413" i="2"/>
  <c r="G413" i="2"/>
  <c r="E413" i="2"/>
  <c r="AU412" i="2"/>
  <c r="AS412" i="2"/>
  <c r="AQ412" i="2"/>
  <c r="AO412" i="2"/>
  <c r="AM412" i="2"/>
  <c r="AK412" i="2"/>
  <c r="AI412" i="2"/>
  <c r="AG412" i="2"/>
  <c r="AE412" i="2"/>
  <c r="AC412" i="2"/>
  <c r="AA412" i="2"/>
  <c r="Y412" i="2"/>
  <c r="W412" i="2"/>
  <c r="U412" i="2"/>
  <c r="S412" i="2"/>
  <c r="Q412" i="2"/>
  <c r="O412" i="2"/>
  <c r="M412" i="2"/>
  <c r="K412" i="2"/>
  <c r="I412" i="2"/>
  <c r="G412" i="2"/>
  <c r="E412" i="2"/>
  <c r="AU411" i="2"/>
  <c r="AS411" i="2"/>
  <c r="AQ411" i="2"/>
  <c r="AO411" i="2"/>
  <c r="AM411" i="2"/>
  <c r="AK411" i="2"/>
  <c r="AI411" i="2"/>
  <c r="AG411" i="2"/>
  <c r="AE411" i="2"/>
  <c r="AC411" i="2"/>
  <c r="AA411" i="2"/>
  <c r="Y411" i="2"/>
  <c r="W411" i="2"/>
  <c r="U411" i="2"/>
  <c r="S411" i="2"/>
  <c r="Q411" i="2"/>
  <c r="O411" i="2"/>
  <c r="M411" i="2"/>
  <c r="K411" i="2"/>
  <c r="I411" i="2"/>
  <c r="G411" i="2"/>
  <c r="E411" i="2"/>
  <c r="AU410" i="2"/>
  <c r="AS410" i="2"/>
  <c r="AQ410" i="2"/>
  <c r="AO410" i="2"/>
  <c r="AM410" i="2"/>
  <c r="AK410" i="2"/>
  <c r="AI410" i="2"/>
  <c r="AG410" i="2"/>
  <c r="AE410" i="2"/>
  <c r="AC410" i="2"/>
  <c r="AA410" i="2"/>
  <c r="Y410" i="2"/>
  <c r="W410" i="2"/>
  <c r="U410" i="2"/>
  <c r="S410" i="2"/>
  <c r="Q410" i="2"/>
  <c r="O410" i="2"/>
  <c r="M410" i="2"/>
  <c r="K410" i="2"/>
  <c r="I410" i="2"/>
  <c r="G410" i="2"/>
  <c r="E410" i="2"/>
  <c r="AU409" i="2"/>
  <c r="AS409" i="2"/>
  <c r="AQ409" i="2"/>
  <c r="AO409" i="2"/>
  <c r="AM409" i="2"/>
  <c r="AK409" i="2"/>
  <c r="AI409" i="2"/>
  <c r="AG409" i="2"/>
  <c r="AE409" i="2"/>
  <c r="AC409" i="2"/>
  <c r="AA409" i="2"/>
  <c r="Y409" i="2"/>
  <c r="W409" i="2"/>
  <c r="U409" i="2"/>
  <c r="S409" i="2"/>
  <c r="Q409" i="2"/>
  <c r="O409" i="2"/>
  <c r="M409" i="2"/>
  <c r="K409" i="2"/>
  <c r="I409" i="2"/>
  <c r="G409" i="2"/>
  <c r="E409" i="2"/>
  <c r="AU408" i="2"/>
  <c r="AS408" i="2"/>
  <c r="AQ408" i="2"/>
  <c r="AO408" i="2"/>
  <c r="AM408" i="2"/>
  <c r="AK408" i="2"/>
  <c r="AI408" i="2"/>
  <c r="AG408" i="2"/>
  <c r="AE408" i="2"/>
  <c r="AC408" i="2"/>
  <c r="AA408" i="2"/>
  <c r="Y408" i="2"/>
  <c r="W408" i="2"/>
  <c r="U408" i="2"/>
  <c r="S408" i="2"/>
  <c r="Q408" i="2"/>
  <c r="O408" i="2"/>
  <c r="M408" i="2"/>
  <c r="K408" i="2"/>
  <c r="I408" i="2"/>
  <c r="G408" i="2"/>
  <c r="E408" i="2"/>
  <c r="AU407" i="2"/>
  <c r="AS407" i="2"/>
  <c r="AQ407" i="2"/>
  <c r="AO407" i="2"/>
  <c r="AM407" i="2"/>
  <c r="AK407" i="2"/>
  <c r="AI407" i="2"/>
  <c r="AG407" i="2"/>
  <c r="AE407" i="2"/>
  <c r="AC407" i="2"/>
  <c r="AA407" i="2"/>
  <c r="Y407" i="2"/>
  <c r="W407" i="2"/>
  <c r="U407" i="2"/>
  <c r="S407" i="2"/>
  <c r="Q407" i="2"/>
  <c r="O407" i="2"/>
  <c r="M407" i="2"/>
  <c r="K407" i="2"/>
  <c r="I407" i="2"/>
  <c r="G407" i="2"/>
  <c r="E407" i="2"/>
  <c r="AW406" i="2"/>
  <c r="AU406" i="2"/>
  <c r="AS406" i="2"/>
  <c r="AQ406" i="2"/>
  <c r="AO406" i="2"/>
  <c r="AM406" i="2"/>
  <c r="AK406" i="2"/>
  <c r="AI406" i="2"/>
  <c r="AG406" i="2"/>
  <c r="AE406" i="2"/>
  <c r="AC406" i="2"/>
  <c r="AA406" i="2"/>
  <c r="Y406" i="2"/>
  <c r="W406" i="2"/>
  <c r="U406" i="2"/>
  <c r="S406" i="2"/>
  <c r="Q406" i="2"/>
  <c r="O406" i="2"/>
  <c r="M406" i="2"/>
  <c r="K406" i="2"/>
  <c r="I406" i="2"/>
  <c r="G406" i="2"/>
  <c r="E406" i="2"/>
  <c r="AW405" i="2"/>
  <c r="AU405" i="2"/>
  <c r="AS405" i="2"/>
  <c r="AQ405" i="2"/>
  <c r="AO405" i="2"/>
  <c r="AM405" i="2"/>
  <c r="AK405" i="2"/>
  <c r="AI405" i="2"/>
  <c r="AG405" i="2"/>
  <c r="AE405" i="2"/>
  <c r="AC405" i="2"/>
  <c r="AA405" i="2"/>
  <c r="Y405" i="2"/>
  <c r="W405" i="2"/>
  <c r="U405" i="2"/>
  <c r="S405" i="2"/>
  <c r="Q405" i="2"/>
  <c r="O405" i="2"/>
  <c r="M405" i="2"/>
  <c r="K405" i="2"/>
  <c r="I405" i="2"/>
  <c r="G405" i="2"/>
  <c r="E405" i="2"/>
  <c r="AW404" i="2"/>
  <c r="AU404" i="2"/>
  <c r="AS404" i="2"/>
  <c r="AQ404" i="2"/>
  <c r="AO404" i="2"/>
  <c r="AM404" i="2"/>
  <c r="AK404" i="2"/>
  <c r="AI404" i="2"/>
  <c r="AG404" i="2"/>
  <c r="AE404" i="2"/>
  <c r="AC404" i="2"/>
  <c r="AA404" i="2"/>
  <c r="Y404" i="2"/>
  <c r="W404" i="2"/>
  <c r="U404" i="2"/>
  <c r="S404" i="2"/>
  <c r="Q404" i="2"/>
  <c r="O404" i="2"/>
  <c r="M404" i="2"/>
  <c r="K404" i="2"/>
  <c r="I404" i="2"/>
  <c r="G404" i="2"/>
  <c r="E404" i="2"/>
  <c r="AW403" i="2"/>
  <c r="AU403" i="2"/>
  <c r="AS403" i="2"/>
  <c r="AQ403" i="2"/>
  <c r="AO403" i="2"/>
  <c r="AM403" i="2"/>
  <c r="AK403" i="2"/>
  <c r="AI403" i="2"/>
  <c r="AG403" i="2"/>
  <c r="AE403" i="2"/>
  <c r="AC403" i="2"/>
  <c r="AA403" i="2"/>
  <c r="Y403" i="2"/>
  <c r="W403" i="2"/>
  <c r="U403" i="2"/>
  <c r="S403" i="2"/>
  <c r="Q403" i="2"/>
  <c r="O403" i="2"/>
  <c r="M403" i="2"/>
  <c r="K403" i="2"/>
  <c r="I403" i="2"/>
  <c r="G403" i="2"/>
  <c r="E403" i="2"/>
  <c r="AW402" i="2"/>
  <c r="AU402" i="2"/>
  <c r="AS402" i="2"/>
  <c r="AQ402" i="2"/>
  <c r="AO402" i="2"/>
  <c r="AM402" i="2"/>
  <c r="AK402" i="2"/>
  <c r="AI402" i="2"/>
  <c r="AG402" i="2"/>
  <c r="AE402" i="2"/>
  <c r="AC402" i="2"/>
  <c r="AA402" i="2"/>
  <c r="Y402" i="2"/>
  <c r="W402" i="2"/>
  <c r="U402" i="2"/>
  <c r="S402" i="2"/>
  <c r="Q402" i="2"/>
  <c r="O402" i="2"/>
  <c r="M402" i="2"/>
  <c r="K402" i="2"/>
  <c r="I402" i="2"/>
  <c r="G402" i="2"/>
  <c r="E402" i="2"/>
  <c r="AU401" i="2"/>
  <c r="AS401" i="2"/>
  <c r="AQ401" i="2"/>
  <c r="AO401" i="2"/>
  <c r="AM401" i="2"/>
  <c r="AK401" i="2"/>
  <c r="AI401" i="2"/>
  <c r="AG401" i="2"/>
  <c r="AE401" i="2"/>
  <c r="AC401" i="2"/>
  <c r="AA401" i="2"/>
  <c r="Y401" i="2"/>
  <c r="W401" i="2"/>
  <c r="U401" i="2"/>
  <c r="S401" i="2"/>
  <c r="Q401" i="2"/>
  <c r="O401" i="2"/>
  <c r="M401" i="2"/>
  <c r="K401" i="2"/>
  <c r="I401" i="2"/>
  <c r="G401" i="2"/>
  <c r="E401" i="2"/>
  <c r="AU400" i="2"/>
  <c r="AS400" i="2"/>
  <c r="AQ400" i="2"/>
  <c r="AO400" i="2"/>
  <c r="AM400" i="2"/>
  <c r="AK400" i="2"/>
  <c r="AI400" i="2"/>
  <c r="AG400" i="2"/>
  <c r="AE400" i="2"/>
  <c r="AC400" i="2"/>
  <c r="AA400" i="2"/>
  <c r="Y400" i="2"/>
  <c r="W400" i="2"/>
  <c r="U400" i="2"/>
  <c r="S400" i="2"/>
  <c r="Q400" i="2"/>
  <c r="O400" i="2"/>
  <c r="M400" i="2"/>
  <c r="K400" i="2"/>
  <c r="I400" i="2"/>
  <c r="G400" i="2"/>
  <c r="E400" i="2"/>
  <c r="AU399" i="2"/>
  <c r="AS399" i="2"/>
  <c r="AQ399" i="2"/>
  <c r="AO399" i="2"/>
  <c r="AM399" i="2"/>
  <c r="AK399" i="2"/>
  <c r="AI399" i="2"/>
  <c r="AG399" i="2"/>
  <c r="AE399" i="2"/>
  <c r="AC399" i="2"/>
  <c r="AA399" i="2"/>
  <c r="Y399" i="2"/>
  <c r="W399" i="2"/>
  <c r="U399" i="2"/>
  <c r="S399" i="2"/>
  <c r="Q399" i="2"/>
  <c r="O399" i="2"/>
  <c r="M399" i="2"/>
  <c r="K399" i="2"/>
  <c r="I399" i="2"/>
  <c r="G399" i="2"/>
  <c r="E399" i="2"/>
  <c r="AU398" i="2"/>
  <c r="AS398" i="2"/>
  <c r="AQ398" i="2"/>
  <c r="AO398" i="2"/>
  <c r="AM398" i="2"/>
  <c r="AK398" i="2"/>
  <c r="AI398" i="2"/>
  <c r="AG398" i="2"/>
  <c r="AE398" i="2"/>
  <c r="AC398" i="2"/>
  <c r="AA398" i="2"/>
  <c r="Y398" i="2"/>
  <c r="W398" i="2"/>
  <c r="U398" i="2"/>
  <c r="S398" i="2"/>
  <c r="Q398" i="2"/>
  <c r="O398" i="2"/>
  <c r="M398" i="2"/>
  <c r="K398" i="2"/>
  <c r="I398" i="2"/>
  <c r="G398" i="2"/>
  <c r="E398" i="2"/>
  <c r="AU397" i="2"/>
  <c r="AS397" i="2"/>
  <c r="AQ397" i="2"/>
  <c r="AO397" i="2"/>
  <c r="AM397" i="2"/>
  <c r="AK397" i="2"/>
  <c r="AI397" i="2"/>
  <c r="AG397" i="2"/>
  <c r="AE397" i="2"/>
  <c r="AC397" i="2"/>
  <c r="AA397" i="2"/>
  <c r="Y397" i="2"/>
  <c r="W397" i="2"/>
  <c r="U397" i="2"/>
  <c r="S397" i="2"/>
  <c r="Q397" i="2"/>
  <c r="O397" i="2"/>
  <c r="M397" i="2"/>
  <c r="K397" i="2"/>
  <c r="I397" i="2"/>
  <c r="G397" i="2"/>
  <c r="E397" i="2"/>
  <c r="AU396" i="2"/>
  <c r="AS396" i="2"/>
  <c r="AQ396" i="2"/>
  <c r="AO396" i="2"/>
  <c r="AM396" i="2"/>
  <c r="AK396" i="2"/>
  <c r="AI396" i="2"/>
  <c r="AG396" i="2"/>
  <c r="AE396" i="2"/>
  <c r="AC396" i="2"/>
  <c r="AA396" i="2"/>
  <c r="Y396" i="2"/>
  <c r="W396" i="2"/>
  <c r="U396" i="2"/>
  <c r="S396" i="2"/>
  <c r="Q396" i="2"/>
  <c r="O396" i="2"/>
  <c r="M396" i="2"/>
  <c r="K396" i="2"/>
  <c r="I396" i="2"/>
  <c r="G396" i="2"/>
  <c r="E396" i="2"/>
  <c r="AU395" i="2"/>
  <c r="AS395" i="2"/>
  <c r="AQ395" i="2"/>
  <c r="AO395" i="2"/>
  <c r="AM395" i="2"/>
  <c r="AK395" i="2"/>
  <c r="AI395" i="2"/>
  <c r="AG395" i="2"/>
  <c r="AE395" i="2"/>
  <c r="AC395" i="2"/>
  <c r="AA395" i="2"/>
  <c r="Y395" i="2"/>
  <c r="W395" i="2"/>
  <c r="U395" i="2"/>
  <c r="S395" i="2"/>
  <c r="Q395" i="2"/>
  <c r="O395" i="2"/>
  <c r="M395" i="2"/>
  <c r="K395" i="2"/>
  <c r="I395" i="2"/>
  <c r="G395" i="2"/>
  <c r="E395" i="2"/>
  <c r="AU394" i="2"/>
  <c r="AS394" i="2"/>
  <c r="AQ394" i="2"/>
  <c r="AO394" i="2"/>
  <c r="AM394" i="2"/>
  <c r="AK394" i="2"/>
  <c r="AI394" i="2"/>
  <c r="AG394" i="2"/>
  <c r="AE394" i="2"/>
  <c r="AC394" i="2"/>
  <c r="AA394" i="2"/>
  <c r="Y394" i="2"/>
  <c r="W394" i="2"/>
  <c r="U394" i="2"/>
  <c r="S394" i="2"/>
  <c r="Q394" i="2"/>
  <c r="O394" i="2"/>
  <c r="M394" i="2"/>
  <c r="K394" i="2"/>
  <c r="I394" i="2"/>
  <c r="G394" i="2"/>
  <c r="E394" i="2"/>
  <c r="AU393" i="2"/>
  <c r="AS393" i="2"/>
  <c r="AQ393" i="2"/>
  <c r="AO393" i="2"/>
  <c r="AM393" i="2"/>
  <c r="AK393" i="2"/>
  <c r="AI393" i="2"/>
  <c r="AG393" i="2"/>
  <c r="AE393" i="2"/>
  <c r="AC393" i="2"/>
  <c r="AA393" i="2"/>
  <c r="Y393" i="2"/>
  <c r="W393" i="2"/>
  <c r="U393" i="2"/>
  <c r="S393" i="2"/>
  <c r="Q393" i="2"/>
  <c r="O393" i="2"/>
  <c r="M393" i="2"/>
  <c r="K393" i="2"/>
  <c r="I393" i="2"/>
  <c r="G393" i="2"/>
  <c r="E393" i="2"/>
  <c r="AU392" i="2"/>
  <c r="AS392" i="2"/>
  <c r="AQ392" i="2"/>
  <c r="AO392" i="2"/>
  <c r="AM392" i="2"/>
  <c r="AK392" i="2"/>
  <c r="AI392" i="2"/>
  <c r="AG392" i="2"/>
  <c r="AE392" i="2"/>
  <c r="AC392" i="2"/>
  <c r="AA392" i="2"/>
  <c r="Y392" i="2"/>
  <c r="W392" i="2"/>
  <c r="U392" i="2"/>
  <c r="S392" i="2"/>
  <c r="Q392" i="2"/>
  <c r="O392" i="2"/>
  <c r="M392" i="2"/>
  <c r="K392" i="2"/>
  <c r="I392" i="2"/>
  <c r="G392" i="2"/>
  <c r="E392" i="2"/>
  <c r="AU391" i="2"/>
  <c r="AS391" i="2"/>
  <c r="AQ391" i="2"/>
  <c r="AO391" i="2"/>
  <c r="AM391" i="2"/>
  <c r="AK391" i="2"/>
  <c r="AI391" i="2"/>
  <c r="AG391" i="2"/>
  <c r="AE391" i="2"/>
  <c r="AC391" i="2"/>
  <c r="AA391" i="2"/>
  <c r="Y391" i="2"/>
  <c r="W391" i="2"/>
  <c r="U391" i="2"/>
  <c r="S391" i="2"/>
  <c r="Q391" i="2"/>
  <c r="O391" i="2"/>
  <c r="M391" i="2"/>
  <c r="K391" i="2"/>
  <c r="I391" i="2"/>
  <c r="G391" i="2"/>
  <c r="E391" i="2"/>
  <c r="AU390" i="2"/>
  <c r="AS390" i="2"/>
  <c r="AQ390" i="2"/>
  <c r="AO390" i="2"/>
  <c r="AM390" i="2"/>
  <c r="AK390" i="2"/>
  <c r="AI390" i="2"/>
  <c r="AG390" i="2"/>
  <c r="AE390" i="2"/>
  <c r="AC390" i="2"/>
  <c r="AA390" i="2"/>
  <c r="Y390" i="2"/>
  <c r="W390" i="2"/>
  <c r="U390" i="2"/>
  <c r="S390" i="2"/>
  <c r="Q390" i="2"/>
  <c r="O390" i="2"/>
  <c r="M390" i="2"/>
  <c r="K390" i="2"/>
  <c r="I390" i="2"/>
  <c r="G390" i="2"/>
  <c r="E390" i="2"/>
  <c r="AU388" i="2"/>
  <c r="AS388" i="2"/>
  <c r="AQ388" i="2"/>
  <c r="AO388" i="2"/>
  <c r="AM388" i="2"/>
  <c r="AK388" i="2"/>
  <c r="AI388" i="2"/>
  <c r="AG388" i="2"/>
  <c r="AE388" i="2"/>
  <c r="AC388" i="2"/>
  <c r="AA388" i="2"/>
  <c r="Y388" i="2"/>
  <c r="W388" i="2"/>
  <c r="U388" i="2"/>
  <c r="S388" i="2"/>
  <c r="Q388" i="2"/>
  <c r="O388" i="2"/>
  <c r="M388" i="2"/>
  <c r="K388" i="2"/>
  <c r="I388" i="2"/>
  <c r="G388" i="2"/>
  <c r="E388" i="2"/>
  <c r="AU387" i="2"/>
  <c r="AS387" i="2"/>
  <c r="AQ387" i="2"/>
  <c r="AO387" i="2"/>
  <c r="AM387" i="2"/>
  <c r="AK387" i="2"/>
  <c r="AI387" i="2"/>
  <c r="AG387" i="2"/>
  <c r="AE387" i="2"/>
  <c r="AC387" i="2"/>
  <c r="AA387" i="2"/>
  <c r="Y387" i="2"/>
  <c r="W387" i="2"/>
  <c r="U387" i="2"/>
  <c r="S387" i="2"/>
  <c r="Q387" i="2"/>
  <c r="O387" i="2"/>
  <c r="M387" i="2"/>
  <c r="K387" i="2"/>
  <c r="I387" i="2"/>
  <c r="G387" i="2"/>
  <c r="E387" i="2"/>
  <c r="AU386" i="2"/>
  <c r="AS386" i="2"/>
  <c r="AQ386" i="2"/>
  <c r="AO386" i="2"/>
  <c r="AM386" i="2"/>
  <c r="AK386" i="2"/>
  <c r="AI386" i="2"/>
  <c r="AG386" i="2"/>
  <c r="AE386" i="2"/>
  <c r="AC386" i="2"/>
  <c r="AA386" i="2"/>
  <c r="Y386" i="2"/>
  <c r="W386" i="2"/>
  <c r="U386" i="2"/>
  <c r="S386" i="2"/>
  <c r="Q386" i="2"/>
  <c r="O386" i="2"/>
  <c r="M386" i="2"/>
  <c r="K386" i="2"/>
  <c r="I386" i="2"/>
  <c r="G386" i="2"/>
  <c r="E386" i="2"/>
  <c r="AU385" i="2"/>
  <c r="AS385" i="2"/>
  <c r="AQ385" i="2"/>
  <c r="AO385" i="2"/>
  <c r="AM385" i="2"/>
  <c r="AK385" i="2"/>
  <c r="AI385" i="2"/>
  <c r="AG385" i="2"/>
  <c r="AE385" i="2"/>
  <c r="AC385" i="2"/>
  <c r="AA385" i="2"/>
  <c r="Y385" i="2"/>
  <c r="W385" i="2"/>
  <c r="U385" i="2"/>
  <c r="S385" i="2"/>
  <c r="Q385" i="2"/>
  <c r="O385" i="2"/>
  <c r="M385" i="2"/>
  <c r="K385" i="2"/>
  <c r="I385" i="2"/>
  <c r="G385" i="2"/>
  <c r="E385" i="2"/>
  <c r="AU384" i="2"/>
  <c r="AS384" i="2"/>
  <c r="AQ384" i="2"/>
  <c r="AO384" i="2"/>
  <c r="AM384" i="2"/>
  <c r="AK384" i="2"/>
  <c r="AI384" i="2"/>
  <c r="AG384" i="2"/>
  <c r="AE384" i="2"/>
  <c r="AC384" i="2"/>
  <c r="AA384" i="2"/>
  <c r="Y384" i="2"/>
  <c r="W384" i="2"/>
  <c r="U384" i="2"/>
  <c r="S384" i="2"/>
  <c r="Q384" i="2"/>
  <c r="O384" i="2"/>
  <c r="M384" i="2"/>
  <c r="K384" i="2"/>
  <c r="I384" i="2"/>
  <c r="G384" i="2"/>
  <c r="E384" i="2"/>
  <c r="AU383" i="2"/>
  <c r="AS383" i="2"/>
  <c r="AQ383" i="2"/>
  <c r="AO383" i="2"/>
  <c r="AM383" i="2"/>
  <c r="AK383" i="2"/>
  <c r="AI383" i="2"/>
  <c r="AG383" i="2"/>
  <c r="AE383" i="2"/>
  <c r="AC383" i="2"/>
  <c r="AA383" i="2"/>
  <c r="Y383" i="2"/>
  <c r="W383" i="2"/>
  <c r="U383" i="2"/>
  <c r="S383" i="2"/>
  <c r="Q383" i="2"/>
  <c r="O383" i="2"/>
  <c r="M383" i="2"/>
  <c r="K383" i="2"/>
  <c r="I383" i="2"/>
  <c r="G383" i="2"/>
  <c r="E383" i="2"/>
  <c r="AU382" i="2"/>
  <c r="AS382" i="2"/>
  <c r="AQ382" i="2"/>
  <c r="AO382" i="2"/>
  <c r="AM382" i="2"/>
  <c r="AK382" i="2"/>
  <c r="AI382" i="2"/>
  <c r="AG382" i="2"/>
  <c r="AE382" i="2"/>
  <c r="AC382" i="2"/>
  <c r="AA382" i="2"/>
  <c r="Y382" i="2"/>
  <c r="W382" i="2"/>
  <c r="U382" i="2"/>
  <c r="S382" i="2"/>
  <c r="Q382" i="2"/>
  <c r="O382" i="2"/>
  <c r="M382" i="2"/>
  <c r="K382" i="2"/>
  <c r="I382" i="2"/>
  <c r="G382" i="2"/>
  <c r="E382" i="2"/>
  <c r="AU381" i="2"/>
  <c r="AS381" i="2"/>
  <c r="AQ381" i="2"/>
  <c r="AO381" i="2"/>
  <c r="AM381" i="2"/>
  <c r="AK381" i="2"/>
  <c r="AI381" i="2"/>
  <c r="AG381" i="2"/>
  <c r="AE381" i="2"/>
  <c r="AC381" i="2"/>
  <c r="AA381" i="2"/>
  <c r="Y381" i="2"/>
  <c r="W381" i="2"/>
  <c r="U381" i="2"/>
  <c r="S381" i="2"/>
  <c r="Q381" i="2"/>
  <c r="O381" i="2"/>
  <c r="M381" i="2"/>
  <c r="K381" i="2"/>
  <c r="I381" i="2"/>
  <c r="G381" i="2"/>
  <c r="E381" i="2"/>
  <c r="AU380" i="2"/>
  <c r="AS380" i="2"/>
  <c r="AQ380" i="2"/>
  <c r="AO380" i="2"/>
  <c r="AM380" i="2"/>
  <c r="AK380" i="2"/>
  <c r="AI380" i="2"/>
  <c r="AG380" i="2"/>
  <c r="AE380" i="2"/>
  <c r="AC380" i="2"/>
  <c r="AA380" i="2"/>
  <c r="Y380" i="2"/>
  <c r="W380" i="2"/>
  <c r="U380" i="2"/>
  <c r="S380" i="2"/>
  <c r="Q380" i="2"/>
  <c r="O380" i="2"/>
  <c r="M380" i="2"/>
  <c r="K380" i="2"/>
  <c r="I380" i="2"/>
  <c r="G380" i="2"/>
  <c r="E380" i="2"/>
  <c r="AU379" i="2"/>
  <c r="AS379" i="2"/>
  <c r="AQ379" i="2"/>
  <c r="AO379" i="2"/>
  <c r="AM379" i="2"/>
  <c r="AK379" i="2"/>
  <c r="AI379" i="2"/>
  <c r="AG379" i="2"/>
  <c r="AE379" i="2"/>
  <c r="AC379" i="2"/>
  <c r="AA379" i="2"/>
  <c r="Y379" i="2"/>
  <c r="W379" i="2"/>
  <c r="U379" i="2"/>
  <c r="S379" i="2"/>
  <c r="Q379" i="2"/>
  <c r="O379" i="2"/>
  <c r="M379" i="2"/>
  <c r="K379" i="2"/>
  <c r="I379" i="2"/>
  <c r="G379" i="2"/>
  <c r="E379" i="2"/>
  <c r="AU378" i="2"/>
  <c r="AS378" i="2"/>
  <c r="AQ378" i="2"/>
  <c r="AO378" i="2"/>
  <c r="AM378" i="2"/>
  <c r="AK378" i="2"/>
  <c r="AI378" i="2"/>
  <c r="AG378" i="2"/>
  <c r="AE378" i="2"/>
  <c r="AC378" i="2"/>
  <c r="AA378" i="2"/>
  <c r="Y378" i="2"/>
  <c r="W378" i="2"/>
  <c r="U378" i="2"/>
  <c r="S378" i="2"/>
  <c r="Q378" i="2"/>
  <c r="O378" i="2"/>
  <c r="M378" i="2"/>
  <c r="K378" i="2"/>
  <c r="I378" i="2"/>
  <c r="G378" i="2"/>
  <c r="E378" i="2"/>
  <c r="AU377" i="2"/>
  <c r="AS377" i="2"/>
  <c r="AQ377" i="2"/>
  <c r="AO377" i="2"/>
  <c r="AM377" i="2"/>
  <c r="AK377" i="2"/>
  <c r="AI377" i="2"/>
  <c r="AG377" i="2"/>
  <c r="AE377" i="2"/>
  <c r="AC377" i="2"/>
  <c r="AA377" i="2"/>
  <c r="Y377" i="2"/>
  <c r="W377" i="2"/>
  <c r="U377" i="2"/>
  <c r="S377" i="2"/>
  <c r="Q377" i="2"/>
  <c r="O377" i="2"/>
  <c r="M377" i="2"/>
  <c r="K377" i="2"/>
  <c r="I377" i="2"/>
  <c r="G377" i="2"/>
  <c r="E377" i="2"/>
  <c r="AU376" i="2"/>
  <c r="AS376" i="2"/>
  <c r="AQ376" i="2"/>
  <c r="AO376" i="2"/>
  <c r="AM376" i="2"/>
  <c r="AK376" i="2"/>
  <c r="AI376" i="2"/>
  <c r="AG376" i="2"/>
  <c r="AE376" i="2"/>
  <c r="AC376" i="2"/>
  <c r="AA376" i="2"/>
  <c r="Y376" i="2"/>
  <c r="W376" i="2"/>
  <c r="U376" i="2"/>
  <c r="S376" i="2"/>
  <c r="Q376" i="2"/>
  <c r="O376" i="2"/>
  <c r="M376" i="2"/>
  <c r="K376" i="2"/>
  <c r="I376" i="2"/>
  <c r="G376" i="2"/>
  <c r="E376" i="2"/>
  <c r="AU375" i="2"/>
  <c r="AS375" i="2"/>
  <c r="AQ375" i="2"/>
  <c r="AO375" i="2"/>
  <c r="AM375" i="2"/>
  <c r="AK375" i="2"/>
  <c r="AI375" i="2"/>
  <c r="AG375" i="2"/>
  <c r="AE375" i="2"/>
  <c r="AC375" i="2"/>
  <c r="AA375" i="2"/>
  <c r="Y375" i="2"/>
  <c r="W375" i="2"/>
  <c r="U375" i="2"/>
  <c r="S375" i="2"/>
  <c r="Q375" i="2"/>
  <c r="O375" i="2"/>
  <c r="M375" i="2"/>
  <c r="K375" i="2"/>
  <c r="I375" i="2"/>
  <c r="G375" i="2"/>
  <c r="E375" i="2"/>
  <c r="AU374" i="2"/>
  <c r="AS374" i="2"/>
  <c r="AQ374" i="2"/>
  <c r="AO374" i="2"/>
  <c r="AM374" i="2"/>
  <c r="AK374" i="2"/>
  <c r="AI374" i="2"/>
  <c r="AG374" i="2"/>
  <c r="AE374" i="2"/>
  <c r="AC374" i="2"/>
  <c r="AA374" i="2"/>
  <c r="Y374" i="2"/>
  <c r="W374" i="2"/>
  <c r="U374" i="2"/>
  <c r="S374" i="2"/>
  <c r="Q374" i="2"/>
  <c r="O374" i="2"/>
  <c r="M374" i="2"/>
  <c r="K374" i="2"/>
  <c r="I374" i="2"/>
  <c r="G374" i="2"/>
  <c r="E374" i="2"/>
  <c r="AU373" i="2"/>
  <c r="AS373" i="2"/>
  <c r="AQ373" i="2"/>
  <c r="AO373" i="2"/>
  <c r="AM373" i="2"/>
  <c r="AK373" i="2"/>
  <c r="AI373" i="2"/>
  <c r="AG373" i="2"/>
  <c r="AE373" i="2"/>
  <c r="AC373" i="2"/>
  <c r="AA373" i="2"/>
  <c r="Y373" i="2"/>
  <c r="W373" i="2"/>
  <c r="U373" i="2"/>
  <c r="S373" i="2"/>
  <c r="Q373" i="2"/>
  <c r="O373" i="2"/>
  <c r="M373" i="2"/>
  <c r="K373" i="2"/>
  <c r="I373" i="2"/>
  <c r="G373" i="2"/>
  <c r="E373" i="2"/>
  <c r="AU372" i="2"/>
  <c r="AS372" i="2"/>
  <c r="AQ372" i="2"/>
  <c r="AO372" i="2"/>
  <c r="AM372" i="2"/>
  <c r="AK372" i="2"/>
  <c r="AI372" i="2"/>
  <c r="AG372" i="2"/>
  <c r="AE372" i="2"/>
  <c r="AC372" i="2"/>
  <c r="AA372" i="2"/>
  <c r="Y372" i="2"/>
  <c r="W372" i="2"/>
  <c r="U372" i="2"/>
  <c r="S372" i="2"/>
  <c r="Q372" i="2"/>
  <c r="O372" i="2"/>
  <c r="M372" i="2"/>
  <c r="K372" i="2"/>
  <c r="I372" i="2"/>
  <c r="G372" i="2"/>
  <c r="E372" i="2"/>
  <c r="AU371" i="2"/>
  <c r="AS371" i="2"/>
  <c r="AQ371" i="2"/>
  <c r="AO371" i="2"/>
  <c r="AM371" i="2"/>
  <c r="AK371" i="2"/>
  <c r="AI371" i="2"/>
  <c r="AG371" i="2"/>
  <c r="AE371" i="2"/>
  <c r="AC371" i="2"/>
  <c r="AA371" i="2"/>
  <c r="Y371" i="2"/>
  <c r="W371" i="2"/>
  <c r="U371" i="2"/>
  <c r="S371" i="2"/>
  <c r="Q371" i="2"/>
  <c r="O371" i="2"/>
  <c r="M371" i="2"/>
  <c r="K371" i="2"/>
  <c r="I371" i="2"/>
  <c r="G371" i="2"/>
  <c r="E371" i="2"/>
  <c r="AU370" i="2"/>
  <c r="AS370" i="2"/>
  <c r="AQ370" i="2"/>
  <c r="AO370" i="2"/>
  <c r="AM370" i="2"/>
  <c r="AK370" i="2"/>
  <c r="AI370" i="2"/>
  <c r="AG370" i="2"/>
  <c r="AE370" i="2"/>
  <c r="AC370" i="2"/>
  <c r="AA370" i="2"/>
  <c r="Y370" i="2"/>
  <c r="W370" i="2"/>
  <c r="U370" i="2"/>
  <c r="S370" i="2"/>
  <c r="Q370" i="2"/>
  <c r="O370" i="2"/>
  <c r="M370" i="2"/>
  <c r="K370" i="2"/>
  <c r="I370" i="2"/>
  <c r="G370" i="2"/>
  <c r="E370" i="2"/>
  <c r="AU369" i="2"/>
  <c r="AS369" i="2"/>
  <c r="AQ369" i="2"/>
  <c r="AO369" i="2"/>
  <c r="AM369" i="2"/>
  <c r="AK369" i="2"/>
  <c r="AI369" i="2"/>
  <c r="AG369" i="2"/>
  <c r="AE369" i="2"/>
  <c r="AC369" i="2"/>
  <c r="AA369" i="2"/>
  <c r="Y369" i="2"/>
  <c r="W369" i="2"/>
  <c r="U369" i="2"/>
  <c r="S369" i="2"/>
  <c r="Q369" i="2"/>
  <c r="O369" i="2"/>
  <c r="M369" i="2"/>
  <c r="K369" i="2"/>
  <c r="I369" i="2"/>
  <c r="G369" i="2"/>
  <c r="E369" i="2"/>
  <c r="AU368" i="2"/>
  <c r="AS368" i="2"/>
  <c r="AQ368" i="2"/>
  <c r="AO368" i="2"/>
  <c r="AM368" i="2"/>
  <c r="AK368" i="2"/>
  <c r="AI368" i="2"/>
  <c r="AG368" i="2"/>
  <c r="AE368" i="2"/>
  <c r="AC368" i="2"/>
  <c r="AA368" i="2"/>
  <c r="Y368" i="2"/>
  <c r="W368" i="2"/>
  <c r="U368" i="2"/>
  <c r="S368" i="2"/>
  <c r="Q368" i="2"/>
  <c r="O368" i="2"/>
  <c r="M368" i="2"/>
  <c r="K368" i="2"/>
  <c r="I368" i="2"/>
  <c r="G368" i="2"/>
  <c r="E368" i="2"/>
  <c r="AU367" i="2"/>
  <c r="AS367" i="2"/>
  <c r="AQ367" i="2"/>
  <c r="AO367" i="2"/>
  <c r="AM367" i="2"/>
  <c r="AK367" i="2"/>
  <c r="AI367" i="2"/>
  <c r="AG367" i="2"/>
  <c r="AE367" i="2"/>
  <c r="AC367" i="2"/>
  <c r="AA367" i="2"/>
  <c r="Y367" i="2"/>
  <c r="W367" i="2"/>
  <c r="U367" i="2"/>
  <c r="S367" i="2"/>
  <c r="Q367" i="2"/>
  <c r="O367" i="2"/>
  <c r="M367" i="2"/>
  <c r="K367" i="2"/>
  <c r="I367" i="2"/>
  <c r="G367" i="2"/>
  <c r="E367" i="2"/>
  <c r="AU366" i="2"/>
  <c r="AS366" i="2"/>
  <c r="AQ366" i="2"/>
  <c r="AO366" i="2"/>
  <c r="AM366" i="2"/>
  <c r="AK366" i="2"/>
  <c r="AI366" i="2"/>
  <c r="AG366" i="2"/>
  <c r="AE366" i="2"/>
  <c r="AC366" i="2"/>
  <c r="AA366" i="2"/>
  <c r="Y366" i="2"/>
  <c r="W366" i="2"/>
  <c r="U366" i="2"/>
  <c r="S366" i="2"/>
  <c r="Q366" i="2"/>
  <c r="O366" i="2"/>
  <c r="M366" i="2"/>
  <c r="K366" i="2"/>
  <c r="I366" i="2"/>
  <c r="G366" i="2"/>
  <c r="E366" i="2"/>
  <c r="AS365" i="2"/>
  <c r="AQ365" i="2"/>
  <c r="AI365" i="2"/>
  <c r="U365" i="2"/>
  <c r="G365" i="2"/>
  <c r="F365" i="2"/>
  <c r="D365" i="2"/>
  <c r="C365" i="2" s="1"/>
  <c r="AS364" i="2"/>
  <c r="AQ364" i="2"/>
  <c r="O364" i="2"/>
  <c r="M364" i="2"/>
  <c r="C364" i="2"/>
  <c r="AE364" i="2" s="1"/>
  <c r="F363" i="2"/>
  <c r="D363" i="2"/>
  <c r="C363" i="2"/>
  <c r="I363" i="2" s="1"/>
  <c r="AU362" i="2"/>
  <c r="AS362" i="2"/>
  <c r="AC362" i="2"/>
  <c r="Y362" i="2"/>
  <c r="Q362" i="2"/>
  <c r="O362" i="2"/>
  <c r="C362" i="2"/>
  <c r="K362" i="2" s="1"/>
  <c r="C361" i="2"/>
  <c r="I361" i="2" s="1"/>
  <c r="AQ360" i="2"/>
  <c r="AA360" i="2"/>
  <c r="Y360" i="2"/>
  <c r="W360" i="2"/>
  <c r="U360" i="2"/>
  <c r="S360" i="2"/>
  <c r="C360" i="2"/>
  <c r="AU360" i="2" s="1"/>
  <c r="AS359" i="2"/>
  <c r="AE359" i="2"/>
  <c r="AC359" i="2"/>
  <c r="AA359" i="2"/>
  <c r="U359" i="2"/>
  <c r="S359" i="2"/>
  <c r="Q359" i="2"/>
  <c r="O359" i="2"/>
  <c r="M359" i="2"/>
  <c r="K359" i="2"/>
  <c r="I359" i="2"/>
  <c r="C359" i="2"/>
  <c r="AU359" i="2" s="1"/>
  <c r="C358" i="2"/>
  <c r="G358" i="2" s="1"/>
  <c r="C357" i="2"/>
  <c r="K357" i="2" s="1"/>
  <c r="AU356" i="2"/>
  <c r="AS356" i="2"/>
  <c r="AQ356" i="2"/>
  <c r="AO356" i="2"/>
  <c r="AM356" i="2"/>
  <c r="AK356" i="2"/>
  <c r="AI356" i="2"/>
  <c r="AG356" i="2"/>
  <c r="AE356" i="2"/>
  <c r="AC356" i="2"/>
  <c r="AA356" i="2"/>
  <c r="Y356" i="2"/>
  <c r="W356" i="2"/>
  <c r="U356" i="2"/>
  <c r="S356" i="2"/>
  <c r="Q356" i="2"/>
  <c r="O356" i="2"/>
  <c r="M356" i="2"/>
  <c r="K356" i="2"/>
  <c r="I356" i="2"/>
  <c r="G356" i="2"/>
  <c r="E356" i="2"/>
  <c r="AU355" i="2"/>
  <c r="AS355" i="2"/>
  <c r="AQ355" i="2"/>
  <c r="AO355" i="2"/>
  <c r="AM355" i="2"/>
  <c r="AK355" i="2"/>
  <c r="AI355" i="2"/>
  <c r="AG355" i="2"/>
  <c r="AE355" i="2"/>
  <c r="AC355" i="2"/>
  <c r="AA355" i="2"/>
  <c r="Y355" i="2"/>
  <c r="W355" i="2"/>
  <c r="U355" i="2"/>
  <c r="S355" i="2"/>
  <c r="Q355" i="2"/>
  <c r="O355" i="2"/>
  <c r="M355" i="2"/>
  <c r="K355" i="2"/>
  <c r="I355" i="2"/>
  <c r="G355" i="2"/>
  <c r="E355" i="2"/>
  <c r="AU354" i="2"/>
  <c r="AS354" i="2"/>
  <c r="AQ354" i="2"/>
  <c r="AO354" i="2"/>
  <c r="AM354" i="2"/>
  <c r="AK354" i="2"/>
  <c r="AI354" i="2"/>
  <c r="AG354" i="2"/>
  <c r="AE354" i="2"/>
  <c r="AC354" i="2"/>
  <c r="AA354" i="2"/>
  <c r="Y354" i="2"/>
  <c r="W354" i="2"/>
  <c r="U354" i="2"/>
  <c r="S354" i="2"/>
  <c r="Q354" i="2"/>
  <c r="O354" i="2"/>
  <c r="M354" i="2"/>
  <c r="K354" i="2"/>
  <c r="I354" i="2"/>
  <c r="G354" i="2"/>
  <c r="E354" i="2"/>
  <c r="AU353" i="2"/>
  <c r="AS353" i="2"/>
  <c r="AQ353" i="2"/>
  <c r="AO353" i="2"/>
  <c r="AM353" i="2"/>
  <c r="AK353" i="2"/>
  <c r="AI353" i="2"/>
  <c r="AG353" i="2"/>
  <c r="AE353" i="2"/>
  <c r="AC353" i="2"/>
  <c r="AA353" i="2"/>
  <c r="Y353" i="2"/>
  <c r="W353" i="2"/>
  <c r="U353" i="2"/>
  <c r="S353" i="2"/>
  <c r="Q353" i="2"/>
  <c r="O353" i="2"/>
  <c r="M353" i="2"/>
  <c r="K353" i="2"/>
  <c r="I353" i="2"/>
  <c r="G353" i="2"/>
  <c r="E353" i="2"/>
  <c r="AU352" i="2"/>
  <c r="AS352" i="2"/>
  <c r="AQ352" i="2"/>
  <c r="AO352" i="2"/>
  <c r="AM352" i="2"/>
  <c r="AK352" i="2"/>
  <c r="AI352" i="2"/>
  <c r="AG352" i="2"/>
  <c r="AE352" i="2"/>
  <c r="AC352" i="2"/>
  <c r="AA352" i="2"/>
  <c r="Y352" i="2"/>
  <c r="W352" i="2"/>
  <c r="U352" i="2"/>
  <c r="S352" i="2"/>
  <c r="Q352" i="2"/>
  <c r="O352" i="2"/>
  <c r="M352" i="2"/>
  <c r="K352" i="2"/>
  <c r="I352" i="2"/>
  <c r="G352" i="2"/>
  <c r="E352" i="2"/>
  <c r="AU351" i="2"/>
  <c r="AS351" i="2"/>
  <c r="AQ351" i="2"/>
  <c r="AO351" i="2"/>
  <c r="AM351" i="2"/>
  <c r="AK351" i="2"/>
  <c r="AI351" i="2"/>
  <c r="AG351" i="2"/>
  <c r="AE351" i="2"/>
  <c r="AC351" i="2"/>
  <c r="AA351" i="2"/>
  <c r="Y351" i="2"/>
  <c r="W351" i="2"/>
  <c r="U351" i="2"/>
  <c r="S351" i="2"/>
  <c r="Q351" i="2"/>
  <c r="O351" i="2"/>
  <c r="M351" i="2"/>
  <c r="K351" i="2"/>
  <c r="I351" i="2"/>
  <c r="G351" i="2"/>
  <c r="E351" i="2"/>
  <c r="AU350" i="2"/>
  <c r="AS350" i="2"/>
  <c r="AQ350" i="2"/>
  <c r="AO350" i="2"/>
  <c r="AM350" i="2"/>
  <c r="AK350" i="2"/>
  <c r="AI350" i="2"/>
  <c r="AG350" i="2"/>
  <c r="AE350" i="2"/>
  <c r="AC350" i="2"/>
  <c r="AA350" i="2"/>
  <c r="Y350" i="2"/>
  <c r="W350" i="2"/>
  <c r="U350" i="2"/>
  <c r="S350" i="2"/>
  <c r="Q350" i="2"/>
  <c r="O350" i="2"/>
  <c r="M350" i="2"/>
  <c r="K350" i="2"/>
  <c r="I350" i="2"/>
  <c r="G350" i="2"/>
  <c r="E350" i="2"/>
  <c r="AU349" i="2"/>
  <c r="AS349" i="2"/>
  <c r="AQ349" i="2"/>
  <c r="AO349" i="2"/>
  <c r="AM349" i="2"/>
  <c r="AK349" i="2"/>
  <c r="AI349" i="2"/>
  <c r="AG349" i="2"/>
  <c r="AE349" i="2"/>
  <c r="AC349" i="2"/>
  <c r="AA349" i="2"/>
  <c r="Y349" i="2"/>
  <c r="W349" i="2"/>
  <c r="U349" i="2"/>
  <c r="S349" i="2"/>
  <c r="Q349" i="2"/>
  <c r="O349" i="2"/>
  <c r="M349" i="2"/>
  <c r="K349" i="2"/>
  <c r="I349" i="2"/>
  <c r="G349" i="2"/>
  <c r="E349" i="2"/>
  <c r="AU348" i="2"/>
  <c r="AS348" i="2"/>
  <c r="AQ348" i="2"/>
  <c r="AO348" i="2"/>
  <c r="AM348" i="2"/>
  <c r="AK348" i="2"/>
  <c r="AI348" i="2"/>
  <c r="AG348" i="2"/>
  <c r="AE348" i="2"/>
  <c r="AC348" i="2"/>
  <c r="AA348" i="2"/>
  <c r="Y348" i="2"/>
  <c r="W348" i="2"/>
  <c r="U348" i="2"/>
  <c r="S348" i="2"/>
  <c r="Q348" i="2"/>
  <c r="O348" i="2"/>
  <c r="M348" i="2"/>
  <c r="K348" i="2"/>
  <c r="I348" i="2"/>
  <c r="G348" i="2"/>
  <c r="E348" i="2"/>
  <c r="AU347" i="2"/>
  <c r="AS347" i="2"/>
  <c r="AQ347" i="2"/>
  <c r="AO347" i="2"/>
  <c r="AM347" i="2"/>
  <c r="AK347" i="2"/>
  <c r="AI347" i="2"/>
  <c r="AG347" i="2"/>
  <c r="AE347" i="2"/>
  <c r="AC347" i="2"/>
  <c r="AA347" i="2"/>
  <c r="Y347" i="2"/>
  <c r="W347" i="2"/>
  <c r="U347" i="2"/>
  <c r="S347" i="2"/>
  <c r="Q347" i="2"/>
  <c r="O347" i="2"/>
  <c r="M347" i="2"/>
  <c r="K347" i="2"/>
  <c r="I347" i="2"/>
  <c r="G347" i="2"/>
  <c r="E347" i="2"/>
  <c r="AU346" i="2"/>
  <c r="AS346" i="2"/>
  <c r="AQ346" i="2"/>
  <c r="AO346" i="2"/>
  <c r="AM346" i="2"/>
  <c r="AK346" i="2"/>
  <c r="AI346" i="2"/>
  <c r="AG346" i="2"/>
  <c r="AE346" i="2"/>
  <c r="AC346" i="2"/>
  <c r="AA346" i="2"/>
  <c r="Y346" i="2"/>
  <c r="W346" i="2"/>
  <c r="U346" i="2"/>
  <c r="S346" i="2"/>
  <c r="Q346" i="2"/>
  <c r="O346" i="2"/>
  <c r="M346" i="2"/>
  <c r="K346" i="2"/>
  <c r="I346" i="2"/>
  <c r="G346" i="2"/>
  <c r="E346" i="2"/>
  <c r="AU345" i="2"/>
  <c r="AS345" i="2"/>
  <c r="AQ345" i="2"/>
  <c r="AO345" i="2"/>
  <c r="AM345" i="2"/>
  <c r="AK345" i="2"/>
  <c r="AI345" i="2"/>
  <c r="AG345" i="2"/>
  <c r="AE345" i="2"/>
  <c r="AC345" i="2"/>
  <c r="AA345" i="2"/>
  <c r="Y345" i="2"/>
  <c r="W345" i="2"/>
  <c r="U345" i="2"/>
  <c r="S345" i="2"/>
  <c r="Q345" i="2"/>
  <c r="O345" i="2"/>
  <c r="M345" i="2"/>
  <c r="K345" i="2"/>
  <c r="I345" i="2"/>
  <c r="G345" i="2"/>
  <c r="E345" i="2"/>
  <c r="AU344" i="2"/>
  <c r="AS344" i="2"/>
  <c r="AQ344" i="2"/>
  <c r="AO344" i="2"/>
  <c r="AM344" i="2"/>
  <c r="AK344" i="2"/>
  <c r="AI344" i="2"/>
  <c r="AG344" i="2"/>
  <c r="AE344" i="2"/>
  <c r="AC344" i="2"/>
  <c r="AA344" i="2"/>
  <c r="Y344" i="2"/>
  <c r="W344" i="2"/>
  <c r="U344" i="2"/>
  <c r="S344" i="2"/>
  <c r="Q344" i="2"/>
  <c r="O344" i="2"/>
  <c r="M344" i="2"/>
  <c r="K344" i="2"/>
  <c r="I344" i="2"/>
  <c r="G344" i="2"/>
  <c r="E344" i="2"/>
  <c r="AU343" i="2"/>
  <c r="AS343" i="2"/>
  <c r="AQ343" i="2"/>
  <c r="AO343" i="2"/>
  <c r="AM343" i="2"/>
  <c r="AK343" i="2"/>
  <c r="AI343" i="2"/>
  <c r="AG343" i="2"/>
  <c r="AE343" i="2"/>
  <c r="AC343" i="2"/>
  <c r="AA343" i="2"/>
  <c r="Y343" i="2"/>
  <c r="W343" i="2"/>
  <c r="U343" i="2"/>
  <c r="S343" i="2"/>
  <c r="Q343" i="2"/>
  <c r="O343" i="2"/>
  <c r="M343" i="2"/>
  <c r="K343" i="2"/>
  <c r="I343" i="2"/>
  <c r="G343" i="2"/>
  <c r="E343" i="2"/>
  <c r="AU342" i="2"/>
  <c r="AS342" i="2"/>
  <c r="AQ342" i="2"/>
  <c r="AO342" i="2"/>
  <c r="AM342" i="2"/>
  <c r="AK342" i="2"/>
  <c r="AI342" i="2"/>
  <c r="AG342" i="2"/>
  <c r="AE342" i="2"/>
  <c r="AC342" i="2"/>
  <c r="AA342" i="2"/>
  <c r="Y342" i="2"/>
  <c r="W342" i="2"/>
  <c r="U342" i="2"/>
  <c r="S342" i="2"/>
  <c r="Q342" i="2"/>
  <c r="O342" i="2"/>
  <c r="M342" i="2"/>
  <c r="K342" i="2"/>
  <c r="I342" i="2"/>
  <c r="G342" i="2"/>
  <c r="E342" i="2"/>
  <c r="AU341" i="2"/>
  <c r="AS341" i="2"/>
  <c r="AQ341" i="2"/>
  <c r="AO341" i="2"/>
  <c r="AM341" i="2"/>
  <c r="AK341" i="2"/>
  <c r="AI341" i="2"/>
  <c r="AG341" i="2"/>
  <c r="AE341" i="2"/>
  <c r="AC341" i="2"/>
  <c r="AA341" i="2"/>
  <c r="Y341" i="2"/>
  <c r="W341" i="2"/>
  <c r="U341" i="2"/>
  <c r="S341" i="2"/>
  <c r="Q341" i="2"/>
  <c r="O341" i="2"/>
  <c r="M341" i="2"/>
  <c r="K341" i="2"/>
  <c r="I341" i="2"/>
  <c r="G341" i="2"/>
  <c r="E341" i="2"/>
  <c r="AU340" i="2"/>
  <c r="AS340" i="2"/>
  <c r="AQ340" i="2"/>
  <c r="AO340" i="2"/>
  <c r="AM340" i="2"/>
  <c r="AK340" i="2"/>
  <c r="AI340" i="2"/>
  <c r="AG340" i="2"/>
  <c r="AE340" i="2"/>
  <c r="AC340" i="2"/>
  <c r="AA340" i="2"/>
  <c r="Y340" i="2"/>
  <c r="W340" i="2"/>
  <c r="U340" i="2"/>
  <c r="S340" i="2"/>
  <c r="Q340" i="2"/>
  <c r="O340" i="2"/>
  <c r="M340" i="2"/>
  <c r="K340" i="2"/>
  <c r="I340" i="2"/>
  <c r="G340" i="2"/>
  <c r="E340" i="2"/>
  <c r="AU339" i="2"/>
  <c r="AS339" i="2"/>
  <c r="AQ339" i="2"/>
  <c r="AO339" i="2"/>
  <c r="AM339" i="2"/>
  <c r="AK339" i="2"/>
  <c r="AI339" i="2"/>
  <c r="AG339" i="2"/>
  <c r="AE339" i="2"/>
  <c r="AC339" i="2"/>
  <c r="AA339" i="2"/>
  <c r="Y339" i="2"/>
  <c r="W339" i="2"/>
  <c r="U339" i="2"/>
  <c r="S339" i="2"/>
  <c r="Q339" i="2"/>
  <c r="O339" i="2"/>
  <c r="M339" i="2"/>
  <c r="K339" i="2"/>
  <c r="I339" i="2"/>
  <c r="G339" i="2"/>
  <c r="E339" i="2"/>
  <c r="AU338" i="2"/>
  <c r="AS338" i="2"/>
  <c r="AQ338" i="2"/>
  <c r="AO338" i="2"/>
  <c r="AM338" i="2"/>
  <c r="AK338" i="2"/>
  <c r="AI338" i="2"/>
  <c r="AG338" i="2"/>
  <c r="AE338" i="2"/>
  <c r="AC338" i="2"/>
  <c r="AA338" i="2"/>
  <c r="Y338" i="2"/>
  <c r="W338" i="2"/>
  <c r="U338" i="2"/>
  <c r="S338" i="2"/>
  <c r="Q338" i="2"/>
  <c r="O338" i="2"/>
  <c r="M338" i="2"/>
  <c r="K338" i="2"/>
  <c r="I338" i="2"/>
  <c r="G338" i="2"/>
  <c r="E338" i="2"/>
  <c r="AU337" i="2"/>
  <c r="AS337" i="2"/>
  <c r="AQ337" i="2"/>
  <c r="AO337" i="2"/>
  <c r="AM337" i="2"/>
  <c r="AK337" i="2"/>
  <c r="AI337" i="2"/>
  <c r="AG337" i="2"/>
  <c r="AE337" i="2"/>
  <c r="AC337" i="2"/>
  <c r="AA337" i="2"/>
  <c r="Y337" i="2"/>
  <c r="W337" i="2"/>
  <c r="U337" i="2"/>
  <c r="S337" i="2"/>
  <c r="Q337" i="2"/>
  <c r="O337" i="2"/>
  <c r="M337" i="2"/>
  <c r="K337" i="2"/>
  <c r="I337" i="2"/>
  <c r="G337" i="2"/>
  <c r="E337" i="2"/>
  <c r="AU336" i="2"/>
  <c r="AS336" i="2"/>
  <c r="AQ336" i="2"/>
  <c r="AO336" i="2"/>
  <c r="AM336" i="2"/>
  <c r="AK336" i="2"/>
  <c r="AI336" i="2"/>
  <c r="AG336" i="2"/>
  <c r="AE336" i="2"/>
  <c r="AC336" i="2"/>
  <c r="AA336" i="2"/>
  <c r="Y336" i="2"/>
  <c r="W336" i="2"/>
  <c r="U336" i="2"/>
  <c r="S336" i="2"/>
  <c r="Q336" i="2"/>
  <c r="O336" i="2"/>
  <c r="M336" i="2"/>
  <c r="K336" i="2"/>
  <c r="I336" i="2"/>
  <c r="G336" i="2"/>
  <c r="E336" i="2"/>
  <c r="AU335" i="2"/>
  <c r="AS335" i="2"/>
  <c r="AQ335" i="2"/>
  <c r="AO335" i="2"/>
  <c r="AM335" i="2"/>
  <c r="AK335" i="2"/>
  <c r="AI335" i="2"/>
  <c r="AG335" i="2"/>
  <c r="AE335" i="2"/>
  <c r="AC335" i="2"/>
  <c r="AA335" i="2"/>
  <c r="Y335" i="2"/>
  <c r="W335" i="2"/>
  <c r="U335" i="2"/>
  <c r="S335" i="2"/>
  <c r="Q335" i="2"/>
  <c r="O335" i="2"/>
  <c r="M335" i="2"/>
  <c r="K335" i="2"/>
  <c r="I335" i="2"/>
  <c r="G335" i="2"/>
  <c r="E335" i="2"/>
  <c r="AU334" i="2"/>
  <c r="AS334" i="2"/>
  <c r="AQ334" i="2"/>
  <c r="AO334" i="2"/>
  <c r="AM334" i="2"/>
  <c r="AK334" i="2"/>
  <c r="AI334" i="2"/>
  <c r="AG334" i="2"/>
  <c r="AE334" i="2"/>
  <c r="AC334" i="2"/>
  <c r="AA334" i="2"/>
  <c r="Y334" i="2"/>
  <c r="W334" i="2"/>
  <c r="U334" i="2"/>
  <c r="S334" i="2"/>
  <c r="Q334" i="2"/>
  <c r="O334" i="2"/>
  <c r="M334" i="2"/>
  <c r="K334" i="2"/>
  <c r="I334" i="2"/>
  <c r="G334" i="2"/>
  <c r="E334" i="2"/>
  <c r="AU333" i="2"/>
  <c r="AS333" i="2"/>
  <c r="AQ333" i="2"/>
  <c r="AO333" i="2"/>
  <c r="AM333" i="2"/>
  <c r="AK333" i="2"/>
  <c r="AI333" i="2"/>
  <c r="AG333" i="2"/>
  <c r="AE333" i="2"/>
  <c r="AC333" i="2"/>
  <c r="AA333" i="2"/>
  <c r="Y333" i="2"/>
  <c r="W333" i="2"/>
  <c r="U333" i="2"/>
  <c r="S333" i="2"/>
  <c r="Q333" i="2"/>
  <c r="O333" i="2"/>
  <c r="M333" i="2"/>
  <c r="K333" i="2"/>
  <c r="I333" i="2"/>
  <c r="G333" i="2"/>
  <c r="E333" i="2"/>
  <c r="AU332" i="2"/>
  <c r="AS332" i="2"/>
  <c r="AQ332" i="2"/>
  <c r="AO332" i="2"/>
  <c r="AM332" i="2"/>
  <c r="AK332" i="2"/>
  <c r="AI332" i="2"/>
  <c r="AG332" i="2"/>
  <c r="AE332" i="2"/>
  <c r="AC332" i="2"/>
  <c r="AA332" i="2"/>
  <c r="Y332" i="2"/>
  <c r="W332" i="2"/>
  <c r="U332" i="2"/>
  <c r="S332" i="2"/>
  <c r="Q332" i="2"/>
  <c r="O332" i="2"/>
  <c r="M332" i="2"/>
  <c r="K332" i="2"/>
  <c r="I332" i="2"/>
  <c r="G332" i="2"/>
  <c r="E332" i="2"/>
  <c r="AU331" i="2"/>
  <c r="AS331" i="2"/>
  <c r="AQ331" i="2"/>
  <c r="AO331" i="2"/>
  <c r="AM331" i="2"/>
  <c r="AK331" i="2"/>
  <c r="AI331" i="2"/>
  <c r="AG331" i="2"/>
  <c r="AE331" i="2"/>
  <c r="AC331" i="2"/>
  <c r="AA331" i="2"/>
  <c r="Y331" i="2"/>
  <c r="W331" i="2"/>
  <c r="U331" i="2"/>
  <c r="S331" i="2"/>
  <c r="Q331" i="2"/>
  <c r="O331" i="2"/>
  <c r="M331" i="2"/>
  <c r="K331" i="2"/>
  <c r="I331" i="2"/>
  <c r="G331" i="2"/>
  <c r="E331" i="2"/>
  <c r="AU330" i="2"/>
  <c r="AS330" i="2"/>
  <c r="AQ330" i="2"/>
  <c r="AO330" i="2"/>
  <c r="AM330" i="2"/>
  <c r="AK330" i="2"/>
  <c r="AI330" i="2"/>
  <c r="AG330" i="2"/>
  <c r="AE330" i="2"/>
  <c r="AC330" i="2"/>
  <c r="AA330" i="2"/>
  <c r="Y330" i="2"/>
  <c r="W330" i="2"/>
  <c r="U330" i="2"/>
  <c r="S330" i="2"/>
  <c r="Q330" i="2"/>
  <c r="O330" i="2"/>
  <c r="M330" i="2"/>
  <c r="K330" i="2"/>
  <c r="I330" i="2"/>
  <c r="G330" i="2"/>
  <c r="E330" i="2"/>
  <c r="AU329" i="2"/>
  <c r="AS329" i="2"/>
  <c r="AQ329" i="2"/>
  <c r="AO329" i="2"/>
  <c r="AM329" i="2"/>
  <c r="AK329" i="2"/>
  <c r="AI329" i="2"/>
  <c r="AG329" i="2"/>
  <c r="AE329" i="2"/>
  <c r="AC329" i="2"/>
  <c r="AA329" i="2"/>
  <c r="Y329" i="2"/>
  <c r="W329" i="2"/>
  <c r="U329" i="2"/>
  <c r="S329" i="2"/>
  <c r="Q329" i="2"/>
  <c r="O329" i="2"/>
  <c r="M329" i="2"/>
  <c r="K329" i="2"/>
  <c r="I329" i="2"/>
  <c r="G329" i="2"/>
  <c r="E329" i="2"/>
  <c r="AU328" i="2"/>
  <c r="AS328" i="2"/>
  <c r="AQ328" i="2"/>
  <c r="AO328" i="2"/>
  <c r="AM328" i="2"/>
  <c r="AK328" i="2"/>
  <c r="AI328" i="2"/>
  <c r="AG328" i="2"/>
  <c r="AE328" i="2"/>
  <c r="AC328" i="2"/>
  <c r="AA328" i="2"/>
  <c r="Y328" i="2"/>
  <c r="W328" i="2"/>
  <c r="U328" i="2"/>
  <c r="S328" i="2"/>
  <c r="Q328" i="2"/>
  <c r="O328" i="2"/>
  <c r="M328" i="2"/>
  <c r="K328" i="2"/>
  <c r="I328" i="2"/>
  <c r="G328" i="2"/>
  <c r="E328" i="2"/>
  <c r="AU327" i="2"/>
  <c r="AS327" i="2"/>
  <c r="AQ327" i="2"/>
  <c r="AO327" i="2"/>
  <c r="AM327" i="2"/>
  <c r="AK327" i="2"/>
  <c r="AI327" i="2"/>
  <c r="AG327" i="2"/>
  <c r="AE327" i="2"/>
  <c r="AC327" i="2"/>
  <c r="AA327" i="2"/>
  <c r="Y327" i="2"/>
  <c r="W327" i="2"/>
  <c r="U327" i="2"/>
  <c r="S327" i="2"/>
  <c r="Q327" i="2"/>
  <c r="O327" i="2"/>
  <c r="M327" i="2"/>
  <c r="K327" i="2"/>
  <c r="I327" i="2"/>
  <c r="G327" i="2"/>
  <c r="E327" i="2"/>
  <c r="AU326" i="2"/>
  <c r="AS326" i="2"/>
  <c r="AQ326" i="2"/>
  <c r="AO326" i="2"/>
  <c r="AM326" i="2"/>
  <c r="AK326" i="2"/>
  <c r="AI326" i="2"/>
  <c r="AG326" i="2"/>
  <c r="AE326" i="2"/>
  <c r="AC326" i="2"/>
  <c r="AA326" i="2"/>
  <c r="Y326" i="2"/>
  <c r="W326" i="2"/>
  <c r="U326" i="2"/>
  <c r="S326" i="2"/>
  <c r="Q326" i="2"/>
  <c r="O326" i="2"/>
  <c r="M326" i="2"/>
  <c r="K326" i="2"/>
  <c r="I326" i="2"/>
  <c r="G326" i="2"/>
  <c r="E326" i="2"/>
  <c r="AU325" i="2"/>
  <c r="AS325" i="2"/>
  <c r="AQ325" i="2"/>
  <c r="AO325" i="2"/>
  <c r="AM325" i="2"/>
  <c r="AK325" i="2"/>
  <c r="AI325" i="2"/>
  <c r="AG325" i="2"/>
  <c r="AE325" i="2"/>
  <c r="AC325" i="2"/>
  <c r="AA325" i="2"/>
  <c r="Y325" i="2"/>
  <c r="W325" i="2"/>
  <c r="U325" i="2"/>
  <c r="S325" i="2"/>
  <c r="Q325" i="2"/>
  <c r="O325" i="2"/>
  <c r="M325" i="2"/>
  <c r="K325" i="2"/>
  <c r="I325" i="2"/>
  <c r="G325" i="2"/>
  <c r="E325" i="2"/>
  <c r="AU324" i="2"/>
  <c r="AS324" i="2"/>
  <c r="AQ324" i="2"/>
  <c r="AO324" i="2"/>
  <c r="AM324" i="2"/>
  <c r="AK324" i="2"/>
  <c r="AI324" i="2"/>
  <c r="AG324" i="2"/>
  <c r="AE324" i="2"/>
  <c r="AC324" i="2"/>
  <c r="AA324" i="2"/>
  <c r="Y324" i="2"/>
  <c r="W324" i="2"/>
  <c r="U324" i="2"/>
  <c r="S324" i="2"/>
  <c r="Q324" i="2"/>
  <c r="O324" i="2"/>
  <c r="M324" i="2"/>
  <c r="K324" i="2"/>
  <c r="I324" i="2"/>
  <c r="G324" i="2"/>
  <c r="D324" i="2"/>
  <c r="E324" i="2" s="1"/>
  <c r="AU323" i="2"/>
  <c r="AS323" i="2"/>
  <c r="AQ323" i="2"/>
  <c r="AO323" i="2"/>
  <c r="AM323" i="2"/>
  <c r="AK323" i="2"/>
  <c r="AI323" i="2"/>
  <c r="AG323" i="2"/>
  <c r="AE323" i="2"/>
  <c r="AC323" i="2"/>
  <c r="AA323" i="2"/>
  <c r="Y323" i="2"/>
  <c r="W323" i="2"/>
  <c r="U323" i="2"/>
  <c r="S323" i="2"/>
  <c r="Q323" i="2"/>
  <c r="O323" i="2"/>
  <c r="M323" i="2"/>
  <c r="K323" i="2"/>
  <c r="I323" i="2"/>
  <c r="G323" i="2"/>
  <c r="E323" i="2"/>
  <c r="AU322" i="2"/>
  <c r="AS322" i="2"/>
  <c r="AQ322" i="2"/>
  <c r="AO322" i="2"/>
  <c r="AM322" i="2"/>
  <c r="AK322" i="2"/>
  <c r="AI322" i="2"/>
  <c r="AG322" i="2"/>
  <c r="AE322" i="2"/>
  <c r="AC322" i="2"/>
  <c r="AA322" i="2"/>
  <c r="Y322" i="2"/>
  <c r="W322" i="2"/>
  <c r="U322" i="2"/>
  <c r="S322" i="2"/>
  <c r="Q322" i="2"/>
  <c r="O322" i="2"/>
  <c r="M322" i="2"/>
  <c r="K322" i="2"/>
  <c r="I322" i="2"/>
  <c r="G322" i="2"/>
  <c r="E322" i="2"/>
  <c r="AU321" i="2"/>
  <c r="AS321" i="2"/>
  <c r="AQ321" i="2"/>
  <c r="AO321" i="2"/>
  <c r="AM321" i="2"/>
  <c r="AK321" i="2"/>
  <c r="AI321" i="2"/>
  <c r="AG321" i="2"/>
  <c r="AE321" i="2"/>
  <c r="AC321" i="2"/>
  <c r="AA321" i="2"/>
  <c r="Y321" i="2"/>
  <c r="W321" i="2"/>
  <c r="U321" i="2"/>
  <c r="S321" i="2"/>
  <c r="Q321" i="2"/>
  <c r="O321" i="2"/>
  <c r="M321" i="2"/>
  <c r="K321" i="2"/>
  <c r="I321" i="2"/>
  <c r="G321" i="2"/>
  <c r="E321" i="2"/>
  <c r="AU320" i="2"/>
  <c r="AS320" i="2"/>
  <c r="AQ320" i="2"/>
  <c r="AO320" i="2"/>
  <c r="AM320" i="2"/>
  <c r="AK320" i="2"/>
  <c r="AI320" i="2"/>
  <c r="AG320" i="2"/>
  <c r="AE320" i="2"/>
  <c r="AC320" i="2"/>
  <c r="AA320" i="2"/>
  <c r="Y320" i="2"/>
  <c r="W320" i="2"/>
  <c r="U320" i="2"/>
  <c r="S320" i="2"/>
  <c r="Q320" i="2"/>
  <c r="O320" i="2"/>
  <c r="M320" i="2"/>
  <c r="K320" i="2"/>
  <c r="I320" i="2"/>
  <c r="G320" i="2"/>
  <c r="E320" i="2"/>
  <c r="AU319" i="2"/>
  <c r="AS319" i="2"/>
  <c r="AQ319" i="2"/>
  <c r="AO319" i="2"/>
  <c r="AM319" i="2"/>
  <c r="AK319" i="2"/>
  <c r="AI319" i="2"/>
  <c r="AG319" i="2"/>
  <c r="AE319" i="2"/>
  <c r="AC319" i="2"/>
  <c r="AA319" i="2"/>
  <c r="Y319" i="2"/>
  <c r="W319" i="2"/>
  <c r="U319" i="2"/>
  <c r="S319" i="2"/>
  <c r="Q319" i="2"/>
  <c r="O319" i="2"/>
  <c r="M319" i="2"/>
  <c r="K319" i="2"/>
  <c r="I319" i="2"/>
  <c r="G319" i="2"/>
  <c r="E319" i="2"/>
  <c r="AU318" i="2"/>
  <c r="AS318" i="2"/>
  <c r="AQ318" i="2"/>
  <c r="AO318" i="2"/>
  <c r="AM318" i="2"/>
  <c r="AK318" i="2"/>
  <c r="AI318" i="2"/>
  <c r="AG318" i="2"/>
  <c r="AE318" i="2"/>
  <c r="AC318" i="2"/>
  <c r="AA318" i="2"/>
  <c r="Y318" i="2"/>
  <c r="W318" i="2"/>
  <c r="U318" i="2"/>
  <c r="S318" i="2"/>
  <c r="Q318" i="2"/>
  <c r="O318" i="2"/>
  <c r="M318" i="2"/>
  <c r="K318" i="2"/>
  <c r="I318" i="2"/>
  <c r="G318" i="2"/>
  <c r="E318" i="2"/>
  <c r="AU317" i="2"/>
  <c r="AS317" i="2"/>
  <c r="AQ317" i="2"/>
  <c r="AO317" i="2"/>
  <c r="AM317" i="2"/>
  <c r="AK317" i="2"/>
  <c r="AI317" i="2"/>
  <c r="AG317" i="2"/>
  <c r="AE317" i="2"/>
  <c r="AC317" i="2"/>
  <c r="AA317" i="2"/>
  <c r="Y317" i="2"/>
  <c r="W317" i="2"/>
  <c r="U317" i="2"/>
  <c r="S317" i="2"/>
  <c r="Q317" i="2"/>
  <c r="O317" i="2"/>
  <c r="M317" i="2"/>
  <c r="K317" i="2"/>
  <c r="I317" i="2"/>
  <c r="G317" i="2"/>
  <c r="E317" i="2"/>
  <c r="AU316" i="2"/>
  <c r="AS316" i="2"/>
  <c r="AQ316" i="2"/>
  <c r="AO316" i="2"/>
  <c r="AM316" i="2"/>
  <c r="AK316" i="2"/>
  <c r="AI316" i="2"/>
  <c r="AG316" i="2"/>
  <c r="AE316" i="2"/>
  <c r="AC316" i="2"/>
  <c r="AA316" i="2"/>
  <c r="Y316" i="2"/>
  <c r="W316" i="2"/>
  <c r="U316" i="2"/>
  <c r="S316" i="2"/>
  <c r="Q316" i="2"/>
  <c r="O316" i="2"/>
  <c r="M316" i="2"/>
  <c r="K316" i="2"/>
  <c r="I316" i="2"/>
  <c r="G316" i="2"/>
  <c r="E316" i="2"/>
  <c r="AU315" i="2"/>
  <c r="AS315" i="2"/>
  <c r="AQ315" i="2"/>
  <c r="AO315" i="2"/>
  <c r="AM315" i="2"/>
  <c r="AK315" i="2"/>
  <c r="AI315" i="2"/>
  <c r="AG315" i="2"/>
  <c r="AE315" i="2"/>
  <c r="AC315" i="2"/>
  <c r="AA315" i="2"/>
  <c r="Y315" i="2"/>
  <c r="W315" i="2"/>
  <c r="U315" i="2"/>
  <c r="S315" i="2"/>
  <c r="Q315" i="2"/>
  <c r="O315" i="2"/>
  <c r="M315" i="2"/>
  <c r="K315" i="2"/>
  <c r="I315" i="2"/>
  <c r="G315" i="2"/>
  <c r="E315" i="2"/>
  <c r="AU314" i="2"/>
  <c r="AS314" i="2"/>
  <c r="AQ314" i="2"/>
  <c r="AO314" i="2"/>
  <c r="AM314" i="2"/>
  <c r="AK314" i="2"/>
  <c r="AI314" i="2"/>
  <c r="AG314" i="2"/>
  <c r="AE314" i="2"/>
  <c r="AC314" i="2"/>
  <c r="AA314" i="2"/>
  <c r="Y314" i="2"/>
  <c r="W314" i="2"/>
  <c r="U314" i="2"/>
  <c r="S314" i="2"/>
  <c r="Q314" i="2"/>
  <c r="O314" i="2"/>
  <c r="M314" i="2"/>
  <c r="K314" i="2"/>
  <c r="I314" i="2"/>
  <c r="G314" i="2"/>
  <c r="E314" i="2"/>
  <c r="AU313" i="2"/>
  <c r="AS313" i="2"/>
  <c r="AQ313" i="2"/>
  <c r="AO313" i="2"/>
  <c r="AM313" i="2"/>
  <c r="AK313" i="2"/>
  <c r="AI313" i="2"/>
  <c r="AG313" i="2"/>
  <c r="AE313" i="2"/>
  <c r="AC313" i="2"/>
  <c r="AA313" i="2"/>
  <c r="Y313" i="2"/>
  <c r="W313" i="2"/>
  <c r="U313" i="2"/>
  <c r="S313" i="2"/>
  <c r="Q313" i="2"/>
  <c r="O313" i="2"/>
  <c r="M313" i="2"/>
  <c r="K313" i="2"/>
  <c r="I313" i="2"/>
  <c r="G313" i="2"/>
  <c r="E313" i="2"/>
  <c r="AU312" i="2"/>
  <c r="AS312" i="2"/>
  <c r="AQ312" i="2"/>
  <c r="AO312" i="2"/>
  <c r="AM312" i="2"/>
  <c r="AK312" i="2"/>
  <c r="AI312" i="2"/>
  <c r="AG312" i="2"/>
  <c r="AE312" i="2"/>
  <c r="AC312" i="2"/>
  <c r="AA312" i="2"/>
  <c r="Y312" i="2"/>
  <c r="W312" i="2"/>
  <c r="U312" i="2"/>
  <c r="S312" i="2"/>
  <c r="Q312" i="2"/>
  <c r="O312" i="2"/>
  <c r="M312" i="2"/>
  <c r="K312" i="2"/>
  <c r="I312" i="2"/>
  <c r="G312" i="2"/>
  <c r="E312" i="2"/>
  <c r="AU311" i="2"/>
  <c r="AS311" i="2"/>
  <c r="AQ311" i="2"/>
  <c r="AO311" i="2"/>
  <c r="AM311" i="2"/>
  <c r="AK311" i="2"/>
  <c r="AI311" i="2"/>
  <c r="AG311" i="2"/>
  <c r="AE311" i="2"/>
  <c r="AC311" i="2"/>
  <c r="AA311" i="2"/>
  <c r="Y311" i="2"/>
  <c r="W311" i="2"/>
  <c r="U311" i="2"/>
  <c r="S311" i="2"/>
  <c r="Q311" i="2"/>
  <c r="O311" i="2"/>
  <c r="M311" i="2"/>
  <c r="K311" i="2"/>
  <c r="I311" i="2"/>
  <c r="G311" i="2"/>
  <c r="E311" i="2"/>
  <c r="AU310" i="2"/>
  <c r="AS310" i="2"/>
  <c r="AQ310" i="2"/>
  <c r="AO310" i="2"/>
  <c r="AM310" i="2"/>
  <c r="AK310" i="2"/>
  <c r="AI310" i="2"/>
  <c r="AG310" i="2"/>
  <c r="AE310" i="2"/>
  <c r="AC310" i="2"/>
  <c r="AA310" i="2"/>
  <c r="Y310" i="2"/>
  <c r="W310" i="2"/>
  <c r="U310" i="2"/>
  <c r="S310" i="2"/>
  <c r="Q310" i="2"/>
  <c r="O310" i="2"/>
  <c r="M310" i="2"/>
  <c r="K310" i="2"/>
  <c r="I310" i="2"/>
  <c r="G310" i="2"/>
  <c r="E310" i="2"/>
  <c r="AU309" i="2"/>
  <c r="AS309" i="2"/>
  <c r="AQ309" i="2"/>
  <c r="AO309" i="2"/>
  <c r="AM309" i="2"/>
  <c r="AK309" i="2"/>
  <c r="AI309" i="2"/>
  <c r="AG309" i="2"/>
  <c r="AE309" i="2"/>
  <c r="AC309" i="2"/>
  <c r="AA309" i="2"/>
  <c r="Y309" i="2"/>
  <c r="W309" i="2"/>
  <c r="U309" i="2"/>
  <c r="S309" i="2"/>
  <c r="Q309" i="2"/>
  <c r="O309" i="2"/>
  <c r="M309" i="2"/>
  <c r="K309" i="2"/>
  <c r="I309" i="2"/>
  <c r="G309" i="2"/>
  <c r="E309" i="2"/>
  <c r="AU308" i="2"/>
  <c r="AS308" i="2"/>
  <c r="AQ308" i="2"/>
  <c r="AO308" i="2"/>
  <c r="AM308" i="2"/>
  <c r="AK308" i="2"/>
  <c r="AI308" i="2"/>
  <c r="AG308" i="2"/>
  <c r="AE308" i="2"/>
  <c r="AC308" i="2"/>
  <c r="AA308" i="2"/>
  <c r="Y308" i="2"/>
  <c r="W308" i="2"/>
  <c r="U308" i="2"/>
  <c r="S308" i="2"/>
  <c r="Q308" i="2"/>
  <c r="O308" i="2"/>
  <c r="M308" i="2"/>
  <c r="K308" i="2"/>
  <c r="I308" i="2"/>
  <c r="G308" i="2"/>
  <c r="E308" i="2"/>
  <c r="AU307" i="2"/>
  <c r="AS307" i="2"/>
  <c r="AQ307" i="2"/>
  <c r="AO307" i="2"/>
  <c r="AM307" i="2"/>
  <c r="AK307" i="2"/>
  <c r="AI307" i="2"/>
  <c r="AG307" i="2"/>
  <c r="AE307" i="2"/>
  <c r="AC307" i="2"/>
  <c r="AA307" i="2"/>
  <c r="Y307" i="2"/>
  <c r="W307" i="2"/>
  <c r="U307" i="2"/>
  <c r="S307" i="2"/>
  <c r="Q307" i="2"/>
  <c r="O307" i="2"/>
  <c r="M307" i="2"/>
  <c r="K307" i="2"/>
  <c r="I307" i="2"/>
  <c r="G307" i="2"/>
  <c r="E307" i="2"/>
  <c r="AU306" i="2"/>
  <c r="AS306" i="2"/>
  <c r="AQ306" i="2"/>
  <c r="AO306" i="2"/>
  <c r="AM306" i="2"/>
  <c r="AK306" i="2"/>
  <c r="AI306" i="2"/>
  <c r="AG306" i="2"/>
  <c r="AE306" i="2"/>
  <c r="AC306" i="2"/>
  <c r="AA306" i="2"/>
  <c r="Y306" i="2"/>
  <c r="W306" i="2"/>
  <c r="U306" i="2"/>
  <c r="S306" i="2"/>
  <c r="Q306" i="2"/>
  <c r="O306" i="2"/>
  <c r="M306" i="2"/>
  <c r="K306" i="2"/>
  <c r="I306" i="2"/>
  <c r="G306" i="2"/>
  <c r="E306" i="2"/>
  <c r="AU305" i="2"/>
  <c r="AS305" i="2"/>
  <c r="AQ305" i="2"/>
  <c r="AO305" i="2"/>
  <c r="AM305" i="2"/>
  <c r="AK305" i="2"/>
  <c r="AI305" i="2"/>
  <c r="AG305" i="2"/>
  <c r="AE305" i="2"/>
  <c r="AC305" i="2"/>
  <c r="AA305" i="2"/>
  <c r="Y305" i="2"/>
  <c r="W305" i="2"/>
  <c r="U305" i="2"/>
  <c r="S305" i="2"/>
  <c r="Q305" i="2"/>
  <c r="O305" i="2"/>
  <c r="M305" i="2"/>
  <c r="K305" i="2"/>
  <c r="I305" i="2"/>
  <c r="G305" i="2"/>
  <c r="E305" i="2"/>
  <c r="AU304" i="2"/>
  <c r="AS304" i="2"/>
  <c r="AQ304" i="2"/>
  <c r="AO304" i="2"/>
  <c r="AM304" i="2"/>
  <c r="AK304" i="2"/>
  <c r="AI304" i="2"/>
  <c r="AG304" i="2"/>
  <c r="AE304" i="2"/>
  <c r="AC304" i="2"/>
  <c r="AA304" i="2"/>
  <c r="Y304" i="2"/>
  <c r="W304" i="2"/>
  <c r="U304" i="2"/>
  <c r="S304" i="2"/>
  <c r="Q304" i="2"/>
  <c r="O304" i="2"/>
  <c r="M304" i="2"/>
  <c r="K304" i="2"/>
  <c r="I304" i="2"/>
  <c r="G304" i="2"/>
  <c r="E304" i="2"/>
  <c r="AU303" i="2"/>
  <c r="AS303" i="2"/>
  <c r="AQ303" i="2"/>
  <c r="AO303" i="2"/>
  <c r="AM303" i="2"/>
  <c r="AK303" i="2"/>
  <c r="AI303" i="2"/>
  <c r="AG303" i="2"/>
  <c r="AE303" i="2"/>
  <c r="AC303" i="2"/>
  <c r="AA303" i="2"/>
  <c r="Y303" i="2"/>
  <c r="W303" i="2"/>
  <c r="U303" i="2"/>
  <c r="S303" i="2"/>
  <c r="Q303" i="2"/>
  <c r="O303" i="2"/>
  <c r="M303" i="2"/>
  <c r="K303" i="2"/>
  <c r="I303" i="2"/>
  <c r="G303" i="2"/>
  <c r="E303" i="2"/>
  <c r="AU302" i="2"/>
  <c r="AS302" i="2"/>
  <c r="AQ302" i="2"/>
  <c r="AO302" i="2"/>
  <c r="AM302" i="2"/>
  <c r="AK302" i="2"/>
  <c r="AI302" i="2"/>
  <c r="AG302" i="2"/>
  <c r="AE302" i="2"/>
  <c r="AC302" i="2"/>
  <c r="AA302" i="2"/>
  <c r="Y302" i="2"/>
  <c r="W302" i="2"/>
  <c r="U302" i="2"/>
  <c r="S302" i="2"/>
  <c r="Q302" i="2"/>
  <c r="O302" i="2"/>
  <c r="M302" i="2"/>
  <c r="K302" i="2"/>
  <c r="I302" i="2"/>
  <c r="G302" i="2"/>
  <c r="E302" i="2"/>
  <c r="AU301" i="2"/>
  <c r="AS301" i="2"/>
  <c r="AQ301" i="2"/>
  <c r="AO301" i="2"/>
  <c r="AM301" i="2"/>
  <c r="AK301" i="2"/>
  <c r="AI301" i="2"/>
  <c r="AG301" i="2"/>
  <c r="AE301" i="2"/>
  <c r="AC301" i="2"/>
  <c r="AA301" i="2"/>
  <c r="Y301" i="2"/>
  <c r="W301" i="2"/>
  <c r="U301" i="2"/>
  <c r="S301" i="2"/>
  <c r="Q301" i="2"/>
  <c r="O301" i="2"/>
  <c r="M301" i="2"/>
  <c r="K301" i="2"/>
  <c r="I301" i="2"/>
  <c r="G301" i="2"/>
  <c r="E301" i="2"/>
  <c r="AU300" i="2"/>
  <c r="AS300" i="2"/>
  <c r="AQ300" i="2"/>
  <c r="AO300" i="2"/>
  <c r="AM300" i="2"/>
  <c r="AK300" i="2"/>
  <c r="AI300" i="2"/>
  <c r="AG300" i="2"/>
  <c r="AE300" i="2"/>
  <c r="AC300" i="2"/>
  <c r="AA300" i="2"/>
  <c r="Y300" i="2"/>
  <c r="W300" i="2"/>
  <c r="U300" i="2"/>
  <c r="S300" i="2"/>
  <c r="Q300" i="2"/>
  <c r="O300" i="2"/>
  <c r="M300" i="2"/>
  <c r="K300" i="2"/>
  <c r="I300" i="2"/>
  <c r="G300" i="2"/>
  <c r="E300" i="2"/>
  <c r="AU299" i="2"/>
  <c r="AS299" i="2"/>
  <c r="AQ299" i="2"/>
  <c r="AO299" i="2"/>
  <c r="AM299" i="2"/>
  <c r="AK299" i="2"/>
  <c r="AI299" i="2"/>
  <c r="AG299" i="2"/>
  <c r="AE299" i="2"/>
  <c r="AC299" i="2"/>
  <c r="AA299" i="2"/>
  <c r="Y299" i="2"/>
  <c r="W299" i="2"/>
  <c r="U299" i="2"/>
  <c r="S299" i="2"/>
  <c r="Q299" i="2"/>
  <c r="O299" i="2"/>
  <c r="M299" i="2"/>
  <c r="K299" i="2"/>
  <c r="I299" i="2"/>
  <c r="G299" i="2"/>
  <c r="E299" i="2"/>
  <c r="AU298" i="2"/>
  <c r="AS298" i="2"/>
  <c r="AQ298" i="2"/>
  <c r="AO298" i="2"/>
  <c r="AM298" i="2"/>
  <c r="AK298" i="2"/>
  <c r="AI298" i="2"/>
  <c r="AG298" i="2"/>
  <c r="AE298" i="2"/>
  <c r="AC298" i="2"/>
  <c r="AA298" i="2"/>
  <c r="Y298" i="2"/>
  <c r="W298" i="2"/>
  <c r="U298" i="2"/>
  <c r="S298" i="2"/>
  <c r="Q298" i="2"/>
  <c r="O298" i="2"/>
  <c r="M298" i="2"/>
  <c r="K298" i="2"/>
  <c r="I298" i="2"/>
  <c r="G298" i="2"/>
  <c r="E298" i="2"/>
  <c r="AU297" i="2"/>
  <c r="AS297" i="2"/>
  <c r="AQ297" i="2"/>
  <c r="AO297" i="2"/>
  <c r="AM297" i="2"/>
  <c r="AK297" i="2"/>
  <c r="AI297" i="2"/>
  <c r="AG297" i="2"/>
  <c r="AE297" i="2"/>
  <c r="AC297" i="2"/>
  <c r="AA297" i="2"/>
  <c r="Y297" i="2"/>
  <c r="W297" i="2"/>
  <c r="U297" i="2"/>
  <c r="S297" i="2"/>
  <c r="Q297" i="2"/>
  <c r="O297" i="2"/>
  <c r="M297" i="2"/>
  <c r="K297" i="2"/>
  <c r="I297" i="2"/>
  <c r="G297" i="2"/>
  <c r="E297" i="2"/>
  <c r="AU296" i="2"/>
  <c r="AS296" i="2"/>
  <c r="AQ296" i="2"/>
  <c r="AO296" i="2"/>
  <c r="AM296" i="2"/>
  <c r="AK296" i="2"/>
  <c r="AI296" i="2"/>
  <c r="AG296" i="2"/>
  <c r="AE296" i="2"/>
  <c r="AC296" i="2"/>
  <c r="AA296" i="2"/>
  <c r="Y296" i="2"/>
  <c r="W296" i="2"/>
  <c r="U296" i="2"/>
  <c r="S296" i="2"/>
  <c r="Q296" i="2"/>
  <c r="O296" i="2"/>
  <c r="M296" i="2"/>
  <c r="K296" i="2"/>
  <c r="I296" i="2"/>
  <c r="G296" i="2"/>
  <c r="E296" i="2"/>
  <c r="AU295" i="2"/>
  <c r="AS295" i="2"/>
  <c r="AQ295" i="2"/>
  <c r="AO295" i="2"/>
  <c r="AM295" i="2"/>
  <c r="AK295" i="2"/>
  <c r="AI295" i="2"/>
  <c r="AG295" i="2"/>
  <c r="AE295" i="2"/>
  <c r="AC295" i="2"/>
  <c r="AA295" i="2"/>
  <c r="Y295" i="2"/>
  <c r="W295" i="2"/>
  <c r="U295" i="2"/>
  <c r="S295" i="2"/>
  <c r="Q295" i="2"/>
  <c r="O295" i="2"/>
  <c r="M295" i="2"/>
  <c r="K295" i="2"/>
  <c r="I295" i="2"/>
  <c r="G295" i="2"/>
  <c r="E295" i="2"/>
  <c r="AU294" i="2"/>
  <c r="AS294" i="2"/>
  <c r="AQ294" i="2"/>
  <c r="AO294" i="2"/>
  <c r="AM294" i="2"/>
  <c r="AK294" i="2"/>
  <c r="AI294" i="2"/>
  <c r="AG294" i="2"/>
  <c r="AE294" i="2"/>
  <c r="AC294" i="2"/>
  <c r="AA294" i="2"/>
  <c r="Y294" i="2"/>
  <c r="W294" i="2"/>
  <c r="U294" i="2"/>
  <c r="S294" i="2"/>
  <c r="Q294" i="2"/>
  <c r="O294" i="2"/>
  <c r="M294" i="2"/>
  <c r="K294" i="2"/>
  <c r="I294" i="2"/>
  <c r="G294" i="2"/>
  <c r="E294" i="2"/>
  <c r="AU293" i="2"/>
  <c r="AS293" i="2"/>
  <c r="AQ293" i="2"/>
  <c r="AO293" i="2"/>
  <c r="AM293" i="2"/>
  <c r="AK293" i="2"/>
  <c r="AI293" i="2"/>
  <c r="AG293" i="2"/>
  <c r="AE293" i="2"/>
  <c r="AC293" i="2"/>
  <c r="AA293" i="2"/>
  <c r="Y293" i="2"/>
  <c r="W293" i="2"/>
  <c r="U293" i="2"/>
  <c r="S293" i="2"/>
  <c r="Q293" i="2"/>
  <c r="O293" i="2"/>
  <c r="M293" i="2"/>
  <c r="K293" i="2"/>
  <c r="I293" i="2"/>
  <c r="G293" i="2"/>
  <c r="E293" i="2"/>
  <c r="AU292" i="2"/>
  <c r="AS292" i="2"/>
  <c r="AQ292" i="2"/>
  <c r="AO292" i="2"/>
  <c r="AM292" i="2"/>
  <c r="AK292" i="2"/>
  <c r="AI292" i="2"/>
  <c r="AG292" i="2"/>
  <c r="AE292" i="2"/>
  <c r="AC292" i="2"/>
  <c r="AA292" i="2"/>
  <c r="Y292" i="2"/>
  <c r="W292" i="2"/>
  <c r="U292" i="2"/>
  <c r="S292" i="2"/>
  <c r="Q292" i="2"/>
  <c r="O292" i="2"/>
  <c r="M292" i="2"/>
  <c r="K292" i="2"/>
  <c r="I292" i="2"/>
  <c r="G292" i="2"/>
  <c r="E292" i="2"/>
  <c r="AU291" i="2"/>
  <c r="AS291" i="2"/>
  <c r="AQ291" i="2"/>
  <c r="AO291" i="2"/>
  <c r="AM291" i="2"/>
  <c r="AK291" i="2"/>
  <c r="AI291" i="2"/>
  <c r="AG291" i="2"/>
  <c r="AE291" i="2"/>
  <c r="AC291" i="2"/>
  <c r="AA291" i="2"/>
  <c r="Y291" i="2"/>
  <c r="W291" i="2"/>
  <c r="U291" i="2"/>
  <c r="S291" i="2"/>
  <c r="Q291" i="2"/>
  <c r="O291" i="2"/>
  <c r="M291" i="2"/>
  <c r="K291" i="2"/>
  <c r="I291" i="2"/>
  <c r="G291" i="2"/>
  <c r="E291" i="2"/>
  <c r="AU290" i="2"/>
  <c r="AS290" i="2"/>
  <c r="AQ290" i="2"/>
  <c r="AO290" i="2"/>
  <c r="AM290" i="2"/>
  <c r="AK290" i="2"/>
  <c r="AI290" i="2"/>
  <c r="AG290" i="2"/>
  <c r="AE290" i="2"/>
  <c r="AC290" i="2"/>
  <c r="AA290" i="2"/>
  <c r="Y290" i="2"/>
  <c r="W290" i="2"/>
  <c r="U290" i="2"/>
  <c r="S290" i="2"/>
  <c r="Q290" i="2"/>
  <c r="O290" i="2"/>
  <c r="M290" i="2"/>
  <c r="K290" i="2"/>
  <c r="I290" i="2"/>
  <c r="G290" i="2"/>
  <c r="E290" i="2"/>
  <c r="AU289" i="2"/>
  <c r="AS289" i="2"/>
  <c r="AQ289" i="2"/>
  <c r="AO289" i="2"/>
  <c r="AM289" i="2"/>
  <c r="AK289" i="2"/>
  <c r="AI289" i="2"/>
  <c r="AG289" i="2"/>
  <c r="AE289" i="2"/>
  <c r="AC289" i="2"/>
  <c r="AA289" i="2"/>
  <c r="Y289" i="2"/>
  <c r="W289" i="2"/>
  <c r="U289" i="2"/>
  <c r="S289" i="2"/>
  <c r="Q289" i="2"/>
  <c r="O289" i="2"/>
  <c r="M289" i="2"/>
  <c r="K289" i="2"/>
  <c r="I289" i="2"/>
  <c r="G289" i="2"/>
  <c r="D289" i="2"/>
  <c r="E289" i="2" s="1"/>
  <c r="AU288" i="2"/>
  <c r="AS288" i="2"/>
  <c r="AQ288" i="2"/>
  <c r="AO288" i="2"/>
  <c r="AM288" i="2"/>
  <c r="AK288" i="2"/>
  <c r="AI288" i="2"/>
  <c r="AG288" i="2"/>
  <c r="AE288" i="2"/>
  <c r="AC288" i="2"/>
  <c r="AA288" i="2"/>
  <c r="Y288" i="2"/>
  <c r="W288" i="2"/>
  <c r="U288" i="2"/>
  <c r="S288" i="2"/>
  <c r="Q288" i="2"/>
  <c r="O288" i="2"/>
  <c r="M288" i="2"/>
  <c r="K288" i="2"/>
  <c r="I288" i="2"/>
  <c r="G288" i="2"/>
  <c r="E288" i="2"/>
  <c r="AU287" i="2"/>
  <c r="AS287" i="2"/>
  <c r="AQ287" i="2"/>
  <c r="AO287" i="2"/>
  <c r="AM287" i="2"/>
  <c r="AK287" i="2"/>
  <c r="AI287" i="2"/>
  <c r="AG287" i="2"/>
  <c r="AE287" i="2"/>
  <c r="AC287" i="2"/>
  <c r="AA287" i="2"/>
  <c r="Y287" i="2"/>
  <c r="W287" i="2"/>
  <c r="U287" i="2"/>
  <c r="S287" i="2"/>
  <c r="Q287" i="2"/>
  <c r="O287" i="2"/>
  <c r="M287" i="2"/>
  <c r="K287" i="2"/>
  <c r="I287" i="2"/>
  <c r="G287" i="2"/>
  <c r="E287" i="2"/>
  <c r="AU286" i="2"/>
  <c r="AS286" i="2"/>
  <c r="AQ286" i="2"/>
  <c r="AO286" i="2"/>
  <c r="AM286" i="2"/>
  <c r="AK286" i="2"/>
  <c r="AI286" i="2"/>
  <c r="AG286" i="2"/>
  <c r="AE286" i="2"/>
  <c r="AC286" i="2"/>
  <c r="AA286" i="2"/>
  <c r="Y286" i="2"/>
  <c r="W286" i="2"/>
  <c r="U286" i="2"/>
  <c r="S286" i="2"/>
  <c r="Q286" i="2"/>
  <c r="O286" i="2"/>
  <c r="M286" i="2"/>
  <c r="K286" i="2"/>
  <c r="I286" i="2"/>
  <c r="G286" i="2"/>
  <c r="E286" i="2"/>
  <c r="AU285" i="2"/>
  <c r="AS285" i="2"/>
  <c r="AQ285" i="2"/>
  <c r="AO285" i="2"/>
  <c r="AM285" i="2"/>
  <c r="AK285" i="2"/>
  <c r="AI285" i="2"/>
  <c r="AG285" i="2"/>
  <c r="AE285" i="2"/>
  <c r="AC285" i="2"/>
  <c r="AA285" i="2"/>
  <c r="Y285" i="2"/>
  <c r="W285" i="2"/>
  <c r="U285" i="2"/>
  <c r="S285" i="2"/>
  <c r="Q285" i="2"/>
  <c r="O285" i="2"/>
  <c r="M285" i="2"/>
  <c r="K285" i="2"/>
  <c r="I285" i="2"/>
  <c r="G285" i="2"/>
  <c r="E285" i="2"/>
  <c r="AU284" i="2"/>
  <c r="AS284" i="2"/>
  <c r="AQ284" i="2"/>
  <c r="AO284" i="2"/>
  <c r="AM284" i="2"/>
  <c r="AK284" i="2"/>
  <c r="AI284" i="2"/>
  <c r="AG284" i="2"/>
  <c r="AE284" i="2"/>
  <c r="AC284" i="2"/>
  <c r="AA284" i="2"/>
  <c r="Y284" i="2"/>
  <c r="W284" i="2"/>
  <c r="U284" i="2"/>
  <c r="S284" i="2"/>
  <c r="Q284" i="2"/>
  <c r="O284" i="2"/>
  <c r="M284" i="2"/>
  <c r="K284" i="2"/>
  <c r="I284" i="2"/>
  <c r="G284" i="2"/>
  <c r="E284" i="2"/>
  <c r="AU283" i="2"/>
  <c r="AS283" i="2"/>
  <c r="AQ283" i="2"/>
  <c r="AO283" i="2"/>
  <c r="AM283" i="2"/>
  <c r="AK283" i="2"/>
  <c r="AI283" i="2"/>
  <c r="AG283" i="2"/>
  <c r="AE283" i="2"/>
  <c r="AC283" i="2"/>
  <c r="AA283" i="2"/>
  <c r="Y283" i="2"/>
  <c r="W283" i="2"/>
  <c r="U283" i="2"/>
  <c r="S283" i="2"/>
  <c r="Q283" i="2"/>
  <c r="O283" i="2"/>
  <c r="M283" i="2"/>
  <c r="K283" i="2"/>
  <c r="I283" i="2"/>
  <c r="G283" i="2"/>
  <c r="E283" i="2"/>
  <c r="AU282" i="2"/>
  <c r="AS282" i="2"/>
  <c r="AQ282" i="2"/>
  <c r="AO282" i="2"/>
  <c r="AM282" i="2"/>
  <c r="AK282" i="2"/>
  <c r="AI282" i="2"/>
  <c r="AG282" i="2"/>
  <c r="AE282" i="2"/>
  <c r="AC282" i="2"/>
  <c r="AA282" i="2"/>
  <c r="Y282" i="2"/>
  <c r="W282" i="2"/>
  <c r="U282" i="2"/>
  <c r="S282" i="2"/>
  <c r="Q282" i="2"/>
  <c r="O282" i="2"/>
  <c r="M282" i="2"/>
  <c r="K282" i="2"/>
  <c r="I282" i="2"/>
  <c r="G282" i="2"/>
  <c r="E282" i="2"/>
  <c r="AU281" i="2"/>
  <c r="AS281" i="2"/>
  <c r="AQ281" i="2"/>
  <c r="AO281" i="2"/>
  <c r="AM281" i="2"/>
  <c r="AK281" i="2"/>
  <c r="AI281" i="2"/>
  <c r="AG281" i="2"/>
  <c r="AE281" i="2"/>
  <c r="AC281" i="2"/>
  <c r="AA281" i="2"/>
  <c r="Y281" i="2"/>
  <c r="W281" i="2"/>
  <c r="U281" i="2"/>
  <c r="S281" i="2"/>
  <c r="Q281" i="2"/>
  <c r="O281" i="2"/>
  <c r="M281" i="2"/>
  <c r="K281" i="2"/>
  <c r="I281" i="2"/>
  <c r="G281" i="2"/>
  <c r="E281" i="2"/>
  <c r="AU280" i="2"/>
  <c r="AS280" i="2"/>
  <c r="AQ280" i="2"/>
  <c r="AO280" i="2"/>
  <c r="AM280" i="2"/>
  <c r="AK280" i="2"/>
  <c r="AI280" i="2"/>
  <c r="AG280" i="2"/>
  <c r="AE280" i="2"/>
  <c r="AC280" i="2"/>
  <c r="AA280" i="2"/>
  <c r="Y280" i="2"/>
  <c r="W280" i="2"/>
  <c r="U280" i="2"/>
  <c r="S280" i="2"/>
  <c r="Q280" i="2"/>
  <c r="O280" i="2"/>
  <c r="M280" i="2"/>
  <c r="K280" i="2"/>
  <c r="I280" i="2"/>
  <c r="G280" i="2"/>
  <c r="E280" i="2"/>
  <c r="AU279" i="2"/>
  <c r="AS279" i="2"/>
  <c r="AQ279" i="2"/>
  <c r="AO279" i="2"/>
  <c r="AM279" i="2"/>
  <c r="AK279" i="2"/>
  <c r="AI279" i="2"/>
  <c r="AG279" i="2"/>
  <c r="AE279" i="2"/>
  <c r="AC279" i="2"/>
  <c r="AA279" i="2"/>
  <c r="Y279" i="2"/>
  <c r="W279" i="2"/>
  <c r="U279" i="2"/>
  <c r="S279" i="2"/>
  <c r="Q279" i="2"/>
  <c r="O279" i="2"/>
  <c r="M279" i="2"/>
  <c r="K279" i="2"/>
  <c r="I279" i="2"/>
  <c r="G279" i="2"/>
  <c r="E279" i="2"/>
  <c r="AU278" i="2"/>
  <c r="AS278" i="2"/>
  <c r="AQ278" i="2"/>
  <c r="AO278" i="2"/>
  <c r="AM278" i="2"/>
  <c r="AK278" i="2"/>
  <c r="AI278" i="2"/>
  <c r="AG278" i="2"/>
  <c r="AE278" i="2"/>
  <c r="AC278" i="2"/>
  <c r="AA278" i="2"/>
  <c r="Y278" i="2"/>
  <c r="W278" i="2"/>
  <c r="U278" i="2"/>
  <c r="S278" i="2"/>
  <c r="Q278" i="2"/>
  <c r="O278" i="2"/>
  <c r="M278" i="2"/>
  <c r="K278" i="2"/>
  <c r="I278" i="2"/>
  <c r="G278" i="2"/>
  <c r="E278" i="2"/>
  <c r="AU277" i="2"/>
  <c r="AS277" i="2"/>
  <c r="AQ277" i="2"/>
  <c r="AO277" i="2"/>
  <c r="AM277" i="2"/>
  <c r="AK277" i="2"/>
  <c r="AI277" i="2"/>
  <c r="AG277" i="2"/>
  <c r="AE277" i="2"/>
  <c r="AC277" i="2"/>
  <c r="AA277" i="2"/>
  <c r="Y277" i="2"/>
  <c r="W277" i="2"/>
  <c r="U277" i="2"/>
  <c r="S277" i="2"/>
  <c r="Q277" i="2"/>
  <c r="O277" i="2"/>
  <c r="M277" i="2"/>
  <c r="K277" i="2"/>
  <c r="I277" i="2"/>
  <c r="G277" i="2"/>
  <c r="E277" i="2"/>
  <c r="AU276" i="2"/>
  <c r="AS276" i="2"/>
  <c r="AQ276" i="2"/>
  <c r="AO276" i="2"/>
  <c r="AM276" i="2"/>
  <c r="AK276" i="2"/>
  <c r="AI276" i="2"/>
  <c r="AG276" i="2"/>
  <c r="AE276" i="2"/>
  <c r="AC276" i="2"/>
  <c r="AA276" i="2"/>
  <c r="Y276" i="2"/>
  <c r="W276" i="2"/>
  <c r="U276" i="2"/>
  <c r="S276" i="2"/>
  <c r="Q276" i="2"/>
  <c r="O276" i="2"/>
  <c r="M276" i="2"/>
  <c r="K276" i="2"/>
  <c r="I276" i="2"/>
  <c r="G276" i="2"/>
  <c r="E276" i="2"/>
  <c r="AU275" i="2"/>
  <c r="AS275" i="2"/>
  <c r="AQ275" i="2"/>
  <c r="AO275" i="2"/>
  <c r="AM275" i="2"/>
  <c r="AK275" i="2"/>
  <c r="AI275" i="2"/>
  <c r="AG275" i="2"/>
  <c r="AE275" i="2"/>
  <c r="AC275" i="2"/>
  <c r="AA275" i="2"/>
  <c r="Y275" i="2"/>
  <c r="W275" i="2"/>
  <c r="U275" i="2"/>
  <c r="S275" i="2"/>
  <c r="Q275" i="2"/>
  <c r="O275" i="2"/>
  <c r="M275" i="2"/>
  <c r="K275" i="2"/>
  <c r="I275" i="2"/>
  <c r="G275" i="2"/>
  <c r="E275" i="2"/>
  <c r="AU274" i="2"/>
  <c r="AS274" i="2"/>
  <c r="AQ274" i="2"/>
  <c r="AO274" i="2"/>
  <c r="AM274" i="2"/>
  <c r="AK274" i="2"/>
  <c r="AI274" i="2"/>
  <c r="AG274" i="2"/>
  <c r="AE274" i="2"/>
  <c r="AC274" i="2"/>
  <c r="AA274" i="2"/>
  <c r="Y274" i="2"/>
  <c r="W274" i="2"/>
  <c r="U274" i="2"/>
  <c r="S274" i="2"/>
  <c r="Q274" i="2"/>
  <c r="O274" i="2"/>
  <c r="M274" i="2"/>
  <c r="K274" i="2"/>
  <c r="I274" i="2"/>
  <c r="G274" i="2"/>
  <c r="E274" i="2"/>
  <c r="AU273" i="2"/>
  <c r="AS273" i="2"/>
  <c r="AQ273" i="2"/>
  <c r="AO273" i="2"/>
  <c r="AM273" i="2"/>
  <c r="AK273" i="2"/>
  <c r="AI273" i="2"/>
  <c r="AG273" i="2"/>
  <c r="AE273" i="2"/>
  <c r="AC273" i="2"/>
  <c r="AA273" i="2"/>
  <c r="Y273" i="2"/>
  <c r="W273" i="2"/>
  <c r="U273" i="2"/>
  <c r="S273" i="2"/>
  <c r="Q273" i="2"/>
  <c r="O273" i="2"/>
  <c r="M273" i="2"/>
  <c r="K273" i="2"/>
  <c r="I273" i="2"/>
  <c r="G273" i="2"/>
  <c r="E273" i="2"/>
  <c r="AU272" i="2"/>
  <c r="AS272" i="2"/>
  <c r="AQ272" i="2"/>
  <c r="AO272" i="2"/>
  <c r="AM272" i="2"/>
  <c r="AK272" i="2"/>
  <c r="AI272" i="2"/>
  <c r="AG272" i="2"/>
  <c r="AE272" i="2"/>
  <c r="AC272" i="2"/>
  <c r="AA272" i="2"/>
  <c r="Y272" i="2"/>
  <c r="W272" i="2"/>
  <c r="U272" i="2"/>
  <c r="S272" i="2"/>
  <c r="Q272" i="2"/>
  <c r="O272" i="2"/>
  <c r="M272" i="2"/>
  <c r="K272" i="2"/>
  <c r="I272" i="2"/>
  <c r="G272" i="2"/>
  <c r="E272" i="2"/>
  <c r="AU271" i="2"/>
  <c r="AS271" i="2"/>
  <c r="AQ271" i="2"/>
  <c r="AO271" i="2"/>
  <c r="AM271" i="2"/>
  <c r="AK271" i="2"/>
  <c r="AI271" i="2"/>
  <c r="AG271" i="2"/>
  <c r="AE271" i="2"/>
  <c r="AC271" i="2"/>
  <c r="AA271" i="2"/>
  <c r="Y271" i="2"/>
  <c r="W271" i="2"/>
  <c r="U271" i="2"/>
  <c r="S271" i="2"/>
  <c r="Q271" i="2"/>
  <c r="O271" i="2"/>
  <c r="M271" i="2"/>
  <c r="K271" i="2"/>
  <c r="I271" i="2"/>
  <c r="G271" i="2"/>
  <c r="E271" i="2"/>
  <c r="AU270" i="2"/>
  <c r="AS270" i="2"/>
  <c r="AQ270" i="2"/>
  <c r="AO270" i="2"/>
  <c r="AM270" i="2"/>
  <c r="AK270" i="2"/>
  <c r="AI270" i="2"/>
  <c r="AG270" i="2"/>
  <c r="AE270" i="2"/>
  <c r="AC270" i="2"/>
  <c r="AA270" i="2"/>
  <c r="Y270" i="2"/>
  <c r="W270" i="2"/>
  <c r="U270" i="2"/>
  <c r="S270" i="2"/>
  <c r="Q270" i="2"/>
  <c r="O270" i="2"/>
  <c r="M270" i="2"/>
  <c r="K270" i="2"/>
  <c r="I270" i="2"/>
  <c r="G270" i="2"/>
  <c r="E270" i="2"/>
  <c r="AU269" i="2"/>
  <c r="AS269" i="2"/>
  <c r="AQ269" i="2"/>
  <c r="AO269" i="2"/>
  <c r="AM269" i="2"/>
  <c r="AK269" i="2"/>
  <c r="AI269" i="2"/>
  <c r="AG269" i="2"/>
  <c r="AE269" i="2"/>
  <c r="AC269" i="2"/>
  <c r="AA269" i="2"/>
  <c r="Y269" i="2"/>
  <c r="W269" i="2"/>
  <c r="U269" i="2"/>
  <c r="S269" i="2"/>
  <c r="Q269" i="2"/>
  <c r="O269" i="2"/>
  <c r="M269" i="2"/>
  <c r="K269" i="2"/>
  <c r="I269" i="2"/>
  <c r="G269" i="2"/>
  <c r="E269" i="2"/>
  <c r="AU268" i="2"/>
  <c r="AS268" i="2"/>
  <c r="AQ268" i="2"/>
  <c r="AO268" i="2"/>
  <c r="AM268" i="2"/>
  <c r="AK268" i="2"/>
  <c r="AI268" i="2"/>
  <c r="AG268" i="2"/>
  <c r="AE268" i="2"/>
  <c r="AC268" i="2"/>
  <c r="AA268" i="2"/>
  <c r="Y268" i="2"/>
  <c r="W268" i="2"/>
  <c r="U268" i="2"/>
  <c r="S268" i="2"/>
  <c r="Q268" i="2"/>
  <c r="O268" i="2"/>
  <c r="M268" i="2"/>
  <c r="K268" i="2"/>
  <c r="I268" i="2"/>
  <c r="G268" i="2"/>
  <c r="E268" i="2"/>
  <c r="AU267" i="2"/>
  <c r="AS267" i="2"/>
  <c r="AQ267" i="2"/>
  <c r="AO267" i="2"/>
  <c r="AM267" i="2"/>
  <c r="AK267" i="2"/>
  <c r="AI267" i="2"/>
  <c r="AG267" i="2"/>
  <c r="AE267" i="2"/>
  <c r="AC267" i="2"/>
  <c r="AA267" i="2"/>
  <c r="Y267" i="2"/>
  <c r="W267" i="2"/>
  <c r="U267" i="2"/>
  <c r="S267" i="2"/>
  <c r="Q267" i="2"/>
  <c r="O267" i="2"/>
  <c r="M267" i="2"/>
  <c r="K267" i="2"/>
  <c r="I267" i="2"/>
  <c r="G267" i="2"/>
  <c r="E267" i="2"/>
  <c r="AU266" i="2"/>
  <c r="AS266" i="2"/>
  <c r="AQ266" i="2"/>
  <c r="AO266" i="2"/>
  <c r="AM266" i="2"/>
  <c r="AK266" i="2"/>
  <c r="AI266" i="2"/>
  <c r="AG266" i="2"/>
  <c r="AE266" i="2"/>
  <c r="AC266" i="2"/>
  <c r="AA266" i="2"/>
  <c r="Y266" i="2"/>
  <c r="W266" i="2"/>
  <c r="U266" i="2"/>
  <c r="S266" i="2"/>
  <c r="Q266" i="2"/>
  <c r="O266" i="2"/>
  <c r="M266" i="2"/>
  <c r="K266" i="2"/>
  <c r="I266" i="2"/>
  <c r="G266" i="2"/>
  <c r="E266" i="2"/>
  <c r="AU265" i="2"/>
  <c r="AS265" i="2"/>
  <c r="AQ265" i="2"/>
  <c r="AO265" i="2"/>
  <c r="AM265" i="2"/>
  <c r="AK265" i="2"/>
  <c r="AI265" i="2"/>
  <c r="AG265" i="2"/>
  <c r="AE265" i="2"/>
  <c r="AC265" i="2"/>
  <c r="AA265" i="2"/>
  <c r="Y265" i="2"/>
  <c r="W265" i="2"/>
  <c r="U265" i="2"/>
  <c r="S265" i="2"/>
  <c r="Q265" i="2"/>
  <c r="O265" i="2"/>
  <c r="M265" i="2"/>
  <c r="K265" i="2"/>
  <c r="I265" i="2"/>
  <c r="G265" i="2"/>
  <c r="E265" i="2"/>
  <c r="AU264" i="2"/>
  <c r="AS264" i="2"/>
  <c r="AQ264" i="2"/>
  <c r="AO264" i="2"/>
  <c r="AM264" i="2"/>
  <c r="AK264" i="2"/>
  <c r="AI264" i="2"/>
  <c r="AG264" i="2"/>
  <c r="AE264" i="2"/>
  <c r="AC264" i="2"/>
  <c r="AA264" i="2"/>
  <c r="Y264" i="2"/>
  <c r="W264" i="2"/>
  <c r="U264" i="2"/>
  <c r="S264" i="2"/>
  <c r="Q264" i="2"/>
  <c r="O264" i="2"/>
  <c r="M264" i="2"/>
  <c r="K264" i="2"/>
  <c r="I264" i="2"/>
  <c r="G264" i="2"/>
  <c r="E264" i="2"/>
  <c r="AU263" i="2"/>
  <c r="AS263" i="2"/>
  <c r="AQ263" i="2"/>
  <c r="AO263" i="2"/>
  <c r="AM263" i="2"/>
  <c r="AK263" i="2"/>
  <c r="AI263" i="2"/>
  <c r="AG263" i="2"/>
  <c r="AE263" i="2"/>
  <c r="AC263" i="2"/>
  <c r="AA263" i="2"/>
  <c r="Y263" i="2"/>
  <c r="W263" i="2"/>
  <c r="U263" i="2"/>
  <c r="S263" i="2"/>
  <c r="Q263" i="2"/>
  <c r="O263" i="2"/>
  <c r="M263" i="2"/>
  <c r="K263" i="2"/>
  <c r="I263" i="2"/>
  <c r="G263" i="2"/>
  <c r="E263" i="2"/>
  <c r="AU262" i="2"/>
  <c r="AS262" i="2"/>
  <c r="AQ262" i="2"/>
  <c r="AO262" i="2"/>
  <c r="AM262" i="2"/>
  <c r="AK262" i="2"/>
  <c r="AI262" i="2"/>
  <c r="AG262" i="2"/>
  <c r="AE262" i="2"/>
  <c r="AC262" i="2"/>
  <c r="AA262" i="2"/>
  <c r="Y262" i="2"/>
  <c r="W262" i="2"/>
  <c r="U262" i="2"/>
  <c r="S262" i="2"/>
  <c r="Q262" i="2"/>
  <c r="O262" i="2"/>
  <c r="M262" i="2"/>
  <c r="K262" i="2"/>
  <c r="I262" i="2"/>
  <c r="G262" i="2"/>
  <c r="E262" i="2"/>
  <c r="AU261" i="2"/>
  <c r="AS261" i="2"/>
  <c r="AQ261" i="2"/>
  <c r="AO261" i="2"/>
  <c r="AM261" i="2"/>
  <c r="AK261" i="2"/>
  <c r="AI261" i="2"/>
  <c r="AG261" i="2"/>
  <c r="AE261" i="2"/>
  <c r="AC261" i="2"/>
  <c r="AA261" i="2"/>
  <c r="Y261" i="2"/>
  <c r="W261" i="2"/>
  <c r="U261" i="2"/>
  <c r="S261" i="2"/>
  <c r="Q261" i="2"/>
  <c r="O261" i="2"/>
  <c r="M261" i="2"/>
  <c r="K261" i="2"/>
  <c r="I261" i="2"/>
  <c r="G261" i="2"/>
  <c r="E261" i="2"/>
  <c r="AU260" i="2"/>
  <c r="AS260" i="2"/>
  <c r="AQ260" i="2"/>
  <c r="AO260" i="2"/>
  <c r="AM260" i="2"/>
  <c r="AK260" i="2"/>
  <c r="AI260" i="2"/>
  <c r="AG260" i="2"/>
  <c r="AE260" i="2"/>
  <c r="AC260" i="2"/>
  <c r="AA260" i="2"/>
  <c r="Y260" i="2"/>
  <c r="W260" i="2"/>
  <c r="U260" i="2"/>
  <c r="S260" i="2"/>
  <c r="Q260" i="2"/>
  <c r="O260" i="2"/>
  <c r="M260" i="2"/>
  <c r="K260" i="2"/>
  <c r="I260" i="2"/>
  <c r="G260" i="2"/>
  <c r="E260" i="2"/>
  <c r="AU259" i="2"/>
  <c r="AS259" i="2"/>
  <c r="AQ259" i="2"/>
  <c r="AO259" i="2"/>
  <c r="AM259" i="2"/>
  <c r="AK259" i="2"/>
  <c r="AI259" i="2"/>
  <c r="AG259" i="2"/>
  <c r="AE259" i="2"/>
  <c r="AC259" i="2"/>
  <c r="AA259" i="2"/>
  <c r="Y259" i="2"/>
  <c r="W259" i="2"/>
  <c r="U259" i="2"/>
  <c r="S259" i="2"/>
  <c r="Q259" i="2"/>
  <c r="O259" i="2"/>
  <c r="M259" i="2"/>
  <c r="K259" i="2"/>
  <c r="I259" i="2"/>
  <c r="G259" i="2"/>
  <c r="E259" i="2"/>
  <c r="AU258" i="2"/>
  <c r="AS258" i="2"/>
  <c r="AQ258" i="2"/>
  <c r="AO258" i="2"/>
  <c r="AM258" i="2"/>
  <c r="AK258" i="2"/>
  <c r="AI258" i="2"/>
  <c r="AG258" i="2"/>
  <c r="AE258" i="2"/>
  <c r="AC258" i="2"/>
  <c r="AA258" i="2"/>
  <c r="Y258" i="2"/>
  <c r="W258" i="2"/>
  <c r="U258" i="2"/>
  <c r="S258" i="2"/>
  <c r="Q258" i="2"/>
  <c r="O258" i="2"/>
  <c r="M258" i="2"/>
  <c r="K258" i="2"/>
  <c r="I258" i="2"/>
  <c r="G258" i="2"/>
  <c r="E258" i="2"/>
  <c r="AU257" i="2"/>
  <c r="AS257" i="2"/>
  <c r="AQ257" i="2"/>
  <c r="AO257" i="2"/>
  <c r="AM257" i="2"/>
  <c r="AK257" i="2"/>
  <c r="AI257" i="2"/>
  <c r="AG257" i="2"/>
  <c r="AE257" i="2"/>
  <c r="AC257" i="2"/>
  <c r="AA257" i="2"/>
  <c r="Y257" i="2"/>
  <c r="W257" i="2"/>
  <c r="U257" i="2"/>
  <c r="S257" i="2"/>
  <c r="Q257" i="2"/>
  <c r="O257" i="2"/>
  <c r="M257" i="2"/>
  <c r="K257" i="2"/>
  <c r="I257" i="2"/>
  <c r="G257" i="2"/>
  <c r="E257" i="2"/>
  <c r="AU256" i="2"/>
  <c r="AS256" i="2"/>
  <c r="AQ256" i="2"/>
  <c r="AO256" i="2"/>
  <c r="AM256" i="2"/>
  <c r="AK256" i="2"/>
  <c r="AI256" i="2"/>
  <c r="AG256" i="2"/>
  <c r="AE256" i="2"/>
  <c r="AC256" i="2"/>
  <c r="AA256" i="2"/>
  <c r="Y256" i="2"/>
  <c r="W256" i="2"/>
  <c r="U256" i="2"/>
  <c r="S256" i="2"/>
  <c r="Q256" i="2"/>
  <c r="O256" i="2"/>
  <c r="M256" i="2"/>
  <c r="K256" i="2"/>
  <c r="I256" i="2"/>
  <c r="G256" i="2"/>
  <c r="E256" i="2"/>
  <c r="AU255" i="2"/>
  <c r="AS255" i="2"/>
  <c r="AQ255" i="2"/>
  <c r="AO255" i="2"/>
  <c r="AM255" i="2"/>
  <c r="AK255" i="2"/>
  <c r="AI255" i="2"/>
  <c r="AG255" i="2"/>
  <c r="AE255" i="2"/>
  <c r="AC255" i="2"/>
  <c r="AA255" i="2"/>
  <c r="Y255" i="2"/>
  <c r="W255" i="2"/>
  <c r="U255" i="2"/>
  <c r="S255" i="2"/>
  <c r="Q255" i="2"/>
  <c r="O255" i="2"/>
  <c r="M255" i="2"/>
  <c r="K255" i="2"/>
  <c r="I255" i="2"/>
  <c r="G255" i="2"/>
  <c r="E255" i="2"/>
  <c r="AU254" i="2"/>
  <c r="AS254" i="2"/>
  <c r="AQ254" i="2"/>
  <c r="AO254" i="2"/>
  <c r="AM254" i="2"/>
  <c r="AK254" i="2"/>
  <c r="AI254" i="2"/>
  <c r="AG254" i="2"/>
  <c r="AE254" i="2"/>
  <c r="AC254" i="2"/>
  <c r="AA254" i="2"/>
  <c r="Y254" i="2"/>
  <c r="W254" i="2"/>
  <c r="U254" i="2"/>
  <c r="S254" i="2"/>
  <c r="Q254" i="2"/>
  <c r="O254" i="2"/>
  <c r="M254" i="2"/>
  <c r="K254" i="2"/>
  <c r="I254" i="2"/>
  <c r="G254" i="2"/>
  <c r="E254" i="2"/>
  <c r="AU253" i="2"/>
  <c r="AS253" i="2"/>
  <c r="AQ253" i="2"/>
  <c r="AO253" i="2"/>
  <c r="AM253" i="2"/>
  <c r="AK253" i="2"/>
  <c r="AI253" i="2"/>
  <c r="AG253" i="2"/>
  <c r="AE253" i="2"/>
  <c r="AC253" i="2"/>
  <c r="AA253" i="2"/>
  <c r="Y253" i="2"/>
  <c r="W253" i="2"/>
  <c r="U253" i="2"/>
  <c r="S253" i="2"/>
  <c r="Q253" i="2"/>
  <c r="O253" i="2"/>
  <c r="M253" i="2"/>
  <c r="K253" i="2"/>
  <c r="I253" i="2"/>
  <c r="G253" i="2"/>
  <c r="E253" i="2"/>
  <c r="AU252" i="2"/>
  <c r="AS252" i="2"/>
  <c r="AQ252" i="2"/>
  <c r="AO252" i="2"/>
  <c r="AM252" i="2"/>
  <c r="AK252" i="2"/>
  <c r="AI252" i="2"/>
  <c r="AG252" i="2"/>
  <c r="AE252" i="2"/>
  <c r="AC252" i="2"/>
  <c r="AA252" i="2"/>
  <c r="Y252" i="2"/>
  <c r="W252" i="2"/>
  <c r="U252" i="2"/>
  <c r="S252" i="2"/>
  <c r="Q252" i="2"/>
  <c r="O252" i="2"/>
  <c r="M252" i="2"/>
  <c r="K252" i="2"/>
  <c r="I252" i="2"/>
  <c r="G252" i="2"/>
  <c r="E252" i="2"/>
  <c r="AU251" i="2"/>
  <c r="AS251" i="2"/>
  <c r="AQ251" i="2"/>
  <c r="AO251" i="2"/>
  <c r="AM251" i="2"/>
  <c r="AK251" i="2"/>
  <c r="AI251" i="2"/>
  <c r="AG251" i="2"/>
  <c r="AE251" i="2"/>
  <c r="AC251" i="2"/>
  <c r="AA251" i="2"/>
  <c r="Y251" i="2"/>
  <c r="W251" i="2"/>
  <c r="U251" i="2"/>
  <c r="S251" i="2"/>
  <c r="Q251" i="2"/>
  <c r="O251" i="2"/>
  <c r="M251" i="2"/>
  <c r="K251" i="2"/>
  <c r="I251" i="2"/>
  <c r="G251" i="2"/>
  <c r="E251" i="2"/>
  <c r="AU250" i="2"/>
  <c r="AS250" i="2"/>
  <c r="AQ250" i="2"/>
  <c r="AO250" i="2"/>
  <c r="AM250" i="2"/>
  <c r="AK250" i="2"/>
  <c r="AI250" i="2"/>
  <c r="AG250" i="2"/>
  <c r="AE250" i="2"/>
  <c r="AC250" i="2"/>
  <c r="AA250" i="2"/>
  <c r="Y250" i="2"/>
  <c r="W250" i="2"/>
  <c r="U250" i="2"/>
  <c r="S250" i="2"/>
  <c r="Q250" i="2"/>
  <c r="O250" i="2"/>
  <c r="M250" i="2"/>
  <c r="K250" i="2"/>
  <c r="I250" i="2"/>
  <c r="G250" i="2"/>
  <c r="E250" i="2"/>
  <c r="AU249" i="2"/>
  <c r="AS249" i="2"/>
  <c r="AQ249" i="2"/>
  <c r="AO249" i="2"/>
  <c r="AM249" i="2"/>
  <c r="AK249" i="2"/>
  <c r="AI249" i="2"/>
  <c r="AG249" i="2"/>
  <c r="AE249" i="2"/>
  <c r="AC249" i="2"/>
  <c r="AA249" i="2"/>
  <c r="Y249" i="2"/>
  <c r="W249" i="2"/>
  <c r="U249" i="2"/>
  <c r="S249" i="2"/>
  <c r="Q249" i="2"/>
  <c r="O249" i="2"/>
  <c r="M249" i="2"/>
  <c r="K249" i="2"/>
  <c r="I249" i="2"/>
  <c r="G249" i="2"/>
  <c r="E249" i="2"/>
  <c r="AU248" i="2"/>
  <c r="AS248" i="2"/>
  <c r="AQ248" i="2"/>
  <c r="AO248" i="2"/>
  <c r="AM248" i="2"/>
  <c r="AK248" i="2"/>
  <c r="AI248" i="2"/>
  <c r="AG248" i="2"/>
  <c r="AE248" i="2"/>
  <c r="AC248" i="2"/>
  <c r="AA248" i="2"/>
  <c r="Y248" i="2"/>
  <c r="W248" i="2"/>
  <c r="U248" i="2"/>
  <c r="S248" i="2"/>
  <c r="Q248" i="2"/>
  <c r="O248" i="2"/>
  <c r="M248" i="2"/>
  <c r="K248" i="2"/>
  <c r="I248" i="2"/>
  <c r="G248" i="2"/>
  <c r="E248" i="2"/>
  <c r="AU247" i="2"/>
  <c r="AS247" i="2"/>
  <c r="AQ247" i="2"/>
  <c r="AO247" i="2"/>
  <c r="AM247" i="2"/>
  <c r="AK247" i="2"/>
  <c r="AI247" i="2"/>
  <c r="AG247" i="2"/>
  <c r="AE247" i="2"/>
  <c r="AC247" i="2"/>
  <c r="AA247" i="2"/>
  <c r="Y247" i="2"/>
  <c r="W247" i="2"/>
  <c r="U247" i="2"/>
  <c r="S247" i="2"/>
  <c r="Q247" i="2"/>
  <c r="O247" i="2"/>
  <c r="M247" i="2"/>
  <c r="K247" i="2"/>
  <c r="I247" i="2"/>
  <c r="G247" i="2"/>
  <c r="E247" i="2"/>
  <c r="AU246" i="2"/>
  <c r="AS246" i="2"/>
  <c r="AQ246" i="2"/>
  <c r="AO246" i="2"/>
  <c r="AM246" i="2"/>
  <c r="AK246" i="2"/>
  <c r="AI246" i="2"/>
  <c r="AG246" i="2"/>
  <c r="AE246" i="2"/>
  <c r="AC246" i="2"/>
  <c r="AA246" i="2"/>
  <c r="Y246" i="2"/>
  <c r="W246" i="2"/>
  <c r="U246" i="2"/>
  <c r="S246" i="2"/>
  <c r="Q246" i="2"/>
  <c r="O246" i="2"/>
  <c r="M246" i="2"/>
  <c r="K246" i="2"/>
  <c r="I246" i="2"/>
  <c r="G246" i="2"/>
  <c r="E246" i="2"/>
  <c r="AU245" i="2"/>
  <c r="AS245" i="2"/>
  <c r="AQ245" i="2"/>
  <c r="AO245" i="2"/>
  <c r="AM245" i="2"/>
  <c r="AK245" i="2"/>
  <c r="AI245" i="2"/>
  <c r="AG245" i="2"/>
  <c r="AE245" i="2"/>
  <c r="AC245" i="2"/>
  <c r="AA245" i="2"/>
  <c r="Y245" i="2"/>
  <c r="W245" i="2"/>
  <c r="U245" i="2"/>
  <c r="S245" i="2"/>
  <c r="Q245" i="2"/>
  <c r="O245" i="2"/>
  <c r="M245" i="2"/>
  <c r="K245" i="2"/>
  <c r="I245" i="2"/>
  <c r="G245" i="2"/>
  <c r="E245" i="2"/>
  <c r="AU244" i="2"/>
  <c r="AS244" i="2"/>
  <c r="AQ244" i="2"/>
  <c r="AO244" i="2"/>
  <c r="AM244" i="2"/>
  <c r="AK244" i="2"/>
  <c r="AI244" i="2"/>
  <c r="AG244" i="2"/>
  <c r="AE244" i="2"/>
  <c r="AC244" i="2"/>
  <c r="AA244" i="2"/>
  <c r="Y244" i="2"/>
  <c r="W244" i="2"/>
  <c r="U244" i="2"/>
  <c r="S244" i="2"/>
  <c r="Q244" i="2"/>
  <c r="O244" i="2"/>
  <c r="M244" i="2"/>
  <c r="K244" i="2"/>
  <c r="I244" i="2"/>
  <c r="G244" i="2"/>
  <c r="E244" i="2"/>
  <c r="AU243" i="2"/>
  <c r="AS243" i="2"/>
  <c r="AQ243" i="2"/>
  <c r="AO243" i="2"/>
  <c r="AM243" i="2"/>
  <c r="AK243" i="2"/>
  <c r="AI243" i="2"/>
  <c r="AG243" i="2"/>
  <c r="AE243" i="2"/>
  <c r="AC243" i="2"/>
  <c r="AA243" i="2"/>
  <c r="Y243" i="2"/>
  <c r="W243" i="2"/>
  <c r="U243" i="2"/>
  <c r="S243" i="2"/>
  <c r="Q243" i="2"/>
  <c r="O243" i="2"/>
  <c r="M243" i="2"/>
  <c r="K243" i="2"/>
  <c r="I243" i="2"/>
  <c r="G243" i="2"/>
  <c r="E243" i="2"/>
  <c r="AU242" i="2"/>
  <c r="AS242" i="2"/>
  <c r="AQ242" i="2"/>
  <c r="AO242" i="2"/>
  <c r="AM242" i="2"/>
  <c r="AK242" i="2"/>
  <c r="AI242" i="2"/>
  <c r="AG242" i="2"/>
  <c r="AE242" i="2"/>
  <c r="AC242" i="2"/>
  <c r="AA242" i="2"/>
  <c r="Y242" i="2"/>
  <c r="W242" i="2"/>
  <c r="U242" i="2"/>
  <c r="S242" i="2"/>
  <c r="Q242" i="2"/>
  <c r="O242" i="2"/>
  <c r="M242" i="2"/>
  <c r="K242" i="2"/>
  <c r="I242" i="2"/>
  <c r="G242" i="2"/>
  <c r="E242" i="2"/>
  <c r="AU241" i="2"/>
  <c r="AS241" i="2"/>
  <c r="AQ241" i="2"/>
  <c r="AO241" i="2"/>
  <c r="AM241" i="2"/>
  <c r="AK241" i="2"/>
  <c r="AI241" i="2"/>
  <c r="AG241" i="2"/>
  <c r="AE241" i="2"/>
  <c r="AC241" i="2"/>
  <c r="AA241" i="2"/>
  <c r="Y241" i="2"/>
  <c r="W241" i="2"/>
  <c r="U241" i="2"/>
  <c r="S241" i="2"/>
  <c r="Q241" i="2"/>
  <c r="O241" i="2"/>
  <c r="M241" i="2"/>
  <c r="K241" i="2"/>
  <c r="I241" i="2"/>
  <c r="G241" i="2"/>
  <c r="E241" i="2"/>
  <c r="AU240" i="2"/>
  <c r="AS240" i="2"/>
  <c r="AQ240" i="2"/>
  <c r="AO240" i="2"/>
  <c r="AM240" i="2"/>
  <c r="AK240" i="2"/>
  <c r="AI240" i="2"/>
  <c r="AG240" i="2"/>
  <c r="AE240" i="2"/>
  <c r="AC240" i="2"/>
  <c r="AA240" i="2"/>
  <c r="Y240" i="2"/>
  <c r="W240" i="2"/>
  <c r="U240" i="2"/>
  <c r="S240" i="2"/>
  <c r="Q240" i="2"/>
  <c r="O240" i="2"/>
  <c r="M240" i="2"/>
  <c r="K240" i="2"/>
  <c r="I240" i="2"/>
  <c r="G240" i="2"/>
  <c r="E240" i="2"/>
  <c r="AU239" i="2"/>
  <c r="AR239" i="2"/>
  <c r="AS239" i="2" s="1"/>
  <c r="AQ239" i="2"/>
  <c r="AO239" i="2"/>
  <c r="AM239" i="2"/>
  <c r="AK239" i="2"/>
  <c r="AI239" i="2"/>
  <c r="AG239" i="2"/>
  <c r="AE239" i="2"/>
  <c r="AC239" i="2"/>
  <c r="AA239" i="2"/>
  <c r="Y239" i="2"/>
  <c r="W239" i="2"/>
  <c r="U239" i="2"/>
  <c r="S239" i="2"/>
  <c r="Q239" i="2"/>
  <c r="O239" i="2"/>
  <c r="M239" i="2"/>
  <c r="K239" i="2"/>
  <c r="I239" i="2"/>
  <c r="G239" i="2"/>
  <c r="E239" i="2"/>
  <c r="AU238" i="2"/>
  <c r="AR238" i="2"/>
  <c r="AS238" i="2" s="1"/>
  <c r="AQ238" i="2"/>
  <c r="AO238" i="2"/>
  <c r="AM238" i="2"/>
  <c r="AK238" i="2"/>
  <c r="AI238" i="2"/>
  <c r="AG238" i="2"/>
  <c r="AE238" i="2"/>
  <c r="AC238" i="2"/>
  <c r="AA238" i="2"/>
  <c r="Y238" i="2"/>
  <c r="W238" i="2"/>
  <c r="U238" i="2"/>
  <c r="S238" i="2"/>
  <c r="Q238" i="2"/>
  <c r="O238" i="2"/>
  <c r="M238" i="2"/>
  <c r="K238" i="2"/>
  <c r="I238" i="2"/>
  <c r="G238" i="2"/>
  <c r="E238" i="2"/>
  <c r="AU237" i="2"/>
  <c r="AS237" i="2"/>
  <c r="AQ237" i="2"/>
  <c r="AO237" i="2"/>
  <c r="AM237" i="2"/>
  <c r="AK237" i="2"/>
  <c r="AI237" i="2"/>
  <c r="AG237" i="2"/>
  <c r="AE237" i="2"/>
  <c r="AC237" i="2"/>
  <c r="AA237" i="2"/>
  <c r="Y237" i="2"/>
  <c r="W237" i="2"/>
  <c r="U237" i="2"/>
  <c r="S237" i="2"/>
  <c r="Q237" i="2"/>
  <c r="O237" i="2"/>
  <c r="M237" i="2"/>
  <c r="K237" i="2"/>
  <c r="I237" i="2"/>
  <c r="G237" i="2"/>
  <c r="E237" i="2"/>
  <c r="AU236" i="2"/>
  <c r="AS236" i="2"/>
  <c r="AQ236" i="2"/>
  <c r="AO236" i="2"/>
  <c r="AM236" i="2"/>
  <c r="AK236" i="2"/>
  <c r="AI236" i="2"/>
  <c r="AG236" i="2"/>
  <c r="AE236" i="2"/>
  <c r="AC236" i="2"/>
  <c r="AA236" i="2"/>
  <c r="Y236" i="2"/>
  <c r="W236" i="2"/>
  <c r="U236" i="2"/>
  <c r="S236" i="2"/>
  <c r="Q236" i="2"/>
  <c r="O236" i="2"/>
  <c r="M236" i="2"/>
  <c r="K236" i="2"/>
  <c r="I236" i="2"/>
  <c r="G236" i="2"/>
  <c r="E236" i="2"/>
  <c r="AU235" i="2"/>
  <c r="AR235" i="2"/>
  <c r="AS235" i="2" s="1"/>
  <c r="AQ235" i="2"/>
  <c r="AO235" i="2"/>
  <c r="AM235" i="2"/>
  <c r="AK235" i="2"/>
  <c r="AI235" i="2"/>
  <c r="AG235" i="2"/>
  <c r="AE235" i="2"/>
  <c r="AC235" i="2"/>
  <c r="AA235" i="2"/>
  <c r="Y235" i="2"/>
  <c r="W235" i="2"/>
  <c r="U235" i="2"/>
  <c r="S235" i="2"/>
  <c r="Q235" i="2"/>
  <c r="O235" i="2"/>
  <c r="M235" i="2"/>
  <c r="K235" i="2"/>
  <c r="I235" i="2"/>
  <c r="G235" i="2"/>
  <c r="E235" i="2"/>
  <c r="AU234" i="2"/>
  <c r="AS234" i="2"/>
  <c r="AQ234" i="2"/>
  <c r="AO234" i="2"/>
  <c r="AM234" i="2"/>
  <c r="AK234" i="2"/>
  <c r="AI234" i="2"/>
  <c r="AG234" i="2"/>
  <c r="AE234" i="2"/>
  <c r="AC234" i="2"/>
  <c r="AA234" i="2"/>
  <c r="Y234" i="2"/>
  <c r="W234" i="2"/>
  <c r="U234" i="2"/>
  <c r="S234" i="2"/>
  <c r="Q234" i="2"/>
  <c r="O234" i="2"/>
  <c r="M234" i="2"/>
  <c r="K234" i="2"/>
  <c r="I234" i="2"/>
  <c r="G234" i="2"/>
  <c r="E234" i="2"/>
  <c r="AU233" i="2"/>
  <c r="AS233" i="2"/>
  <c r="AQ233" i="2"/>
  <c r="AO233" i="2"/>
  <c r="AM233" i="2"/>
  <c r="AK233" i="2"/>
  <c r="AI233" i="2"/>
  <c r="AG233" i="2"/>
  <c r="AE233" i="2"/>
  <c r="AC233" i="2"/>
  <c r="AA233" i="2"/>
  <c r="Y233" i="2"/>
  <c r="W233" i="2"/>
  <c r="U233" i="2"/>
  <c r="S233" i="2"/>
  <c r="Q233" i="2"/>
  <c r="O233" i="2"/>
  <c r="M233" i="2"/>
  <c r="K233" i="2"/>
  <c r="I233" i="2"/>
  <c r="G233" i="2"/>
  <c r="D233" i="2"/>
  <c r="E233" i="2" s="1"/>
  <c r="AU232" i="2"/>
  <c r="AS232" i="2"/>
  <c r="AQ232" i="2"/>
  <c r="AO232" i="2"/>
  <c r="AM232" i="2"/>
  <c r="AK232" i="2"/>
  <c r="AI232" i="2"/>
  <c r="AG232" i="2"/>
  <c r="AE232" i="2"/>
  <c r="AC232" i="2"/>
  <c r="AA232" i="2"/>
  <c r="Y232" i="2"/>
  <c r="W232" i="2"/>
  <c r="U232" i="2"/>
  <c r="S232" i="2"/>
  <c r="Q232" i="2"/>
  <c r="O232" i="2"/>
  <c r="M232" i="2"/>
  <c r="K232" i="2"/>
  <c r="I232" i="2"/>
  <c r="G232" i="2"/>
  <c r="E232" i="2"/>
  <c r="D232" i="2"/>
  <c r="AU231" i="2"/>
  <c r="AS231" i="2"/>
  <c r="AQ231" i="2"/>
  <c r="AO231" i="2"/>
  <c r="AM231" i="2"/>
  <c r="AK231" i="2"/>
  <c r="AI231" i="2"/>
  <c r="AG231" i="2"/>
  <c r="AE231" i="2"/>
  <c r="AC231" i="2"/>
  <c r="AA231" i="2"/>
  <c r="Y231" i="2"/>
  <c r="W231" i="2"/>
  <c r="U231" i="2"/>
  <c r="S231" i="2"/>
  <c r="Q231" i="2"/>
  <c r="O231" i="2"/>
  <c r="M231" i="2"/>
  <c r="K231" i="2"/>
  <c r="I231" i="2"/>
  <c r="G231" i="2"/>
  <c r="D231" i="2"/>
  <c r="E231" i="2" s="1"/>
  <c r="AU230" i="2"/>
  <c r="AS230" i="2"/>
  <c r="AQ230" i="2"/>
  <c r="AO230" i="2"/>
  <c r="AM230" i="2"/>
  <c r="AK230" i="2"/>
  <c r="AI230" i="2"/>
  <c r="AG230" i="2"/>
  <c r="AE230" i="2"/>
  <c r="AC230" i="2"/>
  <c r="AA230" i="2"/>
  <c r="Y230" i="2"/>
  <c r="W230" i="2"/>
  <c r="U230" i="2"/>
  <c r="S230" i="2"/>
  <c r="Q230" i="2"/>
  <c r="O230" i="2"/>
  <c r="M230" i="2"/>
  <c r="K230" i="2"/>
  <c r="I230" i="2"/>
  <c r="G230" i="2"/>
  <c r="E230" i="2"/>
  <c r="D230" i="2"/>
  <c r="AU229" i="2"/>
  <c r="AS229" i="2"/>
  <c r="AQ229" i="2"/>
  <c r="AO229" i="2"/>
  <c r="AM229" i="2"/>
  <c r="AK229" i="2"/>
  <c r="AI229" i="2"/>
  <c r="AG229" i="2"/>
  <c r="AE229" i="2"/>
  <c r="AC229" i="2"/>
  <c r="AA229" i="2"/>
  <c r="Y229" i="2"/>
  <c r="W229" i="2"/>
  <c r="U229" i="2"/>
  <c r="S229" i="2"/>
  <c r="Q229" i="2"/>
  <c r="O229" i="2"/>
  <c r="M229" i="2"/>
  <c r="K229" i="2"/>
  <c r="I229" i="2"/>
  <c r="G229" i="2"/>
  <c r="D229" i="2"/>
  <c r="E229" i="2" s="1"/>
  <c r="AU228" i="2"/>
  <c r="AS228" i="2"/>
  <c r="AQ228" i="2"/>
  <c r="AO228" i="2"/>
  <c r="AM228" i="2"/>
  <c r="AK228" i="2"/>
  <c r="AI228" i="2"/>
  <c r="AG228" i="2"/>
  <c r="AE228" i="2"/>
  <c r="AC228" i="2"/>
  <c r="AA228" i="2"/>
  <c r="Y228" i="2"/>
  <c r="W228" i="2"/>
  <c r="U228" i="2"/>
  <c r="S228" i="2"/>
  <c r="Q228" i="2"/>
  <c r="O228" i="2"/>
  <c r="M228" i="2"/>
  <c r="K228" i="2"/>
  <c r="I228" i="2"/>
  <c r="G228" i="2"/>
  <c r="E228" i="2"/>
  <c r="D228" i="2"/>
  <c r="AU227" i="2"/>
  <c r="AS227" i="2"/>
  <c r="AQ227" i="2"/>
  <c r="AO227" i="2"/>
  <c r="AM227" i="2"/>
  <c r="AK227" i="2"/>
  <c r="AI227" i="2"/>
  <c r="AG227" i="2"/>
  <c r="AE227" i="2"/>
  <c r="AC227" i="2"/>
  <c r="AA227" i="2"/>
  <c r="Y227" i="2"/>
  <c r="W227" i="2"/>
  <c r="U227" i="2"/>
  <c r="S227" i="2"/>
  <c r="Q227" i="2"/>
  <c r="O227" i="2"/>
  <c r="M227" i="2"/>
  <c r="K227" i="2"/>
  <c r="I227" i="2"/>
  <c r="G227" i="2"/>
  <c r="D227" i="2"/>
  <c r="E227" i="2" s="1"/>
  <c r="AU226" i="2"/>
  <c r="AS226" i="2"/>
  <c r="AQ226" i="2"/>
  <c r="AO226" i="2"/>
  <c r="AM226" i="2"/>
  <c r="AK226" i="2"/>
  <c r="AI226" i="2"/>
  <c r="AG226" i="2"/>
  <c r="AE226" i="2"/>
  <c r="AC226" i="2"/>
  <c r="AA226" i="2"/>
  <c r="Y226" i="2"/>
  <c r="W226" i="2"/>
  <c r="U226" i="2"/>
  <c r="S226" i="2"/>
  <c r="Q226" i="2"/>
  <c r="O226" i="2"/>
  <c r="M226" i="2"/>
  <c r="K226" i="2"/>
  <c r="I226" i="2"/>
  <c r="G226" i="2"/>
  <c r="D226" i="2"/>
  <c r="E226" i="2" s="1"/>
  <c r="AU225" i="2"/>
  <c r="AS225" i="2"/>
  <c r="AQ225" i="2"/>
  <c r="AO225" i="2"/>
  <c r="AM225" i="2"/>
  <c r="AK225" i="2"/>
  <c r="AI225" i="2"/>
  <c r="AG225" i="2"/>
  <c r="AE225" i="2"/>
  <c r="AC225" i="2"/>
  <c r="AA225" i="2"/>
  <c r="Y225" i="2"/>
  <c r="W225" i="2"/>
  <c r="U225" i="2"/>
  <c r="S225" i="2"/>
  <c r="Q225" i="2"/>
  <c r="O225" i="2"/>
  <c r="M225" i="2"/>
  <c r="K225" i="2"/>
  <c r="I225" i="2"/>
  <c r="G225" i="2"/>
  <c r="D225" i="2"/>
  <c r="E225" i="2" s="1"/>
  <c r="AU224" i="2"/>
  <c r="AS224" i="2"/>
  <c r="AQ224" i="2"/>
  <c r="AO224" i="2"/>
  <c r="AM224" i="2"/>
  <c r="AK224" i="2"/>
  <c r="AI224" i="2"/>
  <c r="AG224" i="2"/>
  <c r="AE224" i="2"/>
  <c r="AC224" i="2"/>
  <c r="AA224" i="2"/>
  <c r="Y224" i="2"/>
  <c r="W224" i="2"/>
  <c r="U224" i="2"/>
  <c r="S224" i="2"/>
  <c r="Q224" i="2"/>
  <c r="O224" i="2"/>
  <c r="M224" i="2"/>
  <c r="K224" i="2"/>
  <c r="I224" i="2"/>
  <c r="G224" i="2"/>
  <c r="D224" i="2"/>
  <c r="E224" i="2" s="1"/>
  <c r="AU223" i="2"/>
  <c r="AS223" i="2"/>
  <c r="AQ223" i="2"/>
  <c r="AO223" i="2"/>
  <c r="AM223" i="2"/>
  <c r="AK223" i="2"/>
  <c r="AI223" i="2"/>
  <c r="AG223" i="2"/>
  <c r="AE223" i="2"/>
  <c r="AC223" i="2"/>
  <c r="AA223" i="2"/>
  <c r="Y223" i="2"/>
  <c r="W223" i="2"/>
  <c r="U223" i="2"/>
  <c r="S223" i="2"/>
  <c r="Q223" i="2"/>
  <c r="O223" i="2"/>
  <c r="M223" i="2"/>
  <c r="K223" i="2"/>
  <c r="I223" i="2"/>
  <c r="G223" i="2"/>
  <c r="D223" i="2"/>
  <c r="E223" i="2" s="1"/>
  <c r="AU222" i="2"/>
  <c r="AS222" i="2"/>
  <c r="AQ222" i="2"/>
  <c r="AO222" i="2"/>
  <c r="AM222" i="2"/>
  <c r="AK222" i="2"/>
  <c r="AI222" i="2"/>
  <c r="AG222" i="2"/>
  <c r="AE222" i="2"/>
  <c r="AC222" i="2"/>
  <c r="AA222" i="2"/>
  <c r="Y222" i="2"/>
  <c r="W222" i="2"/>
  <c r="U222" i="2"/>
  <c r="S222" i="2"/>
  <c r="Q222" i="2"/>
  <c r="O222" i="2"/>
  <c r="M222" i="2"/>
  <c r="K222" i="2"/>
  <c r="I222" i="2"/>
  <c r="G222" i="2"/>
  <c r="D222" i="2"/>
  <c r="E222" i="2" s="1"/>
  <c r="AU221" i="2"/>
  <c r="AS221" i="2"/>
  <c r="AQ221" i="2"/>
  <c r="AO221" i="2"/>
  <c r="AM221" i="2"/>
  <c r="AK221" i="2"/>
  <c r="AI221" i="2"/>
  <c r="AG221" i="2"/>
  <c r="AE221" i="2"/>
  <c r="AC221" i="2"/>
  <c r="AA221" i="2"/>
  <c r="Y221" i="2"/>
  <c r="W221" i="2"/>
  <c r="U221" i="2"/>
  <c r="S221" i="2"/>
  <c r="Q221" i="2"/>
  <c r="O221" i="2"/>
  <c r="M221" i="2"/>
  <c r="K221" i="2"/>
  <c r="I221" i="2"/>
  <c r="G221" i="2"/>
  <c r="D221" i="2"/>
  <c r="E221" i="2" s="1"/>
  <c r="AU220" i="2"/>
  <c r="AS220" i="2"/>
  <c r="AQ220" i="2"/>
  <c r="AO220" i="2"/>
  <c r="AM220" i="2"/>
  <c r="AK220" i="2"/>
  <c r="AI220" i="2"/>
  <c r="AG220" i="2"/>
  <c r="AE220" i="2"/>
  <c r="AC220" i="2"/>
  <c r="AA220" i="2"/>
  <c r="Y220" i="2"/>
  <c r="W220" i="2"/>
  <c r="U220" i="2"/>
  <c r="S220" i="2"/>
  <c r="Q220" i="2"/>
  <c r="O220" i="2"/>
  <c r="M220" i="2"/>
  <c r="K220" i="2"/>
  <c r="I220" i="2"/>
  <c r="G220" i="2"/>
  <c r="D220" i="2"/>
  <c r="E220" i="2" s="1"/>
  <c r="AU219" i="2"/>
  <c r="AS219" i="2"/>
  <c r="AQ219" i="2"/>
  <c r="AO219" i="2"/>
  <c r="AM219" i="2"/>
  <c r="AK219" i="2"/>
  <c r="AI219" i="2"/>
  <c r="AG219" i="2"/>
  <c r="AE219" i="2"/>
  <c r="AC219" i="2"/>
  <c r="AA219" i="2"/>
  <c r="Y219" i="2"/>
  <c r="W219" i="2"/>
  <c r="U219" i="2"/>
  <c r="S219" i="2"/>
  <c r="Q219" i="2"/>
  <c r="O219" i="2"/>
  <c r="M219" i="2"/>
  <c r="K219" i="2"/>
  <c r="I219" i="2"/>
  <c r="G219" i="2"/>
  <c r="E219" i="2"/>
  <c r="D219" i="2"/>
  <c r="AU218" i="2"/>
  <c r="AS218" i="2"/>
  <c r="AQ218" i="2"/>
  <c r="AO218" i="2"/>
  <c r="AM218" i="2"/>
  <c r="AK218" i="2"/>
  <c r="AI218" i="2"/>
  <c r="AG218" i="2"/>
  <c r="AE218" i="2"/>
  <c r="AC218" i="2"/>
  <c r="AA218" i="2"/>
  <c r="Y218" i="2"/>
  <c r="W218" i="2"/>
  <c r="U218" i="2"/>
  <c r="S218" i="2"/>
  <c r="Q218" i="2"/>
  <c r="O218" i="2"/>
  <c r="M218" i="2"/>
  <c r="K218" i="2"/>
  <c r="I218" i="2"/>
  <c r="G218" i="2"/>
  <c r="D218" i="2"/>
  <c r="E218" i="2" s="1"/>
  <c r="AU217" i="2"/>
  <c r="AS217" i="2"/>
  <c r="AQ217" i="2"/>
  <c r="AO217" i="2"/>
  <c r="AM217" i="2"/>
  <c r="AK217" i="2"/>
  <c r="AI217" i="2"/>
  <c r="AG217" i="2"/>
  <c r="AE217" i="2"/>
  <c r="AC217" i="2"/>
  <c r="AA217" i="2"/>
  <c r="Y217" i="2"/>
  <c r="W217" i="2"/>
  <c r="U217" i="2"/>
  <c r="S217" i="2"/>
  <c r="Q217" i="2"/>
  <c r="O217" i="2"/>
  <c r="M217" i="2"/>
  <c r="K217" i="2"/>
  <c r="I217" i="2"/>
  <c r="G217" i="2"/>
  <c r="E217" i="2"/>
  <c r="AU216" i="2"/>
  <c r="AS216" i="2"/>
  <c r="AQ216" i="2"/>
  <c r="AO216" i="2"/>
  <c r="AM216" i="2"/>
  <c r="AK216" i="2"/>
  <c r="AI216" i="2"/>
  <c r="AG216" i="2"/>
  <c r="AE216" i="2"/>
  <c r="AC216" i="2"/>
  <c r="AA216" i="2"/>
  <c r="Y216" i="2"/>
  <c r="W216" i="2"/>
  <c r="U216" i="2"/>
  <c r="S216" i="2"/>
  <c r="Q216" i="2"/>
  <c r="O216" i="2"/>
  <c r="M216" i="2"/>
  <c r="K216" i="2"/>
  <c r="I216" i="2"/>
  <c r="G216" i="2"/>
  <c r="E216" i="2"/>
  <c r="AU215" i="2"/>
  <c r="AS215" i="2"/>
  <c r="AQ215" i="2"/>
  <c r="AO215" i="2"/>
  <c r="AM215" i="2"/>
  <c r="AK215" i="2"/>
  <c r="AI215" i="2"/>
  <c r="AG215" i="2"/>
  <c r="AE215" i="2"/>
  <c r="AC215" i="2"/>
  <c r="AA215" i="2"/>
  <c r="Y215" i="2"/>
  <c r="W215" i="2"/>
  <c r="U215" i="2"/>
  <c r="S215" i="2"/>
  <c r="Q215" i="2"/>
  <c r="O215" i="2"/>
  <c r="M215" i="2"/>
  <c r="K215" i="2"/>
  <c r="I215" i="2"/>
  <c r="G215" i="2"/>
  <c r="E215" i="2"/>
  <c r="AU214" i="2"/>
  <c r="AS214" i="2"/>
  <c r="AQ214" i="2"/>
  <c r="AO214" i="2"/>
  <c r="AM214" i="2"/>
  <c r="AK214" i="2"/>
  <c r="AI214" i="2"/>
  <c r="AG214" i="2"/>
  <c r="AE214" i="2"/>
  <c r="AC214" i="2"/>
  <c r="AA214" i="2"/>
  <c r="Y214" i="2"/>
  <c r="W214" i="2"/>
  <c r="U214" i="2"/>
  <c r="S214" i="2"/>
  <c r="Q214" i="2"/>
  <c r="O214" i="2"/>
  <c r="M214" i="2"/>
  <c r="K214" i="2"/>
  <c r="I214" i="2"/>
  <c r="G214" i="2"/>
  <c r="E214" i="2"/>
  <c r="AU213" i="2"/>
  <c r="AS213" i="2"/>
  <c r="AQ213" i="2"/>
  <c r="AO213" i="2"/>
  <c r="AM213" i="2"/>
  <c r="AK213" i="2"/>
  <c r="AI213" i="2"/>
  <c r="AG213" i="2"/>
  <c r="AE213" i="2"/>
  <c r="AC213" i="2"/>
  <c r="AA213" i="2"/>
  <c r="Y213" i="2"/>
  <c r="W213" i="2"/>
  <c r="U213" i="2"/>
  <c r="S213" i="2"/>
  <c r="Q213" i="2"/>
  <c r="O213" i="2"/>
  <c r="M213" i="2"/>
  <c r="K213" i="2"/>
  <c r="I213" i="2"/>
  <c r="G213" i="2"/>
  <c r="E213" i="2"/>
  <c r="AU212" i="2"/>
  <c r="AS212" i="2"/>
  <c r="AQ212" i="2"/>
  <c r="AO212" i="2"/>
  <c r="AM212" i="2"/>
  <c r="AK212" i="2"/>
  <c r="AI212" i="2"/>
  <c r="AG212" i="2"/>
  <c r="AE212" i="2"/>
  <c r="AC212" i="2"/>
  <c r="AA212" i="2"/>
  <c r="Y212" i="2"/>
  <c r="W212" i="2"/>
  <c r="U212" i="2"/>
  <c r="S212" i="2"/>
  <c r="Q212" i="2"/>
  <c r="O212" i="2"/>
  <c r="M212" i="2"/>
  <c r="K212" i="2"/>
  <c r="I212" i="2"/>
  <c r="G212" i="2"/>
  <c r="AU211" i="2"/>
  <c r="AS211" i="2"/>
  <c r="AQ211" i="2"/>
  <c r="AO211" i="2"/>
  <c r="AM211" i="2"/>
  <c r="AK211" i="2"/>
  <c r="AI211" i="2"/>
  <c r="AG211" i="2"/>
  <c r="AE211" i="2"/>
  <c r="AC211" i="2"/>
  <c r="AA211" i="2"/>
  <c r="Y211" i="2"/>
  <c r="W211" i="2"/>
  <c r="U211" i="2"/>
  <c r="S211" i="2"/>
  <c r="Q211" i="2"/>
  <c r="O211" i="2"/>
  <c r="M211" i="2"/>
  <c r="K211" i="2"/>
  <c r="I211" i="2"/>
  <c r="G211" i="2"/>
  <c r="E211" i="2"/>
  <c r="AU210" i="2"/>
  <c r="AS210" i="2"/>
  <c r="AQ210" i="2"/>
  <c r="AO210" i="2"/>
  <c r="AM210" i="2"/>
  <c r="AK210" i="2"/>
  <c r="AI210" i="2"/>
  <c r="AG210" i="2"/>
  <c r="AE210" i="2"/>
  <c r="AC210" i="2"/>
  <c r="AA210" i="2"/>
  <c r="Y210" i="2"/>
  <c r="W210" i="2"/>
  <c r="U210" i="2"/>
  <c r="S210" i="2"/>
  <c r="Q210" i="2"/>
  <c r="O210" i="2"/>
  <c r="M210" i="2"/>
  <c r="K210" i="2"/>
  <c r="I210" i="2"/>
  <c r="G210" i="2"/>
  <c r="AU209" i="2"/>
  <c r="AS209" i="2"/>
  <c r="AQ209" i="2"/>
  <c r="AO209" i="2"/>
  <c r="AM209" i="2"/>
  <c r="AK209" i="2"/>
  <c r="AI209" i="2"/>
  <c r="AG209" i="2"/>
  <c r="AE209" i="2"/>
  <c r="AC209" i="2"/>
  <c r="AA209" i="2"/>
  <c r="Y209" i="2"/>
  <c r="W209" i="2"/>
  <c r="U209" i="2"/>
  <c r="S209" i="2"/>
  <c r="Q209" i="2"/>
  <c r="O209" i="2"/>
  <c r="M209" i="2"/>
  <c r="K209" i="2"/>
  <c r="I209" i="2"/>
  <c r="G209" i="2"/>
  <c r="E209" i="2"/>
  <c r="AU208" i="2"/>
  <c r="AS208" i="2"/>
  <c r="AQ208" i="2"/>
  <c r="AO208" i="2"/>
  <c r="AM208" i="2"/>
  <c r="AK208" i="2"/>
  <c r="AI208" i="2"/>
  <c r="AG208" i="2"/>
  <c r="AE208" i="2"/>
  <c r="AC208" i="2"/>
  <c r="AA208" i="2"/>
  <c r="Y208" i="2"/>
  <c r="W208" i="2"/>
  <c r="U208" i="2"/>
  <c r="S208" i="2"/>
  <c r="Q208" i="2"/>
  <c r="O208" i="2"/>
  <c r="M208" i="2"/>
  <c r="K208" i="2"/>
  <c r="I208" i="2"/>
  <c r="G208" i="2"/>
  <c r="E208" i="2"/>
  <c r="AU207" i="2"/>
  <c r="AS207" i="2"/>
  <c r="AQ207" i="2"/>
  <c r="AO207" i="2"/>
  <c r="AM207" i="2"/>
  <c r="AK207" i="2"/>
  <c r="AI207" i="2"/>
  <c r="AG207" i="2"/>
  <c r="AE207" i="2"/>
  <c r="AC207" i="2"/>
  <c r="AA207" i="2"/>
  <c r="Y207" i="2"/>
  <c r="W207" i="2"/>
  <c r="U207" i="2"/>
  <c r="S207" i="2"/>
  <c r="Q207" i="2"/>
  <c r="O207" i="2"/>
  <c r="M207" i="2"/>
  <c r="K207" i="2"/>
  <c r="I207" i="2"/>
  <c r="G207" i="2"/>
  <c r="E207" i="2"/>
  <c r="AU206" i="2"/>
  <c r="AS206" i="2"/>
  <c r="AQ206" i="2"/>
  <c r="AO206" i="2"/>
  <c r="AM206" i="2"/>
  <c r="AK206" i="2"/>
  <c r="AI206" i="2"/>
  <c r="AG206" i="2"/>
  <c r="AE206" i="2"/>
  <c r="AC206" i="2"/>
  <c r="AA206" i="2"/>
  <c r="Y206" i="2"/>
  <c r="W206" i="2"/>
  <c r="U206" i="2"/>
  <c r="S206" i="2"/>
  <c r="Q206" i="2"/>
  <c r="O206" i="2"/>
  <c r="M206" i="2"/>
  <c r="K206" i="2"/>
  <c r="I206" i="2"/>
  <c r="G206" i="2"/>
  <c r="E206" i="2"/>
  <c r="AU205" i="2"/>
  <c r="AS205" i="2"/>
  <c r="AQ205" i="2"/>
  <c r="AO205" i="2"/>
  <c r="AM205" i="2"/>
  <c r="AK205" i="2"/>
  <c r="AI205" i="2"/>
  <c r="AG205" i="2"/>
  <c r="AE205" i="2"/>
  <c r="AC205" i="2"/>
  <c r="AA205" i="2"/>
  <c r="Y205" i="2"/>
  <c r="W205" i="2"/>
  <c r="U205" i="2"/>
  <c r="S205" i="2"/>
  <c r="Q205" i="2"/>
  <c r="O205" i="2"/>
  <c r="M205" i="2"/>
  <c r="K205" i="2"/>
  <c r="I205" i="2"/>
  <c r="G205" i="2"/>
  <c r="E205" i="2"/>
  <c r="AU204" i="2"/>
  <c r="AS204" i="2"/>
  <c r="AQ204" i="2"/>
  <c r="AO204" i="2"/>
  <c r="AM204" i="2"/>
  <c r="AK204" i="2"/>
  <c r="AI204" i="2"/>
  <c r="AG204" i="2"/>
  <c r="AE204" i="2"/>
  <c r="AC204" i="2"/>
  <c r="AA204" i="2"/>
  <c r="Y204" i="2"/>
  <c r="W204" i="2"/>
  <c r="U204" i="2"/>
  <c r="S204" i="2"/>
  <c r="Q204" i="2"/>
  <c r="O204" i="2"/>
  <c r="M204" i="2"/>
  <c r="K204" i="2"/>
  <c r="I204" i="2"/>
  <c r="G204" i="2"/>
  <c r="E204" i="2"/>
  <c r="AU203" i="2"/>
  <c r="AS203" i="2"/>
  <c r="AQ203" i="2"/>
  <c r="AO203" i="2"/>
  <c r="AM203" i="2"/>
  <c r="AK203" i="2"/>
  <c r="AI203" i="2"/>
  <c r="AG203" i="2"/>
  <c r="AE203" i="2"/>
  <c r="AC203" i="2"/>
  <c r="AA203" i="2"/>
  <c r="Y203" i="2"/>
  <c r="W203" i="2"/>
  <c r="U203" i="2"/>
  <c r="S203" i="2"/>
  <c r="Q203" i="2"/>
  <c r="O203" i="2"/>
  <c r="M203" i="2"/>
  <c r="K203" i="2"/>
  <c r="I203" i="2"/>
  <c r="G203" i="2"/>
  <c r="E203" i="2"/>
  <c r="AU202" i="2"/>
  <c r="AS202" i="2"/>
  <c r="AQ202" i="2"/>
  <c r="AO202" i="2"/>
  <c r="AM202" i="2"/>
  <c r="AK202" i="2"/>
  <c r="AI202" i="2"/>
  <c r="AG202" i="2"/>
  <c r="AE202" i="2"/>
  <c r="AC202" i="2"/>
  <c r="AA202" i="2"/>
  <c r="Y202" i="2"/>
  <c r="W202" i="2"/>
  <c r="U202" i="2"/>
  <c r="S202" i="2"/>
  <c r="Q202" i="2"/>
  <c r="O202" i="2"/>
  <c r="M202" i="2"/>
  <c r="K202" i="2"/>
  <c r="I202" i="2"/>
  <c r="G202" i="2"/>
  <c r="E202" i="2"/>
  <c r="AU201" i="2"/>
  <c r="AS201" i="2"/>
  <c r="AQ201" i="2"/>
  <c r="AO201" i="2"/>
  <c r="AM201" i="2"/>
  <c r="AK201" i="2"/>
  <c r="AI201" i="2"/>
  <c r="AG201" i="2"/>
  <c r="AE201" i="2"/>
  <c r="AC201" i="2"/>
  <c r="AA201" i="2"/>
  <c r="Y201" i="2"/>
  <c r="W201" i="2"/>
  <c r="U201" i="2"/>
  <c r="S201" i="2"/>
  <c r="Q201" i="2"/>
  <c r="O201" i="2"/>
  <c r="M201" i="2"/>
  <c r="K201" i="2"/>
  <c r="I201" i="2"/>
  <c r="G201" i="2"/>
  <c r="E201" i="2"/>
  <c r="AU200" i="2"/>
  <c r="AS200" i="2"/>
  <c r="AQ200" i="2"/>
  <c r="AO200" i="2"/>
  <c r="AM200" i="2"/>
  <c r="AK200" i="2"/>
  <c r="AI200" i="2"/>
  <c r="AG200" i="2"/>
  <c r="AE200" i="2"/>
  <c r="AC200" i="2"/>
  <c r="AA200" i="2"/>
  <c r="Y200" i="2"/>
  <c r="W200" i="2"/>
  <c r="U200" i="2"/>
  <c r="S200" i="2"/>
  <c r="Q200" i="2"/>
  <c r="O200" i="2"/>
  <c r="M200" i="2"/>
  <c r="K200" i="2"/>
  <c r="I200" i="2"/>
  <c r="G200" i="2"/>
  <c r="E200" i="2"/>
  <c r="AU199" i="2"/>
  <c r="AS199" i="2"/>
  <c r="AQ199" i="2"/>
  <c r="AO199" i="2"/>
  <c r="AM199" i="2"/>
  <c r="AK199" i="2"/>
  <c r="AI199" i="2"/>
  <c r="AG199" i="2"/>
  <c r="AE199" i="2"/>
  <c r="AC199" i="2"/>
  <c r="AA199" i="2"/>
  <c r="Y199" i="2"/>
  <c r="W199" i="2"/>
  <c r="U199" i="2"/>
  <c r="S199" i="2"/>
  <c r="Q199" i="2"/>
  <c r="O199" i="2"/>
  <c r="M199" i="2"/>
  <c r="K199" i="2"/>
  <c r="I199" i="2"/>
  <c r="G199" i="2"/>
  <c r="E199" i="2"/>
  <c r="AU198" i="2"/>
  <c r="AS198" i="2"/>
  <c r="AQ198" i="2"/>
  <c r="AO198" i="2"/>
  <c r="AM198" i="2"/>
  <c r="AK198" i="2"/>
  <c r="AI198" i="2"/>
  <c r="AG198" i="2"/>
  <c r="AE198" i="2"/>
  <c r="AC198" i="2"/>
  <c r="AA198" i="2"/>
  <c r="Y198" i="2"/>
  <c r="W198" i="2"/>
  <c r="U198" i="2"/>
  <c r="S198" i="2"/>
  <c r="Q198" i="2"/>
  <c r="O198" i="2"/>
  <c r="M198" i="2"/>
  <c r="K198" i="2"/>
  <c r="I198" i="2"/>
  <c r="G198" i="2"/>
  <c r="E198" i="2"/>
  <c r="AU197" i="2"/>
  <c r="AS197" i="2"/>
  <c r="AQ197" i="2"/>
  <c r="AO197" i="2"/>
  <c r="AM197" i="2"/>
  <c r="AK197" i="2"/>
  <c r="AI197" i="2"/>
  <c r="AG197" i="2"/>
  <c r="AE197" i="2"/>
  <c r="AC197" i="2"/>
  <c r="AA197" i="2"/>
  <c r="Y197" i="2"/>
  <c r="W197" i="2"/>
  <c r="U197" i="2"/>
  <c r="S197" i="2"/>
  <c r="Q197" i="2"/>
  <c r="O197" i="2"/>
  <c r="M197" i="2"/>
  <c r="K197" i="2"/>
  <c r="I197" i="2"/>
  <c r="G197" i="2"/>
  <c r="E197" i="2"/>
  <c r="AU196" i="2"/>
  <c r="AS196" i="2"/>
  <c r="AQ196" i="2"/>
  <c r="AO196" i="2"/>
  <c r="AM196" i="2"/>
  <c r="AK196" i="2"/>
  <c r="AI196" i="2"/>
  <c r="AG196" i="2"/>
  <c r="AE196" i="2"/>
  <c r="AC196" i="2"/>
  <c r="AA196" i="2"/>
  <c r="Y196" i="2"/>
  <c r="W196" i="2"/>
  <c r="U196" i="2"/>
  <c r="S196" i="2"/>
  <c r="Q196" i="2"/>
  <c r="O196" i="2"/>
  <c r="M196" i="2"/>
  <c r="K196" i="2"/>
  <c r="I196" i="2"/>
  <c r="G196" i="2"/>
  <c r="E196" i="2"/>
  <c r="AU195" i="2"/>
  <c r="AS195" i="2"/>
  <c r="AQ195" i="2"/>
  <c r="AO195" i="2"/>
  <c r="AM195" i="2"/>
  <c r="AK195" i="2"/>
  <c r="AI195" i="2"/>
  <c r="AG195" i="2"/>
  <c r="AE195" i="2"/>
  <c r="AC195" i="2"/>
  <c r="AA195" i="2"/>
  <c r="Y195" i="2"/>
  <c r="W195" i="2"/>
  <c r="U195" i="2"/>
  <c r="S195" i="2"/>
  <c r="Q195" i="2"/>
  <c r="O195" i="2"/>
  <c r="M195" i="2"/>
  <c r="K195" i="2"/>
  <c r="I195" i="2"/>
  <c r="G195" i="2"/>
  <c r="E195" i="2"/>
  <c r="AU194" i="2"/>
  <c r="AS194" i="2"/>
  <c r="AQ194" i="2"/>
  <c r="AO194" i="2"/>
  <c r="AM194" i="2"/>
  <c r="AK194" i="2"/>
  <c r="AI194" i="2"/>
  <c r="AG194" i="2"/>
  <c r="AE194" i="2"/>
  <c r="AC194" i="2"/>
  <c r="AA194" i="2"/>
  <c r="Y194" i="2"/>
  <c r="W194" i="2"/>
  <c r="U194" i="2"/>
  <c r="S194" i="2"/>
  <c r="Q194" i="2"/>
  <c r="O194" i="2"/>
  <c r="M194" i="2"/>
  <c r="K194" i="2"/>
  <c r="I194" i="2"/>
  <c r="G194" i="2"/>
  <c r="E194" i="2"/>
  <c r="AU193" i="2"/>
  <c r="AS193" i="2"/>
  <c r="AQ193" i="2"/>
  <c r="AO193" i="2"/>
  <c r="AM193" i="2"/>
  <c r="AK193" i="2"/>
  <c r="AI193" i="2"/>
  <c r="AG193" i="2"/>
  <c r="AE193" i="2"/>
  <c r="AC193" i="2"/>
  <c r="AA193" i="2"/>
  <c r="Y193" i="2"/>
  <c r="W193" i="2"/>
  <c r="U193" i="2"/>
  <c r="S193" i="2"/>
  <c r="Q193" i="2"/>
  <c r="O193" i="2"/>
  <c r="M193" i="2"/>
  <c r="K193" i="2"/>
  <c r="I193" i="2"/>
  <c r="G193" i="2"/>
  <c r="E193" i="2"/>
  <c r="AU192" i="2"/>
  <c r="AS192" i="2"/>
  <c r="AQ192" i="2"/>
  <c r="AO192" i="2"/>
  <c r="AM192" i="2"/>
  <c r="AK192" i="2"/>
  <c r="AI192" i="2"/>
  <c r="AG192" i="2"/>
  <c r="AE192" i="2"/>
  <c r="AC192" i="2"/>
  <c r="AA192" i="2"/>
  <c r="Y192" i="2"/>
  <c r="W192" i="2"/>
  <c r="U192" i="2"/>
  <c r="S192" i="2"/>
  <c r="Q192" i="2"/>
  <c r="O192" i="2"/>
  <c r="M192" i="2"/>
  <c r="K192" i="2"/>
  <c r="I192" i="2"/>
  <c r="G192" i="2"/>
  <c r="E192" i="2"/>
  <c r="AU191" i="2"/>
  <c r="AS191" i="2"/>
  <c r="AQ191" i="2"/>
  <c r="AO191" i="2"/>
  <c r="AM191" i="2"/>
  <c r="AK191" i="2"/>
  <c r="AI191" i="2"/>
  <c r="AG191" i="2"/>
  <c r="AE191" i="2"/>
  <c r="AC191" i="2"/>
  <c r="AA191" i="2"/>
  <c r="Y191" i="2"/>
  <c r="W191" i="2"/>
  <c r="U191" i="2"/>
  <c r="S191" i="2"/>
  <c r="Q191" i="2"/>
  <c r="O191" i="2"/>
  <c r="M191" i="2"/>
  <c r="K191" i="2"/>
  <c r="I191" i="2"/>
  <c r="G191" i="2"/>
  <c r="E191" i="2"/>
  <c r="AU190" i="2"/>
  <c r="AS190" i="2"/>
  <c r="AQ190" i="2"/>
  <c r="AO190" i="2"/>
  <c r="AM190" i="2"/>
  <c r="AK190" i="2"/>
  <c r="AI190" i="2"/>
  <c r="AG190" i="2"/>
  <c r="AE190" i="2"/>
  <c r="AC190" i="2"/>
  <c r="AA190" i="2"/>
  <c r="Y190" i="2"/>
  <c r="W190" i="2"/>
  <c r="U190" i="2"/>
  <c r="S190" i="2"/>
  <c r="Q190" i="2"/>
  <c r="O190" i="2"/>
  <c r="M190" i="2"/>
  <c r="K190" i="2"/>
  <c r="I190" i="2"/>
  <c r="G190" i="2"/>
  <c r="E190" i="2"/>
  <c r="AU189" i="2"/>
  <c r="AS189" i="2"/>
  <c r="AQ189" i="2"/>
  <c r="AO189" i="2"/>
  <c r="AM189" i="2"/>
  <c r="AK189" i="2"/>
  <c r="AI189" i="2"/>
  <c r="AG189" i="2"/>
  <c r="AE189" i="2"/>
  <c r="AC189" i="2"/>
  <c r="AA189" i="2"/>
  <c r="Y189" i="2"/>
  <c r="W189" i="2"/>
  <c r="U189" i="2"/>
  <c r="S189" i="2"/>
  <c r="Q189" i="2"/>
  <c r="O189" i="2"/>
  <c r="M189" i="2"/>
  <c r="K189" i="2"/>
  <c r="I189" i="2"/>
  <c r="G189" i="2"/>
  <c r="E189" i="2"/>
  <c r="AU188" i="2"/>
  <c r="AS188" i="2"/>
  <c r="AQ188" i="2"/>
  <c r="AO188" i="2"/>
  <c r="AM188" i="2"/>
  <c r="AK188" i="2"/>
  <c r="AI188" i="2"/>
  <c r="AG188" i="2"/>
  <c r="AE188" i="2"/>
  <c r="AC188" i="2"/>
  <c r="AA188" i="2"/>
  <c r="Y188" i="2"/>
  <c r="W188" i="2"/>
  <c r="U188" i="2"/>
  <c r="S188" i="2"/>
  <c r="Q188" i="2"/>
  <c r="O188" i="2"/>
  <c r="M188" i="2"/>
  <c r="K188" i="2"/>
  <c r="I188" i="2"/>
  <c r="G188" i="2"/>
  <c r="E188" i="2"/>
  <c r="AU187" i="2"/>
  <c r="AS187" i="2"/>
  <c r="AQ187" i="2"/>
  <c r="AO187" i="2"/>
  <c r="AM187" i="2"/>
  <c r="AK187" i="2"/>
  <c r="AI187" i="2"/>
  <c r="AG187" i="2"/>
  <c r="AE187" i="2"/>
  <c r="AC187" i="2"/>
  <c r="AA187" i="2"/>
  <c r="Y187" i="2"/>
  <c r="W187" i="2"/>
  <c r="U187" i="2"/>
  <c r="S187" i="2"/>
  <c r="Q187" i="2"/>
  <c r="O187" i="2"/>
  <c r="M187" i="2"/>
  <c r="K187" i="2"/>
  <c r="I187" i="2"/>
  <c r="G187" i="2"/>
  <c r="E187" i="2"/>
  <c r="AU186" i="2"/>
  <c r="AS186" i="2"/>
  <c r="AQ186" i="2"/>
  <c r="AO186" i="2"/>
  <c r="AM186" i="2"/>
  <c r="AK186" i="2"/>
  <c r="AI186" i="2"/>
  <c r="AG186" i="2"/>
  <c r="AE186" i="2"/>
  <c r="AC186" i="2"/>
  <c r="AA186" i="2"/>
  <c r="Y186" i="2"/>
  <c r="W186" i="2"/>
  <c r="U186" i="2"/>
  <c r="S186" i="2"/>
  <c r="Q186" i="2"/>
  <c r="O186" i="2"/>
  <c r="M186" i="2"/>
  <c r="K186" i="2"/>
  <c r="I186" i="2"/>
  <c r="G186" i="2"/>
  <c r="E186" i="2"/>
  <c r="AU185" i="2"/>
  <c r="AS185" i="2"/>
  <c r="AQ185" i="2"/>
  <c r="AO185" i="2"/>
  <c r="AM185" i="2"/>
  <c r="AK185" i="2"/>
  <c r="AI185" i="2"/>
  <c r="AG185" i="2"/>
  <c r="AE185" i="2"/>
  <c r="AC185" i="2"/>
  <c r="AA185" i="2"/>
  <c r="Y185" i="2"/>
  <c r="W185" i="2"/>
  <c r="U185" i="2"/>
  <c r="S185" i="2"/>
  <c r="Q185" i="2"/>
  <c r="O185" i="2"/>
  <c r="M185" i="2"/>
  <c r="K185" i="2"/>
  <c r="I185" i="2"/>
  <c r="G185" i="2"/>
  <c r="E185" i="2"/>
  <c r="AU184" i="2"/>
  <c r="AS184" i="2"/>
  <c r="AQ184" i="2"/>
  <c r="AO184" i="2"/>
  <c r="AM184" i="2"/>
  <c r="AK184" i="2"/>
  <c r="AI184" i="2"/>
  <c r="AG184" i="2"/>
  <c r="AE184" i="2"/>
  <c r="AC184" i="2"/>
  <c r="AA184" i="2"/>
  <c r="Y184" i="2"/>
  <c r="W184" i="2"/>
  <c r="U184" i="2"/>
  <c r="S184" i="2"/>
  <c r="Q184" i="2"/>
  <c r="O184" i="2"/>
  <c r="M184" i="2"/>
  <c r="K184" i="2"/>
  <c r="I184" i="2"/>
  <c r="G184" i="2"/>
  <c r="E184" i="2"/>
  <c r="AU183" i="2"/>
  <c r="AS183" i="2"/>
  <c r="AQ183" i="2"/>
  <c r="AO183" i="2"/>
  <c r="AM183" i="2"/>
  <c r="AK183" i="2"/>
  <c r="AI183" i="2"/>
  <c r="AG183" i="2"/>
  <c r="AE183" i="2"/>
  <c r="AC183" i="2"/>
  <c r="AA183" i="2"/>
  <c r="Y183" i="2"/>
  <c r="W183" i="2"/>
  <c r="U183" i="2"/>
  <c r="S183" i="2"/>
  <c r="Q183" i="2"/>
  <c r="O183" i="2"/>
  <c r="M183" i="2"/>
  <c r="K183" i="2"/>
  <c r="I183" i="2"/>
  <c r="G183" i="2"/>
  <c r="E183" i="2"/>
  <c r="AU182" i="2"/>
  <c r="AS182" i="2"/>
  <c r="AQ182" i="2"/>
  <c r="AO182" i="2"/>
  <c r="AM182" i="2"/>
  <c r="AK182" i="2"/>
  <c r="AI182" i="2"/>
  <c r="AG182" i="2"/>
  <c r="AE182" i="2"/>
  <c r="AC182" i="2"/>
  <c r="AA182" i="2"/>
  <c r="Y182" i="2"/>
  <c r="W182" i="2"/>
  <c r="U182" i="2"/>
  <c r="S182" i="2"/>
  <c r="Q182" i="2"/>
  <c r="O182" i="2"/>
  <c r="M182" i="2"/>
  <c r="K182" i="2"/>
  <c r="I182" i="2"/>
  <c r="G182" i="2"/>
  <c r="E182" i="2"/>
  <c r="AU181" i="2"/>
  <c r="AS181" i="2"/>
  <c r="AQ181" i="2"/>
  <c r="AO181" i="2"/>
  <c r="AM181" i="2"/>
  <c r="AK181" i="2"/>
  <c r="AI181" i="2"/>
  <c r="AG181" i="2"/>
  <c r="AE181" i="2"/>
  <c r="AC181" i="2"/>
  <c r="AA181" i="2"/>
  <c r="Y181" i="2"/>
  <c r="W181" i="2"/>
  <c r="U181" i="2"/>
  <c r="S181" i="2"/>
  <c r="Q181" i="2"/>
  <c r="O181" i="2"/>
  <c r="M181" i="2"/>
  <c r="K181" i="2"/>
  <c r="I181" i="2"/>
  <c r="G181" i="2"/>
  <c r="E181" i="2"/>
  <c r="AU180" i="2"/>
  <c r="AS180" i="2"/>
  <c r="AQ180" i="2"/>
  <c r="AO180" i="2"/>
  <c r="AM180" i="2"/>
  <c r="AK180" i="2"/>
  <c r="AI180" i="2"/>
  <c r="AG180" i="2"/>
  <c r="AE180" i="2"/>
  <c r="AC180" i="2"/>
  <c r="AA180" i="2"/>
  <c r="Y180" i="2"/>
  <c r="W180" i="2"/>
  <c r="U180" i="2"/>
  <c r="S180" i="2"/>
  <c r="Q180" i="2"/>
  <c r="O180" i="2"/>
  <c r="M180" i="2"/>
  <c r="K180" i="2"/>
  <c r="I180" i="2"/>
  <c r="G180" i="2"/>
  <c r="E180" i="2"/>
  <c r="AU179" i="2"/>
  <c r="AS179" i="2"/>
  <c r="AQ179" i="2"/>
  <c r="AO179" i="2"/>
  <c r="AM179" i="2"/>
  <c r="AK179" i="2"/>
  <c r="AI179" i="2"/>
  <c r="AG179" i="2"/>
  <c r="AE179" i="2"/>
  <c r="AC179" i="2"/>
  <c r="AA179" i="2"/>
  <c r="Y179" i="2"/>
  <c r="W179" i="2"/>
  <c r="U179" i="2"/>
  <c r="S179" i="2"/>
  <c r="Q179" i="2"/>
  <c r="O179" i="2"/>
  <c r="M179" i="2"/>
  <c r="K179" i="2"/>
  <c r="I179" i="2"/>
  <c r="G179" i="2"/>
  <c r="E179" i="2"/>
  <c r="AU178" i="2"/>
  <c r="AS178" i="2"/>
  <c r="AQ178" i="2"/>
  <c r="AO178" i="2"/>
  <c r="AM178" i="2"/>
  <c r="AK178" i="2"/>
  <c r="AI178" i="2"/>
  <c r="AG178" i="2"/>
  <c r="AE178" i="2"/>
  <c r="AC178" i="2"/>
  <c r="AA178" i="2"/>
  <c r="Y178" i="2"/>
  <c r="W178" i="2"/>
  <c r="U178" i="2"/>
  <c r="S178" i="2"/>
  <c r="Q178" i="2"/>
  <c r="O178" i="2"/>
  <c r="M178" i="2"/>
  <c r="K178" i="2"/>
  <c r="I178" i="2"/>
  <c r="G178" i="2"/>
  <c r="E178" i="2"/>
  <c r="AU177" i="2"/>
  <c r="AS177" i="2"/>
  <c r="AQ177" i="2"/>
  <c r="AO177" i="2"/>
  <c r="AM177" i="2"/>
  <c r="AK177" i="2"/>
  <c r="AI177" i="2"/>
  <c r="AG177" i="2"/>
  <c r="AE177" i="2"/>
  <c r="AC177" i="2"/>
  <c r="AA177" i="2"/>
  <c r="Y177" i="2"/>
  <c r="W177" i="2"/>
  <c r="U177" i="2"/>
  <c r="S177" i="2"/>
  <c r="Q177" i="2"/>
  <c r="O177" i="2"/>
  <c r="M177" i="2"/>
  <c r="K177" i="2"/>
  <c r="I177" i="2"/>
  <c r="G177" i="2"/>
  <c r="E177" i="2"/>
  <c r="AU176" i="2"/>
  <c r="AS176" i="2"/>
  <c r="AQ176" i="2"/>
  <c r="AO176" i="2"/>
  <c r="AM176" i="2"/>
  <c r="AK176" i="2"/>
  <c r="AI176" i="2"/>
  <c r="AG176" i="2"/>
  <c r="AE176" i="2"/>
  <c r="AC176" i="2"/>
  <c r="AA176" i="2"/>
  <c r="Y176" i="2"/>
  <c r="W176" i="2"/>
  <c r="U176" i="2"/>
  <c r="S176" i="2"/>
  <c r="Q176" i="2"/>
  <c r="O176" i="2"/>
  <c r="M176" i="2"/>
  <c r="K176" i="2"/>
  <c r="I176" i="2"/>
  <c r="G176" i="2"/>
  <c r="E176" i="2"/>
  <c r="AU175" i="2"/>
  <c r="AS175" i="2"/>
  <c r="AQ175" i="2"/>
  <c r="AO175" i="2"/>
  <c r="AM175" i="2"/>
  <c r="AK175" i="2"/>
  <c r="AI175" i="2"/>
  <c r="AG175" i="2"/>
  <c r="AE175" i="2"/>
  <c r="AC175" i="2"/>
  <c r="AA175" i="2"/>
  <c r="Y175" i="2"/>
  <c r="W175" i="2"/>
  <c r="U175" i="2"/>
  <c r="S175" i="2"/>
  <c r="Q175" i="2"/>
  <c r="O175" i="2"/>
  <c r="M175" i="2"/>
  <c r="K175" i="2"/>
  <c r="I175" i="2"/>
  <c r="G175" i="2"/>
  <c r="E175" i="2"/>
  <c r="AU174" i="2"/>
  <c r="AS174" i="2"/>
  <c r="AQ174" i="2"/>
  <c r="AO174" i="2"/>
  <c r="AM174" i="2"/>
  <c r="AK174" i="2"/>
  <c r="AI174" i="2"/>
  <c r="AG174" i="2"/>
  <c r="AE174" i="2"/>
  <c r="AC174" i="2"/>
  <c r="AA174" i="2"/>
  <c r="Y174" i="2"/>
  <c r="W174" i="2"/>
  <c r="U174" i="2"/>
  <c r="S174" i="2"/>
  <c r="Q174" i="2"/>
  <c r="O174" i="2"/>
  <c r="M174" i="2"/>
  <c r="K174" i="2"/>
  <c r="I174" i="2"/>
  <c r="G174" i="2"/>
  <c r="E174" i="2"/>
  <c r="AU173" i="2"/>
  <c r="AS173" i="2"/>
  <c r="AQ173" i="2"/>
  <c r="AO173" i="2"/>
  <c r="AM173" i="2"/>
  <c r="AK173" i="2"/>
  <c r="AI173" i="2"/>
  <c r="AG173" i="2"/>
  <c r="AE173" i="2"/>
  <c r="AC173" i="2"/>
  <c r="AA173" i="2"/>
  <c r="Y173" i="2"/>
  <c r="W173" i="2"/>
  <c r="U173" i="2"/>
  <c r="S173" i="2"/>
  <c r="Q173" i="2"/>
  <c r="O173" i="2"/>
  <c r="M173" i="2"/>
  <c r="K173" i="2"/>
  <c r="I173" i="2"/>
  <c r="G173" i="2"/>
  <c r="E173" i="2"/>
  <c r="AU172" i="2"/>
  <c r="AS172" i="2"/>
  <c r="AQ172" i="2"/>
  <c r="AO172" i="2"/>
  <c r="AM172" i="2"/>
  <c r="AK172" i="2"/>
  <c r="AI172" i="2"/>
  <c r="AG172" i="2"/>
  <c r="AE172" i="2"/>
  <c r="AC172" i="2"/>
  <c r="AA172" i="2"/>
  <c r="Y172" i="2"/>
  <c r="W172" i="2"/>
  <c r="U172" i="2"/>
  <c r="S172" i="2"/>
  <c r="Q172" i="2"/>
  <c r="O172" i="2"/>
  <c r="M172" i="2"/>
  <c r="K172" i="2"/>
  <c r="I172" i="2"/>
  <c r="G172" i="2"/>
  <c r="E172" i="2"/>
  <c r="AU171" i="2"/>
  <c r="AS171" i="2"/>
  <c r="AQ171" i="2"/>
  <c r="AO171" i="2"/>
  <c r="AM171" i="2"/>
  <c r="AK171" i="2"/>
  <c r="AI171" i="2"/>
  <c r="AG171" i="2"/>
  <c r="AE171" i="2"/>
  <c r="AC171" i="2"/>
  <c r="AA171" i="2"/>
  <c r="Y171" i="2"/>
  <c r="W171" i="2"/>
  <c r="U171" i="2"/>
  <c r="S171" i="2"/>
  <c r="Q171" i="2"/>
  <c r="O171" i="2"/>
  <c r="M171" i="2"/>
  <c r="K171" i="2"/>
  <c r="I171" i="2"/>
  <c r="G171" i="2"/>
  <c r="E171" i="2"/>
  <c r="AU170" i="2"/>
  <c r="AS170" i="2"/>
  <c r="AQ170" i="2"/>
  <c r="AO170" i="2"/>
  <c r="AM170" i="2"/>
  <c r="AK170" i="2"/>
  <c r="AI170" i="2"/>
  <c r="AG170" i="2"/>
  <c r="AE170" i="2"/>
  <c r="AC170" i="2"/>
  <c r="AA170" i="2"/>
  <c r="Y170" i="2"/>
  <c r="W170" i="2"/>
  <c r="U170" i="2"/>
  <c r="S170" i="2"/>
  <c r="Q170" i="2"/>
  <c r="O170" i="2"/>
  <c r="M170" i="2"/>
  <c r="K170" i="2"/>
  <c r="I170" i="2"/>
  <c r="G170" i="2"/>
  <c r="E170" i="2"/>
  <c r="AU169" i="2"/>
  <c r="AS169" i="2"/>
  <c r="AQ169" i="2"/>
  <c r="AO169" i="2"/>
  <c r="AM169" i="2"/>
  <c r="AK169" i="2"/>
  <c r="AI169" i="2"/>
  <c r="AG169" i="2"/>
  <c r="AE169" i="2"/>
  <c r="AC169" i="2"/>
  <c r="AA169" i="2"/>
  <c r="Y169" i="2"/>
  <c r="W169" i="2"/>
  <c r="U169" i="2"/>
  <c r="S169" i="2"/>
  <c r="Q169" i="2"/>
  <c r="O169" i="2"/>
  <c r="M169" i="2"/>
  <c r="K169" i="2"/>
  <c r="I169" i="2"/>
  <c r="G169" i="2"/>
  <c r="E169" i="2"/>
  <c r="AU168" i="2"/>
  <c r="AS168" i="2"/>
  <c r="AQ168" i="2"/>
  <c r="AO168" i="2"/>
  <c r="AM168" i="2"/>
  <c r="AK168" i="2"/>
  <c r="AI168" i="2"/>
  <c r="AG168" i="2"/>
  <c r="AE168" i="2"/>
  <c r="AC168" i="2"/>
  <c r="AA168" i="2"/>
  <c r="Y168" i="2"/>
  <c r="W168" i="2"/>
  <c r="U168" i="2"/>
  <c r="S168" i="2"/>
  <c r="Q168" i="2"/>
  <c r="O168" i="2"/>
  <c r="M168" i="2"/>
  <c r="K168" i="2"/>
  <c r="I168" i="2"/>
  <c r="G168" i="2"/>
  <c r="E168" i="2"/>
  <c r="AU167" i="2"/>
  <c r="AS167" i="2"/>
  <c r="AQ167" i="2"/>
  <c r="AO167" i="2"/>
  <c r="AM167" i="2"/>
  <c r="AK167" i="2"/>
  <c r="AI167" i="2"/>
  <c r="AG167" i="2"/>
  <c r="AE167" i="2"/>
  <c r="AC167" i="2"/>
  <c r="AA167" i="2"/>
  <c r="Y167" i="2"/>
  <c r="W167" i="2"/>
  <c r="U167" i="2"/>
  <c r="S167" i="2"/>
  <c r="Q167" i="2"/>
  <c r="O167" i="2"/>
  <c r="M167" i="2"/>
  <c r="K167" i="2"/>
  <c r="I167" i="2"/>
  <c r="G167" i="2"/>
  <c r="E167" i="2"/>
  <c r="AU166" i="2"/>
  <c r="AS166" i="2"/>
  <c r="AQ166" i="2"/>
  <c r="AO166" i="2"/>
  <c r="AM166" i="2"/>
  <c r="AK166" i="2"/>
  <c r="AI166" i="2"/>
  <c r="AG166" i="2"/>
  <c r="AE166" i="2"/>
  <c r="AC166" i="2"/>
  <c r="AA166" i="2"/>
  <c r="Y166" i="2"/>
  <c r="W166" i="2"/>
  <c r="U166" i="2"/>
  <c r="S166" i="2"/>
  <c r="Q166" i="2"/>
  <c r="O166" i="2"/>
  <c r="M166" i="2"/>
  <c r="K166" i="2"/>
  <c r="I166" i="2"/>
  <c r="G166" i="2"/>
  <c r="E166" i="2"/>
  <c r="AU165" i="2"/>
  <c r="AS165" i="2"/>
  <c r="AQ165" i="2"/>
  <c r="AO165" i="2"/>
  <c r="AM165" i="2"/>
  <c r="AK165" i="2"/>
  <c r="AI165" i="2"/>
  <c r="AG165" i="2"/>
  <c r="AE165" i="2"/>
  <c r="AC165" i="2"/>
  <c r="AA165" i="2"/>
  <c r="Y165" i="2"/>
  <c r="W165" i="2"/>
  <c r="U165" i="2"/>
  <c r="S165" i="2"/>
  <c r="Q165" i="2"/>
  <c r="O165" i="2"/>
  <c r="M165" i="2"/>
  <c r="K165" i="2"/>
  <c r="I165" i="2"/>
  <c r="G165" i="2"/>
  <c r="E165" i="2"/>
  <c r="AU164" i="2"/>
  <c r="AS164" i="2"/>
  <c r="AQ164" i="2"/>
  <c r="AO164" i="2"/>
  <c r="AM164" i="2"/>
  <c r="AK164" i="2"/>
  <c r="AI164" i="2"/>
  <c r="AG164" i="2"/>
  <c r="AE164" i="2"/>
  <c r="AC164" i="2"/>
  <c r="AA164" i="2"/>
  <c r="Y164" i="2"/>
  <c r="W164" i="2"/>
  <c r="U164" i="2"/>
  <c r="S164" i="2"/>
  <c r="Q164" i="2"/>
  <c r="O164" i="2"/>
  <c r="M164" i="2"/>
  <c r="K164" i="2"/>
  <c r="I164" i="2"/>
  <c r="G164" i="2"/>
  <c r="E164" i="2"/>
  <c r="AU163" i="2"/>
  <c r="AS163" i="2"/>
  <c r="AQ163" i="2"/>
  <c r="AO163" i="2"/>
  <c r="AM163" i="2"/>
  <c r="AK163" i="2"/>
  <c r="AI163" i="2"/>
  <c r="AG163" i="2"/>
  <c r="AE163" i="2"/>
  <c r="AC163" i="2"/>
  <c r="AA163" i="2"/>
  <c r="Y163" i="2"/>
  <c r="W163" i="2"/>
  <c r="U163" i="2"/>
  <c r="S163" i="2"/>
  <c r="Q163" i="2"/>
  <c r="O163" i="2"/>
  <c r="M163" i="2"/>
  <c r="K163" i="2"/>
  <c r="I163" i="2"/>
  <c r="G163" i="2"/>
  <c r="E163" i="2"/>
  <c r="AU162" i="2"/>
  <c r="AS162" i="2"/>
  <c r="AQ162" i="2"/>
  <c r="AO162" i="2"/>
  <c r="AM162" i="2"/>
  <c r="AK162" i="2"/>
  <c r="AI162" i="2"/>
  <c r="AG162" i="2"/>
  <c r="AE162" i="2"/>
  <c r="AC162" i="2"/>
  <c r="AA162" i="2"/>
  <c r="Y162" i="2"/>
  <c r="W162" i="2"/>
  <c r="U162" i="2"/>
  <c r="S162" i="2"/>
  <c r="Q162" i="2"/>
  <c r="O162" i="2"/>
  <c r="M162" i="2"/>
  <c r="K162" i="2"/>
  <c r="I162" i="2"/>
  <c r="G162" i="2"/>
  <c r="E162" i="2"/>
  <c r="AU161" i="2"/>
  <c r="AS161" i="2"/>
  <c r="AQ161" i="2"/>
  <c r="AO161" i="2"/>
  <c r="AM161" i="2"/>
  <c r="AK161" i="2"/>
  <c r="AI161" i="2"/>
  <c r="AG161" i="2"/>
  <c r="AE161" i="2"/>
  <c r="AC161" i="2"/>
  <c r="AA161" i="2"/>
  <c r="Y161" i="2"/>
  <c r="W161" i="2"/>
  <c r="U161" i="2"/>
  <c r="S161" i="2"/>
  <c r="Q161" i="2"/>
  <c r="O161" i="2"/>
  <c r="M161" i="2"/>
  <c r="K161" i="2"/>
  <c r="I161" i="2"/>
  <c r="G161" i="2"/>
  <c r="E161" i="2"/>
  <c r="AU160" i="2"/>
  <c r="AS160" i="2"/>
  <c r="AQ160" i="2"/>
  <c r="AO160" i="2"/>
  <c r="AM160" i="2"/>
  <c r="AK160" i="2"/>
  <c r="AI160" i="2"/>
  <c r="AG160" i="2"/>
  <c r="AE160" i="2"/>
  <c r="AC160" i="2"/>
  <c r="AA160" i="2"/>
  <c r="Y160" i="2"/>
  <c r="W160" i="2"/>
  <c r="U160" i="2"/>
  <c r="S160" i="2"/>
  <c r="Q160" i="2"/>
  <c r="O160" i="2"/>
  <c r="M160" i="2"/>
  <c r="K160" i="2"/>
  <c r="I160" i="2"/>
  <c r="G160" i="2"/>
  <c r="E160" i="2"/>
  <c r="AU159" i="2"/>
  <c r="AS159" i="2"/>
  <c r="AQ159" i="2"/>
  <c r="AO159" i="2"/>
  <c r="AM159" i="2"/>
  <c r="AK159" i="2"/>
  <c r="AI159" i="2"/>
  <c r="AG159" i="2"/>
  <c r="AE159" i="2"/>
  <c r="AC159" i="2"/>
  <c r="AA159" i="2"/>
  <c r="Y159" i="2"/>
  <c r="W159" i="2"/>
  <c r="U159" i="2"/>
  <c r="S159" i="2"/>
  <c r="Q159" i="2"/>
  <c r="O159" i="2"/>
  <c r="M159" i="2"/>
  <c r="K159" i="2"/>
  <c r="I159" i="2"/>
  <c r="G159" i="2"/>
  <c r="E159" i="2"/>
  <c r="AU158" i="2"/>
  <c r="AS158" i="2"/>
  <c r="AQ158" i="2"/>
  <c r="AO158" i="2"/>
  <c r="AM158" i="2"/>
  <c r="AK158" i="2"/>
  <c r="AI158" i="2"/>
  <c r="AG158" i="2"/>
  <c r="AE158" i="2"/>
  <c r="AC158" i="2"/>
  <c r="AA158" i="2"/>
  <c r="Y158" i="2"/>
  <c r="W158" i="2"/>
  <c r="U158" i="2"/>
  <c r="S158" i="2"/>
  <c r="Q158" i="2"/>
  <c r="O158" i="2"/>
  <c r="M158" i="2"/>
  <c r="K158" i="2"/>
  <c r="I158" i="2"/>
  <c r="G158" i="2"/>
  <c r="E158" i="2"/>
  <c r="AU157" i="2"/>
  <c r="AS157" i="2"/>
  <c r="AQ157" i="2"/>
  <c r="AO157" i="2"/>
  <c r="AM157" i="2"/>
  <c r="AK157" i="2"/>
  <c r="AI157" i="2"/>
  <c r="AG157" i="2"/>
  <c r="AE157" i="2"/>
  <c r="AC157" i="2"/>
  <c r="AA157" i="2"/>
  <c r="Y157" i="2"/>
  <c r="W157" i="2"/>
  <c r="U157" i="2"/>
  <c r="S157" i="2"/>
  <c r="Q157" i="2"/>
  <c r="O157" i="2"/>
  <c r="M157" i="2"/>
  <c r="K157" i="2"/>
  <c r="I157" i="2"/>
  <c r="G157" i="2"/>
  <c r="E157" i="2"/>
  <c r="AU156" i="2"/>
  <c r="AS156" i="2"/>
  <c r="AQ156" i="2"/>
  <c r="AO156" i="2"/>
  <c r="AM156" i="2"/>
  <c r="AK156" i="2"/>
  <c r="AI156" i="2"/>
  <c r="AG156" i="2"/>
  <c r="AE156" i="2"/>
  <c r="AC156" i="2"/>
  <c r="AA156" i="2"/>
  <c r="Y156" i="2"/>
  <c r="W156" i="2"/>
  <c r="U156" i="2"/>
  <c r="S156" i="2"/>
  <c r="Q156" i="2"/>
  <c r="O156" i="2"/>
  <c r="M156" i="2"/>
  <c r="K156" i="2"/>
  <c r="I156" i="2"/>
  <c r="G156" i="2"/>
  <c r="E156" i="2"/>
  <c r="AU155" i="2"/>
  <c r="AS155" i="2"/>
  <c r="AQ155" i="2"/>
  <c r="AO155" i="2"/>
  <c r="AM155" i="2"/>
  <c r="AK155" i="2"/>
  <c r="AI155" i="2"/>
  <c r="AG155" i="2"/>
  <c r="AE155" i="2"/>
  <c r="AC155" i="2"/>
  <c r="AA155" i="2"/>
  <c r="Y155" i="2"/>
  <c r="W155" i="2"/>
  <c r="U155" i="2"/>
  <c r="S155" i="2"/>
  <c r="Q155" i="2"/>
  <c r="O155" i="2"/>
  <c r="M155" i="2"/>
  <c r="K155" i="2"/>
  <c r="I155" i="2"/>
  <c r="G155" i="2"/>
  <c r="E155" i="2"/>
  <c r="AU154" i="2"/>
  <c r="AS154" i="2"/>
  <c r="AQ154" i="2"/>
  <c r="AO154" i="2"/>
  <c r="AM154" i="2"/>
  <c r="AK154" i="2"/>
  <c r="AI154" i="2"/>
  <c r="AG154" i="2"/>
  <c r="AE154" i="2"/>
  <c r="AC154" i="2"/>
  <c r="AA154" i="2"/>
  <c r="Y154" i="2"/>
  <c r="W154" i="2"/>
  <c r="U154" i="2"/>
  <c r="S154" i="2"/>
  <c r="Q154" i="2"/>
  <c r="O154" i="2"/>
  <c r="M154" i="2"/>
  <c r="K154" i="2"/>
  <c r="I154" i="2"/>
  <c r="G154" i="2"/>
  <c r="E154" i="2"/>
  <c r="AU153" i="2"/>
  <c r="AS153" i="2"/>
  <c r="AQ153" i="2"/>
  <c r="AO153" i="2"/>
  <c r="AM153" i="2"/>
  <c r="AK153" i="2"/>
  <c r="AI153" i="2"/>
  <c r="AG153" i="2"/>
  <c r="AE153" i="2"/>
  <c r="AC153" i="2"/>
  <c r="AA153" i="2"/>
  <c r="Y153" i="2"/>
  <c r="W153" i="2"/>
  <c r="U153" i="2"/>
  <c r="S153" i="2"/>
  <c r="Q153" i="2"/>
  <c r="O153" i="2"/>
  <c r="M153" i="2"/>
  <c r="K153" i="2"/>
  <c r="I153" i="2"/>
  <c r="G153" i="2"/>
  <c r="E153" i="2"/>
  <c r="AU152" i="2"/>
  <c r="AS152" i="2"/>
  <c r="AQ152" i="2"/>
  <c r="AO152" i="2"/>
  <c r="AM152" i="2"/>
  <c r="AK152" i="2"/>
  <c r="AI152" i="2"/>
  <c r="AG152" i="2"/>
  <c r="AE152" i="2"/>
  <c r="AC152" i="2"/>
  <c r="AA152" i="2"/>
  <c r="Y152" i="2"/>
  <c r="W152" i="2"/>
  <c r="U152" i="2"/>
  <c r="S152" i="2"/>
  <c r="Q152" i="2"/>
  <c r="O152" i="2"/>
  <c r="M152" i="2"/>
  <c r="K152" i="2"/>
  <c r="I152" i="2"/>
  <c r="G152" i="2"/>
  <c r="E152" i="2"/>
  <c r="AU151" i="2"/>
  <c r="AS151" i="2"/>
  <c r="AQ151" i="2"/>
  <c r="AO151" i="2"/>
  <c r="AM151" i="2"/>
  <c r="AK151" i="2"/>
  <c r="AI151" i="2"/>
  <c r="AG151" i="2"/>
  <c r="AE151" i="2"/>
  <c r="AC151" i="2"/>
  <c r="AA151" i="2"/>
  <c r="Y151" i="2"/>
  <c r="W151" i="2"/>
  <c r="U151" i="2"/>
  <c r="S151" i="2"/>
  <c r="Q151" i="2"/>
  <c r="O151" i="2"/>
  <c r="M151" i="2"/>
  <c r="K151" i="2"/>
  <c r="I151" i="2"/>
  <c r="G151" i="2"/>
  <c r="E151" i="2"/>
  <c r="AU150" i="2"/>
  <c r="AS150" i="2"/>
  <c r="AQ150" i="2"/>
  <c r="AO150" i="2"/>
  <c r="AM150" i="2"/>
  <c r="AK150" i="2"/>
  <c r="AI150" i="2"/>
  <c r="AG150" i="2"/>
  <c r="AE150" i="2"/>
  <c r="AC150" i="2"/>
  <c r="AA150" i="2"/>
  <c r="Y150" i="2"/>
  <c r="W150" i="2"/>
  <c r="U150" i="2"/>
  <c r="S150" i="2"/>
  <c r="Q150" i="2"/>
  <c r="O150" i="2"/>
  <c r="M150" i="2"/>
  <c r="K150" i="2"/>
  <c r="I150" i="2"/>
  <c r="G150" i="2"/>
  <c r="E150" i="2"/>
  <c r="AU149" i="2"/>
  <c r="AS149" i="2"/>
  <c r="AQ149" i="2"/>
  <c r="AO149" i="2"/>
  <c r="AM149" i="2"/>
  <c r="AK149" i="2"/>
  <c r="AI149" i="2"/>
  <c r="AG149" i="2"/>
  <c r="AE149" i="2"/>
  <c r="AC149" i="2"/>
  <c r="AA149" i="2"/>
  <c r="Y149" i="2"/>
  <c r="W149" i="2"/>
  <c r="U149" i="2"/>
  <c r="S149" i="2"/>
  <c r="Q149" i="2"/>
  <c r="O149" i="2"/>
  <c r="M149" i="2"/>
  <c r="K149" i="2"/>
  <c r="I149" i="2"/>
  <c r="G149" i="2"/>
  <c r="E149" i="2"/>
  <c r="AU148" i="2"/>
  <c r="AS148" i="2"/>
  <c r="AQ148" i="2"/>
  <c r="AO148" i="2"/>
  <c r="AM148" i="2"/>
  <c r="AK148" i="2"/>
  <c r="AI148" i="2"/>
  <c r="AG148" i="2"/>
  <c r="AE148" i="2"/>
  <c r="AC148" i="2"/>
  <c r="AA148" i="2"/>
  <c r="Y148" i="2"/>
  <c r="W148" i="2"/>
  <c r="U148" i="2"/>
  <c r="S148" i="2"/>
  <c r="Q148" i="2"/>
  <c r="O148" i="2"/>
  <c r="M148" i="2"/>
  <c r="K148" i="2"/>
  <c r="I148" i="2"/>
  <c r="G148" i="2"/>
  <c r="E148" i="2"/>
  <c r="AU147" i="2"/>
  <c r="AS147" i="2"/>
  <c r="AQ147" i="2"/>
  <c r="AO147" i="2"/>
  <c r="AM147" i="2"/>
  <c r="AK147" i="2"/>
  <c r="AI147" i="2"/>
  <c r="AG147" i="2"/>
  <c r="AE147" i="2"/>
  <c r="AC147" i="2"/>
  <c r="AA147" i="2"/>
  <c r="Y147" i="2"/>
  <c r="W147" i="2"/>
  <c r="U147" i="2"/>
  <c r="S147" i="2"/>
  <c r="Q147" i="2"/>
  <c r="O147" i="2"/>
  <c r="M147" i="2"/>
  <c r="K147" i="2"/>
  <c r="I147" i="2"/>
  <c r="G147" i="2"/>
  <c r="E147" i="2"/>
  <c r="AU146" i="2"/>
  <c r="AS146" i="2"/>
  <c r="AQ146" i="2"/>
  <c r="AO146" i="2"/>
  <c r="AM146" i="2"/>
  <c r="AK146" i="2"/>
  <c r="AI146" i="2"/>
  <c r="AG146" i="2"/>
  <c r="AE146" i="2"/>
  <c r="AC146" i="2"/>
  <c r="AA146" i="2"/>
  <c r="Y146" i="2"/>
  <c r="W146" i="2"/>
  <c r="U146" i="2"/>
  <c r="S146" i="2"/>
  <c r="Q146" i="2"/>
  <c r="O146" i="2"/>
  <c r="M146" i="2"/>
  <c r="K146" i="2"/>
  <c r="I146" i="2"/>
  <c r="G146" i="2"/>
  <c r="E146" i="2"/>
  <c r="AU145" i="2"/>
  <c r="AS145" i="2"/>
  <c r="AQ145" i="2"/>
  <c r="AO145" i="2"/>
  <c r="AM145" i="2"/>
  <c r="AK145" i="2"/>
  <c r="AI145" i="2"/>
  <c r="AG145" i="2"/>
  <c r="AE145" i="2"/>
  <c r="AC145" i="2"/>
  <c r="AA145" i="2"/>
  <c r="Y145" i="2"/>
  <c r="W145" i="2"/>
  <c r="U145" i="2"/>
  <c r="S145" i="2"/>
  <c r="Q145" i="2"/>
  <c r="O145" i="2"/>
  <c r="M145" i="2"/>
  <c r="K145" i="2"/>
  <c r="I145" i="2"/>
  <c r="G145" i="2"/>
  <c r="E145" i="2"/>
  <c r="AU144" i="2"/>
  <c r="AS144" i="2"/>
  <c r="AQ144" i="2"/>
  <c r="AO144" i="2"/>
  <c r="AM144" i="2"/>
  <c r="AK144" i="2"/>
  <c r="AI144" i="2"/>
  <c r="AG144" i="2"/>
  <c r="AE144" i="2"/>
  <c r="AC144" i="2"/>
  <c r="AA144" i="2"/>
  <c r="Y144" i="2"/>
  <c r="W144" i="2"/>
  <c r="U144" i="2"/>
  <c r="S144" i="2"/>
  <c r="Q144" i="2"/>
  <c r="O144" i="2"/>
  <c r="M144" i="2"/>
  <c r="K144" i="2"/>
  <c r="I144" i="2"/>
  <c r="G144" i="2"/>
  <c r="E144" i="2"/>
  <c r="AU143" i="2"/>
  <c r="AS143" i="2"/>
  <c r="AQ143" i="2"/>
  <c r="AO143" i="2"/>
  <c r="AM143" i="2"/>
  <c r="AK143" i="2"/>
  <c r="AI143" i="2"/>
  <c r="AG143" i="2"/>
  <c r="AE143" i="2"/>
  <c r="AC143" i="2"/>
  <c r="AA143" i="2"/>
  <c r="Y143" i="2"/>
  <c r="W143" i="2"/>
  <c r="U143" i="2"/>
  <c r="S143" i="2"/>
  <c r="Q143" i="2"/>
  <c r="O143" i="2"/>
  <c r="M143" i="2"/>
  <c r="K143" i="2"/>
  <c r="I143" i="2"/>
  <c r="G143" i="2"/>
  <c r="E143" i="2"/>
  <c r="AU142" i="2"/>
  <c r="AS142" i="2"/>
  <c r="AQ142" i="2"/>
  <c r="AO142" i="2"/>
  <c r="AM142" i="2"/>
  <c r="AK142" i="2"/>
  <c r="AI142" i="2"/>
  <c r="AG142" i="2"/>
  <c r="AE142" i="2"/>
  <c r="AC142" i="2"/>
  <c r="AA142" i="2"/>
  <c r="Y142" i="2"/>
  <c r="W142" i="2"/>
  <c r="U142" i="2"/>
  <c r="S142" i="2"/>
  <c r="Q142" i="2"/>
  <c r="O142" i="2"/>
  <c r="M142" i="2"/>
  <c r="K142" i="2"/>
  <c r="I142" i="2"/>
  <c r="G142" i="2"/>
  <c r="E142" i="2"/>
  <c r="AU141" i="2"/>
  <c r="AS141" i="2"/>
  <c r="AQ141" i="2"/>
  <c r="AO141" i="2"/>
  <c r="AM141" i="2"/>
  <c r="AK141" i="2"/>
  <c r="AI141" i="2"/>
  <c r="AG141" i="2"/>
  <c r="AE141" i="2"/>
  <c r="AC141" i="2"/>
  <c r="AA141" i="2"/>
  <c r="Y141" i="2"/>
  <c r="W141" i="2"/>
  <c r="U141" i="2"/>
  <c r="S141" i="2"/>
  <c r="Q141" i="2"/>
  <c r="O141" i="2"/>
  <c r="M141" i="2"/>
  <c r="K141" i="2"/>
  <c r="I141" i="2"/>
  <c r="G141" i="2"/>
  <c r="E141" i="2"/>
  <c r="AU140" i="2"/>
  <c r="AS140" i="2"/>
  <c r="AQ140" i="2"/>
  <c r="AO140" i="2"/>
  <c r="AM140" i="2"/>
  <c r="AK140" i="2"/>
  <c r="AI140" i="2"/>
  <c r="AG140" i="2"/>
  <c r="AE140" i="2"/>
  <c r="AC140" i="2"/>
  <c r="AA140" i="2"/>
  <c r="Y140" i="2"/>
  <c r="W140" i="2"/>
  <c r="U140" i="2"/>
  <c r="S140" i="2"/>
  <c r="Q140" i="2"/>
  <c r="O140" i="2"/>
  <c r="M140" i="2"/>
  <c r="K140" i="2"/>
  <c r="I140" i="2"/>
  <c r="G140" i="2"/>
  <c r="E140" i="2"/>
  <c r="AU139" i="2"/>
  <c r="AS139" i="2"/>
  <c r="AQ139" i="2"/>
  <c r="AO139" i="2"/>
  <c r="AM139" i="2"/>
  <c r="AK139" i="2"/>
  <c r="AI139" i="2"/>
  <c r="AG139" i="2"/>
  <c r="AE139" i="2"/>
  <c r="AC139" i="2"/>
  <c r="AA139" i="2"/>
  <c r="Y139" i="2"/>
  <c r="W139" i="2"/>
  <c r="U139" i="2"/>
  <c r="S139" i="2"/>
  <c r="Q139" i="2"/>
  <c r="O139" i="2"/>
  <c r="M139" i="2"/>
  <c r="K139" i="2"/>
  <c r="I139" i="2"/>
  <c r="G139" i="2"/>
  <c r="E139" i="2"/>
  <c r="AU138" i="2"/>
  <c r="AS138" i="2"/>
  <c r="AQ138" i="2"/>
  <c r="AO138" i="2"/>
  <c r="AM138" i="2"/>
  <c r="AK138" i="2"/>
  <c r="AI138" i="2"/>
  <c r="AG138" i="2"/>
  <c r="AE138" i="2"/>
  <c r="AC138" i="2"/>
  <c r="AA138" i="2"/>
  <c r="Y138" i="2"/>
  <c r="W138" i="2"/>
  <c r="U138" i="2"/>
  <c r="S138" i="2"/>
  <c r="Q138" i="2"/>
  <c r="O138" i="2"/>
  <c r="M138" i="2"/>
  <c r="K138" i="2"/>
  <c r="I138" i="2"/>
  <c r="G138" i="2"/>
  <c r="E138" i="2"/>
  <c r="AU137" i="2"/>
  <c r="AS137" i="2"/>
  <c r="AQ137" i="2"/>
  <c r="AO137" i="2"/>
  <c r="AM137" i="2"/>
  <c r="AK137" i="2"/>
  <c r="AI137" i="2"/>
  <c r="AG137" i="2"/>
  <c r="AE137" i="2"/>
  <c r="AC137" i="2"/>
  <c r="AA137" i="2"/>
  <c r="Y137" i="2"/>
  <c r="W137" i="2"/>
  <c r="U137" i="2"/>
  <c r="S137" i="2"/>
  <c r="Q137" i="2"/>
  <c r="O137" i="2"/>
  <c r="M137" i="2"/>
  <c r="K137" i="2"/>
  <c r="I137" i="2"/>
  <c r="D137" i="2"/>
  <c r="E137" i="2" s="1"/>
  <c r="AU136" i="2"/>
  <c r="AS136" i="2"/>
  <c r="AQ136" i="2"/>
  <c r="AO136" i="2"/>
  <c r="AM136" i="2"/>
  <c r="AK136" i="2"/>
  <c r="AI136" i="2"/>
  <c r="AG136" i="2"/>
  <c r="AE136" i="2"/>
  <c r="AC136" i="2"/>
  <c r="AA136" i="2"/>
  <c r="Y136" i="2"/>
  <c r="W136" i="2"/>
  <c r="U136" i="2"/>
  <c r="S136" i="2"/>
  <c r="Q136" i="2"/>
  <c r="O136" i="2"/>
  <c r="M136" i="2"/>
  <c r="K136" i="2"/>
  <c r="I136" i="2"/>
  <c r="D136" i="2"/>
  <c r="F136" i="2" s="1"/>
  <c r="G136" i="2" s="1"/>
  <c r="AU135" i="2"/>
  <c r="AS135" i="2"/>
  <c r="AQ135" i="2"/>
  <c r="AO135" i="2"/>
  <c r="AM135" i="2"/>
  <c r="AK135" i="2"/>
  <c r="AG135" i="2"/>
  <c r="AE135" i="2"/>
  <c r="AC135" i="2"/>
  <c r="AA135" i="2"/>
  <c r="Y135" i="2"/>
  <c r="W135" i="2"/>
  <c r="U135" i="2"/>
  <c r="S135" i="2"/>
  <c r="Q135" i="2"/>
  <c r="O135" i="2"/>
  <c r="M135" i="2"/>
  <c r="K135" i="2"/>
  <c r="I135" i="2"/>
  <c r="D135" i="2"/>
  <c r="F135" i="2" s="1"/>
  <c r="G135" i="2" s="1"/>
  <c r="AU134" i="2"/>
  <c r="AS134" i="2"/>
  <c r="AQ134" i="2"/>
  <c r="AO134" i="2"/>
  <c r="AM134" i="2"/>
  <c r="AK134" i="2"/>
  <c r="AG134" i="2"/>
  <c r="AE134" i="2"/>
  <c r="AC134" i="2"/>
  <c r="AA134" i="2"/>
  <c r="Y134" i="2"/>
  <c r="W134" i="2"/>
  <c r="U134" i="2"/>
  <c r="S134" i="2"/>
  <c r="Q134" i="2"/>
  <c r="O134" i="2"/>
  <c r="M134" i="2"/>
  <c r="K134" i="2"/>
  <c r="I134" i="2"/>
  <c r="D134" i="2"/>
  <c r="F134" i="2" s="1"/>
  <c r="G134" i="2" s="1"/>
  <c r="AU133" i="2"/>
  <c r="AS133" i="2"/>
  <c r="AQ133" i="2"/>
  <c r="AO133" i="2"/>
  <c r="AM133" i="2"/>
  <c r="AK133" i="2"/>
  <c r="AG133" i="2"/>
  <c r="AE133" i="2"/>
  <c r="AC133" i="2"/>
  <c r="AA133" i="2"/>
  <c r="Y133" i="2"/>
  <c r="W133" i="2"/>
  <c r="U133" i="2"/>
  <c r="S133" i="2"/>
  <c r="Q133" i="2"/>
  <c r="O133" i="2"/>
  <c r="M133" i="2"/>
  <c r="K133" i="2"/>
  <c r="I133" i="2"/>
  <c r="D133" i="2"/>
  <c r="F133" i="2" s="1"/>
  <c r="G133" i="2" s="1"/>
  <c r="AU132" i="2"/>
  <c r="AS132" i="2"/>
  <c r="AQ132" i="2"/>
  <c r="AO132" i="2"/>
  <c r="AM132" i="2"/>
  <c r="AK132" i="2"/>
  <c r="AI132" i="2"/>
  <c r="AG132" i="2"/>
  <c r="AE132" i="2"/>
  <c r="AC132" i="2"/>
  <c r="AA132" i="2"/>
  <c r="Y132" i="2"/>
  <c r="W132" i="2"/>
  <c r="U132" i="2"/>
  <c r="S132" i="2"/>
  <c r="Q132" i="2"/>
  <c r="O132" i="2"/>
  <c r="M132" i="2"/>
  <c r="K132" i="2"/>
  <c r="I132" i="2"/>
  <c r="D132" i="2"/>
  <c r="F132" i="2" s="1"/>
  <c r="G132" i="2" s="1"/>
  <c r="AU131" i="2"/>
  <c r="AS131" i="2"/>
  <c r="AQ131" i="2"/>
  <c r="AO131" i="2"/>
  <c r="AM131" i="2"/>
  <c r="AK131" i="2"/>
  <c r="AI131" i="2"/>
  <c r="AG131" i="2"/>
  <c r="AE131" i="2"/>
  <c r="AC131" i="2"/>
  <c r="AA131" i="2"/>
  <c r="Y131" i="2"/>
  <c r="W131" i="2"/>
  <c r="U131" i="2"/>
  <c r="S131" i="2"/>
  <c r="Q131" i="2"/>
  <c r="O131" i="2"/>
  <c r="M131" i="2"/>
  <c r="K131" i="2"/>
  <c r="I131" i="2"/>
  <c r="D131" i="2"/>
  <c r="F131" i="2" s="1"/>
  <c r="G131" i="2" s="1"/>
  <c r="AU130" i="2"/>
  <c r="AS130" i="2"/>
  <c r="AQ130" i="2"/>
  <c r="AO130" i="2"/>
  <c r="AM130" i="2"/>
  <c r="AK130" i="2"/>
  <c r="AI130" i="2"/>
  <c r="AG130" i="2"/>
  <c r="AE130" i="2"/>
  <c r="AC130" i="2"/>
  <c r="AA130" i="2"/>
  <c r="Y130" i="2"/>
  <c r="W130" i="2"/>
  <c r="U130" i="2"/>
  <c r="S130" i="2"/>
  <c r="Q130" i="2"/>
  <c r="O130" i="2"/>
  <c r="M130" i="2"/>
  <c r="K130" i="2"/>
  <c r="I130" i="2"/>
  <c r="D130" i="2"/>
  <c r="E130" i="2" s="1"/>
  <c r="AU129" i="2"/>
  <c r="AS129" i="2"/>
  <c r="AQ129" i="2"/>
  <c r="AO129" i="2"/>
  <c r="AM129" i="2"/>
  <c r="AK129" i="2"/>
  <c r="AG129" i="2"/>
  <c r="AE129" i="2"/>
  <c r="AC129" i="2"/>
  <c r="AA129" i="2"/>
  <c r="Y129" i="2"/>
  <c r="W129" i="2"/>
  <c r="U129" i="2"/>
  <c r="S129" i="2"/>
  <c r="Q129" i="2"/>
  <c r="O129" i="2"/>
  <c r="M129" i="2"/>
  <c r="K129" i="2"/>
  <c r="I129" i="2"/>
  <c r="D129" i="2"/>
  <c r="AU128" i="2"/>
  <c r="AS128" i="2"/>
  <c r="AQ128" i="2"/>
  <c r="AO128" i="2"/>
  <c r="AM128" i="2"/>
  <c r="AK128" i="2"/>
  <c r="AI128" i="2"/>
  <c r="AG128" i="2"/>
  <c r="AE128" i="2"/>
  <c r="AC128" i="2"/>
  <c r="AA128" i="2"/>
  <c r="Y128" i="2"/>
  <c r="W128" i="2"/>
  <c r="U128" i="2"/>
  <c r="S128" i="2"/>
  <c r="Q128" i="2"/>
  <c r="O128" i="2"/>
  <c r="M128" i="2"/>
  <c r="K128" i="2"/>
  <c r="I128" i="2"/>
  <c r="D128" i="2"/>
  <c r="AU127" i="2"/>
  <c r="AS127" i="2"/>
  <c r="AQ127" i="2"/>
  <c r="AO127" i="2"/>
  <c r="AM127" i="2"/>
  <c r="AK127" i="2"/>
  <c r="AG127" i="2"/>
  <c r="AE127" i="2"/>
  <c r="AC127" i="2"/>
  <c r="AA127" i="2"/>
  <c r="Y127" i="2"/>
  <c r="W127" i="2"/>
  <c r="U127" i="2"/>
  <c r="S127" i="2"/>
  <c r="Q127" i="2"/>
  <c r="O127" i="2"/>
  <c r="M127" i="2"/>
  <c r="K127" i="2"/>
  <c r="I127" i="2"/>
  <c r="D127" i="2"/>
  <c r="F127" i="2" s="1"/>
  <c r="G127" i="2" s="1"/>
  <c r="AU126" i="2"/>
  <c r="AS126" i="2"/>
  <c r="AQ126" i="2"/>
  <c r="AO126" i="2"/>
  <c r="AM126" i="2"/>
  <c r="AK126" i="2"/>
  <c r="AI126" i="2"/>
  <c r="AG126" i="2"/>
  <c r="AE126" i="2"/>
  <c r="AC126" i="2"/>
  <c r="AA126" i="2"/>
  <c r="Y126" i="2"/>
  <c r="W126" i="2"/>
  <c r="U126" i="2"/>
  <c r="S126" i="2"/>
  <c r="Q126" i="2"/>
  <c r="O126" i="2"/>
  <c r="M126" i="2"/>
  <c r="K126" i="2"/>
  <c r="I126" i="2"/>
  <c r="D126" i="2"/>
  <c r="E126" i="2" s="1"/>
  <c r="AU125" i="2"/>
  <c r="AS125" i="2"/>
  <c r="AQ125" i="2"/>
  <c r="AO125" i="2"/>
  <c r="AM125" i="2"/>
  <c r="AK125" i="2"/>
  <c r="AG125" i="2"/>
  <c r="AE125" i="2"/>
  <c r="AC125" i="2"/>
  <c r="AA125" i="2"/>
  <c r="Y125" i="2"/>
  <c r="W125" i="2"/>
  <c r="U125" i="2"/>
  <c r="S125" i="2"/>
  <c r="Q125" i="2"/>
  <c r="O125" i="2"/>
  <c r="M125" i="2"/>
  <c r="K125" i="2"/>
  <c r="I125" i="2"/>
  <c r="D125" i="2"/>
  <c r="F125" i="2" s="1"/>
  <c r="G125" i="2" s="1"/>
  <c r="AU124" i="2"/>
  <c r="AS124" i="2"/>
  <c r="AQ124" i="2"/>
  <c r="AO124" i="2"/>
  <c r="AM124" i="2"/>
  <c r="AK124" i="2"/>
  <c r="AG124" i="2"/>
  <c r="AE124" i="2"/>
  <c r="AC124" i="2"/>
  <c r="AA124" i="2"/>
  <c r="Y124" i="2"/>
  <c r="W124" i="2"/>
  <c r="U124" i="2"/>
  <c r="S124" i="2"/>
  <c r="Q124" i="2"/>
  <c r="O124" i="2"/>
  <c r="M124" i="2"/>
  <c r="K124" i="2"/>
  <c r="I124" i="2"/>
  <c r="D124" i="2"/>
  <c r="E124" i="2" s="1"/>
  <c r="AU123" i="2"/>
  <c r="AS123" i="2"/>
  <c r="AQ123" i="2"/>
  <c r="AO123" i="2"/>
  <c r="AM123" i="2"/>
  <c r="AK123" i="2"/>
  <c r="AG123" i="2"/>
  <c r="AE123" i="2"/>
  <c r="AC123" i="2"/>
  <c r="AA123" i="2"/>
  <c r="Y123" i="2"/>
  <c r="W123" i="2"/>
  <c r="U123" i="2"/>
  <c r="S123" i="2"/>
  <c r="Q123" i="2"/>
  <c r="O123" i="2"/>
  <c r="M123" i="2"/>
  <c r="K123" i="2"/>
  <c r="I123" i="2"/>
  <c r="D123" i="2"/>
  <c r="F123" i="2" s="1"/>
  <c r="G123" i="2" s="1"/>
  <c r="AU122" i="2"/>
  <c r="AS122" i="2"/>
  <c r="AQ122" i="2"/>
  <c r="AO122" i="2"/>
  <c r="AM122" i="2"/>
  <c r="AK122" i="2"/>
  <c r="AG122" i="2"/>
  <c r="AE122" i="2"/>
  <c r="AC122" i="2"/>
  <c r="AA122" i="2"/>
  <c r="Y122" i="2"/>
  <c r="W122" i="2"/>
  <c r="U122" i="2"/>
  <c r="S122" i="2"/>
  <c r="Q122" i="2"/>
  <c r="O122" i="2"/>
  <c r="M122" i="2"/>
  <c r="K122" i="2"/>
  <c r="I122" i="2"/>
  <c r="D122" i="2"/>
  <c r="F122" i="2" s="1"/>
  <c r="G122" i="2" s="1"/>
  <c r="AU121" i="2"/>
  <c r="AS121" i="2"/>
  <c r="AQ121" i="2"/>
  <c r="AO121" i="2"/>
  <c r="AM121" i="2"/>
  <c r="AK121" i="2"/>
  <c r="AI121" i="2"/>
  <c r="AG121" i="2"/>
  <c r="AE121" i="2"/>
  <c r="AC121" i="2"/>
  <c r="AA121" i="2"/>
  <c r="Y121" i="2"/>
  <c r="W121" i="2"/>
  <c r="U121" i="2"/>
  <c r="S121" i="2"/>
  <c r="Q121" i="2"/>
  <c r="O121" i="2"/>
  <c r="M121" i="2"/>
  <c r="K121" i="2"/>
  <c r="I121" i="2"/>
  <c r="D121" i="2"/>
  <c r="F121" i="2" s="1"/>
  <c r="G121" i="2" s="1"/>
  <c r="AU120" i="2"/>
  <c r="AS120" i="2"/>
  <c r="AQ120" i="2"/>
  <c r="AO120" i="2"/>
  <c r="AM120" i="2"/>
  <c r="AK120" i="2"/>
  <c r="AG120" i="2"/>
  <c r="AE120" i="2"/>
  <c r="AC120" i="2"/>
  <c r="AA120" i="2"/>
  <c r="Y120" i="2"/>
  <c r="W120" i="2"/>
  <c r="U120" i="2"/>
  <c r="S120" i="2"/>
  <c r="Q120" i="2"/>
  <c r="O120" i="2"/>
  <c r="M120" i="2"/>
  <c r="K120" i="2"/>
  <c r="I120" i="2"/>
  <c r="D120" i="2"/>
  <c r="F120" i="2" s="1"/>
  <c r="G120" i="2" s="1"/>
  <c r="AU119" i="2"/>
  <c r="AS119" i="2"/>
  <c r="AQ119" i="2"/>
  <c r="AO119" i="2"/>
  <c r="AM119" i="2"/>
  <c r="AK119" i="2"/>
  <c r="AI119" i="2"/>
  <c r="AG119" i="2"/>
  <c r="AE119" i="2"/>
  <c r="AC119" i="2"/>
  <c r="AA119" i="2"/>
  <c r="Y119" i="2"/>
  <c r="W119" i="2"/>
  <c r="U119" i="2"/>
  <c r="S119" i="2"/>
  <c r="Q119" i="2"/>
  <c r="O119" i="2"/>
  <c r="M119" i="2"/>
  <c r="K119" i="2"/>
  <c r="I119" i="2"/>
  <c r="D119" i="2"/>
  <c r="F119" i="2" s="1"/>
  <c r="G119" i="2" s="1"/>
  <c r="AU118" i="2"/>
  <c r="AS118" i="2"/>
  <c r="AQ118" i="2"/>
  <c r="AO118" i="2"/>
  <c r="AM118" i="2"/>
  <c r="AK118" i="2"/>
  <c r="AG118" i="2"/>
  <c r="AE118" i="2"/>
  <c r="AC118" i="2"/>
  <c r="AA118" i="2"/>
  <c r="Y118" i="2"/>
  <c r="W118" i="2"/>
  <c r="U118" i="2"/>
  <c r="S118" i="2"/>
  <c r="Q118" i="2"/>
  <c r="O118" i="2"/>
  <c r="M118" i="2"/>
  <c r="K118" i="2"/>
  <c r="I118" i="2"/>
  <c r="D118" i="2"/>
  <c r="AU117" i="2"/>
  <c r="AS117" i="2"/>
  <c r="AQ117" i="2"/>
  <c r="AO117" i="2"/>
  <c r="AM117" i="2"/>
  <c r="AK117" i="2"/>
  <c r="AG117" i="2"/>
  <c r="AE117" i="2"/>
  <c r="AC117" i="2"/>
  <c r="AA117" i="2"/>
  <c r="Y117" i="2"/>
  <c r="W117" i="2"/>
  <c r="U117" i="2"/>
  <c r="S117" i="2"/>
  <c r="Q117" i="2"/>
  <c r="O117" i="2"/>
  <c r="M117" i="2"/>
  <c r="K117" i="2"/>
  <c r="I117" i="2"/>
  <c r="E117" i="2"/>
  <c r="D117" i="2"/>
  <c r="F117" i="2" s="1"/>
  <c r="G117" i="2" s="1"/>
  <c r="AU116" i="2"/>
  <c r="AS116" i="2"/>
  <c r="AQ116" i="2"/>
  <c r="AO116" i="2"/>
  <c r="AM116" i="2"/>
  <c r="AK116" i="2"/>
  <c r="AG116" i="2"/>
  <c r="AE116" i="2"/>
  <c r="AC116" i="2"/>
  <c r="AA116" i="2"/>
  <c r="Y116" i="2"/>
  <c r="W116" i="2"/>
  <c r="U116" i="2"/>
  <c r="S116" i="2"/>
  <c r="Q116" i="2"/>
  <c r="O116" i="2"/>
  <c r="M116" i="2"/>
  <c r="K116" i="2"/>
  <c r="I116" i="2"/>
  <c r="F116" i="2"/>
  <c r="G116" i="2" s="1"/>
  <c r="E116" i="2"/>
  <c r="D116" i="2"/>
  <c r="AU115" i="2"/>
  <c r="AS115" i="2"/>
  <c r="AQ115" i="2"/>
  <c r="AO115" i="2"/>
  <c r="AM115" i="2"/>
  <c r="AK115" i="2"/>
  <c r="AG115" i="2"/>
  <c r="AE115" i="2"/>
  <c r="AC115" i="2"/>
  <c r="AA115" i="2"/>
  <c r="Y115" i="2"/>
  <c r="W115" i="2"/>
  <c r="U115" i="2"/>
  <c r="S115" i="2"/>
  <c r="Q115" i="2"/>
  <c r="O115" i="2"/>
  <c r="M115" i="2"/>
  <c r="K115" i="2"/>
  <c r="I115" i="2"/>
  <c r="D115" i="2"/>
  <c r="AU114" i="2"/>
  <c r="AS114" i="2"/>
  <c r="AQ114" i="2"/>
  <c r="AO114" i="2"/>
  <c r="AM114" i="2"/>
  <c r="AK114" i="2"/>
  <c r="AG114" i="2"/>
  <c r="AE114" i="2"/>
  <c r="AC114" i="2"/>
  <c r="AA114" i="2"/>
  <c r="Y114" i="2"/>
  <c r="W114" i="2"/>
  <c r="U114" i="2"/>
  <c r="S114" i="2"/>
  <c r="Q114" i="2"/>
  <c r="O114" i="2"/>
  <c r="M114" i="2"/>
  <c r="K114" i="2"/>
  <c r="I114" i="2"/>
  <c r="D114" i="2"/>
  <c r="AU113" i="2"/>
  <c r="AS113" i="2"/>
  <c r="AQ113" i="2"/>
  <c r="AO113" i="2"/>
  <c r="AM113" i="2"/>
  <c r="AK113" i="2"/>
  <c r="AG113" i="2"/>
  <c r="AE113" i="2"/>
  <c r="AC113" i="2"/>
  <c r="AA113" i="2"/>
  <c r="Y113" i="2"/>
  <c r="W113" i="2"/>
  <c r="U113" i="2"/>
  <c r="S113" i="2"/>
  <c r="Q113" i="2"/>
  <c r="O113" i="2"/>
  <c r="M113" i="2"/>
  <c r="K113" i="2"/>
  <c r="I113" i="2"/>
  <c r="D113" i="2"/>
  <c r="AU112" i="2"/>
  <c r="AS112" i="2"/>
  <c r="AQ112" i="2"/>
  <c r="AO112" i="2"/>
  <c r="AM112" i="2"/>
  <c r="AK112" i="2"/>
  <c r="AI112" i="2"/>
  <c r="AG112" i="2"/>
  <c r="AE112" i="2"/>
  <c r="AC112" i="2"/>
  <c r="AA112" i="2"/>
  <c r="Y112" i="2"/>
  <c r="W112" i="2"/>
  <c r="U112" i="2"/>
  <c r="S112" i="2"/>
  <c r="Q112" i="2"/>
  <c r="O112" i="2"/>
  <c r="M112" i="2"/>
  <c r="K112" i="2"/>
  <c r="I112" i="2"/>
  <c r="D112" i="2"/>
  <c r="AU111" i="2"/>
  <c r="AS111" i="2"/>
  <c r="AQ111" i="2"/>
  <c r="AO111" i="2"/>
  <c r="AM111" i="2"/>
  <c r="AK111" i="2"/>
  <c r="AI111" i="2"/>
  <c r="AG111" i="2"/>
  <c r="AE111" i="2"/>
  <c r="AC111" i="2"/>
  <c r="AA111" i="2"/>
  <c r="Y111" i="2"/>
  <c r="W111" i="2"/>
  <c r="U111" i="2"/>
  <c r="S111" i="2"/>
  <c r="Q111" i="2"/>
  <c r="O111" i="2"/>
  <c r="M111" i="2"/>
  <c r="K111" i="2"/>
  <c r="I111" i="2"/>
  <c r="G111" i="2"/>
  <c r="E111" i="2"/>
  <c r="D111" i="2"/>
  <c r="F111" i="2" s="1"/>
  <c r="AU110" i="2"/>
  <c r="AS110" i="2"/>
  <c r="AQ110" i="2"/>
  <c r="AO110" i="2"/>
  <c r="AM110" i="2"/>
  <c r="AK110" i="2"/>
  <c r="AG110" i="2"/>
  <c r="AE110" i="2"/>
  <c r="AC110" i="2"/>
  <c r="AA110" i="2"/>
  <c r="Y110" i="2"/>
  <c r="W110" i="2"/>
  <c r="U110" i="2"/>
  <c r="S110" i="2"/>
  <c r="Q110" i="2"/>
  <c r="O110" i="2"/>
  <c r="M110" i="2"/>
  <c r="K110" i="2"/>
  <c r="I110" i="2"/>
  <c r="D110" i="2"/>
  <c r="AU109" i="2"/>
  <c r="AS109" i="2"/>
  <c r="AQ109" i="2"/>
  <c r="AO109" i="2"/>
  <c r="AM109" i="2"/>
  <c r="AK109" i="2"/>
  <c r="AG109" i="2"/>
  <c r="AE109" i="2"/>
  <c r="AC109" i="2"/>
  <c r="AA109" i="2"/>
  <c r="Y109" i="2"/>
  <c r="W109" i="2"/>
  <c r="U109" i="2"/>
  <c r="S109" i="2"/>
  <c r="Q109" i="2"/>
  <c r="O109" i="2"/>
  <c r="M109" i="2"/>
  <c r="K109" i="2"/>
  <c r="I109" i="2"/>
  <c r="D109" i="2"/>
  <c r="AU108" i="2"/>
  <c r="AS108" i="2"/>
  <c r="AQ108" i="2"/>
  <c r="AO108" i="2"/>
  <c r="AM108" i="2"/>
  <c r="AK108" i="2"/>
  <c r="AI108" i="2"/>
  <c r="AG108" i="2"/>
  <c r="AE108" i="2"/>
  <c r="AC108" i="2"/>
  <c r="AA108" i="2"/>
  <c r="Y108" i="2"/>
  <c r="W108" i="2"/>
  <c r="U108" i="2"/>
  <c r="S108" i="2"/>
  <c r="Q108" i="2"/>
  <c r="O108" i="2"/>
  <c r="M108" i="2"/>
  <c r="K108" i="2"/>
  <c r="I108" i="2"/>
  <c r="F108" i="2"/>
  <c r="G108" i="2" s="1"/>
  <c r="D108" i="2"/>
  <c r="E108" i="2" s="1"/>
  <c r="AU107" i="2"/>
  <c r="AS107" i="2"/>
  <c r="AQ107" i="2"/>
  <c r="AO107" i="2"/>
  <c r="AM107" i="2"/>
  <c r="AK107" i="2"/>
  <c r="AG107" i="2"/>
  <c r="AE107" i="2"/>
  <c r="AC107" i="2"/>
  <c r="AA107" i="2"/>
  <c r="Y107" i="2"/>
  <c r="W107" i="2"/>
  <c r="U107" i="2"/>
  <c r="S107" i="2"/>
  <c r="Q107" i="2"/>
  <c r="O107" i="2"/>
  <c r="M107" i="2"/>
  <c r="K107" i="2"/>
  <c r="I107" i="2"/>
  <c r="D107" i="2"/>
  <c r="AU106" i="2"/>
  <c r="AS106" i="2"/>
  <c r="AQ106" i="2"/>
  <c r="AO106" i="2"/>
  <c r="AM106" i="2"/>
  <c r="AK106" i="2"/>
  <c r="AI106" i="2"/>
  <c r="AG106" i="2"/>
  <c r="AE106" i="2"/>
  <c r="AC106" i="2"/>
  <c r="AA106" i="2"/>
  <c r="Y106" i="2"/>
  <c r="W106" i="2"/>
  <c r="U106" i="2"/>
  <c r="S106" i="2"/>
  <c r="Q106" i="2"/>
  <c r="O106" i="2"/>
  <c r="M106" i="2"/>
  <c r="K106" i="2"/>
  <c r="I106" i="2"/>
  <c r="D106" i="2"/>
  <c r="AU105" i="2"/>
  <c r="AS105" i="2"/>
  <c r="AQ105" i="2"/>
  <c r="AO105" i="2"/>
  <c r="AM105" i="2"/>
  <c r="AK105" i="2"/>
  <c r="AG105" i="2"/>
  <c r="AE105" i="2"/>
  <c r="AC105" i="2"/>
  <c r="AA105" i="2"/>
  <c r="Y105" i="2"/>
  <c r="W105" i="2"/>
  <c r="U105" i="2"/>
  <c r="S105" i="2"/>
  <c r="Q105" i="2"/>
  <c r="O105" i="2"/>
  <c r="M105" i="2"/>
  <c r="K105" i="2"/>
  <c r="I105" i="2"/>
  <c r="D105" i="2"/>
  <c r="E105" i="2" s="1"/>
  <c r="AU104" i="2"/>
  <c r="AS104" i="2"/>
  <c r="AQ104" i="2"/>
  <c r="AO104" i="2"/>
  <c r="AM104" i="2"/>
  <c r="AK104" i="2"/>
  <c r="AG104" i="2"/>
  <c r="AE104" i="2"/>
  <c r="AC104" i="2"/>
  <c r="AA104" i="2"/>
  <c r="Y104" i="2"/>
  <c r="W104" i="2"/>
  <c r="U104" i="2"/>
  <c r="S104" i="2"/>
  <c r="Q104" i="2"/>
  <c r="O104" i="2"/>
  <c r="M104" i="2"/>
  <c r="K104" i="2"/>
  <c r="I104" i="2"/>
  <c r="D104" i="2"/>
  <c r="AU103" i="2"/>
  <c r="AS103" i="2"/>
  <c r="AQ103" i="2"/>
  <c r="AO103" i="2"/>
  <c r="AM103" i="2"/>
  <c r="AK103" i="2"/>
  <c r="AG103" i="2"/>
  <c r="AE103" i="2"/>
  <c r="AC103" i="2"/>
  <c r="AA103" i="2"/>
  <c r="Y103" i="2"/>
  <c r="W103" i="2"/>
  <c r="U103" i="2"/>
  <c r="S103" i="2"/>
  <c r="Q103" i="2"/>
  <c r="O103" i="2"/>
  <c r="M103" i="2"/>
  <c r="K103" i="2"/>
  <c r="I103" i="2"/>
  <c r="D103" i="2"/>
  <c r="F103" i="2" s="1"/>
  <c r="G103" i="2" s="1"/>
  <c r="AU102" i="2"/>
  <c r="AS102" i="2"/>
  <c r="AQ102" i="2"/>
  <c r="AO102" i="2"/>
  <c r="AM102" i="2"/>
  <c r="AK102" i="2"/>
  <c r="AG102" i="2"/>
  <c r="AE102" i="2"/>
  <c r="AC102" i="2"/>
  <c r="AA102" i="2"/>
  <c r="Y102" i="2"/>
  <c r="W102" i="2"/>
  <c r="U102" i="2"/>
  <c r="S102" i="2"/>
  <c r="Q102" i="2"/>
  <c r="O102" i="2"/>
  <c r="M102" i="2"/>
  <c r="K102" i="2"/>
  <c r="I102" i="2"/>
  <c r="D102" i="2"/>
  <c r="E102" i="2" s="1"/>
  <c r="AU101" i="2"/>
  <c r="AS101" i="2"/>
  <c r="AQ101" i="2"/>
  <c r="AO101" i="2"/>
  <c r="AM101" i="2"/>
  <c r="AK101" i="2"/>
  <c r="AG101" i="2"/>
  <c r="AE101" i="2"/>
  <c r="AC101" i="2"/>
  <c r="AA101" i="2"/>
  <c r="Y101" i="2"/>
  <c r="W101" i="2"/>
  <c r="U101" i="2"/>
  <c r="S101" i="2"/>
  <c r="Q101" i="2"/>
  <c r="O101" i="2"/>
  <c r="M101" i="2"/>
  <c r="K101" i="2"/>
  <c r="I101" i="2"/>
  <c r="D101" i="2"/>
  <c r="F101" i="2" s="1"/>
  <c r="G101" i="2" s="1"/>
  <c r="AU100" i="2"/>
  <c r="AS100" i="2"/>
  <c r="AQ100" i="2"/>
  <c r="AO100" i="2"/>
  <c r="AM100" i="2"/>
  <c r="AK100" i="2"/>
  <c r="AG100" i="2"/>
  <c r="AE100" i="2"/>
  <c r="AC100" i="2"/>
  <c r="AA100" i="2"/>
  <c r="Y100" i="2"/>
  <c r="W100" i="2"/>
  <c r="U100" i="2"/>
  <c r="S100" i="2"/>
  <c r="Q100" i="2"/>
  <c r="O100" i="2"/>
  <c r="M100" i="2"/>
  <c r="K100" i="2"/>
  <c r="I100" i="2"/>
  <c r="D100" i="2"/>
  <c r="AU99" i="2"/>
  <c r="AS99" i="2"/>
  <c r="AQ99" i="2"/>
  <c r="AO99" i="2"/>
  <c r="AM99" i="2"/>
  <c r="AK99" i="2"/>
  <c r="AG99" i="2"/>
  <c r="AE99" i="2"/>
  <c r="AC99" i="2"/>
  <c r="AA99" i="2"/>
  <c r="Y99" i="2"/>
  <c r="W99" i="2"/>
  <c r="U99" i="2"/>
  <c r="S99" i="2"/>
  <c r="Q99" i="2"/>
  <c r="O99" i="2"/>
  <c r="M99" i="2"/>
  <c r="K99" i="2"/>
  <c r="I99" i="2"/>
  <c r="D99" i="2"/>
  <c r="AU98" i="2"/>
  <c r="AS98" i="2"/>
  <c r="AQ98" i="2"/>
  <c r="AO98" i="2"/>
  <c r="AM98" i="2"/>
  <c r="AK98" i="2"/>
  <c r="AI98" i="2"/>
  <c r="AG98" i="2"/>
  <c r="AE98" i="2"/>
  <c r="AC98" i="2"/>
  <c r="AA98" i="2"/>
  <c r="Y98" i="2"/>
  <c r="W98" i="2"/>
  <c r="U98" i="2"/>
  <c r="S98" i="2"/>
  <c r="Q98" i="2"/>
  <c r="O98" i="2"/>
  <c r="M98" i="2"/>
  <c r="K98" i="2"/>
  <c r="I98" i="2"/>
  <c r="D98" i="2"/>
  <c r="F98" i="2" s="1"/>
  <c r="G98" i="2" s="1"/>
  <c r="AU97" i="2"/>
  <c r="AS97" i="2"/>
  <c r="AQ97" i="2"/>
  <c r="AO97" i="2"/>
  <c r="AM97" i="2"/>
  <c r="AK97" i="2"/>
  <c r="AG97" i="2"/>
  <c r="AE97" i="2"/>
  <c r="AC97" i="2"/>
  <c r="AA97" i="2"/>
  <c r="Y97" i="2"/>
  <c r="W97" i="2"/>
  <c r="U97" i="2"/>
  <c r="S97" i="2"/>
  <c r="Q97" i="2"/>
  <c r="O97" i="2"/>
  <c r="M97" i="2"/>
  <c r="K97" i="2"/>
  <c r="I97" i="2"/>
  <c r="G97" i="2"/>
  <c r="F97" i="2"/>
  <c r="E97" i="2"/>
  <c r="D97" i="2"/>
  <c r="AU96" i="2"/>
  <c r="AS96" i="2"/>
  <c r="AQ96" i="2"/>
  <c r="AO96" i="2"/>
  <c r="AM96" i="2"/>
  <c r="AK96" i="2"/>
  <c r="AG96" i="2"/>
  <c r="AE96" i="2"/>
  <c r="AC96" i="2"/>
  <c r="AA96" i="2"/>
  <c r="Y96" i="2"/>
  <c r="W96" i="2"/>
  <c r="U96" i="2"/>
  <c r="S96" i="2"/>
  <c r="Q96" i="2"/>
  <c r="O96" i="2"/>
  <c r="M96" i="2"/>
  <c r="K96" i="2"/>
  <c r="I96" i="2"/>
  <c r="F96" i="2"/>
  <c r="G96" i="2" s="1"/>
  <c r="E96" i="2"/>
  <c r="D96" i="2"/>
  <c r="AU95" i="2"/>
  <c r="AS95" i="2"/>
  <c r="AQ95" i="2"/>
  <c r="AO95" i="2"/>
  <c r="AM95" i="2"/>
  <c r="AK95" i="2"/>
  <c r="AG95" i="2"/>
  <c r="AE95" i="2"/>
  <c r="AC95" i="2"/>
  <c r="AA95" i="2"/>
  <c r="Y95" i="2"/>
  <c r="W95" i="2"/>
  <c r="U95" i="2"/>
  <c r="S95" i="2"/>
  <c r="Q95" i="2"/>
  <c r="O95" i="2"/>
  <c r="M95" i="2"/>
  <c r="K95" i="2"/>
  <c r="I95" i="2"/>
  <c r="D95" i="2"/>
  <c r="AU94" i="2"/>
  <c r="AS94" i="2"/>
  <c r="AQ94" i="2"/>
  <c r="AO94" i="2"/>
  <c r="AM94" i="2"/>
  <c r="AK94" i="2"/>
  <c r="AG94" i="2"/>
  <c r="AE94" i="2"/>
  <c r="AC94" i="2"/>
  <c r="AA94" i="2"/>
  <c r="Y94" i="2"/>
  <c r="W94" i="2"/>
  <c r="U94" i="2"/>
  <c r="S94" i="2"/>
  <c r="Q94" i="2"/>
  <c r="O94" i="2"/>
  <c r="M94" i="2"/>
  <c r="K94" i="2"/>
  <c r="I94" i="2"/>
  <c r="D94" i="2"/>
  <c r="F94" i="2" s="1"/>
  <c r="G94" i="2" s="1"/>
  <c r="AU93" i="2"/>
  <c r="AS93" i="2"/>
  <c r="AQ93" i="2"/>
  <c r="AO93" i="2"/>
  <c r="AM93" i="2"/>
  <c r="AK93" i="2"/>
  <c r="AI93" i="2"/>
  <c r="AG93" i="2"/>
  <c r="AE93" i="2"/>
  <c r="AC93" i="2"/>
  <c r="AA93" i="2"/>
  <c r="Y93" i="2"/>
  <c r="W93" i="2"/>
  <c r="U93" i="2"/>
  <c r="S93" i="2"/>
  <c r="Q93" i="2"/>
  <c r="O93" i="2"/>
  <c r="M93" i="2"/>
  <c r="K93" i="2"/>
  <c r="I93" i="2"/>
  <c r="D93" i="2"/>
  <c r="E93" i="2" s="1"/>
  <c r="AU92" i="2"/>
  <c r="AS92" i="2"/>
  <c r="AQ92" i="2"/>
  <c r="AO92" i="2"/>
  <c r="AM92" i="2"/>
  <c r="AK92" i="2"/>
  <c r="AI92" i="2"/>
  <c r="AG92" i="2"/>
  <c r="AE92" i="2"/>
  <c r="AC92" i="2"/>
  <c r="AA92" i="2"/>
  <c r="Y92" i="2"/>
  <c r="W92" i="2"/>
  <c r="U92" i="2"/>
  <c r="S92" i="2"/>
  <c r="Q92" i="2"/>
  <c r="O92" i="2"/>
  <c r="M92" i="2"/>
  <c r="K92" i="2"/>
  <c r="I92" i="2"/>
  <c r="D92" i="2"/>
  <c r="AU91" i="2"/>
  <c r="AS91" i="2"/>
  <c r="AQ91" i="2"/>
  <c r="AO91" i="2"/>
  <c r="AM91" i="2"/>
  <c r="AK91" i="2"/>
  <c r="AI91" i="2"/>
  <c r="AG91" i="2"/>
  <c r="AE91" i="2"/>
  <c r="AC91" i="2"/>
  <c r="AA91" i="2"/>
  <c r="Y91" i="2"/>
  <c r="W91" i="2"/>
  <c r="U91" i="2"/>
  <c r="S91" i="2"/>
  <c r="Q91" i="2"/>
  <c r="O91" i="2"/>
  <c r="M91" i="2"/>
  <c r="K91" i="2"/>
  <c r="I91" i="2"/>
  <c r="D91" i="2"/>
  <c r="E91" i="2" s="1"/>
  <c r="AU90" i="2"/>
  <c r="AS90" i="2"/>
  <c r="AQ90" i="2"/>
  <c r="AO90" i="2"/>
  <c r="AM90" i="2"/>
  <c r="AK90" i="2"/>
  <c r="AI90" i="2"/>
  <c r="AG90" i="2"/>
  <c r="AE90" i="2"/>
  <c r="AC90" i="2"/>
  <c r="AA90" i="2"/>
  <c r="Y90" i="2"/>
  <c r="W90" i="2"/>
  <c r="U90" i="2"/>
  <c r="S90" i="2"/>
  <c r="Q90" i="2"/>
  <c r="O90" i="2"/>
  <c r="M90" i="2"/>
  <c r="K90" i="2"/>
  <c r="I90" i="2"/>
  <c r="D90" i="2"/>
  <c r="F90" i="2" s="1"/>
  <c r="G90" i="2" s="1"/>
  <c r="AU89" i="2"/>
  <c r="AS89" i="2"/>
  <c r="AQ89" i="2"/>
  <c r="AO89" i="2"/>
  <c r="AM89" i="2"/>
  <c r="AK89" i="2"/>
  <c r="AI89" i="2"/>
  <c r="AG89" i="2"/>
  <c r="AE89" i="2"/>
  <c r="AC89" i="2"/>
  <c r="AA89" i="2"/>
  <c r="Y89" i="2"/>
  <c r="W89" i="2"/>
  <c r="U89" i="2"/>
  <c r="S89" i="2"/>
  <c r="Q89" i="2"/>
  <c r="O89" i="2"/>
  <c r="M89" i="2"/>
  <c r="K89" i="2"/>
  <c r="I89" i="2"/>
  <c r="D89" i="2"/>
  <c r="AU88" i="2"/>
  <c r="AS88" i="2"/>
  <c r="AQ88" i="2"/>
  <c r="AO88" i="2"/>
  <c r="AM88" i="2"/>
  <c r="AK88" i="2"/>
  <c r="AG88" i="2"/>
  <c r="AE88" i="2"/>
  <c r="AC88" i="2"/>
  <c r="AA88" i="2"/>
  <c r="Y88" i="2"/>
  <c r="W88" i="2"/>
  <c r="U88" i="2"/>
  <c r="S88" i="2"/>
  <c r="Q88" i="2"/>
  <c r="O88" i="2"/>
  <c r="M88" i="2"/>
  <c r="K88" i="2"/>
  <c r="I88" i="2"/>
  <c r="D88" i="2"/>
  <c r="AU87" i="2"/>
  <c r="AS87" i="2"/>
  <c r="AQ87" i="2"/>
  <c r="AO87" i="2"/>
  <c r="AM87" i="2"/>
  <c r="AK87" i="2"/>
  <c r="AG87" i="2"/>
  <c r="AE87" i="2"/>
  <c r="AC87" i="2"/>
  <c r="AA87" i="2"/>
  <c r="Y87" i="2"/>
  <c r="W87" i="2"/>
  <c r="U87" i="2"/>
  <c r="S87" i="2"/>
  <c r="Q87" i="2"/>
  <c r="O87" i="2"/>
  <c r="M87" i="2"/>
  <c r="K87" i="2"/>
  <c r="I87" i="2"/>
  <c r="E87" i="2"/>
  <c r="D87" i="2"/>
  <c r="F87" i="2" s="1"/>
  <c r="G87" i="2" s="1"/>
  <c r="AU86" i="2"/>
  <c r="AS86" i="2"/>
  <c r="AQ86" i="2"/>
  <c r="AO86" i="2"/>
  <c r="AM86" i="2"/>
  <c r="AK86" i="2"/>
  <c r="AI86" i="2"/>
  <c r="AG86" i="2"/>
  <c r="AE86" i="2"/>
  <c r="AC86" i="2"/>
  <c r="AA86" i="2"/>
  <c r="Y86" i="2"/>
  <c r="W86" i="2"/>
  <c r="U86" i="2"/>
  <c r="S86" i="2"/>
  <c r="Q86" i="2"/>
  <c r="O86" i="2"/>
  <c r="M86" i="2"/>
  <c r="K86" i="2"/>
  <c r="I86" i="2"/>
  <c r="D86" i="2"/>
  <c r="AU85" i="2"/>
  <c r="AS85" i="2"/>
  <c r="AQ85" i="2"/>
  <c r="AO85" i="2"/>
  <c r="AM85" i="2"/>
  <c r="AK85" i="2"/>
  <c r="AG85" i="2"/>
  <c r="AE85" i="2"/>
  <c r="AC85" i="2"/>
  <c r="AA85" i="2"/>
  <c r="Y85" i="2"/>
  <c r="W85" i="2"/>
  <c r="U85" i="2"/>
  <c r="S85" i="2"/>
  <c r="Q85" i="2"/>
  <c r="O85" i="2"/>
  <c r="M85" i="2"/>
  <c r="K85" i="2"/>
  <c r="I85" i="2"/>
  <c r="D85" i="2"/>
  <c r="F85" i="2" s="1"/>
  <c r="G85" i="2" s="1"/>
  <c r="AU84" i="2"/>
  <c r="AS84" i="2"/>
  <c r="AQ84" i="2"/>
  <c r="AO84" i="2"/>
  <c r="AM84" i="2"/>
  <c r="AK84" i="2"/>
  <c r="AG84" i="2"/>
  <c r="AE84" i="2"/>
  <c r="AC84" i="2"/>
  <c r="AA84" i="2"/>
  <c r="Y84" i="2"/>
  <c r="W84" i="2"/>
  <c r="U84" i="2"/>
  <c r="S84" i="2"/>
  <c r="Q84" i="2"/>
  <c r="O84" i="2"/>
  <c r="M84" i="2"/>
  <c r="K84" i="2"/>
  <c r="I84" i="2"/>
  <c r="E84" i="2"/>
  <c r="D84" i="2"/>
  <c r="F84" i="2" s="1"/>
  <c r="G84" i="2" s="1"/>
  <c r="AU83" i="2"/>
  <c r="AS83" i="2"/>
  <c r="AQ83" i="2"/>
  <c r="AO83" i="2"/>
  <c r="AM83" i="2"/>
  <c r="AK83" i="2"/>
  <c r="AG83" i="2"/>
  <c r="AE83" i="2"/>
  <c r="AC83" i="2"/>
  <c r="AA83" i="2"/>
  <c r="Y83" i="2"/>
  <c r="W83" i="2"/>
  <c r="U83" i="2"/>
  <c r="S83" i="2"/>
  <c r="Q83" i="2"/>
  <c r="O83" i="2"/>
  <c r="M83" i="2"/>
  <c r="K83" i="2"/>
  <c r="I83" i="2"/>
  <c r="F83" i="2"/>
  <c r="G83" i="2" s="1"/>
  <c r="E83" i="2"/>
  <c r="D83" i="2"/>
  <c r="AU82" i="2"/>
  <c r="AS82" i="2"/>
  <c r="AQ82" i="2"/>
  <c r="AO82" i="2"/>
  <c r="AM82" i="2"/>
  <c r="AK82" i="2"/>
  <c r="AG82" i="2"/>
  <c r="AE82" i="2"/>
  <c r="AC82" i="2"/>
  <c r="AA82" i="2"/>
  <c r="Y82" i="2"/>
  <c r="W82" i="2"/>
  <c r="U82" i="2"/>
  <c r="S82" i="2"/>
  <c r="Q82" i="2"/>
  <c r="O82" i="2"/>
  <c r="M82" i="2"/>
  <c r="K82" i="2"/>
  <c r="I82" i="2"/>
  <c r="G82" i="2"/>
  <c r="F82" i="2"/>
  <c r="D82" i="2"/>
  <c r="E82" i="2" s="1"/>
  <c r="AU81" i="2"/>
  <c r="AS81" i="2"/>
  <c r="AQ81" i="2"/>
  <c r="AO81" i="2"/>
  <c r="AM81" i="2"/>
  <c r="AK81" i="2"/>
  <c r="AG81" i="2"/>
  <c r="AE81" i="2"/>
  <c r="AC81" i="2"/>
  <c r="AA81" i="2"/>
  <c r="Y81" i="2"/>
  <c r="W81" i="2"/>
  <c r="U81" i="2"/>
  <c r="S81" i="2"/>
  <c r="Q81" i="2"/>
  <c r="O81" i="2"/>
  <c r="M81" i="2"/>
  <c r="K81" i="2"/>
  <c r="I81" i="2"/>
  <c r="F81" i="2"/>
  <c r="G81" i="2" s="1"/>
  <c r="E81" i="2"/>
  <c r="D81" i="2"/>
  <c r="AU80" i="2"/>
  <c r="AS80" i="2"/>
  <c r="AQ80" i="2"/>
  <c r="AO80" i="2"/>
  <c r="AM80" i="2"/>
  <c r="AK80" i="2"/>
  <c r="AG80" i="2"/>
  <c r="AE80" i="2"/>
  <c r="AC80" i="2"/>
  <c r="AA80" i="2"/>
  <c r="Y80" i="2"/>
  <c r="W80" i="2"/>
  <c r="U80" i="2"/>
  <c r="S80" i="2"/>
  <c r="Q80" i="2"/>
  <c r="O80" i="2"/>
  <c r="M80" i="2"/>
  <c r="K80" i="2"/>
  <c r="I80" i="2"/>
  <c r="G80" i="2"/>
  <c r="F80" i="2"/>
  <c r="D80" i="2"/>
  <c r="E80" i="2" s="1"/>
  <c r="AU79" i="2"/>
  <c r="AS79" i="2"/>
  <c r="AQ79" i="2"/>
  <c r="AO79" i="2"/>
  <c r="AM79" i="2"/>
  <c r="AK79" i="2"/>
  <c r="AG79" i="2"/>
  <c r="AE79" i="2"/>
  <c r="AC79" i="2"/>
  <c r="AA79" i="2"/>
  <c r="Y79" i="2"/>
  <c r="W79" i="2"/>
  <c r="U79" i="2"/>
  <c r="S79" i="2"/>
  <c r="Q79" i="2"/>
  <c r="O79" i="2"/>
  <c r="M79" i="2"/>
  <c r="K79" i="2"/>
  <c r="I79" i="2"/>
  <c r="E79" i="2"/>
  <c r="D79" i="2"/>
  <c r="F79" i="2" s="1"/>
  <c r="G79" i="2" s="1"/>
  <c r="AU78" i="2"/>
  <c r="AS78" i="2"/>
  <c r="AQ78" i="2"/>
  <c r="AO78" i="2"/>
  <c r="AM78" i="2"/>
  <c r="AK78" i="2"/>
  <c r="AG78" i="2"/>
  <c r="AE78" i="2"/>
  <c r="AC78" i="2"/>
  <c r="AA78" i="2"/>
  <c r="Y78" i="2"/>
  <c r="W78" i="2"/>
  <c r="U78" i="2"/>
  <c r="S78" i="2"/>
  <c r="Q78" i="2"/>
  <c r="O78" i="2"/>
  <c r="M78" i="2"/>
  <c r="K78" i="2"/>
  <c r="I78" i="2"/>
  <c r="F78" i="2"/>
  <c r="G78" i="2" s="1"/>
  <c r="E78" i="2"/>
  <c r="D78" i="2"/>
  <c r="AU77" i="2"/>
  <c r="AS77" i="2"/>
  <c r="AQ77" i="2"/>
  <c r="AO77" i="2"/>
  <c r="AM77" i="2"/>
  <c r="AK77" i="2"/>
  <c r="AG77" i="2"/>
  <c r="AE77" i="2"/>
  <c r="AC77" i="2"/>
  <c r="AA77" i="2"/>
  <c r="Y77" i="2"/>
  <c r="W77" i="2"/>
  <c r="U77" i="2"/>
  <c r="S77" i="2"/>
  <c r="Q77" i="2"/>
  <c r="O77" i="2"/>
  <c r="M77" i="2"/>
  <c r="K77" i="2"/>
  <c r="I77" i="2"/>
  <c r="D77" i="2"/>
  <c r="AU76" i="2"/>
  <c r="AS76" i="2"/>
  <c r="AQ76" i="2"/>
  <c r="AO76" i="2"/>
  <c r="AM76" i="2"/>
  <c r="AK76" i="2"/>
  <c r="AG76" i="2"/>
  <c r="AE76" i="2"/>
  <c r="AC76" i="2"/>
  <c r="AA76" i="2"/>
  <c r="Y76" i="2"/>
  <c r="W76" i="2"/>
  <c r="U76" i="2"/>
  <c r="S76" i="2"/>
  <c r="Q76" i="2"/>
  <c r="O76" i="2"/>
  <c r="M76" i="2"/>
  <c r="K76" i="2"/>
  <c r="I76" i="2"/>
  <c r="D76" i="2"/>
  <c r="F76" i="2" s="1"/>
  <c r="G76" i="2" s="1"/>
  <c r="AU75" i="2"/>
  <c r="AS75" i="2"/>
  <c r="AQ75" i="2"/>
  <c r="AO75" i="2"/>
  <c r="AM75" i="2"/>
  <c r="AK75" i="2"/>
  <c r="AG75" i="2"/>
  <c r="AE75" i="2"/>
  <c r="AC75" i="2"/>
  <c r="AA75" i="2"/>
  <c r="Y75" i="2"/>
  <c r="W75" i="2"/>
  <c r="U75" i="2"/>
  <c r="S75" i="2"/>
  <c r="Q75" i="2"/>
  <c r="O75" i="2"/>
  <c r="M75" i="2"/>
  <c r="K75" i="2"/>
  <c r="I75" i="2"/>
  <c r="D75" i="2"/>
  <c r="F75" i="2" s="1"/>
  <c r="G75" i="2" s="1"/>
  <c r="AU74" i="2"/>
  <c r="AS74" i="2"/>
  <c r="AQ74" i="2"/>
  <c r="AO74" i="2"/>
  <c r="AM74" i="2"/>
  <c r="AK74" i="2"/>
  <c r="AG74" i="2"/>
  <c r="AE74" i="2"/>
  <c r="AC74" i="2"/>
  <c r="AA74" i="2"/>
  <c r="Y74" i="2"/>
  <c r="W74" i="2"/>
  <c r="U74" i="2"/>
  <c r="S74" i="2"/>
  <c r="Q74" i="2"/>
  <c r="O74" i="2"/>
  <c r="M74" i="2"/>
  <c r="K74" i="2"/>
  <c r="I74" i="2"/>
  <c r="F74" i="2"/>
  <c r="G74" i="2" s="1"/>
  <c r="E74" i="2"/>
  <c r="D74" i="2"/>
  <c r="AU73" i="2"/>
  <c r="AS73" i="2"/>
  <c r="AQ73" i="2"/>
  <c r="AO73" i="2"/>
  <c r="AM73" i="2"/>
  <c r="AK73" i="2"/>
  <c r="AI73" i="2"/>
  <c r="AG73" i="2"/>
  <c r="AE73" i="2"/>
  <c r="AC73" i="2"/>
  <c r="AA73" i="2"/>
  <c r="Y73" i="2"/>
  <c r="W73" i="2"/>
  <c r="U73" i="2"/>
  <c r="S73" i="2"/>
  <c r="Q73" i="2"/>
  <c r="O73" i="2"/>
  <c r="M73" i="2"/>
  <c r="K73" i="2"/>
  <c r="I73" i="2"/>
  <c r="D73" i="2"/>
  <c r="F73" i="2" s="1"/>
  <c r="G73" i="2" s="1"/>
  <c r="C72" i="2"/>
  <c r="C71" i="2"/>
  <c r="AS70" i="2"/>
  <c r="AQ70" i="2"/>
  <c r="AO70" i="2"/>
  <c r="AI70" i="2"/>
  <c r="AC70" i="2"/>
  <c r="AA70" i="2"/>
  <c r="Y70" i="2"/>
  <c r="M70" i="2"/>
  <c r="K70" i="2"/>
  <c r="I70" i="2"/>
  <c r="C70" i="2"/>
  <c r="AU70" i="2" s="1"/>
  <c r="AU69" i="2"/>
  <c r="AS69" i="2"/>
  <c r="AQ69" i="2"/>
  <c r="AK69" i="2"/>
  <c r="AI69" i="2"/>
  <c r="AG69" i="2"/>
  <c r="AC69" i="2"/>
  <c r="AA69" i="2"/>
  <c r="Y69" i="2"/>
  <c r="W69" i="2"/>
  <c r="M69" i="2"/>
  <c r="K69" i="2"/>
  <c r="I69" i="2"/>
  <c r="G69" i="2"/>
  <c r="C69" i="2"/>
  <c r="S69" i="2" s="1"/>
  <c r="AM68" i="2"/>
  <c r="AK68" i="2"/>
  <c r="AG68" i="2"/>
  <c r="AE68" i="2"/>
  <c r="AC68" i="2"/>
  <c r="AA68" i="2"/>
  <c r="S68" i="2"/>
  <c r="Q68" i="2"/>
  <c r="C68" i="2"/>
  <c r="M68" i="2" s="1"/>
  <c r="C67" i="2"/>
  <c r="AQ66" i="2"/>
  <c r="AK66" i="2"/>
  <c r="AI66" i="2"/>
  <c r="AG66" i="2"/>
  <c r="AE66" i="2"/>
  <c r="AC66" i="2"/>
  <c r="AA66" i="2"/>
  <c r="Y66" i="2"/>
  <c r="U66" i="2"/>
  <c r="S66" i="2"/>
  <c r="Q66" i="2"/>
  <c r="O66" i="2"/>
  <c r="C66" i="2"/>
  <c r="K66" i="2" s="1"/>
  <c r="AS65" i="2"/>
  <c r="AQ65" i="2"/>
  <c r="AO65" i="2"/>
  <c r="AM65" i="2"/>
  <c r="AK65" i="2"/>
  <c r="AG65" i="2"/>
  <c r="AE65" i="2"/>
  <c r="AC65" i="2"/>
  <c r="AA65" i="2"/>
  <c r="Y65" i="2"/>
  <c r="W65" i="2"/>
  <c r="U65" i="2"/>
  <c r="Q65" i="2"/>
  <c r="O65" i="2"/>
  <c r="K65" i="2"/>
  <c r="I65" i="2"/>
  <c r="G65" i="2"/>
  <c r="C65" i="2"/>
  <c r="M65" i="2" s="1"/>
  <c r="AG64" i="2"/>
  <c r="AE64" i="2"/>
  <c r="AC64" i="2"/>
  <c r="C64" i="2"/>
  <c r="AQ64" i="2" s="1"/>
  <c r="AO63" i="2"/>
  <c r="U63" i="2"/>
  <c r="S63" i="2"/>
  <c r="O63" i="2"/>
  <c r="C63" i="2"/>
  <c r="C62" i="2"/>
  <c r="AI61" i="2"/>
  <c r="Q61" i="2"/>
  <c r="O61" i="2"/>
  <c r="I61" i="2"/>
  <c r="C61" i="2"/>
  <c r="AI60" i="2"/>
  <c r="C60" i="2"/>
  <c r="AU60" i="2" s="1"/>
  <c r="C59" i="2"/>
  <c r="G59" i="2" s="1"/>
  <c r="AK58" i="2"/>
  <c r="C58" i="2"/>
  <c r="C57" i="2"/>
  <c r="AM56" i="2"/>
  <c r="C56" i="2"/>
  <c r="O56" i="2" s="1"/>
  <c r="AU55" i="2"/>
  <c r="AS55" i="2"/>
  <c r="AQ55" i="2"/>
  <c r="AO55" i="2"/>
  <c r="AM55" i="2"/>
  <c r="AK55" i="2"/>
  <c r="AG55" i="2"/>
  <c r="AE55" i="2"/>
  <c r="AC55" i="2"/>
  <c r="AA55" i="2"/>
  <c r="Y55" i="2"/>
  <c r="W55" i="2"/>
  <c r="U55" i="2"/>
  <c r="S55" i="2"/>
  <c r="Q55" i="2"/>
  <c r="O55" i="2"/>
  <c r="M55" i="2"/>
  <c r="K55" i="2"/>
  <c r="I55" i="2"/>
  <c r="G55" i="2"/>
  <c r="E55" i="2"/>
  <c r="AU54" i="2"/>
  <c r="AS54" i="2"/>
  <c r="AQ54" i="2"/>
  <c r="AO54" i="2"/>
  <c r="AM54" i="2"/>
  <c r="AK54" i="2"/>
  <c r="AG54" i="2"/>
  <c r="AE54" i="2"/>
  <c r="AC54" i="2"/>
  <c r="AA54" i="2"/>
  <c r="Y54" i="2"/>
  <c r="W54" i="2"/>
  <c r="U54" i="2"/>
  <c r="S54" i="2"/>
  <c r="Q54" i="2"/>
  <c r="O54" i="2"/>
  <c r="M54" i="2"/>
  <c r="K54" i="2"/>
  <c r="I54" i="2"/>
  <c r="G54" i="2"/>
  <c r="E54" i="2"/>
  <c r="C53" i="2"/>
  <c r="AO53" i="2" s="1"/>
  <c r="S52" i="2"/>
  <c r="Q52" i="2"/>
  <c r="I52" i="2"/>
  <c r="C52" i="2"/>
  <c r="C51" i="2"/>
  <c r="C50" i="2"/>
  <c r="AU50" i="2" s="1"/>
  <c r="AQ49" i="2"/>
  <c r="AM49" i="2"/>
  <c r="AK49" i="2"/>
  <c r="O49" i="2"/>
  <c r="M49" i="2"/>
  <c r="K49" i="2"/>
  <c r="C49" i="2"/>
  <c r="AC49" i="2" s="1"/>
  <c r="AS48" i="2"/>
  <c r="AO48" i="2"/>
  <c r="AM48" i="2"/>
  <c r="AK48" i="2"/>
  <c r="AE48" i="2"/>
  <c r="AC48" i="2"/>
  <c r="Y48" i="2"/>
  <c r="W48" i="2"/>
  <c r="O48" i="2"/>
  <c r="M48" i="2"/>
  <c r="C48" i="2"/>
  <c r="I48" i="2" s="1"/>
  <c r="C47" i="2"/>
  <c r="I47" i="2" s="1"/>
  <c r="AS46" i="2"/>
  <c r="AQ46" i="2"/>
  <c r="AO46" i="2"/>
  <c r="AG46" i="2"/>
  <c r="AE46" i="2"/>
  <c r="AC46" i="2"/>
  <c r="AA46" i="2"/>
  <c r="Y46" i="2"/>
  <c r="W46" i="2"/>
  <c r="U46" i="2"/>
  <c r="S46" i="2"/>
  <c r="Q46" i="2"/>
  <c r="O46" i="2"/>
  <c r="M46" i="2"/>
  <c r="K46" i="2"/>
  <c r="I46" i="2"/>
  <c r="G46" i="2"/>
  <c r="E46" i="2"/>
  <c r="C46" i="2"/>
  <c r="AU46" i="2" s="1"/>
  <c r="AC45" i="2"/>
  <c r="AA45" i="2"/>
  <c r="Q45" i="2"/>
  <c r="M45" i="2"/>
  <c r="C45" i="2"/>
  <c r="AU44" i="2"/>
  <c r="AI44" i="2"/>
  <c r="C44" i="2"/>
  <c r="AO43" i="2"/>
  <c r="AM43" i="2"/>
  <c r="AK43" i="2"/>
  <c r="AG43" i="2"/>
  <c r="AE43" i="2"/>
  <c r="AC43" i="2"/>
  <c r="AA43" i="2"/>
  <c r="Q43" i="2"/>
  <c r="O43" i="2"/>
  <c r="M43" i="2"/>
  <c r="K43" i="2"/>
  <c r="G43" i="2"/>
  <c r="C43" i="2"/>
  <c r="W43" i="2" s="1"/>
  <c r="AO42" i="2"/>
  <c r="AM42" i="2"/>
  <c r="AK42" i="2"/>
  <c r="AI42" i="2"/>
  <c r="AG42" i="2"/>
  <c r="AE42" i="2"/>
  <c r="U42" i="2"/>
  <c r="C42" i="2"/>
  <c r="K42" i="2" s="1"/>
  <c r="AO41" i="2"/>
  <c r="AM41" i="2"/>
  <c r="AK41" i="2"/>
  <c r="AG41" i="2"/>
  <c r="AE41" i="2"/>
  <c r="AC41" i="2"/>
  <c r="AA41" i="2"/>
  <c r="W41" i="2"/>
  <c r="U41" i="2"/>
  <c r="S41" i="2"/>
  <c r="Q41" i="2"/>
  <c r="C41" i="2"/>
  <c r="M41" i="2" s="1"/>
  <c r="S40" i="2"/>
  <c r="M40" i="2"/>
  <c r="K40" i="2"/>
  <c r="I40" i="2"/>
  <c r="C40" i="2"/>
  <c r="AU39" i="2"/>
  <c r="AK39" i="2"/>
  <c r="C39" i="2"/>
  <c r="U39" i="2" s="1"/>
  <c r="AI38" i="2"/>
  <c r="C38" i="2"/>
  <c r="AQ37" i="2"/>
  <c r="AO37" i="2"/>
  <c r="C37" i="2"/>
  <c r="C36" i="2"/>
  <c r="C35" i="2"/>
  <c r="AS35" i="2" s="1"/>
  <c r="AK34" i="2"/>
  <c r="AC34" i="2"/>
  <c r="C34" i="2"/>
  <c r="C33" i="2"/>
  <c r="AS32" i="2"/>
  <c r="AI32" i="2"/>
  <c r="C32" i="2"/>
  <c r="AI31" i="2"/>
  <c r="C31" i="2"/>
  <c r="AU30" i="2"/>
  <c r="AS30" i="2"/>
  <c r="AQ30" i="2"/>
  <c r="C30" i="2"/>
  <c r="AK30" i="2" s="1"/>
  <c r="AI29" i="2"/>
  <c r="M29" i="2"/>
  <c r="C29" i="2"/>
  <c r="AI28" i="2"/>
  <c r="G28" i="2"/>
  <c r="E28" i="2"/>
  <c r="C28" i="2"/>
  <c r="AS27" i="2"/>
  <c r="AI27" i="2"/>
  <c r="M27" i="2"/>
  <c r="C27" i="2"/>
  <c r="AM26" i="2"/>
  <c r="I26" i="2"/>
  <c r="G26" i="2"/>
  <c r="C26" i="2"/>
  <c r="AQ25" i="2"/>
  <c r="AO25" i="2"/>
  <c r="AM25" i="2"/>
  <c r="AE25" i="2"/>
  <c r="AC25" i="2"/>
  <c r="U25" i="2"/>
  <c r="Q25" i="2"/>
  <c r="G25" i="2"/>
  <c r="C25" i="2"/>
  <c r="AG25" i="2" s="1"/>
  <c r="AC24" i="2"/>
  <c r="U24" i="2"/>
  <c r="S24" i="2"/>
  <c r="Q24" i="2"/>
  <c r="O24" i="2"/>
  <c r="M24" i="2"/>
  <c r="K24" i="2"/>
  <c r="C24" i="2"/>
  <c r="AU24" i="2" s="1"/>
  <c r="O23" i="2"/>
  <c r="M23" i="2"/>
  <c r="C23" i="2"/>
  <c r="K23" i="2" s="1"/>
  <c r="AU22" i="2"/>
  <c r="AS22" i="2"/>
  <c r="AO22" i="2"/>
  <c r="M22" i="2"/>
  <c r="K22" i="2"/>
  <c r="C22" i="2"/>
  <c r="AU21" i="2"/>
  <c r="AS21" i="2"/>
  <c r="AQ21" i="2"/>
  <c r="AO21" i="2"/>
  <c r="AM21" i="2"/>
  <c r="AK21" i="2"/>
  <c r="AI21" i="2"/>
  <c r="Q21" i="2"/>
  <c r="O21" i="2"/>
  <c r="M21" i="2"/>
  <c r="I21" i="2"/>
  <c r="C21" i="2"/>
  <c r="U21" i="2" s="1"/>
  <c r="AI20" i="2"/>
  <c r="S20" i="2"/>
  <c r="O20" i="2"/>
  <c r="C20" i="2"/>
  <c r="C19" i="2"/>
  <c r="U19" i="2" s="1"/>
  <c r="AQ18" i="2"/>
  <c r="K18" i="2"/>
  <c r="C18" i="2"/>
  <c r="C17" i="2"/>
  <c r="C16" i="2"/>
  <c r="E16" i="2" s="1"/>
  <c r="AS15" i="2"/>
  <c r="AQ15" i="2"/>
  <c r="AI15" i="2"/>
  <c r="Y15" i="2"/>
  <c r="W15" i="2"/>
  <c r="K15" i="2"/>
  <c r="C15" i="2"/>
  <c r="AU15" i="2" s="1"/>
  <c r="C14" i="2"/>
  <c r="I14" i="2" s="1"/>
  <c r="AI13" i="2"/>
  <c r="K13" i="2"/>
  <c r="C13" i="2"/>
  <c r="G13" i="2" s="1"/>
  <c r="C12" i="2"/>
  <c r="AI11" i="2"/>
  <c r="C11" i="2"/>
  <c r="O11" i="2" s="1"/>
  <c r="AU10" i="2"/>
  <c r="AS10" i="2"/>
  <c r="AQ10" i="2"/>
  <c r="AO10" i="2"/>
  <c r="AM10" i="2"/>
  <c r="AK10" i="2"/>
  <c r="AI10" i="2"/>
  <c r="Y10" i="2"/>
  <c r="W10" i="2"/>
  <c r="U10" i="2"/>
  <c r="Q10" i="2"/>
  <c r="O10" i="2"/>
  <c r="M10" i="2"/>
  <c r="K10" i="2"/>
  <c r="I10" i="2"/>
  <c r="C10" i="2"/>
  <c r="G10" i="2" s="1"/>
  <c r="AQ9" i="2"/>
  <c r="AM9" i="2"/>
  <c r="AK9" i="2"/>
  <c r="AI9" i="2"/>
  <c r="C9" i="2"/>
  <c r="AK8" i="2"/>
  <c r="Y8" i="2"/>
  <c r="W8" i="2"/>
  <c r="U8" i="2"/>
  <c r="Q8" i="2"/>
  <c r="O8" i="2"/>
  <c r="C8" i="2"/>
  <c r="AS8" i="2" s="1"/>
  <c r="AQ7" i="2"/>
  <c r="S7" i="2"/>
  <c r="C7" i="2"/>
  <c r="O7" i="2" s="1"/>
  <c r="AI6" i="2"/>
  <c r="C6" i="2"/>
  <c r="AU5" i="2"/>
  <c r="AS5" i="2"/>
  <c r="AI5" i="2"/>
  <c r="AG5" i="2"/>
  <c r="C5" i="2"/>
  <c r="W5" i="2" s="1"/>
  <c r="AU4" i="2"/>
  <c r="AS4" i="2"/>
  <c r="AQ4" i="2"/>
  <c r="AM4" i="2"/>
  <c r="AK4" i="2"/>
  <c r="AI4" i="2"/>
  <c r="AG4" i="2"/>
  <c r="Y4" i="2"/>
  <c r="W4" i="2"/>
  <c r="U4" i="2"/>
  <c r="S4" i="2"/>
  <c r="Q4" i="2"/>
  <c r="O4" i="2"/>
  <c r="M4" i="2"/>
  <c r="I4" i="2"/>
  <c r="E4" i="2"/>
  <c r="C4" i="2"/>
  <c r="AK3" i="2"/>
  <c r="AI3" i="2"/>
  <c r="AG3" i="2"/>
  <c r="U3" i="2"/>
  <c r="S3" i="2"/>
  <c r="Q3" i="2"/>
  <c r="O3" i="2"/>
  <c r="M3" i="2"/>
  <c r="K3" i="2"/>
  <c r="I3" i="2"/>
  <c r="C3" i="2"/>
  <c r="AI113" i="2" s="1"/>
  <c r="AU2" i="2"/>
  <c r="AS2" i="2"/>
  <c r="AQ2" i="2"/>
  <c r="AO2" i="2"/>
  <c r="AM2" i="2"/>
  <c r="AK2" i="2"/>
  <c r="AI2" i="2"/>
  <c r="AG2" i="2"/>
  <c r="AE2" i="2"/>
  <c r="AC2" i="2"/>
  <c r="AA2" i="2"/>
  <c r="Y2" i="2"/>
  <c r="W2" i="2"/>
  <c r="U2" i="2"/>
  <c r="S2" i="2"/>
  <c r="Q2" i="2"/>
  <c r="O2" i="2"/>
  <c r="M2" i="2"/>
  <c r="K2" i="2"/>
  <c r="I2" i="2"/>
  <c r="J376" i="1"/>
  <c r="H376" i="1"/>
  <c r="J375" i="1"/>
  <c r="H375" i="1"/>
  <c r="J374" i="1"/>
  <c r="H374" i="1"/>
  <c r="J373" i="1"/>
  <c r="H373" i="1"/>
  <c r="J372" i="1"/>
  <c r="H372" i="1"/>
  <c r="J371" i="1"/>
  <c r="H371" i="1"/>
  <c r="J370" i="1"/>
  <c r="H370" i="1"/>
  <c r="J369" i="1"/>
  <c r="H369" i="1"/>
  <c r="J368" i="1"/>
  <c r="H368" i="1"/>
  <c r="J367" i="1"/>
  <c r="H367" i="1"/>
  <c r="J366" i="1"/>
  <c r="H366" i="1"/>
  <c r="J365" i="1"/>
  <c r="H365" i="1"/>
  <c r="J364" i="1"/>
  <c r="H364" i="1"/>
  <c r="J363" i="1"/>
  <c r="H363" i="1"/>
  <c r="J362" i="1"/>
  <c r="H362" i="1"/>
  <c r="J361" i="1"/>
  <c r="H361" i="1"/>
  <c r="J360" i="1"/>
  <c r="H360" i="1"/>
  <c r="J359" i="1"/>
  <c r="H359" i="1"/>
  <c r="J358" i="1"/>
  <c r="H358" i="1"/>
  <c r="J357" i="1"/>
  <c r="H357" i="1"/>
  <c r="J356" i="1"/>
  <c r="H356" i="1"/>
  <c r="J355" i="1"/>
  <c r="H355" i="1"/>
  <c r="AY354" i="1"/>
  <c r="AZ354" i="1" s="1"/>
  <c r="J354" i="1"/>
  <c r="H354" i="1"/>
  <c r="AY353" i="1"/>
  <c r="AZ353" i="1" s="1"/>
  <c r="J353" i="1"/>
  <c r="H353" i="1"/>
  <c r="AZ352" i="1"/>
  <c r="AY352" i="1"/>
  <c r="J352" i="1"/>
  <c r="H352" i="1"/>
  <c r="AZ351" i="1"/>
  <c r="AY351" i="1"/>
  <c r="J351" i="1"/>
  <c r="H351" i="1"/>
  <c r="AY350" i="1"/>
  <c r="AZ350" i="1" s="1"/>
  <c r="AX350" i="1"/>
  <c r="AV350" i="1"/>
  <c r="AT350" i="1"/>
  <c r="AR350" i="1"/>
  <c r="AP350" i="1"/>
  <c r="AN350" i="1"/>
  <c r="AL350" i="1"/>
  <c r="AJ350" i="1"/>
  <c r="AH350" i="1"/>
  <c r="AF350" i="1"/>
  <c r="AD350" i="1"/>
  <c r="AB350" i="1"/>
  <c r="Z350" i="1"/>
  <c r="X350" i="1"/>
  <c r="V350" i="1"/>
  <c r="T350" i="1"/>
  <c r="R350" i="1"/>
  <c r="P350" i="1"/>
  <c r="N350" i="1"/>
  <c r="L350" i="1"/>
  <c r="J350" i="1"/>
  <c r="H350" i="1"/>
  <c r="AZ349" i="1"/>
  <c r="AY349" i="1"/>
  <c r="AX349" i="1"/>
  <c r="AV349" i="1"/>
  <c r="AT349" i="1"/>
  <c r="AR349" i="1"/>
  <c r="AP349" i="1"/>
  <c r="AN349" i="1"/>
  <c r="AL349" i="1"/>
  <c r="AJ349" i="1"/>
  <c r="AH349" i="1"/>
  <c r="AF349" i="1"/>
  <c r="AD349" i="1"/>
  <c r="AB349" i="1"/>
  <c r="Z349" i="1"/>
  <c r="X349" i="1"/>
  <c r="V349" i="1"/>
  <c r="T349" i="1"/>
  <c r="R349" i="1"/>
  <c r="P349" i="1"/>
  <c r="N349" i="1"/>
  <c r="L349" i="1"/>
  <c r="J349" i="1"/>
  <c r="H349" i="1"/>
  <c r="AY348" i="1"/>
  <c r="AZ348" i="1" s="1"/>
  <c r="AX348" i="1"/>
  <c r="AV348" i="1"/>
  <c r="AT348" i="1"/>
  <c r="AR348" i="1"/>
  <c r="AP348" i="1"/>
  <c r="AN348" i="1"/>
  <c r="AL348" i="1"/>
  <c r="AJ348" i="1"/>
  <c r="AH348" i="1"/>
  <c r="AF348" i="1"/>
  <c r="AD348" i="1"/>
  <c r="AB348" i="1"/>
  <c r="Z348" i="1"/>
  <c r="X348" i="1"/>
  <c r="V348" i="1"/>
  <c r="T348" i="1"/>
  <c r="R348" i="1"/>
  <c r="P348" i="1"/>
  <c r="N348" i="1"/>
  <c r="L348" i="1"/>
  <c r="J348" i="1"/>
  <c r="H348" i="1"/>
  <c r="AY347" i="1"/>
  <c r="AZ347" i="1" s="1"/>
  <c r="AX347" i="1"/>
  <c r="AV347" i="1"/>
  <c r="AT347" i="1"/>
  <c r="AR347" i="1"/>
  <c r="AP347" i="1"/>
  <c r="AN347" i="1"/>
  <c r="AL347" i="1"/>
  <c r="AJ347" i="1"/>
  <c r="AH347" i="1"/>
  <c r="AF347" i="1"/>
  <c r="AD347" i="1"/>
  <c r="AB347" i="1"/>
  <c r="Z347" i="1"/>
  <c r="X347" i="1"/>
  <c r="V347" i="1"/>
  <c r="T347" i="1"/>
  <c r="R347" i="1"/>
  <c r="P347" i="1"/>
  <c r="N347" i="1"/>
  <c r="L347" i="1"/>
  <c r="J347" i="1"/>
  <c r="H347" i="1"/>
  <c r="AZ346" i="1"/>
  <c r="AY346" i="1"/>
  <c r="AX346" i="1"/>
  <c r="AV346" i="1"/>
  <c r="AT346" i="1"/>
  <c r="AR346" i="1"/>
  <c r="AP346" i="1"/>
  <c r="AN346" i="1"/>
  <c r="AL346" i="1"/>
  <c r="AJ346" i="1"/>
  <c r="AH346" i="1"/>
  <c r="AF346" i="1"/>
  <c r="AD346" i="1"/>
  <c r="AB346" i="1"/>
  <c r="Z346" i="1"/>
  <c r="X346" i="1"/>
  <c r="V346" i="1"/>
  <c r="T346" i="1"/>
  <c r="R346" i="1"/>
  <c r="P346" i="1"/>
  <c r="N346" i="1"/>
  <c r="L346" i="1"/>
  <c r="J346" i="1"/>
  <c r="H346" i="1"/>
  <c r="AY345" i="1"/>
  <c r="AZ345" i="1" s="1"/>
  <c r="AX345" i="1"/>
  <c r="AV345" i="1"/>
  <c r="AT345" i="1"/>
  <c r="AR345" i="1"/>
  <c r="AP345" i="1"/>
  <c r="AN345" i="1"/>
  <c r="AL345" i="1"/>
  <c r="AJ345" i="1"/>
  <c r="AH345" i="1"/>
  <c r="AF345" i="1"/>
  <c r="AD345" i="1"/>
  <c r="AB345" i="1"/>
  <c r="Z345" i="1"/>
  <c r="X345" i="1"/>
  <c r="V345" i="1"/>
  <c r="T345" i="1"/>
  <c r="R345" i="1"/>
  <c r="P345" i="1"/>
  <c r="N345" i="1"/>
  <c r="L345" i="1"/>
  <c r="J345" i="1"/>
  <c r="H345" i="1"/>
  <c r="AY344" i="1"/>
  <c r="AZ344" i="1" s="1"/>
  <c r="AX344" i="1"/>
  <c r="AV344" i="1"/>
  <c r="AT344" i="1"/>
  <c r="AR344" i="1"/>
  <c r="AP344" i="1"/>
  <c r="AN344" i="1"/>
  <c r="AL344" i="1"/>
  <c r="AJ344" i="1"/>
  <c r="AH344" i="1"/>
  <c r="AF344" i="1"/>
  <c r="AD344" i="1"/>
  <c r="AB344" i="1"/>
  <c r="Z344" i="1"/>
  <c r="X344" i="1"/>
  <c r="V344" i="1"/>
  <c r="T344" i="1"/>
  <c r="R344" i="1"/>
  <c r="P344" i="1"/>
  <c r="N344" i="1"/>
  <c r="L344" i="1"/>
  <c r="J344" i="1"/>
  <c r="H344" i="1"/>
  <c r="AZ343" i="1"/>
  <c r="AY343" i="1"/>
  <c r="AX343" i="1"/>
  <c r="AV343" i="1"/>
  <c r="AT343" i="1"/>
  <c r="AR343" i="1"/>
  <c r="AP343" i="1"/>
  <c r="AN343" i="1"/>
  <c r="AL343" i="1"/>
  <c r="AJ343" i="1"/>
  <c r="AH343" i="1"/>
  <c r="AF343" i="1"/>
  <c r="AD343" i="1"/>
  <c r="AB343" i="1"/>
  <c r="Z343" i="1"/>
  <c r="X343" i="1"/>
  <c r="V343" i="1"/>
  <c r="T343" i="1"/>
  <c r="R343" i="1"/>
  <c r="P343" i="1"/>
  <c r="N343" i="1"/>
  <c r="L343" i="1"/>
  <c r="J343" i="1"/>
  <c r="H343" i="1"/>
  <c r="AY342" i="1"/>
  <c r="AZ342" i="1" s="1"/>
  <c r="AX342" i="1"/>
  <c r="AV342" i="1"/>
  <c r="AT342" i="1"/>
  <c r="AR342" i="1"/>
  <c r="AP342" i="1"/>
  <c r="AN342" i="1"/>
  <c r="AL342" i="1"/>
  <c r="AJ342" i="1"/>
  <c r="AH342" i="1"/>
  <c r="AF342" i="1"/>
  <c r="AD342" i="1"/>
  <c r="AB342" i="1"/>
  <c r="Z342" i="1"/>
  <c r="X342" i="1"/>
  <c r="V342" i="1"/>
  <c r="T342" i="1"/>
  <c r="R342" i="1"/>
  <c r="P342" i="1"/>
  <c r="N342" i="1"/>
  <c r="L342" i="1"/>
  <c r="J342" i="1"/>
  <c r="H342" i="1"/>
  <c r="AY341" i="1"/>
  <c r="AZ341" i="1" s="1"/>
  <c r="AX341" i="1"/>
  <c r="AV341" i="1"/>
  <c r="AT341" i="1"/>
  <c r="AR341" i="1"/>
  <c r="AP341" i="1"/>
  <c r="AN341" i="1"/>
  <c r="AL341" i="1"/>
  <c r="AJ341" i="1"/>
  <c r="AH341" i="1"/>
  <c r="AF341" i="1"/>
  <c r="AD341" i="1"/>
  <c r="AB341" i="1"/>
  <c r="Z341" i="1"/>
  <c r="X341" i="1"/>
  <c r="V341" i="1"/>
  <c r="T341" i="1"/>
  <c r="R341" i="1"/>
  <c r="P341" i="1"/>
  <c r="N341" i="1"/>
  <c r="L341" i="1"/>
  <c r="J341" i="1"/>
  <c r="H341" i="1"/>
  <c r="AY340" i="1"/>
  <c r="AZ340" i="1" s="1"/>
  <c r="AX340" i="1"/>
  <c r="AV340" i="1"/>
  <c r="AT340" i="1"/>
  <c r="AR340" i="1"/>
  <c r="AP340" i="1"/>
  <c r="AN340" i="1"/>
  <c r="AL340" i="1"/>
  <c r="AJ340" i="1"/>
  <c r="AH340" i="1"/>
  <c r="AF340" i="1"/>
  <c r="AD340" i="1"/>
  <c r="AB340" i="1"/>
  <c r="Z340" i="1"/>
  <c r="X340" i="1"/>
  <c r="V340" i="1"/>
  <c r="T340" i="1"/>
  <c r="R340" i="1"/>
  <c r="P340" i="1"/>
  <c r="N340" i="1"/>
  <c r="L340" i="1"/>
  <c r="J340" i="1"/>
  <c r="H340" i="1"/>
  <c r="AY339" i="1"/>
  <c r="AZ339" i="1" s="1"/>
  <c r="AX339" i="1"/>
  <c r="AV339" i="1"/>
  <c r="AT339" i="1"/>
  <c r="AR339" i="1"/>
  <c r="AP339" i="1"/>
  <c r="AN339" i="1"/>
  <c r="AL339" i="1"/>
  <c r="AJ339" i="1"/>
  <c r="AH339" i="1"/>
  <c r="AF339" i="1"/>
  <c r="AD339" i="1"/>
  <c r="AB339" i="1"/>
  <c r="Z339" i="1"/>
  <c r="X339" i="1"/>
  <c r="V339" i="1"/>
  <c r="T339" i="1"/>
  <c r="R339" i="1"/>
  <c r="P339" i="1"/>
  <c r="N339" i="1"/>
  <c r="L339" i="1"/>
  <c r="J339" i="1"/>
  <c r="H339" i="1"/>
  <c r="G339" i="1"/>
  <c r="AY338" i="1"/>
  <c r="AZ338" i="1" s="1"/>
  <c r="AX338" i="1"/>
  <c r="AV338" i="1"/>
  <c r="AT338" i="1"/>
  <c r="AR338" i="1"/>
  <c r="AP338" i="1"/>
  <c r="AN338" i="1"/>
  <c r="AL338" i="1"/>
  <c r="AJ338" i="1"/>
  <c r="AH338" i="1"/>
  <c r="AF338" i="1"/>
  <c r="AD338" i="1"/>
  <c r="AB338" i="1"/>
  <c r="Z338" i="1"/>
  <c r="X338" i="1"/>
  <c r="V338" i="1"/>
  <c r="T338" i="1"/>
  <c r="R338" i="1"/>
  <c r="P338" i="1"/>
  <c r="N338" i="1"/>
  <c r="L338" i="1"/>
  <c r="J338" i="1"/>
  <c r="H338" i="1"/>
  <c r="G338" i="1"/>
  <c r="AZ337" i="1"/>
  <c r="AY337" i="1"/>
  <c r="AX337" i="1"/>
  <c r="AV337" i="1"/>
  <c r="AT337" i="1"/>
  <c r="AR337" i="1"/>
  <c r="AP337" i="1"/>
  <c r="AN337" i="1"/>
  <c r="AL337" i="1"/>
  <c r="AJ337" i="1"/>
  <c r="AH337" i="1"/>
  <c r="AF337" i="1"/>
  <c r="AD337" i="1"/>
  <c r="AB337" i="1"/>
  <c r="Z337" i="1"/>
  <c r="X337" i="1"/>
  <c r="V337" i="1"/>
  <c r="T337" i="1"/>
  <c r="R337" i="1"/>
  <c r="P337" i="1"/>
  <c r="N337" i="1"/>
  <c r="L337" i="1"/>
  <c r="J337" i="1"/>
  <c r="G337" i="1"/>
  <c r="H337" i="1" s="1"/>
  <c r="AY336" i="1"/>
  <c r="AZ336" i="1" s="1"/>
  <c r="AX336" i="1"/>
  <c r="AV336" i="1"/>
  <c r="AT336" i="1"/>
  <c r="AR336" i="1"/>
  <c r="AP336" i="1"/>
  <c r="AN336" i="1"/>
  <c r="AL336" i="1"/>
  <c r="AJ336" i="1"/>
  <c r="AH336" i="1"/>
  <c r="AF336" i="1"/>
  <c r="AD336" i="1"/>
  <c r="AB336" i="1"/>
  <c r="Z336" i="1"/>
  <c r="X336" i="1"/>
  <c r="V336" i="1"/>
  <c r="T336" i="1"/>
  <c r="R336" i="1"/>
  <c r="P336" i="1"/>
  <c r="N336" i="1"/>
  <c r="L336" i="1"/>
  <c r="J336" i="1"/>
  <c r="G336" i="1"/>
  <c r="H336" i="1" s="1"/>
  <c r="AY335" i="1"/>
  <c r="AZ335" i="1" s="1"/>
  <c r="AX335" i="1"/>
  <c r="AV335" i="1"/>
  <c r="AT335" i="1"/>
  <c r="AR335" i="1"/>
  <c r="AP335" i="1"/>
  <c r="AN335" i="1"/>
  <c r="AL335" i="1"/>
  <c r="AJ335" i="1"/>
  <c r="AH335" i="1"/>
  <c r="AF335" i="1"/>
  <c r="AD335" i="1"/>
  <c r="AB335" i="1"/>
  <c r="Z335" i="1"/>
  <c r="X335" i="1"/>
  <c r="V335" i="1"/>
  <c r="T335" i="1"/>
  <c r="R335" i="1"/>
  <c r="P335" i="1"/>
  <c r="N335" i="1"/>
  <c r="L335" i="1"/>
  <c r="J335" i="1"/>
  <c r="G335" i="1"/>
  <c r="H335" i="1" s="1"/>
  <c r="AZ334" i="1"/>
  <c r="AY334" i="1"/>
  <c r="AX334" i="1"/>
  <c r="AV334" i="1"/>
  <c r="AT334" i="1"/>
  <c r="AR334" i="1"/>
  <c r="AP334" i="1"/>
  <c r="AN334" i="1"/>
  <c r="AL334" i="1"/>
  <c r="AJ334" i="1"/>
  <c r="AH334" i="1"/>
  <c r="AF334" i="1"/>
  <c r="AD334" i="1"/>
  <c r="AB334" i="1"/>
  <c r="Z334" i="1"/>
  <c r="X334" i="1"/>
  <c r="V334" i="1"/>
  <c r="T334" i="1"/>
  <c r="R334" i="1"/>
  <c r="P334" i="1"/>
  <c r="N334" i="1"/>
  <c r="L334" i="1"/>
  <c r="J334" i="1"/>
  <c r="G334" i="1"/>
  <c r="H334" i="1" s="1"/>
  <c r="AY333" i="1"/>
  <c r="AZ333" i="1" s="1"/>
  <c r="AX333" i="1"/>
  <c r="AV333" i="1"/>
  <c r="AT333" i="1"/>
  <c r="AR333" i="1"/>
  <c r="AP333" i="1"/>
  <c r="AN333" i="1"/>
  <c r="AL333" i="1"/>
  <c r="AJ333" i="1"/>
  <c r="AH333" i="1"/>
  <c r="AF333" i="1"/>
  <c r="AD333" i="1"/>
  <c r="AB333" i="1"/>
  <c r="Z333" i="1"/>
  <c r="X333" i="1"/>
  <c r="V333" i="1"/>
  <c r="T333" i="1"/>
  <c r="R333" i="1"/>
  <c r="P333" i="1"/>
  <c r="N333" i="1"/>
  <c r="L333" i="1"/>
  <c r="J333" i="1"/>
  <c r="G333" i="1"/>
  <c r="H333" i="1" s="1"/>
  <c r="AY332" i="1"/>
  <c r="AZ332" i="1" s="1"/>
  <c r="AX332" i="1"/>
  <c r="AV332" i="1"/>
  <c r="AT332" i="1"/>
  <c r="AR332" i="1"/>
  <c r="AP332" i="1"/>
  <c r="AN332" i="1"/>
  <c r="AL332" i="1"/>
  <c r="AJ332" i="1"/>
  <c r="AH332" i="1"/>
  <c r="AF332" i="1"/>
  <c r="AD332" i="1"/>
  <c r="AB332" i="1"/>
  <c r="Z332" i="1"/>
  <c r="X332" i="1"/>
  <c r="V332" i="1"/>
  <c r="T332" i="1"/>
  <c r="R332" i="1"/>
  <c r="P332" i="1"/>
  <c r="N332" i="1"/>
  <c r="L332" i="1"/>
  <c r="J332" i="1"/>
  <c r="G332" i="1"/>
  <c r="H332" i="1" s="1"/>
  <c r="AY331" i="1"/>
  <c r="AZ331" i="1" s="1"/>
  <c r="AX331" i="1"/>
  <c r="AV331" i="1"/>
  <c r="AT331" i="1"/>
  <c r="AR331" i="1"/>
  <c r="AP331" i="1"/>
  <c r="AN331" i="1"/>
  <c r="AL331" i="1"/>
  <c r="AJ331" i="1"/>
  <c r="AH331" i="1"/>
  <c r="AF331" i="1"/>
  <c r="AD331" i="1"/>
  <c r="AB331" i="1"/>
  <c r="Z331" i="1"/>
  <c r="X331" i="1"/>
  <c r="V331" i="1"/>
  <c r="T331" i="1"/>
  <c r="R331" i="1"/>
  <c r="P331" i="1"/>
  <c r="N331" i="1"/>
  <c r="L331" i="1"/>
  <c r="J331" i="1"/>
  <c r="H331" i="1"/>
  <c r="G331" i="1"/>
  <c r="AZ330" i="1"/>
  <c r="AY330" i="1"/>
  <c r="AX330" i="1"/>
  <c r="AV330" i="1"/>
  <c r="AT330" i="1"/>
  <c r="AR330" i="1"/>
  <c r="AP330" i="1"/>
  <c r="AN330" i="1"/>
  <c r="AL330" i="1"/>
  <c r="AJ330" i="1"/>
  <c r="AH330" i="1"/>
  <c r="AF330" i="1"/>
  <c r="AD330" i="1"/>
  <c r="AB330" i="1"/>
  <c r="Z330" i="1"/>
  <c r="X330" i="1"/>
  <c r="V330" i="1"/>
  <c r="T330" i="1"/>
  <c r="R330" i="1"/>
  <c r="P330" i="1"/>
  <c r="N330" i="1"/>
  <c r="L330" i="1"/>
  <c r="J330" i="1"/>
  <c r="G330" i="1"/>
  <c r="H330" i="1" s="1"/>
  <c r="AY329" i="1"/>
  <c r="AZ329" i="1" s="1"/>
  <c r="AX329" i="1"/>
  <c r="AV329" i="1"/>
  <c r="AT329" i="1"/>
  <c r="AR329" i="1"/>
  <c r="AP329" i="1"/>
  <c r="AN329" i="1"/>
  <c r="AL329" i="1"/>
  <c r="AJ329" i="1"/>
  <c r="AH329" i="1"/>
  <c r="AF329" i="1"/>
  <c r="AD329" i="1"/>
  <c r="AB329" i="1"/>
  <c r="Z329" i="1"/>
  <c r="X329" i="1"/>
  <c r="V329" i="1"/>
  <c r="T329" i="1"/>
  <c r="R329" i="1"/>
  <c r="P329" i="1"/>
  <c r="N329" i="1"/>
  <c r="L329" i="1"/>
  <c r="J329" i="1"/>
  <c r="H329" i="1"/>
  <c r="G329" i="1"/>
  <c r="AZ328" i="1"/>
  <c r="AY328" i="1"/>
  <c r="AX328" i="1"/>
  <c r="AV328" i="1"/>
  <c r="AT328" i="1"/>
  <c r="AR328" i="1"/>
  <c r="AP328" i="1"/>
  <c r="AN328" i="1"/>
  <c r="AL328" i="1"/>
  <c r="AJ328" i="1"/>
  <c r="AH328" i="1"/>
  <c r="AF328" i="1"/>
  <c r="AD328" i="1"/>
  <c r="AB328" i="1"/>
  <c r="Z328" i="1"/>
  <c r="X328" i="1"/>
  <c r="V328" i="1"/>
  <c r="T328" i="1"/>
  <c r="R328" i="1"/>
  <c r="P328" i="1"/>
  <c r="N328" i="1"/>
  <c r="L328" i="1"/>
  <c r="J328" i="1"/>
  <c r="G328" i="1"/>
  <c r="H328" i="1" s="1"/>
  <c r="AY327" i="1"/>
  <c r="AZ327" i="1" s="1"/>
  <c r="AX327" i="1"/>
  <c r="AV327" i="1"/>
  <c r="AT327" i="1"/>
  <c r="AR327" i="1"/>
  <c r="AP327" i="1"/>
  <c r="AN327" i="1"/>
  <c r="AL327" i="1"/>
  <c r="AJ327" i="1"/>
  <c r="AH327" i="1"/>
  <c r="AF327" i="1"/>
  <c r="AD327" i="1"/>
  <c r="AB327" i="1"/>
  <c r="Z327" i="1"/>
  <c r="X327" i="1"/>
  <c r="V327" i="1"/>
  <c r="T327" i="1"/>
  <c r="R327" i="1"/>
  <c r="P327" i="1"/>
  <c r="N327" i="1"/>
  <c r="L327" i="1"/>
  <c r="J327" i="1"/>
  <c r="H327" i="1"/>
  <c r="G327" i="1"/>
  <c r="AY326" i="1"/>
  <c r="AZ326" i="1" s="1"/>
  <c r="AX326" i="1"/>
  <c r="AV326" i="1"/>
  <c r="AT326" i="1"/>
  <c r="AR326" i="1"/>
  <c r="AP326" i="1"/>
  <c r="AN326" i="1"/>
  <c r="AL326" i="1"/>
  <c r="AJ326" i="1"/>
  <c r="AH326" i="1"/>
  <c r="AF326" i="1"/>
  <c r="AD326" i="1"/>
  <c r="AB326" i="1"/>
  <c r="Z326" i="1"/>
  <c r="X326" i="1"/>
  <c r="V326" i="1"/>
  <c r="T326" i="1"/>
  <c r="R326" i="1"/>
  <c r="P326" i="1"/>
  <c r="N326" i="1"/>
  <c r="L326" i="1"/>
  <c r="J326" i="1"/>
  <c r="G326" i="1"/>
  <c r="H326" i="1" s="1"/>
  <c r="AY325" i="1"/>
  <c r="AZ325" i="1" s="1"/>
  <c r="AX325" i="1"/>
  <c r="AV325" i="1"/>
  <c r="AT325" i="1"/>
  <c r="AR325" i="1"/>
  <c r="AP325" i="1"/>
  <c r="AN325" i="1"/>
  <c r="AL325" i="1"/>
  <c r="AJ325" i="1"/>
  <c r="AH325" i="1"/>
  <c r="AF325" i="1"/>
  <c r="AD325" i="1"/>
  <c r="AB325" i="1"/>
  <c r="Z325" i="1"/>
  <c r="X325" i="1"/>
  <c r="V325" i="1"/>
  <c r="T325" i="1"/>
  <c r="R325" i="1"/>
  <c r="P325" i="1"/>
  <c r="N325" i="1"/>
  <c r="L325" i="1"/>
  <c r="J325" i="1"/>
  <c r="H325" i="1"/>
  <c r="G325" i="1"/>
  <c r="AY324" i="1"/>
  <c r="AZ324" i="1" s="1"/>
  <c r="AX324" i="1"/>
  <c r="AV324" i="1"/>
  <c r="AT324" i="1"/>
  <c r="AR324" i="1"/>
  <c r="AP324" i="1"/>
  <c r="AN324" i="1"/>
  <c r="AL324" i="1"/>
  <c r="AJ324" i="1"/>
  <c r="AH324" i="1"/>
  <c r="AF324" i="1"/>
  <c r="AD324" i="1"/>
  <c r="AB324" i="1"/>
  <c r="Z324" i="1"/>
  <c r="X324" i="1"/>
  <c r="V324" i="1"/>
  <c r="T324" i="1"/>
  <c r="R324" i="1"/>
  <c r="P324" i="1"/>
  <c r="N324" i="1"/>
  <c r="L324" i="1"/>
  <c r="J324" i="1"/>
  <c r="H324" i="1"/>
  <c r="G324" i="1"/>
  <c r="AY323" i="1"/>
  <c r="AZ323" i="1" s="1"/>
  <c r="AX323" i="1"/>
  <c r="AV323" i="1"/>
  <c r="AT323" i="1"/>
  <c r="AR323" i="1"/>
  <c r="AP323" i="1"/>
  <c r="AN323" i="1"/>
  <c r="AL323" i="1"/>
  <c r="AJ323" i="1"/>
  <c r="AH323" i="1"/>
  <c r="AF323" i="1"/>
  <c r="AD323" i="1"/>
  <c r="AB323" i="1"/>
  <c r="Z323" i="1"/>
  <c r="X323" i="1"/>
  <c r="V323" i="1"/>
  <c r="T323" i="1"/>
  <c r="R323" i="1"/>
  <c r="P323" i="1"/>
  <c r="N323" i="1"/>
  <c r="L323" i="1"/>
  <c r="J323" i="1"/>
  <c r="G323" i="1"/>
  <c r="H323" i="1" s="1"/>
  <c r="AY322" i="1"/>
  <c r="AZ322" i="1" s="1"/>
  <c r="AX322" i="1"/>
  <c r="AV322" i="1"/>
  <c r="AT322" i="1"/>
  <c r="AR322" i="1"/>
  <c r="AP322" i="1"/>
  <c r="AN322" i="1"/>
  <c r="AL322" i="1"/>
  <c r="AJ322" i="1"/>
  <c r="AH322" i="1"/>
  <c r="AF322" i="1"/>
  <c r="AD322" i="1"/>
  <c r="AB322" i="1"/>
  <c r="Z322" i="1"/>
  <c r="X322" i="1"/>
  <c r="V322" i="1"/>
  <c r="T322" i="1"/>
  <c r="R322" i="1"/>
  <c r="P322" i="1"/>
  <c r="N322" i="1"/>
  <c r="L322" i="1"/>
  <c r="J322" i="1"/>
  <c r="H322" i="1"/>
  <c r="AY321" i="1"/>
  <c r="AZ321" i="1" s="1"/>
  <c r="AX321" i="1"/>
  <c r="AV321" i="1"/>
  <c r="AT321" i="1"/>
  <c r="AR321" i="1"/>
  <c r="AP321" i="1"/>
  <c r="AN321" i="1"/>
  <c r="AL321" i="1"/>
  <c r="AJ321" i="1"/>
  <c r="AH321" i="1"/>
  <c r="AF321" i="1"/>
  <c r="AD321" i="1"/>
  <c r="AB321" i="1"/>
  <c r="Z321" i="1"/>
  <c r="X321" i="1"/>
  <c r="V321" i="1"/>
  <c r="T321" i="1"/>
  <c r="R321" i="1"/>
  <c r="P321" i="1"/>
  <c r="N321" i="1"/>
  <c r="L321" i="1"/>
  <c r="J321" i="1"/>
  <c r="H321" i="1"/>
  <c r="AZ320" i="1"/>
  <c r="AY320" i="1"/>
  <c r="AX320" i="1"/>
  <c r="AV320" i="1"/>
  <c r="AT320" i="1"/>
  <c r="AR320" i="1"/>
  <c r="AP320" i="1"/>
  <c r="AN320" i="1"/>
  <c r="AL320" i="1"/>
  <c r="AJ320" i="1"/>
  <c r="AH320" i="1"/>
  <c r="AF320" i="1"/>
  <c r="AD320" i="1"/>
  <c r="AB320" i="1"/>
  <c r="Z320" i="1"/>
  <c r="X320" i="1"/>
  <c r="V320" i="1"/>
  <c r="T320" i="1"/>
  <c r="R320" i="1"/>
  <c r="P320" i="1"/>
  <c r="N320" i="1"/>
  <c r="L320" i="1"/>
  <c r="J320" i="1"/>
  <c r="H320" i="1"/>
  <c r="AZ319" i="1"/>
  <c r="AY319" i="1"/>
  <c r="AX319" i="1"/>
  <c r="AV319" i="1"/>
  <c r="AT319" i="1"/>
  <c r="AR319" i="1"/>
  <c r="AP319" i="1"/>
  <c r="AN319" i="1"/>
  <c r="AL319" i="1"/>
  <c r="AJ319" i="1"/>
  <c r="AH319" i="1"/>
  <c r="AF319" i="1"/>
  <c r="AD319" i="1"/>
  <c r="AB319" i="1"/>
  <c r="Z319" i="1"/>
  <c r="X319" i="1"/>
  <c r="V319" i="1"/>
  <c r="T319" i="1"/>
  <c r="R319" i="1"/>
  <c r="P319" i="1"/>
  <c r="N319" i="1"/>
  <c r="L319" i="1"/>
  <c r="J319" i="1"/>
  <c r="H319" i="1"/>
  <c r="AZ318" i="1"/>
  <c r="AY318" i="1"/>
  <c r="AX318" i="1"/>
  <c r="AV318" i="1"/>
  <c r="AT318" i="1"/>
  <c r="AR318" i="1"/>
  <c r="AP318" i="1"/>
  <c r="AN318" i="1"/>
  <c r="AL318" i="1"/>
  <c r="AJ318" i="1"/>
  <c r="AH318" i="1"/>
  <c r="AF318" i="1"/>
  <c r="AD318" i="1"/>
  <c r="AB318" i="1"/>
  <c r="Z318" i="1"/>
  <c r="X318" i="1"/>
  <c r="V318" i="1"/>
  <c r="T318" i="1"/>
  <c r="R318" i="1"/>
  <c r="P318" i="1"/>
  <c r="N318" i="1"/>
  <c r="L318" i="1"/>
  <c r="J318" i="1"/>
  <c r="H318" i="1"/>
  <c r="AY317" i="1"/>
  <c r="AZ317" i="1" s="1"/>
  <c r="AX317" i="1"/>
  <c r="AV317" i="1"/>
  <c r="AT317" i="1"/>
  <c r="AR317" i="1"/>
  <c r="AP317" i="1"/>
  <c r="AN317" i="1"/>
  <c r="AL317" i="1"/>
  <c r="AJ317" i="1"/>
  <c r="AH317" i="1"/>
  <c r="AF317" i="1"/>
  <c r="AD317" i="1"/>
  <c r="AB317" i="1"/>
  <c r="Z317" i="1"/>
  <c r="X317" i="1"/>
  <c r="V317" i="1"/>
  <c r="T317" i="1"/>
  <c r="R317" i="1"/>
  <c r="P317" i="1"/>
  <c r="N317" i="1"/>
  <c r="L317" i="1"/>
  <c r="J317" i="1"/>
  <c r="H317" i="1"/>
  <c r="AY316" i="1"/>
  <c r="AZ316" i="1" s="1"/>
  <c r="AX316" i="1"/>
  <c r="AV316" i="1"/>
  <c r="AT316" i="1"/>
  <c r="AR316" i="1"/>
  <c r="AP316" i="1"/>
  <c r="AN316" i="1"/>
  <c r="AL316" i="1"/>
  <c r="AJ316" i="1"/>
  <c r="AH316" i="1"/>
  <c r="AF316" i="1"/>
  <c r="AD316" i="1"/>
  <c r="AB316" i="1"/>
  <c r="Z316" i="1"/>
  <c r="X316" i="1"/>
  <c r="V316" i="1"/>
  <c r="T316" i="1"/>
  <c r="R316" i="1"/>
  <c r="P316" i="1"/>
  <c r="N316" i="1"/>
  <c r="L316" i="1"/>
  <c r="J316" i="1"/>
  <c r="H316" i="1"/>
  <c r="AY315" i="1"/>
  <c r="AZ315" i="1" s="1"/>
  <c r="AX315" i="1"/>
  <c r="AV315" i="1"/>
  <c r="AT315" i="1"/>
  <c r="AR315" i="1"/>
  <c r="AP315" i="1"/>
  <c r="AN315" i="1"/>
  <c r="AL315" i="1"/>
  <c r="AJ315" i="1"/>
  <c r="AH315" i="1"/>
  <c r="AF315" i="1"/>
  <c r="AD315" i="1"/>
  <c r="AB315" i="1"/>
  <c r="Z315" i="1"/>
  <c r="X315" i="1"/>
  <c r="V315" i="1"/>
  <c r="T315" i="1"/>
  <c r="R315" i="1"/>
  <c r="P315" i="1"/>
  <c r="N315" i="1"/>
  <c r="L315" i="1"/>
  <c r="J315" i="1"/>
  <c r="AY314" i="1"/>
  <c r="AZ314" i="1" s="1"/>
  <c r="AX314" i="1"/>
  <c r="AV314" i="1"/>
  <c r="AT314" i="1"/>
  <c r="AR314" i="1"/>
  <c r="AP314" i="1"/>
  <c r="AN314" i="1"/>
  <c r="AL314" i="1"/>
  <c r="AJ314" i="1"/>
  <c r="AH314" i="1"/>
  <c r="AF314" i="1"/>
  <c r="AD314" i="1"/>
  <c r="AB314" i="1"/>
  <c r="Z314" i="1"/>
  <c r="X314" i="1"/>
  <c r="V314" i="1"/>
  <c r="T314" i="1"/>
  <c r="R314" i="1"/>
  <c r="P314" i="1"/>
  <c r="N314" i="1"/>
  <c r="L314" i="1"/>
  <c r="J314" i="1"/>
  <c r="H314" i="1"/>
  <c r="AY313" i="1"/>
  <c r="AZ313" i="1" s="1"/>
  <c r="AX313" i="1"/>
  <c r="AV313" i="1"/>
  <c r="AT313" i="1"/>
  <c r="AR313" i="1"/>
  <c r="AP313" i="1"/>
  <c r="AN313" i="1"/>
  <c r="AL313" i="1"/>
  <c r="AJ313" i="1"/>
  <c r="AH313" i="1"/>
  <c r="AF313" i="1"/>
  <c r="AD313" i="1"/>
  <c r="AB313" i="1"/>
  <c r="Z313" i="1"/>
  <c r="X313" i="1"/>
  <c r="V313" i="1"/>
  <c r="T313" i="1"/>
  <c r="R313" i="1"/>
  <c r="P313" i="1"/>
  <c r="N313" i="1"/>
  <c r="L313" i="1"/>
  <c r="J313" i="1"/>
  <c r="H313" i="1"/>
  <c r="AY312" i="1"/>
  <c r="AZ312" i="1" s="1"/>
  <c r="AX312" i="1"/>
  <c r="AV312" i="1"/>
  <c r="AT312" i="1"/>
  <c r="AR312" i="1"/>
  <c r="AP312" i="1"/>
  <c r="AN312" i="1"/>
  <c r="AL312" i="1"/>
  <c r="AJ312" i="1"/>
  <c r="AH312" i="1"/>
  <c r="AF312" i="1"/>
  <c r="AD312" i="1"/>
  <c r="AB312" i="1"/>
  <c r="Z312" i="1"/>
  <c r="X312" i="1"/>
  <c r="V312" i="1"/>
  <c r="T312" i="1"/>
  <c r="R312" i="1"/>
  <c r="P312" i="1"/>
  <c r="N312" i="1"/>
  <c r="L312" i="1"/>
  <c r="J312" i="1"/>
  <c r="H312" i="1"/>
  <c r="AZ311" i="1"/>
  <c r="AY311" i="1"/>
  <c r="AX311" i="1"/>
  <c r="AV311" i="1"/>
  <c r="AT311" i="1"/>
  <c r="AR311" i="1"/>
  <c r="AP311" i="1"/>
  <c r="AN311" i="1"/>
  <c r="AL311" i="1"/>
  <c r="AJ311" i="1"/>
  <c r="AH311" i="1"/>
  <c r="AF311" i="1"/>
  <c r="AD311" i="1"/>
  <c r="AB311" i="1"/>
  <c r="Z311" i="1"/>
  <c r="X311" i="1"/>
  <c r="V311" i="1"/>
  <c r="T311" i="1"/>
  <c r="R311" i="1"/>
  <c r="P311" i="1"/>
  <c r="N311" i="1"/>
  <c r="L311" i="1"/>
  <c r="J311" i="1"/>
  <c r="H311" i="1"/>
  <c r="AY310" i="1"/>
  <c r="AZ310" i="1" s="1"/>
  <c r="AX310" i="1"/>
  <c r="AV310" i="1"/>
  <c r="AT310" i="1"/>
  <c r="AR310" i="1"/>
  <c r="AP310" i="1"/>
  <c r="AN310" i="1"/>
  <c r="AL310" i="1"/>
  <c r="AJ310" i="1"/>
  <c r="AH310" i="1"/>
  <c r="AF310" i="1"/>
  <c r="AD310" i="1"/>
  <c r="AB310" i="1"/>
  <c r="Z310" i="1"/>
  <c r="X310" i="1"/>
  <c r="V310" i="1"/>
  <c r="T310" i="1"/>
  <c r="R310" i="1"/>
  <c r="P310" i="1"/>
  <c r="N310" i="1"/>
  <c r="L310" i="1"/>
  <c r="J310" i="1"/>
  <c r="H310" i="1"/>
  <c r="AZ309" i="1"/>
  <c r="AY309" i="1"/>
  <c r="F309" i="1"/>
  <c r="J309" i="1" s="1"/>
  <c r="AY308" i="1"/>
  <c r="AZ308" i="1" s="1"/>
  <c r="F308" i="1"/>
  <c r="AY307" i="1"/>
  <c r="AZ307" i="1" s="1"/>
  <c r="AX307" i="1"/>
  <c r="AV307" i="1"/>
  <c r="AT307" i="1"/>
  <c r="AR307" i="1"/>
  <c r="AP307" i="1"/>
  <c r="AN307" i="1"/>
  <c r="AL307" i="1"/>
  <c r="AJ307" i="1"/>
  <c r="AH307" i="1"/>
  <c r="AF307" i="1"/>
  <c r="AD307" i="1"/>
  <c r="AB307" i="1"/>
  <c r="Z307" i="1"/>
  <c r="X307" i="1"/>
  <c r="V307" i="1"/>
  <c r="T307" i="1"/>
  <c r="R307" i="1"/>
  <c r="P307" i="1"/>
  <c r="N307" i="1"/>
  <c r="L307" i="1"/>
  <c r="J307" i="1"/>
  <c r="G307" i="1"/>
  <c r="H307" i="1" s="1"/>
  <c r="AY306" i="1"/>
  <c r="AZ306" i="1" s="1"/>
  <c r="AX306" i="1"/>
  <c r="AV306" i="1"/>
  <c r="AT306" i="1"/>
  <c r="AR306" i="1"/>
  <c r="AP306" i="1"/>
  <c r="AN306" i="1"/>
  <c r="AL306" i="1"/>
  <c r="AJ306" i="1"/>
  <c r="AH306" i="1"/>
  <c r="AF306" i="1"/>
  <c r="AD306" i="1"/>
  <c r="AB306" i="1"/>
  <c r="Z306" i="1"/>
  <c r="X306" i="1"/>
  <c r="V306" i="1"/>
  <c r="T306" i="1"/>
  <c r="R306" i="1"/>
  <c r="P306" i="1"/>
  <c r="N306" i="1"/>
  <c r="L306" i="1"/>
  <c r="J306" i="1"/>
  <c r="H306" i="1"/>
  <c r="G306" i="1"/>
  <c r="AZ305" i="1"/>
  <c r="AY305" i="1"/>
  <c r="AX305" i="1"/>
  <c r="AV305" i="1"/>
  <c r="AT305" i="1"/>
  <c r="AR305" i="1"/>
  <c r="AP305" i="1"/>
  <c r="AN305" i="1"/>
  <c r="AL305" i="1"/>
  <c r="AJ305" i="1"/>
  <c r="AH305" i="1"/>
  <c r="AF305" i="1"/>
  <c r="AD305" i="1"/>
  <c r="AB305" i="1"/>
  <c r="Z305" i="1"/>
  <c r="X305" i="1"/>
  <c r="V305" i="1"/>
  <c r="T305" i="1"/>
  <c r="R305" i="1"/>
  <c r="P305" i="1"/>
  <c r="N305" i="1"/>
  <c r="L305" i="1"/>
  <c r="J305" i="1"/>
  <c r="G305" i="1"/>
  <c r="H305" i="1" s="1"/>
  <c r="AY304" i="1"/>
  <c r="AZ304" i="1" s="1"/>
  <c r="AX304" i="1"/>
  <c r="AV304" i="1"/>
  <c r="AT304" i="1"/>
  <c r="AR304" i="1"/>
  <c r="AP304" i="1"/>
  <c r="AN304" i="1"/>
  <c r="AL304" i="1"/>
  <c r="AJ304" i="1"/>
  <c r="AH304" i="1"/>
  <c r="AF304" i="1"/>
  <c r="AD304" i="1"/>
  <c r="AB304" i="1"/>
  <c r="Z304" i="1"/>
  <c r="X304" i="1"/>
  <c r="V304" i="1"/>
  <c r="T304" i="1"/>
  <c r="R304" i="1"/>
  <c r="P304" i="1"/>
  <c r="N304" i="1"/>
  <c r="L304" i="1"/>
  <c r="J304" i="1"/>
  <c r="G304" i="1"/>
  <c r="H304" i="1" s="1"/>
  <c r="AZ303" i="1"/>
  <c r="AY303" i="1"/>
  <c r="AX303" i="1"/>
  <c r="AV303" i="1"/>
  <c r="AT303" i="1"/>
  <c r="AR303" i="1"/>
  <c r="AP303" i="1"/>
  <c r="AN303" i="1"/>
  <c r="AL303" i="1"/>
  <c r="AJ303" i="1"/>
  <c r="AH303" i="1"/>
  <c r="AF303" i="1"/>
  <c r="AD303" i="1"/>
  <c r="AB303" i="1"/>
  <c r="Z303" i="1"/>
  <c r="X303" i="1"/>
  <c r="V303" i="1"/>
  <c r="T303" i="1"/>
  <c r="R303" i="1"/>
  <c r="P303" i="1"/>
  <c r="N303" i="1"/>
  <c r="L303" i="1"/>
  <c r="J303" i="1"/>
  <c r="G303" i="1"/>
  <c r="H303" i="1" s="1"/>
  <c r="AZ302" i="1"/>
  <c r="AY302" i="1"/>
  <c r="AX302" i="1"/>
  <c r="AV302" i="1"/>
  <c r="AT302" i="1"/>
  <c r="AR302" i="1"/>
  <c r="AP302" i="1"/>
  <c r="AN302" i="1"/>
  <c r="AL302" i="1"/>
  <c r="AJ302" i="1"/>
  <c r="AH302" i="1"/>
  <c r="AF302" i="1"/>
  <c r="AD302" i="1"/>
  <c r="AB302" i="1"/>
  <c r="Z302" i="1"/>
  <c r="X302" i="1"/>
  <c r="V302" i="1"/>
  <c r="T302" i="1"/>
  <c r="R302" i="1"/>
  <c r="P302" i="1"/>
  <c r="N302" i="1"/>
  <c r="L302" i="1"/>
  <c r="J302" i="1"/>
  <c r="G302" i="1"/>
  <c r="H302" i="1" s="1"/>
  <c r="AY301" i="1"/>
  <c r="AZ301" i="1" s="1"/>
  <c r="AX301" i="1"/>
  <c r="AV301" i="1"/>
  <c r="AT301" i="1"/>
  <c r="AR301" i="1"/>
  <c r="AP301" i="1"/>
  <c r="AN301" i="1"/>
  <c r="AL301" i="1"/>
  <c r="AJ301" i="1"/>
  <c r="AH301" i="1"/>
  <c r="AF301" i="1"/>
  <c r="AD301" i="1"/>
  <c r="AB301" i="1"/>
  <c r="Z301" i="1"/>
  <c r="X301" i="1"/>
  <c r="V301" i="1"/>
  <c r="T301" i="1"/>
  <c r="R301" i="1"/>
  <c r="P301" i="1"/>
  <c r="N301" i="1"/>
  <c r="L301" i="1"/>
  <c r="J301" i="1"/>
  <c r="H301" i="1"/>
  <c r="AZ300" i="1"/>
  <c r="AY300" i="1"/>
  <c r="AX300" i="1"/>
  <c r="AV300" i="1"/>
  <c r="AT300" i="1"/>
  <c r="AR300" i="1"/>
  <c r="AP300" i="1"/>
  <c r="AN300" i="1"/>
  <c r="AL300" i="1"/>
  <c r="AJ300" i="1"/>
  <c r="AH300" i="1"/>
  <c r="AF300" i="1"/>
  <c r="AD300" i="1"/>
  <c r="AB300" i="1"/>
  <c r="Z300" i="1"/>
  <c r="X300" i="1"/>
  <c r="V300" i="1"/>
  <c r="T300" i="1"/>
  <c r="R300" i="1"/>
  <c r="P300" i="1"/>
  <c r="N300" i="1"/>
  <c r="L300" i="1"/>
  <c r="J300" i="1"/>
  <c r="H300" i="1"/>
  <c r="AY299" i="1"/>
  <c r="AZ299" i="1" s="1"/>
  <c r="AX299" i="1"/>
  <c r="AV299" i="1"/>
  <c r="AT299" i="1"/>
  <c r="AR299" i="1"/>
  <c r="AP299" i="1"/>
  <c r="AN299" i="1"/>
  <c r="AL299" i="1"/>
  <c r="AJ299" i="1"/>
  <c r="AH299" i="1"/>
  <c r="AF299" i="1"/>
  <c r="AD299" i="1"/>
  <c r="AB299" i="1"/>
  <c r="Z299" i="1"/>
  <c r="X299" i="1"/>
  <c r="V299" i="1"/>
  <c r="T299" i="1"/>
  <c r="R299" i="1"/>
  <c r="P299" i="1"/>
  <c r="N299" i="1"/>
  <c r="L299" i="1"/>
  <c r="J299" i="1"/>
  <c r="H299" i="1"/>
  <c r="AY298" i="1"/>
  <c r="AZ298" i="1" s="1"/>
  <c r="AX298" i="1"/>
  <c r="AV298" i="1"/>
  <c r="AT298" i="1"/>
  <c r="AR298" i="1"/>
  <c r="AP298" i="1"/>
  <c r="AN298" i="1"/>
  <c r="AL298" i="1"/>
  <c r="AJ298" i="1"/>
  <c r="AH298" i="1"/>
  <c r="AF298" i="1"/>
  <c r="AD298" i="1"/>
  <c r="AB298" i="1"/>
  <c r="Z298" i="1"/>
  <c r="X298" i="1"/>
  <c r="V298" i="1"/>
  <c r="T298" i="1"/>
  <c r="R298" i="1"/>
  <c r="P298" i="1"/>
  <c r="N298" i="1"/>
  <c r="L298" i="1"/>
  <c r="J298" i="1"/>
  <c r="H298" i="1"/>
  <c r="AY297" i="1"/>
  <c r="AZ297" i="1" s="1"/>
  <c r="AX297" i="1"/>
  <c r="AV297" i="1"/>
  <c r="AT297" i="1"/>
  <c r="AR297" i="1"/>
  <c r="AP297" i="1"/>
  <c r="AN297" i="1"/>
  <c r="AL297" i="1"/>
  <c r="AJ297" i="1"/>
  <c r="AH297" i="1"/>
  <c r="AF297" i="1"/>
  <c r="AD297" i="1"/>
  <c r="AB297" i="1"/>
  <c r="Z297" i="1"/>
  <c r="X297" i="1"/>
  <c r="V297" i="1"/>
  <c r="T297" i="1"/>
  <c r="R297" i="1"/>
  <c r="P297" i="1"/>
  <c r="N297" i="1"/>
  <c r="L297" i="1"/>
  <c r="J297" i="1"/>
  <c r="H297" i="1"/>
  <c r="AZ296" i="1"/>
  <c r="AY296" i="1"/>
  <c r="AX296" i="1"/>
  <c r="AV296" i="1"/>
  <c r="AT296" i="1"/>
  <c r="AR296" i="1"/>
  <c r="AP296" i="1"/>
  <c r="AN296" i="1"/>
  <c r="AL296" i="1"/>
  <c r="AJ296" i="1"/>
  <c r="AH296" i="1"/>
  <c r="AF296" i="1"/>
  <c r="AD296" i="1"/>
  <c r="AB296" i="1"/>
  <c r="Z296" i="1"/>
  <c r="X296" i="1"/>
  <c r="V296" i="1"/>
  <c r="T296" i="1"/>
  <c r="R296" i="1"/>
  <c r="P296" i="1"/>
  <c r="N296" i="1"/>
  <c r="L296" i="1"/>
  <c r="J296" i="1"/>
  <c r="H296" i="1"/>
  <c r="AZ295" i="1"/>
  <c r="AY295" i="1"/>
  <c r="AX295" i="1"/>
  <c r="AV295" i="1"/>
  <c r="AT295" i="1"/>
  <c r="AR295" i="1"/>
  <c r="AP295" i="1"/>
  <c r="AN295" i="1"/>
  <c r="AL295" i="1"/>
  <c r="AJ295" i="1"/>
  <c r="AH295" i="1"/>
  <c r="AF295" i="1"/>
  <c r="AD295" i="1"/>
  <c r="AB295" i="1"/>
  <c r="Z295" i="1"/>
  <c r="X295" i="1"/>
  <c r="V295" i="1"/>
  <c r="T295" i="1"/>
  <c r="R295" i="1"/>
  <c r="P295" i="1"/>
  <c r="N295" i="1"/>
  <c r="L295" i="1"/>
  <c r="J295" i="1"/>
  <c r="H295" i="1"/>
  <c r="AZ294" i="1"/>
  <c r="AY294" i="1"/>
  <c r="AX294" i="1"/>
  <c r="AV294" i="1"/>
  <c r="AT294" i="1"/>
  <c r="AR294" i="1"/>
  <c r="AP294" i="1"/>
  <c r="AN294" i="1"/>
  <c r="AL294" i="1"/>
  <c r="AJ294" i="1"/>
  <c r="AH294" i="1"/>
  <c r="AF294" i="1"/>
  <c r="AD294" i="1"/>
  <c r="AB294" i="1"/>
  <c r="Z294" i="1"/>
  <c r="X294" i="1"/>
  <c r="V294" i="1"/>
  <c r="T294" i="1"/>
  <c r="R294" i="1"/>
  <c r="P294" i="1"/>
  <c r="N294" i="1"/>
  <c r="L294" i="1"/>
  <c r="J294" i="1"/>
  <c r="H294" i="1"/>
  <c r="AY293" i="1"/>
  <c r="AZ293" i="1" s="1"/>
  <c r="AX293" i="1"/>
  <c r="AV293" i="1"/>
  <c r="AT293" i="1"/>
  <c r="AR293" i="1"/>
  <c r="AP293" i="1"/>
  <c r="AN293" i="1"/>
  <c r="AL293" i="1"/>
  <c r="AJ293" i="1"/>
  <c r="AH293" i="1"/>
  <c r="AF293" i="1"/>
  <c r="AD293" i="1"/>
  <c r="AB293" i="1"/>
  <c r="Z293" i="1"/>
  <c r="X293" i="1"/>
  <c r="V293" i="1"/>
  <c r="T293" i="1"/>
  <c r="R293" i="1"/>
  <c r="P293" i="1"/>
  <c r="N293" i="1"/>
  <c r="L293" i="1"/>
  <c r="J293" i="1"/>
  <c r="H293" i="1"/>
  <c r="AZ292" i="1"/>
  <c r="AY292" i="1"/>
  <c r="AX292" i="1"/>
  <c r="AV292" i="1"/>
  <c r="AT292" i="1"/>
  <c r="AR292" i="1"/>
  <c r="AP292" i="1"/>
  <c r="AN292" i="1"/>
  <c r="AL292" i="1"/>
  <c r="AJ292" i="1"/>
  <c r="AH292" i="1"/>
  <c r="AF292" i="1"/>
  <c r="AD292" i="1"/>
  <c r="AB292" i="1"/>
  <c r="Z292" i="1"/>
  <c r="X292" i="1"/>
  <c r="V292" i="1"/>
  <c r="T292" i="1"/>
  <c r="R292" i="1"/>
  <c r="P292" i="1"/>
  <c r="N292" i="1"/>
  <c r="L292" i="1"/>
  <c r="J292" i="1"/>
  <c r="H292" i="1"/>
  <c r="AY291" i="1"/>
  <c r="AZ291" i="1" s="1"/>
  <c r="AX291" i="1"/>
  <c r="AV291" i="1"/>
  <c r="AT291" i="1"/>
  <c r="AR291" i="1"/>
  <c r="AP291" i="1"/>
  <c r="AN291" i="1"/>
  <c r="AL291" i="1"/>
  <c r="AJ291" i="1"/>
  <c r="AH291" i="1"/>
  <c r="AF291" i="1"/>
  <c r="AD291" i="1"/>
  <c r="AB291" i="1"/>
  <c r="Z291" i="1"/>
  <c r="X291" i="1"/>
  <c r="V291" i="1"/>
  <c r="T291" i="1"/>
  <c r="R291" i="1"/>
  <c r="P291" i="1"/>
  <c r="N291" i="1"/>
  <c r="L291" i="1"/>
  <c r="J291" i="1"/>
  <c r="H291" i="1"/>
  <c r="AY290" i="1"/>
  <c r="AZ290" i="1" s="1"/>
  <c r="AX290" i="1"/>
  <c r="AV290" i="1"/>
  <c r="AT290" i="1"/>
  <c r="AR290" i="1"/>
  <c r="AP290" i="1"/>
  <c r="AN290" i="1"/>
  <c r="AL290" i="1"/>
  <c r="AJ290" i="1"/>
  <c r="AH290" i="1"/>
  <c r="AF290" i="1"/>
  <c r="AD290" i="1"/>
  <c r="AB290" i="1"/>
  <c r="Z290" i="1"/>
  <c r="X290" i="1"/>
  <c r="V290" i="1"/>
  <c r="T290" i="1"/>
  <c r="R290" i="1"/>
  <c r="P290" i="1"/>
  <c r="N290" i="1"/>
  <c r="L290" i="1"/>
  <c r="J290" i="1"/>
  <c r="H290" i="1"/>
  <c r="AY289" i="1"/>
  <c r="AZ289" i="1" s="1"/>
  <c r="AX289" i="1"/>
  <c r="AV289" i="1"/>
  <c r="AT289" i="1"/>
  <c r="AR289" i="1"/>
  <c r="AP289" i="1"/>
  <c r="AN289" i="1"/>
  <c r="AL289" i="1"/>
  <c r="AJ289" i="1"/>
  <c r="AH289" i="1"/>
  <c r="AF289" i="1"/>
  <c r="AD289" i="1"/>
  <c r="AB289" i="1"/>
  <c r="Z289" i="1"/>
  <c r="X289" i="1"/>
  <c r="V289" i="1"/>
  <c r="T289" i="1"/>
  <c r="R289" i="1"/>
  <c r="P289" i="1"/>
  <c r="N289" i="1"/>
  <c r="L289" i="1"/>
  <c r="J289" i="1"/>
  <c r="H289" i="1"/>
  <c r="AY288" i="1"/>
  <c r="AZ288" i="1" s="1"/>
  <c r="AX288" i="1"/>
  <c r="AV288" i="1"/>
  <c r="AT288" i="1"/>
  <c r="AR288" i="1"/>
  <c r="AP288" i="1"/>
  <c r="AN288" i="1"/>
  <c r="AL288" i="1"/>
  <c r="AJ288" i="1"/>
  <c r="AH288" i="1"/>
  <c r="AF288" i="1"/>
  <c r="AD288" i="1"/>
  <c r="AB288" i="1"/>
  <c r="Z288" i="1"/>
  <c r="X288" i="1"/>
  <c r="V288" i="1"/>
  <c r="T288" i="1"/>
  <c r="R288" i="1"/>
  <c r="P288" i="1"/>
  <c r="N288" i="1"/>
  <c r="L288" i="1"/>
  <c r="J288" i="1"/>
  <c r="H288" i="1"/>
  <c r="AY287" i="1"/>
  <c r="AZ287" i="1" s="1"/>
  <c r="AX287" i="1"/>
  <c r="AV287" i="1"/>
  <c r="AT287" i="1"/>
  <c r="AR287" i="1"/>
  <c r="AP287" i="1"/>
  <c r="AN287" i="1"/>
  <c r="AL287" i="1"/>
  <c r="AJ287" i="1"/>
  <c r="AH287" i="1"/>
  <c r="AF287" i="1"/>
  <c r="AD287" i="1"/>
  <c r="AB287" i="1"/>
  <c r="Z287" i="1"/>
  <c r="X287" i="1"/>
  <c r="V287" i="1"/>
  <c r="T287" i="1"/>
  <c r="R287" i="1"/>
  <c r="P287" i="1"/>
  <c r="N287" i="1"/>
  <c r="L287" i="1"/>
  <c r="J287" i="1"/>
  <c r="H287" i="1"/>
  <c r="AY286" i="1"/>
  <c r="AZ286" i="1" s="1"/>
  <c r="AX286" i="1"/>
  <c r="AV286" i="1"/>
  <c r="AT286" i="1"/>
  <c r="AR286" i="1"/>
  <c r="AP286" i="1"/>
  <c r="AN286" i="1"/>
  <c r="AL286" i="1"/>
  <c r="AJ286" i="1"/>
  <c r="AH286" i="1"/>
  <c r="AF286" i="1"/>
  <c r="AD286" i="1"/>
  <c r="AB286" i="1"/>
  <c r="Z286" i="1"/>
  <c r="X286" i="1"/>
  <c r="V286" i="1"/>
  <c r="T286" i="1"/>
  <c r="R286" i="1"/>
  <c r="P286" i="1"/>
  <c r="N286" i="1"/>
  <c r="L286" i="1"/>
  <c r="J286" i="1"/>
  <c r="H286" i="1"/>
  <c r="AY285" i="1"/>
  <c r="AZ285" i="1" s="1"/>
  <c r="AX285" i="1"/>
  <c r="AV285" i="1"/>
  <c r="AT285" i="1"/>
  <c r="AS285" i="1"/>
  <c r="AR285" i="1"/>
  <c r="AP285" i="1"/>
  <c r="AN285" i="1"/>
  <c r="AL285" i="1"/>
  <c r="AJ285" i="1"/>
  <c r="AH285" i="1"/>
  <c r="AF285" i="1"/>
  <c r="AD285" i="1"/>
  <c r="AB285" i="1"/>
  <c r="Z285" i="1"/>
  <c r="X285" i="1"/>
  <c r="V285" i="1"/>
  <c r="T285" i="1"/>
  <c r="R285" i="1"/>
  <c r="P285" i="1"/>
  <c r="N285" i="1"/>
  <c r="L285" i="1"/>
  <c r="J285" i="1"/>
  <c r="H285" i="1"/>
  <c r="AY284" i="1"/>
  <c r="AZ284" i="1" s="1"/>
  <c r="AX284" i="1"/>
  <c r="AV284" i="1"/>
  <c r="AT284" i="1"/>
  <c r="AR284" i="1"/>
  <c r="AP284" i="1"/>
  <c r="AN284" i="1"/>
  <c r="AL284" i="1"/>
  <c r="AJ284" i="1"/>
  <c r="AH284" i="1"/>
  <c r="AF284" i="1"/>
  <c r="AD284" i="1"/>
  <c r="AB284" i="1"/>
  <c r="Z284" i="1"/>
  <c r="X284" i="1"/>
  <c r="V284" i="1"/>
  <c r="T284" i="1"/>
  <c r="R284" i="1"/>
  <c r="P284" i="1"/>
  <c r="N284" i="1"/>
  <c r="L284" i="1"/>
  <c r="J284" i="1"/>
  <c r="H284" i="1"/>
  <c r="G284" i="1"/>
  <c r="AZ283" i="1"/>
  <c r="AY283" i="1"/>
  <c r="AX283" i="1"/>
  <c r="AV283" i="1"/>
  <c r="AT283" i="1"/>
  <c r="AR283" i="1"/>
  <c r="AP283" i="1"/>
  <c r="AN283" i="1"/>
  <c r="AL283" i="1"/>
  <c r="AJ283" i="1"/>
  <c r="AB283" i="1"/>
  <c r="Z283" i="1"/>
  <c r="X283" i="1"/>
  <c r="V283" i="1"/>
  <c r="T283" i="1"/>
  <c r="R283" i="1"/>
  <c r="P283" i="1"/>
  <c r="N283" i="1"/>
  <c r="L283" i="1"/>
  <c r="I283" i="1"/>
  <c r="J283" i="1" s="1"/>
  <c r="G283" i="1"/>
  <c r="H283" i="1" s="1"/>
  <c r="F283" i="1"/>
  <c r="AZ282" i="1"/>
  <c r="AY282" i="1"/>
  <c r="F282" i="1"/>
  <c r="AX282" i="1" s="1"/>
  <c r="AZ281" i="1"/>
  <c r="AY281" i="1"/>
  <c r="AX281" i="1"/>
  <c r="AV281" i="1"/>
  <c r="AT281" i="1"/>
  <c r="AR281" i="1"/>
  <c r="AP281" i="1"/>
  <c r="AN281" i="1"/>
  <c r="AL281" i="1"/>
  <c r="AJ281" i="1"/>
  <c r="AH281" i="1"/>
  <c r="AF281" i="1"/>
  <c r="AD281" i="1"/>
  <c r="AB281" i="1"/>
  <c r="Z281" i="1"/>
  <c r="X281" i="1"/>
  <c r="V281" i="1"/>
  <c r="T281" i="1"/>
  <c r="R281" i="1"/>
  <c r="P281" i="1"/>
  <c r="N281" i="1"/>
  <c r="L281" i="1"/>
  <c r="J281" i="1"/>
  <c r="G281" i="1"/>
  <c r="H281" i="1" s="1"/>
  <c r="AY280" i="1"/>
  <c r="AX280" i="1"/>
  <c r="AV280" i="1"/>
  <c r="AT280" i="1"/>
  <c r="AR280" i="1"/>
  <c r="AP280" i="1"/>
  <c r="AN280" i="1"/>
  <c r="AL280" i="1"/>
  <c r="AJ280" i="1"/>
  <c r="AH280" i="1"/>
  <c r="AF280" i="1"/>
  <c r="AD280" i="1"/>
  <c r="AB280" i="1"/>
  <c r="Z280" i="1"/>
  <c r="V280" i="1"/>
  <c r="R280" i="1"/>
  <c r="I280" i="1"/>
  <c r="J280" i="1" s="1"/>
  <c r="G280" i="1"/>
  <c r="H280" i="1" s="1"/>
  <c r="F280" i="1"/>
  <c r="AY279" i="1"/>
  <c r="AZ279" i="1" s="1"/>
  <c r="AX279" i="1"/>
  <c r="AV279" i="1"/>
  <c r="AT279" i="1"/>
  <c r="AR279" i="1"/>
  <c r="AP279" i="1"/>
  <c r="AN279" i="1"/>
  <c r="AL279" i="1"/>
  <c r="AJ279" i="1"/>
  <c r="L279" i="1"/>
  <c r="J279" i="1"/>
  <c r="I279" i="1"/>
  <c r="F279" i="1"/>
  <c r="AY278" i="1"/>
  <c r="AZ278" i="1" s="1"/>
  <c r="AX278" i="1"/>
  <c r="AV278" i="1"/>
  <c r="AT278" i="1"/>
  <c r="AR278" i="1"/>
  <c r="AP278" i="1"/>
  <c r="AN278" i="1"/>
  <c r="AL278" i="1"/>
  <c r="AJ278" i="1"/>
  <c r="AH278" i="1"/>
  <c r="AF278" i="1"/>
  <c r="AD278" i="1"/>
  <c r="AB278" i="1"/>
  <c r="Z278" i="1"/>
  <c r="X278" i="1"/>
  <c r="V278" i="1"/>
  <c r="T278" i="1"/>
  <c r="R278" i="1"/>
  <c r="P278" i="1"/>
  <c r="N278" i="1"/>
  <c r="L278" i="1"/>
  <c r="J278" i="1"/>
  <c r="G278" i="1"/>
  <c r="H278" i="1" s="1"/>
  <c r="AY277" i="1"/>
  <c r="AZ277" i="1" s="1"/>
  <c r="AX277" i="1"/>
  <c r="AV277" i="1"/>
  <c r="AT277" i="1"/>
  <c r="AR277" i="1"/>
  <c r="AP277" i="1"/>
  <c r="AH277" i="1"/>
  <c r="AD277" i="1"/>
  <c r="L277" i="1"/>
  <c r="J277" i="1"/>
  <c r="F277" i="1"/>
  <c r="AY276" i="1"/>
  <c r="AZ276" i="1" s="1"/>
  <c r="AX276" i="1"/>
  <c r="AP276" i="1"/>
  <c r="AN276" i="1"/>
  <c r="AL276" i="1"/>
  <c r="AJ276" i="1"/>
  <c r="AF276" i="1"/>
  <c r="AB276" i="1"/>
  <c r="X276" i="1"/>
  <c r="V276" i="1"/>
  <c r="T276" i="1"/>
  <c r="O276" i="1"/>
  <c r="P276" i="1" s="1"/>
  <c r="M276" i="1"/>
  <c r="N276" i="1" s="1"/>
  <c r="J276" i="1"/>
  <c r="I276" i="1"/>
  <c r="F276" i="1"/>
  <c r="AY275" i="1"/>
  <c r="AZ275" i="1" s="1"/>
  <c r="AX275" i="1"/>
  <c r="AV275" i="1"/>
  <c r="AT275" i="1"/>
  <c r="AR275" i="1"/>
  <c r="AP275" i="1"/>
  <c r="AN275" i="1"/>
  <c r="AL275" i="1"/>
  <c r="AJ275" i="1"/>
  <c r="AH275" i="1"/>
  <c r="AF275" i="1"/>
  <c r="AD275" i="1"/>
  <c r="AB275" i="1"/>
  <c r="Z275" i="1"/>
  <c r="X275" i="1"/>
  <c r="V275" i="1"/>
  <c r="T275" i="1"/>
  <c r="R275" i="1"/>
  <c r="P275" i="1"/>
  <c r="N275" i="1"/>
  <c r="L275" i="1"/>
  <c r="J275" i="1"/>
  <c r="G275" i="1"/>
  <c r="H275" i="1" s="1"/>
  <c r="AY274" i="1"/>
  <c r="AZ274" i="1" s="1"/>
  <c r="AX274" i="1"/>
  <c r="AV274" i="1"/>
  <c r="AT274" i="1"/>
  <c r="AR274" i="1"/>
  <c r="AP274" i="1"/>
  <c r="AN274" i="1"/>
  <c r="AL274" i="1"/>
  <c r="AJ274" i="1"/>
  <c r="AH274" i="1"/>
  <c r="AF274" i="1"/>
  <c r="AD274" i="1"/>
  <c r="AB274" i="1"/>
  <c r="Z274" i="1"/>
  <c r="X274" i="1"/>
  <c r="V274" i="1"/>
  <c r="T274" i="1"/>
  <c r="R274" i="1"/>
  <c r="P274" i="1"/>
  <c r="N274" i="1"/>
  <c r="L274" i="1"/>
  <c r="J274" i="1"/>
  <c r="H274" i="1"/>
  <c r="G274" i="1"/>
  <c r="AZ273" i="1"/>
  <c r="AY273" i="1"/>
  <c r="AX273" i="1"/>
  <c r="AV273" i="1"/>
  <c r="AT273" i="1"/>
  <c r="AR273" i="1"/>
  <c r="AP273" i="1"/>
  <c r="AN273" i="1"/>
  <c r="AL273" i="1"/>
  <c r="AJ273" i="1"/>
  <c r="AH273" i="1"/>
  <c r="AF273" i="1"/>
  <c r="AD273" i="1"/>
  <c r="AB273" i="1"/>
  <c r="Z273" i="1"/>
  <c r="X273" i="1"/>
  <c r="V273" i="1"/>
  <c r="T273" i="1"/>
  <c r="R273" i="1"/>
  <c r="P273" i="1"/>
  <c r="N273" i="1"/>
  <c r="L273" i="1"/>
  <c r="J273" i="1"/>
  <c r="H273" i="1"/>
  <c r="AZ272" i="1"/>
  <c r="AY272" i="1"/>
  <c r="AX272" i="1"/>
  <c r="AV272" i="1"/>
  <c r="AT272" i="1"/>
  <c r="AR272" i="1"/>
  <c r="AP272" i="1"/>
  <c r="AN272" i="1"/>
  <c r="AL272" i="1"/>
  <c r="AJ272" i="1"/>
  <c r="AH272" i="1"/>
  <c r="AF272" i="1"/>
  <c r="AD272" i="1"/>
  <c r="AB272" i="1"/>
  <c r="Z272" i="1"/>
  <c r="X272" i="1"/>
  <c r="V272" i="1"/>
  <c r="T272" i="1"/>
  <c r="R272" i="1"/>
  <c r="P272" i="1"/>
  <c r="N272" i="1"/>
  <c r="L272" i="1"/>
  <c r="J272" i="1"/>
  <c r="H272" i="1"/>
  <c r="AY271" i="1"/>
  <c r="AZ271" i="1" s="1"/>
  <c r="AX271" i="1"/>
  <c r="AV271" i="1"/>
  <c r="AT271" i="1"/>
  <c r="AR271" i="1"/>
  <c r="AP271" i="1"/>
  <c r="AN271" i="1"/>
  <c r="AL271" i="1"/>
  <c r="AJ271" i="1"/>
  <c r="AH271" i="1"/>
  <c r="AF271" i="1"/>
  <c r="AD271" i="1"/>
  <c r="AB271" i="1"/>
  <c r="Z271" i="1"/>
  <c r="X271" i="1"/>
  <c r="V271" i="1"/>
  <c r="T271" i="1"/>
  <c r="R271" i="1"/>
  <c r="P271" i="1"/>
  <c r="N271" i="1"/>
  <c r="L271" i="1"/>
  <c r="J271" i="1"/>
  <c r="H271" i="1"/>
  <c r="AZ270" i="1"/>
  <c r="AY270" i="1"/>
  <c r="AX270" i="1"/>
  <c r="AV270" i="1"/>
  <c r="AT270" i="1"/>
  <c r="AR270" i="1"/>
  <c r="AP270" i="1"/>
  <c r="AN270" i="1"/>
  <c r="AL270" i="1"/>
  <c r="AJ270" i="1"/>
  <c r="AH270" i="1"/>
  <c r="AF270" i="1"/>
  <c r="AD270" i="1"/>
  <c r="AB270" i="1"/>
  <c r="Z270" i="1"/>
  <c r="X270" i="1"/>
  <c r="V270" i="1"/>
  <c r="T270" i="1"/>
  <c r="R270" i="1"/>
  <c r="P270" i="1"/>
  <c r="N270" i="1"/>
  <c r="L270" i="1"/>
  <c r="J270" i="1"/>
  <c r="H270" i="1"/>
  <c r="AY269" i="1"/>
  <c r="AZ269" i="1" s="1"/>
  <c r="AX269" i="1"/>
  <c r="AV269" i="1"/>
  <c r="AT269" i="1"/>
  <c r="AR269" i="1"/>
  <c r="AP269" i="1"/>
  <c r="AN269" i="1"/>
  <c r="AL269" i="1"/>
  <c r="AJ269" i="1"/>
  <c r="AH269" i="1"/>
  <c r="AF269" i="1"/>
  <c r="AD269" i="1"/>
  <c r="AB269" i="1"/>
  <c r="Z269" i="1"/>
  <c r="X269" i="1"/>
  <c r="V269" i="1"/>
  <c r="T269" i="1"/>
  <c r="R269" i="1"/>
  <c r="P269" i="1"/>
  <c r="N269" i="1"/>
  <c r="L269" i="1"/>
  <c r="J269" i="1"/>
  <c r="H269" i="1"/>
  <c r="AY268" i="1"/>
  <c r="AZ268" i="1" s="1"/>
  <c r="AX268" i="1"/>
  <c r="AV268" i="1"/>
  <c r="AT268" i="1"/>
  <c r="AR268" i="1"/>
  <c r="AP268" i="1"/>
  <c r="AN268" i="1"/>
  <c r="AL268" i="1"/>
  <c r="AJ268" i="1"/>
  <c r="AH268" i="1"/>
  <c r="AF268" i="1"/>
  <c r="AD268" i="1"/>
  <c r="AB268" i="1"/>
  <c r="Z268" i="1"/>
  <c r="X268" i="1"/>
  <c r="V268" i="1"/>
  <c r="T268" i="1"/>
  <c r="R268" i="1"/>
  <c r="P268" i="1"/>
  <c r="N268" i="1"/>
  <c r="L268" i="1"/>
  <c r="J268" i="1"/>
  <c r="H268" i="1"/>
  <c r="AY267" i="1"/>
  <c r="AZ267" i="1" s="1"/>
  <c r="AX267" i="1"/>
  <c r="AV267" i="1"/>
  <c r="AT267" i="1"/>
  <c r="AR267" i="1"/>
  <c r="AP267" i="1"/>
  <c r="AN267" i="1"/>
  <c r="AL267" i="1"/>
  <c r="AJ267" i="1"/>
  <c r="AH267" i="1"/>
  <c r="AF267" i="1"/>
  <c r="AD267" i="1"/>
  <c r="AB267" i="1"/>
  <c r="Z267" i="1"/>
  <c r="X267" i="1"/>
  <c r="V267" i="1"/>
  <c r="T267" i="1"/>
  <c r="R267" i="1"/>
  <c r="P267" i="1"/>
  <c r="N267" i="1"/>
  <c r="L267" i="1"/>
  <c r="J267" i="1"/>
  <c r="H267" i="1"/>
  <c r="AY266" i="1"/>
  <c r="AZ266" i="1" s="1"/>
  <c r="AX266" i="1"/>
  <c r="AV266" i="1"/>
  <c r="AT266" i="1"/>
  <c r="AR266" i="1"/>
  <c r="AP266" i="1"/>
  <c r="AN266" i="1"/>
  <c r="AL266" i="1"/>
  <c r="AJ266" i="1"/>
  <c r="AH266" i="1"/>
  <c r="AF266" i="1"/>
  <c r="AD266" i="1"/>
  <c r="AB266" i="1"/>
  <c r="Z266" i="1"/>
  <c r="X266" i="1"/>
  <c r="V266" i="1"/>
  <c r="T266" i="1"/>
  <c r="R266" i="1"/>
  <c r="P266" i="1"/>
  <c r="N266" i="1"/>
  <c r="L266" i="1"/>
  <c r="J266" i="1"/>
  <c r="H266" i="1"/>
  <c r="AZ265" i="1"/>
  <c r="AY265" i="1"/>
  <c r="AX265" i="1"/>
  <c r="AV265" i="1"/>
  <c r="AT265" i="1"/>
  <c r="AR265" i="1"/>
  <c r="AP265" i="1"/>
  <c r="AN265" i="1"/>
  <c r="AL265" i="1"/>
  <c r="AJ265" i="1"/>
  <c r="AH265" i="1"/>
  <c r="AF265" i="1"/>
  <c r="AD265" i="1"/>
  <c r="AB265" i="1"/>
  <c r="Z265" i="1"/>
  <c r="X265" i="1"/>
  <c r="V265" i="1"/>
  <c r="T265" i="1"/>
  <c r="R265" i="1"/>
  <c r="P265" i="1"/>
  <c r="N265" i="1"/>
  <c r="L265" i="1"/>
  <c r="J265" i="1"/>
  <c r="H265" i="1"/>
  <c r="AY264" i="1"/>
  <c r="AZ264" i="1" s="1"/>
  <c r="AX264" i="1"/>
  <c r="AV264" i="1"/>
  <c r="AT264" i="1"/>
  <c r="AR264" i="1"/>
  <c r="AP264" i="1"/>
  <c r="AN264" i="1"/>
  <c r="AL264" i="1"/>
  <c r="AJ264" i="1"/>
  <c r="AH264" i="1"/>
  <c r="AF264" i="1"/>
  <c r="AD264" i="1"/>
  <c r="AB264" i="1"/>
  <c r="Z264" i="1"/>
  <c r="X264" i="1"/>
  <c r="V264" i="1"/>
  <c r="T264" i="1"/>
  <c r="R264" i="1"/>
  <c r="P264" i="1"/>
  <c r="N264" i="1"/>
  <c r="L264" i="1"/>
  <c r="J264" i="1"/>
  <c r="H264" i="1"/>
  <c r="AY263" i="1"/>
  <c r="AZ263" i="1" s="1"/>
  <c r="AX263" i="1"/>
  <c r="AV263" i="1"/>
  <c r="AT263" i="1"/>
  <c r="AR263" i="1"/>
  <c r="AP263" i="1"/>
  <c r="AN263" i="1"/>
  <c r="AL263" i="1"/>
  <c r="AJ263" i="1"/>
  <c r="AH263" i="1"/>
  <c r="AF263" i="1"/>
  <c r="AD263" i="1"/>
  <c r="AB263" i="1"/>
  <c r="Z263" i="1"/>
  <c r="X263" i="1"/>
  <c r="V263" i="1"/>
  <c r="T263" i="1"/>
  <c r="R263" i="1"/>
  <c r="P263" i="1"/>
  <c r="N263" i="1"/>
  <c r="L263" i="1"/>
  <c r="J263" i="1"/>
  <c r="H263" i="1"/>
  <c r="AZ262" i="1"/>
  <c r="AY262" i="1"/>
  <c r="AX262" i="1"/>
  <c r="AV262" i="1"/>
  <c r="AT262" i="1"/>
  <c r="AR262" i="1"/>
  <c r="AP262" i="1"/>
  <c r="AN262" i="1"/>
  <c r="AL262" i="1"/>
  <c r="AJ262" i="1"/>
  <c r="AH262" i="1"/>
  <c r="AF262" i="1"/>
  <c r="AD262" i="1"/>
  <c r="AB262" i="1"/>
  <c r="Z262" i="1"/>
  <c r="X262" i="1"/>
  <c r="V262" i="1"/>
  <c r="T262" i="1"/>
  <c r="R262" i="1"/>
  <c r="P262" i="1"/>
  <c r="N262" i="1"/>
  <c r="L262" i="1"/>
  <c r="J262" i="1"/>
  <c r="H262" i="1"/>
  <c r="AZ261" i="1"/>
  <c r="AY261" i="1"/>
  <c r="AX261" i="1"/>
  <c r="AV261" i="1"/>
  <c r="AT261" i="1"/>
  <c r="AR261" i="1"/>
  <c r="AP261" i="1"/>
  <c r="AN261" i="1"/>
  <c r="AL261" i="1"/>
  <c r="AJ261" i="1"/>
  <c r="AH261" i="1"/>
  <c r="AF261" i="1"/>
  <c r="AD261" i="1"/>
  <c r="AB261" i="1"/>
  <c r="Z261" i="1"/>
  <c r="X261" i="1"/>
  <c r="V261" i="1"/>
  <c r="T261" i="1"/>
  <c r="R261" i="1"/>
  <c r="P261" i="1"/>
  <c r="N261" i="1"/>
  <c r="L261" i="1"/>
  <c r="J261" i="1"/>
  <c r="H261" i="1"/>
  <c r="AZ260" i="1"/>
  <c r="AY260" i="1"/>
  <c r="AX260" i="1"/>
  <c r="AV260" i="1"/>
  <c r="AT260" i="1"/>
  <c r="AR260" i="1"/>
  <c r="AP260" i="1"/>
  <c r="AN260" i="1"/>
  <c r="AL260" i="1"/>
  <c r="AJ260" i="1"/>
  <c r="AH260" i="1"/>
  <c r="AF260" i="1"/>
  <c r="AD260" i="1"/>
  <c r="AB260" i="1"/>
  <c r="Z260" i="1"/>
  <c r="X260" i="1"/>
  <c r="V260" i="1"/>
  <c r="T260" i="1"/>
  <c r="R260" i="1"/>
  <c r="P260" i="1"/>
  <c r="N260" i="1"/>
  <c r="L260" i="1"/>
  <c r="J260" i="1"/>
  <c r="H260" i="1"/>
  <c r="AY259" i="1"/>
  <c r="AZ259" i="1" s="1"/>
  <c r="AX259" i="1"/>
  <c r="AV259" i="1"/>
  <c r="AT259" i="1"/>
  <c r="AR259" i="1"/>
  <c r="AP259" i="1"/>
  <c r="AN259" i="1"/>
  <c r="AL259" i="1"/>
  <c r="AJ259" i="1"/>
  <c r="AH259" i="1"/>
  <c r="AF259" i="1"/>
  <c r="AD259" i="1"/>
  <c r="AB259" i="1"/>
  <c r="Z259" i="1"/>
  <c r="X259" i="1"/>
  <c r="V259" i="1"/>
  <c r="T259" i="1"/>
  <c r="R259" i="1"/>
  <c r="P259" i="1"/>
  <c r="N259" i="1"/>
  <c r="L259" i="1"/>
  <c r="J259" i="1"/>
  <c r="H259" i="1"/>
  <c r="AZ258" i="1"/>
  <c r="AY258" i="1"/>
  <c r="AX258" i="1"/>
  <c r="AV258" i="1"/>
  <c r="AT258" i="1"/>
  <c r="AR258" i="1"/>
  <c r="AP258" i="1"/>
  <c r="AN258" i="1"/>
  <c r="AL258" i="1"/>
  <c r="AJ258" i="1"/>
  <c r="AH258" i="1"/>
  <c r="AF258" i="1"/>
  <c r="AD258" i="1"/>
  <c r="AB258" i="1"/>
  <c r="Z258" i="1"/>
  <c r="X258" i="1"/>
  <c r="V258" i="1"/>
  <c r="T258" i="1"/>
  <c r="R258" i="1"/>
  <c r="P258" i="1"/>
  <c r="N258" i="1"/>
  <c r="L258" i="1"/>
  <c r="J258" i="1"/>
  <c r="H258" i="1"/>
  <c r="AY257" i="1"/>
  <c r="AZ257" i="1" s="1"/>
  <c r="AX257" i="1"/>
  <c r="AV257" i="1"/>
  <c r="AT257" i="1"/>
  <c r="AR257" i="1"/>
  <c r="AP257" i="1"/>
  <c r="AN257" i="1"/>
  <c r="AL257" i="1"/>
  <c r="AJ257" i="1"/>
  <c r="AH257" i="1"/>
  <c r="AF257" i="1"/>
  <c r="AD257" i="1"/>
  <c r="AB257" i="1"/>
  <c r="Z257" i="1"/>
  <c r="X257" i="1"/>
  <c r="V257" i="1"/>
  <c r="T257" i="1"/>
  <c r="R257" i="1"/>
  <c r="P257" i="1"/>
  <c r="N257" i="1"/>
  <c r="L257" i="1"/>
  <c r="J257" i="1"/>
  <c r="H257" i="1"/>
  <c r="AY256" i="1"/>
  <c r="AZ256" i="1" s="1"/>
  <c r="AX256" i="1"/>
  <c r="AV256" i="1"/>
  <c r="AT256" i="1"/>
  <c r="AR256" i="1"/>
  <c r="AP256" i="1"/>
  <c r="AN256" i="1"/>
  <c r="AL256" i="1"/>
  <c r="AJ256" i="1"/>
  <c r="AH256" i="1"/>
  <c r="AF256" i="1"/>
  <c r="AD256" i="1"/>
  <c r="AB256" i="1"/>
  <c r="Z256" i="1"/>
  <c r="X256" i="1"/>
  <c r="V256" i="1"/>
  <c r="T256" i="1"/>
  <c r="R256" i="1"/>
  <c r="P256" i="1"/>
  <c r="N256" i="1"/>
  <c r="L256" i="1"/>
  <c r="J256" i="1"/>
  <c r="H256" i="1"/>
  <c r="AY255" i="1"/>
  <c r="AZ255" i="1" s="1"/>
  <c r="AX255" i="1"/>
  <c r="AV255" i="1"/>
  <c r="AT255" i="1"/>
  <c r="AR255" i="1"/>
  <c r="AP255" i="1"/>
  <c r="AN255" i="1"/>
  <c r="AL255" i="1"/>
  <c r="AJ255" i="1"/>
  <c r="AH255" i="1"/>
  <c r="AF255" i="1"/>
  <c r="AD255" i="1"/>
  <c r="AB255" i="1"/>
  <c r="Z255" i="1"/>
  <c r="X255" i="1"/>
  <c r="V255" i="1"/>
  <c r="T255" i="1"/>
  <c r="R255" i="1"/>
  <c r="P255" i="1"/>
  <c r="N255" i="1"/>
  <c r="L255" i="1"/>
  <c r="J255" i="1"/>
  <c r="H255" i="1"/>
  <c r="AY254" i="1"/>
  <c r="AZ254" i="1" s="1"/>
  <c r="AX254" i="1"/>
  <c r="AV254" i="1"/>
  <c r="AT254" i="1"/>
  <c r="AR254" i="1"/>
  <c r="AP254" i="1"/>
  <c r="AN254" i="1"/>
  <c r="AL254" i="1"/>
  <c r="AJ254" i="1"/>
  <c r="AH254" i="1"/>
  <c r="AF254" i="1"/>
  <c r="AD254" i="1"/>
  <c r="AB254" i="1"/>
  <c r="Z254" i="1"/>
  <c r="X254" i="1"/>
  <c r="V254" i="1"/>
  <c r="T254" i="1"/>
  <c r="R254" i="1"/>
  <c r="P254" i="1"/>
  <c r="N254" i="1"/>
  <c r="L254" i="1"/>
  <c r="J254" i="1"/>
  <c r="H254" i="1"/>
  <c r="AZ253" i="1"/>
  <c r="AY253" i="1"/>
  <c r="AX253" i="1"/>
  <c r="AV253" i="1"/>
  <c r="AT253" i="1"/>
  <c r="AR253" i="1"/>
  <c r="AP253" i="1"/>
  <c r="AN253" i="1"/>
  <c r="AL253" i="1"/>
  <c r="AJ253" i="1"/>
  <c r="AH253" i="1"/>
  <c r="AF253" i="1"/>
  <c r="AD253" i="1"/>
  <c r="AB253" i="1"/>
  <c r="Z253" i="1"/>
  <c r="X253" i="1"/>
  <c r="V253" i="1"/>
  <c r="T253" i="1"/>
  <c r="R253" i="1"/>
  <c r="P253" i="1"/>
  <c r="N253" i="1"/>
  <c r="L253" i="1"/>
  <c r="J253" i="1"/>
  <c r="H253" i="1"/>
  <c r="AY252" i="1"/>
  <c r="AZ252" i="1" s="1"/>
  <c r="AX252" i="1"/>
  <c r="AV252" i="1"/>
  <c r="AT252" i="1"/>
  <c r="AR252" i="1"/>
  <c r="AP252" i="1"/>
  <c r="AN252" i="1"/>
  <c r="AL252" i="1"/>
  <c r="AJ252" i="1"/>
  <c r="AH252" i="1"/>
  <c r="AF252" i="1"/>
  <c r="AD252" i="1"/>
  <c r="AB252" i="1"/>
  <c r="Z252" i="1"/>
  <c r="X252" i="1"/>
  <c r="V252" i="1"/>
  <c r="T252" i="1"/>
  <c r="R252" i="1"/>
  <c r="P252" i="1"/>
  <c r="N252" i="1"/>
  <c r="L252" i="1"/>
  <c r="J252" i="1"/>
  <c r="H252" i="1"/>
  <c r="AY251" i="1"/>
  <c r="AZ251" i="1" s="1"/>
  <c r="AX251" i="1"/>
  <c r="AV251" i="1"/>
  <c r="AT251" i="1"/>
  <c r="AR251" i="1"/>
  <c r="AP251" i="1"/>
  <c r="AN251" i="1"/>
  <c r="AL251" i="1"/>
  <c r="AJ251" i="1"/>
  <c r="AH251" i="1"/>
  <c r="AF251" i="1"/>
  <c r="AD251" i="1"/>
  <c r="AB251" i="1"/>
  <c r="Z251" i="1"/>
  <c r="X251" i="1"/>
  <c r="V251" i="1"/>
  <c r="T251" i="1"/>
  <c r="R251" i="1"/>
  <c r="P251" i="1"/>
  <c r="N251" i="1"/>
  <c r="L251" i="1"/>
  <c r="J251" i="1"/>
  <c r="H251" i="1"/>
  <c r="AZ250" i="1"/>
  <c r="AY250" i="1"/>
  <c r="AX250" i="1"/>
  <c r="AV250" i="1"/>
  <c r="AT250" i="1"/>
  <c r="AR250" i="1"/>
  <c r="AP250" i="1"/>
  <c r="AN250" i="1"/>
  <c r="AL250" i="1"/>
  <c r="AJ250" i="1"/>
  <c r="AH250" i="1"/>
  <c r="AF250" i="1"/>
  <c r="AD250" i="1"/>
  <c r="AB250" i="1"/>
  <c r="Z250" i="1"/>
  <c r="X250" i="1"/>
  <c r="V250" i="1"/>
  <c r="T250" i="1"/>
  <c r="R250" i="1"/>
  <c r="P250" i="1"/>
  <c r="N250" i="1"/>
  <c r="L250" i="1"/>
  <c r="J250" i="1"/>
  <c r="H250" i="1"/>
  <c r="AZ249" i="1"/>
  <c r="AY249" i="1"/>
  <c r="AX249" i="1"/>
  <c r="AV249" i="1"/>
  <c r="AT249" i="1"/>
  <c r="AR249" i="1"/>
  <c r="AP249" i="1"/>
  <c r="AN249" i="1"/>
  <c r="AL249" i="1"/>
  <c r="AJ249" i="1"/>
  <c r="AH249" i="1"/>
  <c r="AF249" i="1"/>
  <c r="AD249" i="1"/>
  <c r="AB249" i="1"/>
  <c r="Z249" i="1"/>
  <c r="X249" i="1"/>
  <c r="V249" i="1"/>
  <c r="T249" i="1"/>
  <c r="R249" i="1"/>
  <c r="P249" i="1"/>
  <c r="N249" i="1"/>
  <c r="L249" i="1"/>
  <c r="J249" i="1"/>
  <c r="G249" i="1"/>
  <c r="H249" i="1" s="1"/>
  <c r="AY248" i="1"/>
  <c r="AZ248" i="1" s="1"/>
  <c r="AX248" i="1"/>
  <c r="AV248" i="1"/>
  <c r="AT248" i="1"/>
  <c r="AR248" i="1"/>
  <c r="AP248" i="1"/>
  <c r="AN248" i="1"/>
  <c r="AL248" i="1"/>
  <c r="AJ248" i="1"/>
  <c r="AH248" i="1"/>
  <c r="AF248" i="1"/>
  <c r="AD248" i="1"/>
  <c r="AB248" i="1"/>
  <c r="Z248" i="1"/>
  <c r="X248" i="1"/>
  <c r="V248" i="1"/>
  <c r="T248" i="1"/>
  <c r="R248" i="1"/>
  <c r="P248" i="1"/>
  <c r="M248" i="1"/>
  <c r="N248" i="1" s="1"/>
  <c r="L248" i="1"/>
  <c r="I248" i="1"/>
  <c r="J248" i="1" s="1"/>
  <c r="H248" i="1"/>
  <c r="G248" i="1"/>
  <c r="AY247" i="1"/>
  <c r="AZ247" i="1" s="1"/>
  <c r="AX247" i="1"/>
  <c r="AV247" i="1"/>
  <c r="AT247" i="1"/>
  <c r="AR247" i="1"/>
  <c r="AP247" i="1"/>
  <c r="AN247" i="1"/>
  <c r="AL247" i="1"/>
  <c r="AJ247" i="1"/>
  <c r="AH247" i="1"/>
  <c r="AF247" i="1"/>
  <c r="AD247" i="1"/>
  <c r="AB247" i="1"/>
  <c r="Z247" i="1"/>
  <c r="X247" i="1"/>
  <c r="V247" i="1"/>
  <c r="T247" i="1"/>
  <c r="R247" i="1"/>
  <c r="P247" i="1"/>
  <c r="N247" i="1"/>
  <c r="L247" i="1"/>
  <c r="J247" i="1"/>
  <c r="H247" i="1"/>
  <c r="AY246" i="1"/>
  <c r="AZ246" i="1" s="1"/>
  <c r="AX246" i="1"/>
  <c r="AV246" i="1"/>
  <c r="AT246" i="1"/>
  <c r="AR246" i="1"/>
  <c r="AP246" i="1"/>
  <c r="AN246" i="1"/>
  <c r="AL246" i="1"/>
  <c r="AJ246" i="1"/>
  <c r="AH246" i="1"/>
  <c r="AF246" i="1"/>
  <c r="AD246" i="1"/>
  <c r="AB246" i="1"/>
  <c r="Z246" i="1"/>
  <c r="X246" i="1"/>
  <c r="V246" i="1"/>
  <c r="T246" i="1"/>
  <c r="R246" i="1"/>
  <c r="P246" i="1"/>
  <c r="N246" i="1"/>
  <c r="L246" i="1"/>
  <c r="J246" i="1"/>
  <c r="H246" i="1"/>
  <c r="AZ245" i="1"/>
  <c r="AY245" i="1"/>
  <c r="AX245" i="1"/>
  <c r="AV245" i="1"/>
  <c r="AT245" i="1"/>
  <c r="AR245" i="1"/>
  <c r="AP245" i="1"/>
  <c r="AN245" i="1"/>
  <c r="AL245" i="1"/>
  <c r="AJ245" i="1"/>
  <c r="AH245" i="1"/>
  <c r="AF245" i="1"/>
  <c r="AD245" i="1"/>
  <c r="AB245" i="1"/>
  <c r="Z245" i="1"/>
  <c r="X245" i="1"/>
  <c r="V245" i="1"/>
  <c r="T245" i="1"/>
  <c r="R245" i="1"/>
  <c r="P245" i="1"/>
  <c r="N245" i="1"/>
  <c r="L245" i="1"/>
  <c r="J245" i="1"/>
  <c r="H245" i="1"/>
  <c r="AZ244" i="1"/>
  <c r="AY244" i="1"/>
  <c r="AX244" i="1"/>
  <c r="AV244" i="1"/>
  <c r="AT244" i="1"/>
  <c r="AR244" i="1"/>
  <c r="AP244" i="1"/>
  <c r="AN244" i="1"/>
  <c r="AL244" i="1"/>
  <c r="AJ244" i="1"/>
  <c r="AH244" i="1"/>
  <c r="AF244" i="1"/>
  <c r="AD244" i="1"/>
  <c r="AB244" i="1"/>
  <c r="Z244" i="1"/>
  <c r="X244" i="1"/>
  <c r="V244" i="1"/>
  <c r="T244" i="1"/>
  <c r="R244" i="1"/>
  <c r="P244" i="1"/>
  <c r="N244" i="1"/>
  <c r="L244" i="1"/>
  <c r="J244" i="1"/>
  <c r="H244" i="1"/>
  <c r="AZ243" i="1"/>
  <c r="AY243" i="1"/>
  <c r="AX243" i="1"/>
  <c r="AV243" i="1"/>
  <c r="AT243" i="1"/>
  <c r="AR243" i="1"/>
  <c r="AP243" i="1"/>
  <c r="AN243" i="1"/>
  <c r="AL243" i="1"/>
  <c r="AJ243" i="1"/>
  <c r="AH243" i="1"/>
  <c r="AF243" i="1"/>
  <c r="AD243" i="1"/>
  <c r="AB243" i="1"/>
  <c r="Z243" i="1"/>
  <c r="X243" i="1"/>
  <c r="V243" i="1"/>
  <c r="T243" i="1"/>
  <c r="R243" i="1"/>
  <c r="P243" i="1"/>
  <c r="N243" i="1"/>
  <c r="L243" i="1"/>
  <c r="J243" i="1"/>
  <c r="H243" i="1"/>
  <c r="AY242" i="1"/>
  <c r="AZ242" i="1" s="1"/>
  <c r="AX242" i="1"/>
  <c r="AV242" i="1"/>
  <c r="AT242" i="1"/>
  <c r="AR242" i="1"/>
  <c r="AP242" i="1"/>
  <c r="AN242" i="1"/>
  <c r="AL242" i="1"/>
  <c r="AJ242" i="1"/>
  <c r="AH242" i="1"/>
  <c r="AF242" i="1"/>
  <c r="AD242" i="1"/>
  <c r="AB242" i="1"/>
  <c r="Z242" i="1"/>
  <c r="X242" i="1"/>
  <c r="V242" i="1"/>
  <c r="T242" i="1"/>
  <c r="R242" i="1"/>
  <c r="P242" i="1"/>
  <c r="N242" i="1"/>
  <c r="L242" i="1"/>
  <c r="J242" i="1"/>
  <c r="H242" i="1"/>
  <c r="AZ241" i="1"/>
  <c r="AY241" i="1"/>
  <c r="AX241" i="1"/>
  <c r="AV241" i="1"/>
  <c r="AT241" i="1"/>
  <c r="AR241" i="1"/>
  <c r="AP241" i="1"/>
  <c r="AN241" i="1"/>
  <c r="AL241" i="1"/>
  <c r="AJ241" i="1"/>
  <c r="AH241" i="1"/>
  <c r="AF241" i="1"/>
  <c r="AD241" i="1"/>
  <c r="AB241" i="1"/>
  <c r="Z241" i="1"/>
  <c r="X241" i="1"/>
  <c r="V241" i="1"/>
  <c r="T241" i="1"/>
  <c r="R241" i="1"/>
  <c r="P241" i="1"/>
  <c r="N241" i="1"/>
  <c r="L241" i="1"/>
  <c r="J241" i="1"/>
  <c r="H241" i="1"/>
  <c r="AZ240" i="1"/>
  <c r="AY240" i="1"/>
  <c r="AX240" i="1"/>
  <c r="AV240" i="1"/>
  <c r="AT240" i="1"/>
  <c r="AR240" i="1"/>
  <c r="AP240" i="1"/>
  <c r="AN240" i="1"/>
  <c r="AL240" i="1"/>
  <c r="AJ240" i="1"/>
  <c r="AH240" i="1"/>
  <c r="AF240" i="1"/>
  <c r="AD240" i="1"/>
  <c r="AB240" i="1"/>
  <c r="Z240" i="1"/>
  <c r="X240" i="1"/>
  <c r="V240" i="1"/>
  <c r="T240" i="1"/>
  <c r="R240" i="1"/>
  <c r="P240" i="1"/>
  <c r="N240" i="1"/>
  <c r="L240" i="1"/>
  <c r="J240" i="1"/>
  <c r="H240" i="1"/>
  <c r="AZ239" i="1"/>
  <c r="AY239" i="1"/>
  <c r="AX239" i="1"/>
  <c r="AV239" i="1"/>
  <c r="AT239" i="1"/>
  <c r="AR239" i="1"/>
  <c r="AP239" i="1"/>
  <c r="AN239" i="1"/>
  <c r="AL239" i="1"/>
  <c r="AJ239" i="1"/>
  <c r="AH239" i="1"/>
  <c r="AF239" i="1"/>
  <c r="AD239" i="1"/>
  <c r="AB239" i="1"/>
  <c r="Z239" i="1"/>
  <c r="X239" i="1"/>
  <c r="V239" i="1"/>
  <c r="T239" i="1"/>
  <c r="R239" i="1"/>
  <c r="P239" i="1"/>
  <c r="N239" i="1"/>
  <c r="L239" i="1"/>
  <c r="J239" i="1"/>
  <c r="H239" i="1"/>
  <c r="AZ238" i="1"/>
  <c r="AY238" i="1"/>
  <c r="AX238" i="1"/>
  <c r="AV238" i="1"/>
  <c r="AT238" i="1"/>
  <c r="AR238" i="1"/>
  <c r="AP238" i="1"/>
  <c r="AN238" i="1"/>
  <c r="AL238" i="1"/>
  <c r="AJ238" i="1"/>
  <c r="AH238" i="1"/>
  <c r="AF238" i="1"/>
  <c r="AD238" i="1"/>
  <c r="AB238" i="1"/>
  <c r="Z238" i="1"/>
  <c r="X238" i="1"/>
  <c r="V238" i="1"/>
  <c r="T238" i="1"/>
  <c r="R238" i="1"/>
  <c r="P238" i="1"/>
  <c r="N238" i="1"/>
  <c r="L238" i="1"/>
  <c r="J238" i="1"/>
  <c r="H238" i="1"/>
  <c r="AZ237" i="1"/>
  <c r="AH237" i="1"/>
  <c r="AF237" i="1"/>
  <c r="R237" i="1"/>
  <c r="F237" i="1"/>
  <c r="AZ236" i="1"/>
  <c r="AV236" i="1"/>
  <c r="AT236" i="1"/>
  <c r="AR236" i="1"/>
  <c r="AP236" i="1"/>
  <c r="AN236" i="1"/>
  <c r="AL236" i="1"/>
  <c r="AJ236" i="1"/>
  <c r="AH236" i="1"/>
  <c r="AF236" i="1"/>
  <c r="AD236" i="1"/>
  <c r="AB236" i="1"/>
  <c r="Z236" i="1"/>
  <c r="X236" i="1"/>
  <c r="V236" i="1"/>
  <c r="T236" i="1"/>
  <c r="R236" i="1"/>
  <c r="P236" i="1"/>
  <c r="N236" i="1"/>
  <c r="L236" i="1"/>
  <c r="J236" i="1"/>
  <c r="F236" i="1"/>
  <c r="H236" i="1" s="1"/>
  <c r="AZ235" i="1"/>
  <c r="AX235" i="1"/>
  <c r="AV235" i="1"/>
  <c r="AT235" i="1"/>
  <c r="AR235" i="1"/>
  <c r="AP235" i="1"/>
  <c r="AN235" i="1"/>
  <c r="AL235" i="1"/>
  <c r="AJ235" i="1"/>
  <c r="AH235" i="1"/>
  <c r="AF235" i="1"/>
  <c r="AD235" i="1"/>
  <c r="AB235" i="1"/>
  <c r="Z235" i="1"/>
  <c r="X235" i="1"/>
  <c r="V235" i="1"/>
  <c r="T235" i="1"/>
  <c r="R235" i="1"/>
  <c r="N235" i="1"/>
  <c r="F235" i="1"/>
  <c r="AZ234" i="1"/>
  <c r="AV234" i="1"/>
  <c r="AT234" i="1"/>
  <c r="AR234" i="1"/>
  <c r="AN234" i="1"/>
  <c r="AL234" i="1"/>
  <c r="AJ234" i="1"/>
  <c r="AH234" i="1"/>
  <c r="AF234" i="1"/>
  <c r="AD234" i="1"/>
  <c r="AB234" i="1"/>
  <c r="Z234" i="1"/>
  <c r="X234" i="1"/>
  <c r="T234" i="1"/>
  <c r="R234" i="1"/>
  <c r="J234" i="1"/>
  <c r="F234" i="1"/>
  <c r="AZ233" i="1"/>
  <c r="AX233" i="1"/>
  <c r="AV233" i="1"/>
  <c r="AT233" i="1"/>
  <c r="AR233" i="1"/>
  <c r="AP233" i="1"/>
  <c r="AN233" i="1"/>
  <c r="AL233" i="1"/>
  <c r="AJ233" i="1"/>
  <c r="AH233" i="1"/>
  <c r="AF233" i="1"/>
  <c r="AD233" i="1"/>
  <c r="AB233" i="1"/>
  <c r="Z233" i="1"/>
  <c r="X233" i="1"/>
  <c r="V233" i="1"/>
  <c r="N233" i="1"/>
  <c r="L233" i="1"/>
  <c r="J233" i="1"/>
  <c r="H233" i="1"/>
  <c r="F233" i="1"/>
  <c r="AZ232" i="1"/>
  <c r="AR232" i="1"/>
  <c r="AH232" i="1"/>
  <c r="AF232" i="1"/>
  <c r="AD232" i="1"/>
  <c r="AB232" i="1"/>
  <c r="Z232" i="1"/>
  <c r="R232" i="1"/>
  <c r="P232" i="1"/>
  <c r="L232" i="1"/>
  <c r="J232" i="1"/>
  <c r="H232" i="1"/>
  <c r="F232" i="1"/>
  <c r="AZ231" i="1"/>
  <c r="F231" i="1"/>
  <c r="H231" i="1" s="1"/>
  <c r="AZ230" i="1"/>
  <c r="AV230" i="1"/>
  <c r="AR230" i="1"/>
  <c r="AN230" i="1"/>
  <c r="T230" i="1"/>
  <c r="L230" i="1"/>
  <c r="J230" i="1"/>
  <c r="F230" i="1"/>
  <c r="AZ229" i="1"/>
  <c r="AX229" i="1"/>
  <c r="AT229" i="1"/>
  <c r="AP229" i="1"/>
  <c r="AL229" i="1"/>
  <c r="AD229" i="1"/>
  <c r="AB229" i="1"/>
  <c r="Z229" i="1"/>
  <c r="N229" i="1"/>
  <c r="L229" i="1"/>
  <c r="F229" i="1"/>
  <c r="AZ228" i="1"/>
  <c r="AX228" i="1"/>
  <c r="AV228" i="1"/>
  <c r="AR228" i="1"/>
  <c r="AH228" i="1"/>
  <c r="AD228" i="1"/>
  <c r="AB228" i="1"/>
  <c r="Z228" i="1"/>
  <c r="X228" i="1"/>
  <c r="V228" i="1"/>
  <c r="T228" i="1"/>
  <c r="R228" i="1"/>
  <c r="F228" i="1"/>
  <c r="H228" i="1" s="1"/>
  <c r="AZ227" i="1"/>
  <c r="AQ227" i="1"/>
  <c r="AN227" i="1"/>
  <c r="AJ227" i="1"/>
  <c r="AF227" i="1"/>
  <c r="AD227" i="1"/>
  <c r="AB227" i="1"/>
  <c r="Z227" i="1"/>
  <c r="X227" i="1"/>
  <c r="U227" i="1"/>
  <c r="V227" i="1" s="1"/>
  <c r="S227" i="1"/>
  <c r="T227" i="1" s="1"/>
  <c r="I227" i="1"/>
  <c r="F227" i="1" s="1"/>
  <c r="AX227" i="1" s="1"/>
  <c r="G227" i="1"/>
  <c r="H227" i="1" s="1"/>
  <c r="AQ226" i="1"/>
  <c r="U226" i="1"/>
  <c r="S226" i="1"/>
  <c r="O226" i="1"/>
  <c r="I226" i="1"/>
  <c r="G226" i="1"/>
  <c r="AZ225" i="1"/>
  <c r="AX225" i="1"/>
  <c r="AV225" i="1"/>
  <c r="AT225" i="1"/>
  <c r="AR225" i="1"/>
  <c r="AP225" i="1"/>
  <c r="AN225" i="1"/>
  <c r="AL225" i="1"/>
  <c r="AJ225" i="1"/>
  <c r="AH225" i="1"/>
  <c r="AF225" i="1"/>
  <c r="X225" i="1"/>
  <c r="V225" i="1"/>
  <c r="T225" i="1"/>
  <c r="P225" i="1"/>
  <c r="N225" i="1"/>
  <c r="J225" i="1"/>
  <c r="F225" i="1"/>
  <c r="AZ224" i="1"/>
  <c r="AX224" i="1"/>
  <c r="AV224" i="1"/>
  <c r="AT224" i="1"/>
  <c r="AR224" i="1"/>
  <c r="AP224" i="1"/>
  <c r="AN224" i="1"/>
  <c r="AL224" i="1"/>
  <c r="AJ224" i="1"/>
  <c r="AB224" i="1"/>
  <c r="Z224" i="1"/>
  <c r="X224" i="1"/>
  <c r="V224" i="1"/>
  <c r="T224" i="1"/>
  <c r="R224" i="1"/>
  <c r="P224" i="1"/>
  <c r="N224" i="1"/>
  <c r="L224" i="1"/>
  <c r="H224" i="1"/>
  <c r="F224" i="1"/>
  <c r="AZ223" i="1"/>
  <c r="R223" i="1"/>
  <c r="P223" i="1"/>
  <c r="N223" i="1"/>
  <c r="L223" i="1"/>
  <c r="J223" i="1"/>
  <c r="F223" i="1"/>
  <c r="J222" i="1"/>
  <c r="F222" i="1"/>
  <c r="F221" i="1"/>
  <c r="AX220" i="1"/>
  <c r="AV220" i="1"/>
  <c r="AL220" i="1"/>
  <c r="AH220" i="1"/>
  <c r="AD220" i="1"/>
  <c r="AB220" i="1"/>
  <c r="Z220" i="1"/>
  <c r="X220" i="1"/>
  <c r="V220" i="1"/>
  <c r="N220" i="1"/>
  <c r="J220" i="1"/>
  <c r="H220" i="1"/>
  <c r="F220" i="1"/>
  <c r="AV219" i="1"/>
  <c r="AN219" i="1"/>
  <c r="AL219" i="1"/>
  <c r="AH219" i="1"/>
  <c r="AD219" i="1"/>
  <c r="Z219" i="1"/>
  <c r="X219" i="1"/>
  <c r="V219" i="1"/>
  <c r="T219" i="1"/>
  <c r="R219" i="1"/>
  <c r="P219" i="1"/>
  <c r="N219" i="1"/>
  <c r="L219" i="1"/>
  <c r="H219" i="1"/>
  <c r="F219" i="1"/>
  <c r="AX219" i="1" s="1"/>
  <c r="F218" i="1"/>
  <c r="N218" i="1" s="1"/>
  <c r="AV217" i="1"/>
  <c r="AT217" i="1"/>
  <c r="AR217" i="1"/>
  <c r="AP217" i="1"/>
  <c r="AN217" i="1"/>
  <c r="AL217" i="1"/>
  <c r="AJ217" i="1"/>
  <c r="AH217" i="1"/>
  <c r="AF217" i="1"/>
  <c r="AD217" i="1"/>
  <c r="AB217" i="1"/>
  <c r="Z217" i="1"/>
  <c r="X217" i="1"/>
  <c r="V217" i="1"/>
  <c r="T217" i="1"/>
  <c r="R217" i="1"/>
  <c r="P217" i="1"/>
  <c r="N217" i="1"/>
  <c r="L217" i="1"/>
  <c r="J217" i="1"/>
  <c r="H217" i="1"/>
  <c r="F217" i="1"/>
  <c r="AX217" i="1" s="1"/>
  <c r="I216" i="1"/>
  <c r="G216" i="1"/>
  <c r="F216" i="1"/>
  <c r="I215" i="1"/>
  <c r="G215" i="1"/>
  <c r="H215" i="1" s="1"/>
  <c r="F215" i="1"/>
  <c r="I214" i="1"/>
  <c r="G214" i="1"/>
  <c r="F214" i="1"/>
  <c r="AL214" i="1" s="1"/>
  <c r="I213" i="1"/>
  <c r="G213" i="1"/>
  <c r="AX212" i="1"/>
  <c r="AV212" i="1"/>
  <c r="AT212" i="1"/>
  <c r="AR212" i="1"/>
  <c r="AP212" i="1"/>
  <c r="AN212" i="1"/>
  <c r="AL212" i="1"/>
  <c r="AJ212" i="1"/>
  <c r="AH212" i="1"/>
  <c r="AF212" i="1"/>
  <c r="AD212" i="1"/>
  <c r="AB212" i="1"/>
  <c r="Z212" i="1"/>
  <c r="X212" i="1"/>
  <c r="V212" i="1"/>
  <c r="T212" i="1"/>
  <c r="R212" i="1"/>
  <c r="P212" i="1"/>
  <c r="N212" i="1"/>
  <c r="L212" i="1"/>
  <c r="J212" i="1"/>
  <c r="H212" i="1"/>
  <c r="AX211" i="1"/>
  <c r="AV211" i="1"/>
  <c r="AT211" i="1"/>
  <c r="AR211" i="1"/>
  <c r="AP211" i="1"/>
  <c r="AN211" i="1"/>
  <c r="AL211" i="1"/>
  <c r="AJ211" i="1"/>
  <c r="AH211" i="1"/>
  <c r="AF211" i="1"/>
  <c r="AD211" i="1"/>
  <c r="AB211" i="1"/>
  <c r="Z211" i="1"/>
  <c r="X211" i="1"/>
  <c r="V211" i="1"/>
  <c r="T211" i="1"/>
  <c r="R211" i="1"/>
  <c r="P211" i="1"/>
  <c r="N211" i="1"/>
  <c r="L211" i="1"/>
  <c r="J211" i="1"/>
  <c r="H211" i="1"/>
  <c r="AZ210" i="1"/>
  <c r="AX210" i="1"/>
  <c r="AV210" i="1"/>
  <c r="AT210" i="1"/>
  <c r="AR210" i="1"/>
  <c r="AP210" i="1"/>
  <c r="AN210" i="1"/>
  <c r="AL210" i="1"/>
  <c r="AJ210" i="1"/>
  <c r="AH210" i="1"/>
  <c r="AF210" i="1"/>
  <c r="AD210" i="1"/>
  <c r="AB210" i="1"/>
  <c r="Z210" i="1"/>
  <c r="X210" i="1"/>
  <c r="V210" i="1"/>
  <c r="T210" i="1"/>
  <c r="R210" i="1"/>
  <c r="P210" i="1"/>
  <c r="N210" i="1"/>
  <c r="L210" i="1"/>
  <c r="J210" i="1"/>
  <c r="H210" i="1"/>
  <c r="AZ209" i="1"/>
  <c r="AX209" i="1"/>
  <c r="AV209" i="1"/>
  <c r="AT209" i="1"/>
  <c r="AR209" i="1"/>
  <c r="AP209" i="1"/>
  <c r="AN209" i="1"/>
  <c r="AL209" i="1"/>
  <c r="AJ209" i="1"/>
  <c r="AH209" i="1"/>
  <c r="AF209" i="1"/>
  <c r="AD209" i="1"/>
  <c r="AB209" i="1"/>
  <c r="Z209" i="1"/>
  <c r="X209" i="1"/>
  <c r="V209" i="1"/>
  <c r="T209" i="1"/>
  <c r="R209" i="1"/>
  <c r="P209" i="1"/>
  <c r="N209" i="1"/>
  <c r="L209" i="1"/>
  <c r="J209" i="1"/>
  <c r="H209" i="1"/>
  <c r="AZ208" i="1"/>
  <c r="AX208" i="1"/>
  <c r="AV208" i="1"/>
  <c r="AT208" i="1"/>
  <c r="AR208" i="1"/>
  <c r="AP208" i="1"/>
  <c r="AN208" i="1"/>
  <c r="AL208" i="1"/>
  <c r="AJ208" i="1"/>
  <c r="AH208" i="1"/>
  <c r="AF208" i="1"/>
  <c r="AD208" i="1"/>
  <c r="AB208" i="1"/>
  <c r="Z208" i="1"/>
  <c r="X208" i="1"/>
  <c r="V208" i="1"/>
  <c r="T208" i="1"/>
  <c r="R208" i="1"/>
  <c r="P208" i="1"/>
  <c r="N208" i="1"/>
  <c r="L208" i="1"/>
  <c r="J208" i="1"/>
  <c r="H208" i="1"/>
  <c r="AZ207" i="1"/>
  <c r="AX207" i="1"/>
  <c r="AV207" i="1"/>
  <c r="AT207" i="1"/>
  <c r="AR207" i="1"/>
  <c r="AP207" i="1"/>
  <c r="AN207" i="1"/>
  <c r="AL207" i="1"/>
  <c r="AJ207" i="1"/>
  <c r="AH207" i="1"/>
  <c r="AF207" i="1"/>
  <c r="AD207" i="1"/>
  <c r="AB207" i="1"/>
  <c r="Z207" i="1"/>
  <c r="X207" i="1"/>
  <c r="V207" i="1"/>
  <c r="T207" i="1"/>
  <c r="R207" i="1"/>
  <c r="P207" i="1"/>
  <c r="N207" i="1"/>
  <c r="L207" i="1"/>
  <c r="J207" i="1"/>
  <c r="H207" i="1"/>
  <c r="AZ206" i="1"/>
  <c r="AX206" i="1"/>
  <c r="AV206" i="1"/>
  <c r="AT206" i="1"/>
  <c r="AR206" i="1"/>
  <c r="AP206" i="1"/>
  <c r="AN206" i="1"/>
  <c r="AL206" i="1"/>
  <c r="AJ206" i="1"/>
  <c r="AH206" i="1"/>
  <c r="AF206" i="1"/>
  <c r="AD206" i="1"/>
  <c r="AB206" i="1"/>
  <c r="Z206" i="1"/>
  <c r="X206" i="1"/>
  <c r="V206" i="1"/>
  <c r="T206" i="1"/>
  <c r="R206" i="1"/>
  <c r="P206" i="1"/>
  <c r="N206" i="1"/>
  <c r="L206" i="1"/>
  <c r="J206" i="1"/>
  <c r="H206" i="1"/>
  <c r="AZ205" i="1"/>
  <c r="AX205" i="1"/>
  <c r="AV205" i="1"/>
  <c r="AT205" i="1"/>
  <c r="AR205" i="1"/>
  <c r="AP205" i="1"/>
  <c r="AN205" i="1"/>
  <c r="AL205" i="1"/>
  <c r="AJ205" i="1"/>
  <c r="AH205" i="1"/>
  <c r="AF205" i="1"/>
  <c r="AD205" i="1"/>
  <c r="AB205" i="1"/>
  <c r="Z205" i="1"/>
  <c r="X205" i="1"/>
  <c r="V205" i="1"/>
  <c r="T205" i="1"/>
  <c r="R205" i="1"/>
  <c r="P205" i="1"/>
  <c r="N205" i="1"/>
  <c r="L205" i="1"/>
  <c r="J205" i="1"/>
  <c r="H205" i="1"/>
  <c r="AZ204" i="1"/>
  <c r="AX204" i="1"/>
  <c r="AV204" i="1"/>
  <c r="AT204" i="1"/>
  <c r="AR204" i="1"/>
  <c r="AP204" i="1"/>
  <c r="AN204" i="1"/>
  <c r="AL204" i="1"/>
  <c r="AJ204" i="1"/>
  <c r="AH204" i="1"/>
  <c r="AF204" i="1"/>
  <c r="AD204" i="1"/>
  <c r="AB204" i="1"/>
  <c r="Z204" i="1"/>
  <c r="X204" i="1"/>
  <c r="V204" i="1"/>
  <c r="T204" i="1"/>
  <c r="R204" i="1"/>
  <c r="P204" i="1"/>
  <c r="N204" i="1"/>
  <c r="L204" i="1"/>
  <c r="J204" i="1"/>
  <c r="H204" i="1"/>
  <c r="AZ203" i="1"/>
  <c r="AX203" i="1"/>
  <c r="AV203" i="1"/>
  <c r="AT203" i="1"/>
  <c r="AR203" i="1"/>
  <c r="AP203" i="1"/>
  <c r="AN203" i="1"/>
  <c r="AL203" i="1"/>
  <c r="AJ203" i="1"/>
  <c r="AH203" i="1"/>
  <c r="AF203" i="1"/>
  <c r="AD203" i="1"/>
  <c r="AB203" i="1"/>
  <c r="Z203" i="1"/>
  <c r="X203" i="1"/>
  <c r="V203" i="1"/>
  <c r="T203" i="1"/>
  <c r="R203" i="1"/>
  <c r="P203" i="1"/>
  <c r="N203" i="1"/>
  <c r="L203" i="1"/>
  <c r="J203" i="1"/>
  <c r="H203" i="1"/>
  <c r="AZ202" i="1"/>
  <c r="AX202" i="1"/>
  <c r="AV202" i="1"/>
  <c r="AT202" i="1"/>
  <c r="AR202" i="1"/>
  <c r="AP202" i="1"/>
  <c r="AN202" i="1"/>
  <c r="AL202" i="1"/>
  <c r="AJ202" i="1"/>
  <c r="AH202" i="1"/>
  <c r="AF202" i="1"/>
  <c r="AD202" i="1"/>
  <c r="AB202" i="1"/>
  <c r="Z202" i="1"/>
  <c r="X202" i="1"/>
  <c r="V202" i="1"/>
  <c r="T202" i="1"/>
  <c r="R202" i="1"/>
  <c r="P202" i="1"/>
  <c r="N202" i="1"/>
  <c r="L202" i="1"/>
  <c r="J202" i="1"/>
  <c r="H202" i="1"/>
  <c r="AZ201" i="1"/>
  <c r="AX201" i="1"/>
  <c r="AV201" i="1"/>
  <c r="AT201" i="1"/>
  <c r="AR201" i="1"/>
  <c r="AP201" i="1"/>
  <c r="AN201" i="1"/>
  <c r="AL201" i="1"/>
  <c r="AJ201" i="1"/>
  <c r="AH201" i="1"/>
  <c r="AF201" i="1"/>
  <c r="AD201" i="1"/>
  <c r="AB201" i="1"/>
  <c r="Z201" i="1"/>
  <c r="X201" i="1"/>
  <c r="V201" i="1"/>
  <c r="T201" i="1"/>
  <c r="R201" i="1"/>
  <c r="P201" i="1"/>
  <c r="N201" i="1"/>
  <c r="L201" i="1"/>
  <c r="J201" i="1"/>
  <c r="H201" i="1"/>
  <c r="AZ200" i="1"/>
  <c r="AX200" i="1"/>
  <c r="AV200" i="1"/>
  <c r="AT200" i="1"/>
  <c r="AR200" i="1"/>
  <c r="AP200" i="1"/>
  <c r="AN200" i="1"/>
  <c r="AL200" i="1"/>
  <c r="AJ200" i="1"/>
  <c r="AH200" i="1"/>
  <c r="AF200" i="1"/>
  <c r="AD200" i="1"/>
  <c r="AB200" i="1"/>
  <c r="Z200" i="1"/>
  <c r="X200" i="1"/>
  <c r="V200" i="1"/>
  <c r="T200" i="1"/>
  <c r="R200" i="1"/>
  <c r="P200" i="1"/>
  <c r="N200" i="1"/>
  <c r="L200" i="1"/>
  <c r="J200" i="1"/>
  <c r="H200" i="1"/>
  <c r="AZ199" i="1"/>
  <c r="AX199" i="1"/>
  <c r="AV199" i="1"/>
  <c r="AT199" i="1"/>
  <c r="AR199" i="1"/>
  <c r="AP199" i="1"/>
  <c r="AN199" i="1"/>
  <c r="AL199" i="1"/>
  <c r="AJ199" i="1"/>
  <c r="AH199" i="1"/>
  <c r="AF199" i="1"/>
  <c r="AD199" i="1"/>
  <c r="AB199" i="1"/>
  <c r="Z199" i="1"/>
  <c r="X199" i="1"/>
  <c r="V199" i="1"/>
  <c r="T199" i="1"/>
  <c r="R199" i="1"/>
  <c r="P199" i="1"/>
  <c r="N199" i="1"/>
  <c r="L199" i="1"/>
  <c r="J199" i="1"/>
  <c r="H199" i="1"/>
  <c r="AZ198" i="1"/>
  <c r="AX198" i="1"/>
  <c r="AV198" i="1"/>
  <c r="AT198" i="1"/>
  <c r="AR198" i="1"/>
  <c r="AP198" i="1"/>
  <c r="AN198" i="1"/>
  <c r="AL198" i="1"/>
  <c r="AJ198" i="1"/>
  <c r="AH198" i="1"/>
  <c r="AF198" i="1"/>
  <c r="AD198" i="1"/>
  <c r="AB198" i="1"/>
  <c r="Z198" i="1"/>
  <c r="X198" i="1"/>
  <c r="V198" i="1"/>
  <c r="T198" i="1"/>
  <c r="R198" i="1"/>
  <c r="P198" i="1"/>
  <c r="N198" i="1"/>
  <c r="L198" i="1"/>
  <c r="J198" i="1"/>
  <c r="H198" i="1"/>
  <c r="AZ197" i="1"/>
  <c r="AX197" i="1"/>
  <c r="AV197" i="1"/>
  <c r="AT197" i="1"/>
  <c r="AR197" i="1"/>
  <c r="AP197" i="1"/>
  <c r="AN197" i="1"/>
  <c r="AL197" i="1"/>
  <c r="AJ197" i="1"/>
  <c r="AH197" i="1"/>
  <c r="AF197" i="1"/>
  <c r="AD197" i="1"/>
  <c r="AB197" i="1"/>
  <c r="Z197" i="1"/>
  <c r="X197" i="1"/>
  <c r="V197" i="1"/>
  <c r="T197" i="1"/>
  <c r="R197" i="1"/>
  <c r="P197" i="1"/>
  <c r="N197" i="1"/>
  <c r="L197" i="1"/>
  <c r="J197" i="1"/>
  <c r="H197" i="1"/>
  <c r="AZ196" i="1"/>
  <c r="AX196" i="1"/>
  <c r="AV196" i="1"/>
  <c r="AT196" i="1"/>
  <c r="AR196" i="1"/>
  <c r="AP196" i="1"/>
  <c r="AN196" i="1"/>
  <c r="AL196" i="1"/>
  <c r="AJ196" i="1"/>
  <c r="AH196" i="1"/>
  <c r="AF196" i="1"/>
  <c r="AD196" i="1"/>
  <c r="AB196" i="1"/>
  <c r="Z196" i="1"/>
  <c r="X196" i="1"/>
  <c r="V196" i="1"/>
  <c r="T196" i="1"/>
  <c r="R196" i="1"/>
  <c r="P196" i="1"/>
  <c r="N196" i="1"/>
  <c r="L196" i="1"/>
  <c r="J196" i="1"/>
  <c r="H196" i="1"/>
  <c r="AZ195" i="1"/>
  <c r="AX195" i="1"/>
  <c r="AV195" i="1"/>
  <c r="AT195" i="1"/>
  <c r="AR195" i="1"/>
  <c r="AP195" i="1"/>
  <c r="AN195" i="1"/>
  <c r="AL195" i="1"/>
  <c r="AJ195" i="1"/>
  <c r="AH195" i="1"/>
  <c r="AF195" i="1"/>
  <c r="AD195" i="1"/>
  <c r="AB195" i="1"/>
  <c r="Z195" i="1"/>
  <c r="X195" i="1"/>
  <c r="V195" i="1"/>
  <c r="T195" i="1"/>
  <c r="R195" i="1"/>
  <c r="P195" i="1"/>
  <c r="N195" i="1"/>
  <c r="L195" i="1"/>
  <c r="J195" i="1"/>
  <c r="H195" i="1"/>
  <c r="AZ194" i="1"/>
  <c r="AX194" i="1"/>
  <c r="AV194" i="1"/>
  <c r="AT194" i="1"/>
  <c r="AR194" i="1"/>
  <c r="AP194" i="1"/>
  <c r="AN194" i="1"/>
  <c r="AL194" i="1"/>
  <c r="AJ194" i="1"/>
  <c r="AH194" i="1"/>
  <c r="AF194" i="1"/>
  <c r="AD194" i="1"/>
  <c r="AB194" i="1"/>
  <c r="Z194" i="1"/>
  <c r="X194" i="1"/>
  <c r="V194" i="1"/>
  <c r="T194" i="1"/>
  <c r="R194" i="1"/>
  <c r="P194" i="1"/>
  <c r="N194" i="1"/>
  <c r="L194" i="1"/>
  <c r="J194" i="1"/>
  <c r="H194" i="1"/>
  <c r="AZ193" i="1"/>
  <c r="AX193" i="1"/>
  <c r="AV193" i="1"/>
  <c r="AT193" i="1"/>
  <c r="AR193" i="1"/>
  <c r="AP193" i="1"/>
  <c r="AN193" i="1"/>
  <c r="AL193" i="1"/>
  <c r="AJ193" i="1"/>
  <c r="AH193" i="1"/>
  <c r="AF193" i="1"/>
  <c r="AD193" i="1"/>
  <c r="AB193" i="1"/>
  <c r="Z193" i="1"/>
  <c r="X193" i="1"/>
  <c r="V193" i="1"/>
  <c r="T193" i="1"/>
  <c r="R193" i="1"/>
  <c r="P193" i="1"/>
  <c r="N193" i="1"/>
  <c r="L193" i="1"/>
  <c r="J193" i="1"/>
  <c r="H193" i="1"/>
  <c r="AZ192" i="1"/>
  <c r="AX192" i="1"/>
  <c r="AV192" i="1"/>
  <c r="AT192" i="1"/>
  <c r="AR192" i="1"/>
  <c r="AP192" i="1"/>
  <c r="AN192" i="1"/>
  <c r="AL192" i="1"/>
  <c r="AJ192" i="1"/>
  <c r="AH192" i="1"/>
  <c r="AF192" i="1"/>
  <c r="AD192" i="1"/>
  <c r="AB192" i="1"/>
  <c r="Z192" i="1"/>
  <c r="X192" i="1"/>
  <c r="V192" i="1"/>
  <c r="T192" i="1"/>
  <c r="R192" i="1"/>
  <c r="P192" i="1"/>
  <c r="N192" i="1"/>
  <c r="L192" i="1"/>
  <c r="J192" i="1"/>
  <c r="H192" i="1"/>
  <c r="AZ191" i="1"/>
  <c r="AX191" i="1"/>
  <c r="AV191" i="1"/>
  <c r="AT191" i="1"/>
  <c r="AR191" i="1"/>
  <c r="AP191" i="1"/>
  <c r="AN191" i="1"/>
  <c r="AL191" i="1"/>
  <c r="AJ191" i="1"/>
  <c r="AH191" i="1"/>
  <c r="AF191" i="1"/>
  <c r="AD191" i="1"/>
  <c r="AB191" i="1"/>
  <c r="Z191" i="1"/>
  <c r="X191" i="1"/>
  <c r="V191" i="1"/>
  <c r="T191" i="1"/>
  <c r="R191" i="1"/>
  <c r="P191" i="1"/>
  <c r="N191" i="1"/>
  <c r="L191" i="1"/>
  <c r="J191" i="1"/>
  <c r="H191" i="1"/>
  <c r="AZ190" i="1"/>
  <c r="AX190" i="1"/>
  <c r="AV190" i="1"/>
  <c r="AT190" i="1"/>
  <c r="AR190" i="1"/>
  <c r="AP190" i="1"/>
  <c r="AN190" i="1"/>
  <c r="AL190" i="1"/>
  <c r="AJ190" i="1"/>
  <c r="AH190" i="1"/>
  <c r="AF190" i="1"/>
  <c r="AD190" i="1"/>
  <c r="AB190" i="1"/>
  <c r="Z190" i="1"/>
  <c r="X190" i="1"/>
  <c r="V190" i="1"/>
  <c r="T190" i="1"/>
  <c r="R190" i="1"/>
  <c r="P190" i="1"/>
  <c r="N190" i="1"/>
  <c r="L190" i="1"/>
  <c r="J190" i="1"/>
  <c r="H190" i="1"/>
  <c r="AZ189" i="1"/>
  <c r="AX189" i="1"/>
  <c r="AV189" i="1"/>
  <c r="AT189" i="1"/>
  <c r="AR189" i="1"/>
  <c r="AP189" i="1"/>
  <c r="AN189" i="1"/>
  <c r="AL189" i="1"/>
  <c r="AJ189" i="1"/>
  <c r="AH189" i="1"/>
  <c r="AF189" i="1"/>
  <c r="AD189" i="1"/>
  <c r="AB189" i="1"/>
  <c r="Z189" i="1"/>
  <c r="X189" i="1"/>
  <c r="V189" i="1"/>
  <c r="T189" i="1"/>
  <c r="R189" i="1"/>
  <c r="P189" i="1"/>
  <c r="N189" i="1"/>
  <c r="L189" i="1"/>
  <c r="J189" i="1"/>
  <c r="H189" i="1"/>
  <c r="AZ188" i="1"/>
  <c r="AX188" i="1"/>
  <c r="AV188" i="1"/>
  <c r="AT188" i="1"/>
  <c r="AR188" i="1"/>
  <c r="AP188" i="1"/>
  <c r="AN188" i="1"/>
  <c r="AL188" i="1"/>
  <c r="AJ188" i="1"/>
  <c r="AH188" i="1"/>
  <c r="AF188" i="1"/>
  <c r="AD188" i="1"/>
  <c r="AB188" i="1"/>
  <c r="Z188" i="1"/>
  <c r="X188" i="1"/>
  <c r="V188" i="1"/>
  <c r="T188" i="1"/>
  <c r="R188" i="1"/>
  <c r="P188" i="1"/>
  <c r="N188" i="1"/>
  <c r="L188" i="1"/>
  <c r="J188" i="1"/>
  <c r="H188" i="1"/>
  <c r="AZ187" i="1"/>
  <c r="AX187" i="1"/>
  <c r="AV187" i="1"/>
  <c r="AT187" i="1"/>
  <c r="AR187" i="1"/>
  <c r="AP187" i="1"/>
  <c r="AN187" i="1"/>
  <c r="AL187" i="1"/>
  <c r="AJ187" i="1"/>
  <c r="AH187" i="1"/>
  <c r="AF187" i="1"/>
  <c r="AD187" i="1"/>
  <c r="AB187" i="1"/>
  <c r="Z187" i="1"/>
  <c r="X187" i="1"/>
  <c r="V187" i="1"/>
  <c r="T187" i="1"/>
  <c r="R187" i="1"/>
  <c r="P187" i="1"/>
  <c r="N187" i="1"/>
  <c r="L187" i="1"/>
  <c r="J187" i="1"/>
  <c r="G187" i="1"/>
  <c r="H187" i="1" s="1"/>
  <c r="AZ186" i="1"/>
  <c r="AX186" i="1"/>
  <c r="AV186" i="1"/>
  <c r="AT186" i="1"/>
  <c r="AR186" i="1"/>
  <c r="AP186" i="1"/>
  <c r="AN186" i="1"/>
  <c r="AL186" i="1"/>
  <c r="AJ186" i="1"/>
  <c r="AH186" i="1"/>
  <c r="AF186" i="1"/>
  <c r="AD186" i="1"/>
  <c r="AB186" i="1"/>
  <c r="Z186" i="1"/>
  <c r="X186" i="1"/>
  <c r="V186" i="1"/>
  <c r="T186" i="1"/>
  <c r="R186" i="1"/>
  <c r="P186" i="1"/>
  <c r="N186" i="1"/>
  <c r="L186" i="1"/>
  <c r="J186" i="1"/>
  <c r="G186" i="1"/>
  <c r="H186" i="1" s="1"/>
  <c r="AZ185" i="1"/>
  <c r="AX185" i="1"/>
  <c r="AV185" i="1"/>
  <c r="AT185" i="1"/>
  <c r="AR185" i="1"/>
  <c r="AP185" i="1"/>
  <c r="AN185" i="1"/>
  <c r="AL185" i="1"/>
  <c r="AJ185" i="1"/>
  <c r="AH185" i="1"/>
  <c r="AF185" i="1"/>
  <c r="AD185" i="1"/>
  <c r="AB185" i="1"/>
  <c r="Z185" i="1"/>
  <c r="X185" i="1"/>
  <c r="V185" i="1"/>
  <c r="T185" i="1"/>
  <c r="R185" i="1"/>
  <c r="P185" i="1"/>
  <c r="N185" i="1"/>
  <c r="L185" i="1"/>
  <c r="J185" i="1"/>
  <c r="H185" i="1"/>
  <c r="G185" i="1"/>
  <c r="AZ184" i="1"/>
  <c r="AX184" i="1"/>
  <c r="AV184" i="1"/>
  <c r="AT184" i="1"/>
  <c r="AR184" i="1"/>
  <c r="AP184" i="1"/>
  <c r="AN184" i="1"/>
  <c r="AL184" i="1"/>
  <c r="AJ184" i="1"/>
  <c r="AH184" i="1"/>
  <c r="AF184" i="1"/>
  <c r="AD184" i="1"/>
  <c r="AB184" i="1"/>
  <c r="Z184" i="1"/>
  <c r="X184" i="1"/>
  <c r="V184" i="1"/>
  <c r="T184" i="1"/>
  <c r="R184" i="1"/>
  <c r="P184" i="1"/>
  <c r="N184" i="1"/>
  <c r="L184" i="1"/>
  <c r="J184" i="1"/>
  <c r="H184" i="1"/>
  <c r="G184" i="1"/>
  <c r="AZ183" i="1"/>
  <c r="AX183" i="1"/>
  <c r="AV183" i="1"/>
  <c r="AT183" i="1"/>
  <c r="AR183" i="1"/>
  <c r="AP183" i="1"/>
  <c r="AN183" i="1"/>
  <c r="AL183" i="1"/>
  <c r="AJ183" i="1"/>
  <c r="AH183" i="1"/>
  <c r="AF183" i="1"/>
  <c r="AD183" i="1"/>
  <c r="AB183" i="1"/>
  <c r="Z183" i="1"/>
  <c r="X183" i="1"/>
  <c r="V183" i="1"/>
  <c r="T183" i="1"/>
  <c r="R183" i="1"/>
  <c r="P183" i="1"/>
  <c r="N183" i="1"/>
  <c r="L183" i="1"/>
  <c r="J183" i="1"/>
  <c r="G183" i="1"/>
  <c r="H183" i="1" s="1"/>
  <c r="AX182" i="1"/>
  <c r="AT182" i="1"/>
  <c r="AR182" i="1"/>
  <c r="AP182" i="1"/>
  <c r="AN182" i="1"/>
  <c r="AL182" i="1"/>
  <c r="AJ182" i="1"/>
  <c r="AH182" i="1"/>
  <c r="AF182" i="1"/>
  <c r="AD182" i="1"/>
  <c r="AB182" i="1"/>
  <c r="Z182" i="1"/>
  <c r="X182" i="1"/>
  <c r="V182" i="1"/>
  <c r="T182" i="1"/>
  <c r="R182" i="1"/>
  <c r="P182" i="1"/>
  <c r="N182" i="1"/>
  <c r="I182" i="1"/>
  <c r="G182" i="1"/>
  <c r="H182" i="1" s="1"/>
  <c r="F182" i="1"/>
  <c r="L182" i="1" s="1"/>
  <c r="AZ181" i="1"/>
  <c r="AX181" i="1"/>
  <c r="AV181" i="1"/>
  <c r="AT181" i="1"/>
  <c r="AR181" i="1"/>
  <c r="AP181" i="1"/>
  <c r="AN181" i="1"/>
  <c r="AL181" i="1"/>
  <c r="AJ181" i="1"/>
  <c r="AH181" i="1"/>
  <c r="AF181" i="1"/>
  <c r="AD181" i="1"/>
  <c r="AB181" i="1"/>
  <c r="Z181" i="1"/>
  <c r="X181" i="1"/>
  <c r="V181" i="1"/>
  <c r="T181" i="1"/>
  <c r="R181" i="1"/>
  <c r="P181" i="1"/>
  <c r="N181" i="1"/>
  <c r="L181" i="1"/>
  <c r="J181" i="1"/>
  <c r="H181" i="1"/>
  <c r="G181" i="1"/>
  <c r="AZ180" i="1"/>
  <c r="AX180" i="1"/>
  <c r="AV180" i="1"/>
  <c r="AT180" i="1"/>
  <c r="AR180" i="1"/>
  <c r="AP180" i="1"/>
  <c r="AN180" i="1"/>
  <c r="AL180" i="1"/>
  <c r="AJ180" i="1"/>
  <c r="AH180" i="1"/>
  <c r="AF180" i="1"/>
  <c r="AD180" i="1"/>
  <c r="AB180" i="1"/>
  <c r="Z180" i="1"/>
  <c r="X180" i="1"/>
  <c r="V180" i="1"/>
  <c r="T180" i="1"/>
  <c r="R180" i="1"/>
  <c r="P180" i="1"/>
  <c r="N180" i="1"/>
  <c r="L180" i="1"/>
  <c r="J180" i="1"/>
  <c r="G180" i="1"/>
  <c r="H180" i="1" s="1"/>
  <c r="AZ179" i="1"/>
  <c r="AX179" i="1"/>
  <c r="AV179" i="1"/>
  <c r="AT179" i="1"/>
  <c r="AR179" i="1"/>
  <c r="AP179" i="1"/>
  <c r="AN179" i="1"/>
  <c r="AL179" i="1"/>
  <c r="AJ179" i="1"/>
  <c r="AH179" i="1"/>
  <c r="AF179" i="1"/>
  <c r="AD179" i="1"/>
  <c r="AB179" i="1"/>
  <c r="Z179" i="1"/>
  <c r="X179" i="1"/>
  <c r="V179" i="1"/>
  <c r="T179" i="1"/>
  <c r="R179" i="1"/>
  <c r="P179" i="1"/>
  <c r="N179" i="1"/>
  <c r="L179" i="1"/>
  <c r="J179" i="1"/>
  <c r="H179" i="1"/>
  <c r="AZ178" i="1"/>
  <c r="AX178" i="1"/>
  <c r="AV178" i="1"/>
  <c r="AT178" i="1"/>
  <c r="AR178" i="1"/>
  <c r="AP178" i="1"/>
  <c r="AN178" i="1"/>
  <c r="AL178" i="1"/>
  <c r="AJ178" i="1"/>
  <c r="AH178" i="1"/>
  <c r="AF178" i="1"/>
  <c r="AD178" i="1"/>
  <c r="AB178" i="1"/>
  <c r="Z178" i="1"/>
  <c r="X178" i="1"/>
  <c r="V178" i="1"/>
  <c r="T178" i="1"/>
  <c r="R178" i="1"/>
  <c r="P178" i="1"/>
  <c r="N178" i="1"/>
  <c r="L178" i="1"/>
  <c r="J178" i="1"/>
  <c r="H178" i="1"/>
  <c r="AZ177" i="1"/>
  <c r="AX177" i="1"/>
  <c r="AV177" i="1"/>
  <c r="AT177" i="1"/>
  <c r="AR177" i="1"/>
  <c r="AP177" i="1"/>
  <c r="AN177" i="1"/>
  <c r="AL177" i="1"/>
  <c r="AJ177" i="1"/>
  <c r="AH177" i="1"/>
  <c r="AF177" i="1"/>
  <c r="AD177" i="1"/>
  <c r="AB177" i="1"/>
  <c r="Z177" i="1"/>
  <c r="X177" i="1"/>
  <c r="V177" i="1"/>
  <c r="T177" i="1"/>
  <c r="R177" i="1"/>
  <c r="P177" i="1"/>
  <c r="N177" i="1"/>
  <c r="L177" i="1"/>
  <c r="J177" i="1"/>
  <c r="H177" i="1"/>
  <c r="G177" i="1"/>
  <c r="AZ176" i="1"/>
  <c r="AX176" i="1"/>
  <c r="AV176" i="1"/>
  <c r="AT176" i="1"/>
  <c r="AR176" i="1"/>
  <c r="AP176" i="1"/>
  <c r="AN176" i="1"/>
  <c r="AL176" i="1"/>
  <c r="AJ176" i="1"/>
  <c r="AH176" i="1"/>
  <c r="AF176" i="1"/>
  <c r="AD176" i="1"/>
  <c r="AB176" i="1"/>
  <c r="Z176" i="1"/>
  <c r="X176" i="1"/>
  <c r="V176" i="1"/>
  <c r="T176" i="1"/>
  <c r="R176" i="1"/>
  <c r="P176" i="1"/>
  <c r="N176" i="1"/>
  <c r="L176" i="1"/>
  <c r="J176" i="1"/>
  <c r="H176" i="1"/>
  <c r="AZ175" i="1"/>
  <c r="AX175" i="1"/>
  <c r="AV175" i="1"/>
  <c r="AT175" i="1"/>
  <c r="AR175" i="1"/>
  <c r="AP175" i="1"/>
  <c r="AN175" i="1"/>
  <c r="AL175" i="1"/>
  <c r="AJ175" i="1"/>
  <c r="AH175" i="1"/>
  <c r="AF175" i="1"/>
  <c r="AD175" i="1"/>
  <c r="AB175" i="1"/>
  <c r="Z175" i="1"/>
  <c r="X175" i="1"/>
  <c r="V175" i="1"/>
  <c r="T175" i="1"/>
  <c r="R175" i="1"/>
  <c r="P175" i="1"/>
  <c r="N175" i="1"/>
  <c r="L175" i="1"/>
  <c r="J175" i="1"/>
  <c r="H175" i="1"/>
  <c r="AX174" i="1"/>
  <c r="AV174" i="1"/>
  <c r="AT174" i="1"/>
  <c r="AR174" i="1"/>
  <c r="AP174" i="1"/>
  <c r="AN174" i="1"/>
  <c r="AL174" i="1"/>
  <c r="AJ174" i="1"/>
  <c r="AH174" i="1"/>
  <c r="AF174" i="1"/>
  <c r="AD174" i="1"/>
  <c r="AB174" i="1"/>
  <c r="Z174" i="1"/>
  <c r="X174" i="1"/>
  <c r="V174" i="1"/>
  <c r="T174" i="1"/>
  <c r="R174" i="1"/>
  <c r="P174" i="1"/>
  <c r="N174" i="1"/>
  <c r="L174" i="1"/>
  <c r="J174" i="1"/>
  <c r="H174" i="1"/>
  <c r="AX173" i="1"/>
  <c r="AV173" i="1"/>
  <c r="AT173" i="1"/>
  <c r="AR173" i="1"/>
  <c r="AP173" i="1"/>
  <c r="AN173" i="1"/>
  <c r="AL173" i="1"/>
  <c r="AJ173" i="1"/>
  <c r="AH173" i="1"/>
  <c r="AF173" i="1"/>
  <c r="AD173" i="1"/>
  <c r="AB173" i="1"/>
  <c r="Z173" i="1"/>
  <c r="X173" i="1"/>
  <c r="V173" i="1"/>
  <c r="T173" i="1"/>
  <c r="R173" i="1"/>
  <c r="P173" i="1"/>
  <c r="N173" i="1"/>
  <c r="L173" i="1"/>
  <c r="J173" i="1"/>
  <c r="H173" i="1"/>
  <c r="AX172" i="1"/>
  <c r="AV172" i="1"/>
  <c r="AT172" i="1"/>
  <c r="AR172" i="1"/>
  <c r="AP172" i="1"/>
  <c r="AN172" i="1"/>
  <c r="AL172" i="1"/>
  <c r="AJ172" i="1"/>
  <c r="AH172" i="1"/>
  <c r="AF172" i="1"/>
  <c r="AD172" i="1"/>
  <c r="AB172" i="1"/>
  <c r="Z172" i="1"/>
  <c r="X172" i="1"/>
  <c r="V172" i="1"/>
  <c r="T172" i="1"/>
  <c r="R172" i="1"/>
  <c r="P172" i="1"/>
  <c r="N172" i="1"/>
  <c r="L172" i="1"/>
  <c r="J172" i="1"/>
  <c r="H172" i="1"/>
  <c r="AX171" i="1"/>
  <c r="AV171" i="1"/>
  <c r="AT171" i="1"/>
  <c r="AR171" i="1"/>
  <c r="AP171" i="1"/>
  <c r="AN171" i="1"/>
  <c r="AL171" i="1"/>
  <c r="AJ171" i="1"/>
  <c r="AH171" i="1"/>
  <c r="AF171" i="1"/>
  <c r="AD171" i="1"/>
  <c r="AB171" i="1"/>
  <c r="Z171" i="1"/>
  <c r="X171" i="1"/>
  <c r="V171" i="1"/>
  <c r="T171" i="1"/>
  <c r="R171" i="1"/>
  <c r="P171" i="1"/>
  <c r="N171" i="1"/>
  <c r="L171" i="1"/>
  <c r="J171" i="1"/>
  <c r="H171" i="1"/>
  <c r="AX170" i="1"/>
  <c r="AV170" i="1"/>
  <c r="AT170" i="1"/>
  <c r="AR170" i="1"/>
  <c r="AP170" i="1"/>
  <c r="AN170" i="1"/>
  <c r="AL170" i="1"/>
  <c r="AJ170" i="1"/>
  <c r="AH170" i="1"/>
  <c r="AF170" i="1"/>
  <c r="AD170" i="1"/>
  <c r="AB170" i="1"/>
  <c r="Z170" i="1"/>
  <c r="X170" i="1"/>
  <c r="V170" i="1"/>
  <c r="T170" i="1"/>
  <c r="R170" i="1"/>
  <c r="P170" i="1"/>
  <c r="N170" i="1"/>
  <c r="L170" i="1"/>
  <c r="J170" i="1"/>
  <c r="H170" i="1"/>
  <c r="AX169" i="1"/>
  <c r="AV169" i="1"/>
  <c r="AT169" i="1"/>
  <c r="AR169" i="1"/>
  <c r="AP169" i="1"/>
  <c r="AN169" i="1"/>
  <c r="AL169" i="1"/>
  <c r="AJ169" i="1"/>
  <c r="AH169" i="1"/>
  <c r="AF169" i="1"/>
  <c r="AD169" i="1"/>
  <c r="AB169" i="1"/>
  <c r="Z169" i="1"/>
  <c r="X169" i="1"/>
  <c r="V169" i="1"/>
  <c r="T169" i="1"/>
  <c r="R169" i="1"/>
  <c r="P169" i="1"/>
  <c r="N169" i="1"/>
  <c r="L169" i="1"/>
  <c r="J169" i="1"/>
  <c r="H169" i="1"/>
  <c r="AX168" i="1"/>
  <c r="AV168" i="1"/>
  <c r="AT168" i="1"/>
  <c r="AR168" i="1"/>
  <c r="AP168" i="1"/>
  <c r="AN168" i="1"/>
  <c r="AL168" i="1"/>
  <c r="AJ168" i="1"/>
  <c r="AH168" i="1"/>
  <c r="AF168" i="1"/>
  <c r="AD168" i="1"/>
  <c r="AB168" i="1"/>
  <c r="Z168" i="1"/>
  <c r="X168" i="1"/>
  <c r="V168" i="1"/>
  <c r="T168" i="1"/>
  <c r="R168" i="1"/>
  <c r="P168" i="1"/>
  <c r="N168" i="1"/>
  <c r="L168" i="1"/>
  <c r="J168" i="1"/>
  <c r="H168" i="1"/>
  <c r="AX167" i="1"/>
  <c r="AV167" i="1"/>
  <c r="AT167" i="1"/>
  <c r="AR167" i="1"/>
  <c r="AP167" i="1"/>
  <c r="AN167" i="1"/>
  <c r="AL167" i="1"/>
  <c r="AJ167" i="1"/>
  <c r="AH167" i="1"/>
  <c r="AF167" i="1"/>
  <c r="AD167" i="1"/>
  <c r="AB167" i="1"/>
  <c r="Z167" i="1"/>
  <c r="X167" i="1"/>
  <c r="V167" i="1"/>
  <c r="T167" i="1"/>
  <c r="R167" i="1"/>
  <c r="P167" i="1"/>
  <c r="N167" i="1"/>
  <c r="L167" i="1"/>
  <c r="J167" i="1"/>
  <c r="H167" i="1"/>
  <c r="AX166" i="1"/>
  <c r="AV166" i="1"/>
  <c r="AT166" i="1"/>
  <c r="AR166" i="1"/>
  <c r="AP166" i="1"/>
  <c r="AN166" i="1"/>
  <c r="AL166" i="1"/>
  <c r="AJ166" i="1"/>
  <c r="AH166" i="1"/>
  <c r="AF166" i="1"/>
  <c r="AD166" i="1"/>
  <c r="AB166" i="1"/>
  <c r="Z166" i="1"/>
  <c r="X166" i="1"/>
  <c r="V166" i="1"/>
  <c r="T166" i="1"/>
  <c r="R166" i="1"/>
  <c r="P166" i="1"/>
  <c r="N166" i="1"/>
  <c r="L166" i="1"/>
  <c r="J166" i="1"/>
  <c r="H166" i="1"/>
  <c r="AX165" i="1"/>
  <c r="AV165" i="1"/>
  <c r="AT165" i="1"/>
  <c r="AR165" i="1"/>
  <c r="AP165" i="1"/>
  <c r="AN165" i="1"/>
  <c r="AL165" i="1"/>
  <c r="AJ165" i="1"/>
  <c r="AH165" i="1"/>
  <c r="AF165" i="1"/>
  <c r="AD165" i="1"/>
  <c r="AB165" i="1"/>
  <c r="Z165" i="1"/>
  <c r="X165" i="1"/>
  <c r="V165" i="1"/>
  <c r="T165" i="1"/>
  <c r="R165" i="1"/>
  <c r="P165" i="1"/>
  <c r="N165" i="1"/>
  <c r="L165" i="1"/>
  <c r="J165" i="1"/>
  <c r="H165" i="1"/>
  <c r="AX164" i="1"/>
  <c r="AV164" i="1"/>
  <c r="AT164" i="1"/>
  <c r="AR164" i="1"/>
  <c r="AP164" i="1"/>
  <c r="AN164" i="1"/>
  <c r="AL164" i="1"/>
  <c r="AJ164" i="1"/>
  <c r="AH164" i="1"/>
  <c r="AF164" i="1"/>
  <c r="AD164" i="1"/>
  <c r="AB164" i="1"/>
  <c r="Z164" i="1"/>
  <c r="X164" i="1"/>
  <c r="V164" i="1"/>
  <c r="T164" i="1"/>
  <c r="R164" i="1"/>
  <c r="P164" i="1"/>
  <c r="N164" i="1"/>
  <c r="L164" i="1"/>
  <c r="J164" i="1"/>
  <c r="H164" i="1"/>
  <c r="AX163" i="1"/>
  <c r="AV163" i="1"/>
  <c r="AT163" i="1"/>
  <c r="AR163" i="1"/>
  <c r="AP163" i="1"/>
  <c r="AN163" i="1"/>
  <c r="AL163" i="1"/>
  <c r="AJ163" i="1"/>
  <c r="AH163" i="1"/>
  <c r="AF163" i="1"/>
  <c r="AD163" i="1"/>
  <c r="AB163" i="1"/>
  <c r="Z163" i="1"/>
  <c r="X163" i="1"/>
  <c r="V163" i="1"/>
  <c r="T163" i="1"/>
  <c r="R163" i="1"/>
  <c r="P163" i="1"/>
  <c r="N163" i="1"/>
  <c r="L163" i="1"/>
  <c r="J163" i="1"/>
  <c r="H163" i="1"/>
  <c r="AX162" i="1"/>
  <c r="AV162" i="1"/>
  <c r="AT162" i="1"/>
  <c r="AR162" i="1"/>
  <c r="AP162" i="1"/>
  <c r="AN162" i="1"/>
  <c r="AL162" i="1"/>
  <c r="AJ162" i="1"/>
  <c r="AH162" i="1"/>
  <c r="AF162" i="1"/>
  <c r="AD162" i="1"/>
  <c r="AB162" i="1"/>
  <c r="Z162" i="1"/>
  <c r="X162" i="1"/>
  <c r="V162" i="1"/>
  <c r="T162" i="1"/>
  <c r="R162" i="1"/>
  <c r="P162" i="1"/>
  <c r="N162" i="1"/>
  <c r="L162" i="1"/>
  <c r="J162" i="1"/>
  <c r="H162" i="1"/>
  <c r="AX161" i="1"/>
  <c r="AV161" i="1"/>
  <c r="AT161" i="1"/>
  <c r="AR161" i="1"/>
  <c r="AP161" i="1"/>
  <c r="AN161" i="1"/>
  <c r="AL161" i="1"/>
  <c r="AJ161" i="1"/>
  <c r="AH161" i="1"/>
  <c r="AF161" i="1"/>
  <c r="AD161" i="1"/>
  <c r="AB161" i="1"/>
  <c r="Z161" i="1"/>
  <c r="X161" i="1"/>
  <c r="V161" i="1"/>
  <c r="T161" i="1"/>
  <c r="R161" i="1"/>
  <c r="P161" i="1"/>
  <c r="N161" i="1"/>
  <c r="L161" i="1"/>
  <c r="J161" i="1"/>
  <c r="H161" i="1"/>
  <c r="AX160" i="1"/>
  <c r="AV160" i="1"/>
  <c r="AT160" i="1"/>
  <c r="AR160" i="1"/>
  <c r="AP160" i="1"/>
  <c r="AN160" i="1"/>
  <c r="AL160" i="1"/>
  <c r="AJ160" i="1"/>
  <c r="AH160" i="1"/>
  <c r="AF160" i="1"/>
  <c r="AD160" i="1"/>
  <c r="AB160" i="1"/>
  <c r="Z160" i="1"/>
  <c r="X160" i="1"/>
  <c r="V160" i="1"/>
  <c r="T160" i="1"/>
  <c r="R160" i="1"/>
  <c r="P160" i="1"/>
  <c r="N160" i="1"/>
  <c r="L160" i="1"/>
  <c r="J160" i="1"/>
  <c r="H160" i="1"/>
  <c r="AX159" i="1"/>
  <c r="AV159" i="1"/>
  <c r="AT159" i="1"/>
  <c r="AR159" i="1"/>
  <c r="AP159" i="1"/>
  <c r="AN159" i="1"/>
  <c r="AL159" i="1"/>
  <c r="AJ159" i="1"/>
  <c r="AH159" i="1"/>
  <c r="AF159" i="1"/>
  <c r="AD159" i="1"/>
  <c r="AB159" i="1"/>
  <c r="Z159" i="1"/>
  <c r="X159" i="1"/>
  <c r="V159" i="1"/>
  <c r="T159" i="1"/>
  <c r="R159" i="1"/>
  <c r="P159" i="1"/>
  <c r="N159" i="1"/>
  <c r="L159" i="1"/>
  <c r="J159" i="1"/>
  <c r="H159" i="1"/>
  <c r="AX158" i="1"/>
  <c r="AV158" i="1"/>
  <c r="AT158" i="1"/>
  <c r="AR158" i="1"/>
  <c r="AP158" i="1"/>
  <c r="AN158" i="1"/>
  <c r="AL158" i="1"/>
  <c r="AJ158" i="1"/>
  <c r="AH158" i="1"/>
  <c r="AF158" i="1"/>
  <c r="AD158" i="1"/>
  <c r="AB158" i="1"/>
  <c r="Z158" i="1"/>
  <c r="X158" i="1"/>
  <c r="V158" i="1"/>
  <c r="T158" i="1"/>
  <c r="R158" i="1"/>
  <c r="P158" i="1"/>
  <c r="N158" i="1"/>
  <c r="L158" i="1"/>
  <c r="J158" i="1"/>
  <c r="H158" i="1"/>
  <c r="AX157" i="1"/>
  <c r="AV157" i="1"/>
  <c r="AT157" i="1"/>
  <c r="AR157" i="1"/>
  <c r="AP157" i="1"/>
  <c r="AN157" i="1"/>
  <c r="AL157" i="1"/>
  <c r="AJ157" i="1"/>
  <c r="AH157" i="1"/>
  <c r="AF157" i="1"/>
  <c r="AD157" i="1"/>
  <c r="AB157" i="1"/>
  <c r="Z157" i="1"/>
  <c r="X157" i="1"/>
  <c r="V157" i="1"/>
  <c r="T157" i="1"/>
  <c r="R157" i="1"/>
  <c r="P157" i="1"/>
  <c r="N157" i="1"/>
  <c r="L157" i="1"/>
  <c r="J157" i="1"/>
  <c r="H157" i="1"/>
  <c r="AX156" i="1"/>
  <c r="AV156" i="1"/>
  <c r="AT156" i="1"/>
  <c r="AR156" i="1"/>
  <c r="AP156" i="1"/>
  <c r="AN156" i="1"/>
  <c r="AL156" i="1"/>
  <c r="AJ156" i="1"/>
  <c r="AH156" i="1"/>
  <c r="AF156" i="1"/>
  <c r="AD156" i="1"/>
  <c r="AB156" i="1"/>
  <c r="Z156" i="1"/>
  <c r="X156" i="1"/>
  <c r="V156" i="1"/>
  <c r="T156" i="1"/>
  <c r="R156" i="1"/>
  <c r="P156" i="1"/>
  <c r="N156" i="1"/>
  <c r="L156" i="1"/>
  <c r="J156" i="1"/>
  <c r="H156" i="1"/>
  <c r="AX155" i="1"/>
  <c r="AV155" i="1"/>
  <c r="AT155" i="1"/>
  <c r="AR155" i="1"/>
  <c r="AP155" i="1"/>
  <c r="AN155" i="1"/>
  <c r="AL155" i="1"/>
  <c r="AJ155" i="1"/>
  <c r="AH155" i="1"/>
  <c r="AF155" i="1"/>
  <c r="AD155" i="1"/>
  <c r="AB155" i="1"/>
  <c r="Z155" i="1"/>
  <c r="X155" i="1"/>
  <c r="V155" i="1"/>
  <c r="T155" i="1"/>
  <c r="R155" i="1"/>
  <c r="P155" i="1"/>
  <c r="N155" i="1"/>
  <c r="L155" i="1"/>
  <c r="J155" i="1"/>
  <c r="H155" i="1"/>
  <c r="AX154" i="1"/>
  <c r="AV154" i="1"/>
  <c r="AT154" i="1"/>
  <c r="AR154" i="1"/>
  <c r="AP154" i="1"/>
  <c r="AN154" i="1"/>
  <c r="AL154" i="1"/>
  <c r="AJ154" i="1"/>
  <c r="AH154" i="1"/>
  <c r="AF154" i="1"/>
  <c r="AD154" i="1"/>
  <c r="AB154" i="1"/>
  <c r="Z154" i="1"/>
  <c r="X154" i="1"/>
  <c r="V154" i="1"/>
  <c r="T154" i="1"/>
  <c r="R154" i="1"/>
  <c r="P154" i="1"/>
  <c r="N154" i="1"/>
  <c r="L154" i="1"/>
  <c r="J154" i="1"/>
  <c r="H154" i="1"/>
  <c r="AX153" i="1"/>
  <c r="AV153" i="1"/>
  <c r="AT153" i="1"/>
  <c r="AR153" i="1"/>
  <c r="AP153" i="1"/>
  <c r="AN153" i="1"/>
  <c r="AL153" i="1"/>
  <c r="AJ153" i="1"/>
  <c r="AH153" i="1"/>
  <c r="AF153" i="1"/>
  <c r="AD153" i="1"/>
  <c r="AB153" i="1"/>
  <c r="Z153" i="1"/>
  <c r="X153" i="1"/>
  <c r="V153" i="1"/>
  <c r="T153" i="1"/>
  <c r="R153" i="1"/>
  <c r="P153" i="1"/>
  <c r="N153" i="1"/>
  <c r="L153" i="1"/>
  <c r="J153" i="1"/>
  <c r="H153" i="1"/>
  <c r="AX152" i="1"/>
  <c r="AV152" i="1"/>
  <c r="AT152" i="1"/>
  <c r="AR152" i="1"/>
  <c r="AP152" i="1"/>
  <c r="AN152" i="1"/>
  <c r="AL152" i="1"/>
  <c r="AJ152" i="1"/>
  <c r="AH152" i="1"/>
  <c r="AF152" i="1"/>
  <c r="AD152" i="1"/>
  <c r="AB152" i="1"/>
  <c r="Z152" i="1"/>
  <c r="X152" i="1"/>
  <c r="V152" i="1"/>
  <c r="T152" i="1"/>
  <c r="R152" i="1"/>
  <c r="P152" i="1"/>
  <c r="N152" i="1"/>
  <c r="L152" i="1"/>
  <c r="J152" i="1"/>
  <c r="H152" i="1"/>
  <c r="AX151" i="1"/>
  <c r="AV151" i="1"/>
  <c r="AT151" i="1"/>
  <c r="AR151" i="1"/>
  <c r="AP151" i="1"/>
  <c r="AN151" i="1"/>
  <c r="AL151" i="1"/>
  <c r="AJ151" i="1"/>
  <c r="AH151" i="1"/>
  <c r="AF151" i="1"/>
  <c r="AD151" i="1"/>
  <c r="AB151" i="1"/>
  <c r="Z151" i="1"/>
  <c r="X151" i="1"/>
  <c r="V151" i="1"/>
  <c r="T151" i="1"/>
  <c r="R151" i="1"/>
  <c r="P151" i="1"/>
  <c r="N151" i="1"/>
  <c r="L151" i="1"/>
  <c r="J151" i="1"/>
  <c r="H151" i="1"/>
  <c r="AX150" i="1"/>
  <c r="AV150" i="1"/>
  <c r="AT150" i="1"/>
  <c r="AR150" i="1"/>
  <c r="AP150" i="1"/>
  <c r="AN150" i="1"/>
  <c r="AL150" i="1"/>
  <c r="AJ150" i="1"/>
  <c r="AH150" i="1"/>
  <c r="AF150" i="1"/>
  <c r="AD150" i="1"/>
  <c r="AB150" i="1"/>
  <c r="Z150" i="1"/>
  <c r="X150" i="1"/>
  <c r="V150" i="1"/>
  <c r="T150" i="1"/>
  <c r="R150" i="1"/>
  <c r="P150" i="1"/>
  <c r="N150" i="1"/>
  <c r="L150" i="1"/>
  <c r="J150" i="1"/>
  <c r="H150" i="1"/>
  <c r="AX149" i="1"/>
  <c r="AV149" i="1"/>
  <c r="AT149" i="1"/>
  <c r="AR149" i="1"/>
  <c r="AP149" i="1"/>
  <c r="AN149" i="1"/>
  <c r="AL149" i="1"/>
  <c r="AJ149" i="1"/>
  <c r="AH149" i="1"/>
  <c r="AF149" i="1"/>
  <c r="AD149" i="1"/>
  <c r="AB149" i="1"/>
  <c r="Z149" i="1"/>
  <c r="X149" i="1"/>
  <c r="V149" i="1"/>
  <c r="T149" i="1"/>
  <c r="R149" i="1"/>
  <c r="P149" i="1"/>
  <c r="N149" i="1"/>
  <c r="L149" i="1"/>
  <c r="J149" i="1"/>
  <c r="H149" i="1"/>
  <c r="AX148" i="1"/>
  <c r="AV148" i="1"/>
  <c r="AT148" i="1"/>
  <c r="AR148" i="1"/>
  <c r="AP148" i="1"/>
  <c r="AN148" i="1"/>
  <c r="AL148" i="1"/>
  <c r="AJ148" i="1"/>
  <c r="AH148" i="1"/>
  <c r="AF148" i="1"/>
  <c r="AD148" i="1"/>
  <c r="AB148" i="1"/>
  <c r="Z148" i="1"/>
  <c r="X148" i="1"/>
  <c r="V148" i="1"/>
  <c r="T148" i="1"/>
  <c r="R148" i="1"/>
  <c r="P148" i="1"/>
  <c r="N148" i="1"/>
  <c r="L148" i="1"/>
  <c r="J148" i="1"/>
  <c r="H148" i="1"/>
  <c r="AX147" i="1"/>
  <c r="AV147" i="1"/>
  <c r="AT147" i="1"/>
  <c r="AR147" i="1"/>
  <c r="AP147" i="1"/>
  <c r="AN147" i="1"/>
  <c r="AL147" i="1"/>
  <c r="AJ147" i="1"/>
  <c r="AH147" i="1"/>
  <c r="AF147" i="1"/>
  <c r="AD147" i="1"/>
  <c r="AB147" i="1"/>
  <c r="Z147" i="1"/>
  <c r="X147" i="1"/>
  <c r="V147" i="1"/>
  <c r="T147" i="1"/>
  <c r="R147" i="1"/>
  <c r="P147" i="1"/>
  <c r="N147" i="1"/>
  <c r="L147" i="1"/>
  <c r="J147" i="1"/>
  <c r="H147" i="1"/>
  <c r="AX146" i="1"/>
  <c r="AV146" i="1"/>
  <c r="AT146" i="1"/>
  <c r="AR146" i="1"/>
  <c r="AP146" i="1"/>
  <c r="AN146" i="1"/>
  <c r="AL146" i="1"/>
  <c r="AJ146" i="1"/>
  <c r="AH146" i="1"/>
  <c r="AF146" i="1"/>
  <c r="AD146" i="1"/>
  <c r="AB146" i="1"/>
  <c r="Z146" i="1"/>
  <c r="X146" i="1"/>
  <c r="V146" i="1"/>
  <c r="T146" i="1"/>
  <c r="R146" i="1"/>
  <c r="P146" i="1"/>
  <c r="N146" i="1"/>
  <c r="L146" i="1"/>
  <c r="J146" i="1"/>
  <c r="H146" i="1"/>
  <c r="AX145" i="1"/>
  <c r="AV145" i="1"/>
  <c r="AT145" i="1"/>
  <c r="AR145" i="1"/>
  <c r="AP145" i="1"/>
  <c r="AN145" i="1"/>
  <c r="AL145" i="1"/>
  <c r="AJ145" i="1"/>
  <c r="AH145" i="1"/>
  <c r="AF145" i="1"/>
  <c r="AD145" i="1"/>
  <c r="AB145" i="1"/>
  <c r="Z145" i="1"/>
  <c r="X145" i="1"/>
  <c r="V145" i="1"/>
  <c r="T145" i="1"/>
  <c r="R145" i="1"/>
  <c r="P145" i="1"/>
  <c r="N145" i="1"/>
  <c r="L145" i="1"/>
  <c r="J145" i="1"/>
  <c r="H145" i="1"/>
  <c r="AX144" i="1"/>
  <c r="AV144" i="1"/>
  <c r="AT144" i="1"/>
  <c r="AR144" i="1"/>
  <c r="AP144" i="1"/>
  <c r="AN144" i="1"/>
  <c r="AL144" i="1"/>
  <c r="AJ144" i="1"/>
  <c r="AH144" i="1"/>
  <c r="AF144" i="1"/>
  <c r="AD144" i="1"/>
  <c r="AB144" i="1"/>
  <c r="Z144" i="1"/>
  <c r="X144" i="1"/>
  <c r="V144" i="1"/>
  <c r="T144" i="1"/>
  <c r="R144" i="1"/>
  <c r="P144" i="1"/>
  <c r="N144" i="1"/>
  <c r="L144" i="1"/>
  <c r="J144" i="1"/>
  <c r="H144" i="1"/>
  <c r="AX143" i="1"/>
  <c r="AV143" i="1"/>
  <c r="AT143" i="1"/>
  <c r="AR143" i="1"/>
  <c r="AP143" i="1"/>
  <c r="AN143" i="1"/>
  <c r="AL143" i="1"/>
  <c r="AJ143" i="1"/>
  <c r="AH143" i="1"/>
  <c r="AF143" i="1"/>
  <c r="AD143" i="1"/>
  <c r="AB143" i="1"/>
  <c r="Z143" i="1"/>
  <c r="X143" i="1"/>
  <c r="V143" i="1"/>
  <c r="T143" i="1"/>
  <c r="R143" i="1"/>
  <c r="P143" i="1"/>
  <c r="N143" i="1"/>
  <c r="L143" i="1"/>
  <c r="J143" i="1"/>
  <c r="H143" i="1"/>
  <c r="AX142" i="1"/>
  <c r="AV142" i="1"/>
  <c r="AT142" i="1"/>
  <c r="AR142" i="1"/>
  <c r="AP142" i="1"/>
  <c r="AN142" i="1"/>
  <c r="AL142" i="1"/>
  <c r="AJ142" i="1"/>
  <c r="AH142" i="1"/>
  <c r="AF142" i="1"/>
  <c r="AD142" i="1"/>
  <c r="AB142" i="1"/>
  <c r="Z142" i="1"/>
  <c r="X142" i="1"/>
  <c r="V142" i="1"/>
  <c r="T142" i="1"/>
  <c r="R142" i="1"/>
  <c r="P142" i="1"/>
  <c r="N142" i="1"/>
  <c r="L142" i="1"/>
  <c r="J142" i="1"/>
  <c r="H142" i="1"/>
  <c r="AX141" i="1"/>
  <c r="AV141" i="1"/>
  <c r="AT141" i="1"/>
  <c r="AR141" i="1"/>
  <c r="AP141" i="1"/>
  <c r="AN141" i="1"/>
  <c r="AL141" i="1"/>
  <c r="AJ141" i="1"/>
  <c r="AH141" i="1"/>
  <c r="AF141" i="1"/>
  <c r="AD141" i="1"/>
  <c r="AB141" i="1"/>
  <c r="Z141" i="1"/>
  <c r="X141" i="1"/>
  <c r="V141" i="1"/>
  <c r="T141" i="1"/>
  <c r="R141" i="1"/>
  <c r="P141" i="1"/>
  <c r="N141" i="1"/>
  <c r="L141" i="1"/>
  <c r="J141" i="1"/>
  <c r="H141" i="1"/>
  <c r="AX140" i="1"/>
  <c r="AV140" i="1"/>
  <c r="AT140" i="1"/>
  <c r="AR140" i="1"/>
  <c r="AP140" i="1"/>
  <c r="AN140" i="1"/>
  <c r="AL140" i="1"/>
  <c r="AJ140" i="1"/>
  <c r="AH140" i="1"/>
  <c r="AF140" i="1"/>
  <c r="AD140" i="1"/>
  <c r="AB140" i="1"/>
  <c r="Z140" i="1"/>
  <c r="X140" i="1"/>
  <c r="V140" i="1"/>
  <c r="T140" i="1"/>
  <c r="R140" i="1"/>
  <c r="P140" i="1"/>
  <c r="N140" i="1"/>
  <c r="L140" i="1"/>
  <c r="J140" i="1"/>
  <c r="H140" i="1"/>
  <c r="AX139" i="1"/>
  <c r="AV139" i="1"/>
  <c r="AT139" i="1"/>
  <c r="AR139" i="1"/>
  <c r="AP139" i="1"/>
  <c r="AN139" i="1"/>
  <c r="AL139" i="1"/>
  <c r="AJ139" i="1"/>
  <c r="AH139" i="1"/>
  <c r="AF139" i="1"/>
  <c r="AD139" i="1"/>
  <c r="AB139" i="1"/>
  <c r="Z139" i="1"/>
  <c r="X139" i="1"/>
  <c r="V139" i="1"/>
  <c r="T139" i="1"/>
  <c r="R139" i="1"/>
  <c r="P139" i="1"/>
  <c r="N139" i="1"/>
  <c r="L139" i="1"/>
  <c r="J139" i="1"/>
  <c r="H139" i="1"/>
  <c r="AX138" i="1"/>
  <c r="AV138" i="1"/>
  <c r="AT138" i="1"/>
  <c r="AR138" i="1"/>
  <c r="AP138" i="1"/>
  <c r="AN138" i="1"/>
  <c r="AL138" i="1"/>
  <c r="AJ138" i="1"/>
  <c r="AH138" i="1"/>
  <c r="AF138" i="1"/>
  <c r="AD138" i="1"/>
  <c r="AB138" i="1"/>
  <c r="Z138" i="1"/>
  <c r="X138" i="1"/>
  <c r="V138" i="1"/>
  <c r="T138" i="1"/>
  <c r="R138" i="1"/>
  <c r="P138" i="1"/>
  <c r="N138" i="1"/>
  <c r="L138" i="1"/>
  <c r="J138" i="1"/>
  <c r="H138" i="1"/>
  <c r="AX137" i="1"/>
  <c r="AV137" i="1"/>
  <c r="AT137" i="1"/>
  <c r="AR137" i="1"/>
  <c r="AP137" i="1"/>
  <c r="AN137" i="1"/>
  <c r="AL137" i="1"/>
  <c r="AJ137" i="1"/>
  <c r="AH137" i="1"/>
  <c r="AF137" i="1"/>
  <c r="AD137" i="1"/>
  <c r="AB137" i="1"/>
  <c r="Z137" i="1"/>
  <c r="X137" i="1"/>
  <c r="V137" i="1"/>
  <c r="T137" i="1"/>
  <c r="R137" i="1"/>
  <c r="P137" i="1"/>
  <c r="N137" i="1"/>
  <c r="L137" i="1"/>
  <c r="J137" i="1"/>
  <c r="H137" i="1"/>
  <c r="AX136" i="1"/>
  <c r="AV136" i="1"/>
  <c r="AT136" i="1"/>
  <c r="AR136" i="1"/>
  <c r="AP136" i="1"/>
  <c r="AN136" i="1"/>
  <c r="AL136" i="1"/>
  <c r="AJ136" i="1"/>
  <c r="AH136" i="1"/>
  <c r="AF136" i="1"/>
  <c r="AD136" i="1"/>
  <c r="AB136" i="1"/>
  <c r="Z136" i="1"/>
  <c r="X136" i="1"/>
  <c r="V136" i="1"/>
  <c r="T136" i="1"/>
  <c r="R136" i="1"/>
  <c r="P136" i="1"/>
  <c r="N136" i="1"/>
  <c r="L136" i="1"/>
  <c r="J136" i="1"/>
  <c r="H136" i="1"/>
  <c r="AX135" i="1"/>
  <c r="AV135" i="1"/>
  <c r="AT135" i="1"/>
  <c r="AR135" i="1"/>
  <c r="AP135" i="1"/>
  <c r="AN135" i="1"/>
  <c r="AL135" i="1"/>
  <c r="AJ135" i="1"/>
  <c r="AH135" i="1"/>
  <c r="AF135" i="1"/>
  <c r="AD135" i="1"/>
  <c r="AB135" i="1"/>
  <c r="Z135" i="1"/>
  <c r="X135" i="1"/>
  <c r="V135" i="1"/>
  <c r="T135" i="1"/>
  <c r="R135" i="1"/>
  <c r="P135" i="1"/>
  <c r="N135" i="1"/>
  <c r="L135" i="1"/>
  <c r="J135" i="1"/>
  <c r="H135" i="1"/>
  <c r="AX134" i="1"/>
  <c r="AV134" i="1"/>
  <c r="AT134" i="1"/>
  <c r="AR134" i="1"/>
  <c r="AP134" i="1"/>
  <c r="AN134" i="1"/>
  <c r="AL134" i="1"/>
  <c r="AJ134" i="1"/>
  <c r="AH134" i="1"/>
  <c r="AF134" i="1"/>
  <c r="AD134" i="1"/>
  <c r="AB134" i="1"/>
  <c r="Z134" i="1"/>
  <c r="X134" i="1"/>
  <c r="V134" i="1"/>
  <c r="T134" i="1"/>
  <c r="R134" i="1"/>
  <c r="P134" i="1"/>
  <c r="N134" i="1"/>
  <c r="L134" i="1"/>
  <c r="J134" i="1"/>
  <c r="H134" i="1"/>
  <c r="AX133" i="1"/>
  <c r="AV133" i="1"/>
  <c r="AT133" i="1"/>
  <c r="AR133" i="1"/>
  <c r="AP133" i="1"/>
  <c r="AN133" i="1"/>
  <c r="AL133" i="1"/>
  <c r="AJ133" i="1"/>
  <c r="AH133" i="1"/>
  <c r="AF133" i="1"/>
  <c r="AD133" i="1"/>
  <c r="AB133" i="1"/>
  <c r="Z133" i="1"/>
  <c r="X133" i="1"/>
  <c r="V133" i="1"/>
  <c r="T133" i="1"/>
  <c r="R133" i="1"/>
  <c r="P133" i="1"/>
  <c r="N133" i="1"/>
  <c r="L133" i="1"/>
  <c r="J133" i="1"/>
  <c r="H133" i="1"/>
  <c r="AZ132" i="1"/>
  <c r="AX132" i="1"/>
  <c r="AV132" i="1"/>
  <c r="AT132" i="1"/>
  <c r="AR132" i="1"/>
  <c r="AP132" i="1"/>
  <c r="AN132" i="1"/>
  <c r="AL132" i="1"/>
  <c r="AJ132" i="1"/>
  <c r="AH132" i="1"/>
  <c r="AF132" i="1"/>
  <c r="AD132" i="1"/>
  <c r="AB132" i="1"/>
  <c r="Z132" i="1"/>
  <c r="X132" i="1"/>
  <c r="V132" i="1"/>
  <c r="T132" i="1"/>
  <c r="R132" i="1"/>
  <c r="P132" i="1"/>
  <c r="N132" i="1"/>
  <c r="L132" i="1"/>
  <c r="J132" i="1"/>
  <c r="H132" i="1"/>
  <c r="AZ131" i="1"/>
  <c r="AX131" i="1"/>
  <c r="AV131" i="1"/>
  <c r="AT131" i="1"/>
  <c r="AR131" i="1"/>
  <c r="AP131" i="1"/>
  <c r="AN131" i="1"/>
  <c r="AL131" i="1"/>
  <c r="AJ131" i="1"/>
  <c r="AH131" i="1"/>
  <c r="AF131" i="1"/>
  <c r="AD131" i="1"/>
  <c r="AB131" i="1"/>
  <c r="Z131" i="1"/>
  <c r="X131" i="1"/>
  <c r="V131" i="1"/>
  <c r="T131" i="1"/>
  <c r="R131" i="1"/>
  <c r="P131" i="1"/>
  <c r="N131" i="1"/>
  <c r="L131" i="1"/>
  <c r="J131" i="1"/>
  <c r="H131" i="1"/>
  <c r="AZ130" i="1"/>
  <c r="AX130" i="1"/>
  <c r="AV130" i="1"/>
  <c r="AT130" i="1"/>
  <c r="AR130" i="1"/>
  <c r="AP130" i="1"/>
  <c r="AN130" i="1"/>
  <c r="AL130" i="1"/>
  <c r="AJ130" i="1"/>
  <c r="AH130" i="1"/>
  <c r="AF130" i="1"/>
  <c r="AD130" i="1"/>
  <c r="AB130" i="1"/>
  <c r="Z130" i="1"/>
  <c r="X130" i="1"/>
  <c r="V130" i="1"/>
  <c r="T130" i="1"/>
  <c r="R130" i="1"/>
  <c r="P130" i="1"/>
  <c r="N130" i="1"/>
  <c r="L130" i="1"/>
  <c r="J130" i="1"/>
  <c r="H130" i="1"/>
  <c r="AX129" i="1"/>
  <c r="AV129" i="1"/>
  <c r="AT129" i="1"/>
  <c r="AR129" i="1"/>
  <c r="AP129" i="1"/>
  <c r="AN129" i="1"/>
  <c r="AL129" i="1"/>
  <c r="AJ129" i="1"/>
  <c r="AH129" i="1"/>
  <c r="AF129" i="1"/>
  <c r="AD129" i="1"/>
  <c r="AB129" i="1"/>
  <c r="Z129" i="1"/>
  <c r="X129" i="1"/>
  <c r="V129" i="1"/>
  <c r="T129" i="1"/>
  <c r="R129" i="1"/>
  <c r="P129" i="1"/>
  <c r="N129" i="1"/>
  <c r="L129" i="1"/>
  <c r="J129" i="1"/>
  <c r="I129" i="1"/>
  <c r="H129" i="1"/>
  <c r="AZ128" i="1"/>
  <c r="AX128" i="1"/>
  <c r="AV128" i="1"/>
  <c r="AT128" i="1"/>
  <c r="AR128" i="1"/>
  <c r="AP128" i="1"/>
  <c r="AN128" i="1"/>
  <c r="AL128" i="1"/>
  <c r="AJ128" i="1"/>
  <c r="AH128" i="1"/>
  <c r="AF128" i="1"/>
  <c r="AD128" i="1"/>
  <c r="AB128" i="1"/>
  <c r="Z128" i="1"/>
  <c r="X128" i="1"/>
  <c r="V128" i="1"/>
  <c r="T128" i="1"/>
  <c r="R128" i="1"/>
  <c r="P128" i="1"/>
  <c r="N128" i="1"/>
  <c r="L128" i="1"/>
  <c r="J128" i="1"/>
  <c r="H128" i="1"/>
  <c r="AZ127" i="1"/>
  <c r="AX127" i="1"/>
  <c r="AV127" i="1"/>
  <c r="AT127" i="1"/>
  <c r="AR127" i="1"/>
  <c r="AP127" i="1"/>
  <c r="AN127" i="1"/>
  <c r="AL127" i="1"/>
  <c r="AJ127" i="1"/>
  <c r="AH127" i="1"/>
  <c r="AF127" i="1"/>
  <c r="AD127" i="1"/>
  <c r="AB127" i="1"/>
  <c r="Z127" i="1"/>
  <c r="X127" i="1"/>
  <c r="V127" i="1"/>
  <c r="T127" i="1"/>
  <c r="R127" i="1"/>
  <c r="P127" i="1"/>
  <c r="N127" i="1"/>
  <c r="L127" i="1"/>
  <c r="J127" i="1"/>
  <c r="H127" i="1"/>
  <c r="AX126" i="1"/>
  <c r="AV126" i="1"/>
  <c r="AT126" i="1"/>
  <c r="AR126" i="1"/>
  <c r="AP126" i="1"/>
  <c r="AN126" i="1"/>
  <c r="AL126" i="1"/>
  <c r="AJ126" i="1"/>
  <c r="AH126" i="1"/>
  <c r="AF126" i="1"/>
  <c r="AD126" i="1"/>
  <c r="AB126" i="1"/>
  <c r="Z126" i="1"/>
  <c r="X126" i="1"/>
  <c r="V126" i="1"/>
  <c r="T126" i="1"/>
  <c r="R126" i="1"/>
  <c r="P126" i="1"/>
  <c r="N126" i="1"/>
  <c r="L126" i="1"/>
  <c r="J126" i="1"/>
  <c r="H126" i="1"/>
  <c r="G126" i="1"/>
  <c r="AX125" i="1"/>
  <c r="AV125" i="1"/>
  <c r="AT125" i="1"/>
  <c r="AR125" i="1"/>
  <c r="AP125" i="1"/>
  <c r="AN125" i="1"/>
  <c r="AL125" i="1"/>
  <c r="AJ125" i="1"/>
  <c r="AH125" i="1"/>
  <c r="AF125" i="1"/>
  <c r="AD125" i="1"/>
  <c r="AB125" i="1"/>
  <c r="Z125" i="1"/>
  <c r="X125" i="1"/>
  <c r="V125" i="1"/>
  <c r="T125" i="1"/>
  <c r="R125" i="1"/>
  <c r="P125" i="1"/>
  <c r="N125" i="1"/>
  <c r="L125" i="1"/>
  <c r="J125" i="1"/>
  <c r="G125" i="1"/>
  <c r="H125" i="1" s="1"/>
  <c r="AX124" i="1"/>
  <c r="AV124" i="1"/>
  <c r="AT124" i="1"/>
  <c r="AR124" i="1"/>
  <c r="AP124" i="1"/>
  <c r="AN124" i="1"/>
  <c r="AL124" i="1"/>
  <c r="AJ124" i="1"/>
  <c r="AH124" i="1"/>
  <c r="AF124" i="1"/>
  <c r="AD124" i="1"/>
  <c r="AB124" i="1"/>
  <c r="Z124" i="1"/>
  <c r="X124" i="1"/>
  <c r="V124" i="1"/>
  <c r="T124" i="1"/>
  <c r="R124" i="1"/>
  <c r="P124" i="1"/>
  <c r="N124" i="1"/>
  <c r="L124" i="1"/>
  <c r="J124" i="1"/>
  <c r="H124" i="1"/>
  <c r="AX123" i="1"/>
  <c r="AV123" i="1"/>
  <c r="AT123" i="1"/>
  <c r="AR123" i="1"/>
  <c r="AP123" i="1"/>
  <c r="AN123" i="1"/>
  <c r="AL123" i="1"/>
  <c r="AJ123" i="1"/>
  <c r="AH123" i="1"/>
  <c r="AF123" i="1"/>
  <c r="AD123" i="1"/>
  <c r="AB123" i="1"/>
  <c r="Z123" i="1"/>
  <c r="X123" i="1"/>
  <c r="V123" i="1"/>
  <c r="T123" i="1"/>
  <c r="R123" i="1"/>
  <c r="P123" i="1"/>
  <c r="N123" i="1"/>
  <c r="L123" i="1"/>
  <c r="J123" i="1"/>
  <c r="H123" i="1"/>
  <c r="AX122" i="1"/>
  <c r="AV122" i="1"/>
  <c r="AT122" i="1"/>
  <c r="AR122" i="1"/>
  <c r="AP122" i="1"/>
  <c r="AN122" i="1"/>
  <c r="AL122" i="1"/>
  <c r="AJ122" i="1"/>
  <c r="AH122" i="1"/>
  <c r="AF122" i="1"/>
  <c r="AD122" i="1"/>
  <c r="AB122" i="1"/>
  <c r="Z122" i="1"/>
  <c r="X122" i="1"/>
  <c r="V122" i="1"/>
  <c r="T122" i="1"/>
  <c r="R122" i="1"/>
  <c r="P122" i="1"/>
  <c r="N122" i="1"/>
  <c r="L122" i="1"/>
  <c r="J122" i="1"/>
  <c r="H122" i="1"/>
  <c r="AZ121" i="1"/>
  <c r="AX121" i="1"/>
  <c r="AV121" i="1"/>
  <c r="AT121" i="1"/>
  <c r="AR121" i="1"/>
  <c r="AP121" i="1"/>
  <c r="AN121" i="1"/>
  <c r="AL121" i="1"/>
  <c r="AJ121" i="1"/>
  <c r="AH121" i="1"/>
  <c r="AF121" i="1"/>
  <c r="AD121" i="1"/>
  <c r="AB121" i="1"/>
  <c r="Z121" i="1"/>
  <c r="X121" i="1"/>
  <c r="V121" i="1"/>
  <c r="T121" i="1"/>
  <c r="R121" i="1"/>
  <c r="P121" i="1"/>
  <c r="N121" i="1"/>
  <c r="L121" i="1"/>
  <c r="J121" i="1"/>
  <c r="G121" i="1"/>
  <c r="H121" i="1" s="1"/>
  <c r="AX120" i="1"/>
  <c r="AV120" i="1"/>
  <c r="AT120" i="1"/>
  <c r="AR120" i="1"/>
  <c r="AP120" i="1"/>
  <c r="AN120" i="1"/>
  <c r="AL120" i="1"/>
  <c r="AJ120" i="1"/>
  <c r="AH120" i="1"/>
  <c r="AF120" i="1"/>
  <c r="AD120" i="1"/>
  <c r="AB120" i="1"/>
  <c r="Z120" i="1"/>
  <c r="X120" i="1"/>
  <c r="V120" i="1"/>
  <c r="T120" i="1"/>
  <c r="R120" i="1"/>
  <c r="P120" i="1"/>
  <c r="N120" i="1"/>
  <c r="L120" i="1"/>
  <c r="J120" i="1"/>
  <c r="H120" i="1"/>
  <c r="G120" i="1"/>
  <c r="AX119" i="1"/>
  <c r="AV119" i="1"/>
  <c r="AT119" i="1"/>
  <c r="AR119" i="1"/>
  <c r="AP119" i="1"/>
  <c r="AN119" i="1"/>
  <c r="AL119" i="1"/>
  <c r="AJ119" i="1"/>
  <c r="AH119" i="1"/>
  <c r="AF119" i="1"/>
  <c r="AD119" i="1"/>
  <c r="AB119" i="1"/>
  <c r="Z119" i="1"/>
  <c r="X119" i="1"/>
  <c r="V119" i="1"/>
  <c r="T119" i="1"/>
  <c r="R119" i="1"/>
  <c r="P119" i="1"/>
  <c r="N119" i="1"/>
  <c r="L119" i="1"/>
  <c r="J119" i="1"/>
  <c r="G119" i="1"/>
  <c r="H119" i="1" s="1"/>
  <c r="AX118" i="1"/>
  <c r="AV118" i="1"/>
  <c r="AT118" i="1"/>
  <c r="AR118" i="1"/>
  <c r="AP118" i="1"/>
  <c r="AN118" i="1"/>
  <c r="AL118" i="1"/>
  <c r="AJ118" i="1"/>
  <c r="AH118" i="1"/>
  <c r="AF118" i="1"/>
  <c r="AD118" i="1"/>
  <c r="AB118" i="1"/>
  <c r="Z118" i="1"/>
  <c r="X118" i="1"/>
  <c r="V118" i="1"/>
  <c r="T118" i="1"/>
  <c r="R118" i="1"/>
  <c r="P118" i="1"/>
  <c r="N118" i="1"/>
  <c r="L118" i="1"/>
  <c r="J118" i="1"/>
  <c r="H118" i="1"/>
  <c r="G118" i="1"/>
  <c r="AX117" i="1"/>
  <c r="AV117" i="1"/>
  <c r="AT117" i="1"/>
  <c r="AR117" i="1"/>
  <c r="AP117" i="1"/>
  <c r="AN117" i="1"/>
  <c r="AL117" i="1"/>
  <c r="AJ117" i="1"/>
  <c r="AH117" i="1"/>
  <c r="AF117" i="1"/>
  <c r="AD117" i="1"/>
  <c r="AB117" i="1"/>
  <c r="Z117" i="1"/>
  <c r="X117" i="1"/>
  <c r="V117" i="1"/>
  <c r="R117" i="1"/>
  <c r="P117" i="1"/>
  <c r="L117" i="1"/>
  <c r="H117" i="1"/>
  <c r="F117" i="1"/>
  <c r="T117" i="1" s="1"/>
  <c r="AX116" i="1"/>
  <c r="AV116" i="1"/>
  <c r="AT116" i="1"/>
  <c r="AR116" i="1"/>
  <c r="AP116" i="1"/>
  <c r="AN116" i="1"/>
  <c r="AL116" i="1"/>
  <c r="AJ116" i="1"/>
  <c r="AH116" i="1"/>
  <c r="AF116" i="1"/>
  <c r="AD116" i="1"/>
  <c r="AB116" i="1"/>
  <c r="Z116" i="1"/>
  <c r="X116" i="1"/>
  <c r="T116" i="1"/>
  <c r="R116" i="1"/>
  <c r="P116" i="1"/>
  <c r="L116" i="1"/>
  <c r="H116" i="1"/>
  <c r="F116" i="1"/>
  <c r="V116" i="1" s="1"/>
  <c r="AX115" i="1"/>
  <c r="AV115" i="1"/>
  <c r="AT115" i="1"/>
  <c r="AR115" i="1"/>
  <c r="AP115" i="1"/>
  <c r="AN115" i="1"/>
  <c r="AL115" i="1"/>
  <c r="AJ115" i="1"/>
  <c r="AH115" i="1"/>
  <c r="AF115" i="1"/>
  <c r="AD115" i="1"/>
  <c r="AB115" i="1"/>
  <c r="Z115" i="1"/>
  <c r="V115" i="1"/>
  <c r="T115" i="1"/>
  <c r="R115" i="1"/>
  <c r="P115" i="1"/>
  <c r="L115" i="1"/>
  <c r="H115" i="1"/>
  <c r="F115" i="1"/>
  <c r="X115" i="1" s="1"/>
  <c r="AX114" i="1"/>
  <c r="AV114" i="1"/>
  <c r="AT114" i="1"/>
  <c r="AR114" i="1"/>
  <c r="AP114" i="1"/>
  <c r="AN114" i="1"/>
  <c r="AL114" i="1"/>
  <c r="AJ114" i="1"/>
  <c r="AH114" i="1"/>
  <c r="AF114" i="1"/>
  <c r="AD114" i="1"/>
  <c r="AB114" i="1"/>
  <c r="X114" i="1"/>
  <c r="V114" i="1"/>
  <c r="T114" i="1"/>
  <c r="R114" i="1"/>
  <c r="P114" i="1"/>
  <c r="L114" i="1"/>
  <c r="H114" i="1"/>
  <c r="F114" i="1"/>
  <c r="Z114" i="1" s="1"/>
  <c r="AX113" i="1"/>
  <c r="AV113" i="1"/>
  <c r="AT113" i="1"/>
  <c r="AR113" i="1"/>
  <c r="AP113" i="1"/>
  <c r="AN113" i="1"/>
  <c r="AL113" i="1"/>
  <c r="AJ113" i="1"/>
  <c r="AH113" i="1"/>
  <c r="AF113" i="1"/>
  <c r="AD113" i="1"/>
  <c r="Z113" i="1"/>
  <c r="X113" i="1"/>
  <c r="V113" i="1"/>
  <c r="T113" i="1"/>
  <c r="R113" i="1"/>
  <c r="P113" i="1"/>
  <c r="L113" i="1"/>
  <c r="H113" i="1"/>
  <c r="F113" i="1"/>
  <c r="AB113" i="1" s="1"/>
  <c r="AZ112" i="1"/>
  <c r="AX112" i="1"/>
  <c r="AV112" i="1"/>
  <c r="AT112" i="1"/>
  <c r="AR112" i="1"/>
  <c r="AP112" i="1"/>
  <c r="AN112" i="1"/>
  <c r="AL112" i="1"/>
  <c r="AJ112" i="1"/>
  <c r="AH112" i="1"/>
  <c r="AF112" i="1"/>
  <c r="AD112" i="1"/>
  <c r="AB112" i="1"/>
  <c r="Z112" i="1"/>
  <c r="X112" i="1"/>
  <c r="V112" i="1"/>
  <c r="T112" i="1"/>
  <c r="R112" i="1"/>
  <c r="P112" i="1"/>
  <c r="N112" i="1"/>
  <c r="L112" i="1"/>
  <c r="J112" i="1"/>
  <c r="H112" i="1"/>
  <c r="AZ111" i="1"/>
  <c r="AX111" i="1"/>
  <c r="AV111" i="1"/>
  <c r="AT111" i="1"/>
  <c r="AR111" i="1"/>
  <c r="AP111" i="1"/>
  <c r="AN111" i="1"/>
  <c r="AL111" i="1"/>
  <c r="AJ111" i="1"/>
  <c r="AH111" i="1"/>
  <c r="AF111" i="1"/>
  <c r="AD111" i="1"/>
  <c r="AB111" i="1"/>
  <c r="Z111" i="1"/>
  <c r="X111" i="1"/>
  <c r="V111" i="1"/>
  <c r="T111" i="1"/>
  <c r="R111" i="1"/>
  <c r="P111" i="1"/>
  <c r="N111" i="1"/>
  <c r="L111" i="1"/>
  <c r="J111" i="1"/>
  <c r="H111" i="1"/>
  <c r="AX110" i="1"/>
  <c r="AV110" i="1"/>
  <c r="AT110" i="1"/>
  <c r="AR110" i="1"/>
  <c r="AP110" i="1"/>
  <c r="AN110" i="1"/>
  <c r="AL110" i="1"/>
  <c r="AJ110" i="1"/>
  <c r="AH110" i="1"/>
  <c r="AF110" i="1"/>
  <c r="AD110" i="1"/>
  <c r="AB110" i="1"/>
  <c r="Z110" i="1"/>
  <c r="X110" i="1"/>
  <c r="V110" i="1"/>
  <c r="T110" i="1"/>
  <c r="R110" i="1"/>
  <c r="P110" i="1"/>
  <c r="N110" i="1"/>
  <c r="L110" i="1"/>
  <c r="J110" i="1"/>
  <c r="H110" i="1"/>
  <c r="G110" i="1"/>
  <c r="AX109" i="1"/>
  <c r="AV109" i="1"/>
  <c r="AT109" i="1"/>
  <c r="AR109" i="1"/>
  <c r="AP109" i="1"/>
  <c r="AN109" i="1"/>
  <c r="AL109" i="1"/>
  <c r="AH109" i="1"/>
  <c r="AF109" i="1"/>
  <c r="AD109" i="1"/>
  <c r="AB109" i="1"/>
  <c r="Z109" i="1"/>
  <c r="X109" i="1"/>
  <c r="V109" i="1"/>
  <c r="N109" i="1"/>
  <c r="J109" i="1"/>
  <c r="H109" i="1"/>
  <c r="F109" i="1"/>
  <c r="AZ108" i="1"/>
  <c r="AX108" i="1"/>
  <c r="AV108" i="1"/>
  <c r="AT108" i="1"/>
  <c r="AR108" i="1"/>
  <c r="AP108" i="1"/>
  <c r="AN108" i="1"/>
  <c r="AL108" i="1"/>
  <c r="AJ108" i="1"/>
  <c r="AH108" i="1"/>
  <c r="AF108" i="1"/>
  <c r="AD108" i="1"/>
  <c r="AB108" i="1"/>
  <c r="Z108" i="1"/>
  <c r="X108" i="1"/>
  <c r="V108" i="1"/>
  <c r="T108" i="1"/>
  <c r="R108" i="1"/>
  <c r="P108" i="1"/>
  <c r="N108" i="1"/>
  <c r="L108" i="1"/>
  <c r="J108" i="1"/>
  <c r="H108" i="1"/>
  <c r="AX107" i="1"/>
  <c r="AV107" i="1"/>
  <c r="AT107" i="1"/>
  <c r="AR107" i="1"/>
  <c r="AP107" i="1"/>
  <c r="AN107" i="1"/>
  <c r="AL107" i="1"/>
  <c r="AJ107" i="1"/>
  <c r="AH107" i="1"/>
  <c r="AF107" i="1"/>
  <c r="AD107" i="1"/>
  <c r="AB107" i="1"/>
  <c r="Z107" i="1"/>
  <c r="X107" i="1"/>
  <c r="V107" i="1"/>
  <c r="T107" i="1"/>
  <c r="R107" i="1"/>
  <c r="P107" i="1"/>
  <c r="N107" i="1"/>
  <c r="L107" i="1"/>
  <c r="J107" i="1"/>
  <c r="G107" i="1"/>
  <c r="H107" i="1" s="1"/>
  <c r="AX106" i="1"/>
  <c r="AV106" i="1"/>
  <c r="AT106" i="1"/>
  <c r="AR106" i="1"/>
  <c r="AP106" i="1"/>
  <c r="AN106" i="1"/>
  <c r="AL106" i="1"/>
  <c r="AJ106" i="1"/>
  <c r="AH106" i="1"/>
  <c r="AF106" i="1"/>
  <c r="AD106" i="1"/>
  <c r="AB106" i="1"/>
  <c r="Z106" i="1"/>
  <c r="X106" i="1"/>
  <c r="V106" i="1"/>
  <c r="T106" i="1"/>
  <c r="R106" i="1"/>
  <c r="P106" i="1"/>
  <c r="N106" i="1"/>
  <c r="L106" i="1"/>
  <c r="J106" i="1"/>
  <c r="H106" i="1"/>
  <c r="AX105" i="1"/>
  <c r="AV105" i="1"/>
  <c r="AT105" i="1"/>
  <c r="AR105" i="1"/>
  <c r="AP105" i="1"/>
  <c r="AN105" i="1"/>
  <c r="AL105" i="1"/>
  <c r="AJ105" i="1"/>
  <c r="AH105" i="1"/>
  <c r="AF105" i="1"/>
  <c r="AD105" i="1"/>
  <c r="AB105" i="1"/>
  <c r="Z105" i="1"/>
  <c r="X105" i="1"/>
  <c r="V105" i="1"/>
  <c r="T105" i="1"/>
  <c r="R105" i="1"/>
  <c r="P105" i="1"/>
  <c r="N105" i="1"/>
  <c r="L105" i="1"/>
  <c r="J105" i="1"/>
  <c r="H105" i="1"/>
  <c r="AZ104" i="1"/>
  <c r="AX104" i="1"/>
  <c r="AV104" i="1"/>
  <c r="AT104" i="1"/>
  <c r="AR104" i="1"/>
  <c r="AP104" i="1"/>
  <c r="AN104" i="1"/>
  <c r="AL104" i="1"/>
  <c r="AJ104" i="1"/>
  <c r="AH104" i="1"/>
  <c r="AF104" i="1"/>
  <c r="AD104" i="1"/>
  <c r="AB104" i="1"/>
  <c r="Z104" i="1"/>
  <c r="X104" i="1"/>
  <c r="V104" i="1"/>
  <c r="T104" i="1"/>
  <c r="R104" i="1"/>
  <c r="P104" i="1"/>
  <c r="N104" i="1"/>
  <c r="L104" i="1"/>
  <c r="J104" i="1"/>
  <c r="H104" i="1"/>
  <c r="AZ103" i="1"/>
  <c r="AX103" i="1"/>
  <c r="AV103" i="1"/>
  <c r="AT103" i="1"/>
  <c r="AR103" i="1"/>
  <c r="AP103" i="1"/>
  <c r="AN103" i="1"/>
  <c r="AL103" i="1"/>
  <c r="AJ103" i="1"/>
  <c r="AH103" i="1"/>
  <c r="AF103" i="1"/>
  <c r="AD103" i="1"/>
  <c r="AB103" i="1"/>
  <c r="Z103" i="1"/>
  <c r="X103" i="1"/>
  <c r="V103" i="1"/>
  <c r="T103" i="1"/>
  <c r="R103" i="1"/>
  <c r="P103" i="1"/>
  <c r="N103" i="1"/>
  <c r="L103" i="1"/>
  <c r="J103" i="1"/>
  <c r="H103" i="1"/>
  <c r="AX102" i="1"/>
  <c r="AV102" i="1"/>
  <c r="AT102" i="1"/>
  <c r="AR102" i="1"/>
  <c r="AP102" i="1"/>
  <c r="AN102" i="1"/>
  <c r="AL102" i="1"/>
  <c r="AJ102" i="1"/>
  <c r="AH102" i="1"/>
  <c r="AF102" i="1"/>
  <c r="AD102" i="1"/>
  <c r="AB102" i="1"/>
  <c r="Z102" i="1"/>
  <c r="X102" i="1"/>
  <c r="V102" i="1"/>
  <c r="T102" i="1"/>
  <c r="R102" i="1"/>
  <c r="P102" i="1"/>
  <c r="N102" i="1"/>
  <c r="L102" i="1"/>
  <c r="J102" i="1"/>
  <c r="G102" i="1"/>
  <c r="H102" i="1" s="1"/>
  <c r="AX101" i="1"/>
  <c r="AT101" i="1"/>
  <c r="AR101" i="1"/>
  <c r="AP101" i="1"/>
  <c r="AN101" i="1"/>
  <c r="AL101" i="1"/>
  <c r="AJ101" i="1"/>
  <c r="AH101" i="1"/>
  <c r="AF101" i="1"/>
  <c r="AB101" i="1"/>
  <c r="X101" i="1"/>
  <c r="F101" i="1"/>
  <c r="AV100" i="1"/>
  <c r="AT100" i="1"/>
  <c r="AR100" i="1"/>
  <c r="AP100" i="1"/>
  <c r="AN100" i="1"/>
  <c r="AL100" i="1"/>
  <c r="AJ100" i="1"/>
  <c r="AH100" i="1"/>
  <c r="AF100" i="1"/>
  <c r="AD100" i="1"/>
  <c r="AB100" i="1"/>
  <c r="Z100" i="1"/>
  <c r="X100" i="1"/>
  <c r="V100" i="1"/>
  <c r="T100" i="1"/>
  <c r="R100" i="1"/>
  <c r="P100" i="1"/>
  <c r="N100" i="1"/>
  <c r="L100" i="1"/>
  <c r="J100" i="1"/>
  <c r="H100" i="1"/>
  <c r="F100" i="1"/>
  <c r="AX100" i="1" s="1"/>
  <c r="AT99" i="1"/>
  <c r="AR99" i="1"/>
  <c r="AP99" i="1"/>
  <c r="AN99" i="1"/>
  <c r="AL99" i="1"/>
  <c r="AJ99" i="1"/>
  <c r="AH99" i="1"/>
  <c r="AD99" i="1"/>
  <c r="Z99" i="1"/>
  <c r="V99" i="1"/>
  <c r="T99" i="1"/>
  <c r="R99" i="1"/>
  <c r="P99" i="1"/>
  <c r="F99" i="1"/>
  <c r="AX99" i="1" s="1"/>
  <c r="AX98" i="1"/>
  <c r="AV98" i="1"/>
  <c r="AT98" i="1"/>
  <c r="AR98" i="1"/>
  <c r="AP98" i="1"/>
  <c r="AN98" i="1"/>
  <c r="AL98" i="1"/>
  <c r="AJ98" i="1"/>
  <c r="AH98" i="1"/>
  <c r="AD98" i="1"/>
  <c r="Z98" i="1"/>
  <c r="V98" i="1"/>
  <c r="T98" i="1"/>
  <c r="R98" i="1"/>
  <c r="P98" i="1"/>
  <c r="N98" i="1"/>
  <c r="L98" i="1"/>
  <c r="H98" i="1"/>
  <c r="F98" i="1"/>
  <c r="AX97" i="1"/>
  <c r="AV97" i="1"/>
  <c r="AT97" i="1"/>
  <c r="AR97" i="1"/>
  <c r="AP97" i="1"/>
  <c r="AN97" i="1"/>
  <c r="AL97" i="1"/>
  <c r="AJ97" i="1"/>
  <c r="AH97" i="1"/>
  <c r="AF97" i="1"/>
  <c r="AD97" i="1"/>
  <c r="AB97" i="1"/>
  <c r="Z97" i="1"/>
  <c r="X97" i="1"/>
  <c r="V97" i="1"/>
  <c r="T97" i="1"/>
  <c r="R97" i="1"/>
  <c r="P97" i="1"/>
  <c r="N97" i="1"/>
  <c r="L97" i="1"/>
  <c r="J97" i="1"/>
  <c r="G97" i="1"/>
  <c r="H97" i="1" s="1"/>
  <c r="AZ96" i="1"/>
  <c r="AX96" i="1"/>
  <c r="AV96" i="1"/>
  <c r="AT96" i="1"/>
  <c r="AR96" i="1"/>
  <c r="AP96" i="1"/>
  <c r="AN96" i="1"/>
  <c r="AL96" i="1"/>
  <c r="AJ96" i="1"/>
  <c r="AH96" i="1"/>
  <c r="AF96" i="1"/>
  <c r="AD96" i="1"/>
  <c r="AB96" i="1"/>
  <c r="Z96" i="1"/>
  <c r="X96" i="1"/>
  <c r="V96" i="1"/>
  <c r="T96" i="1"/>
  <c r="R96" i="1"/>
  <c r="P96" i="1"/>
  <c r="N96" i="1"/>
  <c r="L96" i="1"/>
  <c r="J96" i="1"/>
  <c r="H96" i="1"/>
  <c r="AX95" i="1"/>
  <c r="AV95" i="1"/>
  <c r="AT95" i="1"/>
  <c r="AR95" i="1"/>
  <c r="AP95" i="1"/>
  <c r="AN95" i="1"/>
  <c r="AL95" i="1"/>
  <c r="AJ95" i="1"/>
  <c r="AH95" i="1"/>
  <c r="AF95" i="1"/>
  <c r="AD95" i="1"/>
  <c r="AB95" i="1"/>
  <c r="Z95" i="1"/>
  <c r="X95" i="1"/>
  <c r="V95" i="1"/>
  <c r="T95" i="1"/>
  <c r="R95" i="1"/>
  <c r="P95" i="1"/>
  <c r="N95" i="1"/>
  <c r="L95" i="1"/>
  <c r="J95" i="1"/>
  <c r="H95" i="1"/>
  <c r="AZ94" i="1"/>
  <c r="AX94" i="1"/>
  <c r="AV94" i="1"/>
  <c r="AT94" i="1"/>
  <c r="AR94" i="1"/>
  <c r="AP94" i="1"/>
  <c r="AN94" i="1"/>
  <c r="AL94" i="1"/>
  <c r="AJ94" i="1"/>
  <c r="AH94" i="1"/>
  <c r="AF94" i="1"/>
  <c r="AD94" i="1"/>
  <c r="AB94" i="1"/>
  <c r="Z94" i="1"/>
  <c r="X94" i="1"/>
  <c r="V94" i="1"/>
  <c r="T94" i="1"/>
  <c r="R94" i="1"/>
  <c r="P94" i="1"/>
  <c r="N94" i="1"/>
  <c r="L94" i="1"/>
  <c r="J94" i="1"/>
  <c r="H94" i="1"/>
  <c r="AX93" i="1"/>
  <c r="AV93" i="1"/>
  <c r="AT93" i="1"/>
  <c r="AR93" i="1"/>
  <c r="AP93" i="1"/>
  <c r="AN93" i="1"/>
  <c r="AL93" i="1"/>
  <c r="AJ93" i="1"/>
  <c r="AH93" i="1"/>
  <c r="AF93" i="1"/>
  <c r="AD93" i="1"/>
  <c r="AB93" i="1"/>
  <c r="Z93" i="1"/>
  <c r="X93" i="1"/>
  <c r="V93" i="1"/>
  <c r="T93" i="1"/>
  <c r="R93" i="1"/>
  <c r="P93" i="1"/>
  <c r="N93" i="1"/>
  <c r="L93" i="1"/>
  <c r="J93" i="1"/>
  <c r="H93" i="1"/>
  <c r="AX92" i="1"/>
  <c r="AV92" i="1"/>
  <c r="AT92" i="1"/>
  <c r="AR92" i="1"/>
  <c r="AP92" i="1"/>
  <c r="AN92" i="1"/>
  <c r="AL92" i="1"/>
  <c r="AJ92" i="1"/>
  <c r="AH92" i="1"/>
  <c r="AF92" i="1"/>
  <c r="AD92" i="1"/>
  <c r="AB92" i="1"/>
  <c r="Z92" i="1"/>
  <c r="X92" i="1"/>
  <c r="V92" i="1"/>
  <c r="T92" i="1"/>
  <c r="R92" i="1"/>
  <c r="P92" i="1"/>
  <c r="N92" i="1"/>
  <c r="L92" i="1"/>
  <c r="J92" i="1"/>
  <c r="H92" i="1"/>
  <c r="G92" i="1"/>
  <c r="AX91" i="1"/>
  <c r="AV91" i="1"/>
  <c r="AT91" i="1"/>
  <c r="AR91" i="1"/>
  <c r="AP91" i="1"/>
  <c r="AN91" i="1"/>
  <c r="AL91" i="1"/>
  <c r="AJ91" i="1"/>
  <c r="AH91" i="1"/>
  <c r="AF91" i="1"/>
  <c r="AD91" i="1"/>
  <c r="AB91" i="1"/>
  <c r="Z91" i="1"/>
  <c r="X91" i="1"/>
  <c r="V91" i="1"/>
  <c r="T91" i="1"/>
  <c r="R91" i="1"/>
  <c r="P91" i="1"/>
  <c r="N91" i="1"/>
  <c r="L91" i="1"/>
  <c r="J91" i="1"/>
  <c r="G91" i="1"/>
  <c r="H91" i="1" s="1"/>
  <c r="AX90" i="1"/>
  <c r="AV90" i="1"/>
  <c r="AT90" i="1"/>
  <c r="AR90" i="1"/>
  <c r="AP90" i="1"/>
  <c r="AN90" i="1"/>
  <c r="AL90" i="1"/>
  <c r="AJ90" i="1"/>
  <c r="AH90" i="1"/>
  <c r="AF90" i="1"/>
  <c r="AD90" i="1"/>
  <c r="AB90" i="1"/>
  <c r="Z90" i="1"/>
  <c r="X90" i="1"/>
  <c r="V90" i="1"/>
  <c r="T90" i="1"/>
  <c r="R90" i="1"/>
  <c r="P90" i="1"/>
  <c r="N90" i="1"/>
  <c r="L90" i="1"/>
  <c r="J90" i="1"/>
  <c r="G90" i="1"/>
  <c r="H90" i="1" s="1"/>
  <c r="AT89" i="1"/>
  <c r="AP89" i="1"/>
  <c r="AL89" i="1"/>
  <c r="AH89" i="1"/>
  <c r="AF89" i="1"/>
  <c r="AD89" i="1"/>
  <c r="AB89" i="1"/>
  <c r="Z89" i="1"/>
  <c r="V89" i="1"/>
  <c r="T89" i="1"/>
  <c r="R89" i="1"/>
  <c r="P89" i="1"/>
  <c r="N89" i="1"/>
  <c r="F89" i="1"/>
  <c r="AX89" i="1" s="1"/>
  <c r="AX88" i="1"/>
  <c r="AV88" i="1"/>
  <c r="AT88" i="1"/>
  <c r="AP88" i="1"/>
  <c r="AL88" i="1"/>
  <c r="AH88" i="1"/>
  <c r="AF88" i="1"/>
  <c r="AD88" i="1"/>
  <c r="AB88" i="1"/>
  <c r="X88" i="1"/>
  <c r="V88" i="1"/>
  <c r="T88" i="1"/>
  <c r="R88" i="1"/>
  <c r="P88" i="1"/>
  <c r="N88" i="1"/>
  <c r="L88" i="1"/>
  <c r="J88" i="1"/>
  <c r="H88" i="1"/>
  <c r="F88" i="1"/>
  <c r="AX87" i="1"/>
  <c r="AV87" i="1"/>
  <c r="AT87" i="1"/>
  <c r="AR87" i="1"/>
  <c r="AP87" i="1"/>
  <c r="AN87" i="1"/>
  <c r="AL87" i="1"/>
  <c r="AJ87" i="1"/>
  <c r="AH87" i="1"/>
  <c r="AF87" i="1"/>
  <c r="AD87" i="1"/>
  <c r="AB87" i="1"/>
  <c r="Z87" i="1"/>
  <c r="X87" i="1"/>
  <c r="V87" i="1"/>
  <c r="T87" i="1"/>
  <c r="R87" i="1"/>
  <c r="P87" i="1"/>
  <c r="N87" i="1"/>
  <c r="L87" i="1"/>
  <c r="J87" i="1"/>
  <c r="H87" i="1"/>
  <c r="F86" i="1"/>
  <c r="AH86" i="1" s="1"/>
  <c r="AX85" i="1"/>
  <c r="AV85" i="1"/>
  <c r="Z85" i="1"/>
  <c r="R85" i="1"/>
  <c r="P85" i="1"/>
  <c r="N85" i="1"/>
  <c r="F85" i="1"/>
  <c r="AZ84" i="1"/>
  <c r="AX84" i="1"/>
  <c r="AV84" i="1"/>
  <c r="AT84" i="1"/>
  <c r="AR84" i="1"/>
  <c r="AP84" i="1"/>
  <c r="AN84" i="1"/>
  <c r="AL84" i="1"/>
  <c r="AJ84" i="1"/>
  <c r="AH84" i="1"/>
  <c r="AF84" i="1"/>
  <c r="AD84" i="1"/>
  <c r="AB84" i="1"/>
  <c r="Z84" i="1"/>
  <c r="X84" i="1"/>
  <c r="V84" i="1"/>
  <c r="T84" i="1"/>
  <c r="R84" i="1"/>
  <c r="P84" i="1"/>
  <c r="N84" i="1"/>
  <c r="L84" i="1"/>
  <c r="J84" i="1"/>
  <c r="H84" i="1"/>
  <c r="AZ83" i="1"/>
  <c r="AX83" i="1"/>
  <c r="AV83" i="1"/>
  <c r="AT83" i="1"/>
  <c r="AR83" i="1"/>
  <c r="AP83" i="1"/>
  <c r="AN83" i="1"/>
  <c r="AL83" i="1"/>
  <c r="AJ83" i="1"/>
  <c r="AH83" i="1"/>
  <c r="AF83" i="1"/>
  <c r="AD83" i="1"/>
  <c r="AB83" i="1"/>
  <c r="Z83" i="1"/>
  <c r="X83" i="1"/>
  <c r="V83" i="1"/>
  <c r="T83" i="1"/>
  <c r="R83" i="1"/>
  <c r="P83" i="1"/>
  <c r="N83" i="1"/>
  <c r="L83" i="1"/>
  <c r="J83" i="1"/>
  <c r="H83" i="1"/>
  <c r="AX82" i="1"/>
  <c r="AV82" i="1"/>
  <c r="AT82" i="1"/>
  <c r="AR82" i="1"/>
  <c r="AP82" i="1"/>
  <c r="AN82" i="1"/>
  <c r="AL82" i="1"/>
  <c r="AJ82" i="1"/>
  <c r="AH82" i="1"/>
  <c r="AF82" i="1"/>
  <c r="AD82" i="1"/>
  <c r="AB82" i="1"/>
  <c r="Z82" i="1"/>
  <c r="X82" i="1"/>
  <c r="V82" i="1"/>
  <c r="T82" i="1"/>
  <c r="R82" i="1"/>
  <c r="P82" i="1"/>
  <c r="N82" i="1"/>
  <c r="L82" i="1"/>
  <c r="J82" i="1"/>
  <c r="G82" i="1"/>
  <c r="H82" i="1" s="1"/>
  <c r="AX81" i="1"/>
  <c r="AV81" i="1"/>
  <c r="AT81" i="1"/>
  <c r="AR81" i="1"/>
  <c r="AP81" i="1"/>
  <c r="AN81" i="1"/>
  <c r="AL81" i="1"/>
  <c r="AJ81" i="1"/>
  <c r="AH81" i="1"/>
  <c r="AF81" i="1"/>
  <c r="AD81" i="1"/>
  <c r="AB81" i="1"/>
  <c r="Z81" i="1"/>
  <c r="X81" i="1"/>
  <c r="V81" i="1"/>
  <c r="T81" i="1"/>
  <c r="R81" i="1"/>
  <c r="P81" i="1"/>
  <c r="N81" i="1"/>
  <c r="L81" i="1"/>
  <c r="J81" i="1"/>
  <c r="H81" i="1"/>
  <c r="G81" i="1"/>
  <c r="AX80" i="1"/>
  <c r="AV80" i="1"/>
  <c r="AT80" i="1"/>
  <c r="AR80" i="1"/>
  <c r="AP80" i="1"/>
  <c r="AL80" i="1"/>
  <c r="AJ80" i="1"/>
  <c r="AH80" i="1"/>
  <c r="AF80" i="1"/>
  <c r="AD80" i="1"/>
  <c r="AB80" i="1"/>
  <c r="Z80" i="1"/>
  <c r="X80" i="1"/>
  <c r="V80" i="1"/>
  <c r="T80" i="1"/>
  <c r="R80" i="1"/>
  <c r="P80" i="1"/>
  <c r="N80" i="1"/>
  <c r="L80" i="1"/>
  <c r="J80" i="1"/>
  <c r="H80" i="1"/>
  <c r="F80" i="1"/>
  <c r="AN80" i="1" s="1"/>
  <c r="AX79" i="1"/>
  <c r="AV79" i="1"/>
  <c r="AT79" i="1"/>
  <c r="AR79" i="1"/>
  <c r="AN79" i="1"/>
  <c r="AL79" i="1"/>
  <c r="AJ79" i="1"/>
  <c r="AH79" i="1"/>
  <c r="AF79" i="1"/>
  <c r="AD79" i="1"/>
  <c r="AB79" i="1"/>
  <c r="Z79" i="1"/>
  <c r="X79" i="1"/>
  <c r="V79" i="1"/>
  <c r="T79" i="1"/>
  <c r="R79" i="1"/>
  <c r="P79" i="1"/>
  <c r="N79" i="1"/>
  <c r="L79" i="1"/>
  <c r="J79" i="1"/>
  <c r="H79" i="1"/>
  <c r="F79" i="1"/>
  <c r="AP79" i="1" s="1"/>
  <c r="AX78" i="1"/>
  <c r="AV78" i="1"/>
  <c r="AT78" i="1"/>
  <c r="AP78" i="1"/>
  <c r="AN78" i="1"/>
  <c r="AL78" i="1"/>
  <c r="AJ78" i="1"/>
  <c r="AH78" i="1"/>
  <c r="AF78" i="1"/>
  <c r="AD78" i="1"/>
  <c r="AB78" i="1"/>
  <c r="Z78" i="1"/>
  <c r="X78" i="1"/>
  <c r="V78" i="1"/>
  <c r="T78" i="1"/>
  <c r="R78" i="1"/>
  <c r="P78" i="1"/>
  <c r="N78" i="1"/>
  <c r="L78" i="1"/>
  <c r="J78" i="1"/>
  <c r="H78" i="1"/>
  <c r="F78" i="1"/>
  <c r="AR78" i="1" s="1"/>
  <c r="AZ77" i="1"/>
  <c r="AX77" i="1"/>
  <c r="AV77" i="1"/>
  <c r="AT77" i="1"/>
  <c r="AR77" i="1"/>
  <c r="AP77" i="1"/>
  <c r="AN77" i="1"/>
  <c r="AL77" i="1"/>
  <c r="AJ77" i="1"/>
  <c r="AH77" i="1"/>
  <c r="AF77" i="1"/>
  <c r="AD77" i="1"/>
  <c r="AB77" i="1"/>
  <c r="Z77" i="1"/>
  <c r="X77" i="1"/>
  <c r="V77" i="1"/>
  <c r="T77" i="1"/>
  <c r="R77" i="1"/>
  <c r="P77" i="1"/>
  <c r="N77" i="1"/>
  <c r="L77" i="1"/>
  <c r="J77" i="1"/>
  <c r="H77" i="1"/>
  <c r="AX76" i="1"/>
  <c r="AV76" i="1"/>
  <c r="AT76" i="1"/>
  <c r="AR76" i="1"/>
  <c r="AP76" i="1"/>
  <c r="AN76" i="1"/>
  <c r="AL76" i="1"/>
  <c r="AJ76" i="1"/>
  <c r="AH76" i="1"/>
  <c r="AF76" i="1"/>
  <c r="AD76" i="1"/>
  <c r="AB76" i="1"/>
  <c r="Z76" i="1"/>
  <c r="X76" i="1"/>
  <c r="V76" i="1"/>
  <c r="T76" i="1"/>
  <c r="R76" i="1"/>
  <c r="P76" i="1"/>
  <c r="N76" i="1"/>
  <c r="L76" i="1"/>
  <c r="J76" i="1"/>
  <c r="H76" i="1"/>
  <c r="G76" i="1"/>
  <c r="F75" i="1"/>
  <c r="AV74" i="1"/>
  <c r="AT74" i="1"/>
  <c r="AR74" i="1"/>
  <c r="AP74" i="1"/>
  <c r="AN74" i="1"/>
  <c r="AL74" i="1"/>
  <c r="AJ74" i="1"/>
  <c r="AH74" i="1"/>
  <c r="AF74" i="1"/>
  <c r="AD74" i="1"/>
  <c r="AB74" i="1"/>
  <c r="Z74" i="1"/>
  <c r="X74" i="1"/>
  <c r="V74" i="1"/>
  <c r="T74" i="1"/>
  <c r="R74" i="1"/>
  <c r="P74" i="1"/>
  <c r="L74" i="1"/>
  <c r="H74" i="1"/>
  <c r="F74" i="1"/>
  <c r="N74" i="1" s="1"/>
  <c r="AX73" i="1"/>
  <c r="AV73" i="1"/>
  <c r="N73" i="1"/>
  <c r="F73" i="1"/>
  <c r="F72" i="1"/>
  <c r="P72" i="1" s="1"/>
  <c r="AZ71" i="1"/>
  <c r="AX71" i="1"/>
  <c r="AV71" i="1"/>
  <c r="AT71" i="1"/>
  <c r="AR71" i="1"/>
  <c r="AP71" i="1"/>
  <c r="AN71" i="1"/>
  <c r="AL71" i="1"/>
  <c r="AJ71" i="1"/>
  <c r="AH71" i="1"/>
  <c r="AF71" i="1"/>
  <c r="AD71" i="1"/>
  <c r="AB71" i="1"/>
  <c r="Z71" i="1"/>
  <c r="X71" i="1"/>
  <c r="V71" i="1"/>
  <c r="T71" i="1"/>
  <c r="R71" i="1"/>
  <c r="P71" i="1"/>
  <c r="N71" i="1"/>
  <c r="L71" i="1"/>
  <c r="J71" i="1"/>
  <c r="H71" i="1"/>
  <c r="AX70" i="1"/>
  <c r="AV70" i="1"/>
  <c r="AT70" i="1"/>
  <c r="AR70" i="1"/>
  <c r="AP70" i="1"/>
  <c r="AN70" i="1"/>
  <c r="AL70" i="1"/>
  <c r="AJ70" i="1"/>
  <c r="AH70" i="1"/>
  <c r="AF70" i="1"/>
  <c r="AD70" i="1"/>
  <c r="AB70" i="1"/>
  <c r="Z70" i="1"/>
  <c r="X70" i="1"/>
  <c r="V70" i="1"/>
  <c r="T70" i="1"/>
  <c r="R70" i="1"/>
  <c r="P70" i="1"/>
  <c r="N70" i="1"/>
  <c r="L70" i="1"/>
  <c r="J70" i="1"/>
  <c r="G70" i="1"/>
  <c r="H70" i="1" s="1"/>
  <c r="AX69" i="1"/>
  <c r="AV69" i="1"/>
  <c r="AT69" i="1"/>
  <c r="AR69" i="1"/>
  <c r="AP69" i="1"/>
  <c r="AN69" i="1"/>
  <c r="AL69" i="1"/>
  <c r="AJ69" i="1"/>
  <c r="AH69" i="1"/>
  <c r="AF69" i="1"/>
  <c r="AD69" i="1"/>
  <c r="AB69" i="1"/>
  <c r="Z69" i="1"/>
  <c r="X69" i="1"/>
  <c r="V69" i="1"/>
  <c r="T69" i="1"/>
  <c r="R69" i="1"/>
  <c r="P69" i="1"/>
  <c r="N69" i="1"/>
  <c r="L69" i="1"/>
  <c r="J69" i="1"/>
  <c r="H69" i="1"/>
  <c r="G69" i="1"/>
  <c r="F68" i="1"/>
  <c r="AX67" i="1"/>
  <c r="AV67" i="1"/>
  <c r="AD67" i="1"/>
  <c r="T67" i="1"/>
  <c r="R67" i="1"/>
  <c r="P67" i="1"/>
  <c r="L67" i="1"/>
  <c r="J67" i="1"/>
  <c r="H67" i="1"/>
  <c r="F67" i="1"/>
  <c r="F66" i="1"/>
  <c r="H66" i="1" s="1"/>
  <c r="AX65" i="1"/>
  <c r="AV65" i="1"/>
  <c r="AT65" i="1"/>
  <c r="AR65" i="1"/>
  <c r="AP65" i="1"/>
  <c r="AN65" i="1"/>
  <c r="AL65" i="1"/>
  <c r="AJ65" i="1"/>
  <c r="AH65" i="1"/>
  <c r="AF65" i="1"/>
  <c r="AD65" i="1"/>
  <c r="AB65" i="1"/>
  <c r="Z65" i="1"/>
  <c r="X65" i="1"/>
  <c r="V65" i="1"/>
  <c r="T65" i="1"/>
  <c r="R65" i="1"/>
  <c r="P65" i="1"/>
  <c r="N65" i="1"/>
  <c r="L65" i="1"/>
  <c r="AY65" i="1" s="1"/>
  <c r="AZ65" i="1" s="1"/>
  <c r="J65" i="1"/>
  <c r="H65" i="1"/>
  <c r="AX64" i="1"/>
  <c r="AV64" i="1"/>
  <c r="AT64" i="1"/>
  <c r="AR64" i="1"/>
  <c r="AP64" i="1"/>
  <c r="AN64" i="1"/>
  <c r="AL64" i="1"/>
  <c r="AJ64" i="1"/>
  <c r="AH64" i="1"/>
  <c r="AF64" i="1"/>
  <c r="AD64" i="1"/>
  <c r="AB64" i="1"/>
  <c r="Z64" i="1"/>
  <c r="X64" i="1"/>
  <c r="V64" i="1"/>
  <c r="T64" i="1"/>
  <c r="R64" i="1"/>
  <c r="P64" i="1"/>
  <c r="N64" i="1"/>
  <c r="L64" i="1"/>
  <c r="J64" i="1"/>
  <c r="H64" i="1"/>
  <c r="AX63" i="1"/>
  <c r="AV63" i="1"/>
  <c r="AT63" i="1"/>
  <c r="AR63" i="1"/>
  <c r="AP63" i="1"/>
  <c r="AN63" i="1"/>
  <c r="AL63" i="1"/>
  <c r="AJ63" i="1"/>
  <c r="AH63" i="1"/>
  <c r="AF63" i="1"/>
  <c r="AD63" i="1"/>
  <c r="AB63" i="1"/>
  <c r="Z63" i="1"/>
  <c r="X63" i="1"/>
  <c r="V63" i="1"/>
  <c r="T63" i="1"/>
  <c r="R63" i="1"/>
  <c r="P63" i="1"/>
  <c r="N63" i="1"/>
  <c r="L63" i="1"/>
  <c r="J63" i="1"/>
  <c r="H63" i="1"/>
  <c r="AZ62" i="1"/>
  <c r="AX62" i="1"/>
  <c r="AV62" i="1"/>
  <c r="AT62" i="1"/>
  <c r="AR62" i="1"/>
  <c r="AP62" i="1"/>
  <c r="AN62" i="1"/>
  <c r="AL62" i="1"/>
  <c r="AJ62" i="1"/>
  <c r="AH62" i="1"/>
  <c r="AF62" i="1"/>
  <c r="AD62" i="1"/>
  <c r="AB62" i="1"/>
  <c r="Z62" i="1"/>
  <c r="X62" i="1"/>
  <c r="V62" i="1"/>
  <c r="T62" i="1"/>
  <c r="R62" i="1"/>
  <c r="P62" i="1"/>
  <c r="N62" i="1"/>
  <c r="L62" i="1"/>
  <c r="J62" i="1"/>
  <c r="H62" i="1"/>
  <c r="AX61" i="1"/>
  <c r="AV61" i="1"/>
  <c r="AT61" i="1"/>
  <c r="AR61" i="1"/>
  <c r="AP61" i="1"/>
  <c r="AN61" i="1"/>
  <c r="AL61" i="1"/>
  <c r="AJ61" i="1"/>
  <c r="AH61" i="1"/>
  <c r="AF61" i="1"/>
  <c r="AD61" i="1"/>
  <c r="AB61" i="1"/>
  <c r="Z61" i="1"/>
  <c r="X61" i="1"/>
  <c r="V61" i="1"/>
  <c r="T61" i="1"/>
  <c r="R61" i="1"/>
  <c r="P61" i="1"/>
  <c r="N61" i="1"/>
  <c r="L61" i="1"/>
  <c r="J61" i="1"/>
  <c r="H61" i="1"/>
  <c r="AX60" i="1"/>
  <c r="AV60" i="1"/>
  <c r="AT60" i="1"/>
  <c r="AR60" i="1"/>
  <c r="AP60" i="1"/>
  <c r="AN60" i="1"/>
  <c r="AL60" i="1"/>
  <c r="AJ60" i="1"/>
  <c r="AH60" i="1"/>
  <c r="AF60" i="1"/>
  <c r="AD60" i="1"/>
  <c r="AB60" i="1"/>
  <c r="Z60" i="1"/>
  <c r="X60" i="1"/>
  <c r="V60" i="1"/>
  <c r="T60" i="1"/>
  <c r="R60" i="1"/>
  <c r="P60" i="1"/>
  <c r="N60" i="1"/>
  <c r="L60" i="1"/>
  <c r="J60" i="1"/>
  <c r="H60" i="1"/>
  <c r="AX59" i="1"/>
  <c r="AV59" i="1"/>
  <c r="AT59" i="1"/>
  <c r="AR59" i="1"/>
  <c r="AP59" i="1"/>
  <c r="AN59" i="1"/>
  <c r="AL59" i="1"/>
  <c r="AJ59" i="1"/>
  <c r="AH59" i="1"/>
  <c r="AF59" i="1"/>
  <c r="AD59" i="1"/>
  <c r="AB59" i="1"/>
  <c r="Z59" i="1"/>
  <c r="X59" i="1"/>
  <c r="V59" i="1"/>
  <c r="T59" i="1"/>
  <c r="R59" i="1"/>
  <c r="P59" i="1"/>
  <c r="N59" i="1"/>
  <c r="L59" i="1"/>
  <c r="J59" i="1"/>
  <c r="H59" i="1"/>
  <c r="AX58" i="1"/>
  <c r="AV58" i="1"/>
  <c r="AT58" i="1"/>
  <c r="AR58" i="1"/>
  <c r="AP58" i="1"/>
  <c r="AN58" i="1"/>
  <c r="AL58" i="1"/>
  <c r="AJ58" i="1"/>
  <c r="AH58" i="1"/>
  <c r="AF58" i="1"/>
  <c r="AD58" i="1"/>
  <c r="AB58" i="1"/>
  <c r="Z58" i="1"/>
  <c r="X58" i="1"/>
  <c r="V58" i="1"/>
  <c r="T58" i="1"/>
  <c r="R58" i="1"/>
  <c r="P58" i="1"/>
  <c r="AY58" i="1" s="1"/>
  <c r="AZ58" i="1" s="1"/>
  <c r="N58" i="1"/>
  <c r="L58" i="1"/>
  <c r="J58" i="1"/>
  <c r="H58" i="1"/>
  <c r="AX57" i="1"/>
  <c r="AV57" i="1"/>
  <c r="AT57" i="1"/>
  <c r="AR57" i="1"/>
  <c r="AP57" i="1"/>
  <c r="AN57" i="1"/>
  <c r="AL57" i="1"/>
  <c r="AJ57" i="1"/>
  <c r="AH57" i="1"/>
  <c r="AF57" i="1"/>
  <c r="AD57" i="1"/>
  <c r="AB57" i="1"/>
  <c r="Z57" i="1"/>
  <c r="X57" i="1"/>
  <c r="V57" i="1"/>
  <c r="T57" i="1"/>
  <c r="AY57" i="1" s="1"/>
  <c r="AZ57" i="1" s="1"/>
  <c r="R57" i="1"/>
  <c r="P57" i="1"/>
  <c r="N57" i="1"/>
  <c r="L57" i="1"/>
  <c r="J57" i="1"/>
  <c r="H57" i="1"/>
  <c r="AX56" i="1"/>
  <c r="AV56" i="1"/>
  <c r="AT56" i="1"/>
  <c r="AR56" i="1"/>
  <c r="AP56" i="1"/>
  <c r="AN56" i="1"/>
  <c r="AL56" i="1"/>
  <c r="AJ56" i="1"/>
  <c r="AH56" i="1"/>
  <c r="AF56" i="1"/>
  <c r="AD56" i="1"/>
  <c r="AB56" i="1"/>
  <c r="Z56" i="1"/>
  <c r="X56" i="1"/>
  <c r="V56" i="1"/>
  <c r="T56" i="1"/>
  <c r="R56" i="1"/>
  <c r="P56" i="1"/>
  <c r="N56" i="1"/>
  <c r="L56" i="1"/>
  <c r="AY56" i="1" s="1"/>
  <c r="AZ56" i="1" s="1"/>
  <c r="J56" i="1"/>
  <c r="H56" i="1"/>
  <c r="AX55" i="1"/>
  <c r="AV55" i="1"/>
  <c r="AT55" i="1"/>
  <c r="AR55" i="1"/>
  <c r="AP55" i="1"/>
  <c r="AN55" i="1"/>
  <c r="AL55" i="1"/>
  <c r="AJ55" i="1"/>
  <c r="AH55" i="1"/>
  <c r="AF55" i="1"/>
  <c r="AD55" i="1"/>
  <c r="AB55" i="1"/>
  <c r="Z55" i="1"/>
  <c r="X55" i="1"/>
  <c r="V55" i="1"/>
  <c r="T55" i="1"/>
  <c r="R55" i="1"/>
  <c r="P55" i="1"/>
  <c r="N55" i="1"/>
  <c r="AY55" i="1" s="1"/>
  <c r="AZ55" i="1" s="1"/>
  <c r="L55" i="1"/>
  <c r="J55" i="1"/>
  <c r="H55" i="1"/>
  <c r="AX54" i="1"/>
  <c r="AV54" i="1"/>
  <c r="AT54" i="1"/>
  <c r="AR54" i="1"/>
  <c r="AP54" i="1"/>
  <c r="AN54" i="1"/>
  <c r="AL54" i="1"/>
  <c r="AJ54" i="1"/>
  <c r="AH54" i="1"/>
  <c r="AF54" i="1"/>
  <c r="AD54" i="1"/>
  <c r="AB54" i="1"/>
  <c r="Z54" i="1"/>
  <c r="X54" i="1"/>
  <c r="V54" i="1"/>
  <c r="T54" i="1"/>
  <c r="R54" i="1"/>
  <c r="P54" i="1"/>
  <c r="N54" i="1"/>
  <c r="L54" i="1"/>
  <c r="J54" i="1"/>
  <c r="H54" i="1"/>
  <c r="AX53" i="1"/>
  <c r="AV53" i="1"/>
  <c r="AT53" i="1"/>
  <c r="AR53" i="1"/>
  <c r="AP53" i="1"/>
  <c r="AN53" i="1"/>
  <c r="AL53" i="1"/>
  <c r="AJ53" i="1"/>
  <c r="AH53" i="1"/>
  <c r="AF53" i="1"/>
  <c r="AD53" i="1"/>
  <c r="AB53" i="1"/>
  <c r="Z53" i="1"/>
  <c r="X53" i="1"/>
  <c r="V53" i="1"/>
  <c r="T53" i="1"/>
  <c r="R53" i="1"/>
  <c r="P53" i="1"/>
  <c r="N53" i="1"/>
  <c r="L53" i="1"/>
  <c r="J53" i="1"/>
  <c r="H53" i="1"/>
  <c r="AX52" i="1"/>
  <c r="AV52" i="1"/>
  <c r="AT52" i="1"/>
  <c r="AR52" i="1"/>
  <c r="AP52" i="1"/>
  <c r="AN52" i="1"/>
  <c r="AL52" i="1"/>
  <c r="AJ52" i="1"/>
  <c r="AH52" i="1"/>
  <c r="AF52" i="1"/>
  <c r="AD52" i="1"/>
  <c r="AB52" i="1"/>
  <c r="Z52" i="1"/>
  <c r="X52" i="1"/>
  <c r="V52" i="1"/>
  <c r="T52" i="1"/>
  <c r="R52" i="1"/>
  <c r="P52" i="1"/>
  <c r="N52" i="1"/>
  <c r="L52" i="1"/>
  <c r="J52" i="1"/>
  <c r="H52" i="1"/>
  <c r="AX51" i="1"/>
  <c r="AV51" i="1"/>
  <c r="AT51" i="1"/>
  <c r="AR51" i="1"/>
  <c r="AP51" i="1"/>
  <c r="AN51" i="1"/>
  <c r="AL51" i="1"/>
  <c r="AJ51" i="1"/>
  <c r="AH51" i="1"/>
  <c r="AF51" i="1"/>
  <c r="AD51" i="1"/>
  <c r="AB51" i="1"/>
  <c r="Z51" i="1"/>
  <c r="X51" i="1"/>
  <c r="V51" i="1"/>
  <c r="T51" i="1"/>
  <c r="R51" i="1"/>
  <c r="P51" i="1"/>
  <c r="N51" i="1"/>
  <c r="L51" i="1"/>
  <c r="J51" i="1"/>
  <c r="H51" i="1"/>
  <c r="AX50" i="1"/>
  <c r="AV50" i="1"/>
  <c r="AT50" i="1"/>
  <c r="AR50" i="1"/>
  <c r="AP50" i="1"/>
  <c r="AN50" i="1"/>
  <c r="AL50" i="1"/>
  <c r="AJ50" i="1"/>
  <c r="AH50" i="1"/>
  <c r="AF50" i="1"/>
  <c r="AD50" i="1"/>
  <c r="AB50" i="1"/>
  <c r="Z50" i="1"/>
  <c r="X50" i="1"/>
  <c r="V50" i="1"/>
  <c r="T50" i="1"/>
  <c r="R50" i="1"/>
  <c r="P50" i="1"/>
  <c r="N50" i="1"/>
  <c r="L50" i="1"/>
  <c r="J50" i="1"/>
  <c r="H50" i="1"/>
  <c r="AX49" i="1"/>
  <c r="AV49" i="1"/>
  <c r="AT49" i="1"/>
  <c r="AR49" i="1"/>
  <c r="AP49" i="1"/>
  <c r="AN49" i="1"/>
  <c r="AL49" i="1"/>
  <c r="AJ49" i="1"/>
  <c r="AH49" i="1"/>
  <c r="AF49" i="1"/>
  <c r="AD49" i="1"/>
  <c r="AB49" i="1"/>
  <c r="Z49" i="1"/>
  <c r="X49" i="1"/>
  <c r="V49" i="1"/>
  <c r="T49" i="1"/>
  <c r="R49" i="1"/>
  <c r="P49" i="1"/>
  <c r="N49" i="1"/>
  <c r="L49" i="1"/>
  <c r="J49" i="1"/>
  <c r="H49" i="1"/>
  <c r="AX48" i="1"/>
  <c r="AV48" i="1"/>
  <c r="AT48" i="1"/>
  <c r="AR48" i="1"/>
  <c r="AP48" i="1"/>
  <c r="AN48" i="1"/>
  <c r="AL48" i="1"/>
  <c r="AJ48" i="1"/>
  <c r="AH48" i="1"/>
  <c r="AF48" i="1"/>
  <c r="AD48" i="1"/>
  <c r="AB48" i="1"/>
  <c r="Z48" i="1"/>
  <c r="X48" i="1"/>
  <c r="V48" i="1"/>
  <c r="T48" i="1"/>
  <c r="R48" i="1"/>
  <c r="AY48" i="1" s="1"/>
  <c r="AZ48" i="1" s="1"/>
  <c r="P48" i="1"/>
  <c r="N48" i="1"/>
  <c r="L48" i="1"/>
  <c r="J48" i="1"/>
  <c r="H48" i="1"/>
  <c r="AX47" i="1"/>
  <c r="AV47" i="1"/>
  <c r="AT47" i="1"/>
  <c r="AR47" i="1"/>
  <c r="AP47" i="1"/>
  <c r="AN47" i="1"/>
  <c r="AL47" i="1"/>
  <c r="AJ47" i="1"/>
  <c r="AH47" i="1"/>
  <c r="AF47" i="1"/>
  <c r="AD47" i="1"/>
  <c r="AB47" i="1"/>
  <c r="Z47" i="1"/>
  <c r="X47" i="1"/>
  <c r="V47" i="1"/>
  <c r="T47" i="1"/>
  <c r="R47" i="1"/>
  <c r="P47" i="1"/>
  <c r="N47" i="1"/>
  <c r="L47" i="1"/>
  <c r="AY47" i="1" s="1"/>
  <c r="AZ47" i="1" s="1"/>
  <c r="J47" i="1"/>
  <c r="H47" i="1"/>
  <c r="AX46" i="1"/>
  <c r="AV46" i="1"/>
  <c r="AT46" i="1"/>
  <c r="AR46" i="1"/>
  <c r="AP46" i="1"/>
  <c r="AN46" i="1"/>
  <c r="AL46" i="1"/>
  <c r="AJ46" i="1"/>
  <c r="AH46" i="1"/>
  <c r="AF46" i="1"/>
  <c r="AD46" i="1"/>
  <c r="AB46" i="1"/>
  <c r="Z46" i="1"/>
  <c r="X46" i="1"/>
  <c r="V46" i="1"/>
  <c r="T46" i="1"/>
  <c r="R46" i="1"/>
  <c r="P46" i="1"/>
  <c r="N46" i="1"/>
  <c r="L46" i="1"/>
  <c r="J46" i="1"/>
  <c r="H46" i="1"/>
  <c r="AX45" i="1"/>
  <c r="AV45" i="1"/>
  <c r="AT45" i="1"/>
  <c r="AR45" i="1"/>
  <c r="AP45" i="1"/>
  <c r="AN45" i="1"/>
  <c r="AL45" i="1"/>
  <c r="AJ45" i="1"/>
  <c r="AH45" i="1"/>
  <c r="AF45" i="1"/>
  <c r="AD45" i="1"/>
  <c r="AB45" i="1"/>
  <c r="Z45" i="1"/>
  <c r="AY45" i="1" s="1"/>
  <c r="AZ45" i="1" s="1"/>
  <c r="X45" i="1"/>
  <c r="V45" i="1"/>
  <c r="T45" i="1"/>
  <c r="R45" i="1"/>
  <c r="P45" i="1"/>
  <c r="N45" i="1"/>
  <c r="L45" i="1"/>
  <c r="J45" i="1"/>
  <c r="H45" i="1"/>
  <c r="AX44" i="1"/>
  <c r="AV44" i="1"/>
  <c r="AT44" i="1"/>
  <c r="AR44" i="1"/>
  <c r="AP44" i="1"/>
  <c r="AN44" i="1"/>
  <c r="AL44" i="1"/>
  <c r="AJ44" i="1"/>
  <c r="AH44" i="1"/>
  <c r="AF44" i="1"/>
  <c r="AD44" i="1"/>
  <c r="AB44" i="1"/>
  <c r="Z44" i="1"/>
  <c r="X44" i="1"/>
  <c r="V44" i="1"/>
  <c r="T44" i="1"/>
  <c r="R44" i="1"/>
  <c r="P44" i="1"/>
  <c r="N44" i="1"/>
  <c r="L44" i="1"/>
  <c r="J44" i="1"/>
  <c r="H44" i="1"/>
  <c r="AX43" i="1"/>
  <c r="AV43" i="1"/>
  <c r="AT43" i="1"/>
  <c r="AR43" i="1"/>
  <c r="AP43" i="1"/>
  <c r="AN43" i="1"/>
  <c r="AL43" i="1"/>
  <c r="AJ43" i="1"/>
  <c r="AH43" i="1"/>
  <c r="AF43" i="1"/>
  <c r="AY43" i="1" s="1"/>
  <c r="AZ43" i="1" s="1"/>
  <c r="AD43" i="1"/>
  <c r="AB43" i="1"/>
  <c r="Z43" i="1"/>
  <c r="X43" i="1"/>
  <c r="V43" i="1"/>
  <c r="T43" i="1"/>
  <c r="R43" i="1"/>
  <c r="P43" i="1"/>
  <c r="N43" i="1"/>
  <c r="L43" i="1"/>
  <c r="J43" i="1"/>
  <c r="H43" i="1"/>
  <c r="AX42" i="1"/>
  <c r="AV42" i="1"/>
  <c r="AT42" i="1"/>
  <c r="AR42" i="1"/>
  <c r="AP42" i="1"/>
  <c r="AN42" i="1"/>
  <c r="AL42" i="1"/>
  <c r="AJ42" i="1"/>
  <c r="AH42" i="1"/>
  <c r="AY42" i="1" s="1"/>
  <c r="AZ42" i="1" s="1"/>
  <c r="AF42" i="1"/>
  <c r="AD42" i="1"/>
  <c r="AB42" i="1"/>
  <c r="Z42" i="1"/>
  <c r="X42" i="1"/>
  <c r="V42" i="1"/>
  <c r="T42" i="1"/>
  <c r="R42" i="1"/>
  <c r="P42" i="1"/>
  <c r="N42" i="1"/>
  <c r="L42" i="1"/>
  <c r="J42" i="1"/>
  <c r="H42" i="1"/>
  <c r="AV41" i="1"/>
  <c r="AT41" i="1"/>
  <c r="AR41" i="1"/>
  <c r="AP41" i="1"/>
  <c r="AN41" i="1"/>
  <c r="AL41" i="1"/>
  <c r="AJ41" i="1"/>
  <c r="AH41" i="1"/>
  <c r="AF41" i="1"/>
  <c r="AD41" i="1"/>
  <c r="AB41" i="1"/>
  <c r="Z41" i="1"/>
  <c r="X41" i="1"/>
  <c r="V41" i="1"/>
  <c r="T41" i="1"/>
  <c r="R41" i="1"/>
  <c r="P41" i="1"/>
  <c r="L41" i="1"/>
  <c r="H41" i="1"/>
  <c r="F41" i="1"/>
  <c r="N41" i="1" s="1"/>
  <c r="F40" i="1"/>
  <c r="R40" i="1" s="1"/>
  <c r="AX39" i="1"/>
  <c r="AV39" i="1"/>
  <c r="L39" i="1"/>
  <c r="F39" i="1"/>
  <c r="AJ38" i="1"/>
  <c r="V38" i="1"/>
  <c r="H38" i="1"/>
  <c r="F38" i="1"/>
  <c r="AX37" i="1"/>
  <c r="AV37" i="1"/>
  <c r="AT37" i="1"/>
  <c r="AR37" i="1"/>
  <c r="AP37" i="1"/>
  <c r="AN37" i="1"/>
  <c r="AL37" i="1"/>
  <c r="AJ37" i="1"/>
  <c r="AH37" i="1"/>
  <c r="AF37" i="1"/>
  <c r="P37" i="1"/>
  <c r="L37" i="1"/>
  <c r="F37" i="1"/>
  <c r="AX36" i="1"/>
  <c r="AV36" i="1"/>
  <c r="AT36" i="1"/>
  <c r="AR36" i="1"/>
  <c r="AP36" i="1"/>
  <c r="AN36" i="1"/>
  <c r="AL36" i="1"/>
  <c r="AJ36" i="1"/>
  <c r="AH36" i="1"/>
  <c r="AF36" i="1"/>
  <c r="AD36" i="1"/>
  <c r="AB36" i="1"/>
  <c r="Z36" i="1"/>
  <c r="X36" i="1"/>
  <c r="V36" i="1"/>
  <c r="T36" i="1"/>
  <c r="R36" i="1"/>
  <c r="P36" i="1"/>
  <c r="N36" i="1"/>
  <c r="L36" i="1"/>
  <c r="J36" i="1"/>
  <c r="H36" i="1"/>
  <c r="AX35" i="1"/>
  <c r="AV35" i="1"/>
  <c r="AT35" i="1"/>
  <c r="AR35" i="1"/>
  <c r="AP35" i="1"/>
  <c r="AN35" i="1"/>
  <c r="AL35" i="1"/>
  <c r="AJ35" i="1"/>
  <c r="AH35" i="1"/>
  <c r="AF35" i="1"/>
  <c r="N35" i="1"/>
  <c r="L35" i="1"/>
  <c r="F35" i="1"/>
  <c r="AX34" i="1"/>
  <c r="AV34" i="1"/>
  <c r="AT34" i="1"/>
  <c r="AR34" i="1"/>
  <c r="AP34" i="1"/>
  <c r="AN34" i="1"/>
  <c r="AL34" i="1"/>
  <c r="AJ34" i="1"/>
  <c r="AH34" i="1"/>
  <c r="AF34" i="1"/>
  <c r="AB34" i="1"/>
  <c r="X34" i="1"/>
  <c r="N34" i="1"/>
  <c r="J34" i="1"/>
  <c r="H34" i="1"/>
  <c r="F34" i="1"/>
  <c r="AT33" i="1"/>
  <c r="AR33" i="1"/>
  <c r="AP33" i="1"/>
  <c r="AN33" i="1"/>
  <c r="AL33" i="1"/>
  <c r="AJ33" i="1"/>
  <c r="AH33" i="1"/>
  <c r="AD33" i="1"/>
  <c r="Z33" i="1"/>
  <c r="V33" i="1"/>
  <c r="T33" i="1"/>
  <c r="R33" i="1"/>
  <c r="F33" i="1"/>
  <c r="H33" i="1" s="1"/>
  <c r="AX32" i="1"/>
  <c r="AV32" i="1"/>
  <c r="AT32" i="1"/>
  <c r="AR32" i="1"/>
  <c r="AP32" i="1"/>
  <c r="AN32" i="1"/>
  <c r="AL32" i="1"/>
  <c r="AJ32" i="1"/>
  <c r="AH32" i="1"/>
  <c r="AF32" i="1"/>
  <c r="AD32" i="1"/>
  <c r="AB32" i="1"/>
  <c r="Z32" i="1"/>
  <c r="X32" i="1"/>
  <c r="V32" i="1"/>
  <c r="T32" i="1"/>
  <c r="R32" i="1"/>
  <c r="P32" i="1"/>
  <c r="N32" i="1"/>
  <c r="L32" i="1"/>
  <c r="J32" i="1"/>
  <c r="H32" i="1"/>
  <c r="AX31" i="1"/>
  <c r="AV31" i="1"/>
  <c r="AT31" i="1"/>
  <c r="AR31" i="1"/>
  <c r="AP31" i="1"/>
  <c r="AN31" i="1"/>
  <c r="AL31" i="1"/>
  <c r="AJ31" i="1"/>
  <c r="AH31" i="1"/>
  <c r="AF31" i="1"/>
  <c r="AD31" i="1"/>
  <c r="AB31" i="1"/>
  <c r="Z31" i="1"/>
  <c r="X31" i="1"/>
  <c r="V31" i="1"/>
  <c r="T31" i="1"/>
  <c r="R31" i="1"/>
  <c r="P31" i="1"/>
  <c r="N31" i="1"/>
  <c r="L31" i="1"/>
  <c r="J31" i="1"/>
  <c r="H31" i="1"/>
  <c r="AX30" i="1"/>
  <c r="AV30" i="1"/>
  <c r="AT30" i="1"/>
  <c r="AR30" i="1"/>
  <c r="AP30" i="1"/>
  <c r="AN30" i="1"/>
  <c r="AL30" i="1"/>
  <c r="AJ30" i="1"/>
  <c r="AH30" i="1"/>
  <c r="AF30" i="1"/>
  <c r="AD30" i="1"/>
  <c r="AB30" i="1"/>
  <c r="Z30" i="1"/>
  <c r="X30" i="1"/>
  <c r="V30" i="1"/>
  <c r="T30" i="1"/>
  <c r="R30" i="1"/>
  <c r="P30" i="1"/>
  <c r="N30" i="1"/>
  <c r="L30" i="1"/>
  <c r="J30" i="1"/>
  <c r="H30" i="1"/>
  <c r="AX29" i="1"/>
  <c r="AV29" i="1"/>
  <c r="AT29" i="1"/>
  <c r="AR29" i="1"/>
  <c r="AP29" i="1"/>
  <c r="AN29" i="1"/>
  <c r="AL29" i="1"/>
  <c r="AJ29" i="1"/>
  <c r="AH29" i="1"/>
  <c r="AF29" i="1"/>
  <c r="AD29" i="1"/>
  <c r="AB29" i="1"/>
  <c r="Z29" i="1"/>
  <c r="X29" i="1"/>
  <c r="V29" i="1"/>
  <c r="T29" i="1"/>
  <c r="R29" i="1"/>
  <c r="P29" i="1"/>
  <c r="N29" i="1"/>
  <c r="L29" i="1"/>
  <c r="J29" i="1"/>
  <c r="H29" i="1"/>
  <c r="AX28" i="1"/>
  <c r="AV28" i="1"/>
  <c r="AT28" i="1"/>
  <c r="AR28" i="1"/>
  <c r="AP28" i="1"/>
  <c r="AN28" i="1"/>
  <c r="AL28" i="1"/>
  <c r="AJ28" i="1"/>
  <c r="AH28" i="1"/>
  <c r="AF28" i="1"/>
  <c r="AD28" i="1"/>
  <c r="AB28" i="1"/>
  <c r="Z28" i="1"/>
  <c r="X28" i="1"/>
  <c r="V28" i="1"/>
  <c r="T28" i="1"/>
  <c r="R28" i="1"/>
  <c r="P28" i="1"/>
  <c r="N28" i="1"/>
  <c r="L28" i="1"/>
  <c r="J28" i="1"/>
  <c r="H28" i="1"/>
  <c r="AX27" i="1"/>
  <c r="AV27" i="1"/>
  <c r="AT27" i="1"/>
  <c r="AR27" i="1"/>
  <c r="AP27" i="1"/>
  <c r="AN27" i="1"/>
  <c r="AL27" i="1"/>
  <c r="AJ27" i="1"/>
  <c r="AH27" i="1"/>
  <c r="AF27" i="1"/>
  <c r="AD27" i="1"/>
  <c r="AB27" i="1"/>
  <c r="Z27" i="1"/>
  <c r="X27" i="1"/>
  <c r="V27" i="1"/>
  <c r="T27" i="1"/>
  <c r="R27" i="1"/>
  <c r="P27" i="1"/>
  <c r="N27" i="1"/>
  <c r="L27" i="1"/>
  <c r="J27" i="1"/>
  <c r="H27" i="1"/>
  <c r="AX26" i="1"/>
  <c r="AV26" i="1"/>
  <c r="AT26" i="1"/>
  <c r="AR26" i="1"/>
  <c r="AP26" i="1"/>
  <c r="AN26" i="1"/>
  <c r="AL26" i="1"/>
  <c r="AJ26" i="1"/>
  <c r="AH26" i="1"/>
  <c r="AF26" i="1"/>
  <c r="AD26" i="1"/>
  <c r="AB26" i="1"/>
  <c r="Z26" i="1"/>
  <c r="X26" i="1"/>
  <c r="V26" i="1"/>
  <c r="T26" i="1"/>
  <c r="R26" i="1"/>
  <c r="P26" i="1"/>
  <c r="N26" i="1"/>
  <c r="L26" i="1"/>
  <c r="J26" i="1"/>
  <c r="H26" i="1"/>
  <c r="AX25" i="1"/>
  <c r="AV25" i="1"/>
  <c r="AT25" i="1"/>
  <c r="AR25" i="1"/>
  <c r="AP25" i="1"/>
  <c r="AN25" i="1"/>
  <c r="AL25" i="1"/>
  <c r="AJ25" i="1"/>
  <c r="AH25" i="1"/>
  <c r="AF25" i="1"/>
  <c r="AD25" i="1"/>
  <c r="AB25" i="1"/>
  <c r="Z25" i="1"/>
  <c r="X25" i="1"/>
  <c r="V25" i="1"/>
  <c r="T25" i="1"/>
  <c r="R25" i="1"/>
  <c r="P25" i="1"/>
  <c r="N25" i="1"/>
  <c r="L25" i="1"/>
  <c r="J25" i="1"/>
  <c r="H25" i="1"/>
  <c r="AX24" i="1"/>
  <c r="AV24" i="1"/>
  <c r="AT24" i="1"/>
  <c r="AR24" i="1"/>
  <c r="AP24" i="1"/>
  <c r="AN24" i="1"/>
  <c r="AL24" i="1"/>
  <c r="AJ24" i="1"/>
  <c r="AH24" i="1"/>
  <c r="AF24" i="1"/>
  <c r="AD24" i="1"/>
  <c r="AB24" i="1"/>
  <c r="Z24" i="1"/>
  <c r="X24" i="1"/>
  <c r="V24" i="1"/>
  <c r="T24" i="1"/>
  <c r="R24" i="1"/>
  <c r="P24" i="1"/>
  <c r="N24" i="1"/>
  <c r="L24" i="1"/>
  <c r="J24" i="1"/>
  <c r="H24" i="1"/>
  <c r="AX23" i="1"/>
  <c r="AV23" i="1"/>
  <c r="AT23" i="1"/>
  <c r="AR23" i="1"/>
  <c r="AP23" i="1"/>
  <c r="AN23" i="1"/>
  <c r="AL23" i="1"/>
  <c r="AJ23" i="1"/>
  <c r="AH23" i="1"/>
  <c r="AF23" i="1"/>
  <c r="AD23" i="1"/>
  <c r="AB23" i="1"/>
  <c r="Z23" i="1"/>
  <c r="X23" i="1"/>
  <c r="V23" i="1"/>
  <c r="T23" i="1"/>
  <c r="R23" i="1"/>
  <c r="P23" i="1"/>
  <c r="N23" i="1"/>
  <c r="L23" i="1"/>
  <c r="J23" i="1"/>
  <c r="H23" i="1"/>
  <c r="AX22" i="1"/>
  <c r="AV22" i="1"/>
  <c r="AT22" i="1"/>
  <c r="AR22" i="1"/>
  <c r="AY22" i="1" s="1"/>
  <c r="AZ22" i="1" s="1"/>
  <c r="AP22" i="1"/>
  <c r="AN22" i="1"/>
  <c r="AL22" i="1"/>
  <c r="AJ22" i="1"/>
  <c r="AH22" i="1"/>
  <c r="AF22" i="1"/>
  <c r="AD22" i="1"/>
  <c r="AB22" i="1"/>
  <c r="Z22" i="1"/>
  <c r="X22" i="1"/>
  <c r="V22" i="1"/>
  <c r="T22" i="1"/>
  <c r="R22" i="1"/>
  <c r="P22" i="1"/>
  <c r="N22" i="1"/>
  <c r="L22" i="1"/>
  <c r="J22" i="1"/>
  <c r="H22" i="1"/>
  <c r="AX21" i="1"/>
  <c r="AV21" i="1"/>
  <c r="AT21" i="1"/>
  <c r="AY21" i="1" s="1"/>
  <c r="AZ21" i="1" s="1"/>
  <c r="AR21" i="1"/>
  <c r="AP21" i="1"/>
  <c r="AN21" i="1"/>
  <c r="AL21" i="1"/>
  <c r="AJ21" i="1"/>
  <c r="AH21" i="1"/>
  <c r="AF21" i="1"/>
  <c r="AD21" i="1"/>
  <c r="AB21" i="1"/>
  <c r="Z21" i="1"/>
  <c r="X21" i="1"/>
  <c r="V21" i="1"/>
  <c r="T21" i="1"/>
  <c r="R21" i="1"/>
  <c r="P21" i="1"/>
  <c r="N21" i="1"/>
  <c r="L21" i="1"/>
  <c r="J21" i="1"/>
  <c r="H21" i="1"/>
  <c r="AX20" i="1"/>
  <c r="AV20" i="1"/>
  <c r="AY20" i="1" s="1"/>
  <c r="AZ20" i="1" s="1"/>
  <c r="AT20" i="1"/>
  <c r="AR20" i="1"/>
  <c r="AP20" i="1"/>
  <c r="AN20" i="1"/>
  <c r="AL20" i="1"/>
  <c r="AJ20" i="1"/>
  <c r="AH20" i="1"/>
  <c r="AF20" i="1"/>
  <c r="AD20" i="1"/>
  <c r="AB20" i="1"/>
  <c r="Z20" i="1"/>
  <c r="X20" i="1"/>
  <c r="V20" i="1"/>
  <c r="T20" i="1"/>
  <c r="R20" i="1"/>
  <c r="P20" i="1"/>
  <c r="N20" i="1"/>
  <c r="L20" i="1"/>
  <c r="J20" i="1"/>
  <c r="H20" i="1"/>
  <c r="AY19" i="1"/>
  <c r="AZ19" i="1" s="1"/>
  <c r="AX19" i="1"/>
  <c r="AV19" i="1"/>
  <c r="AT19" i="1"/>
  <c r="AR19" i="1"/>
  <c r="AP19" i="1"/>
  <c r="AN19" i="1"/>
  <c r="AL19" i="1"/>
  <c r="AJ19" i="1"/>
  <c r="AH19" i="1"/>
  <c r="AF19" i="1"/>
  <c r="AD19" i="1"/>
  <c r="AB19" i="1"/>
  <c r="Z19" i="1"/>
  <c r="X19" i="1"/>
  <c r="V19" i="1"/>
  <c r="T19" i="1"/>
  <c r="R19" i="1"/>
  <c r="P19" i="1"/>
  <c r="N19" i="1"/>
  <c r="L19" i="1"/>
  <c r="J19" i="1"/>
  <c r="H19" i="1"/>
  <c r="AX18" i="1"/>
  <c r="AV18" i="1"/>
  <c r="AT18" i="1"/>
  <c r="AR18" i="1"/>
  <c r="AP18" i="1"/>
  <c r="AN18" i="1"/>
  <c r="AL18" i="1"/>
  <c r="AJ18" i="1"/>
  <c r="AH18" i="1"/>
  <c r="AF18" i="1"/>
  <c r="AD18" i="1"/>
  <c r="AB18" i="1"/>
  <c r="Z18" i="1"/>
  <c r="X18" i="1"/>
  <c r="V18" i="1"/>
  <c r="T18" i="1"/>
  <c r="R18" i="1"/>
  <c r="P18" i="1"/>
  <c r="N18" i="1"/>
  <c r="L18" i="1"/>
  <c r="J18" i="1"/>
  <c r="H18" i="1"/>
  <c r="AX17" i="1"/>
  <c r="AV17" i="1"/>
  <c r="AT17" i="1"/>
  <c r="AR17" i="1"/>
  <c r="AP17" i="1"/>
  <c r="AN17" i="1"/>
  <c r="AL17" i="1"/>
  <c r="AJ17" i="1"/>
  <c r="AH17" i="1"/>
  <c r="AF17" i="1"/>
  <c r="AD17" i="1"/>
  <c r="AB17" i="1"/>
  <c r="Z17" i="1"/>
  <c r="X17" i="1"/>
  <c r="V17" i="1"/>
  <c r="T17" i="1"/>
  <c r="R17" i="1"/>
  <c r="P17" i="1"/>
  <c r="N17" i="1"/>
  <c r="L17" i="1"/>
  <c r="J17" i="1"/>
  <c r="H17" i="1"/>
  <c r="AX16" i="1"/>
  <c r="AV16" i="1"/>
  <c r="AT16" i="1"/>
  <c r="AR16" i="1"/>
  <c r="AP16" i="1"/>
  <c r="AN16" i="1"/>
  <c r="AL16" i="1"/>
  <c r="AJ16" i="1"/>
  <c r="AH16" i="1"/>
  <c r="AF16" i="1"/>
  <c r="AD16" i="1"/>
  <c r="AB16" i="1"/>
  <c r="Z16" i="1"/>
  <c r="X16" i="1"/>
  <c r="V16" i="1"/>
  <c r="T16" i="1"/>
  <c r="R16" i="1"/>
  <c r="P16" i="1"/>
  <c r="N16" i="1"/>
  <c r="L16" i="1"/>
  <c r="J16" i="1"/>
  <c r="H16" i="1"/>
  <c r="AX15" i="1"/>
  <c r="AV15" i="1"/>
  <c r="AT15" i="1"/>
  <c r="AR15" i="1"/>
  <c r="AP15" i="1"/>
  <c r="AN15" i="1"/>
  <c r="AL15" i="1"/>
  <c r="AJ15" i="1"/>
  <c r="AH15" i="1"/>
  <c r="AF15" i="1"/>
  <c r="AD15" i="1"/>
  <c r="AB15" i="1"/>
  <c r="Z15" i="1"/>
  <c r="X15" i="1"/>
  <c r="V15" i="1"/>
  <c r="T15" i="1"/>
  <c r="R15" i="1"/>
  <c r="P15" i="1"/>
  <c r="N15" i="1"/>
  <c r="L15" i="1"/>
  <c r="J15" i="1"/>
  <c r="H15" i="1"/>
  <c r="AX14" i="1"/>
  <c r="AV14" i="1"/>
  <c r="AT14" i="1"/>
  <c r="AR14" i="1"/>
  <c r="AP14" i="1"/>
  <c r="AN14" i="1"/>
  <c r="AL14" i="1"/>
  <c r="AJ14" i="1"/>
  <c r="AH14" i="1"/>
  <c r="AF14" i="1"/>
  <c r="AD14" i="1"/>
  <c r="AB14" i="1"/>
  <c r="Z14" i="1"/>
  <c r="X14" i="1"/>
  <c r="V14" i="1"/>
  <c r="T14" i="1"/>
  <c r="R14" i="1"/>
  <c r="P14" i="1"/>
  <c r="N14" i="1"/>
  <c r="L14" i="1"/>
  <c r="AY14" i="1" s="1"/>
  <c r="AZ14" i="1" s="1"/>
  <c r="J14" i="1"/>
  <c r="H14" i="1"/>
  <c r="AX13" i="1"/>
  <c r="AV13" i="1"/>
  <c r="AT13" i="1"/>
  <c r="AR13" i="1"/>
  <c r="AP13" i="1"/>
  <c r="AN13" i="1"/>
  <c r="AL13" i="1"/>
  <c r="AJ13" i="1"/>
  <c r="AH13" i="1"/>
  <c r="AF13" i="1"/>
  <c r="AD13" i="1"/>
  <c r="AB13" i="1"/>
  <c r="Z13" i="1"/>
  <c r="X13" i="1"/>
  <c r="V13" i="1"/>
  <c r="T13" i="1"/>
  <c r="R13" i="1"/>
  <c r="P13" i="1"/>
  <c r="N13" i="1"/>
  <c r="L13" i="1"/>
  <c r="AY13" i="1" s="1"/>
  <c r="AZ13" i="1" s="1"/>
  <c r="J13" i="1"/>
  <c r="H13" i="1"/>
  <c r="AX12" i="1"/>
  <c r="AV12" i="1"/>
  <c r="AT12" i="1"/>
  <c r="AR12" i="1"/>
  <c r="AP12" i="1"/>
  <c r="AN12" i="1"/>
  <c r="AL12" i="1"/>
  <c r="AJ12" i="1"/>
  <c r="AH12" i="1"/>
  <c r="AF12" i="1"/>
  <c r="AD12" i="1"/>
  <c r="AB12" i="1"/>
  <c r="Z12" i="1"/>
  <c r="X12" i="1"/>
  <c r="V12" i="1"/>
  <c r="T12" i="1"/>
  <c r="R12" i="1"/>
  <c r="P12" i="1"/>
  <c r="N12" i="1"/>
  <c r="AY12" i="1" s="1"/>
  <c r="AZ12" i="1" s="1"/>
  <c r="L12" i="1"/>
  <c r="J12" i="1"/>
  <c r="H12" i="1"/>
  <c r="AX11" i="1"/>
  <c r="AU11" i="1"/>
  <c r="AV11" i="1" s="1"/>
  <c r="AT11" i="1"/>
  <c r="AR11" i="1"/>
  <c r="AP11" i="1"/>
  <c r="AN11" i="1"/>
  <c r="AL11" i="1"/>
  <c r="AJ11" i="1"/>
  <c r="AH11" i="1"/>
  <c r="AF11" i="1"/>
  <c r="AD11" i="1"/>
  <c r="AB11" i="1"/>
  <c r="Z11" i="1"/>
  <c r="X11" i="1"/>
  <c r="V11" i="1"/>
  <c r="T11" i="1"/>
  <c r="R11" i="1"/>
  <c r="P11" i="1"/>
  <c r="N11" i="1"/>
  <c r="L11" i="1"/>
  <c r="J11" i="1"/>
  <c r="H11" i="1"/>
  <c r="AX10" i="1"/>
  <c r="AV10" i="1"/>
  <c r="AT10" i="1"/>
  <c r="AR10" i="1"/>
  <c r="AP10" i="1"/>
  <c r="AN10" i="1"/>
  <c r="AL10" i="1"/>
  <c r="AJ10" i="1"/>
  <c r="AH10" i="1"/>
  <c r="AF10" i="1"/>
  <c r="AD10" i="1"/>
  <c r="AB10" i="1"/>
  <c r="Z10" i="1"/>
  <c r="X10" i="1"/>
  <c r="V10" i="1"/>
  <c r="T10" i="1"/>
  <c r="AY10" i="1" s="1"/>
  <c r="AZ10" i="1" s="1"/>
  <c r="R10" i="1"/>
  <c r="P10" i="1"/>
  <c r="N10" i="1"/>
  <c r="L10" i="1"/>
  <c r="J10" i="1"/>
  <c r="H10" i="1"/>
  <c r="AX9" i="1"/>
  <c r="AV9" i="1"/>
  <c r="AT9" i="1"/>
  <c r="AR9" i="1"/>
  <c r="AP9" i="1"/>
  <c r="AN9" i="1"/>
  <c r="AL9" i="1"/>
  <c r="AJ9" i="1"/>
  <c r="AH9" i="1"/>
  <c r="AF9" i="1"/>
  <c r="AD9" i="1"/>
  <c r="AB9" i="1"/>
  <c r="Z9" i="1"/>
  <c r="X9" i="1"/>
  <c r="V9" i="1"/>
  <c r="T9" i="1"/>
  <c r="R9" i="1"/>
  <c r="P9" i="1"/>
  <c r="N9" i="1"/>
  <c r="L9" i="1"/>
  <c r="J9" i="1"/>
  <c r="H9" i="1"/>
  <c r="AX8" i="1"/>
  <c r="AV8" i="1"/>
  <c r="AT8" i="1"/>
  <c r="AR8" i="1"/>
  <c r="AP8" i="1"/>
  <c r="AN8" i="1"/>
  <c r="AL8" i="1"/>
  <c r="AJ8" i="1"/>
  <c r="AH8" i="1"/>
  <c r="AF8" i="1"/>
  <c r="AD8" i="1"/>
  <c r="AB8" i="1"/>
  <c r="Z8" i="1"/>
  <c r="X8" i="1"/>
  <c r="V8" i="1"/>
  <c r="T8" i="1"/>
  <c r="R8" i="1"/>
  <c r="P8" i="1"/>
  <c r="N8" i="1"/>
  <c r="L8" i="1"/>
  <c r="J8" i="1"/>
  <c r="H8" i="1"/>
  <c r="AX7" i="1"/>
  <c r="AV7" i="1"/>
  <c r="AT7" i="1"/>
  <c r="AR7" i="1"/>
  <c r="AP7" i="1"/>
  <c r="AN7" i="1"/>
  <c r="AL7" i="1"/>
  <c r="AJ7" i="1"/>
  <c r="AH7" i="1"/>
  <c r="AF7" i="1"/>
  <c r="AD7" i="1"/>
  <c r="AB7" i="1"/>
  <c r="Z7" i="1"/>
  <c r="X7" i="1"/>
  <c r="V7" i="1"/>
  <c r="T7" i="1"/>
  <c r="R7" i="1"/>
  <c r="P7" i="1"/>
  <c r="N7" i="1"/>
  <c r="L7" i="1"/>
  <c r="J7" i="1"/>
  <c r="H7" i="1"/>
  <c r="AX6" i="1"/>
  <c r="AV6" i="1"/>
  <c r="AT6" i="1"/>
  <c r="AR6" i="1"/>
  <c r="AP6" i="1"/>
  <c r="AN6" i="1"/>
  <c r="AL6" i="1"/>
  <c r="AJ6" i="1"/>
  <c r="AH6" i="1"/>
  <c r="AF6" i="1"/>
  <c r="AD6" i="1"/>
  <c r="AB6" i="1"/>
  <c r="Z6" i="1"/>
  <c r="X6" i="1"/>
  <c r="V6" i="1"/>
  <c r="T6" i="1"/>
  <c r="R6" i="1"/>
  <c r="P6" i="1"/>
  <c r="N6" i="1"/>
  <c r="L6" i="1"/>
  <c r="J6" i="1"/>
  <c r="H6" i="1"/>
  <c r="AX5" i="1"/>
  <c r="AV5" i="1"/>
  <c r="AT5" i="1"/>
  <c r="AR5" i="1"/>
  <c r="AP5" i="1"/>
  <c r="AN5" i="1"/>
  <c r="AL5" i="1"/>
  <c r="AJ5" i="1"/>
  <c r="AH5" i="1"/>
  <c r="AF5" i="1"/>
  <c r="AD5" i="1"/>
  <c r="AB5" i="1"/>
  <c r="Z5" i="1"/>
  <c r="X5" i="1"/>
  <c r="V5" i="1"/>
  <c r="T5" i="1"/>
  <c r="R5" i="1"/>
  <c r="P5" i="1"/>
  <c r="N5" i="1"/>
  <c r="L5" i="1"/>
  <c r="J5" i="1"/>
  <c r="H5" i="1"/>
  <c r="AZ4" i="1"/>
  <c r="AX4" i="1"/>
  <c r="AV4" i="1"/>
  <c r="AT4" i="1"/>
  <c r="AR4" i="1"/>
  <c r="AP4" i="1"/>
  <c r="AN4" i="1"/>
  <c r="AL4" i="1"/>
  <c r="AJ4" i="1"/>
  <c r="AH4" i="1"/>
  <c r="AF4" i="1"/>
  <c r="AD4" i="1"/>
  <c r="AB4" i="1"/>
  <c r="Z4" i="1"/>
  <c r="X4" i="1"/>
  <c r="V4" i="1"/>
  <c r="T4" i="1"/>
  <c r="R4" i="1"/>
  <c r="P4" i="1"/>
  <c r="N4" i="1"/>
  <c r="L4" i="1"/>
  <c r="J4" i="1"/>
  <c r="H4" i="1"/>
  <c r="AX3" i="1"/>
  <c r="AV3" i="1"/>
  <c r="AT3" i="1"/>
  <c r="AR3" i="1"/>
  <c r="AP3" i="1"/>
  <c r="AN3" i="1"/>
  <c r="AL3" i="1"/>
  <c r="AJ3" i="1"/>
  <c r="AH3" i="1"/>
  <c r="AF3" i="1"/>
  <c r="AD3" i="1"/>
  <c r="AB3" i="1"/>
  <c r="Z3" i="1"/>
  <c r="X3" i="1"/>
  <c r="V3" i="1"/>
  <c r="T3" i="1"/>
  <c r="R3" i="1"/>
  <c r="P3" i="1"/>
  <c r="N3" i="1"/>
  <c r="L3" i="1"/>
  <c r="J3" i="1"/>
  <c r="H3" i="1"/>
  <c r="AX2" i="1"/>
  <c r="AV2" i="1"/>
  <c r="AT2" i="1"/>
  <c r="AR2" i="1"/>
  <c r="AP2" i="1"/>
  <c r="AN2" i="1"/>
  <c r="AL2" i="1"/>
  <c r="AJ2" i="1"/>
  <c r="AH2" i="1"/>
  <c r="AF2" i="1"/>
  <c r="AD2" i="1"/>
  <c r="AB2" i="1"/>
  <c r="Z2" i="1"/>
  <c r="X2" i="1"/>
  <c r="V2" i="1"/>
  <c r="T2" i="1"/>
  <c r="R2" i="1"/>
  <c r="P2" i="1"/>
  <c r="N2" i="1"/>
  <c r="L2" i="1"/>
  <c r="AQ17" i="2" l="1"/>
  <c r="S17" i="2"/>
  <c r="Q17" i="2"/>
  <c r="I17" i="2"/>
  <c r="M17" i="2"/>
  <c r="K17" i="2"/>
  <c r="G17" i="2"/>
  <c r="AM17" i="2"/>
  <c r="Y17" i="2"/>
  <c r="AA17" i="2"/>
  <c r="U17" i="2"/>
  <c r="AU57" i="2"/>
  <c r="AM57" i="2"/>
  <c r="AS57" i="2"/>
  <c r="AK57" i="2"/>
  <c r="AQ57" i="2"/>
  <c r="AO57" i="2"/>
  <c r="AE57" i="2"/>
  <c r="AG57" i="2"/>
  <c r="K57" i="2"/>
  <c r="I57" i="2"/>
  <c r="E57" i="2"/>
  <c r="G57" i="2"/>
  <c r="AS6" i="2"/>
  <c r="AO6" i="2"/>
  <c r="AQ6" i="2"/>
  <c r="AK33" i="2"/>
  <c r="AA33" i="2"/>
  <c r="Y33" i="2"/>
  <c r="AG33" i="2"/>
  <c r="W33" i="2"/>
  <c r="AE33" i="2"/>
  <c r="Q33" i="2"/>
  <c r="M33" i="2"/>
  <c r="O33" i="2"/>
  <c r="AU33" i="2"/>
  <c r="AQ33" i="2"/>
  <c r="AS33" i="2"/>
  <c r="AM33" i="2"/>
  <c r="F110" i="2"/>
  <c r="G110" i="2" s="1"/>
  <c r="E110" i="2"/>
  <c r="K6" i="2"/>
  <c r="G33" i="2"/>
  <c r="AS40" i="2"/>
  <c r="AE40" i="2"/>
  <c r="AU40" i="2"/>
  <c r="AC40" i="2"/>
  <c r="W40" i="2"/>
  <c r="AA40" i="2"/>
  <c r="AQ45" i="2"/>
  <c r="AU45" i="2"/>
  <c r="AK45" i="2"/>
  <c r="AS45" i="2"/>
  <c r="AE45" i="2"/>
  <c r="AG45" i="2"/>
  <c r="E90" i="2"/>
  <c r="F91" i="2"/>
  <c r="G91" i="2" s="1"/>
  <c r="E109" i="2"/>
  <c r="F109" i="2"/>
  <c r="G109" i="2" s="1"/>
  <c r="M6" i="2"/>
  <c r="I33" i="2"/>
  <c r="AE52" i="2"/>
  <c r="AG52" i="2"/>
  <c r="AC52" i="2"/>
  <c r="U52" i="2"/>
  <c r="W52" i="2"/>
  <c r="AS62" i="2"/>
  <c r="AK62" i="2"/>
  <c r="Y62" i="2"/>
  <c r="AG62" i="2"/>
  <c r="K33" i="2"/>
  <c r="AU62" i="2"/>
  <c r="E88" i="2"/>
  <c r="F88" i="2"/>
  <c r="G88" i="2" s="1"/>
  <c r="F107" i="2"/>
  <c r="G107" i="2" s="1"/>
  <c r="E107" i="2"/>
  <c r="AU6" i="2"/>
  <c r="AS28" i="2"/>
  <c r="AG28" i="2"/>
  <c r="W28" i="2"/>
  <c r="AQ28" i="2"/>
  <c r="AO28" i="2"/>
  <c r="U28" i="2"/>
  <c r="I28" i="2"/>
  <c r="S28" i="2"/>
  <c r="AO33" i="2"/>
  <c r="F106" i="2"/>
  <c r="G106" i="2" s="1"/>
  <c r="E106" i="2"/>
  <c r="W17" i="2"/>
  <c r="O57" i="2"/>
  <c r="K358" i="2"/>
  <c r="AM36" i="2"/>
  <c r="AK36" i="2"/>
  <c r="AG36" i="2"/>
  <c r="AA36" i="2"/>
  <c r="AE36" i="2"/>
  <c r="AC36" i="2"/>
  <c r="Y36" i="2"/>
  <c r="I36" i="2"/>
  <c r="K36" i="2"/>
  <c r="AO36" i="2"/>
  <c r="AM18" i="2"/>
  <c r="AK18" i="2"/>
  <c r="W18" i="2"/>
  <c r="AA18" i="2"/>
  <c r="U18" i="2"/>
  <c r="Y18" i="2"/>
  <c r="S18" i="2"/>
  <c r="O18" i="2"/>
  <c r="Q18" i="2"/>
  <c r="AS18" i="2"/>
  <c r="AU18" i="2"/>
  <c r="AO18" i="2"/>
  <c r="G36" i="2"/>
  <c r="W57" i="2"/>
  <c r="AS358" i="2"/>
  <c r="E18" i="2"/>
  <c r="S37" i="2"/>
  <c r="G37" i="2"/>
  <c r="I37" i="2"/>
  <c r="Y57" i="2"/>
  <c r="M57" i="2"/>
  <c r="I358" i="2"/>
  <c r="AO17" i="2"/>
  <c r="AU17" i="2"/>
  <c r="Q57" i="2"/>
  <c r="M358" i="2"/>
  <c r="I18" i="2"/>
  <c r="AA57" i="2"/>
  <c r="AQ38" i="2"/>
  <c r="AM38" i="2"/>
  <c r="AA72" i="2"/>
  <c r="AU72" i="2"/>
  <c r="AK72" i="2"/>
  <c r="Y72" i="2"/>
  <c r="AC72" i="2"/>
  <c r="U72" i="2"/>
  <c r="K72" i="2"/>
  <c r="M72" i="2"/>
  <c r="E115" i="2"/>
  <c r="F115" i="2"/>
  <c r="G115" i="2" s="1"/>
  <c r="E38" i="2"/>
  <c r="AK358" i="2"/>
  <c r="AG358" i="2"/>
  <c r="Y358" i="2"/>
  <c r="W358" i="2"/>
  <c r="AE358" i="2"/>
  <c r="AC358" i="2"/>
  <c r="AA358" i="2"/>
  <c r="U358" i="2"/>
  <c r="Q358" i="2"/>
  <c r="O358" i="2"/>
  <c r="S358" i="2"/>
  <c r="AU358" i="2"/>
  <c r="AQ358" i="2"/>
  <c r="AU20" i="2"/>
  <c r="AS20" i="2"/>
  <c r="AQ20" i="2"/>
  <c r="AO20" i="2"/>
  <c r="AM20" i="2"/>
  <c r="AK20" i="2"/>
  <c r="AA20" i="2"/>
  <c r="W20" i="2"/>
  <c r="Y20" i="2"/>
  <c r="AA32" i="2"/>
  <c r="Y32" i="2"/>
  <c r="M32" i="2"/>
  <c r="S32" i="2"/>
  <c r="Q32" i="2"/>
  <c r="K32" i="2"/>
  <c r="O32" i="2"/>
  <c r="I32" i="2"/>
  <c r="E32" i="2"/>
  <c r="G32" i="2"/>
  <c r="AO32" i="2"/>
  <c r="AM32" i="2"/>
  <c r="AK32" i="2"/>
  <c r="AC32" i="2"/>
  <c r="Q38" i="2"/>
  <c r="AC44" i="2"/>
  <c r="AA44" i="2"/>
  <c r="S44" i="2"/>
  <c r="Q44" i="2"/>
  <c r="Y44" i="2"/>
  <c r="W44" i="2"/>
  <c r="U44" i="2"/>
  <c r="O44" i="2"/>
  <c r="K44" i="2"/>
  <c r="M44" i="2"/>
  <c r="AS44" i="2"/>
  <c r="AM44" i="2"/>
  <c r="AK44" i="2"/>
  <c r="AE44" i="2"/>
  <c r="E114" i="2"/>
  <c r="F114" i="2"/>
  <c r="G114" i="2" s="1"/>
  <c r="E20" i="2"/>
  <c r="AE26" i="2"/>
  <c r="AC26" i="2"/>
  <c r="AA26" i="2"/>
  <c r="S26" i="2"/>
  <c r="Y26" i="2"/>
  <c r="W26" i="2"/>
  <c r="U26" i="2"/>
  <c r="O26" i="2"/>
  <c r="K26" i="2"/>
  <c r="M26" i="2"/>
  <c r="AU26" i="2"/>
  <c r="AO26" i="2"/>
  <c r="AS26" i="2"/>
  <c r="AK26" i="2"/>
  <c r="AG32" i="2"/>
  <c r="W38" i="2"/>
  <c r="E44" i="2"/>
  <c r="E98" i="2"/>
  <c r="G20" i="2"/>
  <c r="I44" i="2"/>
  <c r="AS61" i="2"/>
  <c r="AQ61" i="2"/>
  <c r="AO61" i="2"/>
  <c r="AM61" i="2"/>
  <c r="AG61" i="2"/>
  <c r="AK61" i="2"/>
  <c r="AE61" i="2"/>
  <c r="S61" i="2"/>
  <c r="AC61" i="2"/>
  <c r="AU61" i="2"/>
  <c r="E113" i="2"/>
  <c r="F113" i="2"/>
  <c r="G113" i="2" s="1"/>
  <c r="K20" i="2"/>
  <c r="AQ32" i="2"/>
  <c r="AG44" i="2"/>
  <c r="F112" i="2"/>
  <c r="G112" i="2" s="1"/>
  <c r="E112" i="2"/>
  <c r="Y5" i="2"/>
  <c r="Q7" i="2"/>
  <c r="AC39" i="2"/>
  <c r="O41" i="2"/>
  <c r="S42" i="2"/>
  <c r="Y43" i="2"/>
  <c r="K48" i="2"/>
  <c r="AI49" i="2"/>
  <c r="AI58" i="2"/>
  <c r="M66" i="2"/>
  <c r="O68" i="2"/>
  <c r="U69" i="2"/>
  <c r="W70" i="2"/>
  <c r="AI97" i="2"/>
  <c r="AQ359" i="2"/>
  <c r="M362" i="2"/>
  <c r="AO364" i="2"/>
  <c r="AK5" i="2"/>
  <c r="E24" i="2"/>
  <c r="O30" i="2"/>
  <c r="AO39" i="2"/>
  <c r="Y42" i="2"/>
  <c r="E59" i="2"/>
  <c r="U68" i="2"/>
  <c r="F105" i="2"/>
  <c r="G105" i="2" s="1"/>
  <c r="E357" i="2"/>
  <c r="M360" i="2"/>
  <c r="AU364" i="2"/>
  <c r="AM39" i="2"/>
  <c r="W42" i="2"/>
  <c r="AO5" i="2"/>
  <c r="K8" i="2"/>
  <c r="E15" i="2"/>
  <c r="AI17" i="2"/>
  <c r="G24" i="2"/>
  <c r="W30" i="2"/>
  <c r="AQ39" i="2"/>
  <c r="AA42" i="2"/>
  <c r="AS49" i="2"/>
  <c r="W68" i="2"/>
  <c r="AE70" i="2"/>
  <c r="AI87" i="2"/>
  <c r="AI88" i="2"/>
  <c r="F102" i="2"/>
  <c r="G102" i="2" s="1"/>
  <c r="I357" i="2"/>
  <c r="E359" i="2"/>
  <c r="O360" i="2"/>
  <c r="G3" i="2"/>
  <c r="AQ5" i="2"/>
  <c r="M8" i="2"/>
  <c r="S10" i="2"/>
  <c r="G15" i="2"/>
  <c r="AI19" i="2"/>
  <c r="I24" i="2"/>
  <c r="AI37" i="2"/>
  <c r="AS39" i="2"/>
  <c r="Y41" i="2"/>
  <c r="AC42" i="2"/>
  <c r="AI43" i="2"/>
  <c r="AA48" i="2"/>
  <c r="AU49" i="2"/>
  <c r="AI59" i="2"/>
  <c r="S65" i="2"/>
  <c r="W66" i="2"/>
  <c r="Y68" i="2"/>
  <c r="AE69" i="2"/>
  <c r="AG70" i="2"/>
  <c r="E101" i="2"/>
  <c r="E103" i="2"/>
  <c r="G359" i="2"/>
  <c r="Q360" i="2"/>
  <c r="AI362" i="2"/>
  <c r="W3" i="2"/>
  <c r="AU8" i="2"/>
  <c r="Y24" i="2"/>
  <c r="AQ41" i="2"/>
  <c r="AI46" i="2"/>
  <c r="G49" i="2"/>
  <c r="Y64" i="2"/>
  <c r="AM66" i="2"/>
  <c r="AU68" i="2"/>
  <c r="E70" i="2"/>
  <c r="E85" i="2"/>
  <c r="W359" i="2"/>
  <c r="AM360" i="2"/>
  <c r="I364" i="2"/>
  <c r="AC360" i="2"/>
  <c r="W24" i="2"/>
  <c r="AQ42" i="2"/>
  <c r="AS68" i="2"/>
  <c r="AG360" i="2"/>
  <c r="G364" i="2"/>
  <c r="Y3" i="2"/>
  <c r="AI16" i="2"/>
  <c r="AA24" i="2"/>
  <c r="AS41" i="2"/>
  <c r="AI45" i="2"/>
  <c r="I49" i="2"/>
  <c r="AI57" i="2"/>
  <c r="AA64" i="2"/>
  <c r="AO66" i="2"/>
  <c r="G70" i="2"/>
  <c r="Y359" i="2"/>
  <c r="AO360" i="2"/>
  <c r="K364" i="2"/>
  <c r="E5" i="2"/>
  <c r="E7" i="2"/>
  <c r="AG24" i="2"/>
  <c r="K39" i="2"/>
  <c r="G42" i="2"/>
  <c r="F130" i="2"/>
  <c r="G130" i="2" s="1"/>
  <c r="E135" i="2"/>
  <c r="E136" i="2"/>
  <c r="Q364" i="2"/>
  <c r="K5" i="2"/>
  <c r="Q49" i="2"/>
  <c r="F124" i="2"/>
  <c r="G124" i="2" s="1"/>
  <c r="AO3" i="2"/>
  <c r="G7" i="2"/>
  <c r="AO24" i="2"/>
  <c r="M39" i="2"/>
  <c r="I42" i="2"/>
  <c r="I53" i="2"/>
  <c r="AO64" i="2"/>
  <c r="E68" i="2"/>
  <c r="O70" i="2"/>
  <c r="E76" i="2"/>
  <c r="E125" i="2"/>
  <c r="F126" i="2"/>
  <c r="G126" i="2" s="1"/>
  <c r="E131" i="2"/>
  <c r="E133" i="2"/>
  <c r="E134" i="2"/>
  <c r="AG359" i="2"/>
  <c r="U364" i="2"/>
  <c r="AS3" i="2"/>
  <c r="S5" i="2"/>
  <c r="I7" i="2"/>
  <c r="AI12" i="2"/>
  <c r="AI18" i="2"/>
  <c r="AQ24" i="2"/>
  <c r="AI36" i="2"/>
  <c r="O39" i="2"/>
  <c r="G41" i="2"/>
  <c r="M42" i="2"/>
  <c r="S43" i="2"/>
  <c r="E48" i="2"/>
  <c r="S49" i="2"/>
  <c r="K53" i="2"/>
  <c r="E66" i="2"/>
  <c r="I68" i="2"/>
  <c r="O69" i="2"/>
  <c r="Q70" i="2"/>
  <c r="AI102" i="2"/>
  <c r="AI103" i="2"/>
  <c r="E120" i="2"/>
  <c r="E122" i="2"/>
  <c r="E123" i="2"/>
  <c r="E127" i="2"/>
  <c r="AI359" i="2"/>
  <c r="G362" i="2"/>
  <c r="AA364" i="2"/>
  <c r="AE24" i="2"/>
  <c r="E39" i="2"/>
  <c r="E42" i="2"/>
  <c r="AU3" i="2"/>
  <c r="U5" i="2"/>
  <c r="K7" i="2"/>
  <c r="E10" i="2"/>
  <c r="I23" i="2"/>
  <c r="AS24" i="2"/>
  <c r="AI33" i="2"/>
  <c r="S39" i="2"/>
  <c r="I41" i="2"/>
  <c r="O42" i="2"/>
  <c r="U43" i="2"/>
  <c r="G48" i="2"/>
  <c r="AA49" i="2"/>
  <c r="AM53" i="2"/>
  <c r="G66" i="2"/>
  <c r="K68" i="2"/>
  <c r="Q69" i="2"/>
  <c r="S70" i="2"/>
  <c r="AI95" i="2"/>
  <c r="AM359" i="2"/>
  <c r="I362" i="2"/>
  <c r="AC364" i="2"/>
  <c r="I13" i="2"/>
  <c r="K41" i="2"/>
  <c r="Q42" i="2"/>
  <c r="AI56" i="2"/>
  <c r="E65" i="2"/>
  <c r="I66" i="2"/>
  <c r="U70" i="2"/>
  <c r="AO359" i="2"/>
  <c r="AY36" i="1"/>
  <c r="AZ36" i="1" s="1"/>
  <c r="T38" i="1"/>
  <c r="P38" i="1"/>
  <c r="L38" i="1"/>
  <c r="AH38" i="1"/>
  <c r="AF38" i="1"/>
  <c r="X38" i="1"/>
  <c r="AD38" i="1"/>
  <c r="AB38" i="1"/>
  <c r="Z38" i="1"/>
  <c r="R38" i="1"/>
  <c r="N38" i="1"/>
  <c r="J38" i="1"/>
  <c r="AT38" i="1"/>
  <c r="AN38" i="1"/>
  <c r="AL38" i="1"/>
  <c r="AP38" i="1"/>
  <c r="AX38" i="1"/>
  <c r="AV38" i="1"/>
  <c r="AR38" i="1"/>
  <c r="AV237" i="1"/>
  <c r="AT237" i="1"/>
  <c r="AR237" i="1"/>
  <c r="L237" i="1"/>
  <c r="H237" i="1"/>
  <c r="AN237" i="1"/>
  <c r="AD237" i="1"/>
  <c r="AB237" i="1"/>
  <c r="Z237" i="1"/>
  <c r="X237" i="1"/>
  <c r="T237" i="1"/>
  <c r="V237" i="1"/>
  <c r="P237" i="1"/>
  <c r="N237" i="1"/>
  <c r="J237" i="1"/>
  <c r="AL237" i="1"/>
  <c r="AP237" i="1"/>
  <c r="AJ237" i="1"/>
  <c r="AX237" i="1"/>
  <c r="E23" i="2"/>
  <c r="AO23" i="2"/>
  <c r="AM23" i="2"/>
  <c r="G23" i="2"/>
  <c r="AK23" i="2"/>
  <c r="AG23" i="2"/>
  <c r="AS23" i="2"/>
  <c r="AA23" i="2"/>
  <c r="AU23" i="2"/>
  <c r="AE23" i="2"/>
  <c r="AC23" i="2"/>
  <c r="Y23" i="2"/>
  <c r="S23" i="2"/>
  <c r="AQ23" i="2"/>
  <c r="U23" i="2"/>
  <c r="Q23" i="2"/>
  <c r="W23" i="2"/>
  <c r="H214" i="1"/>
  <c r="E14" i="5"/>
  <c r="F14" i="5"/>
  <c r="F23" i="5"/>
  <c r="E23" i="5"/>
  <c r="AV24" i="5"/>
  <c r="AY29" i="1"/>
  <c r="AZ29" i="1" s="1"/>
  <c r="AY28" i="1"/>
  <c r="AZ28" i="1" s="1"/>
  <c r="J214" i="1"/>
  <c r="AL223" i="1"/>
  <c r="AJ223" i="1"/>
  <c r="AH223" i="1"/>
  <c r="H223" i="1"/>
  <c r="AX223" i="1"/>
  <c r="AT223" i="1"/>
  <c r="AV223" i="1"/>
  <c r="AP223" i="1"/>
  <c r="AN223" i="1"/>
  <c r="AF223" i="1"/>
  <c r="Z223" i="1"/>
  <c r="V223" i="1"/>
  <c r="T223" i="1"/>
  <c r="AB223" i="1"/>
  <c r="X223" i="1"/>
  <c r="AD223" i="1"/>
  <c r="AR223" i="1"/>
  <c r="Y59" i="2"/>
  <c r="Q59" i="2"/>
  <c r="O59" i="2"/>
  <c r="M59" i="2"/>
  <c r="K59" i="2"/>
  <c r="I59" i="2"/>
  <c r="AQ59" i="2"/>
  <c r="AO59" i="2"/>
  <c r="AM59" i="2"/>
  <c r="AU59" i="2"/>
  <c r="AS59" i="2"/>
  <c r="AK59" i="2"/>
  <c r="AG59" i="2"/>
  <c r="W59" i="2"/>
  <c r="AE59" i="2"/>
  <c r="AC59" i="2"/>
  <c r="S59" i="2"/>
  <c r="AA59" i="2"/>
  <c r="U59" i="2"/>
  <c r="AX216" i="1"/>
  <c r="AV216" i="1"/>
  <c r="AD216" i="1"/>
  <c r="Z216" i="1"/>
  <c r="V216" i="1"/>
  <c r="AP216" i="1"/>
  <c r="AN216" i="1"/>
  <c r="AL216" i="1"/>
  <c r="AJ216" i="1"/>
  <c r="AF216" i="1"/>
  <c r="AH216" i="1"/>
  <c r="X216" i="1"/>
  <c r="T216" i="1"/>
  <c r="R216" i="1"/>
  <c r="P216" i="1"/>
  <c r="AT216" i="1"/>
  <c r="AB216" i="1"/>
  <c r="AR216" i="1"/>
  <c r="AY44" i="1"/>
  <c r="AZ44" i="1" s="1"/>
  <c r="AY59" i="1"/>
  <c r="AZ59" i="1" s="1"/>
  <c r="AY60" i="1"/>
  <c r="AZ60" i="1" s="1"/>
  <c r="H216" i="1"/>
  <c r="G50" i="5"/>
  <c r="AV50" i="5"/>
  <c r="P40" i="1"/>
  <c r="L40" i="1"/>
  <c r="H40" i="1"/>
  <c r="AP40" i="1"/>
  <c r="AN40" i="1"/>
  <c r="AF40" i="1"/>
  <c r="AL40" i="1"/>
  <c r="AJ40" i="1"/>
  <c r="AH40" i="1"/>
  <c r="AB40" i="1"/>
  <c r="Z40" i="1"/>
  <c r="X40" i="1"/>
  <c r="V40" i="1"/>
  <c r="AT40" i="1"/>
  <c r="T40" i="1"/>
  <c r="AV40" i="1"/>
  <c r="AR40" i="1"/>
  <c r="AX40" i="1"/>
  <c r="AD40" i="1"/>
  <c r="R72" i="1"/>
  <c r="N72" i="1"/>
  <c r="J72" i="1"/>
  <c r="AN72" i="1"/>
  <c r="AL72" i="1"/>
  <c r="AD72" i="1"/>
  <c r="AJ72" i="1"/>
  <c r="AH72" i="1"/>
  <c r="AF72" i="1"/>
  <c r="Z72" i="1"/>
  <c r="X72" i="1"/>
  <c r="V72" i="1"/>
  <c r="T72" i="1"/>
  <c r="AB72" i="1"/>
  <c r="AV72" i="1"/>
  <c r="AR72" i="1"/>
  <c r="AP72" i="1"/>
  <c r="AX72" i="1"/>
  <c r="AT72" i="1"/>
  <c r="J40" i="1"/>
  <c r="L72" i="1"/>
  <c r="AM59" i="6"/>
  <c r="Q59" i="6"/>
  <c r="O59" i="6"/>
  <c r="M59" i="6"/>
  <c r="E59" i="6"/>
  <c r="G59" i="6"/>
  <c r="Y59" i="6"/>
  <c r="U59" i="6"/>
  <c r="K59" i="6"/>
  <c r="I59" i="6"/>
  <c r="AU59" i="6"/>
  <c r="AQ59" i="6"/>
  <c r="AK59" i="6"/>
  <c r="AS59" i="6"/>
  <c r="AG59" i="6"/>
  <c r="AO59" i="6"/>
  <c r="AE59" i="6"/>
  <c r="AA59" i="6"/>
  <c r="W59" i="6"/>
  <c r="S59" i="6"/>
  <c r="AY64" i="1"/>
  <c r="AZ64" i="1" s="1"/>
  <c r="L75" i="1"/>
  <c r="H75" i="1"/>
  <c r="AV75" i="1"/>
  <c r="AX75" i="1"/>
  <c r="AN75" i="1"/>
  <c r="AT75" i="1"/>
  <c r="AR75" i="1"/>
  <c r="AP75" i="1"/>
  <c r="AJ75" i="1"/>
  <c r="AH75" i="1"/>
  <c r="AF75" i="1"/>
  <c r="AD75" i="1"/>
  <c r="AB75" i="1"/>
  <c r="Z75" i="1"/>
  <c r="AL75" i="1"/>
  <c r="X75" i="1"/>
  <c r="V75" i="1"/>
  <c r="J216" i="1"/>
  <c r="L216" i="1"/>
  <c r="K11" i="2"/>
  <c r="N75" i="1"/>
  <c r="N216" i="1"/>
  <c r="H309" i="1"/>
  <c r="M11" i="2"/>
  <c r="AV75" i="5"/>
  <c r="G75" i="5"/>
  <c r="P75" i="1"/>
  <c r="J182" i="1"/>
  <c r="AZ182" i="1"/>
  <c r="G74" i="5"/>
  <c r="AV74" i="5"/>
  <c r="E30" i="6"/>
  <c r="S30" i="6"/>
  <c r="Q30" i="6"/>
  <c r="O30" i="6"/>
  <c r="AM30" i="6"/>
  <c r="AU30" i="6"/>
  <c r="AS30" i="6"/>
  <c r="AC30" i="6"/>
  <c r="U30" i="6"/>
  <c r="M30" i="6"/>
  <c r="I30" i="6"/>
  <c r="AQ30" i="6"/>
  <c r="AO30" i="6"/>
  <c r="AK30" i="6"/>
  <c r="AE30" i="6"/>
  <c r="AA30" i="6"/>
  <c r="Y30" i="6"/>
  <c r="W30" i="6"/>
  <c r="G30" i="6"/>
  <c r="AG30" i="6"/>
  <c r="H72" i="1"/>
  <c r="N40" i="1"/>
  <c r="AA11" i="2"/>
  <c r="AG11" i="2"/>
  <c r="AE11" i="2"/>
  <c r="AC11" i="2"/>
  <c r="I11" i="2"/>
  <c r="G11" i="2"/>
  <c r="E11" i="2"/>
  <c r="AS11" i="2"/>
  <c r="AU11" i="2"/>
  <c r="AQ11" i="2"/>
  <c r="AO11" i="2"/>
  <c r="W11" i="2"/>
  <c r="U11" i="2"/>
  <c r="S11" i="2"/>
  <c r="AK11" i="2"/>
  <c r="Y11" i="2"/>
  <c r="AM11" i="2"/>
  <c r="Q11" i="2"/>
  <c r="G65" i="5"/>
  <c r="AV65" i="5"/>
  <c r="J75" i="1"/>
  <c r="AP309" i="1"/>
  <c r="AN309" i="1"/>
  <c r="AL309" i="1"/>
  <c r="AV309" i="1"/>
  <c r="AR309" i="1"/>
  <c r="AH309" i="1"/>
  <c r="Z309" i="1"/>
  <c r="AX309" i="1"/>
  <c r="AD309" i="1"/>
  <c r="AT309" i="1"/>
  <c r="AJ309" i="1"/>
  <c r="AF309" i="1"/>
  <c r="X309" i="1"/>
  <c r="V309" i="1"/>
  <c r="T309" i="1"/>
  <c r="AB309" i="1"/>
  <c r="R309" i="1"/>
  <c r="L309" i="1"/>
  <c r="N309" i="1"/>
  <c r="P309" i="1"/>
  <c r="R75" i="1"/>
  <c r="T214" i="1"/>
  <c r="R214" i="1"/>
  <c r="P214" i="1"/>
  <c r="AH214" i="1"/>
  <c r="AD214" i="1"/>
  <c r="Z214" i="1"/>
  <c r="AF214" i="1"/>
  <c r="AB214" i="1"/>
  <c r="L214" i="1"/>
  <c r="X214" i="1"/>
  <c r="V214" i="1"/>
  <c r="N214" i="1"/>
  <c r="AT214" i="1"/>
  <c r="AP214" i="1"/>
  <c r="AX214" i="1"/>
  <c r="AR214" i="1"/>
  <c r="AN214" i="1"/>
  <c r="AV214" i="1"/>
  <c r="AP221" i="1"/>
  <c r="AN221" i="1"/>
  <c r="AL221" i="1"/>
  <c r="AX221" i="1"/>
  <c r="AT221" i="1"/>
  <c r="AJ221" i="1"/>
  <c r="AD221" i="1"/>
  <c r="AB221" i="1"/>
  <c r="T221" i="1"/>
  <c r="Z221" i="1"/>
  <c r="X221" i="1"/>
  <c r="V221" i="1"/>
  <c r="P221" i="1"/>
  <c r="N221" i="1"/>
  <c r="L221" i="1"/>
  <c r="AR221" i="1"/>
  <c r="J221" i="1"/>
  <c r="H221" i="1"/>
  <c r="AF221" i="1"/>
  <c r="R221" i="1"/>
  <c r="AV221" i="1"/>
  <c r="AH221" i="1"/>
  <c r="E75" i="2"/>
  <c r="AJ214" i="1"/>
  <c r="K19" i="2"/>
  <c r="AG19" i="2"/>
  <c r="AE19" i="2"/>
  <c r="AC19" i="2"/>
  <c r="O19" i="2"/>
  <c r="M19" i="2"/>
  <c r="I19" i="2"/>
  <c r="E19" i="2"/>
  <c r="AM19" i="2"/>
  <c r="AK19" i="2"/>
  <c r="AA19" i="2"/>
  <c r="W19" i="2"/>
  <c r="Y19" i="2"/>
  <c r="S19" i="2"/>
  <c r="Q19" i="2"/>
  <c r="G19" i="2"/>
  <c r="AQ19" i="2"/>
  <c r="AO19" i="2"/>
  <c r="AS19" i="2"/>
  <c r="AU19" i="2"/>
  <c r="F60" i="5"/>
  <c r="E60" i="5"/>
  <c r="S45" i="6"/>
  <c r="Q45" i="6"/>
  <c r="O45" i="6"/>
  <c r="M45" i="6"/>
  <c r="AA45" i="6"/>
  <c r="W45" i="6"/>
  <c r="K45" i="6"/>
  <c r="I45" i="6"/>
  <c r="AE45" i="6"/>
  <c r="G45" i="6"/>
  <c r="E45" i="6"/>
  <c r="AU45" i="6"/>
  <c r="AS45" i="6"/>
  <c r="AQ45" i="6"/>
  <c r="AK45" i="6"/>
  <c r="AO45" i="6"/>
  <c r="AC45" i="6"/>
  <c r="Y45" i="6"/>
  <c r="AM45" i="6"/>
  <c r="AP66" i="1"/>
  <c r="AL66" i="1"/>
  <c r="AH66" i="1"/>
  <c r="AT66" i="1"/>
  <c r="AR66" i="1"/>
  <c r="AD66" i="1"/>
  <c r="AN66" i="1"/>
  <c r="AJ66" i="1"/>
  <c r="AF66" i="1"/>
  <c r="Z66" i="1"/>
  <c r="X66" i="1"/>
  <c r="V66" i="1"/>
  <c r="R66" i="1"/>
  <c r="L66" i="1"/>
  <c r="J66" i="1"/>
  <c r="T66" i="1"/>
  <c r="P66" i="1"/>
  <c r="N66" i="1"/>
  <c r="AX66" i="1"/>
  <c r="AV66" i="1"/>
  <c r="AB66" i="1"/>
  <c r="U45" i="6"/>
  <c r="T75" i="1"/>
  <c r="F86" i="2"/>
  <c r="G86" i="2" s="1"/>
  <c r="E86" i="2"/>
  <c r="F89" i="2"/>
  <c r="G89" i="2" s="1"/>
  <c r="E89" i="2"/>
  <c r="U86" i="5"/>
  <c r="M86" i="5"/>
  <c r="K86" i="5"/>
  <c r="G86" i="5"/>
  <c r="AM86" i="5"/>
  <c r="AU86" i="5"/>
  <c r="AS86" i="5"/>
  <c r="AQ86" i="5"/>
  <c r="AO86" i="5"/>
  <c r="AC86" i="5"/>
  <c r="S86" i="5"/>
  <c r="AA86" i="5"/>
  <c r="I86" i="5"/>
  <c r="Q86" i="5"/>
  <c r="W13" i="2"/>
  <c r="AG13" i="2"/>
  <c r="AE13" i="2"/>
  <c r="AC13" i="2"/>
  <c r="U13" i="2"/>
  <c r="S13" i="2"/>
  <c r="Q13" i="2"/>
  <c r="M13" i="2"/>
  <c r="E13" i="2"/>
  <c r="AU13" i="2"/>
  <c r="AS13" i="2"/>
  <c r="AQ13" i="2"/>
  <c r="AO13" i="2"/>
  <c r="AK13" i="2"/>
  <c r="AM13" i="2"/>
  <c r="AA13" i="2"/>
  <c r="Y13" i="2"/>
  <c r="O13" i="2"/>
  <c r="F77" i="2"/>
  <c r="G77" i="2" s="1"/>
  <c r="E77" i="2"/>
  <c r="Q24" i="6"/>
  <c r="S24" i="6"/>
  <c r="O24" i="6"/>
  <c r="M24" i="6"/>
  <c r="AU24" i="6"/>
  <c r="AQ24" i="6"/>
  <c r="AO24" i="6"/>
  <c r="AS24" i="6"/>
  <c r="AG24" i="6"/>
  <c r="AE24" i="6"/>
  <c r="AA24" i="6"/>
  <c r="AC24" i="6"/>
  <c r="Y24" i="6"/>
  <c r="W24" i="6"/>
  <c r="U24" i="6"/>
  <c r="K24" i="6"/>
  <c r="E24" i="6"/>
  <c r="AM24" i="6"/>
  <c r="AK24" i="6"/>
  <c r="I24" i="6"/>
  <c r="AG31" i="2"/>
  <c r="Y31" i="2"/>
  <c r="W31" i="2"/>
  <c r="AU31" i="2"/>
  <c r="AS31" i="2"/>
  <c r="AQ31" i="2"/>
  <c r="AO31" i="2"/>
  <c r="AM31" i="2"/>
  <c r="AK31" i="2"/>
  <c r="AE31" i="2"/>
  <c r="S31" i="2"/>
  <c r="AC31" i="2"/>
  <c r="U31" i="2"/>
  <c r="Q31" i="2"/>
  <c r="O31" i="2"/>
  <c r="AD68" i="1"/>
  <c r="Z68" i="1"/>
  <c r="V68" i="1"/>
  <c r="AT68" i="1"/>
  <c r="AR68" i="1"/>
  <c r="AJ68" i="1"/>
  <c r="AP68" i="1"/>
  <c r="AN68" i="1"/>
  <c r="AL68" i="1"/>
  <c r="AF68" i="1"/>
  <c r="AB68" i="1"/>
  <c r="X68" i="1"/>
  <c r="E31" i="2"/>
  <c r="I67" i="2"/>
  <c r="AS67" i="2"/>
  <c r="AQ67" i="2"/>
  <c r="AU67" i="2"/>
  <c r="AO67" i="2"/>
  <c r="M67" i="2"/>
  <c r="K67" i="2"/>
  <c r="G67" i="2"/>
  <c r="AM67" i="2"/>
  <c r="AA67" i="2"/>
  <c r="AK67" i="2"/>
  <c r="AG67" i="2"/>
  <c r="AE67" i="2"/>
  <c r="J231" i="1"/>
  <c r="M14" i="2"/>
  <c r="N86" i="1"/>
  <c r="AS71" i="2"/>
  <c r="AK71" i="2"/>
  <c r="O71" i="2"/>
  <c r="M71" i="2"/>
  <c r="K71" i="2"/>
  <c r="AO71" i="2"/>
  <c r="AM71" i="2"/>
  <c r="AG71" i="2"/>
  <c r="W71" i="2"/>
  <c r="U71" i="2"/>
  <c r="S71" i="2"/>
  <c r="I71" i="2"/>
  <c r="AQ71" i="2"/>
  <c r="AU71" i="2"/>
  <c r="AC71" i="2"/>
  <c r="AA71" i="2"/>
  <c r="Y71" i="2"/>
  <c r="P86" i="1"/>
  <c r="Q14" i="2"/>
  <c r="Q67" i="2"/>
  <c r="AY32" i="1"/>
  <c r="AZ32" i="1" s="1"/>
  <c r="N68" i="1"/>
  <c r="R86" i="1"/>
  <c r="N215" i="1"/>
  <c r="L215" i="1"/>
  <c r="AH215" i="1"/>
  <c r="AD215" i="1"/>
  <c r="Z215" i="1"/>
  <c r="AN215" i="1"/>
  <c r="AL215" i="1"/>
  <c r="X215" i="1"/>
  <c r="AJ215" i="1"/>
  <c r="AF215" i="1"/>
  <c r="AB215" i="1"/>
  <c r="T215" i="1"/>
  <c r="R215" i="1"/>
  <c r="P215" i="1"/>
  <c r="J218" i="1"/>
  <c r="P231" i="1"/>
  <c r="AH282" i="1"/>
  <c r="W14" i="2"/>
  <c r="M31" i="2"/>
  <c r="Y35" i="2"/>
  <c r="Q35" i="2"/>
  <c r="O35" i="2"/>
  <c r="M35" i="2"/>
  <c r="K35" i="2"/>
  <c r="I35" i="2"/>
  <c r="AK35" i="2"/>
  <c r="AG35" i="2"/>
  <c r="AU35" i="2"/>
  <c r="AQ35" i="2"/>
  <c r="AC35" i="2"/>
  <c r="E47" i="2"/>
  <c r="U50" i="2"/>
  <c r="E56" i="2"/>
  <c r="E60" i="2"/>
  <c r="S67" i="2"/>
  <c r="G71" i="2"/>
  <c r="E361" i="2"/>
  <c r="F45" i="5"/>
  <c r="E45" i="5"/>
  <c r="I78" i="5"/>
  <c r="AS78" i="5"/>
  <c r="AQ78" i="5"/>
  <c r="AM78" i="5"/>
  <c r="AC78" i="5"/>
  <c r="AA78" i="5"/>
  <c r="U78" i="5"/>
  <c r="S78" i="5"/>
  <c r="Q78" i="5"/>
  <c r="AU78" i="5"/>
  <c r="AO78" i="5"/>
  <c r="M78" i="5"/>
  <c r="I82" i="5"/>
  <c r="S103" i="5"/>
  <c r="AC141" i="5"/>
  <c r="Q141" i="5"/>
  <c r="AM141" i="5"/>
  <c r="AA141" i="5"/>
  <c r="AU141" i="5"/>
  <c r="AS141" i="5"/>
  <c r="AQ141" i="5"/>
  <c r="M141" i="5"/>
  <c r="K141" i="5"/>
  <c r="I141" i="5"/>
  <c r="G141" i="5"/>
  <c r="E141" i="5"/>
  <c r="AM7" i="6"/>
  <c r="F125" i="6"/>
  <c r="G125" i="6" s="1"/>
  <c r="E125" i="6"/>
  <c r="AY30" i="1"/>
  <c r="AZ30" i="1" s="1"/>
  <c r="R39" i="1"/>
  <c r="N39" i="1"/>
  <c r="J39" i="1"/>
  <c r="AL39" i="1"/>
  <c r="AJ39" i="1"/>
  <c r="AH39" i="1"/>
  <c r="AF39" i="1"/>
  <c r="AB39" i="1"/>
  <c r="AD39" i="1"/>
  <c r="X39" i="1"/>
  <c r="V39" i="1"/>
  <c r="T39" i="1"/>
  <c r="P68" i="1"/>
  <c r="P73" i="1"/>
  <c r="L73" i="1"/>
  <c r="H73" i="1"/>
  <c r="AR73" i="1"/>
  <c r="AP73" i="1"/>
  <c r="AN73" i="1"/>
  <c r="AL73" i="1"/>
  <c r="AH73" i="1"/>
  <c r="AJ73" i="1"/>
  <c r="AD73" i="1"/>
  <c r="AB73" i="1"/>
  <c r="Z73" i="1"/>
  <c r="T86" i="1"/>
  <c r="L218" i="1"/>
  <c r="AN222" i="1"/>
  <c r="AL222" i="1"/>
  <c r="AJ222" i="1"/>
  <c r="AX222" i="1"/>
  <c r="AT222" i="1"/>
  <c r="AV222" i="1"/>
  <c r="AR222" i="1"/>
  <c r="AD222" i="1"/>
  <c r="AP222" i="1"/>
  <c r="AH222" i="1"/>
  <c r="AF222" i="1"/>
  <c r="Z222" i="1"/>
  <c r="X222" i="1"/>
  <c r="V222" i="1"/>
  <c r="R231" i="1"/>
  <c r="AJ282" i="1"/>
  <c r="Y12" i="2"/>
  <c r="AG12" i="2"/>
  <c r="AE12" i="2"/>
  <c r="AC12" i="2"/>
  <c r="O12" i="2"/>
  <c r="M12" i="2"/>
  <c r="K12" i="2"/>
  <c r="G12" i="2"/>
  <c r="W12" i="2"/>
  <c r="U12" i="2"/>
  <c r="E12" i="2"/>
  <c r="S12" i="2"/>
  <c r="Q12" i="2"/>
  <c r="I12" i="2"/>
  <c r="AK14" i="2"/>
  <c r="AO27" i="2"/>
  <c r="AG27" i="2"/>
  <c r="AE27" i="2"/>
  <c r="U27" i="2"/>
  <c r="K27" i="2"/>
  <c r="I27" i="2"/>
  <c r="G27" i="2"/>
  <c r="AQ27" i="2"/>
  <c r="AM27" i="2"/>
  <c r="AK27" i="2"/>
  <c r="AC27" i="2"/>
  <c r="S27" i="2"/>
  <c r="AU27" i="2"/>
  <c r="AK29" i="2"/>
  <c r="AC29" i="2"/>
  <c r="AA29" i="2"/>
  <c r="AG29" i="2"/>
  <c r="W29" i="2"/>
  <c r="U29" i="2"/>
  <c r="S29" i="2"/>
  <c r="I29" i="2"/>
  <c r="G29" i="2"/>
  <c r="E29" i="2"/>
  <c r="AS29" i="2"/>
  <c r="AU29" i="2"/>
  <c r="AO29" i="2"/>
  <c r="AM29" i="2"/>
  <c r="AA31" i="2"/>
  <c r="E35" i="2"/>
  <c r="G47" i="2"/>
  <c r="W50" i="2"/>
  <c r="M56" i="2"/>
  <c r="G60" i="2"/>
  <c r="U67" i="2"/>
  <c r="Q71" i="2"/>
  <c r="G361" i="2"/>
  <c r="G44" i="5"/>
  <c r="F76" i="5"/>
  <c r="E78" i="5"/>
  <c r="U103" i="5"/>
  <c r="AO7" i="6"/>
  <c r="AE63" i="6"/>
  <c r="Q63" i="6"/>
  <c r="O63" i="6"/>
  <c r="M63" i="6"/>
  <c r="E63" i="6"/>
  <c r="AU63" i="6"/>
  <c r="AO63" i="6"/>
  <c r="W63" i="6"/>
  <c r="S63" i="6"/>
  <c r="I63" i="6"/>
  <c r="G63" i="6"/>
  <c r="AG63" i="6"/>
  <c r="U63" i="6"/>
  <c r="K63" i="6"/>
  <c r="AS63" i="6"/>
  <c r="AQ63" i="6"/>
  <c r="AM63" i="6"/>
  <c r="AK63" i="6"/>
  <c r="AA63" i="6"/>
  <c r="AC63" i="6"/>
  <c r="H39" i="1"/>
  <c r="R68" i="1"/>
  <c r="J73" i="1"/>
  <c r="V86" i="1"/>
  <c r="H222" i="1"/>
  <c r="T231" i="1"/>
  <c r="AL282" i="1"/>
  <c r="AA12" i="2"/>
  <c r="AM14" i="2"/>
  <c r="E27" i="2"/>
  <c r="K29" i="2"/>
  <c r="G35" i="2"/>
  <c r="U37" i="2"/>
  <c r="M37" i="2"/>
  <c r="K37" i="2"/>
  <c r="AA37" i="2"/>
  <c r="Y37" i="2"/>
  <c r="W37" i="2"/>
  <c r="AG37" i="2"/>
  <c r="AE37" i="2"/>
  <c r="AC37" i="2"/>
  <c r="Q37" i="2"/>
  <c r="E37" i="2"/>
  <c r="AU37" i="2"/>
  <c r="AS37" i="2"/>
  <c r="AK50" i="2"/>
  <c r="AA60" i="2"/>
  <c r="W67" i="2"/>
  <c r="AE71" i="2"/>
  <c r="F49" i="5"/>
  <c r="G78" i="5"/>
  <c r="U82" i="5"/>
  <c r="S141" i="5"/>
  <c r="AS7" i="6"/>
  <c r="Y63" i="6"/>
  <c r="G14" i="2"/>
  <c r="E363" i="2"/>
  <c r="J86" i="1"/>
  <c r="I16" i="2"/>
  <c r="AK9" i="6"/>
  <c r="U16" i="6"/>
  <c r="F128" i="6"/>
  <c r="G128" i="6" s="1"/>
  <c r="E128" i="6"/>
  <c r="L86" i="1"/>
  <c r="H213" i="1"/>
  <c r="F213" i="1"/>
  <c r="AZ226" i="1"/>
  <c r="G50" i="2"/>
  <c r="E128" i="2"/>
  <c r="F128" i="2"/>
  <c r="G128" i="2" s="1"/>
  <c r="G363" i="2"/>
  <c r="F33" i="5"/>
  <c r="E33" i="5"/>
  <c r="AM9" i="6"/>
  <c r="Y42" i="6"/>
  <c r="Q42" i="6"/>
  <c r="O42" i="6"/>
  <c r="M42" i="6"/>
  <c r="I42" i="6"/>
  <c r="AS42" i="6"/>
  <c r="AO42" i="6"/>
  <c r="AM42" i="6"/>
  <c r="AK42" i="6"/>
  <c r="AC42" i="6"/>
  <c r="AA42" i="6"/>
  <c r="U42" i="6"/>
  <c r="AU42" i="6"/>
  <c r="AG42" i="6"/>
  <c r="AQ42" i="6"/>
  <c r="W42" i="6"/>
  <c r="G42" i="6"/>
  <c r="E42" i="6"/>
  <c r="AE42" i="6"/>
  <c r="M36" i="12"/>
  <c r="P36" i="12" s="1"/>
  <c r="Q36" i="12" s="1"/>
  <c r="AV218" i="1"/>
  <c r="AT218" i="1"/>
  <c r="AR218" i="1"/>
  <c r="AF218" i="1"/>
  <c r="AB218" i="1"/>
  <c r="X218" i="1"/>
  <c r="AN218" i="1"/>
  <c r="AX218" i="1"/>
  <c r="AP218" i="1"/>
  <c r="AJ218" i="1"/>
  <c r="AH218" i="1"/>
  <c r="AD218" i="1"/>
  <c r="L231" i="1"/>
  <c r="M16" i="2"/>
  <c r="I31" i="2"/>
  <c r="AE17" i="6"/>
  <c r="Q17" i="6"/>
  <c r="O17" i="6"/>
  <c r="M17" i="6"/>
  <c r="AQ17" i="6"/>
  <c r="AM17" i="6"/>
  <c r="AG17" i="6"/>
  <c r="AO17" i="6"/>
  <c r="AK17" i="6"/>
  <c r="AA17" i="6"/>
  <c r="AU17" i="6"/>
  <c r="AS17" i="6"/>
  <c r="AC17" i="6"/>
  <c r="Y17" i="6"/>
  <c r="S17" i="6"/>
  <c r="U17" i="6"/>
  <c r="G17" i="6"/>
  <c r="E17" i="6"/>
  <c r="W17" i="6"/>
  <c r="K42" i="6"/>
  <c r="E92" i="6"/>
  <c r="F92" i="6"/>
  <c r="G92" i="6" s="1"/>
  <c r="H218" i="1"/>
  <c r="W16" i="2"/>
  <c r="K31" i="2"/>
  <c r="AS47" i="2"/>
  <c r="AK47" i="2"/>
  <c r="Q47" i="2"/>
  <c r="O47" i="2"/>
  <c r="M47" i="2"/>
  <c r="AM47" i="2"/>
  <c r="AG47" i="2"/>
  <c r="AE47" i="2"/>
  <c r="AU47" i="2"/>
  <c r="AQ47" i="2"/>
  <c r="AC47" i="2"/>
  <c r="U47" i="2"/>
  <c r="AO47" i="2"/>
  <c r="AA47" i="2"/>
  <c r="AE56" i="2"/>
  <c r="W56" i="2"/>
  <c r="U56" i="2"/>
  <c r="AU56" i="2"/>
  <c r="K56" i="2"/>
  <c r="I56" i="2"/>
  <c r="G56" i="2"/>
  <c r="AS56" i="2"/>
  <c r="AK56" i="2"/>
  <c r="AQ56" i="2"/>
  <c r="AO56" i="2"/>
  <c r="AQ361" i="2"/>
  <c r="AI361" i="2"/>
  <c r="AG361" i="2"/>
  <c r="AC361" i="2"/>
  <c r="Q361" i="2"/>
  <c r="O361" i="2"/>
  <c r="M361" i="2"/>
  <c r="W361" i="2"/>
  <c r="U361" i="2"/>
  <c r="S361" i="2"/>
  <c r="AU361" i="2"/>
  <c r="AO361" i="2"/>
  <c r="AE361" i="2"/>
  <c r="AA361" i="2"/>
  <c r="AS361" i="2"/>
  <c r="AK361" i="2"/>
  <c r="Y361" i="2"/>
  <c r="K361" i="2"/>
  <c r="I17" i="6"/>
  <c r="S42" i="6"/>
  <c r="T68" i="1"/>
  <c r="X86" i="1"/>
  <c r="J215" i="1"/>
  <c r="P218" i="1"/>
  <c r="AH231" i="1"/>
  <c r="AT282" i="1"/>
  <c r="AV308" i="1"/>
  <c r="AT308" i="1"/>
  <c r="AR308" i="1"/>
  <c r="AP308" i="1"/>
  <c r="AL308" i="1"/>
  <c r="AH308" i="1"/>
  <c r="Z308" i="1"/>
  <c r="AF308" i="1"/>
  <c r="AD308" i="1"/>
  <c r="T308" i="1"/>
  <c r="AB308" i="1"/>
  <c r="X308" i="1"/>
  <c r="V308" i="1"/>
  <c r="P308" i="1"/>
  <c r="N308" i="1"/>
  <c r="L308" i="1"/>
  <c r="AO14" i="2"/>
  <c r="S35" i="2"/>
  <c r="K47" i="2"/>
  <c r="Q56" i="2"/>
  <c r="Y67" i="2"/>
  <c r="AM361" i="2"/>
  <c r="K78" i="5"/>
  <c r="G120" i="5"/>
  <c r="AQ120" i="5"/>
  <c r="AO120" i="5"/>
  <c r="K120" i="5"/>
  <c r="I120" i="5"/>
  <c r="E120" i="5"/>
  <c r="U120" i="5"/>
  <c r="S120" i="5"/>
  <c r="Q120" i="5"/>
  <c r="AA120" i="5"/>
  <c r="M120" i="5"/>
  <c r="U141" i="5"/>
  <c r="P39" i="1"/>
  <c r="AH68" i="1"/>
  <c r="R73" i="1"/>
  <c r="V215" i="1"/>
  <c r="R218" i="1"/>
  <c r="L222" i="1"/>
  <c r="H308" i="1"/>
  <c r="AK12" i="2"/>
  <c r="AQ14" i="2"/>
  <c r="O27" i="2"/>
  <c r="O29" i="2"/>
  <c r="U35" i="2"/>
  <c r="S47" i="2"/>
  <c r="AK51" i="2"/>
  <c r="AC51" i="2"/>
  <c r="AA51" i="2"/>
  <c r="AM51" i="2"/>
  <c r="AG51" i="2"/>
  <c r="Y51" i="2"/>
  <c r="W51" i="2"/>
  <c r="U51" i="2"/>
  <c r="AS51" i="2"/>
  <c r="AO51" i="2"/>
  <c r="AE51" i="2"/>
  <c r="M51" i="2"/>
  <c r="S51" i="2"/>
  <c r="Q51" i="2"/>
  <c r="O51" i="2"/>
  <c r="I51" i="2"/>
  <c r="G51" i="2"/>
  <c r="E51" i="2"/>
  <c r="S56" i="2"/>
  <c r="AQ60" i="2"/>
  <c r="AC67" i="2"/>
  <c r="AQ249" i="5"/>
  <c r="W243" i="5"/>
  <c r="AE243" i="5"/>
  <c r="AA243" i="5"/>
  <c r="AS249" i="5"/>
  <c r="U243" i="5"/>
  <c r="AO249" i="5"/>
  <c r="O243" i="5"/>
  <c r="AI249" i="5"/>
  <c r="G3" i="5"/>
  <c r="AG249" i="5"/>
  <c r="AV3" i="5"/>
  <c r="AC249" i="5"/>
  <c r="AA249" i="5"/>
  <c r="Y249" i="5"/>
  <c r="W249" i="5"/>
  <c r="U249" i="5"/>
  <c r="S249" i="5"/>
  <c r="M249" i="5"/>
  <c r="AK243" i="5"/>
  <c r="O249" i="5"/>
  <c r="AI243" i="5"/>
  <c r="AG243" i="5"/>
  <c r="AC243" i="5"/>
  <c r="Y243" i="5"/>
  <c r="AU249" i="5"/>
  <c r="AK249" i="5"/>
  <c r="AU243" i="5"/>
  <c r="E50" i="5"/>
  <c r="Q124" i="5"/>
  <c r="AS124" i="5"/>
  <c r="S124" i="5"/>
  <c r="M124" i="5"/>
  <c r="AO124" i="5"/>
  <c r="AM124" i="5"/>
  <c r="AA124" i="5"/>
  <c r="I124" i="5"/>
  <c r="G124" i="5"/>
  <c r="E124" i="5"/>
  <c r="AQ124" i="5"/>
  <c r="U143" i="5"/>
  <c r="K143" i="5"/>
  <c r="I143" i="5"/>
  <c r="AM143" i="5"/>
  <c r="AC143" i="5"/>
  <c r="AA143" i="5"/>
  <c r="S143" i="5"/>
  <c r="M143" i="5"/>
  <c r="AU143" i="5"/>
  <c r="AQ143" i="5"/>
  <c r="AS143" i="5"/>
  <c r="AS243" i="5"/>
  <c r="AM249" i="5"/>
  <c r="Y11" i="6"/>
  <c r="W11" i="6"/>
  <c r="U11" i="6"/>
  <c r="M11" i="6"/>
  <c r="AU11" i="6"/>
  <c r="AQ11" i="6"/>
  <c r="AM11" i="6"/>
  <c r="AK11" i="6"/>
  <c r="I11" i="6"/>
  <c r="AS11" i="6"/>
  <c r="AO11" i="6"/>
  <c r="AE11" i="6"/>
  <c r="S11" i="6"/>
  <c r="Q11" i="6"/>
  <c r="AC11" i="6"/>
  <c r="AG11" i="6"/>
  <c r="O11" i="6"/>
  <c r="K11" i="6"/>
  <c r="G11" i="6"/>
  <c r="F122" i="6"/>
  <c r="G122" i="6" s="1"/>
  <c r="E122" i="6"/>
  <c r="Z39" i="1"/>
  <c r="AJ67" i="1"/>
  <c r="AF67" i="1"/>
  <c r="AB67" i="1"/>
  <c r="AT67" i="1"/>
  <c r="AR67" i="1"/>
  <c r="AP67" i="1"/>
  <c r="AN67" i="1"/>
  <c r="AH67" i="1"/>
  <c r="AL67" i="1"/>
  <c r="Z67" i="1"/>
  <c r="X67" i="1"/>
  <c r="V67" i="1"/>
  <c r="AV68" i="1"/>
  <c r="T73" i="1"/>
  <c r="AP215" i="1"/>
  <c r="T218" i="1"/>
  <c r="N222" i="1"/>
  <c r="X232" i="1"/>
  <c r="V232" i="1"/>
  <c r="T232" i="1"/>
  <c r="AX232" i="1"/>
  <c r="AT232" i="1"/>
  <c r="AL232" i="1"/>
  <c r="AV232" i="1"/>
  <c r="AP232" i="1"/>
  <c r="AN232" i="1"/>
  <c r="AJ232" i="1"/>
  <c r="J308" i="1"/>
  <c r="AM12" i="2"/>
  <c r="Q27" i="2"/>
  <c r="Q29" i="2"/>
  <c r="W35" i="2"/>
  <c r="O37" i="2"/>
  <c r="W47" i="2"/>
  <c r="K51" i="2"/>
  <c r="Y56" i="2"/>
  <c r="AS60" i="2"/>
  <c r="F100" i="2"/>
  <c r="G100" i="2" s="1"/>
  <c r="E100" i="2"/>
  <c r="G357" i="2"/>
  <c r="AQ357" i="2"/>
  <c r="AO357" i="2"/>
  <c r="AK357" i="2"/>
  <c r="AU357" i="2"/>
  <c r="AS357" i="2"/>
  <c r="AG357" i="2"/>
  <c r="AE357" i="2"/>
  <c r="AC357" i="2"/>
  <c r="AM357" i="2"/>
  <c r="Y357" i="2"/>
  <c r="W357" i="2"/>
  <c r="U357" i="2"/>
  <c r="AI357" i="2"/>
  <c r="AA357" i="2"/>
  <c r="Q357" i="2"/>
  <c r="O357" i="2"/>
  <c r="M357" i="2"/>
  <c r="G6" i="5"/>
  <c r="AV6" i="5"/>
  <c r="AS102" i="5"/>
  <c r="Q102" i="5"/>
  <c r="M102" i="5"/>
  <c r="AC102" i="5"/>
  <c r="AA102" i="5"/>
  <c r="U102" i="5"/>
  <c r="AQ102" i="5"/>
  <c r="AO102" i="5"/>
  <c r="AM102" i="5"/>
  <c r="S102" i="5"/>
  <c r="I102" i="5"/>
  <c r="G102" i="5"/>
  <c r="E102" i="5"/>
  <c r="K124" i="5"/>
  <c r="E143" i="5"/>
  <c r="E11" i="6"/>
  <c r="Q61" i="6"/>
  <c r="O61" i="6"/>
  <c r="M61" i="6"/>
  <c r="E61" i="6"/>
  <c r="AC61" i="6"/>
  <c r="S61" i="6"/>
  <c r="AS61" i="6"/>
  <c r="AO61" i="6"/>
  <c r="AM61" i="6"/>
  <c r="AG61" i="6"/>
  <c r="AE61" i="6"/>
  <c r="Y61" i="6"/>
  <c r="U61" i="6"/>
  <c r="AU61" i="6"/>
  <c r="AA61" i="6"/>
  <c r="AQ61" i="6"/>
  <c r="W61" i="6"/>
  <c r="K61" i="6"/>
  <c r="I61" i="6"/>
  <c r="AI363" i="2"/>
  <c r="AA363" i="2"/>
  <c r="Y363" i="2"/>
  <c r="U363" i="2"/>
  <c r="AE363" i="2"/>
  <c r="AC363" i="2"/>
  <c r="W363" i="2"/>
  <c r="AU363" i="2"/>
  <c r="S363" i="2"/>
  <c r="Q363" i="2"/>
  <c r="O363" i="2"/>
  <c r="K363" i="2"/>
  <c r="AO363" i="2"/>
  <c r="AS363" i="2"/>
  <c r="AQ363" i="2"/>
  <c r="AK363" i="2"/>
  <c r="AG363" i="2"/>
  <c r="M363" i="2"/>
  <c r="AC9" i="6"/>
  <c r="AA9" i="6"/>
  <c r="Y9" i="6"/>
  <c r="E9" i="6"/>
  <c r="AE9" i="6"/>
  <c r="U9" i="6"/>
  <c r="S9" i="6"/>
  <c r="AO9" i="6"/>
  <c r="W9" i="6"/>
  <c r="Q9" i="6"/>
  <c r="M9" i="6"/>
  <c r="AQ9" i="6"/>
  <c r="AG9" i="6"/>
  <c r="O9" i="6"/>
  <c r="K9" i="6"/>
  <c r="G9" i="6"/>
  <c r="AG16" i="6"/>
  <c r="Q16" i="6"/>
  <c r="O16" i="6"/>
  <c r="M16" i="6"/>
  <c r="AQ16" i="6"/>
  <c r="AC16" i="6"/>
  <c r="Y16" i="6"/>
  <c r="W16" i="6"/>
  <c r="AE16" i="6"/>
  <c r="K16" i="6"/>
  <c r="I16" i="6"/>
  <c r="E16" i="6"/>
  <c r="AU16" i="6"/>
  <c r="AS16" i="6"/>
  <c r="AO16" i="6"/>
  <c r="AM16" i="6"/>
  <c r="AK16" i="6"/>
  <c r="S16" i="6"/>
  <c r="I28" i="6"/>
  <c r="S28" i="6"/>
  <c r="Q28" i="6"/>
  <c r="O28" i="6"/>
  <c r="AA28" i="6"/>
  <c r="AM28" i="6"/>
  <c r="AE28" i="6"/>
  <c r="AC28" i="6"/>
  <c r="AQ28" i="6"/>
  <c r="AO28" i="6"/>
  <c r="AG28" i="6"/>
  <c r="AK28" i="6"/>
  <c r="W28" i="6"/>
  <c r="U28" i="6"/>
  <c r="M28" i="6"/>
  <c r="G28" i="6"/>
  <c r="AN39" i="1"/>
  <c r="AX68" i="1"/>
  <c r="V73" i="1"/>
  <c r="AD85" i="1"/>
  <c r="AR85" i="1"/>
  <c r="AN85" i="1"/>
  <c r="AJ85" i="1"/>
  <c r="AT85" i="1"/>
  <c r="AP85" i="1"/>
  <c r="AL85" i="1"/>
  <c r="AH85" i="1"/>
  <c r="AB85" i="1"/>
  <c r="AF85" i="1"/>
  <c r="X85" i="1"/>
  <c r="V85" i="1"/>
  <c r="T85" i="1"/>
  <c r="AR215" i="1"/>
  <c r="V218" i="1"/>
  <c r="P222" i="1"/>
  <c r="R308" i="1"/>
  <c r="AO12" i="2"/>
  <c r="W27" i="2"/>
  <c r="Y29" i="2"/>
  <c r="AA35" i="2"/>
  <c r="Y47" i="2"/>
  <c r="AQ51" i="2"/>
  <c r="AA56" i="2"/>
  <c r="Q63" i="2"/>
  <c r="I63" i="2"/>
  <c r="G63" i="2"/>
  <c r="AG63" i="2"/>
  <c r="AE63" i="2"/>
  <c r="AM63" i="2"/>
  <c r="AK63" i="2"/>
  <c r="AC63" i="2"/>
  <c r="AQ63" i="2"/>
  <c r="AS63" i="2"/>
  <c r="AU63" i="2"/>
  <c r="AA63" i="2"/>
  <c r="Y63" i="2"/>
  <c r="W63" i="2"/>
  <c r="G5" i="5"/>
  <c r="AV5" i="5"/>
  <c r="F8" i="5"/>
  <c r="E8" i="5"/>
  <c r="F51" i="5"/>
  <c r="E51" i="5"/>
  <c r="G143" i="5"/>
  <c r="AA11" i="6"/>
  <c r="AJ308" i="1"/>
  <c r="AE9" i="2"/>
  <c r="AG9" i="2"/>
  <c r="AC9" i="2"/>
  <c r="AA9" i="2"/>
  <c r="AU9" i="2"/>
  <c r="AS9" i="2"/>
  <c r="AO9" i="2"/>
  <c r="Y9" i="2"/>
  <c r="W9" i="2"/>
  <c r="U9" i="2"/>
  <c r="S9" i="2"/>
  <c r="O9" i="2"/>
  <c r="Q9" i="2"/>
  <c r="K9" i="2"/>
  <c r="I9" i="2"/>
  <c r="G9" i="2"/>
  <c r="AQ12" i="2"/>
  <c r="Y27" i="2"/>
  <c r="AE29" i="2"/>
  <c r="AE35" i="2"/>
  <c r="AU51" i="2"/>
  <c r="AC56" i="2"/>
  <c r="E63" i="2"/>
  <c r="E99" i="2"/>
  <c r="F99" i="2"/>
  <c r="G99" i="2" s="1"/>
  <c r="AV9" i="5"/>
  <c r="E54" i="5"/>
  <c r="F54" i="5"/>
  <c r="AC95" i="5"/>
  <c r="U95" i="5"/>
  <c r="S95" i="5"/>
  <c r="AU95" i="5"/>
  <c r="AS95" i="5"/>
  <c r="AM95" i="5"/>
  <c r="Q95" i="5"/>
  <c r="M95" i="5"/>
  <c r="G95" i="5"/>
  <c r="E95" i="5"/>
  <c r="AO95" i="5"/>
  <c r="AQ95" i="5"/>
  <c r="AC120" i="5"/>
  <c r="U124" i="5"/>
  <c r="U131" i="5"/>
  <c r="AO131" i="5"/>
  <c r="AM131" i="5"/>
  <c r="AQ131" i="5"/>
  <c r="AC131" i="5"/>
  <c r="AA131" i="5"/>
  <c r="S131" i="5"/>
  <c r="Q131" i="5"/>
  <c r="K131" i="5"/>
  <c r="AU131" i="5"/>
  <c r="AS131" i="5"/>
  <c r="Q16" i="2"/>
  <c r="AG16" i="2"/>
  <c r="AE16" i="2"/>
  <c r="AC16" i="2"/>
  <c r="AU16" i="2"/>
  <c r="AS16" i="2"/>
  <c r="AQ16" i="2"/>
  <c r="AM16" i="2"/>
  <c r="Y16" i="2"/>
  <c r="AA16" i="2"/>
  <c r="AO16" i="2"/>
  <c r="AK16" i="2"/>
  <c r="U16" i="2"/>
  <c r="S16" i="2"/>
  <c r="O16" i="2"/>
  <c r="G16" i="2"/>
  <c r="AM50" i="2"/>
  <c r="AE50" i="2"/>
  <c r="AC50" i="2"/>
  <c r="AG50" i="2"/>
  <c r="AA50" i="2"/>
  <c r="Y50" i="2"/>
  <c r="O50" i="2"/>
  <c r="M50" i="2"/>
  <c r="K50" i="2"/>
  <c r="AS50" i="2"/>
  <c r="AQ50" i="2"/>
  <c r="AO50" i="2"/>
  <c r="Q50" i="2"/>
  <c r="E74" i="5"/>
  <c r="I9" i="6"/>
  <c r="G16" i="6"/>
  <c r="L65" i="8"/>
  <c r="E67" i="2"/>
  <c r="AG7" i="6"/>
  <c r="AE7" i="6"/>
  <c r="AC7" i="6"/>
  <c r="AU7" i="6"/>
  <c r="Q7" i="6"/>
  <c r="M7" i="6"/>
  <c r="I7" i="6"/>
  <c r="G7" i="6"/>
  <c r="AQ7" i="6"/>
  <c r="U7" i="6"/>
  <c r="S7" i="6"/>
  <c r="O7" i="6"/>
  <c r="K7" i="6"/>
  <c r="E7" i="6"/>
  <c r="AK7" i="6"/>
  <c r="AA7" i="6"/>
  <c r="W7" i="6"/>
  <c r="J68" i="1"/>
  <c r="I50" i="2"/>
  <c r="O67" i="2"/>
  <c r="AC82" i="5"/>
  <c r="AA82" i="5"/>
  <c r="AO82" i="5"/>
  <c r="AM82" i="5"/>
  <c r="M82" i="5"/>
  <c r="K82" i="5"/>
  <c r="G82" i="5"/>
  <c r="S82" i="5"/>
  <c r="Q82" i="5"/>
  <c r="AS9" i="6"/>
  <c r="AS28" i="6"/>
  <c r="P2" i="12"/>
  <c r="Q2" i="12" s="1"/>
  <c r="N36" i="12"/>
  <c r="AM363" i="2"/>
  <c r="AU28" i="6"/>
  <c r="AP39" i="1"/>
  <c r="X73" i="1"/>
  <c r="H85" i="1"/>
  <c r="AT215" i="1"/>
  <c r="Z218" i="1"/>
  <c r="R222" i="1"/>
  <c r="AR39" i="1"/>
  <c r="AF73" i="1"/>
  <c r="J85" i="1"/>
  <c r="AV101" i="1"/>
  <c r="AD101" i="1"/>
  <c r="Z101" i="1"/>
  <c r="V101" i="1"/>
  <c r="R101" i="1"/>
  <c r="P101" i="1"/>
  <c r="H101" i="1"/>
  <c r="N101" i="1"/>
  <c r="L101" i="1"/>
  <c r="J101" i="1"/>
  <c r="AV215" i="1"/>
  <c r="AL218" i="1"/>
  <c r="T222" i="1"/>
  <c r="AF230" i="1"/>
  <c r="AD230" i="1"/>
  <c r="AB230" i="1"/>
  <c r="AX230" i="1"/>
  <c r="AT230" i="1"/>
  <c r="AP230" i="1"/>
  <c r="AL230" i="1"/>
  <c r="AJ230" i="1"/>
  <c r="V230" i="1"/>
  <c r="AH230" i="1"/>
  <c r="Z230" i="1"/>
  <c r="X230" i="1"/>
  <c r="R230" i="1"/>
  <c r="P230" i="1"/>
  <c r="N230" i="1"/>
  <c r="AN308" i="1"/>
  <c r="E9" i="2"/>
  <c r="AS12" i="2"/>
  <c r="AA27" i="2"/>
  <c r="AM35" i="2"/>
  <c r="AK37" i="2"/>
  <c r="AA52" i="2"/>
  <c r="Y52" i="2"/>
  <c r="AQ52" i="2"/>
  <c r="AO52" i="2"/>
  <c r="AM52" i="2"/>
  <c r="AU52" i="2"/>
  <c r="AS52" i="2"/>
  <c r="AK52" i="2"/>
  <c r="O52" i="2"/>
  <c r="M52" i="2"/>
  <c r="K52" i="2"/>
  <c r="G52" i="2"/>
  <c r="AG56" i="2"/>
  <c r="K63" i="2"/>
  <c r="E10" i="5"/>
  <c r="F10" i="5"/>
  <c r="G53" i="5"/>
  <c r="AO92" i="5"/>
  <c r="AA92" i="5"/>
  <c r="AU92" i="5"/>
  <c r="AS92" i="5"/>
  <c r="U92" i="5"/>
  <c r="S92" i="5"/>
  <c r="Q92" i="5"/>
  <c r="M92" i="5"/>
  <c r="AQ92" i="5"/>
  <c r="AC92" i="5"/>
  <c r="AM92" i="5"/>
  <c r="I95" i="5"/>
  <c r="E131" i="5"/>
  <c r="Q143" i="5"/>
  <c r="U14" i="2"/>
  <c r="AG14" i="2"/>
  <c r="AE14" i="2"/>
  <c r="AC14" i="2"/>
  <c r="AA14" i="2"/>
  <c r="Y14" i="2"/>
  <c r="S14" i="2"/>
  <c r="K14" i="2"/>
  <c r="AU14" i="2"/>
  <c r="AS14" i="2"/>
  <c r="G71" i="5"/>
  <c r="AV71" i="5"/>
  <c r="AB86" i="1"/>
  <c r="AR86" i="1"/>
  <c r="AN86" i="1"/>
  <c r="AJ86" i="1"/>
  <c r="AX86" i="1"/>
  <c r="AL86" i="1"/>
  <c r="AV86" i="1"/>
  <c r="AT86" i="1"/>
  <c r="AP86" i="1"/>
  <c r="AF86" i="1"/>
  <c r="AD86" i="1"/>
  <c r="Z86" i="1"/>
  <c r="E14" i="2"/>
  <c r="AO103" i="5"/>
  <c r="AA103" i="5"/>
  <c r="M103" i="5"/>
  <c r="K103" i="5"/>
  <c r="AC103" i="5"/>
  <c r="AU103" i="5"/>
  <c r="AQ103" i="5"/>
  <c r="AS103" i="5"/>
  <c r="AM103" i="5"/>
  <c r="H86" i="1"/>
  <c r="AB231" i="1"/>
  <c r="Z231" i="1"/>
  <c r="X231" i="1"/>
  <c r="AV231" i="1"/>
  <c r="AR231" i="1"/>
  <c r="AJ231" i="1"/>
  <c r="AX231" i="1"/>
  <c r="AT231" i="1"/>
  <c r="AP231" i="1"/>
  <c r="AL231" i="1"/>
  <c r="AN231" i="1"/>
  <c r="AF231" i="1"/>
  <c r="AD231" i="1"/>
  <c r="V231" i="1"/>
  <c r="G73" i="5"/>
  <c r="E28" i="6"/>
  <c r="E50" i="2"/>
  <c r="G103" i="5"/>
  <c r="H68" i="1"/>
  <c r="AR282" i="1"/>
  <c r="AP282" i="1"/>
  <c r="AN282" i="1"/>
  <c r="N282" i="1"/>
  <c r="J282" i="1"/>
  <c r="G282" i="1"/>
  <c r="H282" i="1" s="1"/>
  <c r="AV282" i="1"/>
  <c r="AF282" i="1"/>
  <c r="AD282" i="1"/>
  <c r="AB282" i="1"/>
  <c r="Z282" i="1"/>
  <c r="V282" i="1"/>
  <c r="X282" i="1"/>
  <c r="R282" i="1"/>
  <c r="P282" i="1"/>
  <c r="L282" i="1"/>
  <c r="K16" i="2"/>
  <c r="G31" i="2"/>
  <c r="I103" i="5"/>
  <c r="AS106" i="5"/>
  <c r="AC106" i="5"/>
  <c r="U106" i="5"/>
  <c r="S106" i="5"/>
  <c r="M106" i="5"/>
  <c r="K106" i="5"/>
  <c r="I106" i="5"/>
  <c r="AU106" i="5"/>
  <c r="AQ106" i="5"/>
  <c r="AO106" i="5"/>
  <c r="Q106" i="5"/>
  <c r="G106" i="5"/>
  <c r="AM106" i="5"/>
  <c r="AA106" i="5"/>
  <c r="E106" i="5"/>
  <c r="Y28" i="6"/>
  <c r="AQ57" i="6"/>
  <c r="Q57" i="6"/>
  <c r="O57" i="6"/>
  <c r="M57" i="6"/>
  <c r="AS57" i="6"/>
  <c r="AU57" i="6"/>
  <c r="AO57" i="6"/>
  <c r="U57" i="6"/>
  <c r="G57" i="6"/>
  <c r="E57" i="6"/>
  <c r="AM57" i="6"/>
  <c r="AG57" i="6"/>
  <c r="AK57" i="6"/>
  <c r="AE57" i="6"/>
  <c r="AC57" i="6"/>
  <c r="Y57" i="6"/>
  <c r="AA57" i="6"/>
  <c r="S57" i="6"/>
  <c r="K57" i="6"/>
  <c r="I57" i="6"/>
  <c r="O14" i="2"/>
  <c r="E75" i="5"/>
  <c r="W57" i="6"/>
  <c r="L68" i="1"/>
  <c r="N231" i="1"/>
  <c r="T282" i="1"/>
  <c r="S50" i="2"/>
  <c r="W60" i="2"/>
  <c r="O60" i="2"/>
  <c r="M60" i="2"/>
  <c r="U60" i="2"/>
  <c r="S60" i="2"/>
  <c r="Q60" i="2"/>
  <c r="AO60" i="2"/>
  <c r="AM60" i="2"/>
  <c r="AC60" i="2"/>
  <c r="AK60" i="2"/>
  <c r="AG60" i="2"/>
  <c r="AE60" i="2"/>
  <c r="Y60" i="2"/>
  <c r="K60" i="2"/>
  <c r="I60" i="2"/>
  <c r="E71" i="2"/>
  <c r="Q103" i="5"/>
  <c r="AY9" i="1"/>
  <c r="AZ9" i="1" s="1"/>
  <c r="AT39" i="1"/>
  <c r="N67" i="1"/>
  <c r="AT73" i="1"/>
  <c r="L85" i="1"/>
  <c r="T101" i="1"/>
  <c r="AX215" i="1"/>
  <c r="AB222" i="1"/>
  <c r="H230" i="1"/>
  <c r="N232" i="1"/>
  <c r="AX308" i="1"/>
  <c r="AE7" i="2"/>
  <c r="AC7" i="2"/>
  <c r="AA7" i="2"/>
  <c r="AK7" i="2"/>
  <c r="AG7" i="2"/>
  <c r="Y7" i="2"/>
  <c r="U7" i="2"/>
  <c r="M7" i="2"/>
  <c r="AS7" i="2"/>
  <c r="AU7" i="2"/>
  <c r="AO7" i="2"/>
  <c r="AM7" i="2"/>
  <c r="W7" i="2"/>
  <c r="M9" i="2"/>
  <c r="AU12" i="2"/>
  <c r="AQ29" i="2"/>
  <c r="AO35" i="2"/>
  <c r="AM37" i="2"/>
  <c r="E52" i="2"/>
  <c r="M63" i="2"/>
  <c r="S357" i="2"/>
  <c r="G15" i="5"/>
  <c r="AV15" i="5"/>
  <c r="F17" i="5"/>
  <c r="E17" i="5"/>
  <c r="AQ82" i="5"/>
  <c r="E92" i="5"/>
  <c r="K95" i="5"/>
  <c r="G131" i="5"/>
  <c r="K18" i="14"/>
  <c r="M14" i="14"/>
  <c r="M18" i="14" s="1"/>
  <c r="AV33" i="1"/>
  <c r="AB35" i="1"/>
  <c r="X35" i="1"/>
  <c r="T35" i="1"/>
  <c r="V37" i="1"/>
  <c r="R37" i="1"/>
  <c r="N37" i="1"/>
  <c r="AT227" i="1"/>
  <c r="AJ229" i="1"/>
  <c r="AH229" i="1"/>
  <c r="AF229" i="1"/>
  <c r="AV229" i="1"/>
  <c r="AR229" i="1"/>
  <c r="AN229" i="1"/>
  <c r="AN277" i="1"/>
  <c r="AL277" i="1"/>
  <c r="AJ277" i="1"/>
  <c r="AF277" i="1"/>
  <c r="AB277" i="1"/>
  <c r="X277" i="1"/>
  <c r="P277" i="1"/>
  <c r="X279" i="1"/>
  <c r="V279" i="1"/>
  <c r="T279" i="1"/>
  <c r="AB279" i="1"/>
  <c r="R279" i="1"/>
  <c r="N279" i="1"/>
  <c r="AK6" i="2"/>
  <c r="AE6" i="2"/>
  <c r="AC6" i="2"/>
  <c r="AA6" i="2"/>
  <c r="W6" i="2"/>
  <c r="U6" i="2"/>
  <c r="S6" i="2"/>
  <c r="O6" i="2"/>
  <c r="G6" i="2"/>
  <c r="AQ22" i="2"/>
  <c r="E22" i="2"/>
  <c r="AG22" i="2"/>
  <c r="AE22" i="2"/>
  <c r="AC22" i="2"/>
  <c r="AM22" i="2"/>
  <c r="AK22" i="2"/>
  <c r="Y22" i="2"/>
  <c r="Q22" i="2"/>
  <c r="AA34" i="2"/>
  <c r="S34" i="2"/>
  <c r="Q34" i="2"/>
  <c r="I34" i="2"/>
  <c r="G34" i="2"/>
  <c r="E34" i="2"/>
  <c r="Y34" i="2"/>
  <c r="W34" i="2"/>
  <c r="U34" i="2"/>
  <c r="AG34" i="2"/>
  <c r="AE34" i="2"/>
  <c r="O34" i="2"/>
  <c r="AG53" i="2"/>
  <c r="Y53" i="2"/>
  <c r="W53" i="2"/>
  <c r="AU53" i="2"/>
  <c r="AS53" i="2"/>
  <c r="AQ53" i="2"/>
  <c r="AK53" i="2"/>
  <c r="AE53" i="2"/>
  <c r="AA53" i="2"/>
  <c r="O53" i="2"/>
  <c r="AA58" i="2"/>
  <c r="S58" i="2"/>
  <c r="Q58" i="2"/>
  <c r="I58" i="2"/>
  <c r="G58" i="2"/>
  <c r="E58" i="2"/>
  <c r="AG58" i="2"/>
  <c r="AE58" i="2"/>
  <c r="AC58" i="2"/>
  <c r="W58" i="2"/>
  <c r="U58" i="2"/>
  <c r="O58" i="2"/>
  <c r="K58" i="2"/>
  <c r="AA365" i="2"/>
  <c r="S365" i="2"/>
  <c r="Q365" i="2"/>
  <c r="M365" i="2"/>
  <c r="AO365" i="2"/>
  <c r="AM365" i="2"/>
  <c r="AK365" i="2"/>
  <c r="O365" i="2"/>
  <c r="K365" i="2"/>
  <c r="I365" i="2"/>
  <c r="AU365" i="2"/>
  <c r="F35" i="5"/>
  <c r="E35" i="5"/>
  <c r="U97" i="5"/>
  <c r="M97" i="5"/>
  <c r="K97" i="5"/>
  <c r="G97" i="5"/>
  <c r="AU97" i="5"/>
  <c r="AS97" i="5"/>
  <c r="AQ97" i="5"/>
  <c r="AM97" i="5"/>
  <c r="U123" i="5"/>
  <c r="S123" i="5"/>
  <c r="AU123" i="5"/>
  <c r="AM123" i="5"/>
  <c r="M123" i="5"/>
  <c r="K123" i="5"/>
  <c r="I123" i="5"/>
  <c r="AC123" i="5"/>
  <c r="AA123" i="5"/>
  <c r="Q123" i="5"/>
  <c r="AO123" i="5"/>
  <c r="AM4" i="6"/>
  <c r="I4" i="6"/>
  <c r="E4" i="6"/>
  <c r="AU4" i="6"/>
  <c r="AS4" i="6"/>
  <c r="Y4" i="6"/>
  <c r="Q4" i="6"/>
  <c r="O4" i="6"/>
  <c r="K4" i="6"/>
  <c r="AE4" i="6"/>
  <c r="AC4" i="6"/>
  <c r="AA4" i="6"/>
  <c r="W4" i="6"/>
  <c r="U4" i="6"/>
  <c r="G4" i="6"/>
  <c r="AQ4" i="6"/>
  <c r="AO4" i="6"/>
  <c r="AG4" i="6"/>
  <c r="AX33" i="1"/>
  <c r="H35" i="1"/>
  <c r="H37" i="1"/>
  <c r="AV89" i="1"/>
  <c r="AV99" i="1"/>
  <c r="AV227" i="1"/>
  <c r="H229" i="1"/>
  <c r="G277" i="1"/>
  <c r="H277" i="1" s="1"/>
  <c r="G279" i="1"/>
  <c r="H279" i="1" s="1"/>
  <c r="E6" i="2"/>
  <c r="G22" i="2"/>
  <c r="AM28" i="2"/>
  <c r="AE28" i="2"/>
  <c r="AC28" i="2"/>
  <c r="Y28" i="2"/>
  <c r="Q28" i="2"/>
  <c r="O28" i="2"/>
  <c r="M28" i="2"/>
  <c r="AU28" i="2"/>
  <c r="AK28" i="2"/>
  <c r="K34" i="2"/>
  <c r="E53" i="2"/>
  <c r="M58" i="2"/>
  <c r="F118" i="2"/>
  <c r="G118" i="2" s="1"/>
  <c r="E118" i="2"/>
  <c r="E121" i="2"/>
  <c r="E365" i="2"/>
  <c r="F37" i="5"/>
  <c r="E37" i="5"/>
  <c r="AV38" i="5"/>
  <c r="Q85" i="5"/>
  <c r="K85" i="5"/>
  <c r="AQ85" i="5"/>
  <c r="AO85" i="5"/>
  <c r="AM85" i="5"/>
  <c r="AA85" i="5"/>
  <c r="U85" i="5"/>
  <c r="S85" i="5"/>
  <c r="S94" i="5"/>
  <c r="AU94" i="5"/>
  <c r="AS94" i="5"/>
  <c r="AQ94" i="5"/>
  <c r="AC94" i="5"/>
  <c r="AA94" i="5"/>
  <c r="M94" i="5"/>
  <c r="K94" i="5"/>
  <c r="I94" i="5"/>
  <c r="E94" i="5"/>
  <c r="E97" i="5"/>
  <c r="E123" i="5"/>
  <c r="M4" i="6"/>
  <c r="F123" i="6"/>
  <c r="G123" i="6" s="1"/>
  <c r="E123" i="6"/>
  <c r="AD34" i="1"/>
  <c r="Z34" i="1"/>
  <c r="V34" i="1"/>
  <c r="J35" i="1"/>
  <c r="J37" i="1"/>
  <c r="AR220" i="1"/>
  <c r="AP220" i="1"/>
  <c r="AN220" i="1"/>
  <c r="AT220" i="1"/>
  <c r="AJ220" i="1"/>
  <c r="AF220" i="1"/>
  <c r="H226" i="1"/>
  <c r="F226" i="1"/>
  <c r="P226" i="1" s="1"/>
  <c r="J229" i="1"/>
  <c r="AV276" i="1"/>
  <c r="AT276" i="1"/>
  <c r="AR276" i="1"/>
  <c r="G276" i="1"/>
  <c r="H276" i="1" s="1"/>
  <c r="AH276" i="1"/>
  <c r="AD276" i="1"/>
  <c r="Z276" i="1"/>
  <c r="R276" i="1"/>
  <c r="I6" i="2"/>
  <c r="S15" i="2"/>
  <c r="AG15" i="2"/>
  <c r="AE15" i="2"/>
  <c r="AC15" i="2"/>
  <c r="AO15" i="2"/>
  <c r="AM15" i="2"/>
  <c r="AK15" i="2"/>
  <c r="AA15" i="2"/>
  <c r="Q15" i="2"/>
  <c r="I22" i="2"/>
  <c r="AS25" i="2"/>
  <c r="AK25" i="2"/>
  <c r="M25" i="2"/>
  <c r="AU25" i="2"/>
  <c r="O25" i="2"/>
  <c r="K25" i="2"/>
  <c r="I25" i="2"/>
  <c r="E25" i="2"/>
  <c r="M34" i="2"/>
  <c r="S38" i="2"/>
  <c r="K38" i="2"/>
  <c r="I38" i="2"/>
  <c r="AE38" i="2"/>
  <c r="AC38" i="2"/>
  <c r="AA38" i="2"/>
  <c r="O38" i="2"/>
  <c r="M38" i="2"/>
  <c r="G38" i="2"/>
  <c r="AU38" i="2"/>
  <c r="AS38" i="2"/>
  <c r="AO38" i="2"/>
  <c r="AG38" i="2"/>
  <c r="G53" i="2"/>
  <c r="Y58" i="2"/>
  <c r="E104" i="2"/>
  <c r="F104" i="2"/>
  <c r="G104" i="2" s="1"/>
  <c r="G63" i="5"/>
  <c r="AV63" i="5"/>
  <c r="E90" i="5"/>
  <c r="AO90" i="5"/>
  <c r="AM90" i="5"/>
  <c r="AU90" i="5"/>
  <c r="Q90" i="5"/>
  <c r="M90" i="5"/>
  <c r="K90" i="5"/>
  <c r="I90" i="5"/>
  <c r="AC90" i="5"/>
  <c r="AA90" i="5"/>
  <c r="G90" i="5"/>
  <c r="I97" i="5"/>
  <c r="G123" i="5"/>
  <c r="S4" i="6"/>
  <c r="K49" i="6"/>
  <c r="S49" i="6"/>
  <c r="Q49" i="6"/>
  <c r="O49" i="6"/>
  <c r="G49" i="6"/>
  <c r="E49" i="6"/>
  <c r="AQ49" i="6"/>
  <c r="AG49" i="6"/>
  <c r="AC49" i="6"/>
  <c r="Y49" i="6"/>
  <c r="AO49" i="6"/>
  <c r="AM49" i="6"/>
  <c r="AK49" i="6"/>
  <c r="AE49" i="6"/>
  <c r="AA49" i="6"/>
  <c r="M49" i="6"/>
  <c r="L34" i="1"/>
  <c r="P35" i="1"/>
  <c r="T37" i="1"/>
  <c r="AJ109" i="1"/>
  <c r="T109" i="1"/>
  <c r="P109" i="1"/>
  <c r="L109" i="1"/>
  <c r="L220" i="1"/>
  <c r="AD225" i="1"/>
  <c r="AB225" i="1"/>
  <c r="Z225" i="1"/>
  <c r="L225" i="1"/>
  <c r="H225" i="1"/>
  <c r="J227" i="1"/>
  <c r="P229" i="1"/>
  <c r="P234" i="1"/>
  <c r="N234" i="1"/>
  <c r="L234" i="1"/>
  <c r="H234" i="1"/>
  <c r="AX234" i="1"/>
  <c r="AP234" i="1"/>
  <c r="L276" i="1"/>
  <c r="N277" i="1"/>
  <c r="P279" i="1"/>
  <c r="Q6" i="2"/>
  <c r="I15" i="2"/>
  <c r="O22" i="2"/>
  <c r="S25" i="2"/>
  <c r="K28" i="2"/>
  <c r="AM34" i="2"/>
  <c r="U38" i="2"/>
  <c r="M53" i="2"/>
  <c r="AM58" i="2"/>
  <c r="W365" i="2"/>
  <c r="E42" i="5"/>
  <c r="E65" i="5"/>
  <c r="M85" i="5"/>
  <c r="U90" i="5"/>
  <c r="U94" i="5"/>
  <c r="S97" i="5"/>
  <c r="S111" i="5"/>
  <c r="K111" i="5"/>
  <c r="I111" i="5"/>
  <c r="E111" i="5"/>
  <c r="AS111" i="5"/>
  <c r="AQ111" i="5"/>
  <c r="AO111" i="5"/>
  <c r="AU111" i="5"/>
  <c r="AM111" i="5"/>
  <c r="AA111" i="5"/>
  <c r="M145" i="5"/>
  <c r="G145" i="5"/>
  <c r="E145" i="5"/>
  <c r="AQ145" i="5"/>
  <c r="AC145" i="5"/>
  <c r="S145" i="5"/>
  <c r="Q145" i="5"/>
  <c r="AU145" i="5"/>
  <c r="AM145" i="5"/>
  <c r="AO145" i="5"/>
  <c r="AE39" i="6"/>
  <c r="Q39" i="6"/>
  <c r="O39" i="6"/>
  <c r="M39" i="6"/>
  <c r="AQ39" i="6"/>
  <c r="Y39" i="6"/>
  <c r="U39" i="6"/>
  <c r="K39" i="6"/>
  <c r="I39" i="6"/>
  <c r="AS39" i="6"/>
  <c r="AO39" i="6"/>
  <c r="AK39" i="6"/>
  <c r="AU39" i="6"/>
  <c r="AG39" i="6"/>
  <c r="AM39" i="6"/>
  <c r="AA39" i="6"/>
  <c r="W39" i="6"/>
  <c r="S39" i="6"/>
  <c r="E39" i="6"/>
  <c r="W49" i="6"/>
  <c r="E121" i="6"/>
  <c r="AF33" i="1"/>
  <c r="AB33" i="1"/>
  <c r="X33" i="1"/>
  <c r="AP227" i="1"/>
  <c r="AL227" i="1"/>
  <c r="AH227" i="1"/>
  <c r="AN228" i="1"/>
  <c r="AL228" i="1"/>
  <c r="AJ228" i="1"/>
  <c r="AT228" i="1"/>
  <c r="AP228" i="1"/>
  <c r="AF228" i="1"/>
  <c r="F129" i="2"/>
  <c r="G129" i="2" s="1"/>
  <c r="E129" i="2"/>
  <c r="G42" i="5"/>
  <c r="AV42" i="5"/>
  <c r="J33" i="1"/>
  <c r="R35" i="1"/>
  <c r="X37" i="1"/>
  <c r="X89" i="1"/>
  <c r="AR89" i="1"/>
  <c r="AN89" i="1"/>
  <c r="AJ89" i="1"/>
  <c r="H99" i="1"/>
  <c r="AF99" i="1"/>
  <c r="AB99" i="1"/>
  <c r="X99" i="1"/>
  <c r="L227" i="1"/>
  <c r="J228" i="1"/>
  <c r="R229" i="1"/>
  <c r="R277" i="1"/>
  <c r="Z279" i="1"/>
  <c r="Y6" i="2"/>
  <c r="AG8" i="2"/>
  <c r="AE8" i="2"/>
  <c r="AC8" i="2"/>
  <c r="AA8" i="2"/>
  <c r="AQ8" i="2"/>
  <c r="AO8" i="2"/>
  <c r="AM8" i="2"/>
  <c r="S8" i="2"/>
  <c r="S22" i="2"/>
  <c r="AA30" i="2"/>
  <c r="Y30" i="2"/>
  <c r="AO30" i="2"/>
  <c r="AM30" i="2"/>
  <c r="AG30" i="2"/>
  <c r="AE30" i="2"/>
  <c r="AC30" i="2"/>
  <c r="U30" i="2"/>
  <c r="S30" i="2"/>
  <c r="Q30" i="2"/>
  <c r="M30" i="2"/>
  <c r="E30" i="2"/>
  <c r="AO34" i="2"/>
  <c r="Q53" i="2"/>
  <c r="AO58" i="2"/>
  <c r="S62" i="2"/>
  <c r="K62" i="2"/>
  <c r="I62" i="2"/>
  <c r="AE62" i="2"/>
  <c r="AC62" i="2"/>
  <c r="AA62" i="2"/>
  <c r="W62" i="2"/>
  <c r="U62" i="2"/>
  <c r="Q62" i="2"/>
  <c r="AQ62" i="2"/>
  <c r="AO62" i="2"/>
  <c r="AM62" i="2"/>
  <c r="M62" i="2"/>
  <c r="O64" i="2"/>
  <c r="G64" i="2"/>
  <c r="E64" i="2"/>
  <c r="AM64" i="2"/>
  <c r="AK64" i="2"/>
  <c r="AU64" i="2"/>
  <c r="AS64" i="2"/>
  <c r="S64" i="2"/>
  <c r="Q64" i="2"/>
  <c r="M64" i="2"/>
  <c r="I64" i="2"/>
  <c r="AQ72" i="2"/>
  <c r="AG72" i="2"/>
  <c r="S72" i="2"/>
  <c r="Q72" i="2"/>
  <c r="O72" i="2"/>
  <c r="AS72" i="2"/>
  <c r="AO72" i="2"/>
  <c r="AM72" i="2"/>
  <c r="AE72" i="2"/>
  <c r="W72" i="2"/>
  <c r="Y365" i="2"/>
  <c r="AV43" i="5"/>
  <c r="S105" i="5"/>
  <c r="M105" i="5"/>
  <c r="K105" i="5"/>
  <c r="AO105" i="5"/>
  <c r="AM105" i="5"/>
  <c r="I105" i="5"/>
  <c r="G105" i="5"/>
  <c r="E105" i="5"/>
  <c r="AU105" i="5"/>
  <c r="AA108" i="5"/>
  <c r="S108" i="5"/>
  <c r="Q108" i="5"/>
  <c r="M108" i="5"/>
  <c r="AC108" i="5"/>
  <c r="K108" i="5"/>
  <c r="I108" i="5"/>
  <c r="G108" i="5"/>
  <c r="E108" i="5"/>
  <c r="AS108" i="5"/>
  <c r="AQ108" i="5"/>
  <c r="F116" i="6"/>
  <c r="G116" i="6" s="1"/>
  <c r="E116" i="6"/>
  <c r="L33" i="1"/>
  <c r="P34" i="1"/>
  <c r="V35" i="1"/>
  <c r="Z37" i="1"/>
  <c r="H89" i="1"/>
  <c r="J99" i="1"/>
  <c r="AT219" i="1"/>
  <c r="AR219" i="1"/>
  <c r="AP219" i="1"/>
  <c r="AJ219" i="1"/>
  <c r="AF219" i="1"/>
  <c r="AB219" i="1"/>
  <c r="P220" i="1"/>
  <c r="N227" i="1"/>
  <c r="L228" i="1"/>
  <c r="T229" i="1"/>
  <c r="T277" i="1"/>
  <c r="AD279" i="1"/>
  <c r="AM5" i="2"/>
  <c r="AE5" i="2"/>
  <c r="AC5" i="2"/>
  <c r="AA5" i="2"/>
  <c r="Q5" i="2"/>
  <c r="O5" i="2"/>
  <c r="M5" i="2"/>
  <c r="I5" i="2"/>
  <c r="AG6" i="2"/>
  <c r="E8" i="2"/>
  <c r="M15" i="2"/>
  <c r="U22" i="2"/>
  <c r="W25" i="2"/>
  <c r="G30" i="2"/>
  <c r="AQ34" i="2"/>
  <c r="Y38" i="2"/>
  <c r="S53" i="2"/>
  <c r="AQ58" i="2"/>
  <c r="E62" i="2"/>
  <c r="K64" i="2"/>
  <c r="E72" i="2"/>
  <c r="E132" i="2"/>
  <c r="AC365" i="2"/>
  <c r="E15" i="5"/>
  <c r="G66" i="5"/>
  <c r="AV66" i="5"/>
  <c r="AS80" i="5"/>
  <c r="AC80" i="5"/>
  <c r="AA80" i="5"/>
  <c r="I80" i="5"/>
  <c r="G80" i="5"/>
  <c r="E80" i="5"/>
  <c r="AQ80" i="5"/>
  <c r="AO80" i="5"/>
  <c r="Q96" i="5"/>
  <c r="K96" i="5"/>
  <c r="AU96" i="5"/>
  <c r="AS96" i="5"/>
  <c r="AQ96" i="5"/>
  <c r="AO96" i="5"/>
  <c r="AM96" i="5"/>
  <c r="AC96" i="5"/>
  <c r="S96" i="5"/>
  <c r="E101" i="5"/>
  <c r="AO101" i="5"/>
  <c r="AM101" i="5"/>
  <c r="Q101" i="5"/>
  <c r="M101" i="5"/>
  <c r="U101" i="5"/>
  <c r="S101" i="5"/>
  <c r="AC101" i="5"/>
  <c r="K101" i="5"/>
  <c r="I101" i="5"/>
  <c r="L99" i="1"/>
  <c r="G8" i="2"/>
  <c r="O15" i="2"/>
  <c r="O17" i="2"/>
  <c r="AG17" i="2"/>
  <c r="AE17" i="2"/>
  <c r="AC17" i="2"/>
  <c r="AS17" i="2"/>
  <c r="AK17" i="2"/>
  <c r="G21" i="2"/>
  <c r="AG21" i="2"/>
  <c r="AE21" i="2"/>
  <c r="AC21" i="2"/>
  <c r="AA21" i="2"/>
  <c r="Y21" i="2"/>
  <c r="W21" i="2"/>
  <c r="S21" i="2"/>
  <c r="K21" i="2"/>
  <c r="W22" i="2"/>
  <c r="Y25" i="2"/>
  <c r="I30" i="2"/>
  <c r="AS34" i="2"/>
  <c r="U53" i="2"/>
  <c r="AS58" i="2"/>
  <c r="G62" i="2"/>
  <c r="U64" i="2"/>
  <c r="G72" i="2"/>
  <c r="AE365" i="2"/>
  <c r="AC84" i="5"/>
  <c r="U84" i="5"/>
  <c r="S84" i="5"/>
  <c r="AQ84" i="5"/>
  <c r="AO84" i="5"/>
  <c r="AM84" i="5"/>
  <c r="AA84" i="5"/>
  <c r="I84" i="5"/>
  <c r="G84" i="5"/>
  <c r="AA97" i="5"/>
  <c r="Q105" i="5"/>
  <c r="U108" i="5"/>
  <c r="F92" i="2"/>
  <c r="G92" i="2" s="1"/>
  <c r="E92" i="2"/>
  <c r="N33" i="1"/>
  <c r="R34" i="1"/>
  <c r="Z35" i="1"/>
  <c r="AB37" i="1"/>
  <c r="J89" i="1"/>
  <c r="R220" i="1"/>
  <c r="P227" i="1"/>
  <c r="N228" i="1"/>
  <c r="V229" i="1"/>
  <c r="V277" i="1"/>
  <c r="AF279" i="1"/>
  <c r="P33" i="1"/>
  <c r="T34" i="1"/>
  <c r="AD35" i="1"/>
  <c r="AD37" i="1"/>
  <c r="Z88" i="1"/>
  <c r="AR88" i="1"/>
  <c r="AN88" i="1"/>
  <c r="AJ88" i="1"/>
  <c r="L89" i="1"/>
  <c r="J98" i="1"/>
  <c r="AF98" i="1"/>
  <c r="AB98" i="1"/>
  <c r="X98" i="1"/>
  <c r="N99" i="1"/>
  <c r="R109" i="1"/>
  <c r="J219" i="1"/>
  <c r="T220" i="1"/>
  <c r="R225" i="1"/>
  <c r="R227" i="1"/>
  <c r="P228" i="1"/>
  <c r="X229" i="1"/>
  <c r="V234" i="1"/>
  <c r="Z277" i="1"/>
  <c r="AH279" i="1"/>
  <c r="G5" i="2"/>
  <c r="AM6" i="2"/>
  <c r="I8" i="2"/>
  <c r="U15" i="2"/>
  <c r="E17" i="2"/>
  <c r="E21" i="2"/>
  <c r="AA22" i="2"/>
  <c r="AA25" i="2"/>
  <c r="AA28" i="2"/>
  <c r="K30" i="2"/>
  <c r="AU34" i="2"/>
  <c r="AK38" i="2"/>
  <c r="AC53" i="2"/>
  <c r="AU58" i="2"/>
  <c r="O62" i="2"/>
  <c r="W64" i="2"/>
  <c r="I72" i="2"/>
  <c r="F137" i="2"/>
  <c r="G137" i="2" s="1"/>
  <c r="AG365" i="2"/>
  <c r="G68" i="5"/>
  <c r="AV68" i="5"/>
  <c r="M80" i="5"/>
  <c r="E84" i="5"/>
  <c r="AC85" i="5"/>
  <c r="G96" i="5"/>
  <c r="AC97" i="5"/>
  <c r="U105" i="5"/>
  <c r="Q111" i="5"/>
  <c r="U145" i="5"/>
  <c r="W21" i="6"/>
  <c r="Q21" i="6"/>
  <c r="O21" i="6"/>
  <c r="M21" i="6"/>
  <c r="AC21" i="6"/>
  <c r="AA21" i="6"/>
  <c r="U21" i="6"/>
  <c r="K21" i="6"/>
  <c r="I21" i="6"/>
  <c r="AU21" i="6"/>
  <c r="AM21" i="6"/>
  <c r="AK21" i="6"/>
  <c r="AG21" i="6"/>
  <c r="AS21" i="6"/>
  <c r="AQ21" i="6"/>
  <c r="N280" i="1"/>
  <c r="L280" i="1"/>
  <c r="AZ280" i="1"/>
  <c r="AM3" i="2"/>
  <c r="I20" i="2"/>
  <c r="AG20" i="2"/>
  <c r="AE20" i="2"/>
  <c r="AC20" i="2"/>
  <c r="O40" i="2"/>
  <c r="G40" i="2"/>
  <c r="E40" i="2"/>
  <c r="AM40" i="2"/>
  <c r="AK40" i="2"/>
  <c r="AQ40" i="2"/>
  <c r="AO40" i="2"/>
  <c r="AG40" i="2"/>
  <c r="AI68" i="2"/>
  <c r="S83" i="5"/>
  <c r="AC83" i="5"/>
  <c r="AO83" i="5"/>
  <c r="AM83" i="5"/>
  <c r="AC110" i="5"/>
  <c r="AA110" i="5"/>
  <c r="S110" i="5"/>
  <c r="K110" i="5"/>
  <c r="I110" i="5"/>
  <c r="E110" i="5"/>
  <c r="AO110" i="5"/>
  <c r="AM110" i="5"/>
  <c r="U110" i="5"/>
  <c r="AS125" i="5"/>
  <c r="M125" i="5"/>
  <c r="K125" i="5"/>
  <c r="AU125" i="5"/>
  <c r="U125" i="5"/>
  <c r="S125" i="5"/>
  <c r="Q125" i="5"/>
  <c r="AQ125" i="5"/>
  <c r="AO125" i="5"/>
  <c r="AQ33" i="6"/>
  <c r="Q33" i="6"/>
  <c r="O33" i="6"/>
  <c r="M33" i="6"/>
  <c r="W33" i="6"/>
  <c r="S33" i="6"/>
  <c r="I33" i="6"/>
  <c r="G33" i="6"/>
  <c r="AU33" i="6"/>
  <c r="AM33" i="6"/>
  <c r="AK33" i="6"/>
  <c r="AG33" i="6"/>
  <c r="AE33" i="6"/>
  <c r="Y33" i="6"/>
  <c r="E114" i="6"/>
  <c r="F114" i="6"/>
  <c r="G114" i="6" s="1"/>
  <c r="C8" i="11"/>
  <c r="E83" i="5"/>
  <c r="G110" i="5"/>
  <c r="E125" i="5"/>
  <c r="AQ130" i="5"/>
  <c r="AO130" i="5"/>
  <c r="AC130" i="5"/>
  <c r="AA130" i="5"/>
  <c r="U130" i="5"/>
  <c r="S130" i="5"/>
  <c r="Q130" i="5"/>
  <c r="M130" i="5"/>
  <c r="G130" i="5"/>
  <c r="E33" i="6"/>
  <c r="AX41" i="1"/>
  <c r="AX74" i="1"/>
  <c r="AV182" i="1"/>
  <c r="P280" i="1"/>
  <c r="AH283" i="1"/>
  <c r="AF283" i="1"/>
  <c r="AD283" i="1"/>
  <c r="AO4" i="2"/>
  <c r="AE4" i="2"/>
  <c r="AC4" i="2"/>
  <c r="AA4" i="2"/>
  <c r="AI8" i="2"/>
  <c r="M20" i="2"/>
  <c r="Q40" i="2"/>
  <c r="E45" i="2"/>
  <c r="AO45" i="2"/>
  <c r="AM45" i="2"/>
  <c r="K45" i="2"/>
  <c r="I45" i="2"/>
  <c r="G45" i="2"/>
  <c r="W45" i="2"/>
  <c r="U45" i="2"/>
  <c r="S45" i="2"/>
  <c r="AI50" i="2"/>
  <c r="AI54" i="2"/>
  <c r="AI55" i="2"/>
  <c r="AI62" i="2"/>
  <c r="AI67" i="2"/>
  <c r="AI109" i="2"/>
  <c r="AI110" i="2"/>
  <c r="G39" i="5"/>
  <c r="AV39" i="5"/>
  <c r="AO81" i="5"/>
  <c r="AA81" i="5"/>
  <c r="AC81" i="5"/>
  <c r="AM81" i="5"/>
  <c r="K83" i="5"/>
  <c r="M109" i="5"/>
  <c r="I109" i="5"/>
  <c r="AC109" i="5"/>
  <c r="U109" i="5"/>
  <c r="S109" i="5"/>
  <c r="Q109" i="5"/>
  <c r="Q110" i="5"/>
  <c r="K130" i="5"/>
  <c r="AS136" i="5"/>
  <c r="AC136" i="5"/>
  <c r="AA136" i="5"/>
  <c r="AU136" i="5"/>
  <c r="AO136" i="5"/>
  <c r="AM136" i="5"/>
  <c r="AQ136" i="5"/>
  <c r="M142" i="5"/>
  <c r="AC142" i="5"/>
  <c r="AA142" i="5"/>
  <c r="AU142" i="5"/>
  <c r="AS142" i="5"/>
  <c r="U142" i="5"/>
  <c r="S142" i="5"/>
  <c r="Q142" i="5"/>
  <c r="I142" i="5"/>
  <c r="AA33" i="6"/>
  <c r="E52" i="6"/>
  <c r="S52" i="6"/>
  <c r="Q52" i="6"/>
  <c r="O52" i="6"/>
  <c r="AG52" i="6"/>
  <c r="AM52" i="6"/>
  <c r="AC52" i="6"/>
  <c r="AA52" i="6"/>
  <c r="AO52" i="6"/>
  <c r="W52" i="6"/>
  <c r="U52" i="6"/>
  <c r="K52" i="6"/>
  <c r="G52" i="6"/>
  <c r="AU52" i="6"/>
  <c r="AK52" i="6"/>
  <c r="AQ52" i="6"/>
  <c r="AE52" i="6"/>
  <c r="Y52" i="6"/>
  <c r="M52" i="6"/>
  <c r="I52" i="6"/>
  <c r="J41" i="1"/>
  <c r="J74" i="1"/>
  <c r="J113" i="1"/>
  <c r="J114" i="1"/>
  <c r="J115" i="1"/>
  <c r="J116" i="1"/>
  <c r="J117" i="1"/>
  <c r="AH224" i="1"/>
  <c r="AF224" i="1"/>
  <c r="AD224" i="1"/>
  <c r="L235" i="1"/>
  <c r="J235" i="1"/>
  <c r="H235" i="1"/>
  <c r="T280" i="1"/>
  <c r="G4" i="2"/>
  <c r="M18" i="2"/>
  <c r="AG18" i="2"/>
  <c r="AE18" i="2"/>
  <c r="AC18" i="2"/>
  <c r="Q20" i="2"/>
  <c r="AI22" i="2"/>
  <c r="U40" i="2"/>
  <c r="AI41" i="2"/>
  <c r="O45" i="2"/>
  <c r="AI75" i="2"/>
  <c r="AI77" i="2"/>
  <c r="G81" i="5"/>
  <c r="G109" i="5"/>
  <c r="E135" i="5"/>
  <c r="AS135" i="5"/>
  <c r="AM135" i="5"/>
  <c r="AO135" i="5"/>
  <c r="G136" i="5"/>
  <c r="G142" i="5"/>
  <c r="AI133" i="6"/>
  <c r="AI122" i="6"/>
  <c r="AI111" i="6"/>
  <c r="AI100" i="6"/>
  <c r="AI89" i="6"/>
  <c r="AI77" i="6"/>
  <c r="AI61" i="6"/>
  <c r="AI37" i="6"/>
  <c r="AI15" i="6"/>
  <c r="AI135" i="6"/>
  <c r="AI121" i="6"/>
  <c r="AI108" i="6"/>
  <c r="AI94" i="6"/>
  <c r="AI81" i="6"/>
  <c r="AI6" i="6"/>
  <c r="AI107" i="6"/>
  <c r="AI134" i="6"/>
  <c r="AI120" i="6"/>
  <c r="AI106" i="6"/>
  <c r="AI93" i="6"/>
  <c r="AI80" i="6"/>
  <c r="AI79" i="6"/>
  <c r="AI131" i="6"/>
  <c r="AI117" i="6"/>
  <c r="AI104" i="6"/>
  <c r="AI91" i="6"/>
  <c r="AI76" i="6"/>
  <c r="AI97" i="6"/>
  <c r="AI67" i="6"/>
  <c r="AI45" i="6"/>
  <c r="AI22" i="6"/>
  <c r="AQ2" i="6"/>
  <c r="AI206" i="6"/>
  <c r="AI205" i="6"/>
  <c r="AI204" i="6"/>
  <c r="AI203" i="6"/>
  <c r="AI202" i="6"/>
  <c r="AI201" i="6"/>
  <c r="AI200" i="6"/>
  <c r="AI199" i="6"/>
  <c r="AI198" i="6"/>
  <c r="AI197" i="6"/>
  <c r="AI196" i="6"/>
  <c r="AI195" i="6"/>
  <c r="AI194" i="6"/>
  <c r="AI193" i="6"/>
  <c r="AI192" i="6"/>
  <c r="AI191" i="6"/>
  <c r="AI190" i="6"/>
  <c r="AI189" i="6"/>
  <c r="AI188" i="6"/>
  <c r="AI187" i="6"/>
  <c r="AI186" i="6"/>
  <c r="AI185" i="6"/>
  <c r="AI184" i="6"/>
  <c r="AI183" i="6"/>
  <c r="AI182" i="6"/>
  <c r="AI181" i="6"/>
  <c r="AI180" i="6"/>
  <c r="AI179" i="6"/>
  <c r="AI178" i="6"/>
  <c r="AI177" i="6"/>
  <c r="AI176" i="6"/>
  <c r="AI175" i="6"/>
  <c r="AI174" i="6"/>
  <c r="AI173" i="6"/>
  <c r="AI172" i="6"/>
  <c r="AI171" i="6"/>
  <c r="AI170" i="6"/>
  <c r="AI169" i="6"/>
  <c r="AI168" i="6"/>
  <c r="AI167" i="6"/>
  <c r="AI166" i="6"/>
  <c r="AI165" i="6"/>
  <c r="AI164" i="6"/>
  <c r="AI163" i="6"/>
  <c r="AI162" i="6"/>
  <c r="AI161" i="6"/>
  <c r="AI160" i="6"/>
  <c r="AI159" i="6"/>
  <c r="AI158" i="6"/>
  <c r="AI157" i="6"/>
  <c r="AI156" i="6"/>
  <c r="AI155" i="6"/>
  <c r="AI154" i="6"/>
  <c r="AI153" i="6"/>
  <c r="AI152" i="6"/>
  <c r="AI151" i="6"/>
  <c r="AI150" i="6"/>
  <c r="AI149" i="6"/>
  <c r="AI148" i="6"/>
  <c r="AI147" i="6"/>
  <c r="AI146" i="6"/>
  <c r="AI145" i="6"/>
  <c r="AI144" i="6"/>
  <c r="AI143" i="6"/>
  <c r="AI142" i="6"/>
  <c r="AI141" i="6"/>
  <c r="AI140" i="6"/>
  <c r="AI139" i="6"/>
  <c r="AI138" i="6"/>
  <c r="AI137" i="6"/>
  <c r="AI136" i="6"/>
  <c r="AI116" i="6"/>
  <c r="AI114" i="6"/>
  <c r="AI113" i="6"/>
  <c r="AI60" i="6"/>
  <c r="AI46" i="6"/>
  <c r="AI40" i="6"/>
  <c r="AI16" i="6"/>
  <c r="AI9" i="6"/>
  <c r="I2" i="6"/>
  <c r="AI110" i="6"/>
  <c r="AI54" i="6"/>
  <c r="AI53" i="6"/>
  <c r="AI52" i="6"/>
  <c r="AI35" i="6"/>
  <c r="AI28" i="6"/>
  <c r="E2" i="6"/>
  <c r="AI56" i="6"/>
  <c r="AI47" i="6"/>
  <c r="AI23" i="6"/>
  <c r="AI17" i="6"/>
  <c r="AU2" i="6"/>
  <c r="AS2" i="6"/>
  <c r="AI118" i="6"/>
  <c r="AI109" i="6"/>
  <c r="AI75" i="6"/>
  <c r="AI72" i="6"/>
  <c r="AI38" i="6"/>
  <c r="AI27" i="6"/>
  <c r="G2" i="6"/>
  <c r="AI103" i="6"/>
  <c r="AI101" i="6"/>
  <c r="AI99" i="6"/>
  <c r="AI98" i="6"/>
  <c r="AI69" i="6"/>
  <c r="AI55" i="6"/>
  <c r="AI49" i="6"/>
  <c r="AI32" i="6"/>
  <c r="AI14" i="6"/>
  <c r="AM2" i="6"/>
  <c r="AI50" i="6"/>
  <c r="AI88" i="6"/>
  <c r="AI86" i="6"/>
  <c r="AI78" i="6"/>
  <c r="AI74" i="6"/>
  <c r="AI73" i="6"/>
  <c r="AI71" i="6"/>
  <c r="AI10" i="6"/>
  <c r="AI87" i="6"/>
  <c r="AI19" i="6"/>
  <c r="AI33" i="6"/>
  <c r="AI95" i="6"/>
  <c r="AI92" i="6"/>
  <c r="AI90" i="6"/>
  <c r="AI13" i="6"/>
  <c r="AO2" i="6"/>
  <c r="AI124" i="6"/>
  <c r="AI96" i="6"/>
  <c r="AI65" i="6"/>
  <c r="AK2" i="6"/>
  <c r="AI130" i="6"/>
  <c r="AI129" i="6"/>
  <c r="AI119" i="6"/>
  <c r="AI36" i="6"/>
  <c r="AI31" i="6"/>
  <c r="AE2" i="6"/>
  <c r="AI123" i="6"/>
  <c r="AI115" i="6"/>
  <c r="AI112" i="6"/>
  <c r="AI48" i="6"/>
  <c r="AI8" i="6"/>
  <c r="AI127" i="6"/>
  <c r="AI126" i="6"/>
  <c r="AI125" i="6"/>
  <c r="AI128" i="6"/>
  <c r="AI102" i="6"/>
  <c r="AI44" i="6"/>
  <c r="AI41" i="6"/>
  <c r="AI105" i="6"/>
  <c r="AI24" i="6"/>
  <c r="AI64" i="6"/>
  <c r="AI12" i="6"/>
  <c r="AI132" i="6"/>
  <c r="AI82" i="6"/>
  <c r="AI66" i="6"/>
  <c r="AI57" i="6"/>
  <c r="AI21" i="6"/>
  <c r="AC2" i="6"/>
  <c r="AI11" i="6"/>
  <c r="AI26" i="6"/>
  <c r="AO33" i="6"/>
  <c r="AI42" i="6"/>
  <c r="AI70" i="6"/>
  <c r="AI129" i="2"/>
  <c r="AI118" i="2"/>
  <c r="AI107" i="2"/>
  <c r="AI96" i="2"/>
  <c r="AI85" i="2"/>
  <c r="AI74" i="2"/>
  <c r="AI52" i="2"/>
  <c r="AI30" i="2"/>
  <c r="AI127" i="2"/>
  <c r="AI116" i="2"/>
  <c r="AI105" i="2"/>
  <c r="AI94" i="2"/>
  <c r="AI83" i="2"/>
  <c r="AI72" i="2"/>
  <c r="AI48" i="2"/>
  <c r="AI26" i="2"/>
  <c r="AI71" i="2"/>
  <c r="AI47" i="2"/>
  <c r="AI25" i="2"/>
  <c r="AI135" i="2"/>
  <c r="AI101" i="2"/>
  <c r="AI100" i="2"/>
  <c r="AI84" i="2"/>
  <c r="AI63" i="2"/>
  <c r="AI39" i="2"/>
  <c r="AI99" i="2"/>
  <c r="AI51" i="2"/>
  <c r="AI134" i="2"/>
  <c r="AI133" i="2"/>
  <c r="AI117" i="2"/>
  <c r="AI65" i="2"/>
  <c r="AI64" i="2"/>
  <c r="AI40" i="2"/>
  <c r="AI7" i="2"/>
  <c r="AQ3" i="2"/>
  <c r="AI125" i="2"/>
  <c r="AI81" i="2"/>
  <c r="AE3" i="2"/>
  <c r="AI124" i="2"/>
  <c r="AI80" i="2"/>
  <c r="AI35" i="2"/>
  <c r="AI23" i="2"/>
  <c r="AC3" i="2"/>
  <c r="AI123" i="2"/>
  <c r="AI122" i="2"/>
  <c r="AI104" i="2"/>
  <c r="AI79" i="2"/>
  <c r="AI78" i="2"/>
  <c r="AI24" i="2"/>
  <c r="AA3" i="2"/>
  <c r="W36" i="2"/>
  <c r="O36" i="2"/>
  <c r="M36" i="2"/>
  <c r="U36" i="2"/>
  <c r="S36" i="2"/>
  <c r="Q36" i="2"/>
  <c r="AU36" i="2"/>
  <c r="AS36" i="2"/>
  <c r="AQ36" i="2"/>
  <c r="AI53" i="2"/>
  <c r="AI76" i="2"/>
  <c r="AI82" i="2"/>
  <c r="AI114" i="2"/>
  <c r="AI120" i="2"/>
  <c r="AO362" i="2"/>
  <c r="AG362" i="2"/>
  <c r="AE362" i="2"/>
  <c r="AA362" i="2"/>
  <c r="W362" i="2"/>
  <c r="U362" i="2"/>
  <c r="S362" i="2"/>
  <c r="AQ362" i="2"/>
  <c r="AM362" i="2"/>
  <c r="AK362" i="2"/>
  <c r="AV4" i="5"/>
  <c r="AV55" i="5"/>
  <c r="Q83" i="5"/>
  <c r="AA125" i="5"/>
  <c r="AS33" i="6"/>
  <c r="M48" i="6"/>
  <c r="S48" i="6"/>
  <c r="Q48" i="6"/>
  <c r="O48" i="6"/>
  <c r="AU48" i="6"/>
  <c r="AQ48" i="6"/>
  <c r="AO48" i="6"/>
  <c r="AA48" i="6"/>
  <c r="K48" i="6"/>
  <c r="I48" i="6"/>
  <c r="E48" i="6"/>
  <c r="AG48" i="6"/>
  <c r="AE48" i="6"/>
  <c r="AC48" i="6"/>
  <c r="Y48" i="6"/>
  <c r="G48" i="6"/>
  <c r="N113" i="1"/>
  <c r="N114" i="1"/>
  <c r="N115" i="1"/>
  <c r="N116" i="1"/>
  <c r="N117" i="1"/>
  <c r="J224" i="1"/>
  <c r="AR227" i="1"/>
  <c r="T233" i="1"/>
  <c r="R233" i="1"/>
  <c r="P233" i="1"/>
  <c r="P235" i="1"/>
  <c r="X280" i="1"/>
  <c r="E3" i="2"/>
  <c r="K4" i="2"/>
  <c r="AC10" i="2"/>
  <c r="AG10" i="2"/>
  <c r="AE10" i="2"/>
  <c r="AA10" i="2"/>
  <c r="AI14" i="2"/>
  <c r="G18" i="2"/>
  <c r="U20" i="2"/>
  <c r="AI34" i="2"/>
  <c r="E36" i="2"/>
  <c r="Q39" i="2"/>
  <c r="I39" i="2"/>
  <c r="G39" i="2"/>
  <c r="AG39" i="2"/>
  <c r="AE39" i="2"/>
  <c r="AA39" i="2"/>
  <c r="Y39" i="2"/>
  <c r="W39" i="2"/>
  <c r="Y40" i="2"/>
  <c r="Y45" i="2"/>
  <c r="AQ48" i="2"/>
  <c r="AG48" i="2"/>
  <c r="U48" i="2"/>
  <c r="S48" i="2"/>
  <c r="Q48" i="2"/>
  <c r="AU48" i="2"/>
  <c r="AI115" i="2"/>
  <c r="E362" i="2"/>
  <c r="F41" i="5"/>
  <c r="AV56" i="5"/>
  <c r="G56" i="5"/>
  <c r="F57" i="5"/>
  <c r="E57" i="5"/>
  <c r="E79" i="5"/>
  <c r="AO79" i="5"/>
  <c r="AM79" i="5"/>
  <c r="AC79" i="5"/>
  <c r="AA79" i="5"/>
  <c r="K81" i="5"/>
  <c r="U83" i="5"/>
  <c r="AC93" i="5"/>
  <c r="AA93" i="5"/>
  <c r="AU93" i="5"/>
  <c r="AS93" i="5"/>
  <c r="U93" i="5"/>
  <c r="S93" i="5"/>
  <c r="Q93" i="5"/>
  <c r="AC104" i="5"/>
  <c r="AA104" i="5"/>
  <c r="M104" i="5"/>
  <c r="K104" i="5"/>
  <c r="AM104" i="5"/>
  <c r="U112" i="5"/>
  <c r="S112" i="5"/>
  <c r="G112" i="5"/>
  <c r="E112" i="5"/>
  <c r="AU112" i="5"/>
  <c r="AS112" i="5"/>
  <c r="AQ112" i="5"/>
  <c r="AC125" i="5"/>
  <c r="I134" i="5"/>
  <c r="AU134" i="5"/>
  <c r="AM134" i="5"/>
  <c r="AC134" i="5"/>
  <c r="I135" i="5"/>
  <c r="K136" i="5"/>
  <c r="M2" i="6"/>
  <c r="AI3" i="6"/>
  <c r="AI20" i="6"/>
  <c r="AO34" i="6"/>
  <c r="Q34" i="6"/>
  <c r="O34" i="6"/>
  <c r="M34" i="6"/>
  <c r="E34" i="6"/>
  <c r="AE34" i="6"/>
  <c r="AA34" i="6"/>
  <c r="W34" i="6"/>
  <c r="U34" i="6"/>
  <c r="AC34" i="6"/>
  <c r="I34" i="6"/>
  <c r="G34" i="6"/>
  <c r="AU34" i="6"/>
  <c r="AS34" i="6"/>
  <c r="AK34" i="6"/>
  <c r="U48" i="6"/>
  <c r="AC129" i="5"/>
  <c r="AU129" i="5"/>
  <c r="AS129" i="5"/>
  <c r="AA129" i="5"/>
  <c r="W12" i="6"/>
  <c r="U12" i="6"/>
  <c r="S12" i="6"/>
  <c r="Q12" i="6"/>
  <c r="AS12" i="6"/>
  <c r="AQ12" i="6"/>
  <c r="AE12" i="6"/>
  <c r="O12" i="6"/>
  <c r="M12" i="6"/>
  <c r="I12" i="6"/>
  <c r="AC12" i="6"/>
  <c r="AA12" i="6"/>
  <c r="Y12" i="6"/>
  <c r="K12" i="6"/>
  <c r="G12" i="6"/>
  <c r="S69" i="6"/>
  <c r="Q69" i="6"/>
  <c r="O69" i="6"/>
  <c r="M69" i="6"/>
  <c r="E69" i="6"/>
  <c r="AS69" i="6"/>
  <c r="AO69" i="6"/>
  <c r="AM69" i="6"/>
  <c r="AG69" i="6"/>
  <c r="AC69" i="6"/>
  <c r="Y69" i="6"/>
  <c r="AK69" i="6"/>
  <c r="AE69" i="6"/>
  <c r="AA69" i="6"/>
  <c r="W69" i="6"/>
  <c r="U69" i="6"/>
  <c r="G69" i="6"/>
  <c r="U61" i="2"/>
  <c r="M61" i="2"/>
  <c r="K61" i="2"/>
  <c r="AA61" i="2"/>
  <c r="Y61" i="2"/>
  <c r="W61" i="2"/>
  <c r="F95" i="2"/>
  <c r="G95" i="2" s="1"/>
  <c r="E95" i="2"/>
  <c r="I127" i="5"/>
  <c r="G127" i="5"/>
  <c r="AO127" i="5"/>
  <c r="AM127" i="5"/>
  <c r="AC127" i="5"/>
  <c r="AA127" i="5"/>
  <c r="I129" i="5"/>
  <c r="AQ138" i="5"/>
  <c r="AC138" i="5"/>
  <c r="AU138" i="5"/>
  <c r="AS138" i="5"/>
  <c r="AO138" i="5"/>
  <c r="AA10" i="6"/>
  <c r="Y10" i="6"/>
  <c r="W10" i="6"/>
  <c r="I10" i="6"/>
  <c r="AO10" i="6"/>
  <c r="AK10" i="6"/>
  <c r="AG10" i="6"/>
  <c r="AE10" i="6"/>
  <c r="AU10" i="6"/>
  <c r="AS10" i="6"/>
  <c r="AM10" i="6"/>
  <c r="AC10" i="6"/>
  <c r="U10" i="6"/>
  <c r="S10" i="6"/>
  <c r="Q10" i="6"/>
  <c r="K10" i="6"/>
  <c r="AQ69" i="6"/>
  <c r="AX236" i="1"/>
  <c r="AQ26" i="2"/>
  <c r="AG26" i="2"/>
  <c r="Q26" i="2"/>
  <c r="I43" i="2"/>
  <c r="AS43" i="2"/>
  <c r="AQ43" i="2"/>
  <c r="AU43" i="2"/>
  <c r="AO49" i="2"/>
  <c r="AG49" i="2"/>
  <c r="AE49" i="2"/>
  <c r="Y49" i="2"/>
  <c r="W49" i="2"/>
  <c r="U49" i="2"/>
  <c r="E61" i="2"/>
  <c r="E73" i="2"/>
  <c r="F93" i="2"/>
  <c r="G93" i="2" s="1"/>
  <c r="E119" i="2"/>
  <c r="AS360" i="2"/>
  <c r="AK360" i="2"/>
  <c r="AI360" i="2"/>
  <c r="AE360" i="2"/>
  <c r="K360" i="2"/>
  <c r="I360" i="2"/>
  <c r="G360" i="2"/>
  <c r="AG364" i="2"/>
  <c r="Y364" i="2"/>
  <c r="W364" i="2"/>
  <c r="S364" i="2"/>
  <c r="AM364" i="2"/>
  <c r="AK364" i="2"/>
  <c r="AI364" i="2"/>
  <c r="E6" i="5"/>
  <c r="E68" i="5"/>
  <c r="I100" i="5"/>
  <c r="AS100" i="5"/>
  <c r="AQ100" i="5"/>
  <c r="AM100" i="5"/>
  <c r="M100" i="5"/>
  <c r="K100" i="5"/>
  <c r="G100" i="5"/>
  <c r="E127" i="5"/>
  <c r="K129" i="5"/>
  <c r="E138" i="5"/>
  <c r="E10" i="6"/>
  <c r="AK12" i="6"/>
  <c r="U22" i="6"/>
  <c r="Q22" i="6"/>
  <c r="O22" i="6"/>
  <c r="M22" i="6"/>
  <c r="AK22" i="6"/>
  <c r="AE22" i="6"/>
  <c r="AA22" i="6"/>
  <c r="Y22" i="6"/>
  <c r="AQ22" i="6"/>
  <c r="AO22" i="6"/>
  <c r="AM22" i="6"/>
  <c r="AG22" i="6"/>
  <c r="AC22" i="6"/>
  <c r="K22" i="6"/>
  <c r="AU69" i="6"/>
  <c r="E26" i="2"/>
  <c r="AE32" i="2"/>
  <c r="W32" i="2"/>
  <c r="U32" i="2"/>
  <c r="AU32" i="2"/>
  <c r="E43" i="2"/>
  <c r="E49" i="2"/>
  <c r="G61" i="2"/>
  <c r="E94" i="2"/>
  <c r="E360" i="2"/>
  <c r="E364" i="2"/>
  <c r="F18" i="5"/>
  <c r="E18" i="5"/>
  <c r="AV46" i="5"/>
  <c r="G69" i="5"/>
  <c r="AV69" i="5"/>
  <c r="I89" i="5"/>
  <c r="AS89" i="5"/>
  <c r="AQ89" i="5"/>
  <c r="AM89" i="5"/>
  <c r="AU89" i="5"/>
  <c r="AO89" i="5"/>
  <c r="E100" i="5"/>
  <c r="Q113" i="5"/>
  <c r="G113" i="5"/>
  <c r="E113" i="5"/>
  <c r="AU113" i="5"/>
  <c r="K127" i="5"/>
  <c r="M129" i="5"/>
  <c r="G138" i="5"/>
  <c r="AK5" i="6"/>
  <c r="AM5" i="6"/>
  <c r="I5" i="6"/>
  <c r="E5" i="6"/>
  <c r="AU5" i="6"/>
  <c r="AG5" i="6"/>
  <c r="Y5" i="6"/>
  <c r="W5" i="6"/>
  <c r="S5" i="6"/>
  <c r="AS5" i="6"/>
  <c r="AQ5" i="6"/>
  <c r="AE5" i="6"/>
  <c r="G10" i="6"/>
  <c r="AM12" i="6"/>
  <c r="E22" i="6"/>
  <c r="AM35" i="6"/>
  <c r="Q35" i="6"/>
  <c r="O35" i="6"/>
  <c r="M35" i="6"/>
  <c r="K35" i="6"/>
  <c r="AO35" i="6"/>
  <c r="AE35" i="6"/>
  <c r="AC35" i="6"/>
  <c r="AK35" i="6"/>
  <c r="AG35" i="6"/>
  <c r="Y35" i="6"/>
  <c r="AQ35" i="6"/>
  <c r="AA35" i="6"/>
  <c r="W35" i="6"/>
  <c r="U35" i="6"/>
  <c r="S35" i="6"/>
  <c r="E35" i="6"/>
  <c r="AO126" i="5"/>
  <c r="K126" i="5"/>
  <c r="I126" i="5"/>
  <c r="AM126" i="5"/>
  <c r="U126" i="5"/>
  <c r="AO12" i="6"/>
  <c r="AS56" i="6"/>
  <c r="Q56" i="6"/>
  <c r="O56" i="6"/>
  <c r="M56" i="6"/>
  <c r="AK56" i="6"/>
  <c r="AU56" i="6"/>
  <c r="AO56" i="6"/>
  <c r="AG56" i="6"/>
  <c r="AQ56" i="6"/>
  <c r="AE56" i="6"/>
  <c r="U56" i="6"/>
  <c r="S56" i="6"/>
  <c r="K56" i="6"/>
  <c r="I56" i="6"/>
  <c r="G56" i="6"/>
  <c r="AA65" i="6"/>
  <c r="Q65" i="6"/>
  <c r="O65" i="6"/>
  <c r="M65" i="6"/>
  <c r="E65" i="6"/>
  <c r="K65" i="6"/>
  <c r="G65" i="6"/>
  <c r="AS65" i="6"/>
  <c r="AO65" i="6"/>
  <c r="AM65" i="6"/>
  <c r="S65" i="6"/>
  <c r="AU65" i="6"/>
  <c r="AQ65" i="6"/>
  <c r="AK65" i="6"/>
  <c r="AC65" i="6"/>
  <c r="F75" i="6"/>
  <c r="G75" i="6" s="1"/>
  <c r="E75" i="6"/>
  <c r="AO107" i="5"/>
  <c r="AM107" i="5"/>
  <c r="AA107" i="5"/>
  <c r="S107" i="5"/>
  <c r="Q107" i="5"/>
  <c r="M107" i="5"/>
  <c r="U107" i="5"/>
  <c r="Q129" i="5"/>
  <c r="AO137" i="5"/>
  <c r="AA137" i="5"/>
  <c r="AU137" i="5"/>
  <c r="AS137" i="5"/>
  <c r="AQ137" i="5"/>
  <c r="AM137" i="5"/>
  <c r="W67" i="6"/>
  <c r="Q67" i="6"/>
  <c r="O67" i="6"/>
  <c r="M67" i="6"/>
  <c r="E67" i="6"/>
  <c r="AK67" i="6"/>
  <c r="Y67" i="6"/>
  <c r="S67" i="6"/>
  <c r="I67" i="6"/>
  <c r="G67" i="6"/>
  <c r="AS67" i="6"/>
  <c r="AO67" i="6"/>
  <c r="AG67" i="6"/>
  <c r="AE67" i="6"/>
  <c r="AC67" i="6"/>
  <c r="AA67" i="6"/>
  <c r="U67" i="6"/>
  <c r="F83" i="6"/>
  <c r="G83" i="6" s="1"/>
  <c r="E83" i="6"/>
  <c r="E69" i="2"/>
  <c r="AO69" i="2"/>
  <c r="AM69" i="2"/>
  <c r="F19" i="5"/>
  <c r="E19" i="5"/>
  <c r="AQ91" i="5"/>
  <c r="Q144" i="5"/>
  <c r="I144" i="5"/>
  <c r="G144" i="5"/>
  <c r="AO144" i="5"/>
  <c r="AA144" i="5"/>
  <c r="G29" i="6"/>
  <c r="S29" i="6"/>
  <c r="Q29" i="6"/>
  <c r="O29" i="6"/>
  <c r="AG29" i="6"/>
  <c r="AU29" i="6"/>
  <c r="AQ29" i="6"/>
  <c r="AM29" i="6"/>
  <c r="AK29" i="6"/>
  <c r="E29" i="6"/>
  <c r="L3" i="11"/>
  <c r="L8" i="11" s="1"/>
  <c r="AC33" i="2"/>
  <c r="U33" i="2"/>
  <c r="S33" i="2"/>
  <c r="G44" i="2"/>
  <c r="AQ44" i="2"/>
  <c r="AO44" i="2"/>
  <c r="AC57" i="2"/>
  <c r="U57" i="2"/>
  <c r="S57" i="2"/>
  <c r="AV20" i="5"/>
  <c r="E61" i="5"/>
  <c r="F62" i="5"/>
  <c r="E62" i="5"/>
  <c r="AU91" i="5"/>
  <c r="AC40" i="6"/>
  <c r="Q40" i="6"/>
  <c r="O40" i="6"/>
  <c r="M40" i="6"/>
  <c r="AE40" i="6"/>
  <c r="Y40" i="6"/>
  <c r="W40" i="6"/>
  <c r="G40" i="6"/>
  <c r="G51" i="6"/>
  <c r="S51" i="6"/>
  <c r="Q51" i="6"/>
  <c r="O51" i="6"/>
  <c r="AA51" i="6"/>
  <c r="AE51" i="6"/>
  <c r="Y51" i="6"/>
  <c r="U51" i="6"/>
  <c r="M51" i="6"/>
  <c r="I51" i="6"/>
  <c r="AO58" i="6"/>
  <c r="Q58" i="6"/>
  <c r="O58" i="6"/>
  <c r="M58" i="6"/>
  <c r="I58" i="6"/>
  <c r="E58" i="6"/>
  <c r="AK58" i="6"/>
  <c r="AC58" i="6"/>
  <c r="AA58" i="6"/>
  <c r="W58" i="6"/>
  <c r="S58" i="6"/>
  <c r="O71" i="6"/>
  <c r="S71" i="6"/>
  <c r="Q71" i="6"/>
  <c r="M71" i="6"/>
  <c r="E71" i="6"/>
  <c r="W71" i="6"/>
  <c r="AE71" i="6"/>
  <c r="AA71" i="6"/>
  <c r="U71" i="6"/>
  <c r="I71" i="6"/>
  <c r="G71" i="6"/>
  <c r="AK71" i="6"/>
  <c r="Y71" i="6"/>
  <c r="K71" i="6"/>
  <c r="E33" i="2"/>
  <c r="G68" i="2"/>
  <c r="AQ68" i="2"/>
  <c r="AO68" i="2"/>
  <c r="E358" i="2"/>
  <c r="AO358" i="2"/>
  <c r="AM358" i="2"/>
  <c r="AI358" i="2"/>
  <c r="AS32" i="6"/>
  <c r="Q32" i="6"/>
  <c r="O32" i="6"/>
  <c r="M32" i="6"/>
  <c r="AQ32" i="6"/>
  <c r="I32" i="6"/>
  <c r="E32" i="6"/>
  <c r="AU32" i="6"/>
  <c r="AG32" i="6"/>
  <c r="AC32" i="6"/>
  <c r="Q46" i="6"/>
  <c r="S46" i="6"/>
  <c r="O46" i="6"/>
  <c r="M46" i="6"/>
  <c r="AO46" i="6"/>
  <c r="AE46" i="6"/>
  <c r="AA46" i="6"/>
  <c r="Y46" i="6"/>
  <c r="AM46" i="6"/>
  <c r="AK46" i="6"/>
  <c r="AC46" i="6"/>
  <c r="U46" i="6"/>
  <c r="F132" i="6"/>
  <c r="G132" i="6" s="1"/>
  <c r="E132" i="6"/>
  <c r="AC64" i="6"/>
  <c r="Q64" i="6"/>
  <c r="O64" i="6"/>
  <c r="M64" i="6"/>
  <c r="E64" i="6"/>
  <c r="AK64" i="6"/>
  <c r="AG64" i="6"/>
  <c r="AA64" i="6"/>
  <c r="Y64" i="6"/>
  <c r="AS64" i="6"/>
  <c r="AQ64" i="6"/>
  <c r="AM64" i="6"/>
  <c r="AE64" i="6"/>
  <c r="F134" i="6"/>
  <c r="G134" i="6" s="1"/>
  <c r="E134" i="6"/>
  <c r="C22" i="11"/>
  <c r="AU87" i="5"/>
  <c r="AU98" i="5"/>
  <c r="S23" i="6"/>
  <c r="Q23" i="6"/>
  <c r="O23" i="6"/>
  <c r="M23" i="6"/>
  <c r="AO23" i="6"/>
  <c r="AS23" i="6"/>
  <c r="AM23" i="6"/>
  <c r="AG23" i="6"/>
  <c r="K27" i="6"/>
  <c r="S27" i="6"/>
  <c r="Q27" i="6"/>
  <c r="O27" i="6"/>
  <c r="U27" i="6"/>
  <c r="AE27" i="6"/>
  <c r="AA27" i="6"/>
  <c r="W27" i="6"/>
  <c r="M27" i="6"/>
  <c r="J21" i="11"/>
  <c r="L7" i="11"/>
  <c r="AK24" i="2"/>
  <c r="AU41" i="2"/>
  <c r="AS42" i="2"/>
  <c r="AK46" i="2"/>
  <c r="AU65" i="2"/>
  <c r="AS66" i="2"/>
  <c r="AK70" i="2"/>
  <c r="AK359" i="2"/>
  <c r="AU77" i="5"/>
  <c r="G87" i="5"/>
  <c r="AU88" i="5"/>
  <c r="G98" i="5"/>
  <c r="AU99" i="5"/>
  <c r="M114" i="5"/>
  <c r="K114" i="5"/>
  <c r="I115" i="5"/>
  <c r="G115" i="5"/>
  <c r="AO3" i="6"/>
  <c r="I3" i="6"/>
  <c r="E3" i="6"/>
  <c r="AU3" i="6"/>
  <c r="AS3" i="6"/>
  <c r="AE8" i="6"/>
  <c r="AC8" i="6"/>
  <c r="AA8" i="6"/>
  <c r="W8" i="6"/>
  <c r="S8" i="6"/>
  <c r="O8" i="6"/>
  <c r="M8" i="6"/>
  <c r="G23" i="6"/>
  <c r="G27" i="6"/>
  <c r="U68" i="6"/>
  <c r="Q68" i="6"/>
  <c r="O68" i="6"/>
  <c r="M68" i="6"/>
  <c r="E68" i="6"/>
  <c r="AQ68" i="6"/>
  <c r="AU68" i="6"/>
  <c r="AK68" i="6"/>
  <c r="AG68" i="6"/>
  <c r="AC68" i="6"/>
  <c r="AA68" i="6"/>
  <c r="J17" i="11"/>
  <c r="L5" i="11"/>
  <c r="M5" i="11" s="1"/>
  <c r="J19" i="11"/>
  <c r="J18" i="11" s="1"/>
  <c r="AM24" i="2"/>
  <c r="E41" i="2"/>
  <c r="AU42" i="2"/>
  <c r="AM46" i="2"/>
  <c r="AU66" i="2"/>
  <c r="AM70" i="2"/>
  <c r="E77" i="5"/>
  <c r="I87" i="5"/>
  <c r="E88" i="5"/>
  <c r="I98" i="5"/>
  <c r="E99" i="5"/>
  <c r="E114" i="5"/>
  <c r="E115" i="5"/>
  <c r="AS117" i="5"/>
  <c r="AQ117" i="5"/>
  <c r="AO118" i="5"/>
  <c r="AM118" i="5"/>
  <c r="AM122" i="5"/>
  <c r="AO133" i="5"/>
  <c r="G3" i="6"/>
  <c r="E8" i="6"/>
  <c r="I23" i="6"/>
  <c r="I27" i="6"/>
  <c r="AK60" i="6"/>
  <c r="Q60" i="6"/>
  <c r="O60" i="6"/>
  <c r="M60" i="6"/>
  <c r="E60" i="6"/>
  <c r="U60" i="6"/>
  <c r="AE60" i="6"/>
  <c r="AA60" i="6"/>
  <c r="Y60" i="6"/>
  <c r="G68" i="6"/>
  <c r="Q114" i="5"/>
  <c r="Q115" i="5"/>
  <c r="AC121" i="5"/>
  <c r="AA121" i="5"/>
  <c r="Q132" i="5"/>
  <c r="AM132" i="5"/>
  <c r="Q3" i="6"/>
  <c r="Q8" i="6"/>
  <c r="Q15" i="6"/>
  <c r="O15" i="6"/>
  <c r="M15" i="6"/>
  <c r="AK15" i="6"/>
  <c r="Y15" i="6"/>
  <c r="U15" i="6"/>
  <c r="K15" i="6"/>
  <c r="I15" i="6"/>
  <c r="Y23" i="6"/>
  <c r="AK36" i="6"/>
  <c r="Q36" i="6"/>
  <c r="O36" i="6"/>
  <c r="M36" i="6"/>
  <c r="W36" i="6"/>
  <c r="AS36" i="6"/>
  <c r="AO36" i="6"/>
  <c r="AM36" i="6"/>
  <c r="O47" i="6"/>
  <c r="S47" i="6"/>
  <c r="Q47" i="6"/>
  <c r="M47" i="6"/>
  <c r="AU47" i="6"/>
  <c r="AQ47" i="6"/>
  <c r="AM47" i="6"/>
  <c r="AG47" i="6"/>
  <c r="W68" i="6"/>
  <c r="S14" i="6"/>
  <c r="Q14" i="6"/>
  <c r="O14" i="6"/>
  <c r="AE14" i="6"/>
  <c r="M26" i="6"/>
  <c r="S26" i="6"/>
  <c r="Q26" i="6"/>
  <c r="O26" i="6"/>
  <c r="G26" i="6"/>
  <c r="I50" i="6"/>
  <c r="S50" i="6"/>
  <c r="Q50" i="6"/>
  <c r="O50" i="6"/>
  <c r="U50" i="6"/>
  <c r="E87" i="6"/>
  <c r="F87" i="6"/>
  <c r="G87" i="6" s="1"/>
  <c r="F129" i="6"/>
  <c r="G129" i="6" s="1"/>
  <c r="E129" i="6"/>
  <c r="L65" i="9"/>
  <c r="J16" i="11"/>
  <c r="E146" i="5"/>
  <c r="AG6" i="6"/>
  <c r="AE6" i="6"/>
  <c r="AQ6" i="6"/>
  <c r="E14" i="6"/>
  <c r="Y20" i="6"/>
  <c r="Q20" i="6"/>
  <c r="O20" i="6"/>
  <c r="M20" i="6"/>
  <c r="U20" i="6"/>
  <c r="E26" i="6"/>
  <c r="AG38" i="6"/>
  <c r="Q38" i="6"/>
  <c r="O38" i="6"/>
  <c r="M38" i="6"/>
  <c r="AK38" i="6"/>
  <c r="U44" i="6"/>
  <c r="Q44" i="6"/>
  <c r="O44" i="6"/>
  <c r="M44" i="6"/>
  <c r="AC44" i="6"/>
  <c r="E50" i="6"/>
  <c r="F84" i="6"/>
  <c r="G84" i="6" s="1"/>
  <c r="E86" i="6"/>
  <c r="F86" i="6"/>
  <c r="G86" i="6" s="1"/>
  <c r="F89" i="6"/>
  <c r="G89" i="6" s="1"/>
  <c r="E89" i="6"/>
  <c r="P5" i="12"/>
  <c r="Q5" i="12" s="1"/>
  <c r="U13" i="6"/>
  <c r="S13" i="6"/>
  <c r="Q13" i="6"/>
  <c r="AA13" i="6"/>
  <c r="O25" i="6"/>
  <c r="S25" i="6"/>
  <c r="Q25" i="6"/>
  <c r="M25" i="6"/>
  <c r="F96" i="6"/>
  <c r="G96" i="6" s="1"/>
  <c r="E96" i="6"/>
  <c r="K7" i="11"/>
  <c r="M7" i="11" s="1"/>
  <c r="AA19" i="6"/>
  <c r="Q19" i="6"/>
  <c r="O19" i="6"/>
  <c r="M19" i="6"/>
  <c r="I19" i="6"/>
  <c r="Q37" i="6"/>
  <c r="O37" i="6"/>
  <c r="M37" i="6"/>
  <c r="AC37" i="6"/>
  <c r="W43" i="6"/>
  <c r="Q43" i="6"/>
  <c r="O43" i="6"/>
  <c r="M43" i="6"/>
  <c r="U43" i="6"/>
  <c r="AG62" i="6"/>
  <c r="Q62" i="6"/>
  <c r="O62" i="6"/>
  <c r="M62" i="6"/>
  <c r="E62" i="6"/>
  <c r="AM62" i="6"/>
  <c r="AC62" i="6"/>
  <c r="Y66" i="6"/>
  <c r="Q66" i="6"/>
  <c r="O66" i="6"/>
  <c r="M66" i="6"/>
  <c r="E66" i="6"/>
  <c r="AA66" i="6"/>
  <c r="W66" i="6"/>
  <c r="Q70" i="6"/>
  <c r="S70" i="6"/>
  <c r="O70" i="6"/>
  <c r="M70" i="6"/>
  <c r="E70" i="6"/>
  <c r="G70" i="6"/>
  <c r="U70" i="6"/>
  <c r="F103" i="6"/>
  <c r="G103" i="6" s="1"/>
  <c r="E103" i="6"/>
  <c r="P65" i="9"/>
  <c r="P11" i="12"/>
  <c r="Q11" i="12" s="1"/>
  <c r="P65" i="8"/>
  <c r="F97" i="6"/>
  <c r="G97" i="6" s="1"/>
  <c r="P20" i="12"/>
  <c r="Q20" i="12" s="1"/>
  <c r="AC18" i="6"/>
  <c r="Q18" i="6"/>
  <c r="O18" i="6"/>
  <c r="M18" i="6"/>
  <c r="AA41" i="6"/>
  <c r="Q41" i="6"/>
  <c r="O41" i="6"/>
  <c r="M41" i="6"/>
  <c r="B22" i="11"/>
  <c r="P14" i="12"/>
  <c r="Q14" i="12" s="1"/>
  <c r="P33" i="12"/>
  <c r="Q33" i="12" s="1"/>
  <c r="E90" i="6"/>
  <c r="I22" i="11"/>
  <c r="M7" i="14"/>
  <c r="AC8" i="14"/>
  <c r="L4" i="11"/>
  <c r="M4" i="11" s="1"/>
  <c r="AD8" i="14"/>
  <c r="J18" i="14"/>
  <c r="L13" i="14"/>
  <c r="L18" i="14" s="1"/>
  <c r="AA8" i="14"/>
  <c r="AB8" i="14"/>
  <c r="Z213" i="1" l="1"/>
  <c r="X213" i="1"/>
  <c r="V213" i="1"/>
  <c r="AH213" i="1"/>
  <c r="AD213" i="1"/>
  <c r="T213" i="1"/>
  <c r="P213" i="1"/>
  <c r="N213" i="1"/>
  <c r="L213" i="1"/>
  <c r="J213" i="1"/>
  <c r="AX213" i="1"/>
  <c r="R213" i="1"/>
  <c r="AV213" i="1"/>
  <c r="AT213" i="1"/>
  <c r="AR213" i="1"/>
  <c r="AP213" i="1"/>
  <c r="AN213" i="1"/>
  <c r="AL213" i="1"/>
  <c r="AJ213" i="1"/>
  <c r="AF213" i="1"/>
  <c r="AB213" i="1"/>
  <c r="G57" i="5"/>
  <c r="AV57" i="5"/>
  <c r="G54" i="5"/>
  <c r="AV54" i="5"/>
  <c r="G10" i="5"/>
  <c r="AV10" i="5"/>
  <c r="G76" i="5"/>
  <c r="AV76" i="5"/>
  <c r="AY67" i="1"/>
  <c r="AZ67" i="1" s="1"/>
  <c r="G23" i="5"/>
  <c r="AV23" i="5"/>
  <c r="G14" i="5"/>
  <c r="AV14" i="5"/>
  <c r="G35" i="5"/>
  <c r="AV35" i="5"/>
  <c r="AY68" i="1"/>
  <c r="AZ68" i="1" s="1"/>
  <c r="G60" i="5"/>
  <c r="AV60" i="5"/>
  <c r="K8" i="11"/>
  <c r="M8" i="11" s="1"/>
  <c r="J22" i="11"/>
  <c r="AV37" i="5"/>
  <c r="G37" i="5"/>
  <c r="G51" i="5"/>
  <c r="AV51" i="5"/>
  <c r="AV62" i="5"/>
  <c r="G62" i="5"/>
  <c r="R226" i="1"/>
  <c r="AX226" i="1"/>
  <c r="AT226" i="1"/>
  <c r="T226" i="1"/>
  <c r="L226" i="1"/>
  <c r="N226" i="1"/>
  <c r="AV226" i="1"/>
  <c r="AR226" i="1"/>
  <c r="AL226" i="1"/>
  <c r="AJ226" i="1"/>
  <c r="AH226" i="1"/>
  <c r="AF226" i="1"/>
  <c r="AD226" i="1"/>
  <c r="AB226" i="1"/>
  <c r="Z226" i="1"/>
  <c r="X226" i="1"/>
  <c r="V226" i="1"/>
  <c r="AP226" i="1"/>
  <c r="AN226" i="1"/>
  <c r="G8" i="5"/>
  <c r="AV8" i="5"/>
  <c r="G33" i="5"/>
  <c r="AV33" i="5"/>
  <c r="G17" i="5"/>
  <c r="AV17" i="5"/>
  <c r="AV18" i="5"/>
  <c r="G18" i="5"/>
  <c r="G49" i="5"/>
  <c r="AV49" i="5"/>
  <c r="AY66" i="1"/>
  <c r="AZ66" i="1" s="1"/>
  <c r="AV41" i="5"/>
  <c r="G41" i="5"/>
  <c r="AV19" i="5"/>
  <c r="G19" i="5"/>
  <c r="G45" i="5"/>
  <c r="AV45" i="5"/>
  <c r="M3" i="11"/>
  <c r="J2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tc={5e9c1f76-e15f-462d-9e8d-aeef2eb052f6}</author>
    <author>tc={f2b58eef-a11f-4f9c-a7eb-e7fd23edf4e8}</author>
    <author>tc={1f391a54-25c4-43c5-8c37-aff9b5b82572}</author>
    <author>tc={db90f588-254b-4910-981b-04b04804a57c}</author>
    <author>tc={8db9182d-8574-4d2b-a80c-22592948d63b}</author>
    <author>tc={5865975a-7e2b-4675-a277-795c53e3e089}</author>
    <author>tc={4f043f67-848d-406d-b9d4-3663f775ccc6}</author>
    <author>tc={5546aa2e-5ff1-40b0-ba44-224bb8349db0}</author>
    <author>tc={cffdb90c-4282-4ee3-a255-123c05f40240}</author>
    <author>tc={4e121eb2-fca0-4ee5-ae3f-6d33ab3276a8}</author>
    <author>tc={f820233c-3d2f-4946-8951-6e06e3e825fc}</author>
    <author>tc={4d20a788-dc36-4ab3-8b09-fd7949230422}</author>
    <author>tc={fe781c10-cd25-4bab-a9ff-bbd2dc3b3ed0}</author>
    <author>tc={8732ee9c-5e21-4804-bb05-9e895d6f8a35}</author>
    <author>tc={5974f7bd-7672-475e-958a-3c28315de894}</author>
    <author>tc={04aaa7a3-5c1a-4ae6-bb64-92b89e1eef66}</author>
    <author>tc={dc5c4e65-257a-4943-b898-60a9667f8516}</author>
    <author>tc={5008d3fa-b1d8-44bf-9484-9717bba5b5a7}</author>
    <author>tc={630fe6a7-90c6-466c-8f54-fe27ac65977b}</author>
    <author>tc={859fe7dc-0072-465d-9209-88180ed14c06}</author>
    <author>tc={d492471a-69cc-4423-8175-e22116374691}</author>
    <author>tc={e3c97832-e2fd-4a2c-8977-28dcf393c522}</author>
    <author>tc={da4a0ae1-f7e5-4d8a-8e73-5abd7ef45cc3}</author>
    <author>tc={5154176a-cb1b-4ccf-aaef-92e593ee33a2}</author>
    <author>tc={df64c645-b99e-46e7-8455-65d692813f51}</author>
    <author>tc={32759783-4ffd-43a2-9734-870bfba1e906}</author>
    <author>tc={678ecf25-4a70-4ce7-872e-efc1f3ef1f3d}</author>
    <author>tc={8e773702-f149-4cc7-acca-0627abbad035}</author>
    <author>tc={66cbc42c-20e5-4e77-81bb-5d0c1fe4663e}</author>
    <author>tc={33e175c1-fa41-47f5-903c-31f2f170e075}</author>
  </authors>
  <commentList>
    <comment ref="B274" authorId="0" shapeId="0" xr:uid="{5E9C1F76-E15F-462D-9E8D-AEEF2EB052F6}">
      <text>
        <t>[Threaded comment]
Your version of Excel allows you to read this threaded comment; however, any edits to it will get removed if the file is opened in a newer version of Excel. Learn more: https://go.microsoft.com/fwlink/?linkid=870924
Comment:
    March 26</t>
      </text>
    </comment>
    <comment ref="B275" authorId="1" shapeId="0" xr:uid="{F2B58EEF-A11F-4F9C-A7EB-E7FD23EDF4E8}">
      <text>
        <t>[Threaded comment]
Your version of Excel allows you to read this threaded comment; however, any edits to it will get removed if the file is opened in a newer version of Excel. Learn more: https://go.microsoft.com/fwlink/?linkid=870924
Comment:
    March 26</t>
      </text>
    </comment>
    <comment ref="B276" authorId="2" shapeId="0" xr:uid="{1F391A54-25C4-43C5-8C37-AFF9B5B82572}">
      <text>
        <t>[Threaded comment]
Your version of Excel allows you to read this threaded comment; however, any edits to it will get removed if the file is opened in a newer version of Excel. Learn more: https://go.microsoft.com/fwlink/?linkid=870924
Comment:
    March 26</t>
      </text>
    </comment>
    <comment ref="B277" authorId="3" shapeId="0" xr:uid="{DB90F588-254B-4910-981B-04B04804A57C}">
      <text>
        <t>[Threaded comment]
Your version of Excel allows you to read this threaded comment; however, any edits to it will get removed if the file is opened in a newer version of Excel. Learn more: https://go.microsoft.com/fwlink/?linkid=870924
Comment:
    March 26</t>
      </text>
    </comment>
    <comment ref="A278" authorId="4" shapeId="0" xr:uid="{8DB9182D-8574-4D2B-A80C-22592948D63B}">
      <text>
        <t>[Threaded comment]
Your version of Excel allows you to read this threaded comment; however, any edits to it will get removed if the file is opened in a newer version of Excel. Learn more: https://go.microsoft.com/fwlink/?linkid=870924
Comment:
    Unit-II</t>
      </text>
    </comment>
    <comment ref="B278" authorId="5" shapeId="0" xr:uid="{5865975A-7E2B-4675-A277-795C53E3E089}">
      <text>
        <t>[Threaded comment]
Your version of Excel allows you to read this threaded comment; however, any edits to it will get removed if the file is opened in a newer version of Excel. Learn more: https://go.microsoft.com/fwlink/?linkid=870924
Comment:
    March 26</t>
      </text>
    </comment>
    <comment ref="B279" authorId="6" shapeId="0" xr:uid="{4F043F67-848D-406D-B9D4-3663F775CCC6}">
      <text>
        <t>[Threaded comment]
Your version of Excel allows you to read this threaded comment; however, any edits to it will get removed if the file is opened in a newer version of Excel. Learn more: https://go.microsoft.com/fwlink/?linkid=870924
Comment:
    March 2026</t>
      </text>
    </comment>
    <comment ref="B280" authorId="7" shapeId="0" xr:uid="{5546AA2E-5FF1-40B0-BA44-224BB8349DB0}">
      <text>
        <t>[Threaded comment]
Your version of Excel allows you to read this threaded comment; however, any edits to it will get removed if the file is opened in a newer version of Excel. Learn more: https://go.microsoft.com/fwlink/?linkid=870924
Comment:
    March 26</t>
      </text>
    </comment>
    <comment ref="B281" authorId="8" shapeId="0" xr:uid="{CFFDB90C-4282-4EE3-A255-123C05F40240}">
      <text>
        <t>[Threaded comment]
Your version of Excel allows you to read this threaded comment; however, any edits to it will get removed if the file is opened in a newer version of Excel. Learn more: https://go.microsoft.com/fwlink/?linkid=870924
Comment:
    March 26</t>
      </text>
    </comment>
    <comment ref="B282" authorId="9" shapeId="0" xr:uid="{4E121EB2-FCA0-4EE5-AE3F-6D33AB3276A8}">
      <text>
        <t>[Threaded comment]
Your version of Excel allows you to read this threaded comment; however, any edits to it will get removed if the file is opened in a newer version of Excel. Learn more: https://go.microsoft.com/fwlink/?linkid=870924
Comment:
    March 26</t>
      </text>
    </comment>
    <comment ref="B283" authorId="10" shapeId="0" xr:uid="{F820233C-3D2F-4946-8951-6E06E3E825FC}">
      <text>
        <t>[Threaded comment]
Your version of Excel allows you to read this threaded comment; however, any edits to it will get removed if the file is opened in a newer version of Excel. Learn more: https://go.microsoft.com/fwlink/?linkid=870924
Comment:
    March 26</t>
      </text>
    </comment>
    <comment ref="B284" authorId="11" shapeId="0" xr:uid="{4D20A788-DC36-4AB3-8B09-FD7949230422}">
      <text>
        <t>[Threaded comment]
Your version of Excel allows you to read this threaded comment; however, any edits to it will get removed if the file is opened in a newer version of Excel. Learn more: https://go.microsoft.com/fwlink/?linkid=870924
Comment:
    March 26</t>
      </text>
    </comment>
    <comment ref="A306" authorId="12" shapeId="0" xr:uid="{FE781C10-CD25-4BAB-A9FF-BBD2DC3B3ED0}">
      <text>
        <t>[Threaded comment]
Your version of Excel allows you to read this threaded comment; however, any edits to it will get removed if the file is opened in a newer version of Excel. Learn more: https://go.microsoft.com/fwlink/?linkid=870924
Comment:
    NRIO R Rashmi Industries, Jaipur</t>
      </text>
    </comment>
    <comment ref="B323" authorId="13" shapeId="0" xr:uid="{8732EE9C-5E21-4804-BB05-9E895D6F8A35}">
      <text>
        <t>[Threaded comment]
Your version of Excel allows you to read this threaded comment; however, any edits to it will get removed if the file is opened in a newer version of Excel. Learn more: https://go.microsoft.com/fwlink/?linkid=870924
Comment:
    APRIL 2026</t>
      </text>
    </comment>
    <comment ref="B324" authorId="14" shapeId="0" xr:uid="{5974F7BD-7672-475E-958A-3C28315DE894}">
      <text>
        <t>[Threaded comment]
Your version of Excel allows you to read this threaded comment; however, any edits to it will get removed if the file is opened in a newer version of Excel. Learn more: https://go.microsoft.com/fwlink/?linkid=870924
Comment:
    APRIL 2026</t>
      </text>
    </comment>
    <comment ref="B325" authorId="15" shapeId="0" xr:uid="{04AAA7A3-5C1A-4AE6-BB64-92B89E1EEF66}">
      <text>
        <t>[Threaded comment]
Your version of Excel allows you to read this threaded comment; however, any edits to it will get removed if the file is opened in a newer version of Excel. Learn more: https://go.microsoft.com/fwlink/?linkid=870924
Comment:
    APRIL 2026</t>
      </text>
    </comment>
    <comment ref="B326" authorId="16" shapeId="0" xr:uid="{DC5C4E65-257A-4943-B898-60A9667F8516}">
      <text>
        <t>[Threaded comment]
Your version of Excel allows you to read this threaded comment; however, any edits to it will get removed if the file is opened in a newer version of Excel. Learn more: https://go.microsoft.com/fwlink/?linkid=870924
Comment:
    April 2026</t>
      </text>
    </comment>
    <comment ref="B327" authorId="17" shapeId="0" xr:uid="{5008D3FA-B1D8-44BF-9484-9717BBA5B5A7}">
      <text>
        <t>[Threaded comment]
Your version of Excel allows you to read this threaded comment; however, any edits to it will get removed if the file is opened in a newer version of Excel. Learn more: https://go.microsoft.com/fwlink/?linkid=870924
Comment:
    April 2026</t>
      </text>
    </comment>
    <comment ref="B328" authorId="18" shapeId="0" xr:uid="{630FE6A7-90C6-466C-8F54-FE27AC65977B}">
      <text>
        <t>[Threaded comment]
Your version of Excel allows you to read this threaded comment; however, any edits to it will get removed if the file is opened in a newer version of Excel. Learn more: https://go.microsoft.com/fwlink/?linkid=870924
Comment:
    April 2026</t>
      </text>
    </comment>
    <comment ref="B329" authorId="19" shapeId="0" xr:uid="{859FE7DC-0072-465D-9209-88180ED14C06}">
      <text>
        <t>[Threaded comment]
Your version of Excel allows you to read this threaded comment; however, any edits to it will get removed if the file is opened in a newer version of Excel. Learn more: https://go.microsoft.com/fwlink/?linkid=870924
Comment:
    April 2026</t>
      </text>
    </comment>
    <comment ref="B330" authorId="20" shapeId="0" xr:uid="{D492471A-69CC-4423-8175-E22116374691}">
      <text>
        <t>[Threaded comment]
Your version of Excel allows you to read this threaded comment; however, any edits to it will get removed if the file is opened in a newer version of Excel. Learn more: https://go.microsoft.com/fwlink/?linkid=870924
Comment:
    April 2026</t>
      </text>
    </comment>
    <comment ref="B331" authorId="21" shapeId="0" xr:uid="{E3C97832-E2FD-4A2C-8977-28DCF393C522}">
      <text>
        <t>[Threaded comment]
Your version of Excel allows you to read this threaded comment; however, any edits to it will get removed if the file is opened in a newer version of Excel. Learn more: https://go.microsoft.com/fwlink/?linkid=870924
Comment:
    April 2026</t>
      </text>
    </comment>
    <comment ref="B332" authorId="22" shapeId="0" xr:uid="{DA4A0AE1-F7E5-4D8A-8E73-5ABD7EF45CC3}">
      <text>
        <t>[Threaded comment]
Your version of Excel allows you to read this threaded comment; however, any edits to it will get removed if the file is opened in a newer version of Excel. Learn more: https://go.microsoft.com/fwlink/?linkid=870924
Comment:
    April 2026</t>
      </text>
    </comment>
    <comment ref="B333" authorId="23" shapeId="0" xr:uid="{5154176A-CB1B-4CCF-AAEF-92E593EE33A2}">
      <text>
        <t>[Threaded comment]
Your version of Excel allows you to read this threaded comment; however, any edits to it will get removed if the file is opened in a newer version of Excel. Learn more: https://go.microsoft.com/fwlink/?linkid=870924
Comment:
    April 2026</t>
      </text>
    </comment>
    <comment ref="B334" authorId="24" shapeId="0" xr:uid="{DF64C645-B99E-46E7-8455-65D692813F51}">
      <text>
        <t>[Threaded comment]
Your version of Excel allows you to read this threaded comment; however, any edits to it will get removed if the file is opened in a newer version of Excel. Learn more: https://go.microsoft.com/fwlink/?linkid=870924
Comment:
    April 2026</t>
      </text>
    </comment>
    <comment ref="B335" authorId="25" shapeId="0" xr:uid="{32759783-4FFD-43A2-9734-870BFBA1E906}">
      <text>
        <t>[Threaded comment]
Your version of Excel allows you to read this threaded comment; however, any edits to it will get removed if the file is opened in a newer version of Excel. Learn more: https://go.microsoft.com/fwlink/?linkid=870924
Comment:
    April 2026</t>
      </text>
    </comment>
    <comment ref="B336" authorId="26" shapeId="0" xr:uid="{678ECF25-4A70-4CE7-872E-EFC1F3EF1F3D}">
      <text>
        <t>[Threaded comment]
Your version of Excel allows you to read this threaded comment; however, any edits to it will get removed if the file is opened in a newer version of Excel. Learn more: https://go.microsoft.com/fwlink/?linkid=870924
Comment:
    April 2026</t>
      </text>
    </comment>
    <comment ref="B337" authorId="27" shapeId="0" xr:uid="{8E773702-F149-4CC7-ACCA-0627ABBAD035}">
      <text>
        <t>[Threaded comment]
Your version of Excel allows you to read this threaded comment; however, any edits to it will get removed if the file is opened in a newer version of Excel. Learn more: https://go.microsoft.com/fwlink/?linkid=870924
Comment:
    April 2026</t>
      </text>
    </comment>
    <comment ref="B338" authorId="28" shapeId="0" xr:uid="{66CBC42C-20E5-4E77-81BB-5D0C1FE4663E}">
      <text>
        <t>[Threaded comment]
Your version of Excel allows you to read this threaded comment; however, any edits to it will get removed if the file is opened in a newer version of Excel. Learn more: https://go.microsoft.com/fwlink/?linkid=870924
Comment:
    April 2026</t>
      </text>
    </comment>
    <comment ref="B339" authorId="29" shapeId="0" xr:uid="{33E175C1-FA41-47F5-903C-31F2F170E075}">
      <text>
        <t>[Threaded comment]
Your version of Excel allows you to read this threaded comment; however, any edits to it will get removed if the file is opened in a newer version of Excel. Learn more: https://go.microsoft.com/fwlink/?linkid=870924
Comment:
    April 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tc={939f04a2-c806-40f8-9f95-847833e5d8c1}</author>
    <author>tc={a6a55db3-a95f-4ab9-bc63-97a496197792}</author>
    <author>tc={59498a14-0b90-4598-aff5-ec2bb0b3fa73}</author>
    <author>tc={a0a12122-8124-4f27-98c3-f19c9325ab97}</author>
  </authors>
  <commentList>
    <comment ref="A320" authorId="0" shapeId="0" xr:uid="{939F04A2-C806-40F8-9F95-847833E5D8C1}">
      <text>
        <t>[Threaded comment]
Your version of Excel allows you to read this threaded comment; however, any edits to it will get removed if the file is opened in a newer version of Excel. Learn more: https://go.microsoft.com/fwlink/?linkid=870924
Comment:
    Data of NRIO Qualite Steels Sirsa, name of firm not added in dropdown menu of this sheet.</t>
      </text>
    </comment>
    <comment ref="C320" authorId="1" shapeId="0" xr:uid="{A6A55DB3-A95F-4AB9-BC63-97A496197792}">
      <text>
        <t>[Threaded comment]
Your version of Excel allows you to read this threaded comment; however, any edits to it will get removed if the file is opened in a newer version of Excel. Learn more: https://go.microsoft.com/fwlink/?linkid=870924
Comment:
    Data of M/S Qualite Steels Sirsa, Firm name not added in this sheet.</t>
      </text>
    </comment>
    <comment ref="A350" authorId="2" shapeId="0" xr:uid="{59498A14-0B90-4598-AFF5-EC2BB0B3FA73}">
      <text>
        <t>[Threaded comment]
Your version of Excel allows you to read this threaded comment; however, any edits to it will get removed if the file is opened in a newer version of Excel. Learn more: https://go.microsoft.com/fwlink/?linkid=870924
Comment:
    Unit-II</t>
      </text>
    </comment>
    <comment ref="A353" authorId="3" shapeId="0" xr:uid="{A0A12122-8124-4F27-98C3-F19C9325AB97}">
      <text>
        <t>[Threaded comment]
Your version of Excel allows you to read this threaded comment; however, any edits to it will get removed if the file is opened in a newer version of Excel. Learn more: https://go.microsoft.com/fwlink/?linkid=870924
Comment:
    NRIO Qualite Steels Sirsa</t>
      </text>
    </comment>
  </commentList>
</comments>
</file>

<file path=xl/sharedStrings.xml><?xml version="1.0" encoding="utf-8"?>
<sst xmlns="http://schemas.openxmlformats.org/spreadsheetml/2006/main" count="5895" uniqueCount="669">
  <si>
    <t xml:space="preserve">ERC Inspection Details </t>
  </si>
  <si>
    <t xml:space="preserve">Firm Name </t>
  </si>
  <si>
    <t xml:space="preserve">Month </t>
  </si>
  <si>
    <t>PO Number /Date</t>
  </si>
  <si>
    <t>Zonal Railway (Purchaser)</t>
  </si>
  <si>
    <t>Consignee Details</t>
  </si>
  <si>
    <t>Inspected (Nos.)</t>
  </si>
  <si>
    <t>Acceptance (Nos.)</t>
  </si>
  <si>
    <t>% Acceptance</t>
  </si>
  <si>
    <t>Rejection (Nos.)</t>
  </si>
  <si>
    <t>% Rejection</t>
  </si>
  <si>
    <t>Visual 
(Sheared Edges, Surface Defects)</t>
  </si>
  <si>
    <t>Dimensional</t>
  </si>
  <si>
    <t>Cut bar length</t>
  </si>
  <si>
    <t>Cut Bar diameter</t>
  </si>
  <si>
    <t>Turning length</t>
  </si>
  <si>
    <t xml:space="preserve">Turning Bar Diameter </t>
  </si>
  <si>
    <t xml:space="preserve">Flat Bearing Area </t>
  </si>
  <si>
    <t>Application &amp; Deflection test</t>
  </si>
  <si>
    <t>Chemical Composition</t>
  </si>
  <si>
    <t xml:space="preserve">Toe load </t>
  </si>
  <si>
    <t>Hardness</t>
  </si>
  <si>
    <t>Microstructure</t>
  </si>
  <si>
    <t>Grain size</t>
  </si>
  <si>
    <t>Depth of Decarburization</t>
  </si>
  <si>
    <t>Inclusion rating</t>
  </si>
  <si>
    <t>MPI</t>
  </si>
  <si>
    <t>Forging defect</t>
  </si>
  <si>
    <t>Marking</t>
  </si>
  <si>
    <t xml:space="preserve">Embossing Die Impression / Failure </t>
  </si>
  <si>
    <t>Other (less weight)</t>
  </si>
  <si>
    <t>ERIO AMBE FASTNERS PVT.LTD. Patna Bihar</t>
  </si>
  <si>
    <t>December 2025</t>
  </si>
  <si>
    <t>NO PRODUCTION</t>
  </si>
  <si>
    <t>Jan 2026</t>
  </si>
  <si>
    <t>ERIO CALCUTTA SPRINGS LTD. Howrah West Bengal</t>
  </si>
  <si>
    <t>07254988202255 Dt. 14.06.2025</t>
  </si>
  <si>
    <t>East Central</t>
  </si>
  <si>
    <t>ECR</t>
  </si>
  <si>
    <t>61245413103216 dated 24.06.2025</t>
  </si>
  <si>
    <t>North East Frontier</t>
  </si>
  <si>
    <t>NFR</t>
  </si>
  <si>
    <t>06255112102398 dated 06.08.2025</t>
  </si>
  <si>
    <t>East Coast</t>
  </si>
  <si>
    <t>ECoR</t>
  </si>
  <si>
    <t>61255131105052 Dt. 19.09.2025</t>
  </si>
  <si>
    <t>07254988202255 DT. 14.06.2025</t>
  </si>
  <si>
    <t>ERIO KALIMATA ISPAT  (Unit-1) Howrah West Bengal</t>
  </si>
  <si>
    <t>PO-60250003104659 DTD. 09.10.2025</t>
  </si>
  <si>
    <t>South Eastern</t>
  </si>
  <si>
    <t>SER</t>
  </si>
  <si>
    <t>60250003104659 &amp; DTD. 09.10.2025</t>
  </si>
  <si>
    <t>6325559204678 &amp; DTD. 29.10.2025</t>
  </si>
  <si>
    <t>North Western</t>
  </si>
  <si>
    <t>NWR</t>
  </si>
  <si>
    <t>60256836107122 &amp; DTD. 08.12.2025</t>
  </si>
  <si>
    <t>South Central</t>
  </si>
  <si>
    <t>SCR</t>
  </si>
  <si>
    <t>ERIO KALIMATA ISPAT (Unit-II) Durgapur West Bengal</t>
  </si>
  <si>
    <t>26245012101170 dated 16.05.2025</t>
  </si>
  <si>
    <t>North Eastern</t>
  </si>
  <si>
    <t>NER</t>
  </si>
  <si>
    <t>61255204105004 dated 16.09.2025</t>
  </si>
  <si>
    <t>63255579204678 dated 29.10.2025</t>
  </si>
  <si>
    <t>6255178103406 dated 03.11.2025</t>
  </si>
  <si>
    <t>ECOR</t>
  </si>
  <si>
    <t>26245012101170 &amp; 16.05.2025</t>
  </si>
  <si>
    <t>63255579204678 &amp; 29.10.2025</t>
  </si>
  <si>
    <t>03255541205744 &amp; 22.11.2025</t>
  </si>
  <si>
    <t>Southern</t>
  </si>
  <si>
    <t>SR</t>
  </si>
  <si>
    <t>60256836107122 &amp; 08.12.2025</t>
  </si>
  <si>
    <t>ERIO KALIMATA VYAPAAR (Unit-II) Durgapur West Bengal</t>
  </si>
  <si>
    <t>60257500205477 dated 10.09.2025</t>
  </si>
  <si>
    <t>03255362204668 dated 12.09.2025</t>
  </si>
  <si>
    <t>60250003104658 dated 09.10.2025</t>
  </si>
  <si>
    <t>63255579204677 dated 29.10.2025</t>
  </si>
  <si>
    <t>06255399103608 dated 21.11.2025</t>
  </si>
  <si>
    <t>63255579204677 &amp; 29.10.2025</t>
  </si>
  <si>
    <t>06255399103608 &amp; 21.11.2025</t>
  </si>
  <si>
    <t>03255541205771 &amp; 24.11.2025</t>
  </si>
  <si>
    <t>ERIO KDS ENGG. PVT. LTD. Howrah West Bengal</t>
  </si>
  <si>
    <t>26255279200322 DT-13.01.2026</t>
  </si>
  <si>
    <t>Western</t>
  </si>
  <si>
    <t>WR</t>
  </si>
  <si>
    <t>ERIO KRISHNA INFRATECH Jharsuguda Odisha</t>
  </si>
  <si>
    <t>77255086207682 DT 15.10.2025</t>
  </si>
  <si>
    <t>Northern</t>
  </si>
  <si>
    <t>NR</t>
  </si>
  <si>
    <t>77255086207682 DT 15.10.2026</t>
  </si>
  <si>
    <t>06255178103407 DT 03.11.2025</t>
  </si>
  <si>
    <t>ERIO KSE ELECTRICALS PVT LTD Howrah West Bengal</t>
  </si>
  <si>
    <t>77235519205935 DT 29- JULY-2024</t>
  </si>
  <si>
    <t>63255372202186 DT 10- JUN-2025</t>
  </si>
  <si>
    <t>01245150200865 DT 27- JUN-2025</t>
  </si>
  <si>
    <t>81255001102836 DT 21- JULY-2025</t>
  </si>
  <si>
    <t>West Central</t>
  </si>
  <si>
    <t>WCR</t>
  </si>
  <si>
    <t>60257500205472 DT 10-SEP-2025</t>
  </si>
  <si>
    <t>3255403204450 DT 29-AUG-2025</t>
  </si>
  <si>
    <t>03255362204669 DT 12-SEP-2025</t>
  </si>
  <si>
    <t>61255131105050 DT 19-SEP-2025</t>
  </si>
  <si>
    <t>ERIO LNVS INFRA PVT. LTD Tatanagar Jharkhand</t>
  </si>
  <si>
    <t>12235234204746 dated 11/07/2025</t>
  </si>
  <si>
    <t>Eastern</t>
  </si>
  <si>
    <t>ER</t>
  </si>
  <si>
    <t>77246507101249 &amp; 01/03/2025</t>
  </si>
  <si>
    <t>12235234204746 &amp;11/07/2025</t>
  </si>
  <si>
    <t>ERIO Surya Alloys Industries Limited Durgapur West Bengal</t>
  </si>
  <si>
    <t>07244988203129 DATED-14.10.2024</t>
  </si>
  <si>
    <t>12245535205529 DATED-18.10.2024</t>
  </si>
  <si>
    <t>07254988202252 DATED-14.06.2025</t>
  </si>
  <si>
    <t>60257500205474 DATED-10.09.2025</t>
  </si>
  <si>
    <t>61255204105005 DATED-16.09.2025</t>
  </si>
  <si>
    <t>07254988203753 DATED-07.10.2025</t>
  </si>
  <si>
    <t>12255464203830 DATED-05.06.2025</t>
  </si>
  <si>
    <t>01245250101413 DATED-19.11.2025</t>
  </si>
  <si>
    <t>81255499104487 DATED-19.11.2025</t>
  </si>
  <si>
    <t>ERIO TECHMA ENGG. Howrah West Bengal</t>
  </si>
  <si>
    <t>ERIO UTKARSH INDIA LIMITED Howrah West Bengal</t>
  </si>
  <si>
    <t>60250003103021 DT 23.06.2025</t>
  </si>
  <si>
    <t>63245440202944 DT.18-JULY-2025</t>
  </si>
  <si>
    <t>North Central</t>
  </si>
  <si>
    <t>NCR</t>
  </si>
  <si>
    <t>NRIO Adinath Industries Bhiwadi Haryana</t>
  </si>
  <si>
    <t>July 2025</t>
  </si>
  <si>
    <t>April 2025</t>
  </si>
  <si>
    <t>June 2025</t>
  </si>
  <si>
    <t>NRIO Adinath Industries INC Bhiwadi Haryana</t>
  </si>
  <si>
    <t>Jan 2025</t>
  </si>
  <si>
    <t>NRIO Avdesh Tracks(P) Ltd. Mohali Punjab</t>
  </si>
  <si>
    <t>May 2025</t>
  </si>
  <si>
    <t>NRIO Bimla Rail Fasteners Karnal Haryana</t>
  </si>
  <si>
    <t>October 2025</t>
  </si>
  <si>
    <t>Novemeber 2025</t>
  </si>
  <si>
    <t>NRIO Cemcon Railway Industries Gohana Haryana</t>
  </si>
  <si>
    <t>Central</t>
  </si>
  <si>
    <t>NRIO Fateh Chand Jain Faridabad Haryana</t>
  </si>
  <si>
    <t>August 2025</t>
  </si>
  <si>
    <t>NRIO Lauls Private Ltd. Faridabad Haryana</t>
  </si>
  <si>
    <t>NRIO Panna Lal Kanhiya Lal Bansal LLP Sonipat Haryana</t>
  </si>
  <si>
    <t>NRIO Qualite Steels Sirsa</t>
  </si>
  <si>
    <t>NRIO Siddartha Metal Fabricators Faridabad Haryana</t>
  </si>
  <si>
    <t xml:space="preserve">South East Central </t>
  </si>
  <si>
    <t>December 2025, Jan 2026</t>
  </si>
  <si>
    <t>NRIO Super Steels Mohali Punjab</t>
  </si>
  <si>
    <t>NRIO Vedkiran Steel Industries Pvt. Ltd. Batala Punjab</t>
  </si>
  <si>
    <t>September 2025</t>
  </si>
  <si>
    <t>SRIO Patil Rail Infrastructure pvt ltd Yellampet, Hyderabad  Telangana</t>
  </si>
  <si>
    <t>SSE/P.WAY/DEPOT/KZJ</t>
  </si>
  <si>
    <t>Feb 2026</t>
  </si>
  <si>
    <t>WRIO Bridge Track &amp; Tower Pvt Ltd Raipur  Chhatishgarh</t>
  </si>
  <si>
    <t>WRIO Cosmo Enterprise Raipur  Chhatishgarh</t>
  </si>
  <si>
    <t>NA</t>
  </si>
  <si>
    <t>WRIO Pathik Engineering Works Rajnandgaon Chhatishgarh</t>
  </si>
  <si>
    <t>WRIO Prakash Metallics Pvt Ltd Raipur  Chhatishgarh</t>
  </si>
  <si>
    <t>South Western</t>
  </si>
  <si>
    <t>WRIO Prakash Monomers Pvt Ltd Raipur  Chhatishgarh</t>
  </si>
  <si>
    <t>WRIO Royal fasteners Raipur  Chhatishgarh</t>
  </si>
  <si>
    <t>WRIO Royal Infraconstru Raipur  Chhatishgarh</t>
  </si>
  <si>
    <t>NWR- 'LOA-816220124909</t>
  </si>
  <si>
    <t>WRIO Sai Kripa Industries Durg Chhatishgarh</t>
  </si>
  <si>
    <t>WRIO Sheth &amp; Co.</t>
  </si>
  <si>
    <t xml:space="preserve">WRIO Technosteel Infraprojects Nagpur  Maharastra </t>
  </si>
  <si>
    <t>WRIO Veera Track Fasteners Rajnandgaon Chhatishgarh</t>
  </si>
  <si>
    <t>WRIO M K Corporation Raigarh</t>
  </si>
  <si>
    <t>WRIO Jee Kay International Track Pvt. Urla Raipur</t>
  </si>
  <si>
    <t>Mar 2026</t>
  </si>
  <si>
    <t>07244988203129 DATED-14.10.2025</t>
  </si>
  <si>
    <t>03235383202115 DT 16-MAY-2025</t>
  </si>
  <si>
    <t>51245071203887 DT 05-AUG-2025</t>
  </si>
  <si>
    <t>CR</t>
  </si>
  <si>
    <t>63245440203260 DT 11-AUG-2025</t>
  </si>
  <si>
    <t>03255403204450 DT 29-AUG-2025</t>
  </si>
  <si>
    <t>60250003104659 &amp; 09.10.2025</t>
  </si>
  <si>
    <t>06255178103406 &amp; 03.11.2025</t>
  </si>
  <si>
    <t>03255362204668 &amp; 12.09.2025</t>
  </si>
  <si>
    <t>60250003104658 &amp; 09.10.2025</t>
  </si>
  <si>
    <t>PO-06255178103406 &amp; DTD. 03.11.2025</t>
  </si>
  <si>
    <t>PO-60250003104659 &amp; DTD. 09.10.2025</t>
  </si>
  <si>
    <t>51245069203258 DT 24.06.2024</t>
  </si>
  <si>
    <t>07254988202254 DT: 14-JUNE-2025</t>
  </si>
  <si>
    <t>77255086207682 DT 15.10.2027</t>
  </si>
  <si>
    <t>PO-26245012101170 &amp; DTD. 16.05.2025</t>
  </si>
  <si>
    <t>PO-6325559204678 &amp; DTD. 29.10.2025</t>
  </si>
  <si>
    <t>PO-60256836107122 &amp; DTD. 08.12.2025</t>
  </si>
  <si>
    <t>60257500205477 &amp; 10.09.2025</t>
  </si>
  <si>
    <t>6255407100238 Dt:28.01.2026</t>
  </si>
  <si>
    <t>6250113101698 Dt:16.07.2025</t>
  </si>
  <si>
    <t>SEC</t>
  </si>
  <si>
    <t>63245440202943 Dt:18.07.2025</t>
  </si>
  <si>
    <t>NRIO Adinath Industries INC Unit 1 Bhiwadi Haryana</t>
  </si>
  <si>
    <t>63255397204809 Dt:06.11.2025</t>
  </si>
  <si>
    <t>NRIO Adinath Industries INC Unit 2 Bhiwadi Haryana</t>
  </si>
  <si>
    <t>63255372202187 Dt:10.06.2025</t>
  </si>
  <si>
    <t>7254988202253 Dt:14.06.2025</t>
  </si>
  <si>
    <t>51245078105859 Dt:18.11.2025</t>
  </si>
  <si>
    <t>63255579204676 Dt:29.10.2025</t>
  </si>
  <si>
    <t>77255086207683 Dt:15.10.2025</t>
  </si>
  <si>
    <t>77255086207681 Dt:15.10.2025</t>
  </si>
  <si>
    <t>51245071203888 Dt:05.08.2025</t>
  </si>
  <si>
    <t>26255259205058  dtd 22.08.2025</t>
  </si>
  <si>
    <t>60250003104660  dtd  09.10.2025</t>
  </si>
  <si>
    <t>26255103102726  dtd 15.10.2025</t>
  </si>
  <si>
    <t>77255086207666  dtd15.10.2025</t>
  </si>
  <si>
    <t>81255090101667 dtd 29.04.2025</t>
  </si>
  <si>
    <t>60257500205476 dtd10.09.2025</t>
  </si>
  <si>
    <t>51255338205119  dtd 10.10.2025</t>
  </si>
  <si>
    <t>26255265205057  dtd 22.08.2025</t>
  </si>
  <si>
    <t>81255001102837 dtd  21.07.2025</t>
  </si>
  <si>
    <t>60257500205473 dtd 10.09.2025</t>
  </si>
  <si>
    <t>6250091203207 dtd 23.12.2025</t>
  </si>
  <si>
    <t>SECR</t>
  </si>
  <si>
    <t>51245070204086 dtd 02.08.2024</t>
  </si>
  <si>
    <t>81255499104483  dtd 19.11.2025</t>
  </si>
  <si>
    <t>51255338205118 dtd 10.10.2025</t>
  </si>
  <si>
    <t>26255270205056  dtd 22.08.2025</t>
  </si>
  <si>
    <t>3255403204449 dtd 29.08.2025</t>
  </si>
  <si>
    <t xml:space="preserve">
SSE/P.WAY/DEPOT/KZJ
</t>
  </si>
  <si>
    <t>26245256202329 Dt:22.04.2025</t>
  </si>
  <si>
    <t>63255372202188 Dt:10.06.2025</t>
  </si>
  <si>
    <t>77245102206898 Dt:06.09.2024</t>
  </si>
  <si>
    <t>NRIO R Rashmi Industries, Jaipur</t>
  </si>
  <si>
    <t>63265004200486 Dt:03.02.2026</t>
  </si>
  <si>
    <t>60250003103020 Dt:23.06.2025</t>
  </si>
  <si>
    <t>63255297205460 DT-11-DEC-2025</t>
  </si>
  <si>
    <t xml:space="preserve">NWR </t>
  </si>
  <si>
    <t>April 2026</t>
  </si>
  <si>
    <t>60255341202850 &amp; 21.11.2025</t>
  </si>
  <si>
    <t>SWR</t>
  </si>
  <si>
    <t>81255499104485 &amp; 19.11.2025</t>
  </si>
  <si>
    <t xml:space="preserve"> 60250003104660 &amp; 09.10.2025</t>
  </si>
  <si>
    <t>26255448206751 &amp; 18.11.2025</t>
  </si>
  <si>
    <t>77255086207666 &amp; 15.10.2025</t>
  </si>
  <si>
    <t>51255411101247 &amp; 10.03.2026</t>
  </si>
  <si>
    <t>6250091203207 &amp; 23.12.2025</t>
  </si>
  <si>
    <t>60257500205473 &amp; 10.09.2025</t>
  </si>
  <si>
    <t>81255499104483 &amp; 19.11.2025</t>
  </si>
  <si>
    <t>3255403204449 &amp; 29.08.2025</t>
  </si>
  <si>
    <t>26255270205056 &amp; 22.08.2025</t>
  </si>
  <si>
    <t>12255469205875 &amp; 05.09.2025</t>
  </si>
  <si>
    <t>81255499104484 &amp; 19.11.2025</t>
  </si>
  <si>
    <t>63245100104526 Dt:03.10.2024</t>
  </si>
  <si>
    <t>81256745100333 Dt:26.03.2026</t>
  </si>
  <si>
    <t>81236589204219 Dt:03.11.2025</t>
  </si>
  <si>
    <t>60257500205475 Dt : 10/09/2025</t>
  </si>
  <si>
    <t>07254988203753 DATE-07.10.2025</t>
  </si>
  <si>
    <t>---</t>
  </si>
  <si>
    <t>81255001102835 DTD 21.07.2025</t>
  </si>
  <si>
    <t>51255411101235 DTD 09.03.2026</t>
  </si>
  <si>
    <t>WRIO M.K.Corporation</t>
  </si>
  <si>
    <t>APRIL 2026</t>
  </si>
  <si>
    <t>SUM of Inspected (Nos.)</t>
  </si>
  <si>
    <t>SUM of Rejection (Nos.)</t>
  </si>
  <si>
    <t>Grand Total</t>
  </si>
  <si>
    <t xml:space="preserve">PO Number </t>
  </si>
  <si>
    <t>Zonal Railway</t>
  </si>
  <si>
    <t>%Visual 
(Sheared Edges, Surface Defects)</t>
  </si>
  <si>
    <t>%Dimensional</t>
  </si>
  <si>
    <t>%Cut bar length</t>
  </si>
  <si>
    <t>%Cut Bar diameter</t>
  </si>
  <si>
    <t>%Turning length</t>
  </si>
  <si>
    <t xml:space="preserve">%Turning Bar Diameter </t>
  </si>
  <si>
    <t xml:space="preserve">%Flat Bearing Area </t>
  </si>
  <si>
    <t>%Application &amp; Deflection test</t>
  </si>
  <si>
    <t>%Chemical Composition</t>
  </si>
  <si>
    <t xml:space="preserve">%Toe load </t>
  </si>
  <si>
    <t>%Hardness</t>
  </si>
  <si>
    <t>%Microstructure</t>
  </si>
  <si>
    <t>%Grain size</t>
  </si>
  <si>
    <t>%Depth of Decarburization</t>
  </si>
  <si>
    <t>%Inclusion rating</t>
  </si>
  <si>
    <t>%MPI</t>
  </si>
  <si>
    <t>%Forging defect</t>
  </si>
  <si>
    <t>%Marking</t>
  </si>
  <si>
    <t xml:space="preserve">%Embossing Die Impression / Failure </t>
  </si>
  <si>
    <t>%Other (less weight)</t>
  </si>
  <si>
    <t>0
.051</t>
  </si>
  <si>
    <t>Southern Central</t>
  </si>
  <si>
    <t>Febraury 2026</t>
  </si>
  <si>
    <t>WRIO sheth &amp; co. achhad palghar</t>
  </si>
  <si>
    <t>Jan 2026, June 2025, July 2025, August 2025, September 2025, October 2025, December 2025, Feb 2026, Novemeber 2025, April 2025</t>
  </si>
  <si>
    <t>WRIO JEKAY INTERNATIONAL TRACK PVT. LTD. URLA RAIPUR CHHATISGARH</t>
  </si>
  <si>
    <t>WRIO M.K CORPORATION RAIGARH CHHATISGARH</t>
  </si>
  <si>
    <t>S.No.</t>
  </si>
  <si>
    <t>Name of ERC Plant (M/s)</t>
  </si>
  <si>
    <t>Location</t>
  </si>
  <si>
    <t>State</t>
  </si>
  <si>
    <t>RIO</t>
  </si>
  <si>
    <t xml:space="preserve">Anuual Average Production </t>
  </si>
  <si>
    <t>No of Production Lines</t>
  </si>
  <si>
    <t>Working Hours 
(08 /12/ 24)</t>
  </si>
  <si>
    <t xml:space="preserve">No of Contractual AM required </t>
  </si>
  <si>
    <t>No of STA required</t>
  </si>
  <si>
    <t>Remarks</t>
  </si>
  <si>
    <t>Patil Rail Infra pvt ltd</t>
  </si>
  <si>
    <t xml:space="preserve">Yellampet, Hyderabad </t>
  </si>
  <si>
    <t>Telangana</t>
  </si>
  <si>
    <t>SRIO</t>
  </si>
  <si>
    <t>Plant in Operation</t>
  </si>
  <si>
    <t>Prakash Metallics Pvt Ltd</t>
  </si>
  <si>
    <t xml:space="preserve">Raipur </t>
  </si>
  <si>
    <t>Chhatishgarh</t>
  </si>
  <si>
    <t>WRIO</t>
  </si>
  <si>
    <t>Bridge Track &amp; Tower Pvt Ltd</t>
  </si>
  <si>
    <t>Sai Kripa Industries</t>
  </si>
  <si>
    <t>Durg</t>
  </si>
  <si>
    <t>Prakash Monomers Pvt Ltd</t>
  </si>
  <si>
    <t>-</t>
  </si>
  <si>
    <t>Currently No Purchase Orders</t>
  </si>
  <si>
    <t>Pathik Engineering Works</t>
  </si>
  <si>
    <t>Rajnandgaon</t>
  </si>
  <si>
    <t>Cosmo Enterprise</t>
  </si>
  <si>
    <t>Royal fasteners</t>
  </si>
  <si>
    <t>Royal Infraconstru</t>
  </si>
  <si>
    <t>Veera Track Fasteners</t>
  </si>
  <si>
    <t>Technosteel Infraprojects</t>
  </si>
  <si>
    <t xml:space="preserve">Nagpur </t>
  </si>
  <si>
    <t xml:space="preserve">Maharastra </t>
  </si>
  <si>
    <t>Process Insp. will commence Shortly</t>
  </si>
  <si>
    <t>Sheth &amp; Co.</t>
  </si>
  <si>
    <t>Talasari</t>
  </si>
  <si>
    <t>Jekay International Track Pvt Ltd</t>
  </si>
  <si>
    <t>Chattisgarh</t>
  </si>
  <si>
    <t>M.K. Corporation</t>
  </si>
  <si>
    <t>Raigarh</t>
  </si>
  <si>
    <t>Adinath Industries</t>
  </si>
  <si>
    <t>Bhiwadi</t>
  </si>
  <si>
    <t>Haryana</t>
  </si>
  <si>
    <t>NRIO</t>
  </si>
  <si>
    <t>Fateh Chand Jain</t>
  </si>
  <si>
    <t>Faridabad</t>
  </si>
  <si>
    <t>Siddartha Metal Fabricators</t>
  </si>
  <si>
    <t>Lauls Private Ltd.</t>
  </si>
  <si>
    <t>Cemcon Railway Industries</t>
  </si>
  <si>
    <t>Gohana</t>
  </si>
  <si>
    <t>Vedkiran Steel Industries Pvt. Ltd.</t>
  </si>
  <si>
    <t>Batala</t>
  </si>
  <si>
    <t>Punjab</t>
  </si>
  <si>
    <t>Adinath Industries INC</t>
  </si>
  <si>
    <t>Avdesh Tracks(P) Ltd.</t>
  </si>
  <si>
    <t>Mohali</t>
  </si>
  <si>
    <t>Super Steels</t>
  </si>
  <si>
    <t>Panna Lal Kanhiya Lal Bansal LLP</t>
  </si>
  <si>
    <t>Sonipat</t>
  </si>
  <si>
    <t>Bimla Rail Fasteners</t>
  </si>
  <si>
    <t>Karnal</t>
  </si>
  <si>
    <t>Surya Alloys Industries Limited</t>
  </si>
  <si>
    <t>ERIO</t>
  </si>
  <si>
    <t>UTKARSH INDIA LIMITED</t>
  </si>
  <si>
    <t>AMBE FASTNERS PVT.LTD.</t>
  </si>
  <si>
    <t>KSE ELECTRICALS PVT LTD</t>
  </si>
  <si>
    <t>KRISHNA INFRATECH</t>
  </si>
  <si>
    <t>LNVS INFRA PVT. LTD</t>
  </si>
  <si>
    <t>KDS ENGG. PVT. LTD.</t>
  </si>
  <si>
    <t>CALCUTTA SPRINGS LTD.</t>
  </si>
  <si>
    <t>TECHMA ENGG
 ENTERPRISE PVT. LTD.</t>
  </si>
  <si>
    <t>KALIMATA ISPAT
 (Unit-1)</t>
  </si>
  <si>
    <t>KALIMATA VYAPAAR
 (Unit-II)</t>
  </si>
  <si>
    <t>KALIMATA ISPAT
 INDUS. PVT. LTD.
 (Unit-II)</t>
  </si>
  <si>
    <t>Yellampet, Hyderabad</t>
  </si>
  <si>
    <t>Telngana</t>
  </si>
  <si>
    <t>ERC List of Manufacturing Units</t>
  </si>
  <si>
    <t>S. No</t>
  </si>
  <si>
    <t>Vendor Name</t>
  </si>
  <si>
    <t xml:space="preserve">Unit Details </t>
  </si>
  <si>
    <t xml:space="preserve">State </t>
  </si>
  <si>
    <t>Capacity (PA) – Numbers</t>
  </si>
  <si>
    <t xml:space="preserve">Status </t>
  </si>
  <si>
    <t>Working Hours (08/12/24)</t>
  </si>
  <si>
    <t>Required  Manpower (Degree Holder)</t>
  </si>
  <si>
    <t>Required  Manpower (Diploma Holders)</t>
  </si>
  <si>
    <t>Total Manpower Required</t>
  </si>
  <si>
    <t>Deployed  Manpower (Degree Holder)</t>
  </si>
  <si>
    <t>Deployed  Manpower (Diploma Holders)</t>
  </si>
  <si>
    <t>Manpower Deployed from other Vacancies</t>
  </si>
  <si>
    <t>Total Manpower Deployed</t>
  </si>
  <si>
    <t xml:space="preserve">Remarks </t>
  </si>
  <si>
    <t>M/s ADINATH INDUSTRIES INC-GURGAON  (Unit II)
 (ID- 11951)
Regd Add. : H-2/3, 2ND FLOOR DLF PHASE-1, GURGAON GURGAON,Haryana - 122002, India</t>
  </si>
  <si>
    <t>UNIT II
270, G-1, RIICO INDUSTRIAL AREA KAROLI NEAR BHIWADI, DIST ALWAR,Rajasthan - 122002, India 
Current status since - 26/09/2021
Capacity (PA) :- 2216400 Numbers
Remarks:  Remarks : i) Prototypes approved: Mk-V ii) Allied/Sister Concern (Updated on 13.10.2025): Nil</t>
  </si>
  <si>
    <t>RJ</t>
  </si>
  <si>
    <t>Active</t>
  </si>
  <si>
    <t>M/s ADINATH INDUSTRIES INC-GURGAON  (Unit I)
 (ID- 11951)
Regd Add. : H-2/3, 2ND FLOOR DLF PHASE-1, GURGAON GURGAON,Haryana - 122002, India</t>
  </si>
  <si>
    <t>UNIT-I
937,BLOCK-G1,RIICO INDUSTRIAL AREA,IID KHUSHKHERA Alwar,Rajasthan - 301707, India 
Current status since - 26/09/2021
Capacity (PA) :- 2106000 Numbers
Remarks:  i) Prototypes approved: MK-III &amp; Mk-V ii) Allied/Sister Concern (Updated on 16.01.2024): Nil</t>
  </si>
  <si>
    <t xml:space="preserve">Production will Commence </t>
  </si>
  <si>
    <t>M/s ADINATH INDUSTRIES-ALWAR  
 (ID- 140738)
Regd Add. : 31 RAJENDRA PARK PUSA ROAD DELHI,Delhi - 110060, India</t>
  </si>
  <si>
    <t>UNIT-I
PLOT NO E-41 (A) KHUSHKHERA TIJARA ALWAR,Rajasthan - 301707, India 
Current status since - 26/09/2021
Capacity (PA) :- 1944000 Numbers
Remarks:  i) Prototypes approved: MK-III &amp; MK-V ii) Allied/Sister Concern (Updated on 16.01.2024): Nil</t>
  </si>
  <si>
    <t>01 - PM Vishwakarma</t>
  </si>
  <si>
    <t>M/s ARVIND INDUSTRIES-KOLKATA  
 (ID- 11321)
Regd Add. : 4 B B D BAG EAST STEPHEN HOUSE 3RD FLOOR ROOM NO 51 C KOLKATA,West Bengal - 700001, India</t>
  </si>
  <si>
    <t>AI
ARIHANT COMPLEX HOWRAH AMTA ROAD DAKHINBARI DOMJUR HOWRAH,West Bengal - 711405, India 
Current status since - 17/05/2023
Capacity (PA) :- 691200 Numbers
Remarks:  Remarks : i) Prototypes approved: MK-III &amp; MK-V ii) Allied/Sister Concern (Updated on 27.02.2024): 1) M/s TECHMA ENGINEERING ENTERPRISE PRIVATE LIMITED, KOLKATA</t>
  </si>
  <si>
    <t>WB</t>
  </si>
  <si>
    <t>In-active</t>
  </si>
  <si>
    <t>M/s AVDESH TRACKS PRIVATE LIMITED-MOHALI  
 (ID- 27424)
Regd Add. : PLOT NO. D-51, INDUSTRIAL ESTATE, PHASE.V SAS NAGAR MOHALI,Punjab - 160055, India</t>
  </si>
  <si>
    <t>UNIT-I
VILL. JAWAHARPUR,AMBALA ROAD,DERABASSI MOHALI,Punjab - 140507, India 
Current status since - 18/07/2021
Capacity (PA) :- 1231200 Numbers
Remarks:  Remarks : i) Prototypes approved: MK-III, Mk-V ii) Allied/Sister Concern (Updated on 16.01.2024): Nil</t>
  </si>
  <si>
    <t>PB</t>
  </si>
  <si>
    <t xml:space="preserve">In Coming time, Plant will run 24 Hours </t>
  </si>
  <si>
    <t>M/s BAWA H P ENGINEERING PRODUCTS PRIVATE LIMITED-DELHI  
 (ID- 12007)
Regd Add. : 74,1ST FLOOR, HEMKUNT COLONY GREATER KAILASH-I NEW DELHI,Haryana - 110048, India</t>
  </si>
  <si>
    <t>BAWA H P ENG
141, INDUSTRIAL AREA, BARHI, SONEPAT, HARYANA SONEPAT,Haryana - 131001, India 
Current status since - 26/09/2021
Capacity (PA) :- 1382400 Numbers
Remarks:  i) Prototypes approved: MK-III ii) Allied/Sister Concern (Updated on 16.01.2024): Nil iii) Production and inspection of the item has been stopped w.e.f. 08.10.2025 at works 141, Industrial Area Barhi, Phase-I, Sonepat due to shifting of works.</t>
  </si>
  <si>
    <t>HR</t>
  </si>
  <si>
    <t>M/s BRIDGE TRACK AND TOWER PRIVATE LIMITED-RAIPUR  
 (ID- 51802)
Regd Add. : 18- R N MUKHERJEE ROAD, 6TH FLOOR KOLKATA,West Bengal - 700001, India</t>
  </si>
  <si>
    <t>UNIT-I
SHED NO-2, PLOT NO-10, SECTOR-A, URLA INDUSTRIAL ESTATE, RAIPUR,Chhattisgarh - 493221, India 
Current status since - 26/09/2021
Capacity (PA) :- 7020000 Numbers
Remarks:  i) Prototypes approved: MK-III and MK-V ii) Allied/Sister Concern (Updated on 16.01.2024): 1) M/s Royal Fasteners(NE) Pvt.Ltd. ,Kolkata 2) Royal infraconstru Limited, Kolkata</t>
  </si>
  <si>
    <t>CG</t>
  </si>
  <si>
    <t>CRIO</t>
  </si>
  <si>
    <t>M/s CALCUTTA SPRINGS LIMITED-KOLKATA  
 (ID- 9544)
Regd Add. : 18, R.N. MUKHERJEE ROAD, 4TH FLOOR CALCUTTA,West Bengal - 700001, India</t>
  </si>
  <si>
    <t>UNIT-I
VILL. ALAMPUR, P.O. NEW KOLORAH, NH-6 HOWRAH,West Bengal - 711302, India 
Current status since - 26/09/2021
Capacity (PA) :- 1524000 Numbers
Remarks:  Remarks : i) Prototypes approved: MK-III, MK-V and ERC-J ii) Allied/Sister Concern (Updated on 16.01.2024): 1) M/s Byrnihat Springs Ltd., Kolkata 2) M/s Puran Metal Industries, Kolkata 3) M/s Howrah Forgings Ltd., Kolkata</t>
  </si>
  <si>
    <t>02 Lines will Start in future</t>
  </si>
  <si>
    <t>M/s CEMCON CASTING PVT LTD-SONEPAT  
 (ID- 155862)
Regd Add. : B-60, GROUND FLOOR , PUSHPANJALI ENCLAVE, PITAMPURA DELHI,Delhi - 110034, India</t>
  </si>
  <si>
    <t>UNIT-I
8 KM STONE, VILL-MUDIANA, GOHANA SONEPAT,Haryana - 131001, India 
Current status since - 26/09/2021
Capacity (PA) :- 1056000 Numbers
Remarks:  i) Prototypes approved: MK-III &amp; MK-V ii) Allied/Sister Concern (Updated on 16.01.2024): Nil</t>
  </si>
  <si>
    <t>M/s CEMCON RAILWAY INDUSTRIES-SONIPAT  
 (ID- 3453)
Regd Add. : 8 KM STONE , PANIPAT RAOD VILLAGE MUDLANA , TEHSIL GOHANA SONIPAT,Haryana - 131301, India</t>
  </si>
  <si>
    <t>UNIT-I
8 Kms Stone, Panipat Road, Near Village Mudlana, Tehsil Gohana SONEPAT,Haryana - 131301, India 
Current status since - 26/09/2021
Capacity (PA) :- 1252800 Numbers
Remarks:  Remarks : i) Prototypes approved: Mk-V ii) Allied/Sister Concern (Updated on 20.11.2024): Nil</t>
  </si>
  <si>
    <t>01 - IOCL Vacancy (Currently No Call for IOCL Civil Work)</t>
  </si>
  <si>
    <t>M/s COSMO ENTERPRISE-Raipur  
 (ID- 20650)
Regd Add. : TIRUPATI HEIGHTS, 87 NAGAR NIGAM COLONY, AGRASEN CHOWK RAIPUR,Chhattisgarh - 492001, India</t>
  </si>
  <si>
    <t>UNIT-I
KH.NO. 50/3,51/2(PART), JARWAY, HIRAPUR RAIPUR,Chhattisgarh - 492099, India 
Current status since - 03/12/2025
Capacity (PA) :- 3663360 Numbers
Remarks:  Remarks : Allied/Sister Concern : Parkash Monomers Pvt Ltd Raipur (As on 18.11.2025)</t>
  </si>
  <si>
    <t>M/s EASTERN TRACK UDYOG PVT. LTD.-KOLKATA  
 (ID- 10689)
Regd Add. : 5A Justice Dwarknath Road 4th Floor Kolkata,West Bengal - 700020, India</t>
  </si>
  <si>
    <t>Unit-1
Village:-Nakrajoria, Post:Salanpur Burdwan,West Bengal - 713357, India 
Current status since - 26/09/2021
Capacity (PA) :- 1382400 Numbers
Remarks:  Remarks : i) Prototypes approved: ERC MK-III , ERC MK-V &amp; ERC-J ii) Allied/Sister Concern (Updated on 16.01.2024): 1) M/s Fabro Forge, Kolkata 2) M/s Ked Sati Iron&amp;Steel Pvt. Ltd., Kolkata</t>
  </si>
  <si>
    <t>M/s FATEH CHAND JAIN-FARIDABAD  
 (ID- 32637)
Regd Add. : 1433, Sector-16, 1st Floor, faridabad,Haryana - 121002, India</t>
  </si>
  <si>
    <t>UNIT-I
PLOT No.22 GALI 8B , SARURPUR INDUSTRIAL AREA Faridabad,Haryana - 121004, India 
Current status since - 26/09/2021
Capacity (PA) :- 2160000 Numbers
Remarks:  i) Prototypes approved: MK-III &amp; MK-V ii) Allied/Sister Concern (Updated on 16.01.2024): Nil</t>
  </si>
  <si>
    <t>In Coming time, Plant will run 24 Hours 
01 - Regular Manager Deployed</t>
  </si>
  <si>
    <t>M/s HOWRAH FORGINGS LIMITED-KOLKATA  
 (ID- 4061)
Regd Add. : 18,R.N.Mukherjee Road 4TH Floor Kolkata,West Bengal - 700001, India</t>
  </si>
  <si>
    <t>UNIT-I
VILLAGE- ALAMPUR, PO- NEW KOLARAH, NH-6, HOWRAH,West Bengal - 711302, India 
Current status since - 26/09/2021
Capacity (PA) :- 1404000 Numbers
Remarks:  Remarks : i) Prototypes approved: MK-III &amp; MK-V ii) Allied/Sister Concern (Updated on 16.01.2024): 1) M/s Calcutta Springs Ltd., Kolkata 2) M/s Byrnihat Springs Ltd., Kolkata</t>
  </si>
  <si>
    <t>M/s INDIANA TRADE LINKS-NORTH WEST DELHI  
 (ID- 155664)
Regd Add. : KOTHI NO.-909, SECTOR-9, PANCHKULA PANCHKULA,Haryana - 134109, India</t>
  </si>
  <si>
    <t>UNIT-I
C-20, Industrial Area ,Focal Point,Derabassi Mohali,Punjab - 140201, India 
Current status since - 26/09/2021
Capacity (PA) :- 1843200 Numbers
Remarks:  i) Prototypes approved: MK-III ii) Allied/Sister Concern (Updated on 16.01.2024): Nil</t>
  </si>
  <si>
    <t>M/s JEKAY INTERNATIONAL TRACK PRIVATE LIMITED-RAIPUR  
 (ID- 7861)
Regd Add. : 2, HARE STREET NICCO HOUSE 3rd FLOOR KOLKATA,West Bengal - 700001, India</t>
  </si>
  <si>
    <t>UNIT-I
KHASRAN0-181/3,SECTOR C URLA INDUSTRIAL AREA RAIPUR,Chhattisgarh - 493003, India 
Current status since - 23/07/2025
Capacity (PA) :- 1352400 Numbers
Remarks:  1. Firm has been placed in vendor directory subject to final decision of Calcutta High Court in WPA 823 of 2025. 2. Firm name in vendor directory shall be wef 29.01.2025 for Tender No. 61245676 of NFR. For other tenders wef 10.03.2025. 3. Variant Approved: ERC Mk-III,V&amp;J Clip 4. Sister Concern: NIL</t>
  </si>
  <si>
    <t>M/s K. D. S. ENGINEERING PVT LTD  
 (ID- 1050413)
Regd Add. : J-91, VIKASH PURI NEW DELHI,Delhi - 110018, India</t>
  </si>
  <si>
    <t>K. D. S. ENG
GATE NO-1, RIGHT LANE NUMBER-3, JALAN INDUSTRIAL COMPLEX, Howrah,West Bengal - 711411, India 
Current status since - 18/11/2025
Capacity (PA) :- 1900800 Numbers
Remarks:  Remarks : i) Prototypes approved: MK-V ii) Allied/Sister Concern: Nil (Updated on 14.10.2025)</t>
  </si>
  <si>
    <t>M/s KALIMATA ISPAT INDUSTRIES PVT LTD-KOLKATA  (Unit I)
 (ID- 7082)
Regd Add. : 14/2 OLD CHINA BAZAR STREET,3RD FLOOR,ROOM NO.213 KOLKATA,West Bengal - 700001, India</t>
  </si>
  <si>
    <t>UNIT-I
ANDUL ROAD, POST &amp; VILLAGE- PODRAH HOWRAH,West Bengal - 711109, India 
Current status since - 26/04/2025
Capacity (PA) :- 1166400 Numbers
Remarks:  Remarks : i) Prototype approved: MK- III, MK-V &amp; ERC-J ii) Allied/Sister Concern (Updated on 05.04.2024): Nil.</t>
  </si>
  <si>
    <t>M/s KALIMATA ISPAT INDUSTRIES PVT LTD-KOLKATA  (Unit II)
 (ID- 7082)
Regd Add. : 14/2 OLD CHINA BAZAR STREET,3RD FLOOR,ROOM NO.213 KOLKATA,West Bengal - 700001, India</t>
  </si>
  <si>
    <t>KM
1/98, Bidhan Road, Village-Sahebdihi, P.S-Barjora Bankura,West Bengal - 722202, India 
Current status since - 26/08/2025
Capacity (PA) :- 1244160 Numbers
Remarks:  Remarks: i) Prototypes approved: ERC Mk-III, ERC Mk-V and ERC-J ii) Allied/Sister Concern: NIL (As on 05.04.2024)</t>
  </si>
  <si>
    <t>M/s KALIMATA VYAPAAR PVT LTD-KOLKATA  
 (ID- 3763)
Regd Add. : 14/2, old china bazar street 3rd floor, room no-213 kolkata,West Bengal - 700001, India</t>
  </si>
  <si>
    <t>Unit-II
Plot-Q Plasto Steel Park , Vill. Ghutghoria, PO &amp; PS Barjora Bankura,West Bengal - 722202, India 
Current status since - 29/11/2024
Capacity (PA) :- 5011200 Numbers
Remarks:  Remarks : i) Prototypes approved: MK-III, MK-V &amp; ERC-J ii) Allied/Sister Concern (Updated on 05.04.2024): Nil</t>
  </si>
  <si>
    <t>M/s KARNAVATI PROBUILD LLP-AHMEDABAD  
 (ID- 1010723)
Regd Add. : 20,21,22 TIRTH BHOOMI INDUSTRIAL ESTATE, BAKROL, DISTT: DASCROI,BAKROL AHMEDABAD,Gujarat - 382210, India</t>
  </si>
  <si>
    <t>UNIT-I
20,21,22 TIRTH BHOOMI INDUSTRIAL ESTATE, BAKROL, DISTT: DASCROI,BAKROL AHMEDABAD,Gujarat - 382210, India 
Current status since - 29/12/2022
Capacity (PA) :- 1382400 Numbers
Remarks:  Remarks : i) Prototypes approved: MK-V ii) Allied/Sister Concern (Updated on 16.01.2024): Nil</t>
  </si>
  <si>
    <t>GJ</t>
  </si>
  <si>
    <t>M/s KED SATI IRON AND STEEL PVT. LTD.-KOLKATA  
 (ID- 11269)
Regd Add. : 5A Justice Dwarkanath Road 2nd Floor Kolkata,West Bengal - 700020, India</t>
  </si>
  <si>
    <t>UNIT-I
18, GADADHAR BHATTA ROAD, LILUAH HOWRAH,West Bengal - 711102, India 
Current status since - 26/09/2021
Capacity (PA) :- 1220400 Numbers
Remarks:  Production &amp; inspection of the item Elastic Rail Clips (Item ID: 3100558) has been stopped w.e.f. 17.06.2025 at the works 18, Gadadhar Bhatta Road, Liluah, Howrah-711102 of M/s Ked Sati Iron &amp; Steel Pvt. Ltd, Kolkata due to shifting of works.</t>
  </si>
  <si>
    <t>M/s KSE ELECTRICALS PVT LTD-KOLKATA  (Unit II)
 (ID- 6285)
Regd Add. : 33A Chowringhee Road 7th Floor, Block 2 Kolkata,West Bengal - 700071, India</t>
  </si>
  <si>
    <t>Unit II
Dag No. 41, 42, 43, 44, 51, JI No.-28, Mouza-Jangalpur, NH-06, Jalan Industrial Complex, Gate No. 03, P.O- Argori, P.S Sankrail, Howrah,West Bengal - 711302, India 
Current status since - 04/11/2025
Capacity (PA) :- 8553600 Numbers
Remarks:  i) Prototypes approved: Mk-V ii) Allied/Sister Concern (Updated on 08.09.2025): Nil</t>
  </si>
  <si>
    <t xml:space="preserve">Production will Commence on deployement of Manpower </t>
  </si>
  <si>
    <t>M/s KSE ELECTRICALS PVT LTD-KOLKATA  (Unit I)
 (ID- 6285)
Regd Add. : 33A Chowringhee Road 7th Floor, Block 2 Kolkata,West Bengal - 700071, India</t>
  </si>
  <si>
    <t>Unit-1
Jalan Industrial Complex, 3rd main roadf, 4th left lane,NH-6,PO,-Begri, Howrah West Bengal- ,India Howrah,West Bengal - 711411, India 
Current status since - 01/08/2025
Capacity (PA) :- 6264000 Numbers
Remarks:  i) Prototypes approved: MK-III, MK-V and ERC-J Clip ii) Allied/Sister Concern (Updated on 16.01.2024): Nil</t>
  </si>
  <si>
    <t>M/s LAULS PRIVATE LIMITED-FARIDABAD  
 (ID- 13211)
Regd Add. : 33-B N.I.T. FARIDABAD Faridabad,Haryana - 121001, India</t>
  </si>
  <si>
    <t>UNIT-I
30/4, NIT INDUSTRIAL AREA, , FARIDABAD FARIDABAD,Haryana - 121001, India 
Current status since - 26/09/2021
Capacity (PA) :- 2494128 Numbers
Remarks:  i) Prototypes approved: MK-III ii) Allied/Sister Concern (Updated on 16.01.2024): 1) M/s Kamal Steel Fabricators</t>
  </si>
  <si>
    <t>M/s MAA KALI PROJECTS PRIVATE LIMITED-KOLKATA  
 (ID- 1062582)
Regd Add. : 5, LOWER RAWDON STREET 7TH FLOOR KOLKATA,West Bengal - 700020, India</t>
  </si>
  <si>
    <t>MKPPL
9, SHALIMAR COAL DEPOT SIDING SHALIMAR HOWRAH,West Bengal - 711102, India 
Current status since - 22/05/2023
Capacity (PA) :- 1843200 Numbers
Remarks:  i) Prototypes approved: MK-III &amp; MK-V ii) Allied/Sister Concern (Updated on 16.01.2024): Nil</t>
  </si>
  <si>
    <t>M/s MAK ENGINEERING INDUSTRIES LTD  
 (ID- 1050447)
Regd Add. : 8/1A, MIDDLETON ROW, 3RD FLOOR KOLKATA,West Bengal - 700071, India</t>
  </si>
  <si>
    <t>UNIT-I
4, KUNDAN LANE, LILUAH HOWRAH,West Bengal - 711204, India 
Current status since - 26/09/2021
Capacity (PA) :- 1890000 Numbers
Remarks:  Production &amp; inspection of the item Elastic Rail Clips (Item ID: 3100558) has been stopped w.e.f. 17.06.2025 at the works 4, Kundan Lane, Liluah, Howrah, West Bengal- 711204 of M/s Mak Engineering Industries Limited, Kolkata due to shifting of works.</t>
  </si>
  <si>
    <t>M/s MANASH FORGINGS PRIVATE LIMITED-KOLKATA  
 (ID- 12245)
Regd Add. : 8/1A, Middleton Row undefined Kolkata,West Bengal - 700071, India</t>
  </si>
  <si>
    <t>UNIT-I
4, KUNDAN,LANE,LILUAH HOWRAH,West Bengal - 700071, India 
Current status since - 26/09/2021
Capacity (PA) :- 1944000 Numbers
Remarks:  Production &amp; inspection of the item Elastic Rail Clips (Item ID: 3100558) has been stopped w.e.f. 17.06.2025 at the works 4, Kundan Lane, Liluah, Howrah, West Bengal-711204 of M/s Manash Forgings Private Limited, Kolkata due to shifting of works</t>
  </si>
  <si>
    <t>M/s MODERN MANUFACTURERS-PANCHKULA  
 (ID- 147976)
Regd Add. : PLOT NO. 208, HMT ANCILLARY ESTATE, INDUSTRIAL AREA PANCHKULA,Haryana - 131109, India</t>
  </si>
  <si>
    <t>UNIT-I
PLOT NO 21-22, INDUSTRIAL AREA PHASE-I PANCHKULA,Haryana - 131113, India 
Current status since - 26/09/2021
Capacity (PA) :- 691200 Numbers
Remarks:  i) Prototypes approved: MK-III ii) Allied/Sister Concern (Updated on 16.01.2024): 1) M/s MMD Rail Tracks., Panchkula, Haryana iii) Production and inspection of the item has been stopped w.e.f. 23.10.2025 at works Plot No. 21-22, Industrial Area, Phase-1, Panchkula-134113 due to shifting of works.</t>
  </si>
  <si>
    <t>M/s NANDI ENTERPRISES-KOLKATA  
 (ID- 59226)
Regd Add. : 14/2, OLD CHINA BAZAR STREET 3RD FLOOR, ROOM NO. 213 KOLKATA,West Bengal - 700001, India</t>
  </si>
  <si>
    <t>UNIT-I
1/98, Bidhan Road, Vill: Sahebdihi, P.O: Hatashuria BAKURA,West Bengal - 700001, India 
Current status since - 26/04/2025
Capacity (PA) :- 1144800 Numbers
Remarks:  i) Prototype approved: MK-III and MK-V. ii) Allied/ Sister Concern (Updated on 03.04.2024): Nil.</t>
  </si>
  <si>
    <t>M/s PANNA LAL KANHIYA LAL BANSAL LLP-DELHI  
 (ID- 1084223)
Regd Add. : AK-97 SHALIMAR BAGH DELHI,Delhi - 110088, India</t>
  </si>
  <si>
    <t>Unit 1
Plot No.-512, Sector-57 Phase -IV HSIIDC KUNDLI SONEPAT,Haryana - 131028, India 
Current status since - 21/10/2021
Remarks:  I. Allied/Sister concern: Nil II. Prototype Approved For : 1. ERC MK-V to drg. no. RDSO/T-5919 2. ERC MK-III to drg. no. RDSO/T-3701</t>
  </si>
  <si>
    <t xml:space="preserve">In Coming time, Plant will run 24 Hours 
01 - STA Civil - PSC Sleeper 
01 - PM Vishawkrma </t>
  </si>
  <si>
    <t>M/s PANNA LAL KANHIYA LAL BANSAL-DELHI  
 (ID- 10942)
Regd Add. : AK-97 SHALIMAR BAGH DELHI,Delhi - 110088, India</t>
  </si>
  <si>
    <t>UNIT-I
PLOT NO 512, PHASE-IV, SECTOR-57, INDUSTRIAL ESTATE, KUNDI SONEPAT,Haryana - 131028, India 
Current status since - 21/10/2021
Capacity (PA) :- 1536000 Numbers
Remarks:  Remarks : i) Prototypes approved: MK-III &amp; MK-V ii) Allied/Sister Concern (Updated on 16.01.2024): 1) M/s P.K. Techno Projects Pvt. Ltd, Delhi</t>
  </si>
  <si>
    <t>M/s PARKASH MONOMERS PRIVATE LIMITED-RAIPUR  
 (ID- 20646)
Regd Add. : TIRUPATI HEIGHTS,87 NAGAR NIGAM COLONY, AGRASEN CHOWK RAIPUR,Chhattisgarh - 492001, India</t>
  </si>
  <si>
    <t>UNIT-I
KH.NO.51/5,52/3,51/11 &amp; 52/8, JARWAY, HIRAPUR RAIPUR,Chandigarh - 492099, India 
Current status since - 03/12/2025
Capacity (PA) :- 3594240 Numbers
Remarks:  Remarks : Allied/Sister Concern : Cosmo Enterprise Raipur (As on 18.11.2025)</t>
  </si>
  <si>
    <t>M/s PATHICK ENGINEERING WORKS-RAJNANDGAON  
 (ID- 11797)
Regd Add. : PLOT NO 590/14 VILL INDAWANI PO - TEDESARA RAJNANDGAON,Chhattisgarh - 491441, India</t>
  </si>
  <si>
    <t>UNIT-I
PLOT NO 590/14 VILL INDAWANI PO - TEDESARA RAJNANDGAON,Chhattisgarh - 491441, India 
Current status since - 26/09/2021
Capacity (PA) :- 1152000 Numbers
Remarks:  i) Prototypes approved: MK-III and MK-V ii) Allied/Sister Concern (Updated on 16.01.2024):1) Veera Track Fasteners Pvt. Ltd.</t>
  </si>
  <si>
    <t>M/s PATIL RAIL INFRASTRUCTURE PVT LTD-HYDERABAD  
 (ID- 41647)
Regd Add. : 6th Floor, 6-3-1239/B/111, Rajbhavan Somajiguda Hyderabad,Telangana - 500082, India</t>
  </si>
  <si>
    <t>Medchal FS
Sy No. 179/C &amp; 180/B Yellampet Village Medchal Mandal Medchal-Malkjgiri,Telangana - 501401, India 
Current status since - 16/06/2023
Capacity (PA) :- 4838400 Numbers
Remarks:  i) Prototypes approved: MK-III and MK-V ii) Allied/Sister Concern (Updated on 16.01.2024): Nil</t>
  </si>
  <si>
    <t>TL</t>
  </si>
  <si>
    <t>01 CE - PM Vishwakarma 
01 STA - Regular</t>
  </si>
  <si>
    <t>M/s PRAKASH METALLIC PRIVATE LIMITED-RAIPUR  
 (ID- 1024626)
Regd Add. : 305 Near Pani Tanki Near Garba Maidan Samta Colony Raipur,Chhattisgarh - 492001, India</t>
  </si>
  <si>
    <t>PR
Kh No. 161 163 165 and 169 Near H P Petrol Pump Hardi Berla Bemetara,Chhattisgarh - 492001, India 
Current status since - 07/10/2025
Capacity (PA) :- 2592000 Numbers
Remarks:  i. Prototype approved: MK-V ii. Allied Sister Concern Updated on 16.01.2024: Nil</t>
  </si>
  <si>
    <t>02 - NISC PMKVY</t>
  </si>
  <si>
    <t>M/s PURAN METAL INDUSTRIES-KOLKATA  
 (ID- 31422)
Regd Add. : 18, R.N.Mukherjee Road undefined Kolkata,West Bengal - 700001, India</t>
  </si>
  <si>
    <t>UNIT-I
Village- Alampur,P.O.- New Kolorah, NH-6 HOWRAH,West Bengal - 711302, India 
Current status since - 22/11/2025
Capacity (PA) :- 2332800 Numbers
Remarks:  Remarks : i) Prototypes approved: Mk-III &amp; Mk-V ii) Allied/Sister Concern : 1.M/s Calcutta Springs Ltd., 2. Byrnihat Springs Ltd. ( As on 12.11.2025)</t>
  </si>
  <si>
    <t>M/s QUALITE STEELS-SIRSA  
 (ID- 19221)
Regd Add. : PLOT NO 6, HSIIDC INDUSTRIAL AREA, HISSAR ROAD SIRSA,Haryana - 125055, India</t>
  </si>
  <si>
    <t>UNIT-I
PLOT NO 6, HSIIDC INDUSTRIAL AREA, HISSAR ROAD SIRSA,Haryana - 125055, India 
Current status since - 27/09/2021
Capacity (PA) :- 2188800 Numbers
Remarks:  i) Prototypes approved: MK-III &amp; MK-V ii) Allied/Sister Concern (Updated on 16.01.2024): Nil</t>
  </si>
  <si>
    <t>M/s R RASHMI INDUSTRIES-JAIPUR  
 (ID- 1076364)
Regd Add. : Plot No.206, Opp. Saroj Cold Storage Industrial Area Jhotwara Jaipur,Rajasthan - 302012, India</t>
  </si>
  <si>
    <t>R.Rashmi
Plot No.206, Opp. Saroj Cold Storage Industrial Area Jhotwara Jaipur,Rajasthan - 302012, India 
Current status since - 09/09/2025
Capacity (PA) :- 1252800 Numbers
Remarks:  Remarks : i) Prototypes approved: MK-V ii)Allied/Sister Concern: NIL (As on 16.01.2024)</t>
  </si>
  <si>
    <t>M/s RAHEE INFRATECH LIMITED-KOLKATA  (Unit I)
 (ID- 28061)
Regd Add. : Kemwell Manor, 5th Floor, 10/D/2, Ho Chi Minh Sarani Kolkata,West Bengal - 700071, India</t>
  </si>
  <si>
    <t>Unit-1
107, Lakhinarayan Talla Road, Shalimar Howrah,West Bengal - 711103, India 
Current status since - 26/09/2021
Capacity (PA) :- 931600 Numbers
Remarks:  i) Prototypes approved: MK-III and MK-V ii) Allied/Sister Concern (Updated on 16.01.2024): 1) M/s Rahee Infratech Ltd., Howrah, 2) Rahee Track Technologies Pvt. Ltd., Howrah</t>
  </si>
  <si>
    <t>M/s RAHEE INFRATECH LIMITED-KOLKATA  (Unit II)
 (ID- 28061)
Regd Add. : Kemwell Manor, 5th Floor, 10/D/2, Ho Chi Minh Sarani Kolkata,West Bengal - 700071, India</t>
  </si>
  <si>
    <t>Unit-2
Village- Panchpara, P.O. Radhadasi, Andul Road Howrah,West Bengal - 711317, India 
Current status since - 26/09/2021
Capacity (PA) :- 1432320 Numbers
Remarks:  i) Prototypes approved: MK-III and MK-V ii) Allied/Sister Concern (Updated on 16.01.2024): 1) M/s Rahee Infratech Ltd. Howrah, 2) Rahee Track Technologies Pvt. Ltd, Howrah</t>
  </si>
  <si>
    <t>M/s ROYAL FASTENERS NE PVT LTD-GUWAHATI  
 (ID- 12085)
Regd Add. : 18, R. N. Mukherjee Road, 6th Floor Kolkata Kolkata,West Bengal - 700001, India</t>
  </si>
  <si>
    <t>UNIT-I
Gauripur, College Nagar, Sila Sunduri Ghopa, North Guwahati, Guwahati,Assam - 781031, India 
Current status since - 13/07/2022
Capacity (PA) :- 1290000 Numbers
Remarks:  i) Prototypes approved: MK-III &amp; MK-V ii) Allied/Sister Concern (Updated on 16.01.2024): 1) Royal Infraconstru Limited 2) Bridge Track &amp; Tower Pvt. Ltd.</t>
  </si>
  <si>
    <t>AS</t>
  </si>
  <si>
    <t>M/s ROYAL INFRACONSTRU LIMITED-KOLKATA  
 (ID- 81622)
Regd Add. : Godrej Waterside Building, Tower-1, 4th floor, No.401, Plot No-5, DP Block, Salt Lake, Sector-V undefined Kolkata,West Bengal - 700091, India</t>
  </si>
  <si>
    <t>UNIT-I
PLOT NO- 209, SECTOR-C, URLA INDUSTRIAL GROWTH CENTRE RAIPUR,Chhattisgarh - 493221, India 
Current status since - 27/09/2021
Capacity (PA) :- 2073600 Numbers
Remarks:  i) Prototypes approved: MK-V ii) Allied/Sister Concern (Updated on 29.08.2025):1) Bridge Track &amp; Tower Pvt. Ltd., Kolkata 2) Royal Fasteners (NE) Pvt. Ltd, Kolkata</t>
  </si>
  <si>
    <t>M/s SHETH AND COMPANY-MUMBAI  
 (ID- 10109)
Regd Add. : SHETH CO 309 CENTRE SQUARE, ANDHERI-WEST MUMBAI,Maharashtra - 400058, India</t>
  </si>
  <si>
    <t>UNIT-I
PLOT NO 73, ACHHAD INDUSTRIAL ESTATE, ACHHAD, TALUKA-TALASARI THANE,Maharashtra - 401601, India 
Current status since - 01/09/2025
Capacity (PA) :- 2626560 Numbers
Remarks:  Remarks : i) Prototypes approved: MK-V ii) Allied/Sister Concern: NIL (As on 16.01.2024)</t>
  </si>
  <si>
    <t>MH</t>
  </si>
  <si>
    <t>M/s SIDDHARTHA METAL FABRICATORS-FARIDABAD  
 (ID- 12930)
Regd Add. : 1433, sector-16, 1st Floor 1433, sector-16, 1st Floor Faridabad,Haryana - 121002, India</t>
  </si>
  <si>
    <t>UNIT-I
Plot No. 1, Gali No. 8B, Sarurpur Indl. Area Faridabad,Haryana - 121002, India 
Current status since - 22/11/2025
Capacity (PA) :- 1866240 Numbers
Remarks:  Remarks : i) Prototype approved: ERC J-Clip ii) Allied/Sister Concern : Nil (Updated on 18.11.2025)</t>
  </si>
  <si>
    <t>M/s SURYA ALLOY INDUSTRIES LTD-KOLKATA  
 (ID- 13062)
Regd Add. : 1/1, Camac Street, 3rd Floor, Kolkata,West Bengal - 700016, India</t>
  </si>
  <si>
    <t>UNIT-II
Vill-Ghutgoria, Barjora Maliara Road, P.O &amp; P.S-Barjora Bankura,West Bengal - 722202, India 
Current status since - 27/09/2021
Capacity (PA) :- 3240000 Numbers
Remarks:  1.Firm has been retained in vendor directory till 15.12.2025 or further orders whichever is earlier, in view of Hon'ble High Court, Calcutta order dated 14.10.2025 2. Allied/Sister Concern:i) Bhaskar Industrial Developments Ltd Kolkata ii) MAK Engg. Ind. Ltd, Kolkata 3. Prototypes Appd.: MK-III &amp; V</t>
  </si>
  <si>
    <t>M/s SURYA COACH BUILDERS PVT LTD UNIT II-HINDUPUR  
 (ID- 27951)
Regd Add. : No 9, 1ST CROSS, 1ST MAIN, CHAKRAVARTHY LAYOUT PALACE CROSS ROAD BANGALORE,Karnataka - 560020, India</t>
  </si>
  <si>
    <t>UNIT-II
No 372/1 Kirikera Village, B-H Road Hindupur,Andhra Pradesh - 515211, India 
Current status since - 08/01/2024
Capacity (PA) :- 1382400 Numbers
Remarks:  i) Prototypes approved: MK-III ii) Allied/Sister Concern (Updated on 16.01.2024): 1) M/s Surya Coach Builders Pvt. Ltd., Bangalore</t>
  </si>
  <si>
    <t>AP</t>
  </si>
  <si>
    <t>M/s TECHMA ENGINEERING ENTERPRISE PRIVATE LIMITED-KOLKATA  
 (ID- 15923)
Regd Add. : Stephen House, Room No. 51C, 3rd Floor 4 Hemant Basu Sarani, Kolkata,West Bengal - 700001, India</t>
  </si>
  <si>
    <t>UNIT-I
ARIHANT COMPLEX, VILL- RAJAPUR, PO-NONA KUNDU, PS- DOMJUR HOWRAH,West Bengal - 711405, India 
Current status since - 27/09/2021
Capacity (PA) :- 1737792 Numbers
Remarks:  Remarks : i) Prototypes approved: MK-III &amp; MK-V ii) Allied/Sister Concern (Updated on 27.02.2024): 1) M/s ARVIND INDUSTRIES, KOLKATA</t>
  </si>
  <si>
    <t>In Coming time, PRoduction will be 24 Hours</t>
  </si>
  <si>
    <t>M/s TECHNOSTEEL INFRAPROJECTS PRIVATE LIMITED-NAGPUR  
 (ID- 1051663)
Regd Add. : TECHNOSTEEL INFRAPROJECTS PVT LTD KESHAV , BLOCK 6 10 TH BRIDGE KAMPTEE ROAD , NAGPUR Nagpur,Maharashtra - 440004, India</t>
  </si>
  <si>
    <t>UNIT I
Keshav Complex Block No 6, 10th Bridge Above Sbi, Kamptee Road, Nagpur, Maharashtra 440017 Nagpur,Maharashtra - 440017, India 
Current status since - 26/09/2025
Capacity (PA) :- 1987200 Numbers
Remarks:  Remarks : i) Prototype Approved: ERC MK-V ii) Allied/Sister Concern: NIL (As on 16.01.2024)</t>
  </si>
  <si>
    <t>M/s VED KIRAN STEELS INDUSTRIES PVT.LTD.  
 (ID- 1050437)
Regd Add. : G T RPOAD, VILLAGE- SHAHABPURA BATALA,Punjab - 143505, India</t>
  </si>
  <si>
    <t>VKS
Village- Shahabpur, G.T Road, Batala,Punjab - 143505, India 
Current status since - 26/09/2021
Capacity (PA) :- 829440 Numbers
Remarks:  i) Prototypes approved: MK-V ii) Allied/Sister Concern (Updated on 16.01.2024): 1) Swatee Steels, Batala (Punjab) 2) Digvijay Steels Pvt. Ltd.,Batala (Punjab)</t>
  </si>
  <si>
    <t>M/s VEERA TRACK FASTENERS PRIVATE LIMITED-RAJNANDGAON  
 (ID- 60691)
Regd Add. : INDAWANI, NEAR TEDESSERA, NEAR GE ROAD NH 6 INDAWANI, RAJNANDGAON RAJNANDGAON,Chhattisgarh - 491441, India</t>
  </si>
  <si>
    <t>UNIT-I
PLOTNO 590/14, VILL- INDAWANI, PO- TEDESARA RAJNANDGAON,Maharashtra - 491441, India 
Current status since - 27/09/2021
Capacity (PA) :- 2332800 Numbers
Remarks:  Remarks : i) Prototypes approved: MK-III, Mk-V ii) Allied/Sister Concern (Updated on 16.01.2024): 1) M/s Pathick Engineering works, Raipur</t>
  </si>
  <si>
    <t>(Developmental Vendor) M/s BIMLA RAIL FASTENERS-KARNAL  (ID- 1004966)
Regd Add.: Near New Grain Market Indri Karnal,Haryana - 132041, India</t>
  </si>
  <si>
    <t>UNIT-1  
Near new grain market, indri Karnal,Haryana - 132041, India 
Current status since - 03/03/2022
Capacity (PA) : 864000 Numbers
General Remarks: i) Prototypes approved: MK-III &amp; MK-V ii) Allied/Sister Concern (Updated on 16.01.2024): Nil</t>
  </si>
  <si>
    <t xml:space="preserve">In Coming time, Plant will run 24 Hours
01 -  PSC Civil  </t>
  </si>
  <si>
    <t>(Developmental Vendor) M/s KAMAKSHI TRACK FASTENERS-ALWAR   (ID- 1064505)
Regd Add.: G1-149, RIICO INDUSTRIAL AREA KHUSHKHERA MAHESHRA TIJARA ALWAR,Rajasthan - 301707, India</t>
  </si>
  <si>
    <t>KAMAKSHI  
G1-149, RIICO INDUSTRIAL AREA, KHUSHKHERA MAHESHRA, TIJARA, ALWAR,Rajasthan - 301707, India 
Current status since - 08/06/2022
Capacity (PA) : 921600 Numbers
General Remarks: Production &amp; inspection of the item Elastic Rail Clips (Item ID: 3100558) has been stopped w.e.f. 13.03.2025 at the works G1-149, RIICO Industrial Area, Khushkhera Maheshra, Tijara, Alwar, Rajasthan 301707 of M/s Kamakshi Track Fasteners-Alwar due to shifting of works.</t>
  </si>
  <si>
    <t>(Developmental Vendor) M/s KRISHNA INFRATECH-JHARSUGUDA  
 (ID- 1057401)
Regd Add.: At Kukurganjha Po Badmal Jharsuguda,Odisha - 768201, India</t>
  </si>
  <si>
    <t>Krishna  
Kukurganjha Badmal Jharsuguda,Odisha - 768202, India 
Current status since - 13/07/2022
Capacity (PA) : 972000 Numbers
General Remarks: i) Prototypes approved: MK-V ii) Allied/Sister Concern (Updated on 16.01.2024): Nil</t>
  </si>
  <si>
    <t>OD</t>
  </si>
  <si>
    <t>In Coming time, Another line will Start</t>
  </si>
  <si>
    <t>(Developmental Vendor) M/s LNVS INFRA PRIVATE LIMITED-WEST SINGHBHUM  (ID- 1102540)
Regd Add.: UNIT 2/A, SAI NIWAS, NEAR RANI SATI MANDIR CHAKRADHARPUR WEST SINGHBHUM,Jharkhand - 833102, India</t>
  </si>
  <si>
    <t>LNVS infra  
Unit No.2/A, Sai Niwas Pump House Area, Sundernagar JAMSHEDPUR,Jharkhand - 833102, India 
Current status since - 04/06/2025
Capacity (PA) : 1843200 Numbers
General Remarks: i. Prototype Approved: MK-V ii Allied Sister Concern Updated on 23.09.2024: Nil</t>
  </si>
  <si>
    <t>JH</t>
  </si>
  <si>
    <t>(Developmental Vendor) M/s M K CORPORATION-RAIGARH  
 (ID- 1057006) 
Regd Add.: Surri Godown, Vill. - Surri Kondatarai Raigarh,Chhattisgarh - 496001, India</t>
  </si>
  <si>
    <t>MKC  
M K CORPORATION SURRI, VILL. - SURRI, KONDATARAI, RAIGARH - 496001, CHHATTISGARH RAIGARH,Chhattisgarh - 496001, India 
Current status since - 26/09/2021
Capacity (PA) : 2448000 Numbers
General Remarks: i) Prototypes approved: MK-V ii) Allied/Sister Concern (Updated on 16.01.2024): Nil</t>
  </si>
  <si>
    <t>(Developmental Vendor) M/s SAI KRIPA INDUSTRIES-DURG  
 (ID- 1033593)
Regd Add.: Near Pawan Kirana Stores House No. 606, Sangram Chowk Sikola Bhata DURG,Chhattisgarh - 491001, India</t>
  </si>
  <si>
    <t>Sai Kripa  
Khasra No 605/2, 605/3 Village - Joratarai, Rajnandgaon Rajnandgaon,Chhattisgarh - 491441, India 
Current status since - 13/11/2022
Capacity (PA) : 691200 Numbers
General Remarks: i) Prototypes approved: MK-V ii) Allied/Sister Concern (Updated on 16.01.2024): Nil</t>
  </si>
  <si>
    <t>(Developmental Vendor) M/s SIMPLEX CASTINGS LIMITED-BHILAI  
 (ID- 5661)
Regd Add.: 32 Shivnath Complex, G.E. Road, Supela Bhilai Bhilai Bhilai,Chhattisgarh - 490023, India</t>
  </si>
  <si>
    <t>Unit I  
5 Industrial Estate, Nandini Road, Jamul Bhilai,Chhattisgarh - 490026, India 
Current status since - 13/07/2022
Capacity (PA) : 972000 Numbers
General Remarks: i) Prototypes approved: MK-V ii) Allied/Sister Concern (Updated on 16.01.2024): Nil</t>
  </si>
  <si>
    <t>(Developmental Vendor) M/s TIRUMALA BALAJI SMELTERS PRIVATE LIMITED-KOLKATA  
 (ID- 143401)
Regd Add.: 67, NALINI RANJAN AVENUE NEW ALIPORE , BLOCK-H KOLKATA,West Bengal - 700053, India</t>
  </si>
  <si>
    <t>ERC UNIT  
PLOT NO 45A INDUSTRIAL AREA SILTARA PHASE II RAIPUR,Chhattisgarh - 493111, India 
Current status since - 26/09/2021
Capacity (PA) : 972000 Numbers
General Remarks: i) Prototypes approved: MK-V, MK-III ii) Allied/Sister Concern (Updated on 16.01.2024): Nil</t>
  </si>
  <si>
    <t>(Developmental Vendor) M/s VRINDA FERROUS PRIVATE LIMITED-BAHADURGARH  
 (ID- 1051397)
Regd Add.: Plot no 133, Sector 16, HSIIDC, Bahadurgarh Bahadurgarh,Haryana - 142507, India</t>
  </si>
  <si>
    <t>UNIT I  
PLOT NO 133, SECTOR 16, HSIIDC INDUSTRIAL ESTATE, BAHADURGARH HARYANA HARYANA,Haryana - 124507, India 
Current status since - 26/09/2021
Capacity (PA) : 1440000 Numbers
General Remarks: i) Prototypes approved: MK-V ii) Allied/Sister Concern (Updated on 16.01.2024): Nil</t>
  </si>
  <si>
    <t>Howarh</t>
  </si>
  <si>
    <t xml:space="preserve">RDSO Process Complete will show up in Directory </t>
  </si>
  <si>
    <t xml:space="preserve">Royal Fastner </t>
  </si>
  <si>
    <t xml:space="preserve">Not on Vendor Directory </t>
  </si>
  <si>
    <t xml:space="preserve">CR /WR Status of Last 6 month </t>
  </si>
  <si>
    <t xml:space="preserve">Date PO Placed </t>
  </si>
  <si>
    <t>Date of  Call for Inspection of Raw Material</t>
  </si>
  <si>
    <t xml:space="preserve">Date of Issuing IC of Raw Material </t>
  </si>
  <si>
    <t>Date of Call of Process Inspection</t>
  </si>
  <si>
    <t xml:space="preserve">Date of Start of Production </t>
  </si>
  <si>
    <t xml:space="preserve">Date of End of Production </t>
  </si>
  <si>
    <t xml:space="preserve">Manpower Available </t>
  </si>
  <si>
    <t>Production Rate as per Capacity</t>
  </si>
  <si>
    <t xml:space="preserve">Actual Production Rate </t>
  </si>
  <si>
    <t xml:space="preserve">Date of Final Inspection Call </t>
  </si>
  <si>
    <t xml:space="preserve">Date of Issuing IC </t>
  </si>
  <si>
    <t xml:space="preserve">All Pending Calls </t>
  </si>
  <si>
    <r>
      <rPr>
        <b/>
        <sz val="12"/>
        <color theme="1"/>
        <rFont val="Arial"/>
      </rPr>
      <t>ERC Process Inspection : Defect Wise &amp; Plant Wise Defect Analysis</t>
    </r>
    <r>
      <rPr>
        <b/>
        <sz val="10"/>
        <color theme="1"/>
        <rFont val="Arial"/>
      </rPr>
      <t xml:space="preserve">  (Data Period April 2025 to Dec 2025)
</t>
    </r>
    <r>
      <rPr>
        <sz val="10"/>
        <color theme="1"/>
        <rFont val="Arial"/>
      </rPr>
      <t xml:space="preserve">Based on Pareto Analysis Top Defects Identified: 1. Forginig Defect 2. Turning Bar Defect 3. Turning Length 4. Cut Bar Length 5. Deminsional 6. Embossing Die Impression  Failure </t>
    </r>
  </si>
  <si>
    <t>ERC Process Inspection : Plant Wise Rejection %</t>
  </si>
  <si>
    <t xml:space="preserve">Forging Defect </t>
  </si>
  <si>
    <t>% Forging defect</t>
  </si>
  <si>
    <t>Sr. No.</t>
  </si>
  <si>
    <t xml:space="preserve">Turning Bar Daimeter Defect </t>
  </si>
  <si>
    <t xml:space="preserve">SUM of Turning Bar Diameter </t>
  </si>
  <si>
    <t xml:space="preserve">% Turning Bar Diameter Defect </t>
  </si>
  <si>
    <t xml:space="preserve">Turning Length  Defect </t>
  </si>
  <si>
    <t>SUM of Turning length</t>
  </si>
  <si>
    <t>% Turning length</t>
  </si>
  <si>
    <t xml:space="preserve">Cut Bar Length  Defect </t>
  </si>
  <si>
    <t>SUM of Cut bar length</t>
  </si>
  <si>
    <t>% Cut bar length</t>
  </si>
  <si>
    <t xml:space="preserve">Dimensional  Defect </t>
  </si>
  <si>
    <t>SUM of Dimensional</t>
  </si>
  <si>
    <t>% Dimensional</t>
  </si>
  <si>
    <t xml:space="preserve">Embossing Die Impression / Failure Defect </t>
  </si>
  <si>
    <t xml:space="preserve">SUM of Embossing Die Impression / Failure </t>
  </si>
  <si>
    <t xml:space="preserve">% Embossing Die Impression / Failure </t>
  </si>
  <si>
    <t>SUM of Forging defect</t>
  </si>
  <si>
    <t xml:space="preserve">ERC Process Inspection Manpower Summary </t>
  </si>
  <si>
    <t xml:space="preserve">RIO </t>
  </si>
  <si>
    <t xml:space="preserve">No of ERC Manufacturing Units </t>
  </si>
  <si>
    <t xml:space="preserve">No of Active Units </t>
  </si>
  <si>
    <t>No of Units 
(Production expected to Start in Future)</t>
  </si>
  <si>
    <t>Total Production Lines</t>
  </si>
  <si>
    <t>Previous Manpower Sanction
(Degree Holder)</t>
  </si>
  <si>
    <t>Manpower Deployed
- Degree Holder (from ERC Vacancy)</t>
  </si>
  <si>
    <t>Previous Manpower Sanction
(Diploma Holder)</t>
  </si>
  <si>
    <t>Manpower Deployed
- Diploma Holder (from ERC Vacancy)</t>
  </si>
  <si>
    <t>Manpower Deployed
- Other Vacancy</t>
  </si>
  <si>
    <t>Total Manpower Required 
(Proposal Under Process for additional Sanction of 75 Manpower)</t>
  </si>
  <si>
    <t>Balance</t>
  </si>
  <si>
    <t xml:space="preserve">Total </t>
  </si>
  <si>
    <t>ERC Process Inspection Manpower Requirement Summary (as on 15/12/2025)</t>
  </si>
  <si>
    <t>Revised Manpower Requirment 
(Degree Holder)</t>
  </si>
  <si>
    <t>Revised Manpower Requirment (Diploma Holder)</t>
  </si>
  <si>
    <t>Total Manpower Required 
(Additional Sanction of 75 Manpower)</t>
  </si>
  <si>
    <t xml:space="preserve">Manpower Deployed </t>
  </si>
  <si>
    <t xml:space="preserve">WRIO </t>
  </si>
  <si>
    <r>
      <rPr>
        <b/>
        <sz val="10"/>
        <color theme="1"/>
        <rFont val="Arial"/>
      </rPr>
      <t xml:space="preserve">Note: </t>
    </r>
    <r>
      <rPr>
        <sz val="10"/>
        <color theme="1"/>
        <rFont val="Arial"/>
      </rPr>
      <t xml:space="preserve"> 01 Nos of Degree Holder for each Production Line and Diploma Holders have Allocated according Production Hours of the Firm</t>
    </r>
  </si>
  <si>
    <t xml:space="preserve">COUNTA of Status </t>
  </si>
  <si>
    <t>AVERAGE of Capacity (PA) – Numbers</t>
  </si>
  <si>
    <t>ERC Process Inspection Manpower Requirement Summary</t>
  </si>
  <si>
    <t>CRIO Total</t>
  </si>
  <si>
    <t>ERIO Total</t>
  </si>
  <si>
    <t>NRIO Total</t>
  </si>
  <si>
    <t>SRIO Total</t>
  </si>
  <si>
    <t>WRIO Total</t>
  </si>
  <si>
    <t>S.N.</t>
  </si>
  <si>
    <t>Manpower Deployed (Regular)</t>
  </si>
  <si>
    <t>Manpower Deployed 
(Resident Engineer)</t>
  </si>
  <si>
    <t>Manpower Deployed 
(STA)</t>
  </si>
  <si>
    <t xml:space="preserve">Date of Start of Inspection </t>
  </si>
  <si>
    <t xml:space="preserve">Commulative Accepted Quanitity till Date </t>
  </si>
  <si>
    <t>Total Revenue 
( in ₹)</t>
  </si>
  <si>
    <t>Total Direct Expenditure (Salary, TA etc)</t>
  </si>
  <si>
    <t>SBU Over Head 
(NRIO 15%, 
ERIO 13%, 
WRIO 16%, 
SRIO 19%)</t>
  </si>
  <si>
    <t>Vertical Overhead 
(3%)</t>
  </si>
  <si>
    <t>Corporate Overheads
(13%)</t>
  </si>
  <si>
    <t xml:space="preserve">Total Expenditure </t>
  </si>
  <si>
    <t xml:space="preserve">OR </t>
  </si>
  <si>
    <t>Patil Rail Infrastructure pvt ltd</t>
  </si>
  <si>
    <t>Durgapur</t>
  </si>
  <si>
    <t>West Bengal</t>
  </si>
  <si>
    <t>Howrah</t>
  </si>
  <si>
    <t>Patna</t>
  </si>
  <si>
    <t>Bihar</t>
  </si>
  <si>
    <t>Jharsuguda</t>
  </si>
  <si>
    <t>Odisha</t>
  </si>
  <si>
    <t>Tatanagar</t>
  </si>
  <si>
    <t>Jharkhand</t>
  </si>
  <si>
    <t>TECHMA ENGG.</t>
  </si>
  <si>
    <t>KALIMATA ISPAT  (Unit-1)</t>
  </si>
  <si>
    <t>KALIMATA VYAPAAR (Unit-II)</t>
  </si>
  <si>
    <t>KALIMATA ISPAT (Unit-II)</t>
  </si>
  <si>
    <t xml:space="preserve">   </t>
  </si>
  <si>
    <t>Defect</t>
  </si>
  <si>
    <t>Visual (Sheared Edges, Surface Defects)</t>
  </si>
  <si>
    <t>Cutbar length</t>
  </si>
  <si>
    <t>Bar diameter</t>
  </si>
  <si>
    <t xml:space="preserve">Other </t>
  </si>
  <si>
    <t xml:space="preserve"> Forging defect</t>
  </si>
  <si>
    <t>ERIO KALIMATA VYAPAAR (Unit-II) Durgapur West Bengal Total</t>
  </si>
  <si>
    <t>ERC Manpower Requirement Summary - March 2026</t>
  </si>
  <si>
    <t>Alloted Manpower Strength (Degree Holder) (1)</t>
  </si>
  <si>
    <t>Alloted Manpower Strength  (Diploma Holder)  (2)</t>
  </si>
  <si>
    <t>Total Plants which are active or Production will Start (3)</t>
  </si>
  <si>
    <t>Total Production Lines (4)</t>
  </si>
  <si>
    <t>Total Requirement (Degree Holder) (5)</t>
  </si>
  <si>
    <t>Total Requirement (Diploma Holder) (6)</t>
  </si>
  <si>
    <t>Current Deployment (Degree Holder) (7)</t>
  </si>
  <si>
    <t>Current Deployment (Diploma Holder) (8)</t>
  </si>
  <si>
    <t>A: Net Balance Requirement (Degree Holder) 
(5 -7=A)</t>
  </si>
  <si>
    <t>B: Net Balance Requirement  (Diploma Holder) (6-8=B)</t>
  </si>
  <si>
    <t>Min of 
A: Net Requirement 
or 
Max can be given  as per sanction strength (Degree) (1-7)</t>
  </si>
  <si>
    <t>Min of  
B: Net Requirement
or 
Max can be given as per sanctioned strength (Diploma)
(2-8)</t>
  </si>
  <si>
    <t>Required Manpower (Diploma Holder) after compensation for or by Degree Holder</t>
  </si>
  <si>
    <t>Required Manpower (Degree Holder)</t>
  </si>
  <si>
    <t>Manpower Sanction (Degree Holder) (1)</t>
  </si>
  <si>
    <t>Manpower Sanction (Diploma Holder)  (2)</t>
  </si>
  <si>
    <t xml:space="preserve">NRIO </t>
  </si>
  <si>
    <t>CRIO*</t>
  </si>
  <si>
    <t xml:space="preserve">Note: </t>
  </si>
  <si>
    <t>1. 05 Nos Degree Holders in NRIO and 01 Nos Degree holders have deployed in ERC process inspection of other vacancy as reported.</t>
  </si>
  <si>
    <t>1. 05 Nos Degree Holders have deployed in ERC process inspection of other vacancy in NRIO as reported.</t>
  </si>
  <si>
    <t xml:space="preserve">2. RIO wise Sanction has been taken only for additional 75 Manpower </t>
  </si>
  <si>
    <t>Rail Pad Manpower Requirement Summary - March 2026</t>
  </si>
  <si>
    <t xml:space="preserve">Manpower Sanction (Degree Holder) </t>
  </si>
  <si>
    <t xml:space="preserve">Manpower Sanction (Diploma Holder) </t>
  </si>
  <si>
    <t xml:space="preserve">Total Plants which are active or Production will Start </t>
  </si>
  <si>
    <t>Total Requirement (Degree Holder)</t>
  </si>
  <si>
    <t>Total Requirement (Diploma Holder)</t>
  </si>
  <si>
    <t>Current Deployment (Degree Holder)</t>
  </si>
  <si>
    <t>Current Deployment (Diploma Holder)</t>
  </si>
  <si>
    <t>A: Net Balance Requirement (Degree Holder)</t>
  </si>
  <si>
    <t>B: Net Balance Requirement  (Diploma Holder)</t>
  </si>
  <si>
    <t>Min of 
A: Net Requirement 
or 
Max can be given  as per sanction strength (Degree)</t>
  </si>
  <si>
    <t>Min of  
B: Net Requirement
or 
Max can be given as per sanctioned strength (Diploma)</t>
  </si>
  <si>
    <t>Regular Manpower  Requirement Summary of Mehchanical &amp; ES&amp;T Cadre- March 2026</t>
  </si>
  <si>
    <t xml:space="preserve">Mechanical Cadre </t>
  </si>
  <si>
    <t>ES&amp;T Cadre</t>
  </si>
  <si>
    <t>7 Mech Engineers and 1 Metallurgy Engineers</t>
  </si>
  <si>
    <t>4 Mech Engineers and 3 Metallurgy Engineers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</si>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</sst>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m\-d"/>
    <numFmt numFmtId="165" formatCode="mmm\-d"/>
    <numFmt numFmtId="166" formatCode="mmm\ yyyy"/>
    <numFmt numFmtId="167" formatCode="mmmm\ yyyy"/>
    <numFmt numFmtId="168" formatCode="0.000%"/>
    <numFmt numFmtId="169" formatCode="0.0%"/>
    <numFmt numFmtId="170" formatCode="d/m/yyyy"/>
    <numFmt numFmtId="171" formatCode="#,##0.0"/>
  </numFmts>
  <fonts count="52">
    <font>
      <sz val="10"/>
      <color rgb="FF000000"/>
      <name val="Arial"/>
      <scheme val="minor"/>
    </font>
    <font>
      <b/>
      <sz val="11"/>
      <color rgb="FF000000"/>
      <name val="Arial"/>
    </font>
    <font>
      <sz val="11"/>
      <color theme="1"/>
      <name val="Arial"/>
    </font>
    <font>
      <b/>
      <sz val="10"/>
      <color rgb="FF000000"/>
      <name val="Arial"/>
    </font>
    <font>
      <sz val="11"/>
      <color rgb="FF000000"/>
      <name val="Arial"/>
    </font>
    <font>
      <sz val="12"/>
      <color rgb="FF000000"/>
      <name val="Arial"/>
    </font>
    <font>
      <sz val="11"/>
      <color rgb="FF002060"/>
      <name val="Arial"/>
    </font>
    <font>
      <sz val="10"/>
      <color rgb="FF000000"/>
      <name val="Arial"/>
    </font>
    <font>
      <sz val="9"/>
      <color rgb="FF000000"/>
      <name val="Arial"/>
    </font>
    <font>
      <sz val="12"/>
      <color theme="1"/>
      <name val="Arial"/>
    </font>
    <font>
      <sz val="10"/>
      <color rgb="FF000000"/>
      <name val="Arial"/>
    </font>
    <font>
      <sz val="10"/>
      <color theme="1"/>
      <name val="Arial"/>
    </font>
    <font>
      <sz val="10"/>
      <color theme="1"/>
      <name val="Arial"/>
    </font>
    <font>
      <b/>
      <sz val="10"/>
      <color theme="1"/>
      <name val="Arial"/>
    </font>
    <font>
      <b/>
      <sz val="11"/>
      <color rgb="FF000000"/>
      <name val="Calibri"/>
    </font>
    <font>
      <sz val="11"/>
      <color rgb="FF000000"/>
      <name val="Calibri"/>
    </font>
    <font>
      <b/>
      <sz val="10"/>
      <color rgb="FF000000"/>
      <name val="Arial"/>
    </font>
    <font>
      <b/>
      <sz val="11"/>
      <color rgb="FF002060"/>
      <name val="Arial"/>
    </font>
    <font>
      <b/>
      <sz val="11"/>
      <color theme="1"/>
      <name val="Arial"/>
    </font>
    <font>
      <sz val="11"/>
      <color rgb="FF000000"/>
      <name val="&quot;Aptos Narrow&quot;"/>
    </font>
    <font>
      <sz val="10"/>
      <color theme="1"/>
      <name val="Arial"/>
      <scheme val="minor"/>
    </font>
    <font>
      <b/>
      <sz val="10"/>
      <color rgb="FFFFFFFF"/>
      <name val="Arial"/>
      <scheme val="minor"/>
    </font>
    <font>
      <b/>
      <sz val="14"/>
      <color rgb="FF000000"/>
      <name val="Arial"/>
    </font>
    <font>
      <b/>
      <sz val="12"/>
      <color rgb="FF000000"/>
      <name val="Arial"/>
    </font>
    <font>
      <b/>
      <sz val="14"/>
      <color rgb="FF002060"/>
      <name val="Calibri"/>
    </font>
    <font>
      <sz val="11"/>
      <color theme="1"/>
      <name val="Arial"/>
      <scheme val="minor"/>
    </font>
    <font>
      <b/>
      <sz val="10"/>
      <color rgb="FF000000"/>
      <name val="Calibri"/>
    </font>
    <font>
      <b/>
      <sz val="10"/>
      <color theme="1"/>
      <name val="Calibri"/>
    </font>
    <font>
      <b/>
      <sz val="11"/>
      <color theme="1"/>
      <name val="Calibri"/>
    </font>
    <font>
      <b/>
      <sz val="12"/>
      <color rgb="FF1E293B"/>
      <name val="Roboto"/>
    </font>
    <font>
      <b/>
      <sz val="12"/>
      <color theme="1"/>
      <name val="Arial"/>
      <scheme val="minor"/>
    </font>
    <font>
      <sz val="12"/>
      <color theme="1"/>
      <name val="Arial"/>
      <scheme val="minor"/>
    </font>
    <font>
      <sz val="10"/>
      <color theme="1"/>
      <name val="Arial"/>
      <scheme val="minor"/>
    </font>
    <font>
      <sz val="10"/>
      <color rgb="FF980000"/>
      <name val="Arial"/>
      <scheme val="minor"/>
    </font>
    <font>
      <sz val="11"/>
      <color rgb="FF980000"/>
      <name val="Arial"/>
      <scheme val="minor"/>
    </font>
    <font>
      <sz val="10"/>
      <name val="Arial"/>
    </font>
    <font>
      <sz val="11"/>
      <color rgb="FF000000"/>
      <name val="Arial"/>
      <scheme val="minor"/>
    </font>
    <font>
      <b/>
      <sz val="9"/>
      <color rgb="FF000000"/>
      <name val="Arial"/>
    </font>
    <font>
      <b/>
      <sz val="11"/>
      <color rgb="FF000000"/>
      <name val="Arial"/>
      <scheme val="minor"/>
    </font>
    <font>
      <b/>
      <sz val="11"/>
      <color theme="1"/>
      <name val="Arial"/>
      <scheme val="minor"/>
    </font>
    <font>
      <sz val="11"/>
      <color rgb="FF000000"/>
      <name val="&quot;Segoe UI&quot;"/>
    </font>
    <font>
      <sz val="9"/>
      <color rgb="FF000000"/>
      <name val="&quot;Segoe UI&quot;"/>
    </font>
    <font>
      <sz val="9"/>
      <color theme="1"/>
      <name val="Arial"/>
      <scheme val="minor"/>
    </font>
    <font>
      <sz val="9"/>
      <color rgb="FF000000"/>
      <name val="Arial"/>
      <scheme val="minor"/>
    </font>
    <font>
      <b/>
      <sz val="10"/>
      <color theme="1"/>
      <name val="Arial"/>
      <scheme val="minor"/>
    </font>
    <font>
      <sz val="14"/>
      <color rgb="FF000000"/>
      <name val="Aptos"/>
    </font>
    <font>
      <sz val="16"/>
      <color rgb="FF000000"/>
      <name val="Aptos"/>
    </font>
    <font>
      <b/>
      <sz val="10"/>
      <color theme="1"/>
      <name val="Arial"/>
      <scheme val="minor"/>
    </font>
    <font>
      <b/>
      <sz val="11"/>
      <color rgb="FF1E293B"/>
      <name val="Arial"/>
      <scheme val="minor"/>
    </font>
    <font>
      <sz val="11"/>
      <color rgb="FF002060"/>
      <name val="Calibri"/>
    </font>
    <font>
      <b/>
      <sz val="10"/>
      <color rgb="FF000000"/>
      <name val="Arial"/>
      <scheme val="minor"/>
    </font>
    <font>
      <b/>
      <sz val="12"/>
      <color theme="1"/>
      <name val="Arial"/>
    </font>
  </fonts>
  <fills count="20">
    <fill>
      <patternFill patternType="none"/>
    </fill>
    <fill>
      <patternFill patternType="gray125"/>
    </fill>
    <fill>
      <patternFill patternType="solid">
        <fgColor rgb="FFFFFF00"/>
        <bgColor rgb="FFFFFF00"/>
      </patternFill>
    </fill>
    <fill>
      <patternFill patternType="solid">
        <fgColor rgb="FFFFFFCC"/>
        <bgColor rgb="FFFFFFCC"/>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FEF2CD"/>
        <bgColor rgb="FFFEF2CD"/>
      </patternFill>
    </fill>
    <fill>
      <patternFill patternType="solid">
        <fgColor rgb="FFFFE1CC"/>
        <bgColor rgb="FFFFE1CC"/>
      </patternFill>
    </fill>
    <fill>
      <patternFill patternType="solid">
        <fgColor rgb="FF6C7687"/>
        <bgColor rgb="FF6C7687"/>
      </patternFill>
    </fill>
    <fill>
      <patternFill patternType="solid">
        <fgColor rgb="FFEBEFF1"/>
        <bgColor rgb="FFEBEFF1"/>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FBEBE8"/>
        <bgColor rgb="FFFBEBE8"/>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n">
        <color rgb="FFFFFFFF"/>
      </left>
      <right style="thin">
        <color rgb="FFFFFFFF"/>
      </right>
      <top style="thin">
        <color rgb="FFA3B2CC"/>
      </top>
      <bottom/>
      <diagonal/>
    </border>
    <border>
      <left style="thin">
        <color rgb="FFFFFFFF"/>
      </left>
      <right/>
      <top style="thin">
        <color rgb="FFA3B2CC"/>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right style="thin">
        <color rgb="FFABABAB"/>
      </right>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style="thin">
        <color rgb="FFABABAB"/>
      </left>
      <right/>
      <top/>
      <bottom style="thin">
        <color rgb="FFABABAB"/>
      </bottom>
      <diagonal/>
    </border>
    <border>
      <left/>
      <right/>
      <top/>
      <bottom style="thin">
        <color rgb="FFABABAB"/>
      </bottom>
      <diagonal/>
    </border>
    <border>
      <left/>
      <right style="thin">
        <color rgb="FFABABAB"/>
      </right>
      <top/>
      <bottom style="thin">
        <color rgb="FFABABAB"/>
      </bottom>
      <diagonal/>
    </border>
  </borders>
  <cellStyleXfs count="1">
    <xf numFmtId="0" fontId="0" fillId="0" borderId="0"/>
  </cellStyleXfs>
  <cellXfs count="329">
    <xf numFmtId="0" fontId="0" fillId="0" borderId="0" xfId="0"/>
    <xf numFmtId="0" fontId="1" fillId="2" borderId="0" xfId="0" applyFont="1" applyFill="1" applyAlignment="1">
      <alignment horizontal="center" vertical="center" wrapText="1"/>
    </xf>
    <xf numFmtId="1"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0" borderId="0" xfId="0" applyFont="1" applyAlignment="1">
      <alignment horizontal="center" vertical="center" wrapText="1"/>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10" fontId="1" fillId="3" borderId="1" xfId="0" applyNumberFormat="1" applyFont="1" applyFill="1" applyBorder="1" applyAlignment="1">
      <alignment horizontal="center" vertical="center" wrapText="1"/>
    </xf>
    <xf numFmtId="10" fontId="4" fillId="3"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xf>
    <xf numFmtId="0" fontId="4"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8" fillId="0" borderId="1" xfId="0" applyFont="1" applyBorder="1" applyAlignment="1">
      <alignment horizontal="center"/>
    </xf>
    <xf numFmtId="0" fontId="9"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10" fillId="6" borderId="1" xfId="0" applyFont="1" applyFill="1" applyBorder="1" applyAlignment="1">
      <alignment horizontal="center"/>
    </xf>
    <xf numFmtId="0" fontId="5" fillId="0" borderId="1" xfId="0" applyFont="1" applyBorder="1" applyAlignment="1">
      <alignment horizontal="center" vertical="center"/>
    </xf>
    <xf numFmtId="0" fontId="10" fillId="0" borderId="1" xfId="0" applyFont="1" applyBorder="1" applyAlignment="1">
      <alignment horizontal="center"/>
    </xf>
    <xf numFmtId="0" fontId="7"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6" borderId="0" xfId="0" applyFont="1" applyFill="1" applyAlignment="1">
      <alignment horizontal="center"/>
    </xf>
    <xf numFmtId="164" fontId="4" fillId="5"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165" fontId="4" fillId="5"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 fontId="2" fillId="0" borderId="0" xfId="0" applyNumberFormat="1" applyFont="1" applyAlignment="1">
      <alignment horizontal="center"/>
    </xf>
    <xf numFmtId="0" fontId="5" fillId="6"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4" fillId="0" borderId="0" xfId="0" applyFont="1" applyAlignment="1">
      <alignment horizontal="center" vertical="center" wrapText="1"/>
    </xf>
    <xf numFmtId="0" fontId="14" fillId="0" borderId="0" xfId="0" applyFont="1" applyAlignment="1">
      <alignment horizontal="center"/>
    </xf>
    <xf numFmtId="0" fontId="10" fillId="6" borderId="1" xfId="0" applyFont="1" applyFill="1" applyBorder="1"/>
    <xf numFmtId="0" fontId="15" fillId="0" borderId="1" xfId="0" applyFont="1" applyBorder="1"/>
    <xf numFmtId="0" fontId="3" fillId="2" borderId="1" xfId="0" applyFont="1" applyFill="1" applyBorder="1" applyAlignment="1">
      <alignment horizontal="center" vertical="center" wrapText="1"/>
    </xf>
    <xf numFmtId="0" fontId="16" fillId="6" borderId="1" xfId="0" applyFont="1" applyFill="1" applyBorder="1" applyAlignment="1">
      <alignment horizontal="center"/>
    </xf>
    <xf numFmtId="0" fontId="10" fillId="0" borderId="1" xfId="0" applyFont="1" applyBorder="1"/>
    <xf numFmtId="0" fontId="10" fillId="0" borderId="0" xfId="0" applyFont="1" applyAlignment="1">
      <alignment horizontal="center"/>
    </xf>
    <xf numFmtId="0" fontId="10" fillId="0" borderId="0" xfId="0" applyFont="1"/>
    <xf numFmtId="0" fontId="10" fillId="0" borderId="1" xfId="0" applyFont="1" applyBorder="1" applyAlignment="1">
      <alignment horizontal="left"/>
    </xf>
    <xf numFmtId="0" fontId="10" fillId="0" borderId="1" xfId="0" applyFont="1" applyBorder="1" applyAlignment="1">
      <alignment horizontal="right"/>
    </xf>
    <xf numFmtId="0" fontId="10" fillId="0" borderId="0" xfId="0" applyFont="1" applyAlignment="1">
      <alignment horizontal="right"/>
    </xf>
    <xf numFmtId="0" fontId="15" fillId="0" borderId="1" xfId="0" applyFont="1" applyBorder="1" applyAlignment="1">
      <alignment horizontal="right"/>
    </xf>
    <xf numFmtId="0" fontId="15" fillId="0" borderId="1" xfId="0" applyFont="1" applyBorder="1" applyAlignment="1">
      <alignment horizontal="center"/>
    </xf>
    <xf numFmtId="0" fontId="10" fillId="0" borderId="0" xfId="0" applyFont="1" applyAlignment="1">
      <alignment horizontal="left"/>
    </xf>
    <xf numFmtId="0" fontId="15" fillId="0" borderId="0" xfId="0" applyFont="1" applyAlignment="1">
      <alignment horizontal="center"/>
    </xf>
    <xf numFmtId="0" fontId="2" fillId="6" borderId="1" xfId="0" applyFont="1" applyFill="1" applyBorder="1" applyAlignment="1">
      <alignment horizontal="center" wrapText="1"/>
    </xf>
    <xf numFmtId="0" fontId="2" fillId="6" borderId="1" xfId="0" applyFont="1" applyFill="1" applyBorder="1" applyAlignment="1">
      <alignment horizontal="center"/>
    </xf>
    <xf numFmtId="166" fontId="2" fillId="0" borderId="1" xfId="0" applyNumberFormat="1" applyFont="1" applyBorder="1" applyAlignment="1">
      <alignment horizontal="center" vertical="center" wrapText="1"/>
    </xf>
    <xf numFmtId="4" fontId="10" fillId="0" borderId="1" xfId="0" applyNumberFormat="1" applyFont="1" applyBorder="1" applyAlignment="1">
      <alignment horizontal="center"/>
    </xf>
    <xf numFmtId="0" fontId="11" fillId="0" borderId="0" xfId="0" applyFont="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horizontal="center" vertical="center"/>
    </xf>
    <xf numFmtId="0" fontId="1" fillId="0" borderId="1" xfId="0" applyFont="1" applyBorder="1" applyAlignment="1">
      <alignment horizontal="left" vertical="center" textRotation="90"/>
    </xf>
    <xf numFmtId="0" fontId="1" fillId="0" borderId="2" xfId="0" applyFont="1" applyBorder="1" applyAlignment="1">
      <alignment horizontal="center" vertical="center" textRotation="90"/>
    </xf>
    <xf numFmtId="0" fontId="1" fillId="0" borderId="1" xfId="0" applyFont="1" applyBorder="1" applyAlignment="1">
      <alignment horizontal="center" vertical="center" textRotation="90"/>
    </xf>
    <xf numFmtId="0" fontId="1" fillId="3" borderId="1" xfId="0" applyFont="1" applyFill="1" applyBorder="1" applyAlignment="1">
      <alignment horizontal="center" vertical="center" textRotation="90"/>
    </xf>
    <xf numFmtId="0" fontId="1" fillId="0" borderId="1" xfId="0" applyFont="1" applyBorder="1" applyAlignment="1">
      <alignment horizontal="center" vertical="center" textRotation="90" wrapText="1"/>
    </xf>
    <xf numFmtId="0" fontId="1" fillId="3" borderId="1" xfId="0" applyFont="1" applyFill="1" applyBorder="1" applyAlignment="1">
      <alignment horizontal="center" vertical="center" textRotation="90" wrapText="1"/>
    </xf>
    <xf numFmtId="0" fontId="17" fillId="0" borderId="0" xfId="0" applyFont="1" applyAlignment="1">
      <alignment horizontal="center" vertical="center" textRotation="90"/>
    </xf>
    <xf numFmtId="0" fontId="2" fillId="0" borderId="0" xfId="0" applyFont="1" applyAlignment="1">
      <alignment vertical="center"/>
    </xf>
    <xf numFmtId="0" fontId="2" fillId="0" borderId="1" xfId="0" applyFont="1" applyBorder="1" applyAlignment="1">
      <alignment horizontal="left"/>
    </xf>
    <xf numFmtId="0" fontId="1" fillId="0" borderId="1" xfId="0" applyFont="1" applyBorder="1" applyAlignment="1">
      <alignment horizontal="center"/>
    </xf>
    <xf numFmtId="10" fontId="1" fillId="3" borderId="1" xfId="0" applyNumberFormat="1" applyFont="1" applyFill="1" applyBorder="1" applyAlignment="1">
      <alignment horizontal="center"/>
    </xf>
    <xf numFmtId="0" fontId="2" fillId="0" borderId="0" xfId="0" applyFont="1"/>
    <xf numFmtId="164" fontId="4" fillId="5" borderId="1" xfId="0" applyNumberFormat="1" applyFont="1" applyFill="1" applyBorder="1" applyAlignment="1">
      <alignment horizontal="left"/>
    </xf>
    <xf numFmtId="165" fontId="4" fillId="5" borderId="1" xfId="0" applyNumberFormat="1" applyFont="1" applyFill="1" applyBorder="1" applyAlignment="1">
      <alignment horizontal="left"/>
    </xf>
    <xf numFmtId="0" fontId="4" fillId="0" borderId="1" xfId="0" applyFont="1" applyBorder="1" applyAlignment="1">
      <alignment horizontal="left"/>
    </xf>
    <xf numFmtId="0" fontId="18" fillId="0" borderId="1" xfId="0" applyFont="1" applyBorder="1" applyAlignment="1">
      <alignment horizontal="center"/>
    </xf>
    <xf numFmtId="0" fontId="2" fillId="0" borderId="1" xfId="0" applyFont="1" applyBorder="1" applyAlignment="1">
      <alignment horizontal="left" vertical="center" wrapText="1"/>
    </xf>
    <xf numFmtId="0" fontId="4" fillId="0" borderId="1" xfId="0" applyFont="1" applyBorder="1" applyAlignment="1">
      <alignment horizontal="center"/>
    </xf>
    <xf numFmtId="0" fontId="4" fillId="6" borderId="1" xfId="0" applyFont="1" applyFill="1" applyBorder="1" applyAlignment="1">
      <alignment horizontal="center"/>
    </xf>
    <xf numFmtId="0" fontId="4" fillId="2" borderId="1" xfId="0" applyFont="1" applyFill="1" applyBorder="1" applyAlignment="1">
      <alignment horizontal="center"/>
    </xf>
    <xf numFmtId="0" fontId="4" fillId="6"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0" fillId="8" borderId="1" xfId="0" applyFont="1" applyFill="1" applyBorder="1" applyAlignment="1">
      <alignment horizontal="center"/>
    </xf>
    <xf numFmtId="0" fontId="10" fillId="2" borderId="1" xfId="0" applyFont="1" applyFill="1" applyBorder="1" applyAlignment="1">
      <alignment horizontal="center"/>
    </xf>
    <xf numFmtId="0" fontId="2" fillId="0" borderId="0" xfId="0" applyFont="1" applyAlignment="1">
      <alignment horizontal="left"/>
    </xf>
    <xf numFmtId="0" fontId="4" fillId="0" borderId="2" xfId="0" applyFont="1" applyBorder="1" applyAlignment="1">
      <alignment horizontal="center"/>
    </xf>
    <xf numFmtId="0" fontId="19" fillId="0" borderId="0" xfId="0" applyFont="1" applyAlignment="1">
      <alignment horizontal="center"/>
    </xf>
    <xf numFmtId="0" fontId="20" fillId="0" borderId="0" xfId="0" applyFont="1"/>
    <xf numFmtId="0" fontId="21" fillId="9" borderId="3" xfId="0" applyFont="1" applyFill="1" applyBorder="1" applyAlignment="1">
      <alignment horizontal="center"/>
    </xf>
    <xf numFmtId="0" fontId="21" fillId="9" borderId="4" xfId="0" applyFont="1" applyFill="1" applyBorder="1" applyAlignment="1">
      <alignment horizontal="center"/>
    </xf>
    <xf numFmtId="0" fontId="21" fillId="9" borderId="5" xfId="0" applyFont="1" applyFill="1" applyBorder="1" applyAlignment="1">
      <alignment horizontal="center"/>
    </xf>
    <xf numFmtId="0" fontId="20" fillId="10" borderId="6" xfId="0" applyFont="1" applyFill="1" applyBorder="1"/>
    <xf numFmtId="0" fontId="20" fillId="10" borderId="7" xfId="0" applyFont="1" applyFill="1" applyBorder="1"/>
    <xf numFmtId="10" fontId="20" fillId="10" borderId="7" xfId="0" applyNumberFormat="1" applyFont="1" applyFill="1" applyBorder="1"/>
    <xf numFmtId="10" fontId="20" fillId="10" borderId="8" xfId="0" applyNumberFormat="1" applyFont="1" applyFill="1" applyBorder="1"/>
    <xf numFmtId="0" fontId="20" fillId="6" borderId="6" xfId="0" applyFont="1" applyFill="1" applyBorder="1"/>
    <xf numFmtId="0" fontId="20" fillId="6" borderId="7" xfId="0" applyFont="1" applyFill="1" applyBorder="1"/>
    <xf numFmtId="10" fontId="20" fillId="6" borderId="7" xfId="0" applyNumberFormat="1" applyFont="1" applyFill="1" applyBorder="1"/>
    <xf numFmtId="10" fontId="20" fillId="6" borderId="8" xfId="0" applyNumberFormat="1" applyFont="1" applyFill="1" applyBorder="1"/>
    <xf numFmtId="0" fontId="20" fillId="10" borderId="0" xfId="0" applyFont="1" applyFill="1"/>
    <xf numFmtId="167" fontId="20" fillId="10" borderId="0" xfId="0" applyNumberFormat="1" applyFont="1" applyFill="1"/>
    <xf numFmtId="10" fontId="20" fillId="10" borderId="9" xfId="0" applyNumberFormat="1" applyFont="1" applyFill="1" applyBorder="1"/>
    <xf numFmtId="10" fontId="20" fillId="10" borderId="10" xfId="0" applyNumberFormat="1" applyFont="1" applyFill="1" applyBorder="1"/>
    <xf numFmtId="167" fontId="20" fillId="0" borderId="0" xfId="0" applyNumberFormat="1" applyFont="1"/>
    <xf numFmtId="10" fontId="20" fillId="0" borderId="7" xfId="0" applyNumberFormat="1" applyFont="1" applyBorder="1"/>
    <xf numFmtId="0" fontId="20" fillId="0" borderId="1" xfId="0" applyFont="1" applyBorder="1"/>
    <xf numFmtId="10" fontId="20" fillId="0" borderId="1" xfId="0" applyNumberFormat="1" applyFont="1" applyBorder="1"/>
    <xf numFmtId="10" fontId="20" fillId="0" borderId="0" xfId="0" applyNumberFormat="1" applyFont="1"/>
    <xf numFmtId="0" fontId="22" fillId="2" borderId="0" xfId="0" applyFont="1" applyFill="1" applyAlignment="1">
      <alignment horizontal="center"/>
    </xf>
    <xf numFmtId="0" fontId="23" fillId="0" borderId="1" xfId="0" applyFont="1" applyBorder="1" applyAlignment="1">
      <alignment horizontal="center" vertical="center"/>
    </xf>
    <xf numFmtId="0" fontId="23" fillId="0" borderId="1" xfId="0" applyFont="1" applyBorder="1" applyAlignment="1">
      <alignment horizontal="left" vertical="center"/>
    </xf>
    <xf numFmtId="0" fontId="23" fillId="0" borderId="2" xfId="0" applyFont="1" applyBorder="1" applyAlignment="1">
      <alignment horizontal="center" vertical="center"/>
    </xf>
    <xf numFmtId="0" fontId="23" fillId="3" borderId="1" xfId="0" applyFont="1" applyFill="1" applyBorder="1" applyAlignment="1">
      <alignment horizontal="center" vertical="center"/>
    </xf>
    <xf numFmtId="0" fontId="23" fillId="0" borderId="1" xfId="0" applyFont="1" applyBorder="1" applyAlignment="1">
      <alignment horizontal="center" vertical="center" wrapText="1"/>
    </xf>
    <xf numFmtId="0" fontId="23" fillId="3" borderId="1" xfId="0" applyFont="1" applyFill="1" applyBorder="1" applyAlignment="1">
      <alignment horizontal="center" vertical="center" wrapText="1"/>
    </xf>
    <xf numFmtId="0" fontId="24" fillId="0" borderId="0" xfId="0" applyFont="1" applyAlignment="1">
      <alignment horizontal="center" vertical="center"/>
    </xf>
    <xf numFmtId="0" fontId="20" fillId="0" borderId="0" xfId="0" applyFont="1" applyAlignment="1">
      <alignment vertical="center"/>
    </xf>
    <xf numFmtId="0" fontId="25" fillId="0" borderId="1" xfId="0" applyFont="1" applyBorder="1"/>
    <xf numFmtId="164" fontId="5" fillId="5" borderId="1" xfId="0" applyNumberFormat="1" applyFont="1" applyFill="1" applyBorder="1" applyAlignment="1">
      <alignment horizontal="left"/>
    </xf>
    <xf numFmtId="0" fontId="23" fillId="0" borderId="1" xfId="0" applyFont="1" applyBorder="1" applyAlignment="1">
      <alignment horizontal="center"/>
    </xf>
    <xf numFmtId="10" fontId="23" fillId="3" borderId="1" xfId="0" applyNumberFormat="1" applyFont="1" applyFill="1" applyBorder="1" applyAlignment="1">
      <alignment horizontal="center"/>
    </xf>
    <xf numFmtId="165" fontId="5" fillId="5" borderId="1" xfId="0" applyNumberFormat="1" applyFont="1" applyFill="1" applyBorder="1" applyAlignment="1">
      <alignment horizontal="left"/>
    </xf>
    <xf numFmtId="0" fontId="5" fillId="0" borderId="1" xfId="0" applyFont="1" applyBorder="1" applyAlignment="1">
      <alignment horizontal="left"/>
    </xf>
    <xf numFmtId="0" fontId="20" fillId="0" borderId="1" xfId="0" applyFont="1" applyBorder="1" applyAlignment="1">
      <alignment horizontal="left"/>
    </xf>
    <xf numFmtId="168" fontId="23" fillId="3" borderId="1" xfId="0" applyNumberFormat="1" applyFont="1" applyFill="1" applyBorder="1" applyAlignment="1">
      <alignment horizontal="center"/>
    </xf>
    <xf numFmtId="0" fontId="25" fillId="0" borderId="1" xfId="0" applyFont="1" applyBorder="1" applyAlignment="1">
      <alignment horizontal="left"/>
    </xf>
    <xf numFmtId="0" fontId="14" fillId="0" borderId="1" xfId="0" applyFont="1" applyBorder="1" applyAlignment="1">
      <alignment horizontal="center"/>
    </xf>
    <xf numFmtId="0" fontId="26" fillId="0" borderId="1" xfId="0" applyFont="1" applyBorder="1" applyAlignment="1">
      <alignment horizontal="center"/>
    </xf>
    <xf numFmtId="0" fontId="27" fillId="0" borderId="1" xfId="0" applyFont="1" applyBorder="1" applyAlignment="1">
      <alignment horizontal="center"/>
    </xf>
    <xf numFmtId="0" fontId="28" fillId="0" borderId="1" xfId="0" applyFont="1" applyBorder="1" applyAlignment="1">
      <alignment horizontal="center"/>
    </xf>
    <xf numFmtId="0" fontId="20" fillId="0" borderId="0" xfId="0" applyFont="1" applyAlignment="1">
      <alignment horizontal="left"/>
    </xf>
    <xf numFmtId="0" fontId="2" fillId="0" borderId="1" xfId="0" applyFont="1" applyBorder="1"/>
    <xf numFmtId="0" fontId="29" fillId="6" borderId="1" xfId="0" applyFont="1" applyFill="1" applyBorder="1" applyAlignment="1">
      <alignment horizontal="center" vertical="top" wrapText="1"/>
    </xf>
    <xf numFmtId="0" fontId="29" fillId="6" borderId="1" xfId="0" applyFont="1" applyFill="1" applyBorder="1" applyAlignment="1">
      <alignment vertical="top" wrapText="1"/>
    </xf>
    <xf numFmtId="0" fontId="30" fillId="0" borderId="1" xfId="0" applyFont="1" applyBorder="1" applyAlignment="1">
      <alignment horizontal="center" vertical="top" wrapText="1"/>
    </xf>
    <xf numFmtId="0" fontId="30" fillId="0" borderId="1" xfId="0" applyFont="1" applyBorder="1" applyAlignment="1">
      <alignment horizontal="center" vertical="top"/>
    </xf>
    <xf numFmtId="0" fontId="31" fillId="5" borderId="0" xfId="0" applyFont="1" applyFill="1" applyAlignment="1">
      <alignment vertical="top"/>
    </xf>
    <xf numFmtId="0" fontId="31" fillId="0" borderId="1" xfId="0" applyFont="1" applyBorder="1" applyAlignment="1">
      <alignment horizontal="center"/>
    </xf>
    <xf numFmtId="0" fontId="31" fillId="0" borderId="1" xfId="0" applyFont="1" applyBorder="1"/>
    <xf numFmtId="3" fontId="31" fillId="0" borderId="1" xfId="0" applyNumberFormat="1" applyFont="1" applyBorder="1"/>
    <xf numFmtId="0" fontId="31" fillId="5" borderId="0" xfId="0" applyFont="1" applyFill="1"/>
    <xf numFmtId="0" fontId="31" fillId="2" borderId="1" xfId="0" applyFont="1" applyFill="1" applyBorder="1" applyAlignment="1">
      <alignment horizontal="center"/>
    </xf>
    <xf numFmtId="0" fontId="31" fillId="2" borderId="1" xfId="0" applyFont="1" applyFill="1" applyBorder="1"/>
    <xf numFmtId="0" fontId="32" fillId="2" borderId="1" xfId="0" applyFont="1" applyFill="1" applyBorder="1" applyAlignment="1">
      <alignment horizontal="center"/>
    </xf>
    <xf numFmtId="0" fontId="31" fillId="2" borderId="1" xfId="0" applyFont="1" applyFill="1" applyBorder="1" applyAlignment="1">
      <alignment wrapText="1"/>
    </xf>
    <xf numFmtId="0" fontId="31" fillId="11" borderId="1" xfId="0" applyFont="1" applyFill="1" applyBorder="1" applyAlignment="1">
      <alignment horizontal="center"/>
    </xf>
    <xf numFmtId="0" fontId="31" fillId="11" borderId="1" xfId="0" applyFont="1" applyFill="1" applyBorder="1"/>
    <xf numFmtId="0" fontId="33" fillId="11" borderId="1" xfId="0" applyFont="1" applyFill="1" applyBorder="1" applyAlignment="1">
      <alignment horizontal="center"/>
    </xf>
    <xf numFmtId="0" fontId="34" fillId="0" borderId="1" xfId="0" applyFont="1" applyBorder="1" applyAlignment="1">
      <alignment horizontal="center"/>
    </xf>
    <xf numFmtId="0" fontId="31" fillId="0" borderId="11" xfId="0" applyFont="1" applyBorder="1" applyAlignment="1">
      <alignment horizontal="center"/>
    </xf>
    <xf numFmtId="0" fontId="31" fillId="0" borderId="12" xfId="0" applyFont="1" applyBorder="1"/>
    <xf numFmtId="0" fontId="31" fillId="0" borderId="13" xfId="0" applyFont="1" applyBorder="1"/>
    <xf numFmtId="0" fontId="31" fillId="0" borderId="0" xfId="0" applyFont="1" applyAlignment="1">
      <alignment horizontal="center"/>
    </xf>
    <xf numFmtId="0" fontId="31" fillId="0" borderId="0" xfId="0" applyFont="1"/>
    <xf numFmtId="0" fontId="36" fillId="0" borderId="0" xfId="0" applyFont="1"/>
    <xf numFmtId="0" fontId="1" fillId="12" borderId="1" xfId="0" applyFont="1" applyFill="1" applyBorder="1" applyAlignment="1">
      <alignment horizontal="center" vertical="center" wrapText="1"/>
    </xf>
    <xf numFmtId="0" fontId="37" fillId="12" borderId="1" xfId="0" applyFont="1" applyFill="1" applyBorder="1" applyAlignment="1">
      <alignment horizontal="center" vertical="center" wrapText="1"/>
    </xf>
    <xf numFmtId="0" fontId="38" fillId="12" borderId="1" xfId="0" applyFont="1" applyFill="1" applyBorder="1" applyAlignment="1">
      <alignment horizontal="center" vertical="center"/>
    </xf>
    <xf numFmtId="0" fontId="39" fillId="12" borderId="1" xfId="0" applyFont="1" applyFill="1" applyBorder="1" applyAlignment="1">
      <alignment horizontal="center" vertical="center" wrapText="1"/>
    </xf>
    <xf numFmtId="0" fontId="38" fillId="12" borderId="1" xfId="0" applyFont="1" applyFill="1" applyBorder="1" applyAlignment="1">
      <alignment horizontal="center" vertical="center" wrapText="1"/>
    </xf>
    <xf numFmtId="0" fontId="8" fillId="6" borderId="1" xfId="0" applyFont="1" applyFill="1" applyBorder="1" applyAlignment="1">
      <alignment vertical="top" wrapText="1"/>
    </xf>
    <xf numFmtId="0" fontId="4" fillId="6" borderId="1" xfId="0" applyFont="1" applyFill="1" applyBorder="1" applyAlignment="1">
      <alignment vertical="top" wrapText="1"/>
    </xf>
    <xf numFmtId="0" fontId="36" fillId="0" borderId="1" xfId="0" applyFont="1" applyBorder="1"/>
    <xf numFmtId="3" fontId="25" fillId="0" borderId="1" xfId="0" applyNumberFormat="1" applyFont="1" applyBorder="1" applyAlignment="1">
      <alignment horizontal="right"/>
    </xf>
    <xf numFmtId="0" fontId="36" fillId="0" borderId="1" xfId="0" applyFont="1" applyBorder="1" applyAlignment="1">
      <alignment wrapText="1"/>
    </xf>
    <xf numFmtId="0" fontId="40" fillId="6" borderId="1" xfId="0" applyFont="1" applyFill="1" applyBorder="1" applyAlignment="1">
      <alignment vertical="top" wrapText="1"/>
    </xf>
    <xf numFmtId="0" fontId="36" fillId="0" borderId="1" xfId="0" applyFont="1" applyBorder="1" applyAlignment="1">
      <alignment horizontal="center"/>
    </xf>
    <xf numFmtId="0" fontId="36" fillId="0" borderId="1" xfId="0" applyFont="1" applyBorder="1" applyAlignment="1">
      <alignment vertical="center" wrapText="1"/>
    </xf>
    <xf numFmtId="0" fontId="41" fillId="6" borderId="1" xfId="0" applyFont="1" applyFill="1" applyBorder="1" applyAlignment="1">
      <alignment vertical="top" wrapText="1"/>
    </xf>
    <xf numFmtId="0" fontId="36" fillId="0" borderId="1" xfId="0" applyFont="1" applyBorder="1" applyAlignment="1">
      <alignment horizontal="center" wrapText="1"/>
    </xf>
    <xf numFmtId="0" fontId="42" fillId="0" borderId="1" xfId="0" applyFont="1" applyBorder="1"/>
    <xf numFmtId="0" fontId="43" fillId="0" borderId="1" xfId="0" applyFont="1" applyBorder="1" applyAlignment="1">
      <alignment wrapText="1"/>
    </xf>
    <xf numFmtId="0" fontId="36" fillId="0" borderId="0" xfId="0" applyFont="1" applyAlignment="1">
      <alignment horizontal="center" wrapText="1"/>
    </xf>
    <xf numFmtId="0" fontId="43" fillId="0" borderId="0" xfId="0" applyFont="1" applyAlignment="1">
      <alignment wrapText="1"/>
    </xf>
    <xf numFmtId="0" fontId="36" fillId="0" borderId="0" xfId="0" applyFont="1" applyAlignment="1">
      <alignment wrapText="1"/>
    </xf>
    <xf numFmtId="0" fontId="38" fillId="0" borderId="0" xfId="0" applyFont="1" applyAlignment="1">
      <alignment horizontal="center"/>
    </xf>
    <xf numFmtId="0" fontId="38" fillId="0" borderId="0" xfId="0" applyFont="1"/>
    <xf numFmtId="0" fontId="36" fillId="0" borderId="0" xfId="0" applyFont="1" applyAlignment="1">
      <alignment horizontal="center"/>
    </xf>
    <xf numFmtId="0" fontId="36" fillId="0" borderId="0" xfId="0" applyFont="1" applyAlignment="1">
      <alignment horizontal="center" vertical="center" wrapText="1"/>
    </xf>
    <xf numFmtId="0" fontId="36" fillId="0" borderId="0" xfId="0" applyFont="1" applyAlignment="1">
      <alignment vertical="center" wrapText="1"/>
    </xf>
    <xf numFmtId="0" fontId="20" fillId="0" borderId="0" xfId="0" applyFont="1" applyAlignment="1">
      <alignment wrapText="1"/>
    </xf>
    <xf numFmtId="0" fontId="44" fillId="0" borderId="0" xfId="0" applyFont="1" applyAlignment="1">
      <alignment wrapText="1"/>
    </xf>
    <xf numFmtId="0" fontId="44" fillId="12" borderId="15" xfId="0" applyFont="1" applyFill="1" applyBorder="1" applyAlignment="1">
      <alignment horizontal="center" vertical="center" wrapText="1"/>
    </xf>
    <xf numFmtId="0" fontId="44" fillId="12" borderId="13" xfId="0" applyFont="1" applyFill="1" applyBorder="1" applyAlignment="1">
      <alignment horizontal="center" vertical="center" wrapText="1"/>
    </xf>
    <xf numFmtId="0" fontId="20" fillId="0" borderId="1" xfId="0" applyFont="1" applyBorder="1" applyAlignment="1">
      <alignment wrapText="1"/>
    </xf>
    <xf numFmtId="0" fontId="44" fillId="13" borderId="1" xfId="0" applyFont="1" applyFill="1" applyBorder="1" applyAlignment="1">
      <alignment horizontal="center" wrapText="1"/>
    </xf>
    <xf numFmtId="0" fontId="44" fillId="13" borderId="1" xfId="0" applyFont="1" applyFill="1" applyBorder="1" applyAlignment="1">
      <alignment wrapText="1"/>
    </xf>
    <xf numFmtId="0" fontId="20" fillId="5" borderId="1" xfId="0" applyFont="1" applyFill="1" applyBorder="1" applyAlignment="1">
      <alignment wrapText="1"/>
    </xf>
    <xf numFmtId="10" fontId="20" fillId="0" borderId="1" xfId="0" applyNumberFormat="1" applyFont="1" applyBorder="1" applyAlignment="1">
      <alignment wrapText="1"/>
    </xf>
    <xf numFmtId="0" fontId="20" fillId="5" borderId="0" xfId="0" applyFont="1" applyFill="1" applyAlignment="1">
      <alignment wrapText="1"/>
    </xf>
    <xf numFmtId="10" fontId="20" fillId="0" borderId="0" xfId="0" applyNumberFormat="1" applyFont="1" applyAlignment="1">
      <alignment wrapText="1"/>
    </xf>
    <xf numFmtId="0" fontId="20" fillId="0" borderId="1" xfId="0" applyFont="1" applyBorder="1" applyAlignment="1">
      <alignment horizontal="center" wrapText="1"/>
    </xf>
    <xf numFmtId="0" fontId="44" fillId="0" borderId="1" xfId="0" applyFont="1" applyBorder="1" applyAlignment="1">
      <alignment horizontal="center" wrapText="1"/>
    </xf>
    <xf numFmtId="0" fontId="44" fillId="0" borderId="1" xfId="0" applyFont="1" applyBorder="1" applyAlignment="1">
      <alignment wrapText="1"/>
    </xf>
    <xf numFmtId="10" fontId="44" fillId="0" borderId="1" xfId="0" applyNumberFormat="1" applyFont="1" applyBorder="1" applyAlignment="1">
      <alignment wrapText="1"/>
    </xf>
    <xf numFmtId="0" fontId="20" fillId="0" borderId="0" xfId="0" applyFont="1" applyAlignment="1">
      <alignment horizontal="center" wrapText="1"/>
    </xf>
    <xf numFmtId="0" fontId="44" fillId="0" borderId="0" xfId="0" applyFont="1" applyAlignment="1">
      <alignment horizontal="center" wrapText="1"/>
    </xf>
    <xf numFmtId="168" fontId="20" fillId="0" borderId="0" xfId="0" applyNumberFormat="1" applyFont="1" applyAlignment="1">
      <alignment wrapText="1"/>
    </xf>
    <xf numFmtId="168" fontId="20" fillId="0" borderId="0" xfId="0" applyNumberFormat="1" applyFont="1" applyAlignment="1">
      <alignment horizontal="center" wrapText="1"/>
    </xf>
    <xf numFmtId="0" fontId="44" fillId="0" borderId="0" xfId="0" applyFont="1"/>
    <xf numFmtId="168" fontId="44" fillId="0" borderId="0" xfId="0" applyNumberFormat="1" applyFont="1" applyAlignment="1">
      <alignment wrapText="1"/>
    </xf>
    <xf numFmtId="168" fontId="44" fillId="0" borderId="0" xfId="0" applyNumberFormat="1" applyFont="1" applyAlignment="1">
      <alignment horizontal="center" wrapText="1"/>
    </xf>
    <xf numFmtId="0" fontId="44" fillId="0" borderId="0" xfId="0" applyFont="1" applyAlignment="1">
      <alignment textRotation="90" wrapText="1"/>
    </xf>
    <xf numFmtId="0" fontId="44" fillId="0" borderId="0" xfId="0" applyFont="1" applyAlignment="1">
      <alignment horizontal="center" textRotation="90" wrapText="1"/>
    </xf>
    <xf numFmtId="0" fontId="45" fillId="14" borderId="1" xfId="0" applyFont="1" applyFill="1" applyBorder="1" applyAlignment="1">
      <alignment horizontal="center" wrapText="1"/>
    </xf>
    <xf numFmtId="0" fontId="46" fillId="14" borderId="1" xfId="0" applyFont="1" applyFill="1" applyBorder="1" applyAlignment="1">
      <alignment horizontal="center" wrapText="1"/>
    </xf>
    <xf numFmtId="0" fontId="39" fillId="12" borderId="1" xfId="0" applyFont="1" applyFill="1" applyBorder="1" applyAlignment="1">
      <alignment vertical="center" wrapText="1"/>
    </xf>
    <xf numFmtId="0" fontId="47" fillId="12" borderId="1" xfId="0" applyFont="1" applyFill="1" applyBorder="1" applyAlignment="1">
      <alignment vertical="center" wrapText="1"/>
    </xf>
    <xf numFmtId="0" fontId="39" fillId="13" borderId="1" xfId="0" applyFont="1" applyFill="1" applyBorder="1" applyAlignment="1">
      <alignment vertical="center" wrapText="1"/>
    </xf>
    <xf numFmtId="0" fontId="39" fillId="15" borderId="1" xfId="0" applyFont="1" applyFill="1" applyBorder="1" applyAlignment="1">
      <alignment vertical="center" wrapText="1"/>
    </xf>
    <xf numFmtId="0" fontId="39" fillId="11" borderId="1" xfId="0" applyFont="1" applyFill="1" applyBorder="1" applyAlignment="1">
      <alignment vertical="center" wrapText="1"/>
    </xf>
    <xf numFmtId="0" fontId="39" fillId="12" borderId="1" xfId="0" applyFont="1" applyFill="1" applyBorder="1" applyAlignment="1">
      <alignment vertical="center"/>
    </xf>
    <xf numFmtId="0" fontId="39" fillId="12" borderId="1" xfId="0" applyFont="1" applyFill="1" applyBorder="1" applyAlignment="1">
      <alignment horizontal="center"/>
    </xf>
    <xf numFmtId="0" fontId="25" fillId="13" borderId="1" xfId="0" applyFont="1" applyFill="1" applyBorder="1"/>
    <xf numFmtId="0" fontId="25" fillId="15" borderId="1" xfId="0" applyFont="1" applyFill="1" applyBorder="1"/>
    <xf numFmtId="0" fontId="25" fillId="11" borderId="1" xfId="0" applyFont="1" applyFill="1" applyBorder="1"/>
    <xf numFmtId="0" fontId="39" fillId="0" borderId="1" xfId="0" applyFont="1" applyBorder="1"/>
    <xf numFmtId="0" fontId="39" fillId="13" borderId="1" xfId="0" applyFont="1" applyFill="1" applyBorder="1"/>
    <xf numFmtId="0" fontId="39" fillId="15" borderId="1" xfId="0" applyFont="1" applyFill="1" applyBorder="1"/>
    <xf numFmtId="0" fontId="39" fillId="11" borderId="1" xfId="0" applyFont="1" applyFill="1" applyBorder="1"/>
    <xf numFmtId="0" fontId="20" fillId="0" borderId="0" xfId="0" applyFont="1" applyAlignment="1">
      <alignment horizontal="center"/>
    </xf>
    <xf numFmtId="0" fontId="39" fillId="16" borderId="1" xfId="0" applyFont="1" applyFill="1" applyBorder="1" applyAlignment="1">
      <alignment vertical="center" wrapText="1"/>
    </xf>
    <xf numFmtId="0" fontId="25" fillId="16" borderId="1" xfId="0" applyFont="1" applyFill="1" applyBorder="1"/>
    <xf numFmtId="0" fontId="39" fillId="16" borderId="1" xfId="0" applyFont="1" applyFill="1" applyBorder="1"/>
    <xf numFmtId="0" fontId="39" fillId="12" borderId="15" xfId="0" applyFont="1" applyFill="1" applyBorder="1" applyAlignment="1">
      <alignment horizontal="center" vertical="center" wrapText="1"/>
    </xf>
    <xf numFmtId="0" fontId="39" fillId="12" borderId="13" xfId="0" applyFont="1" applyFill="1" applyBorder="1" applyAlignment="1">
      <alignment horizontal="center" vertical="center" wrapText="1"/>
    </xf>
    <xf numFmtId="0" fontId="48" fillId="13" borderId="1" xfId="0" applyFont="1" applyFill="1" applyBorder="1" applyAlignment="1">
      <alignment wrapText="1"/>
    </xf>
    <xf numFmtId="0" fontId="39" fillId="13" borderId="1" xfId="0" applyFont="1" applyFill="1" applyBorder="1" applyAlignment="1">
      <alignment wrapText="1"/>
    </xf>
    <xf numFmtId="0" fontId="39" fillId="13" borderId="1" xfId="0" applyFont="1" applyFill="1" applyBorder="1" applyAlignment="1">
      <alignment horizontal="center" wrapText="1"/>
    </xf>
    <xf numFmtId="1" fontId="39" fillId="13" borderId="1" xfId="0" applyNumberFormat="1" applyFont="1" applyFill="1" applyBorder="1" applyAlignment="1">
      <alignment wrapText="1"/>
    </xf>
    <xf numFmtId="0" fontId="25" fillId="0" borderId="0" xfId="0" applyFont="1"/>
    <xf numFmtId="0" fontId="25" fillId="17" borderId="1" xfId="0" applyFont="1" applyFill="1" applyBorder="1"/>
    <xf numFmtId="3" fontId="25" fillId="17" borderId="1" xfId="0" applyNumberFormat="1" applyFont="1" applyFill="1" applyBorder="1" applyAlignment="1">
      <alignment horizontal="center"/>
    </xf>
    <xf numFmtId="14" fontId="25" fillId="17" borderId="1" xfId="0" applyNumberFormat="1" applyFont="1" applyFill="1" applyBorder="1" applyAlignment="1">
      <alignment horizontal="center"/>
    </xf>
    <xf numFmtId="4" fontId="25" fillId="17" borderId="1" xfId="0" applyNumberFormat="1" applyFont="1" applyFill="1" applyBorder="1"/>
    <xf numFmtId="1" fontId="25" fillId="17" borderId="1" xfId="0" applyNumberFormat="1" applyFont="1" applyFill="1" applyBorder="1"/>
    <xf numFmtId="169" fontId="25" fillId="17" borderId="1" xfId="0" applyNumberFormat="1" applyFont="1" applyFill="1" applyBorder="1"/>
    <xf numFmtId="3" fontId="25" fillId="0" borderId="1" xfId="0" applyNumberFormat="1" applyFont="1" applyBorder="1" applyAlignment="1">
      <alignment horizontal="center"/>
    </xf>
    <xf numFmtId="14" fontId="25" fillId="0" borderId="1" xfId="0" applyNumberFormat="1" applyFont="1" applyBorder="1" applyAlignment="1">
      <alignment horizontal="center"/>
    </xf>
    <xf numFmtId="3" fontId="25" fillId="0" borderId="1" xfId="0" applyNumberFormat="1" applyFont="1" applyBorder="1"/>
    <xf numFmtId="1" fontId="25" fillId="0" borderId="1" xfId="0" applyNumberFormat="1" applyFont="1" applyBorder="1"/>
    <xf numFmtId="3" fontId="36" fillId="6" borderId="1" xfId="0" applyNumberFormat="1" applyFont="1" applyFill="1" applyBorder="1"/>
    <xf numFmtId="169" fontId="36" fillId="6" borderId="1" xfId="0" applyNumberFormat="1" applyFont="1" applyFill="1" applyBorder="1"/>
    <xf numFmtId="3" fontId="25" fillId="17" borderId="1" xfId="0" applyNumberFormat="1" applyFont="1" applyFill="1" applyBorder="1"/>
    <xf numFmtId="3" fontId="25" fillId="6" borderId="1" xfId="0" applyNumberFormat="1" applyFont="1" applyFill="1" applyBorder="1"/>
    <xf numFmtId="169" fontId="25" fillId="6" borderId="1" xfId="0" applyNumberFormat="1" applyFont="1" applyFill="1" applyBorder="1"/>
    <xf numFmtId="0" fontId="25" fillId="0" borderId="1" xfId="0" applyFont="1" applyBorder="1" applyAlignment="1">
      <alignment wrapText="1"/>
    </xf>
    <xf numFmtId="170" fontId="25" fillId="0" borderId="1" xfId="0" applyNumberFormat="1" applyFont="1" applyBorder="1" applyAlignment="1">
      <alignment horizontal="center"/>
    </xf>
    <xf numFmtId="3" fontId="36" fillId="6" borderId="1" xfId="0" applyNumberFormat="1" applyFont="1" applyFill="1" applyBorder="1" applyAlignment="1">
      <alignment horizontal="center"/>
    </xf>
    <xf numFmtId="170" fontId="25" fillId="6" borderId="17" xfId="0" applyNumberFormat="1" applyFont="1" applyFill="1" applyBorder="1" applyAlignment="1">
      <alignment horizontal="center"/>
    </xf>
    <xf numFmtId="3" fontId="36" fillId="6" borderId="1" xfId="0" applyNumberFormat="1" applyFont="1" applyFill="1" applyBorder="1" applyAlignment="1">
      <alignment horizontal="right"/>
    </xf>
    <xf numFmtId="170" fontId="25" fillId="6" borderId="1" xfId="0" applyNumberFormat="1" applyFont="1" applyFill="1" applyBorder="1" applyAlignment="1">
      <alignment horizontal="center"/>
    </xf>
    <xf numFmtId="3" fontId="36" fillId="17" borderId="1" xfId="0" applyNumberFormat="1" applyFont="1" applyFill="1" applyBorder="1" applyAlignment="1">
      <alignment horizontal="center"/>
    </xf>
    <xf numFmtId="170" fontId="25" fillId="17" borderId="1" xfId="0" applyNumberFormat="1" applyFont="1" applyFill="1" applyBorder="1" applyAlignment="1">
      <alignment horizontal="center"/>
    </xf>
    <xf numFmtId="3" fontId="36" fillId="17" borderId="1" xfId="0" applyNumberFormat="1" applyFont="1" applyFill="1" applyBorder="1" applyAlignment="1">
      <alignment horizontal="right"/>
    </xf>
    <xf numFmtId="3" fontId="39" fillId="0" borderId="1" xfId="0" applyNumberFormat="1" applyFont="1" applyBorder="1" applyAlignment="1">
      <alignment horizontal="center"/>
    </xf>
    <xf numFmtId="0" fontId="39" fillId="0" borderId="1" xfId="0" applyFont="1" applyBorder="1" applyAlignment="1">
      <alignment horizontal="center"/>
    </xf>
    <xf numFmtId="171" fontId="39" fillId="0" borderId="1" xfId="0" applyNumberFormat="1" applyFont="1" applyBorder="1"/>
    <xf numFmtId="1" fontId="39" fillId="0" borderId="1" xfId="0" applyNumberFormat="1" applyFont="1" applyBorder="1"/>
    <xf numFmtId="171" fontId="39" fillId="6" borderId="1" xfId="0" applyNumberFormat="1" applyFont="1" applyFill="1" applyBorder="1"/>
    <xf numFmtId="169" fontId="39" fillId="6" borderId="1" xfId="0" applyNumberFormat="1" applyFont="1" applyFill="1" applyBorder="1"/>
    <xf numFmtId="0" fontId="25" fillId="0" borderId="1" xfId="0" applyFont="1" applyBorder="1" applyAlignment="1">
      <alignment horizontal="center"/>
    </xf>
    <xf numFmtId="0" fontId="25" fillId="0" borderId="0" xfId="0" applyFont="1" applyAlignment="1">
      <alignment horizontal="center"/>
    </xf>
    <xf numFmtId="1" fontId="25" fillId="0" borderId="0" xfId="0" applyNumberFormat="1" applyFont="1"/>
    <xf numFmtId="0" fontId="15" fillId="0" borderId="0" xfId="0" applyFont="1"/>
    <xf numFmtId="0" fontId="49" fillId="0" borderId="0" xfId="0" applyFont="1"/>
    <xf numFmtId="0" fontId="50" fillId="5" borderId="1" xfId="0" applyFont="1" applyFill="1" applyBorder="1" applyAlignment="1">
      <alignment wrapText="1"/>
    </xf>
    <xf numFmtId="0" fontId="44" fillId="18" borderId="1" xfId="0" applyFont="1" applyFill="1" applyBorder="1"/>
    <xf numFmtId="0" fontId="44" fillId="18" borderId="1" xfId="0" applyFont="1" applyFill="1" applyBorder="1" applyAlignment="1">
      <alignment textRotation="90" wrapText="1"/>
    </xf>
    <xf numFmtId="0" fontId="44" fillId="0" borderId="1" xfId="0" applyFont="1" applyBorder="1"/>
    <xf numFmtId="0" fontId="44" fillId="16" borderId="1" xfId="0" applyFont="1" applyFill="1" applyBorder="1"/>
    <xf numFmtId="0" fontId="20" fillId="19" borderId="1" xfId="0" applyFont="1" applyFill="1" applyBorder="1"/>
    <xf numFmtId="0" fontId="44" fillId="19" borderId="1" xfId="0" applyFont="1" applyFill="1" applyBorder="1"/>
    <xf numFmtId="0" fontId="44" fillId="18" borderId="1" xfId="0" applyFont="1" applyFill="1" applyBorder="1" applyAlignment="1">
      <alignment vertical="center"/>
    </xf>
    <xf numFmtId="0" fontId="44" fillId="18" borderId="1" xfId="0" applyFont="1" applyFill="1" applyBorder="1" applyAlignment="1">
      <alignment vertical="center" wrapText="1"/>
    </xf>
    <xf numFmtId="0" fontId="44" fillId="13" borderId="1" xfId="0" applyFont="1" applyFill="1" applyBorder="1" applyAlignment="1">
      <alignment horizontal="left" vertical="center"/>
    </xf>
    <xf numFmtId="0" fontId="44" fillId="16" borderId="1" xfId="0" applyFont="1" applyFill="1" applyBorder="1" applyAlignment="1">
      <alignment horizontal="center" vertical="center" wrapText="1"/>
    </xf>
    <xf numFmtId="0" fontId="44" fillId="12" borderId="1" xfId="0" applyFont="1" applyFill="1" applyBorder="1" applyAlignment="1">
      <alignment horizontal="center" vertical="center" wrapText="1"/>
    </xf>
    <xf numFmtId="0" fontId="44" fillId="0" borderId="1" xfId="0" applyFont="1" applyBorder="1" applyAlignment="1">
      <alignment horizontal="center" vertical="center"/>
    </xf>
    <xf numFmtId="0" fontId="20" fillId="16" borderId="1" xfId="0" applyFont="1" applyFill="1" applyBorder="1" applyAlignment="1">
      <alignment horizontal="center" vertical="center"/>
    </xf>
    <xf numFmtId="0" fontId="20" fillId="12"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4" fillId="16" borderId="1" xfId="0" applyFont="1" applyFill="1" applyBorder="1" applyAlignment="1">
      <alignment horizontal="center" vertical="center"/>
    </xf>
    <xf numFmtId="0" fontId="44" fillId="12" borderId="1" xfId="0" applyFont="1" applyFill="1" applyBorder="1" applyAlignment="1">
      <alignment horizontal="center" vertical="center"/>
    </xf>
    <xf numFmtId="0" fontId="0" fillId="0" borderId="20" xfId="0" applyBorder="1"/>
    <xf numFmtId="0" fontId="0" fillId="0" borderId="21" xfId="0" applyBorder="1"/>
    <xf numFmtId="0" fontId="0" fillId="0" borderId="20" xfId="0" pivotButton="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7" xfId="0" applyBorder="1"/>
    <xf numFmtId="0" fontId="0" fillId="0" borderId="28" xfId="0" applyBorder="1"/>
    <xf numFmtId="0" fontId="0" fillId="0" borderId="30" xfId="0" applyBorder="1"/>
    <xf numFmtId="0" fontId="0" fillId="0" borderId="31" xfId="0" applyBorder="1"/>
    <xf numFmtId="0" fontId="0" fillId="0" borderId="26" xfId="0" applyBorder="1"/>
    <xf numFmtId="0" fontId="0" fillId="0" borderId="29" xfId="0" applyBorder="1"/>
    <xf numFmtId="0" fontId="0" fillId="0" borderId="32" xfId="0" applyBorder="1"/>
    <xf numFmtId="0" fontId="0" fillId="0" borderId="33" xfId="0" applyBorder="1"/>
    <xf numFmtId="0" fontId="1" fillId="2" borderId="0" xfId="0" applyFont="1" applyFill="1" applyAlignment="1">
      <alignment horizontal="center" vertical="center" wrapText="1"/>
    </xf>
    <xf numFmtId="0" fontId="0" fillId="0" borderId="0" xfId="0"/>
    <xf numFmtId="0" fontId="22" fillId="2" borderId="0" xfId="0" applyFont="1" applyFill="1" applyAlignment="1">
      <alignment horizontal="left"/>
    </xf>
    <xf numFmtId="0" fontId="1" fillId="12" borderId="14" xfId="0" applyFont="1" applyFill="1" applyBorder="1" applyAlignment="1">
      <alignment horizontal="center" vertical="center" wrapText="1"/>
    </xf>
    <xf numFmtId="0" fontId="35" fillId="0" borderId="15" xfId="0" applyFont="1" applyBorder="1"/>
    <xf numFmtId="0" fontId="35" fillId="0" borderId="13" xfId="0" applyFont="1" applyBorder="1"/>
    <xf numFmtId="0" fontId="44" fillId="13" borderId="14" xfId="0" applyFont="1" applyFill="1" applyBorder="1" applyAlignment="1">
      <alignment horizontal="center" wrapText="1"/>
    </xf>
    <xf numFmtId="0" fontId="44" fillId="12" borderId="14" xfId="0" applyFont="1" applyFill="1" applyBorder="1" applyAlignment="1">
      <alignment horizontal="center" vertical="center" wrapText="1"/>
    </xf>
    <xf numFmtId="0" fontId="30" fillId="12" borderId="14" xfId="0" applyFont="1" applyFill="1" applyBorder="1" applyAlignment="1">
      <alignment horizontal="center" vertical="center" wrapText="1"/>
    </xf>
    <xf numFmtId="0" fontId="39" fillId="12" borderId="14" xfId="0" applyFont="1" applyFill="1" applyBorder="1" applyAlignment="1">
      <alignment horizontal="center" vertical="center" wrapText="1"/>
    </xf>
    <xf numFmtId="0" fontId="20" fillId="0" borderId="0" xfId="0" applyFont="1" applyAlignment="1">
      <alignment horizontal="center"/>
    </xf>
    <xf numFmtId="0" fontId="20" fillId="0" borderId="12" xfId="0" applyFont="1" applyBorder="1" applyAlignment="1">
      <alignment horizontal="center"/>
    </xf>
    <xf numFmtId="0" fontId="35" fillId="0" borderId="16" xfId="0" applyFont="1" applyBorder="1"/>
    <xf numFmtId="0" fontId="35" fillId="0" borderId="17" xfId="0" applyFont="1" applyBorder="1"/>
    <xf numFmtId="0" fontId="35" fillId="0" borderId="18" xfId="0" applyFont="1" applyBorder="1"/>
    <xf numFmtId="0" fontId="35" fillId="0" borderId="19" xfId="0" applyFont="1" applyBorder="1"/>
    <xf numFmtId="0" fontId="35" fillId="0" borderId="2" xfId="0" applyFont="1" applyBorder="1"/>
    <xf numFmtId="0" fontId="44" fillId="0" borderId="12" xfId="0" applyFont="1" applyBorder="1" applyAlignment="1">
      <alignment wrapText="1"/>
    </xf>
    <xf numFmtId="0" fontId="20" fillId="0" borderId="12" xfId="0" applyFont="1" applyBorder="1"/>
    <xf numFmtId="0" fontId="39" fillId="0" borderId="14" xfId="0" applyFont="1" applyBorder="1"/>
    <xf numFmtId="0" fontId="44" fillId="13" borderId="14" xfId="0" applyFont="1" applyFill="1" applyBorder="1" applyAlignment="1">
      <alignment horizontal="center" vertical="center" wrapText="1"/>
    </xf>
    <xf numFmtId="0" fontId="44" fillId="18" borderId="14" xfId="0" applyFont="1" applyFill="1" applyBorder="1" applyAlignment="1">
      <alignment horizontal="center" vertical="center"/>
    </xf>
    <xf numFmtId="0" fontId="20" fillId="0" borderId="0" xfId="0" applyFont="1" applyAlignment="1">
      <alignment wrapText="1"/>
    </xf>
    <xf numFmtId="0" fontId="20" fillId="0" borderId="0" xfId="0" applyFont="1"/>
  </cellXfs>
  <cellStyles count="1">
    <cellStyle name="Normal" xfId="0" builtinId="0"/>
  </cellStyles>
  <dxfs count="10">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ill>
        <patternFill patternType="solid">
          <fgColor rgb="FFF4CCCC"/>
          <bgColor rgb="FFF4CCCC"/>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3</xdr:col>
      <xdr:colOff>142875</xdr:colOff>
      <xdr:row>319</xdr:row>
      <xdr:rowOff>71437</xdr:rowOff>
    </xdr:from>
    <xdr:to>
      <xdr:col>7</xdr:col>
      <xdr:colOff>142875</xdr:colOff>
      <xdr:row>325</xdr:row>
      <xdr:rowOff>14287</xdr:rowOff>
    </xdr:to>
    <xdr:sp macro="" textlink="">
      <xdr:nvSpPr>
        <xdr:cNvPr id="2049" name="Text Box 1" hidden="1">
          <a:extLst>
            <a:ext uri="{FF2B5EF4-FFF2-40B4-BE49-F238E27FC236}">
              <a16:creationId xmlns:a16="http://schemas.microsoft.com/office/drawing/2014/main" id="{536EBE58-9A0C-EE52-CD42-CF2D109E4192}"/>
            </a:ext>
          </a:extLst>
        </xdr:cNvPr>
        <xdr:cNvSpPr txBox="1">
          <a:spLocks noChangeArrowheads="1"/>
        </xdr:cNvSpPr>
      </xdr:nvSpPr>
      <xdr:spPr bwMode="auto">
        <a:xfrm>
          <a:off x="6910388" y="58226325"/>
          <a:ext cx="2190750" cy="10001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shutosh Dubey" id="{DBE0195C-F9B0-42E0-9CEC-FB2FEEA884B4}" userId="" providerId="google-sheets"/>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tin Rajput" refreshedDate="46145.493749074078" refreshedVersion="8" recordCount="123" xr:uid="{00000000-000A-0000-FFFF-FFFF00000000}">
  <cacheSource type="worksheet">
    <worksheetSource ref="A2:AX125" sheet="Plant, Month &amp; PO Defect Analys"/>
  </cacheSource>
  <cacheFields count="50">
    <cacheField name="Firm Name " numFmtId="0">
      <sharedItems/>
    </cacheField>
    <cacheField name="Month " numFmtId="0">
      <sharedItems count="12">
        <s v="December 2025"/>
        <s v="Jan 2026"/>
        <s v="July 2025"/>
        <s v="April 2025"/>
        <s v="June 2025"/>
        <s v="Jan 2025"/>
        <s v="May 2025"/>
        <s v="October 2025"/>
        <s v="Novemeber 2025"/>
        <s v="August 2025"/>
        <s v="December 2025, Jan 2026"/>
        <s v="September 2025"/>
      </sharedItems>
    </cacheField>
    <cacheField name="PO Number /Date" numFmtId="0">
      <sharedItems containsMixedTypes="1" containsNumber="1" containsInteger="1" minValue="6250113101698" maxValue="81255090101668"/>
    </cacheField>
    <cacheField name="Zonal Railway (Purchaser)" numFmtId="0">
      <sharedItems containsBlank="1"/>
    </cacheField>
    <cacheField name="Consignee Details" numFmtId="0">
      <sharedItems containsBlank="1"/>
    </cacheField>
    <cacheField name="Inspected (Nos.)" numFmtId="0">
      <sharedItems containsString="0" containsBlank="1" containsNumber="1" containsInteger="1" minValue="0" maxValue="1910407"/>
    </cacheField>
    <cacheField name="Acceptance (Nos.)" numFmtId="0">
      <sharedItems containsString="0" containsBlank="1" containsNumber="1" containsInteger="1" minValue="0" maxValue="1890874"/>
    </cacheField>
    <cacheField name="% Acceptance" numFmtId="10">
      <sharedItems containsMixedTypes="1" containsNumber="1" minValue="0.92957746478873238" maxValue="0.99861826063397452"/>
    </cacheField>
    <cacheField name="Rejection (Nos.)" numFmtId="0">
      <sharedItems containsString="0" containsBlank="1" containsNumber="1" containsInteger="1" minValue="0" maxValue="19533"/>
    </cacheField>
    <cacheField name="% Rejection" numFmtId="10">
      <sharedItems containsMixedTypes="1" containsNumber="1" minValue="1.3817393660254674E-3" maxValue="7.0422535211267609E-2"/>
    </cacheField>
    <cacheField name="Visual _x000a_(Sheared Edges, Surface Defects)" numFmtId="0">
      <sharedItems containsString="0" containsBlank="1" containsNumber="1" containsInteger="1" minValue="0" maxValue="662"/>
    </cacheField>
    <cacheField name="%Visual _x000a_(Sheared Edges, Surface Defects)" numFmtId="10">
      <sharedItems containsMixedTypes="1" containsNumber="1" minValue="0" maxValue="8.6179012060440836E-3"/>
    </cacheField>
    <cacheField name="Dimensional" numFmtId="0">
      <sharedItems containsString="0" containsBlank="1" containsNumber="1" containsInteger="1" minValue="0" maxValue="1293"/>
    </cacheField>
    <cacheField name="%Dimensional" numFmtId="10">
      <sharedItems containsMixedTypes="1" containsNumber="1" minValue="0" maxValue="1.170305995764259E-2"/>
    </cacheField>
    <cacheField name="Cut bar length" numFmtId="0">
      <sharedItems containsString="0" containsBlank="1" containsNumber="1" containsInteger="1" minValue="0" maxValue="1599"/>
    </cacheField>
    <cacheField name="%Cut bar length" numFmtId="10">
      <sharedItems containsMixedTypes="1" containsNumber="1" minValue="0" maxValue="4.9295774647887321E-2"/>
    </cacheField>
    <cacheField name="Cut Bar diameter" numFmtId="0">
      <sharedItems containsString="0" containsBlank="1" containsNumber="1" containsInteger="1" minValue="0" maxValue="29"/>
    </cacheField>
    <cacheField name="%Cut Bar diameter" numFmtId="10">
      <sharedItems containsMixedTypes="1" containsNumber="1" minValue="0" maxValue="1.6118217454095317E-4"/>
    </cacheField>
    <cacheField name="Turning length" numFmtId="0">
      <sharedItems containsString="0" containsBlank="1" containsNumber="1" containsInteger="1" minValue="0" maxValue="1827"/>
    </cacheField>
    <cacheField name="%Turning length" numFmtId="10">
      <sharedItems containsMixedTypes="1" containsNumber="1" minValue="0" maxValue="5.1893525904777903E-3"/>
    </cacheField>
    <cacheField name="Turning Bar Diameter " numFmtId="0">
      <sharedItems containsString="0" containsBlank="1" containsNumber="1" containsInteger="1" minValue="0" maxValue="2854"/>
    </cacheField>
    <cacheField name="%Turning Bar Diameter " numFmtId="10">
      <sharedItems containsMixedTypes="1" containsNumber="1" minValue="0" maxValue="5.7531380753138078E-3"/>
    </cacheField>
    <cacheField name="Flat Bearing Area " numFmtId="0">
      <sharedItems containsString="0" containsBlank="1" containsNumber="1" containsInteger="1" minValue="0" maxValue="338"/>
    </cacheField>
    <cacheField name="%Flat Bearing Area " numFmtId="10">
      <sharedItems containsMixedTypes="1" containsNumber="1" minValue="0" maxValue="2.0121382649806148E-3"/>
    </cacheField>
    <cacheField name="Application &amp; Deflection test" numFmtId="0">
      <sharedItems containsString="0" containsBlank="1" containsNumber="1" containsInteger="1" minValue="0" maxValue="0"/>
    </cacheField>
    <cacheField name="%Application &amp; Deflection test" numFmtId="10">
      <sharedItems containsMixedTypes="1" containsNumber="1" containsInteger="1" minValue="0" maxValue="0"/>
    </cacheField>
    <cacheField name="Chemical Composition" numFmtId="0">
      <sharedItems containsString="0" containsBlank="1" containsNumber="1" containsInteger="1" minValue="0" maxValue="0"/>
    </cacheField>
    <cacheField name="%Chemical Composition" numFmtId="10">
      <sharedItems containsMixedTypes="1" containsNumber="1" containsInteger="1" minValue="0" maxValue="0"/>
    </cacheField>
    <cacheField name="Toe load " numFmtId="0">
      <sharedItems containsString="0" containsBlank="1" containsNumber="1" containsInteger="1" minValue="0" maxValue="151"/>
    </cacheField>
    <cacheField name="%Toe load " numFmtId="10">
      <sharedItems containsMixedTypes="1" containsNumber="1" minValue="0" maxValue="2.2172297842973144E-3"/>
    </cacheField>
    <cacheField name="Hardness" numFmtId="0">
      <sharedItems containsString="0" containsBlank="1" containsNumber="1" containsInteger="1" minValue="0" maxValue="765"/>
    </cacheField>
    <cacheField name="%Hardness" numFmtId="10">
      <sharedItems containsMixedTypes="1" containsNumber="1" minValue="0" maxValue="5.4342807214451637E-3"/>
    </cacheField>
    <cacheField name="Microstructure" numFmtId="0">
      <sharedItems containsString="0" containsBlank="1" containsNumber="1" containsInteger="1" minValue="0" maxValue="0"/>
    </cacheField>
    <cacheField name="%Microstructure" numFmtId="10">
      <sharedItems containsMixedTypes="1" containsNumber="1" containsInteger="1" minValue="0" maxValue="0"/>
    </cacheField>
    <cacheField name="Grain size" numFmtId="0">
      <sharedItems containsString="0" containsBlank="1" containsNumber="1" containsInteger="1" minValue="0" maxValue="0"/>
    </cacheField>
    <cacheField name="%Grain size" numFmtId="10">
      <sharedItems containsMixedTypes="1" containsNumber="1" containsInteger="1" minValue="0" maxValue="0"/>
    </cacheField>
    <cacheField name="Depth of Decarburization" numFmtId="0">
      <sharedItems containsString="0" containsBlank="1" containsNumber="1" containsInteger="1" minValue="0" maxValue="0"/>
    </cacheField>
    <cacheField name="%Depth of Decarburization" numFmtId="10">
      <sharedItems containsMixedTypes="1" containsNumber="1" containsInteger="1" minValue="0" maxValue="0"/>
    </cacheField>
    <cacheField name="Inclusion rating" numFmtId="0">
      <sharedItems containsString="0" containsBlank="1" containsNumber="1" containsInteger="1" minValue="0" maxValue="0"/>
    </cacheField>
    <cacheField name="%Inclusion rating" numFmtId="10">
      <sharedItems containsMixedTypes="1" containsNumber="1" containsInteger="1" minValue="0" maxValue="0"/>
    </cacheField>
    <cacheField name="MPI" numFmtId="0">
      <sharedItems containsString="0" containsBlank="1" containsNumber="1" containsInteger="1" minValue="0" maxValue="415"/>
    </cacheField>
    <cacheField name="%MPI" numFmtId="10">
      <sharedItems containsMixedTypes="1" containsNumber="1" minValue="0" maxValue="8.5317929322775081E-4"/>
    </cacheField>
    <cacheField name="Forging defect" numFmtId="0">
      <sharedItems containsString="0" containsBlank="1" containsNumber="1" containsInteger="1" minValue="0" maxValue="3608"/>
    </cacheField>
    <cacheField name="%Forging defect" numFmtId="10">
      <sharedItems containsMixedTypes="1" containsNumber="1" minValue="0" maxValue="2.1126760563380281E-2"/>
    </cacheField>
    <cacheField name="Marking" numFmtId="0">
      <sharedItems containsString="0" containsBlank="1" containsNumber="1" containsInteger="1" minValue="0" maxValue="713"/>
    </cacheField>
    <cacheField name="%Marking" numFmtId="10">
      <sharedItems containsMixedTypes="1" containsNumber="1" minValue="0" maxValue="7.6636177004847537E-3"/>
    </cacheField>
    <cacheField name="Embossing Die Impression / Failure " numFmtId="0">
      <sharedItems containsString="0" containsBlank="1" containsNumber="1" containsInteger="1" minValue="0" maxValue="901"/>
    </cacheField>
    <cacheField name="%Embossing Die Impression / Failure " numFmtId="10">
      <sharedItems containsMixedTypes="1" containsNumber="1" minValue="0" maxValue="9.2976117035339732E-3"/>
    </cacheField>
    <cacheField name="Other (less weight)" numFmtId="0">
      <sharedItems containsString="0" containsBlank="1" containsNumber="1" containsInteger="1" minValue="0" maxValue="771"/>
    </cacheField>
    <cacheField name="%Other (less weight)" numFmtId="10">
      <sharedItems containsMixedTypes="1" containsNumber="1" minValue="0" maxValue="2.2823395914998968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tin Rajput" refreshedDate="46145.49374953704" refreshedVersion="8" recordCount="245" xr:uid="{00000000-000A-0000-FFFF-FFFF01000000}">
  <cacheSource type="worksheet">
    <worksheetSource ref="A1:AU246" sheet="Final Upto Nov Plant &amp; Month Wi"/>
  </cacheSource>
  <cacheFields count="47">
    <cacheField name="Firm Name " numFmtId="0">
      <sharedItems count="36">
        <s v="ERIO AMBE FASTNERS PVT.LTD. Patna Bihar"/>
        <s v="ERIO CALCUTTA SPRINGS LTD. Howrah West Bengal"/>
        <s v="ERIO KALIMATA ISPAT  (Unit-1) Howrah West Bengal"/>
        <s v="ERIO KALIMATA ISPAT (Unit-II) Durgapur West Bengal"/>
        <s v="ERIO KALIMATA VYAPAAR (Unit-II) Durgapur West Bengal"/>
        <s v="ERIO KDS ENGG. PVT. LTD. Howrah West Bengal"/>
        <s v="ERIO KRISHNA INFRATECH Jharsuguda Odisha"/>
        <s v="ERIO KSE ELECTRICALS PVT LTD Howrah West Bengal"/>
        <s v="ERIO LNVS INFRA PVT. LTD Tatanagar Jharkhand"/>
        <s v="ERIO Surya Alloys Industries Limited Durgapur West Bengal"/>
        <s v="ERIO TECHMA ENGG. Howrah West Bengal"/>
        <s v="ERIO UTKARSH INDIA LIMITED Howrah West Bengal"/>
        <s v="NRIO Adinath Industries Bhiwadi Haryana"/>
        <s v="NRIO Adinath Industries INC Bhiwadi Haryana"/>
        <s v="NRIO Avdesh Tracks(P) Ltd. Mohali Punjab"/>
        <s v="NRIO Bimla Rail Fasteners Karnal Haryana"/>
        <s v="NRIO Cemcon Railway Industries Gohana Haryana"/>
        <s v="NRIO Fateh Chand Jain Faridabad Haryana"/>
        <s v="NRIO Lauls Private Ltd. Faridabad Haryana"/>
        <s v="NRIO Panna Lal Kanhiya Lal Bansal LLP Sonipat Haryana"/>
        <s v="NRIO Siddartha Metal Fabricators Faridabad Haryana"/>
        <s v="NRIO Super Steels Mohali Punjab"/>
        <s v="NRIO Vedkiran Steel Industries Pvt. Ltd. Batala Punjab"/>
        <s v="SRIO Patil Rail Infrastructure pvt ltd Yellampet, Hyderabad  Telangana"/>
        <s v="WRIO Bridge Track &amp; Tower Pvt Ltd Raipur  Chhatishgarh"/>
        <s v="WRIO Cosmo Enterprise Raipur  Chhatishgarh"/>
        <s v="WRIO Pathik Engineering Works Rajnandgaon Chhatishgarh"/>
        <s v="WRIO Prakash Metallics Pvt Ltd Raipur  Chhatishgarh"/>
        <s v="WRIO Prakash Monomers Pvt Ltd Raipur  Chhatishgarh"/>
        <s v="WRIO Royal fasteners Raipur  Chhatishgarh"/>
        <s v="WRIO Royal Infraconstru Raipur  Chhatishgarh"/>
        <s v="WRIO Sai Kripa Industries Durg Chhatishgarh"/>
        <s v="WRIO Technosteel Infraprojects Nagpur  Maharastra "/>
        <s v="WRIO Veera Track Fasteners Rajnandgaon Chhatishgarh"/>
        <s v="WRIO Sheth &amp; Co."/>
        <s v="NRIO Qualite Steels Sirsa"/>
      </sharedItems>
    </cacheField>
    <cacheField name="Month " numFmtId="0">
      <sharedItems/>
    </cacheField>
    <cacheField name="Inspected (Nos.)" numFmtId="0">
      <sharedItems containsString="0" containsBlank="1" containsNumber="1" containsInteger="1" minValue="0" maxValue="2285388"/>
    </cacheField>
    <cacheField name="Acceptance (Nos.)" numFmtId="0">
      <sharedItems containsString="0" containsBlank="1" containsNumber="1" containsInteger="1" minValue="0" maxValue="2252783"/>
    </cacheField>
    <cacheField name="% Acceptance" numFmtId="10">
      <sharedItems containsMixedTypes="1" containsNumber="1" minValue="0" maxValue="0.99951737451737455"/>
    </cacheField>
    <cacheField name="Rejection (Nos.)" numFmtId="0">
      <sharedItems containsString="0" containsBlank="1" containsNumber="1" containsInteger="1" minValue="0" maxValue="32876"/>
    </cacheField>
    <cacheField name="% Rejection" numFmtId="10">
      <sharedItems containsMixedTypes="1" containsNumber="1" minValue="0" maxValue="5.7501219758904237E-2"/>
    </cacheField>
    <cacheField name="Visual _x000a_(Sheared Edges, Surface Defects)" numFmtId="0">
      <sharedItems containsString="0" containsBlank="1" containsNumber="1" containsInteger="1" minValue="0" maxValue="2176"/>
    </cacheField>
    <cacheField name="%Visual _x000a_(Sheared Edges, Surface Defects)" numFmtId="10">
      <sharedItems containsMixedTypes="1" containsNumber="1" minValue="0" maxValue="4.2222222222222223"/>
    </cacheField>
    <cacheField name="Dimensional" numFmtId="0">
      <sharedItems containsString="0" containsBlank="1" containsNumber="1" containsInteger="1" minValue="0" maxValue="5316"/>
    </cacheField>
    <cacheField name="%Dimensional" numFmtId="10">
      <sharedItems containsMixedTypes="1" containsNumber="1" minValue="0" maxValue="1.170305995764259E-2"/>
    </cacheField>
    <cacheField name="Cut bar length" numFmtId="0">
      <sharedItems containsString="0" containsBlank="1" containsNumber="1" containsInteger="1" minValue="0" maxValue="2898"/>
    </cacheField>
    <cacheField name="%Cut bar length" numFmtId="10">
      <sharedItems containsMixedTypes="1" containsNumber="1" minValue="0" maxValue="7.6141975308641978"/>
    </cacheField>
    <cacheField name="Cut Bar diameter" numFmtId="0">
      <sharedItems containsString="0" containsBlank="1" containsNumber="1" containsInteger="1" minValue="0" maxValue="25"/>
    </cacheField>
    <cacheField name="%Cut Bar diameter" numFmtId="10">
      <sharedItems containsMixedTypes="1" containsNumber="1" minValue="0" maxValue="7.716049382716049E-2"/>
    </cacheField>
    <cacheField name="Turning length" numFmtId="0">
      <sharedItems containsString="0" containsBlank="1" containsNumber="1" containsInteger="1" minValue="0" maxValue="5133"/>
    </cacheField>
    <cacheField name="%Turning length" numFmtId="10">
      <sharedItems containsMixedTypes="1" containsNumber="1" minValue="0" maxValue="15.842592592592593"/>
    </cacheField>
    <cacheField name="Turning Bar Diameter " numFmtId="0">
      <sharedItems containsString="0" containsBlank="1" containsNumber="1" containsInteger="1" minValue="0" maxValue="9664"/>
    </cacheField>
    <cacheField name="%Turning Bar Diameter " numFmtId="10">
      <sharedItems containsMixedTypes="1" containsNumber="1" minValue="0" maxValue="25.466049382716051"/>
    </cacheField>
    <cacheField name="Flat Bearing Area " numFmtId="0">
      <sharedItems containsString="0" containsBlank="1" containsNumber="1" containsInteger="1" minValue="0" maxValue="389"/>
    </cacheField>
    <cacheField name="%Flat Bearing Area " numFmtId="10">
      <sharedItems containsMixedTypes="1" containsNumber="1" minValue="0" maxValue="1.1697530864197532"/>
    </cacheField>
    <cacheField name="Application &amp; Deflection test" numFmtId="0">
      <sharedItems containsString="0" containsBlank="1" containsNumber="1" containsInteger="1" minValue="0" maxValue="0"/>
    </cacheField>
    <cacheField name="%Application &amp; Deflection test" numFmtId="10">
      <sharedItems containsMixedTypes="1" containsNumber="1" containsInteger="1" minValue="0" maxValue="0"/>
    </cacheField>
    <cacheField name="Chemical Composition" numFmtId="0">
      <sharedItems containsString="0" containsBlank="1" containsNumber="1" containsInteger="1" minValue="0" maxValue="0"/>
    </cacheField>
    <cacheField name="%Chemical Composition" numFmtId="10">
      <sharedItems containsMixedTypes="1" containsNumber="1" containsInteger="1" minValue="0" maxValue="0"/>
    </cacheField>
    <cacheField name="Toe load " numFmtId="0">
      <sharedItems containsString="0" containsBlank="1" containsNumber="1" containsInteger="1" minValue="0" maxValue="3990"/>
    </cacheField>
    <cacheField name="%Toe load " numFmtId="10">
      <sharedItems containsMixedTypes="1" containsNumber="1" minValue="0" maxValue="1.154320987654321"/>
    </cacheField>
    <cacheField name="Hardness" numFmtId="0">
      <sharedItems containsString="0" containsBlank="1" containsNumber="1" containsInteger="1" minValue="0" maxValue="765"/>
    </cacheField>
    <cacheField name="%Hardness" numFmtId="10">
      <sharedItems containsMixedTypes="1" containsNumber="1" minValue="0" maxValue="2.3611111111111112"/>
    </cacheField>
    <cacheField name="Microstructure" numFmtId="0">
      <sharedItems containsString="0" containsBlank="1" containsNumber="1" containsInteger="1" minValue="0" maxValue="0"/>
    </cacheField>
    <cacheField name="%Microstructure" numFmtId="10">
      <sharedItems containsMixedTypes="1" containsNumber="1" containsInteger="1" minValue="0" maxValue="0"/>
    </cacheField>
    <cacheField name="Grain size" numFmtId="0">
      <sharedItems containsString="0" containsBlank="1" containsNumber="1" containsInteger="1" minValue="0" maxValue="0"/>
    </cacheField>
    <cacheField name="%Grain size" numFmtId="10">
      <sharedItems containsMixedTypes="1" containsNumber="1" containsInteger="1" minValue="0" maxValue="0"/>
    </cacheField>
    <cacheField name="Depth of Decarburization" numFmtId="0">
      <sharedItems containsString="0" containsBlank="1" containsNumber="1" containsInteger="1" minValue="0" maxValue="0"/>
    </cacheField>
    <cacheField name="%Depth of Decarburization" numFmtId="10">
      <sharedItems containsSemiMixedTypes="0" containsString="0" containsNumber="1" containsInteger="1" minValue="0" maxValue="0"/>
    </cacheField>
    <cacheField name="Inclusion rating" numFmtId="0">
      <sharedItems containsString="0" containsBlank="1" containsNumber="1" containsInteger="1" minValue="0" maxValue="0"/>
    </cacheField>
    <cacheField name="%Inclusion rating" numFmtId="10">
      <sharedItems containsMixedTypes="1" containsNumber="1" containsInteger="1" minValue="0" maxValue="0"/>
    </cacheField>
    <cacheField name="MPI" numFmtId="0">
      <sharedItems containsString="0" containsBlank="1" containsNumber="1" containsInteger="1" minValue="0" maxValue="1457"/>
    </cacheField>
    <cacheField name="%MPI" numFmtId="10">
      <sharedItems containsMixedTypes="1" containsNumber="1" minValue="0" maxValue="4.4969135802469138"/>
    </cacheField>
    <cacheField name="Forging defect" numFmtId="0">
      <sharedItems containsString="0" containsBlank="1" containsNumber="1" containsInteger="1" minValue="0" maxValue="10545"/>
    </cacheField>
    <cacheField name="%Forging defect" numFmtId="10">
      <sharedItems containsMixedTypes="1" containsNumber="1" minValue="0" maxValue="32.546296296296298"/>
    </cacheField>
    <cacheField name="Marking" numFmtId="0">
      <sharedItems containsString="0" containsBlank="1" containsNumber="1" containsInteger="1" minValue="0" maxValue="1245"/>
    </cacheField>
    <cacheField name="%Marking" numFmtId="10">
      <sharedItems containsMixedTypes="1" containsNumber="1" minValue="0" maxValue="1.212962962962963"/>
    </cacheField>
    <cacheField name="Embossing Die Impression / Failure " numFmtId="0">
      <sharedItems containsString="0" containsBlank="1" containsNumber="1" containsInteger="1" minValue="0" maxValue="4402"/>
    </cacheField>
    <cacheField name="%Embossing Die Impression / Failure " numFmtId="10">
      <sharedItems containsMixedTypes="1" containsNumber="1" minValue="0" maxValue="13.586419753086419"/>
    </cacheField>
    <cacheField name="Other (less weight)" numFmtId="0">
      <sharedItems containsString="0" containsBlank="1" containsNumber="1" containsInteger="1" minValue="0" maxValue="279"/>
    </cacheField>
    <cacheField name="%Other (less weight)" numFmtId="10">
      <sharedItems containsMixedTypes="1" containsNumber="1" minValue="0" maxValue="0.8611111111111111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tin Rajput" refreshedDate="46145.493833912034" refreshedVersion="8" recordCount="62" xr:uid="{00000000-000A-0000-FFFF-FFFF02000000}">
  <cacheSource type="worksheet">
    <worksheetSource ref="A2:Q64" sheet="ERC Vendor Directory"/>
  </cacheSource>
  <cacheFields count="17">
    <cacheField name="S. No" numFmtId="0">
      <sharedItems containsSemiMixedTypes="0" containsString="0" containsNumber="1" containsInteger="1" minValue="1" maxValue="62"/>
    </cacheField>
    <cacheField name="Vendor Name" numFmtId="0">
      <sharedItems/>
    </cacheField>
    <cacheField name="Unit Details " numFmtId="0">
      <sharedItems/>
    </cacheField>
    <cacheField name="State " numFmtId="0">
      <sharedItems count="12">
        <s v="RJ"/>
        <s v="WB"/>
        <s v="PB"/>
        <s v="HR"/>
        <s v="CG"/>
        <s v="GJ"/>
        <s v="TL"/>
        <s v="AS"/>
        <s v="MH"/>
        <s v="AP"/>
        <s v="OD"/>
        <s v="JH"/>
      </sharedItems>
    </cacheField>
    <cacheField name="RIO" numFmtId="0">
      <sharedItems count="5">
        <s v="NRIO"/>
        <s v="ERIO"/>
        <s v="CRIO"/>
        <s v="WRIO"/>
        <s v="SRIO"/>
      </sharedItems>
    </cacheField>
    <cacheField name="Capacity (PA) – Numbers" numFmtId="0">
      <sharedItems containsString="0" containsBlank="1" containsNumber="1" containsInteger="1" minValue="691200" maxValue="8553600"/>
    </cacheField>
    <cacheField name="Status " numFmtId="0">
      <sharedItems/>
    </cacheField>
    <cacheField name="No of Production Lines" numFmtId="0">
      <sharedItems containsString="0" containsBlank="1" containsNumber="1" containsInteger="1" minValue="1" maxValue="5"/>
    </cacheField>
    <cacheField name="Working Hours (08/12/24)" numFmtId="0">
      <sharedItems containsString="0" containsBlank="1" containsNumber="1" containsInteger="1" minValue="12" maxValue="24"/>
    </cacheField>
    <cacheField name="Required  Manpower (Degree Holder)" numFmtId="0">
      <sharedItems containsString="0" containsBlank="1" containsNumber="1" containsInteger="1" minValue="0" maxValue="5"/>
    </cacheField>
    <cacheField name="Required  Manpower (Diploma Holders)" numFmtId="0">
      <sharedItems containsString="0" containsBlank="1" containsNumber="1" containsInteger="1" minValue="0" maxValue="16"/>
    </cacheField>
    <cacheField name="Total Manpower Required" numFmtId="0">
      <sharedItems containsSemiMixedTypes="0" containsString="0" containsNumber="1" containsInteger="1" minValue="0" maxValue="21"/>
    </cacheField>
    <cacheField name="Deployed  Manpower (Degree Holder)" numFmtId="0">
      <sharedItems containsString="0" containsBlank="1" containsNumber="1" containsInteger="1" minValue="0" maxValue="14"/>
    </cacheField>
    <cacheField name="Deployed  Manpower (Diploma Holders)" numFmtId="0">
      <sharedItems containsString="0" containsBlank="1" containsNumber="1" containsInteger="1" minValue="0" maxValue="9"/>
    </cacheField>
    <cacheField name="Manpower Deployed from other Vacancies" numFmtId="0">
      <sharedItems containsString="0" containsBlank="1" containsNumber="1" containsInteger="1" minValue="1" maxValue="14"/>
    </cacheField>
    <cacheField name="Total Manpower Deployed" numFmtId="0">
      <sharedItems containsString="0" containsBlank="1" containsNumber="1" containsInteger="1" minValue="0" maxValue="18"/>
    </cacheField>
    <cacheField name="Remarks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s v="ERIO AMBE FASTNERS PVT.LTD. Patna Bihar"/>
    <x v="0"/>
    <s v="NO PRODUCTION"/>
    <m/>
    <m/>
    <m/>
    <m/>
    <e v="#DIV/0!"/>
    <m/>
    <e v="#DIV/0!"/>
    <m/>
    <e v="#DIV/0!"/>
    <m/>
    <e v="#DIV/0!"/>
    <m/>
    <e v="#DIV/0!"/>
    <m/>
    <e v="#DIV/0!"/>
    <m/>
    <e v="#DIV/0!"/>
    <m/>
    <e v="#DIV/0!"/>
    <m/>
    <e v="#DIV/0!"/>
    <m/>
    <e v="#DIV/0!"/>
    <m/>
    <e v="#DIV/0!"/>
    <m/>
    <e v="#DIV/0!"/>
    <m/>
    <e v="#DIV/0!"/>
    <m/>
    <e v="#DIV/0!"/>
    <m/>
    <e v="#DIV/0!"/>
    <m/>
    <e v="#DIV/0!"/>
    <m/>
    <e v="#DIV/0!"/>
    <m/>
    <e v="#DIV/0!"/>
    <m/>
    <e v="#DIV/0!"/>
    <m/>
    <e v="#DIV/0!"/>
    <m/>
    <e v="#DIV/0!"/>
    <m/>
    <e v="#DIV/0!"/>
  </r>
  <r>
    <s v="ERIO AMBE FASTNERS PVT.LTD. Patna Bihar"/>
    <x v="1"/>
    <s v="NO PRODUCTION"/>
    <m/>
    <m/>
    <m/>
    <m/>
    <e v="#DIV/0!"/>
    <m/>
    <e v="#DIV/0!"/>
    <m/>
    <e v="#DIV/0!"/>
    <m/>
    <e v="#DIV/0!"/>
    <m/>
    <e v="#DIV/0!"/>
    <m/>
    <e v="#DIV/0!"/>
    <m/>
    <e v="#DIV/0!"/>
    <m/>
    <e v="#DIV/0!"/>
    <m/>
    <e v="#DIV/0!"/>
    <m/>
    <e v="#DIV/0!"/>
    <m/>
    <e v="#DIV/0!"/>
    <m/>
    <e v="#DIV/0!"/>
    <m/>
    <e v="#DIV/0!"/>
    <m/>
    <e v="#DIV/0!"/>
    <m/>
    <e v="#DIV/0!"/>
    <m/>
    <e v="#DIV/0!"/>
    <m/>
    <e v="#DIV/0!"/>
    <m/>
    <e v="#DIV/0!"/>
    <m/>
    <e v="#DIV/0!"/>
    <m/>
    <e v="#DIV/0!"/>
    <m/>
    <e v="#DIV/0!"/>
    <m/>
    <e v="#DIV/0!"/>
  </r>
  <r>
    <s v="ERIO CALCUTTA SPRINGS LTD. Howrah West Bengal"/>
    <x v="0"/>
    <s v="07254988202255 Dt. 14.06.2025"/>
    <s v="East Central"/>
    <s v="ECR"/>
    <n v="57229"/>
    <n v="56431"/>
    <n v="0.98605602054902231"/>
    <n v="798"/>
    <n v="1.3943979450977651E-2"/>
    <n v="0"/>
    <n v="0"/>
    <n v="80"/>
    <n v="1.3978926767897395E-3"/>
    <n v="101"/>
    <n v="1.764839504447046E-3"/>
    <m/>
    <n v="0"/>
    <n v="54"/>
    <n v="9.4357755683307414E-4"/>
    <n v="36"/>
    <n v="6.2905170455538272E-4"/>
    <n v="2"/>
    <n v="3.4947316919743489E-5"/>
    <m/>
    <n v="0"/>
    <m/>
    <n v="0"/>
    <n v="36"/>
    <n v="6.2905170455538272E-4"/>
    <n v="23"/>
    <n v="4.0189414457705012E-4"/>
    <m/>
    <n v="0"/>
    <m/>
    <n v="0"/>
    <m/>
    <n v="0"/>
    <m/>
    <n v="0"/>
    <n v="13"/>
    <n v="2.2715755997833266E-4"/>
    <n v="180"/>
    <n v="3.1452585227769139E-3"/>
    <m/>
    <n v="0"/>
    <n v="220"/>
    <n v="3.8442048611717836E-3"/>
    <n v="53"/>
    <n v="9.2610389837320239E-4"/>
  </r>
  <r>
    <s v="ERIO CALCUTTA SPRINGS LTD. Howrah West Bengal"/>
    <x v="0"/>
    <s v="61245413103216 dated 24.06.2025"/>
    <s v="North East Frontier"/>
    <s v="NFR"/>
    <n v="113857"/>
    <n v="113598"/>
    <n v="0.99772521671921799"/>
    <n v="259"/>
    <n v="2.2747832807820337E-3"/>
    <n v="0"/>
    <n v="0"/>
    <n v="8"/>
    <n v="7.0263576240371691E-5"/>
    <n v="55"/>
    <n v="4.8306208665255539E-4"/>
    <m/>
    <n v="0"/>
    <n v="28"/>
    <n v="2.4592251684130091E-4"/>
    <n v="0"/>
    <n v="0"/>
    <n v="0"/>
    <n v="0"/>
    <m/>
    <n v="0"/>
    <m/>
    <n v="0"/>
    <n v="21"/>
    <n v="1.844418876309757E-4"/>
    <n v="19"/>
    <n v="1.6687599357088277E-4"/>
    <m/>
    <n v="0"/>
    <m/>
    <n v="0"/>
    <m/>
    <n v="0"/>
    <m/>
    <n v="0"/>
    <n v="10"/>
    <n v="8.7829470300464617E-5"/>
    <n v="43"/>
    <n v="3.7766672229199783E-4"/>
    <m/>
    <n v="0"/>
    <n v="51"/>
    <n v="4.4793029853236954E-4"/>
    <n v="24"/>
    <n v="2.1079072872111509E-4"/>
  </r>
  <r>
    <s v="ERIO CALCUTTA SPRINGS LTD. Howrah West Bengal"/>
    <x v="0"/>
    <s v="06255112102398 dated 06.08.2025"/>
    <s v="East Coast"/>
    <s v="ECoR"/>
    <n v="146606"/>
    <n v="145018"/>
    <n v="0.989168246865749"/>
    <n v="1588"/>
    <n v="1.0831753134250985E-2"/>
    <n v="0"/>
    <n v="0"/>
    <n v="240"/>
    <n v="1.6370407759573279E-3"/>
    <n v="267"/>
    <n v="1.8212078632525272E-3"/>
    <m/>
    <n v="0"/>
    <n v="150"/>
    <n v="1.02315048497333E-3"/>
    <n v="13"/>
    <n v="8.8673042031021929E-5"/>
    <n v="0"/>
    <n v="0"/>
    <m/>
    <n v="0"/>
    <m/>
    <n v="0"/>
    <n v="34"/>
    <n v="2.3191410992728811E-4"/>
    <n v="55"/>
    <n v="3.7515517782355428E-4"/>
    <m/>
    <n v="0"/>
    <m/>
    <n v="0"/>
    <m/>
    <n v="0"/>
    <m/>
    <n v="0"/>
    <n v="26"/>
    <n v="1.7734608406204386E-4"/>
    <n v="261"/>
    <n v="1.7802818438535941E-3"/>
    <m/>
    <n v="0"/>
    <n v="376"/>
    <n v="2.5646972156664802E-3"/>
    <n v="166"/>
    <n v="1.1322865367038185E-3"/>
  </r>
  <r>
    <s v="ERIO CALCUTTA SPRINGS LTD. Howrah West Bengal"/>
    <x v="0"/>
    <s v="61255131105052 Dt. 19.09.2025"/>
    <s v="North East Frontier"/>
    <s v="NFR"/>
    <n v="57357"/>
    <n v="57029"/>
    <n v="0.99428143033980154"/>
    <n v="328"/>
    <n v="5.7185696601984061E-3"/>
    <n v="10"/>
    <n v="1.7434663598165872E-4"/>
    <n v="66"/>
    <n v="1.1506877974789477E-3"/>
    <n v="35"/>
    <n v="6.1021322593580562E-4"/>
    <m/>
    <n v="0"/>
    <n v="30"/>
    <n v="5.2303990794497625E-4"/>
    <n v="0"/>
    <n v="0"/>
    <n v="0"/>
    <n v="0"/>
    <m/>
    <n v="0"/>
    <m/>
    <n v="0"/>
    <n v="14"/>
    <n v="2.4408529037432222E-4"/>
    <n v="21"/>
    <n v="3.6612793556148332E-4"/>
    <m/>
    <n v="0"/>
    <m/>
    <n v="0"/>
    <m/>
    <n v="0"/>
    <m/>
    <n v="0"/>
    <n v="7"/>
    <n v="1.2204264518716111E-4"/>
    <n v="51"/>
    <n v="8.8916784350645951E-4"/>
    <m/>
    <n v="0"/>
    <n v="58"/>
    <n v="1.0112104886936207E-3"/>
    <n v="36"/>
    <n v="6.276478895339715E-4"/>
  </r>
  <r>
    <s v="ERIO CALCUTTA SPRINGS LTD. Howrah West Bengal"/>
    <x v="1"/>
    <s v="07254988202255 Dt. 14.06.2025"/>
    <s v="East Central"/>
    <s v="ECR"/>
    <n v="64844"/>
    <n v="64466"/>
    <n v="0.99417062488433783"/>
    <n v="378"/>
    <n v="5.829375115662205E-3"/>
    <n v="4"/>
    <n v="6.1686509160446612E-5"/>
    <n v="50"/>
    <n v="7.7108136450558258E-4"/>
    <n v="42"/>
    <n v="6.4770834618468941E-4"/>
    <m/>
    <n v="0"/>
    <n v="9"/>
    <n v="1.3879464561100487E-4"/>
    <n v="25"/>
    <n v="3.8554068225279129E-4"/>
    <n v="7"/>
    <n v="1.0795139103078156E-4"/>
    <m/>
    <n v="0"/>
    <m/>
    <n v="0"/>
    <n v="26"/>
    <n v="4.0096230954290296E-4"/>
    <n v="24"/>
    <n v="3.7011905496267967E-4"/>
    <m/>
    <n v="0"/>
    <m/>
    <n v="0"/>
    <m/>
    <n v="0"/>
    <m/>
    <n v="0"/>
    <n v="13"/>
    <n v="2.0048115477145148E-4"/>
    <n v="64"/>
    <n v="9.8698414656714578E-4"/>
    <n v="0"/>
    <n v="0"/>
    <n v="73"/>
    <n v="1.1257787921781506E-3"/>
    <m/>
    <n v="0"/>
  </r>
  <r>
    <s v="ERIO CALCUTTA SPRINGS LTD. Howrah West Bengal"/>
    <x v="1"/>
    <s v="61255131105052 Dt. 19.09.2025"/>
    <s v="North East Frontier"/>
    <s v="NFR"/>
    <n v="237717"/>
    <n v="235955"/>
    <n v="0.99258782501882492"/>
    <n v="1762"/>
    <n v="7.4121749811750948E-3"/>
    <n v="160"/>
    <n v="6.7306923779115503E-4"/>
    <n v="204"/>
    <n v="8.581632781837227E-4"/>
    <n v="126"/>
    <n v="5.3004202476053454E-4"/>
    <m/>
    <n v="0"/>
    <n v="107"/>
    <n v="4.5011505277283494E-4"/>
    <n v="109"/>
    <n v="4.5852841824522435E-4"/>
    <n v="22"/>
    <n v="9.254702019628382E-5"/>
    <m/>
    <n v="0"/>
    <m/>
    <n v="0"/>
    <n v="42"/>
    <n v="1.766806749201782E-4"/>
    <n v="55"/>
    <n v="2.3136755049070953E-4"/>
    <m/>
    <n v="0"/>
    <m/>
    <n v="0"/>
    <m/>
    <n v="0"/>
    <m/>
    <n v="0"/>
    <n v="31"/>
    <n v="1.3040716482203628E-4"/>
    <n v="407"/>
    <n v="1.7121198736312507E-3"/>
    <n v="41"/>
    <n v="1.7247399218398346E-4"/>
    <n v="345"/>
    <n v="1.451305543987178E-3"/>
    <m/>
    <n v="0"/>
  </r>
  <r>
    <s v="ERIO KALIMATA ISPAT  (Unit-1) Howrah West Bengal"/>
    <x v="0"/>
    <s v="PO-60250003104659 DTD. 09.10.2025"/>
    <s v="South Eastern"/>
    <s v="SER"/>
    <n v="195702"/>
    <n v="192449"/>
    <n v="0.9833777886787054"/>
    <n v="3253"/>
    <n v="1.6622211321294621E-2"/>
    <n v="145"/>
    <n v="7.4092242286742085E-4"/>
    <n v="728"/>
    <n v="3.7199415437757406E-3"/>
    <n v="77"/>
    <n v="3.9345535559166486E-4"/>
    <n v="25"/>
    <n v="1.2774524532196911E-4"/>
    <n v="51"/>
    <n v="2.6060030045681702E-4"/>
    <n v="755"/>
    <n v="3.8579064087234673E-3"/>
    <n v="0"/>
    <n v="0"/>
    <m/>
    <n v="0"/>
    <m/>
    <n v="0"/>
    <m/>
    <n v="0"/>
    <n v="0"/>
    <n v="0"/>
    <m/>
    <n v="0"/>
    <m/>
    <n v="0"/>
    <m/>
    <n v="0"/>
    <m/>
    <n v="0"/>
    <m/>
    <n v="0"/>
    <n v="722"/>
    <n v="3.6892826848984681E-3"/>
    <m/>
    <n v="0"/>
    <n v="690"/>
    <n v="3.5257687708863477E-3"/>
    <n v="60"/>
    <n v="3.0658858877272589E-4"/>
  </r>
  <r>
    <s v="ERIO KALIMATA ISPAT  (Unit-1) Howrah West Bengal"/>
    <x v="1"/>
    <s v="60250003104659 &amp; DTD. 09.10.2025"/>
    <s v="South Eastern"/>
    <s v="SER"/>
    <n v="112197"/>
    <n v="110809"/>
    <n v="0.98762890273358472"/>
    <n v="1388"/>
    <n v="1.2371097266415323E-2"/>
    <n v="33"/>
    <n v="2.9412551137730954E-4"/>
    <n v="80"/>
    <n v="7.1303154273287159E-4"/>
    <n v="46"/>
    <n v="4.099931370714012E-4"/>
    <n v="0"/>
    <n v="0"/>
    <n v="49"/>
    <n v="4.3673181992388388E-4"/>
    <n v="235"/>
    <n v="2.0945301567778106E-3"/>
    <n v="0"/>
    <n v="0"/>
    <m/>
    <n v="0"/>
    <m/>
    <n v="0"/>
    <m/>
    <n v="0"/>
    <m/>
    <n v="0"/>
    <m/>
    <n v="0"/>
    <m/>
    <n v="0"/>
    <m/>
    <n v="0"/>
    <m/>
    <n v="0"/>
    <m/>
    <n v="0"/>
    <n v="582"/>
    <n v="5.1873044733816414E-3"/>
    <m/>
    <n v="0"/>
    <n v="246"/>
    <n v="2.1925719939035805E-3"/>
    <n v="117"/>
    <n v="1.0428086312468249E-3"/>
  </r>
  <r>
    <s v="ERIO KALIMATA ISPAT  (Unit-1) Howrah West Bengal"/>
    <x v="1"/>
    <s v="6325559204678 &amp; DTD. 29.10.2025"/>
    <s v="North Western"/>
    <s v="NWR"/>
    <n v="9979"/>
    <n v="9920"/>
    <n v="0.99408758392624508"/>
    <n v="59"/>
    <n v="5.9124160737548852E-3"/>
    <n v="0"/>
    <n v="0"/>
    <n v="6"/>
    <n v="6.0126265156829344E-4"/>
    <n v="0"/>
    <n v="0"/>
    <n v="0"/>
    <n v="0"/>
    <n v="0"/>
    <n v="0"/>
    <n v="0"/>
    <n v="0"/>
    <n v="0"/>
    <n v="0"/>
    <m/>
    <n v="0"/>
    <m/>
    <n v="0"/>
    <m/>
    <n v="0"/>
    <m/>
    <n v="0"/>
    <m/>
    <n v="0"/>
    <m/>
    <n v="0"/>
    <m/>
    <n v="0"/>
    <m/>
    <n v="0"/>
    <m/>
    <n v="0"/>
    <n v="42"/>
    <n v="4.2088385609780543E-3"/>
    <m/>
    <n v="0"/>
    <n v="0"/>
    <n v="0"/>
    <n v="11"/>
    <n v="1.1023148612085379E-3"/>
  </r>
  <r>
    <s v="ERIO KALIMATA ISPAT  (Unit-1) Howrah West Bengal"/>
    <x v="1"/>
    <s v="60256836107122 &amp; DTD. 08.12.2025"/>
    <s v="South Central"/>
    <s v="SCR"/>
    <n v="155104"/>
    <n v="153656"/>
    <n v="0.99066432845058794"/>
    <n v="1448"/>
    <n v="9.3356715494120075E-3"/>
    <n v="0"/>
    <n v="0"/>
    <n v="265"/>
    <n v="1.7085310501341036E-3"/>
    <n v="175"/>
    <n v="1.1282752217866721E-3"/>
    <n v="25"/>
    <n v="1.6118217454095317E-4"/>
    <n v="47"/>
    <n v="3.0302248813699194E-4"/>
    <n v="207"/>
    <n v="1.3345884051990922E-3"/>
    <n v="10"/>
    <n v="6.4472869816381264E-5"/>
    <m/>
    <n v="0"/>
    <m/>
    <n v="0"/>
    <m/>
    <n v="0"/>
    <m/>
    <n v="0"/>
    <m/>
    <n v="0"/>
    <m/>
    <n v="0"/>
    <m/>
    <n v="0"/>
    <m/>
    <n v="0"/>
    <m/>
    <n v="0"/>
    <n v="358"/>
    <n v="2.3081287394264493E-3"/>
    <m/>
    <n v="0"/>
    <n v="7"/>
    <n v="4.5131008871466887E-5"/>
    <n v="354"/>
    <n v="2.2823395914998968E-3"/>
  </r>
  <r>
    <s v="ERIO KALIMATA ISPAT (Unit-II) Durgapur West Bengal"/>
    <x v="0"/>
    <s v="26245012101170 dated 16.05.2025"/>
    <s v="North Eastern"/>
    <s v="NER"/>
    <n v="34416"/>
    <n v="34011"/>
    <n v="0.98823221757322177"/>
    <n v="405"/>
    <n v="1.1767782426778242E-2"/>
    <m/>
    <n v="0"/>
    <n v="0"/>
    <n v="0"/>
    <n v="30"/>
    <n v="8.7168758716875871E-4"/>
    <m/>
    <n v="0"/>
    <n v="138"/>
    <n v="4.0097629009762902E-3"/>
    <n v="198"/>
    <n v="5.7531380753138078E-3"/>
    <m/>
    <n v="0"/>
    <m/>
    <n v="0"/>
    <m/>
    <n v="0"/>
    <m/>
    <n v="0"/>
    <n v="7"/>
    <n v="2.0339377033937704E-4"/>
    <m/>
    <n v="0"/>
    <m/>
    <n v="0"/>
    <m/>
    <n v="0"/>
    <m/>
    <n v="0"/>
    <n v="0"/>
    <n v="0"/>
    <n v="31"/>
    <n v="9.0074384007438404E-4"/>
    <m/>
    <n v="0"/>
    <m/>
    <n v="0"/>
    <n v="1"/>
    <n v="2.905625290562529E-5"/>
  </r>
  <r>
    <s v="ERIO KALIMATA ISPAT (Unit-II) Durgapur West Bengal"/>
    <x v="0"/>
    <s v="61255204105004 dated 16.09.2025"/>
    <s v="North East Frontier"/>
    <s v="NFR"/>
    <n v="17655"/>
    <n v="17531"/>
    <n v="0.99297649391107334"/>
    <n v="124"/>
    <n v="7.0235060889266496E-3"/>
    <m/>
    <n v="0"/>
    <n v="0"/>
    <n v="0"/>
    <n v="2"/>
    <n v="1.1328235627301047E-4"/>
    <m/>
    <n v="0"/>
    <n v="53"/>
    <n v="3.0019824412347777E-3"/>
    <n v="52"/>
    <n v="2.9453412630982725E-3"/>
    <m/>
    <n v="0"/>
    <m/>
    <n v="0"/>
    <m/>
    <n v="0"/>
    <m/>
    <n v="0"/>
    <n v="3"/>
    <n v="1.6992353440951571E-4"/>
    <m/>
    <n v="0"/>
    <m/>
    <n v="0"/>
    <m/>
    <n v="0"/>
    <m/>
    <n v="0"/>
    <n v="0"/>
    <n v="0"/>
    <n v="14"/>
    <n v="7.9297649391107331E-4"/>
    <m/>
    <n v="0"/>
    <m/>
    <n v="0"/>
    <n v="0"/>
    <n v="0"/>
  </r>
  <r>
    <s v="ERIO KALIMATA ISPAT (Unit-II) Durgapur West Bengal"/>
    <x v="0"/>
    <s v="63255579204678 dated 29.10.2025"/>
    <s v="North Western"/>
    <s v="NWR"/>
    <n v="109205"/>
    <n v="108418"/>
    <n v="0.99279337026692915"/>
    <n v="787"/>
    <n v="7.2066297330708297E-3"/>
    <m/>
    <n v="0"/>
    <n v="12"/>
    <n v="1.098850785220457E-4"/>
    <n v="89"/>
    <n v="8.1498099903850555E-4"/>
    <m/>
    <n v="0"/>
    <n v="296"/>
    <n v="2.7104986035437939E-3"/>
    <n v="337"/>
    <n v="3.0859392884941164E-3"/>
    <m/>
    <n v="0"/>
    <m/>
    <n v="0"/>
    <m/>
    <n v="0"/>
    <m/>
    <n v="0"/>
    <n v="1"/>
    <n v="9.1570898768371405E-6"/>
    <m/>
    <n v="0"/>
    <m/>
    <n v="0"/>
    <m/>
    <n v="0"/>
    <m/>
    <n v="0"/>
    <n v="0"/>
    <n v="0"/>
    <n v="52"/>
    <n v="4.7616867359553136E-4"/>
    <m/>
    <n v="0"/>
    <m/>
    <n v="0"/>
    <n v="0"/>
    <n v="0"/>
  </r>
  <r>
    <s v="ERIO KALIMATA ISPAT (Unit-II) Durgapur West Bengal"/>
    <x v="0"/>
    <s v="6255178103406 dated 03.11.2025"/>
    <s v="East Coast"/>
    <s v="ECoR"/>
    <n v="262479"/>
    <n v="260243"/>
    <n v="0.99148122325976551"/>
    <n v="2236"/>
    <n v="8.5187767402344575E-3"/>
    <m/>
    <n v="0"/>
    <n v="32"/>
    <n v="1.2191451506596718E-4"/>
    <n v="279"/>
    <n v="1.0629421782314013E-3"/>
    <m/>
    <n v="0"/>
    <n v="933"/>
    <n v="3.5545700798921055E-3"/>
    <n v="788"/>
    <n v="3.0021449334994418E-3"/>
    <m/>
    <n v="0"/>
    <m/>
    <n v="0"/>
    <m/>
    <n v="0"/>
    <m/>
    <n v="0"/>
    <n v="11"/>
    <n v="4.190811455392622E-5"/>
    <m/>
    <n v="0"/>
    <m/>
    <n v="0"/>
    <m/>
    <n v="0"/>
    <m/>
    <n v="0"/>
    <n v="3"/>
    <n v="1.1429485787434424E-5"/>
    <n v="161"/>
    <n v="6.1338240392564737E-4"/>
    <m/>
    <n v="0"/>
    <m/>
    <n v="0"/>
    <n v="29"/>
    <n v="1.1048502927853276E-4"/>
  </r>
  <r>
    <s v="ERIO KALIMATA ISPAT (Unit-II) Durgapur West Bengal"/>
    <x v="1"/>
    <s v="26245012101170 &amp; 16.05.2025"/>
    <s v="North Eastern"/>
    <s v="NER"/>
    <n v="121363"/>
    <n v="120592"/>
    <n v="0.99364715770045231"/>
    <n v="771"/>
    <n v="6.3528422995476385E-3"/>
    <n v="0"/>
    <n v="0"/>
    <n v="28"/>
    <n v="2.3071282021703486E-4"/>
    <n v="94"/>
    <n v="7.7453589644290268E-4"/>
    <m/>
    <n v="0"/>
    <n v="229"/>
    <n v="1.8869012796321779E-3"/>
    <n v="345"/>
    <n v="2.8427115348170365E-3"/>
    <m/>
    <n v="0"/>
    <m/>
    <n v="0"/>
    <m/>
    <n v="0"/>
    <n v="0"/>
    <n v="0"/>
    <n v="0"/>
    <n v="0"/>
    <m/>
    <n v="0"/>
    <m/>
    <n v="0"/>
    <m/>
    <n v="0"/>
    <m/>
    <n v="0"/>
    <n v="14"/>
    <n v="1.1535641010851743E-4"/>
    <n v="60"/>
    <n v="4.9438461475078896E-4"/>
    <m/>
    <n v="0"/>
    <n v="0"/>
    <n v="0"/>
    <n v="1"/>
    <n v="8.2397435791798156E-6"/>
  </r>
  <r>
    <s v="ERIO KALIMATA ISPAT (Unit-II) Durgapur West Bengal"/>
    <x v="1"/>
    <s v="63255579204678 &amp; 29.10.2025"/>
    <s v="North Western"/>
    <s v="NWR"/>
    <n v="79919"/>
    <n v="79448"/>
    <n v="0.99410653286452533"/>
    <n v="471"/>
    <n v="5.8934671354746683E-3"/>
    <n v="1"/>
    <n v="1.2512669077440909E-5"/>
    <n v="15"/>
    <n v="1.8769003616161362E-4"/>
    <n v="55"/>
    <n v="6.8819679925925001E-4"/>
    <m/>
    <n v="0"/>
    <n v="146"/>
    <n v="1.8268496853063726E-3"/>
    <n v="146"/>
    <n v="1.8268496853063726E-3"/>
    <m/>
    <n v="0"/>
    <m/>
    <n v="0"/>
    <m/>
    <n v="0"/>
    <n v="1"/>
    <n v="1.2512669077440909E-5"/>
    <n v="0"/>
    <n v="0"/>
    <m/>
    <n v="0"/>
    <m/>
    <n v="0"/>
    <m/>
    <n v="0"/>
    <m/>
    <n v="0"/>
    <n v="8"/>
    <n v="1.0010135261952727E-4"/>
    <n v="99"/>
    <n v="1.2387542386666499E-3"/>
    <m/>
    <n v="0"/>
    <n v="0"/>
    <n v="0"/>
    <n v="0"/>
    <n v="0"/>
  </r>
  <r>
    <s v="ERIO KALIMATA ISPAT (Unit-II) Durgapur West Bengal"/>
    <x v="1"/>
    <s v="03255541205744 &amp; 22.11.2025"/>
    <s v="Southern"/>
    <s v="SR"/>
    <n v="186716"/>
    <n v="185510"/>
    <n v="0.99354099273763363"/>
    <n v="1206"/>
    <n v="6.4590072623663744E-3"/>
    <n v="0"/>
    <n v="0"/>
    <n v="42"/>
    <n v="2.2494055142569463E-4"/>
    <n v="168"/>
    <n v="8.9976220570277851E-4"/>
    <m/>
    <n v="0"/>
    <n v="323"/>
    <n v="1.7298999550118897E-3"/>
    <n v="498"/>
    <n v="2.6671522526189508E-3"/>
    <m/>
    <n v="0"/>
    <m/>
    <n v="0"/>
    <m/>
    <n v="0"/>
    <n v="0"/>
    <n v="0"/>
    <n v="0"/>
    <n v="0"/>
    <m/>
    <n v="0"/>
    <m/>
    <n v="0"/>
    <m/>
    <n v="0"/>
    <m/>
    <n v="0"/>
    <n v="7"/>
    <n v="3.7490091904282438E-5"/>
    <n v="150"/>
    <n v="8.0335911223462374E-4"/>
    <m/>
    <n v="0"/>
    <n v="12"/>
    <n v="6.4268728978769901E-5"/>
    <n v="6"/>
    <n v="3.2134364489384951E-5"/>
  </r>
  <r>
    <s v="ERIO KALIMATA ISPAT (Unit-II) Durgapur West Bengal"/>
    <x v="1"/>
    <s v="60256836107122 &amp; 08.12.2025"/>
    <s v="South Central"/>
    <s v="SCR"/>
    <n v="65523"/>
    <n v="65211"/>
    <n v="0.99523831326404466"/>
    <n v="312"/>
    <n v="4.7616867359553134E-3"/>
    <n v="2"/>
    <n v="3.0523632922790471E-5"/>
    <n v="97"/>
    <n v="1.4803961967553379E-3"/>
    <n v="69"/>
    <n v="1.0530653358362713E-3"/>
    <m/>
    <n v="0"/>
    <n v="0"/>
    <n v="0"/>
    <n v="0"/>
    <n v="0"/>
    <m/>
    <n v="0"/>
    <m/>
    <n v="0"/>
    <m/>
    <n v="0"/>
    <n v="0"/>
    <n v="0"/>
    <n v="2"/>
    <n v="3.0523632922790471E-5"/>
    <m/>
    <n v="0"/>
    <m/>
    <n v="0"/>
    <m/>
    <n v="0"/>
    <m/>
    <n v="0"/>
    <n v="14"/>
    <n v="2.1366543045953329E-4"/>
    <n v="111"/>
    <n v="1.6940616272148711E-3"/>
    <m/>
    <n v="0"/>
    <n v="2"/>
    <n v="3.0523632922790471E-5"/>
    <n v="15"/>
    <n v="2.2892724692092853E-4"/>
  </r>
  <r>
    <s v="ERIO KALIMATA VYAPAAR (Unit-II) Durgapur West Bengal"/>
    <x v="0"/>
    <s v="60257500205477 dated 10.09.2025"/>
    <s v="South Central"/>
    <s v="SCR"/>
    <n v="43707"/>
    <n v="43179"/>
    <n v="0.98791955521998764"/>
    <n v="528"/>
    <n v="1.2080444780012354E-2"/>
    <m/>
    <n v="0"/>
    <n v="6"/>
    <n v="1.372777815910495E-4"/>
    <n v="124"/>
    <n v="2.8370741528816893E-3"/>
    <m/>
    <n v="0"/>
    <n v="150"/>
    <n v="3.4319445397762373E-3"/>
    <n v="166"/>
    <n v="3.7980186240190359E-3"/>
    <m/>
    <n v="0"/>
    <m/>
    <n v="0"/>
    <m/>
    <n v="0"/>
    <m/>
    <n v="0"/>
    <n v="0"/>
    <n v="0"/>
    <m/>
    <n v="0"/>
    <m/>
    <n v="0"/>
    <m/>
    <n v="0"/>
    <m/>
    <n v="0"/>
    <m/>
    <n v="0"/>
    <n v="82"/>
    <n v="1.8761296817443431E-3"/>
    <n v="0"/>
    <n v="0"/>
    <m/>
    <n v="0"/>
    <n v="0"/>
    <n v="0"/>
  </r>
  <r>
    <s v="ERIO KALIMATA VYAPAAR (Unit-II) Durgapur West Bengal"/>
    <x v="0"/>
    <s v="03255362204668 dated 12.09.2025"/>
    <s v="Southern"/>
    <s v="SR"/>
    <n v="178635"/>
    <n v="176175"/>
    <n v="0.98622890251070616"/>
    <n v="2460"/>
    <n v="1.3771097489293812E-2"/>
    <m/>
    <n v="0"/>
    <n v="1"/>
    <n v="5.5980071094690291E-6"/>
    <n v="159"/>
    <n v="8.9008313040557562E-4"/>
    <m/>
    <n v="0"/>
    <n v="927"/>
    <n v="5.1893525904777903E-3"/>
    <n v="832"/>
    <n v="4.6575419150782322E-3"/>
    <m/>
    <n v="0"/>
    <m/>
    <n v="0"/>
    <m/>
    <n v="0"/>
    <m/>
    <n v="0"/>
    <n v="21"/>
    <n v="1.1755814929884961E-4"/>
    <m/>
    <n v="0"/>
    <m/>
    <n v="0"/>
    <m/>
    <n v="0"/>
    <m/>
    <n v="0"/>
    <m/>
    <n v="0"/>
    <n v="516"/>
    <n v="2.8885716684860191E-3"/>
    <n v="0"/>
    <n v="0"/>
    <m/>
    <n v="0"/>
    <n v="4"/>
    <n v="2.2392028437876116E-5"/>
  </r>
  <r>
    <s v="ERIO KALIMATA VYAPAAR (Unit-II) Durgapur West Bengal"/>
    <x v="0"/>
    <s v="60250003104658 dated 09.10.2025"/>
    <s v="South Eastern"/>
    <s v="SER"/>
    <n v="195626"/>
    <n v="192833"/>
    <n v="0.98572275668878373"/>
    <n v="2793"/>
    <n v="1.4277243311216301E-2"/>
    <m/>
    <n v="0"/>
    <n v="203"/>
    <n v="1.0376943760031898E-3"/>
    <n v="394"/>
    <n v="2.0140472125382107E-3"/>
    <m/>
    <n v="0"/>
    <n v="883"/>
    <n v="4.5137149458660914E-3"/>
    <n v="812"/>
    <n v="4.1507775040127591E-3"/>
    <m/>
    <n v="0"/>
    <m/>
    <n v="0"/>
    <m/>
    <n v="0"/>
    <m/>
    <n v="0"/>
    <n v="23"/>
    <n v="1.1757128398065697E-4"/>
    <m/>
    <n v="0"/>
    <m/>
    <n v="0"/>
    <m/>
    <n v="0"/>
    <m/>
    <n v="0"/>
    <m/>
    <n v="0"/>
    <n v="474"/>
    <n v="2.4229908089926696E-3"/>
    <n v="0"/>
    <n v="0"/>
    <m/>
    <n v="0"/>
    <n v="4"/>
    <n v="2.0447179822722951E-5"/>
  </r>
  <r>
    <s v="ERIO KALIMATA VYAPAAR (Unit-II) Durgapur West Bengal"/>
    <x v="0"/>
    <s v="63255579204677 dated 29.10.2025"/>
    <s v="North Western"/>
    <s v="NWR"/>
    <n v="16555"/>
    <n v="16299"/>
    <n v="0.98453639383871938"/>
    <n v="256"/>
    <n v="1.546360616128058E-2"/>
    <m/>
    <n v="0"/>
    <n v="0"/>
    <n v="0"/>
    <n v="70"/>
    <n v="4.2283298097251587E-3"/>
    <m/>
    <n v="0"/>
    <n v="70"/>
    <n v="4.2283298097251587E-3"/>
    <n v="67"/>
    <n v="4.0471156750226519E-3"/>
    <m/>
    <n v="0"/>
    <m/>
    <n v="0"/>
    <m/>
    <n v="0"/>
    <m/>
    <n v="0"/>
    <n v="0"/>
    <n v="0"/>
    <m/>
    <n v="0"/>
    <m/>
    <n v="0"/>
    <m/>
    <n v="0"/>
    <m/>
    <n v="0"/>
    <m/>
    <n v="0"/>
    <n v="48"/>
    <n v="2.8994261552401086E-3"/>
    <n v="0"/>
    <n v="0"/>
    <m/>
    <n v="0"/>
    <n v="1"/>
    <n v="6.0404711567502267E-5"/>
  </r>
  <r>
    <s v="ERIO KALIMATA VYAPAAR (Unit-II) Durgapur West Bengal"/>
    <x v="0"/>
    <s v="06255399103608 dated 21.11.2025"/>
    <s v="East Coast"/>
    <s v="ECoR"/>
    <n v="67325"/>
    <n v="66662"/>
    <n v="0.99015224656516898"/>
    <n v="663"/>
    <n v="9.8477534348310435E-3"/>
    <m/>
    <n v="0"/>
    <n v="134"/>
    <n v="1.9903453397697736E-3"/>
    <n v="186"/>
    <n v="2.7627181581878946E-3"/>
    <m/>
    <n v="0"/>
    <n v="0"/>
    <n v="0"/>
    <n v="0"/>
    <n v="0"/>
    <m/>
    <n v="0"/>
    <m/>
    <n v="0"/>
    <m/>
    <n v="0"/>
    <m/>
    <n v="0"/>
    <n v="5"/>
    <n v="7.4266617155588566E-5"/>
    <m/>
    <n v="0"/>
    <m/>
    <n v="0"/>
    <m/>
    <n v="0"/>
    <m/>
    <n v="0"/>
    <m/>
    <n v="0"/>
    <n v="227"/>
    <n v="3.3717044188637207E-3"/>
    <n v="55"/>
    <n v="8.169327887114742E-4"/>
    <m/>
    <n v="0"/>
    <n v="56"/>
    <n v="8.3178611214259192E-4"/>
  </r>
  <r>
    <s v="ERIO KALIMATA VYAPAAR (Unit-II) Durgapur West Bengal"/>
    <x v="1"/>
    <s v="63255579204677 &amp; 29.10.2025"/>
    <s v="North Western"/>
    <s v="NWR"/>
    <n v="404458"/>
    <n v="397681"/>
    <n v="0.98324424291273749"/>
    <n v="6777"/>
    <n v="1.6755757087262461E-2"/>
    <m/>
    <n v="0"/>
    <n v="107"/>
    <n v="2.6455157272201317E-4"/>
    <n v="1599"/>
    <n v="3.9534389232009255E-3"/>
    <m/>
    <n v="0"/>
    <n v="1581"/>
    <n v="3.9089349203131106E-3"/>
    <n v="1638"/>
    <n v="4.0498642627911918E-3"/>
    <m/>
    <n v="0"/>
    <m/>
    <n v="0"/>
    <m/>
    <n v="0"/>
    <m/>
    <n v="0"/>
    <n v="12"/>
    <n v="2.9669335258543532E-5"/>
    <m/>
    <n v="0"/>
    <m/>
    <n v="0"/>
    <m/>
    <n v="0"/>
    <m/>
    <n v="0"/>
    <m/>
    <n v="0"/>
    <n v="1069"/>
    <n v="2.6430432826152531E-3"/>
    <m/>
    <n v="0"/>
    <m/>
    <n v="0"/>
    <n v="771"/>
    <n v="1.9062547903614219E-3"/>
  </r>
  <r>
    <s v="ERIO KALIMATA VYAPAAR (Unit-II) Durgapur West Bengal"/>
    <x v="1"/>
    <s v="06255399103608 &amp; 21.11.2025"/>
    <s v="East Coast"/>
    <s v="ECoR"/>
    <n v="284"/>
    <n v="264"/>
    <n v="0.92957746478873238"/>
    <n v="20"/>
    <n v="7.0422535211267609E-2"/>
    <m/>
    <n v="0"/>
    <n v="0"/>
    <n v="0"/>
    <n v="14"/>
    <n v="4.9295774647887321E-2"/>
    <m/>
    <n v="0"/>
    <n v="0"/>
    <n v="0"/>
    <n v="0"/>
    <n v="0"/>
    <m/>
    <n v="0"/>
    <m/>
    <n v="0"/>
    <m/>
    <n v="0"/>
    <m/>
    <n v="0"/>
    <n v="0"/>
    <n v="0"/>
    <m/>
    <n v="0"/>
    <m/>
    <n v="0"/>
    <m/>
    <n v="0"/>
    <m/>
    <n v="0"/>
    <m/>
    <n v="0"/>
    <n v="6"/>
    <n v="2.1126760563380281E-2"/>
    <m/>
    <n v="0"/>
    <m/>
    <n v="0"/>
    <n v="0"/>
    <n v="0"/>
  </r>
  <r>
    <s v="ERIO KALIMATA VYAPAAR (Unit-II) Durgapur West Bengal"/>
    <x v="1"/>
    <s v="03255541205771 &amp; 24.11.2025"/>
    <s v="Southern"/>
    <s v="SR"/>
    <n v="121602"/>
    <n v="119728"/>
    <n v="0.98458906925872924"/>
    <n v="1874"/>
    <n v="1.5410930741270703E-2"/>
    <m/>
    <n v="0"/>
    <n v="5"/>
    <n v="4.1117744773934642E-5"/>
    <n v="488"/>
    <n v="4.0130918899360206E-3"/>
    <m/>
    <n v="0"/>
    <n v="514"/>
    <n v="4.2269041627604805E-3"/>
    <n v="564"/>
    <n v="4.6380816104998274E-3"/>
    <m/>
    <n v="0"/>
    <m/>
    <n v="0"/>
    <m/>
    <n v="0"/>
    <m/>
    <n v="0"/>
    <n v="0"/>
    <n v="0"/>
    <m/>
    <n v="0"/>
    <m/>
    <n v="0"/>
    <m/>
    <n v="0"/>
    <m/>
    <n v="0"/>
    <m/>
    <n v="0"/>
    <n v="287"/>
    <n v="2.3601585500238483E-3"/>
    <m/>
    <n v="0"/>
    <m/>
    <n v="0"/>
    <n v="16"/>
    <n v="1.3157678327659083E-4"/>
  </r>
  <r>
    <s v="ERIO KDS ENGG. PVT. LTD. Howrah West Bengal"/>
    <x v="0"/>
    <s v="NO PRODUCTION"/>
    <m/>
    <m/>
    <n v="0"/>
    <n v="0"/>
    <e v="#DIV/0!"/>
    <n v="0"/>
    <e v="#DIV/0!"/>
    <m/>
    <e v="#DIV/0!"/>
    <m/>
    <e v="#DIV/0!"/>
    <m/>
    <e v="#DIV/0!"/>
    <m/>
    <e v="#DIV/0!"/>
    <m/>
    <e v="#DIV/0!"/>
    <m/>
    <e v="#DIV/0!"/>
    <m/>
    <e v="#DIV/0!"/>
    <m/>
    <e v="#DIV/0!"/>
    <m/>
    <e v="#DIV/0!"/>
    <m/>
    <e v="#DIV/0!"/>
    <m/>
    <e v="#DIV/0!"/>
    <m/>
    <e v="#DIV/0!"/>
    <m/>
    <e v="#DIV/0!"/>
    <m/>
    <e v="#DIV/0!"/>
    <m/>
    <e v="#DIV/0!"/>
    <m/>
    <e v="#DIV/0!"/>
    <m/>
    <e v="#DIV/0!"/>
    <m/>
    <e v="#DIV/0!"/>
    <m/>
    <e v="#DIV/0!"/>
    <m/>
    <e v="#DIV/0!"/>
  </r>
  <r>
    <s v="ERIO KDS ENGG. PVT. LTD. Howrah West Bengal"/>
    <x v="1"/>
    <s v="26255279200322 DT-13.01.2026"/>
    <s v="Western"/>
    <s v="WR"/>
    <n v="39589"/>
    <n v="39266"/>
    <n v="0.99184116800121247"/>
    <n v="323"/>
    <n v="8.1588319987875423E-3"/>
    <m/>
    <n v="0"/>
    <n v="125"/>
    <n v="3.1574427239889867E-3"/>
    <m/>
    <n v="0"/>
    <m/>
    <n v="0"/>
    <n v="41"/>
    <n v="1.0356412134683876E-3"/>
    <n v="71"/>
    <n v="1.7934274672257444E-3"/>
    <n v="10"/>
    <n v="2.5259541791911895E-4"/>
    <m/>
    <n v="0"/>
    <m/>
    <n v="0"/>
    <n v="4"/>
    <n v="1.0103816716764758E-4"/>
    <m/>
    <n v="0"/>
    <m/>
    <n v="0"/>
    <m/>
    <n v="0"/>
    <m/>
    <n v="0"/>
    <m/>
    <n v="0"/>
    <m/>
    <n v="0"/>
    <n v="46"/>
    <n v="1.1619389224279471E-3"/>
    <n v="20"/>
    <n v="5.051908358382379E-4"/>
    <n v="6"/>
    <n v="1.5155725075147137E-4"/>
    <m/>
    <n v="0"/>
  </r>
  <r>
    <s v="ERIO KRISHNA INFRATECH Jharsuguda Odisha"/>
    <x v="0"/>
    <s v="77255086207682 DT 15.10.2025"/>
    <s v="Northern"/>
    <s v="NR"/>
    <n v="50926"/>
    <n v="50410"/>
    <n v="0.98986765110159836"/>
    <n v="516"/>
    <n v="1.0132348898401602E-2"/>
    <m/>
    <n v="0"/>
    <n v="246"/>
    <n v="4.8305384283077405E-3"/>
    <n v="103"/>
    <n v="2.0225425126654361E-3"/>
    <m/>
    <n v="0"/>
    <m/>
    <n v="0"/>
    <n v="105"/>
    <n v="2.0618151828142796E-3"/>
    <m/>
    <n v="0"/>
    <m/>
    <n v="0"/>
    <m/>
    <n v="0"/>
    <m/>
    <n v="0"/>
    <m/>
    <n v="0"/>
    <m/>
    <n v="0"/>
    <m/>
    <n v="0"/>
    <m/>
    <n v="0"/>
    <m/>
    <n v="0"/>
    <n v="12"/>
    <n v="2.3563602089306051E-4"/>
    <n v="50"/>
    <n v="9.8181675372108548E-4"/>
    <m/>
    <n v="0"/>
    <m/>
    <n v="0"/>
    <m/>
    <n v="0"/>
  </r>
  <r>
    <s v="ERIO KRISHNA INFRATECH Jharsuguda Odisha"/>
    <x v="0"/>
    <s v="77255086207682 DT 15.10.2026"/>
    <s v="Northern"/>
    <s v="NR"/>
    <n v="8267"/>
    <n v="8190"/>
    <n v="0.99068585944115162"/>
    <n v="77"/>
    <n v="9.3141405588484331E-3"/>
    <m/>
    <n v="0"/>
    <n v="43"/>
    <n v="5.2014031692270476E-3"/>
    <n v="22"/>
    <n v="2.6611830168138382E-3"/>
    <m/>
    <n v="0"/>
    <m/>
    <n v="0"/>
    <n v="0"/>
    <n v="0"/>
    <m/>
    <n v="0"/>
    <m/>
    <n v="0"/>
    <m/>
    <n v="0"/>
    <m/>
    <n v="0"/>
    <m/>
    <n v="0"/>
    <m/>
    <n v="0"/>
    <m/>
    <n v="0"/>
    <m/>
    <n v="0"/>
    <m/>
    <n v="0"/>
    <n v="5"/>
    <n v="6.0481432200314503E-4"/>
    <n v="7"/>
    <n v="8.4674005080440302E-4"/>
    <m/>
    <n v="0"/>
    <m/>
    <n v="0"/>
    <m/>
    <n v="0"/>
  </r>
  <r>
    <s v="ERIO KRISHNA INFRATECH Jharsuguda Odisha"/>
    <x v="0"/>
    <s v="06255178103407 DT 03.11.2025"/>
    <s v="East Coast"/>
    <s v="ECoR"/>
    <n v="169531"/>
    <n v="167810"/>
    <n v="0.98984846429266626"/>
    <n v="1721"/>
    <n v="1.0151535707333762E-2"/>
    <m/>
    <n v="0"/>
    <n v="792"/>
    <n v="4.6717119582849152E-3"/>
    <n v="341"/>
    <n v="2.0114315375948941E-3"/>
    <m/>
    <n v="0"/>
    <m/>
    <n v="0"/>
    <n v="326"/>
    <n v="1.9229521444455587E-3"/>
    <m/>
    <n v="0"/>
    <m/>
    <n v="0"/>
    <m/>
    <n v="0"/>
    <m/>
    <n v="0"/>
    <m/>
    <n v="0"/>
    <m/>
    <n v="0"/>
    <m/>
    <n v="0"/>
    <m/>
    <n v="0"/>
    <m/>
    <n v="0"/>
    <n v="41"/>
    <n v="2.4184367460818376E-4"/>
    <n v="179"/>
    <n v="1.0558540915820704E-3"/>
    <m/>
    <n v="0"/>
    <m/>
    <n v="0"/>
    <m/>
    <n v="0"/>
  </r>
  <r>
    <s v="ERIO KRISHNA INFRATECH Jharsuguda Odisha"/>
    <x v="1"/>
    <s v="06255178103407 DT 03.11.2025"/>
    <s v="East Coast"/>
    <s v="ECoR"/>
    <n v="131959"/>
    <n v="130800"/>
    <n v="0.99121696890700894"/>
    <n v="1159"/>
    <n v="8.783031092991004E-3"/>
    <m/>
    <n v="0"/>
    <n v="452"/>
    <n v="3.4253063451526611E-3"/>
    <n v="389"/>
    <n v="2.947885328018551E-3"/>
    <m/>
    <n v="0"/>
    <m/>
    <n v="0"/>
    <n v="146"/>
    <n v="1.1064042619298418E-3"/>
    <m/>
    <n v="0"/>
    <m/>
    <n v="0"/>
    <m/>
    <n v="0"/>
    <m/>
    <n v="0"/>
    <m/>
    <n v="0"/>
    <m/>
    <n v="0"/>
    <m/>
    <n v="0"/>
    <m/>
    <n v="0"/>
    <m/>
    <n v="0"/>
    <n v="21"/>
    <n v="1.5914033904470328E-4"/>
    <n v="151"/>
    <n v="1.1442948188452474E-3"/>
    <m/>
    <n v="0"/>
    <m/>
    <n v="0"/>
    <m/>
    <n v="0"/>
  </r>
  <r>
    <s v="ERIO KSE ELECTRICALS PVT LTD Howrah West Bengal"/>
    <x v="0"/>
    <s v="77235519205935 DT 29- JULY-2024"/>
    <s v="Northern"/>
    <s v="NR"/>
    <n v="118730"/>
    <n v="117600"/>
    <n v="0.99048260759706896"/>
    <n v="1130"/>
    <n v="9.5173924029310197E-3"/>
    <n v="78"/>
    <n v="6.5695274993683142E-4"/>
    <n v="118"/>
    <n v="9.9385159605828348E-4"/>
    <n v="0"/>
    <n v="0"/>
    <m/>
    <n v="0"/>
    <n v="167"/>
    <n v="1.4065526825570622E-3"/>
    <n v="287"/>
    <n v="2.4172492209214185E-3"/>
    <n v="40"/>
    <n v="3.3689884612145201E-4"/>
    <m/>
    <n v="0"/>
    <m/>
    <n v="0"/>
    <n v="68"/>
    <n v="5.7272803840646843E-4"/>
    <m/>
    <n v="0"/>
    <m/>
    <n v="0"/>
    <m/>
    <n v="0"/>
    <m/>
    <n v="0"/>
    <m/>
    <n v="0"/>
    <n v="3"/>
    <n v="2.5267413459108903E-5"/>
    <n v="116"/>
    <n v="9.7700665375221088E-4"/>
    <n v="110"/>
    <n v="9.2647182683399309E-4"/>
    <n v="143"/>
    <n v="1.2044133748841911E-3"/>
    <m/>
    <n v="0"/>
  </r>
  <r>
    <s v="ERIO KSE ELECTRICALS PVT LTD Howrah West Bengal"/>
    <x v="0"/>
    <s v="63255372202186 DT 10- JUN-2025"/>
    <s v="North Western"/>
    <s v="NWR"/>
    <n v="110579"/>
    <n v="109480"/>
    <n v="0.99006140406406284"/>
    <n v="1099"/>
    <n v="9.9385959359372025E-3"/>
    <n v="39"/>
    <n v="3.5268902775391348E-4"/>
    <n v="157"/>
    <n v="1.4197994194196004E-3"/>
    <n v="0"/>
    <n v="0"/>
    <m/>
    <n v="0"/>
    <n v="144"/>
    <n v="1.302236410168296E-3"/>
    <n v="334"/>
    <n v="3.020465006918131E-3"/>
    <n v="62"/>
    <n v="5.6068512104468296E-4"/>
    <m/>
    <n v="0"/>
    <m/>
    <n v="0"/>
    <n v="83"/>
    <n v="7.5059459752755949E-4"/>
    <m/>
    <n v="0"/>
    <m/>
    <n v="0"/>
    <m/>
    <n v="0"/>
    <m/>
    <n v="0"/>
    <m/>
    <n v="0"/>
    <n v="0"/>
    <n v="0"/>
    <n v="98"/>
    <n v="8.8624422358675697E-4"/>
    <n v="31"/>
    <n v="2.8034256052234148E-4"/>
    <n v="151"/>
    <n v="1.3655395689959214E-3"/>
    <m/>
    <n v="0"/>
  </r>
  <r>
    <s v="ERIO KSE ELECTRICALS PVT LTD Howrah West Bengal"/>
    <x v="0"/>
    <s v="01245150200865 DT 27- JUN-2025"/>
    <s v="North East Frontier"/>
    <s v="NFR"/>
    <n v="206706"/>
    <n v="204700"/>
    <n v="0.99029539539248979"/>
    <n v="2006"/>
    <n v="9.7046046075101831E-3"/>
    <n v="169"/>
    <n v="8.1758633034357978E-4"/>
    <n v="200"/>
    <n v="9.6755778738885178E-4"/>
    <n v="0"/>
    <n v="0"/>
    <m/>
    <n v="0"/>
    <n v="205"/>
    <n v="9.9174673207357315E-4"/>
    <n v="505"/>
    <n v="2.4430834131568507E-3"/>
    <n v="197"/>
    <n v="9.5304442057801903E-4"/>
    <m/>
    <n v="0"/>
    <m/>
    <n v="0"/>
    <n v="148"/>
    <n v="7.1599276266775028E-4"/>
    <m/>
    <n v="0"/>
    <m/>
    <n v="0"/>
    <m/>
    <n v="0"/>
    <m/>
    <n v="0"/>
    <m/>
    <n v="0"/>
    <n v="0"/>
    <n v="0"/>
    <n v="168"/>
    <n v="8.1274854140663553E-4"/>
    <n v="144"/>
    <n v="6.9664160691997328E-4"/>
    <n v="270"/>
    <n v="1.30620301297495E-3"/>
    <m/>
    <n v="0"/>
  </r>
  <r>
    <s v="ERIO KSE ELECTRICALS PVT LTD Howrah West Bengal"/>
    <x v="0"/>
    <s v="81255001102836 DT 21- JULY-2025"/>
    <s v="West Central"/>
    <s v="WCR"/>
    <n v="115270"/>
    <n v="114400"/>
    <n v="0.99245250281946729"/>
    <n v="870"/>
    <n v="7.5474971805326628E-3"/>
    <n v="39"/>
    <n v="3.3833608050663658E-4"/>
    <n v="133"/>
    <n v="1.1538127873687864E-3"/>
    <n v="0"/>
    <n v="0"/>
    <m/>
    <n v="0"/>
    <n v="114"/>
    <n v="9.8898238917324551E-4"/>
    <n v="260"/>
    <n v="2.255573870044244E-3"/>
    <n v="14"/>
    <n v="1.2145397761776698E-4"/>
    <m/>
    <n v="0"/>
    <m/>
    <n v="0"/>
    <n v="36"/>
    <n v="3.1231022815997225E-4"/>
    <m/>
    <n v="0"/>
    <m/>
    <n v="0"/>
    <m/>
    <n v="0"/>
    <m/>
    <n v="0"/>
    <m/>
    <n v="0"/>
    <n v="0"/>
    <n v="0"/>
    <n v="115"/>
    <n v="9.9765767328880025E-4"/>
    <n v="28"/>
    <n v="2.4290795523553395E-4"/>
    <n v="131"/>
    <n v="1.1364622191376767E-3"/>
    <m/>
    <n v="0"/>
  </r>
  <r>
    <s v="ERIO KSE ELECTRICALS PVT LTD Howrah West Bengal"/>
    <x v="0"/>
    <s v="60257500205472 DT 10-SEP-2025"/>
    <s v="Southern"/>
    <s v="SR"/>
    <n v="90211"/>
    <n v="89450"/>
    <n v="0.99156422165811264"/>
    <n v="761"/>
    <n v="8.4357783418873532E-3"/>
    <n v="52"/>
    <n v="5.7642637815787426E-4"/>
    <n v="63"/>
    <n v="6.9836272738357851E-4"/>
    <n v="5"/>
    <n v="5.5425613284410993E-5"/>
    <m/>
    <n v="0"/>
    <n v="102"/>
    <n v="1.1306825110019843E-3"/>
    <n v="180"/>
    <n v="1.9953220782387955E-3"/>
    <n v="66"/>
    <n v="7.3161809535422513E-4"/>
    <m/>
    <n v="0"/>
    <m/>
    <n v="0"/>
    <n v="39"/>
    <n v="4.3231978361840575E-4"/>
    <m/>
    <n v="0"/>
    <m/>
    <n v="0"/>
    <m/>
    <n v="0"/>
    <m/>
    <n v="0"/>
    <m/>
    <n v="0"/>
    <n v="8"/>
    <n v="8.8680981255057594E-5"/>
    <n v="71"/>
    <n v="7.8704370863863613E-4"/>
    <n v="80"/>
    <n v="8.8680981255057588E-4"/>
    <n v="95"/>
    <n v="1.0530866524038089E-3"/>
    <m/>
    <n v="0"/>
  </r>
  <r>
    <s v="ERIO KSE ELECTRICALS PVT LTD Howrah West Bengal"/>
    <x v="1"/>
    <s v="3255403204450 DT 29-AUG-2025"/>
    <s v="Southern"/>
    <s v="SR"/>
    <n v="61129"/>
    <n v="60219"/>
    <n v="0.98511344860868"/>
    <n v="910"/>
    <n v="1.4886551391319995E-2"/>
    <n v="0"/>
    <n v="0"/>
    <n v="291"/>
    <n v="4.760424675685845E-3"/>
    <n v="28"/>
    <n v="4.5804773511753829E-4"/>
    <m/>
    <n v="0"/>
    <n v="0"/>
    <n v="0"/>
    <n v="0"/>
    <n v="0"/>
    <n v="123"/>
    <n v="2.0121382649806148E-3"/>
    <m/>
    <n v="0"/>
    <m/>
    <n v="0"/>
    <n v="120"/>
    <n v="1.9630617219323072E-3"/>
    <m/>
    <n v="0"/>
    <m/>
    <n v="0"/>
    <m/>
    <n v="0"/>
    <m/>
    <n v="0"/>
    <m/>
    <n v="0"/>
    <n v="0"/>
    <n v="0"/>
    <n v="242"/>
    <n v="3.9588411392301529E-3"/>
    <n v="34"/>
    <n v="5.5620082121415372E-4"/>
    <n v="69"/>
    <n v="1.1287604901110766E-3"/>
    <n v="3"/>
    <n v="4.9076543048307679E-5"/>
  </r>
  <r>
    <s v="ERIO KSE ELECTRICALS PVT LTD Howrah West Bengal"/>
    <x v="1"/>
    <s v="03255362204669 DT 12-SEP-2025"/>
    <s v="Southern"/>
    <s v="SR"/>
    <n v="231905"/>
    <n v="229770"/>
    <n v="0.9907936439490308"/>
    <n v="2135"/>
    <n v="9.2063560509691462E-3"/>
    <n v="0"/>
    <n v="0"/>
    <n v="290"/>
    <n v="1.2505120631292987E-3"/>
    <n v="12"/>
    <n v="5.1745326750177872E-5"/>
    <m/>
    <n v="0"/>
    <n v="328"/>
    <n v="1.4143722645048619E-3"/>
    <n v="461"/>
    <n v="1.9878829693193334E-3"/>
    <n v="241"/>
    <n v="1.0392186455660723E-3"/>
    <m/>
    <n v="0"/>
    <m/>
    <n v="0"/>
    <n v="125"/>
    <n v="5.3901382031435287E-4"/>
    <m/>
    <n v="0"/>
    <m/>
    <n v="0"/>
    <m/>
    <n v="0"/>
    <m/>
    <n v="0"/>
    <m/>
    <n v="0"/>
    <n v="2"/>
    <n v="8.624221125029646E-6"/>
    <n v="412"/>
    <n v="1.776589551756107E-3"/>
    <n v="42"/>
    <n v="1.8110864362562255E-4"/>
    <n v="222"/>
    <n v="9.5728854487829064E-4"/>
    <n v="0"/>
    <n v="0"/>
  </r>
  <r>
    <s v="ERIO KSE ELECTRICALS PVT LTD Howrah West Bengal"/>
    <x v="1"/>
    <s v="61255131105050 DT 19-SEP-2025"/>
    <s v="North East Frontier"/>
    <s v="NFR"/>
    <n v="267529"/>
    <n v="265032"/>
    <n v="0.99066643242414842"/>
    <n v="2497"/>
    <n v="9.3335675758515896E-3"/>
    <n v="55"/>
    <n v="2.0558518889540948E-4"/>
    <n v="227"/>
    <n v="8.4850614325923549E-4"/>
    <n v="0"/>
    <n v="0"/>
    <m/>
    <n v="0"/>
    <n v="395"/>
    <n v="1.4764754475215772E-3"/>
    <n v="585"/>
    <n v="2.1866788273420825E-3"/>
    <n v="197"/>
    <n v="7.3636876749810299E-4"/>
    <m/>
    <n v="0"/>
    <m/>
    <n v="0"/>
    <n v="136"/>
    <n v="5.0835610345046701E-4"/>
    <m/>
    <n v="0"/>
    <m/>
    <n v="0"/>
    <m/>
    <n v="0"/>
    <m/>
    <n v="0"/>
    <m/>
    <n v="0"/>
    <n v="14"/>
    <n v="5.2330775355195137E-5"/>
    <n v="449"/>
    <n v="1.6783227238916156E-3"/>
    <n v="168"/>
    <n v="6.279693042623417E-4"/>
    <n v="271"/>
    <n v="1.012974294375563E-3"/>
    <n v="0"/>
    <n v="0"/>
  </r>
  <r>
    <s v="ERIO KSE ELECTRICALS PVT LTD Howrah West Bengal"/>
    <x v="1"/>
    <s v="60257500205472 DT 10-SEP-2025"/>
    <s v="Southern"/>
    <s v="SR"/>
    <n v="10449"/>
    <n v="10350"/>
    <n v="0.99052540913006026"/>
    <n v="99"/>
    <n v="9.4745908699397068E-3"/>
    <n v="0"/>
    <n v="0"/>
    <n v="7"/>
    <n v="6.6992056656139346E-4"/>
    <n v="0"/>
    <n v="0"/>
    <m/>
    <n v="0"/>
    <n v="19"/>
    <n v="1.8183558235237822E-3"/>
    <n v="32"/>
    <n v="3.06249401856637E-3"/>
    <n v="11"/>
    <n v="1.0527323188821898E-3"/>
    <m/>
    <n v="0"/>
    <m/>
    <n v="0"/>
    <n v="0"/>
    <n v="0"/>
    <m/>
    <n v="0"/>
    <m/>
    <n v="0"/>
    <m/>
    <n v="0"/>
    <m/>
    <n v="0"/>
    <m/>
    <n v="0"/>
    <n v="0"/>
    <n v="0"/>
    <n v="8"/>
    <n v="7.6562350464159251E-4"/>
    <n v="5"/>
    <n v="4.785146904009953E-4"/>
    <n v="17"/>
    <n v="1.6269499473633841E-3"/>
    <n v="0"/>
    <n v="0"/>
  </r>
  <r>
    <s v="ERIO LNVS INFRA PVT. LTD Tatanagar Jharkhand"/>
    <x v="0"/>
    <s v="12235234204746 dated 11/07/2025"/>
    <s v="Eastern"/>
    <s v="ER"/>
    <n v="140773"/>
    <n v="137864"/>
    <n v="0.97933552598864837"/>
    <n v="2909"/>
    <n v="2.0664474011351609E-2"/>
    <n v="657"/>
    <n v="4.6670881490058465E-3"/>
    <n v="842"/>
    <n v="5.9812606110546769E-3"/>
    <n v="61"/>
    <n v="4.3332173072961432E-4"/>
    <m/>
    <n v="0"/>
    <n v="305"/>
    <n v="2.1666086536480719E-3"/>
    <n v="19"/>
    <n v="1.3496906366987989E-4"/>
    <n v="10"/>
    <n v="7.1036349299936783E-5"/>
    <m/>
    <n v="0"/>
    <m/>
    <n v="0"/>
    <m/>
    <n v="0"/>
    <n v="765"/>
    <n v="5.4342807214451637E-3"/>
    <m/>
    <n v="0"/>
    <m/>
    <n v="0"/>
    <m/>
    <n v="0"/>
    <m/>
    <n v="0"/>
    <m/>
    <n v="0"/>
    <n v="250"/>
    <n v="1.7759087324984194E-3"/>
    <m/>
    <n v="0"/>
    <m/>
    <n v="0"/>
    <m/>
    <n v="0"/>
  </r>
  <r>
    <s v="ERIO LNVS INFRA PVT. LTD Tatanagar Jharkhand"/>
    <x v="1"/>
    <s v="77246507101249 &amp; 01/03/2025"/>
    <s v="Northern"/>
    <s v="NR"/>
    <n v="43282"/>
    <n v="42800"/>
    <n v="0.98886373088119772"/>
    <n v="482"/>
    <n v="1.1136269118802274E-2"/>
    <n v="373"/>
    <n v="8.6179012060440836E-3"/>
    <n v="61"/>
    <n v="1.4093618594334827E-3"/>
    <m/>
    <n v="0"/>
    <m/>
    <n v="0"/>
    <n v="48"/>
    <n v="1.1090060533247078E-3"/>
    <n v="0"/>
    <n v="0"/>
    <m/>
    <n v="0"/>
    <m/>
    <n v="0"/>
    <m/>
    <n v="0"/>
    <m/>
    <n v="0"/>
    <m/>
    <n v="0"/>
    <m/>
    <n v="0"/>
    <m/>
    <n v="0"/>
    <m/>
    <n v="0"/>
    <m/>
    <n v="0"/>
    <m/>
    <n v="0"/>
    <m/>
    <n v="0"/>
    <m/>
    <n v="0"/>
    <n v="0"/>
    <n v="0"/>
    <m/>
    <n v="0"/>
  </r>
  <r>
    <s v="ERIO LNVS INFRA PVT. LTD Tatanagar Jharkhand"/>
    <x v="1"/>
    <s v="12235234204746 &amp;11/07/2025"/>
    <s v="Eastern"/>
    <s v="ER"/>
    <n v="30662"/>
    <n v="30550"/>
    <n v="0.99634727023677516"/>
    <n v="112"/>
    <n v="3.6527297632248388E-3"/>
    <n v="70"/>
    <n v="2.2829561020155241E-3"/>
    <n v="28"/>
    <n v="9.1318244080620969E-4"/>
    <m/>
    <n v="0"/>
    <m/>
    <n v="0"/>
    <n v="2"/>
    <n v="6.5227317200443541E-5"/>
    <n v="4"/>
    <n v="1.3045463440088708E-4"/>
    <m/>
    <n v="0"/>
    <m/>
    <n v="0"/>
    <m/>
    <n v="0"/>
    <m/>
    <n v="0"/>
    <m/>
    <n v="0"/>
    <m/>
    <n v="0"/>
    <m/>
    <n v="0"/>
    <m/>
    <n v="0"/>
    <m/>
    <n v="0"/>
    <m/>
    <n v="0"/>
    <m/>
    <n v="0"/>
    <m/>
    <n v="0"/>
    <n v="8"/>
    <n v="2.6090926880177417E-4"/>
    <m/>
    <n v="0"/>
  </r>
  <r>
    <s v="ERIO Surya Alloys Industries Limited Durgapur West Bengal"/>
    <x v="0"/>
    <s v="07244988203129 DATED-14.10.2024"/>
    <s v="East Central"/>
    <s v="ECR"/>
    <n v="270752"/>
    <n v="266450"/>
    <n v="0.98411092069495332"/>
    <n v="4302"/>
    <n v="1.5889079305046686E-2"/>
    <n v="44"/>
    <n v="1.6251034156719064E-4"/>
    <n v="130"/>
    <n v="4.8014419099397232E-4"/>
    <n v="289"/>
    <n v="1.0673974707481385E-3"/>
    <n v="0"/>
    <n v="0"/>
    <n v="507"/>
    <n v="1.8725623448764921E-3"/>
    <n v="1148"/>
    <n v="4.2400425481621557E-3"/>
    <m/>
    <n v="0"/>
    <m/>
    <n v="0"/>
    <m/>
    <n v="0"/>
    <m/>
    <n v="0"/>
    <n v="501"/>
    <n v="1.8504018437536934E-3"/>
    <m/>
    <n v="0"/>
    <m/>
    <n v="0"/>
    <m/>
    <n v="0"/>
    <m/>
    <n v="0"/>
    <n v="231"/>
    <n v="8.5317929322775081E-4"/>
    <n v="1424"/>
    <n v="5.259425599810897E-3"/>
    <m/>
    <n v="0"/>
    <n v="28"/>
    <n v="1.0341567190639405E-4"/>
    <m/>
    <n v="0"/>
  </r>
  <r>
    <s v="ERIO Surya Alloys Industries Limited Durgapur West Bengal"/>
    <x v="0"/>
    <s v="12245535205529 DATED-18.10.2024"/>
    <s v="Eastern"/>
    <s v="ER"/>
    <n v="170552"/>
    <n v="168150"/>
    <n v="0.98591631877667807"/>
    <n v="2402"/>
    <n v="1.4083681223321919E-2"/>
    <n v="25"/>
    <n v="1.465828603593039E-4"/>
    <n v="24"/>
    <n v="1.4071954594493174E-4"/>
    <n v="173"/>
    <n v="1.0143533936863831E-3"/>
    <n v="0"/>
    <n v="0"/>
    <n v="398"/>
    <n v="2.333599136920118E-3"/>
    <n v="699"/>
    <n v="4.098456775646137E-3"/>
    <m/>
    <n v="0"/>
    <m/>
    <n v="0"/>
    <m/>
    <n v="0"/>
    <m/>
    <n v="0"/>
    <n v="3"/>
    <n v="1.7589943243116467E-5"/>
    <m/>
    <n v="0"/>
    <m/>
    <n v="0"/>
    <m/>
    <n v="0"/>
    <m/>
    <n v="0"/>
    <n v="124"/>
    <n v="7.2705098738214742E-4"/>
    <n v="926"/>
    <n v="5.4294291477086165E-3"/>
    <m/>
    <n v="0"/>
    <n v="30"/>
    <n v="1.7589943243116469E-4"/>
    <m/>
    <n v="0"/>
  </r>
  <r>
    <s v="ERIO Surya Alloys Industries Limited Durgapur West Bengal"/>
    <x v="0"/>
    <s v="07254988202252 DATED-14.06.2025"/>
    <s v="East Central"/>
    <s v="ECR"/>
    <n v="498891"/>
    <n v="491560"/>
    <n v="0.98530540739359895"/>
    <n v="7331"/>
    <n v="1.4694592606400998E-2"/>
    <n v="218"/>
    <n v="4.3696919768045523E-4"/>
    <n v="267"/>
    <n v="5.3518704486551171E-4"/>
    <n v="705"/>
    <n v="1.4131343319482613E-3"/>
    <n v="0"/>
    <n v="0"/>
    <n v="1253"/>
    <n v="2.5115706637321581E-3"/>
    <n v="1929"/>
    <n v="3.8665760657137531E-3"/>
    <m/>
    <n v="0"/>
    <m/>
    <n v="0"/>
    <m/>
    <n v="0"/>
    <m/>
    <n v="0"/>
    <n v="1"/>
    <n v="2.0044458609195196E-6"/>
    <m/>
    <n v="0"/>
    <m/>
    <n v="0"/>
    <m/>
    <n v="0"/>
    <m/>
    <n v="0"/>
    <n v="366"/>
    <n v="7.3362718509654415E-4"/>
    <n v="2440"/>
    <n v="4.8908479006436276E-3"/>
    <m/>
    <n v="0"/>
    <n v="152"/>
    <n v="3.0467577085976699E-4"/>
    <m/>
    <n v="0"/>
  </r>
  <r>
    <s v="ERIO Surya Alloys Industries Limited Durgapur West Bengal"/>
    <x v="0"/>
    <s v="60257500205474 DATED-10.09.2025"/>
    <s v="South Central"/>
    <s v="SCR"/>
    <n v="494960"/>
    <n v="486850"/>
    <n v="0.98361483756263135"/>
    <n v="8110"/>
    <n v="1.6385162437368678E-2"/>
    <n v="75"/>
    <n v="1.515273961532245E-4"/>
    <n v="451"/>
    <n v="9.1118474220138997E-4"/>
    <n v="508"/>
    <n v="1.0263455632778407E-3"/>
    <n v="0"/>
    <n v="0"/>
    <n v="1581"/>
    <n v="3.1941975109099725E-3"/>
    <n v="2118"/>
    <n v="4.2791336673670601E-3"/>
    <m/>
    <n v="0"/>
    <m/>
    <n v="0"/>
    <m/>
    <n v="0"/>
    <m/>
    <n v="0"/>
    <n v="25"/>
    <n v="5.0509132051074835E-5"/>
    <m/>
    <n v="0"/>
    <m/>
    <n v="0"/>
    <m/>
    <n v="0"/>
    <m/>
    <n v="0"/>
    <n v="386"/>
    <n v="7.7986099886859543E-4"/>
    <n v="2936"/>
    <n v="5.9317924680782289E-3"/>
    <m/>
    <n v="0"/>
    <n v="30"/>
    <n v="6.0610958461289804E-5"/>
    <m/>
    <n v="0"/>
  </r>
  <r>
    <s v="ERIO Surya Alloys Industries Limited Durgapur West Bengal"/>
    <x v="0"/>
    <s v="61255204105005 DATED-16.09.2025"/>
    <s v="North East Frontier"/>
    <s v="NFR"/>
    <n v="283328"/>
    <n v="276539"/>
    <n v="0.97603837248701153"/>
    <n v="6789"/>
    <n v="2.3961627512988481E-2"/>
    <n v="48"/>
    <n v="1.6941495369324599E-4"/>
    <n v="1293"/>
    <n v="4.5636153151118143E-3"/>
    <n v="589"/>
    <n v="2.0788626609442059E-3"/>
    <n v="0"/>
    <n v="0"/>
    <n v="999"/>
    <n v="3.5259487237406821E-3"/>
    <n v="1610"/>
    <n v="5.6824599051276256E-3"/>
    <m/>
    <n v="0"/>
    <m/>
    <n v="0"/>
    <m/>
    <n v="0"/>
    <m/>
    <n v="0"/>
    <n v="33"/>
    <n v="1.1647278066410662E-4"/>
    <m/>
    <n v="0"/>
    <m/>
    <n v="0"/>
    <m/>
    <n v="0"/>
    <m/>
    <n v="0"/>
    <n v="227"/>
    <n v="8.0119155184097584E-4"/>
    <n v="1973"/>
    <n v="6.9636604924327985E-3"/>
    <m/>
    <n v="0"/>
    <n v="17"/>
    <n v="6.0001129433024625E-5"/>
    <m/>
    <n v="0"/>
  </r>
  <r>
    <s v="ERIO Surya Alloys Industries Limited Durgapur West Bengal"/>
    <x v="0"/>
    <s v="07254988203753 DATED-07.10.2025"/>
    <s v="East Central"/>
    <s v="ECR"/>
    <n v="149455"/>
    <n v="147050"/>
    <n v="0.98390819979257971"/>
    <n v="2405"/>
    <n v="1.6091800207420293E-2"/>
    <n v="7"/>
    <n v="4.6836840520558024E-5"/>
    <n v="46"/>
    <n v="3.0778495199223848E-4"/>
    <n v="203"/>
    <n v="1.3582683750961828E-3"/>
    <n v="0"/>
    <n v="0"/>
    <n v="395"/>
    <n v="2.6429360008029174E-3"/>
    <n v="747"/>
    <n v="4.9981599812652638E-3"/>
    <m/>
    <n v="0"/>
    <m/>
    <n v="0"/>
    <m/>
    <n v="0"/>
    <m/>
    <n v="0"/>
    <n v="8"/>
    <n v="5.3527817737780604E-5"/>
    <m/>
    <n v="0"/>
    <m/>
    <n v="0"/>
    <m/>
    <n v="0"/>
    <m/>
    <n v="0"/>
    <n v="123"/>
    <n v="8.2299019771837673E-4"/>
    <n v="846"/>
    <n v="5.6605667257702986E-3"/>
    <m/>
    <n v="0"/>
    <n v="30"/>
    <n v="2.0072931651667726E-4"/>
    <m/>
    <n v="0"/>
  </r>
  <r>
    <s v="ERIO Surya Alloys Industries Limited Durgapur West Bengal"/>
    <x v="1"/>
    <s v="07244988203129 DATED-14.10.2024"/>
    <s v="East Central"/>
    <s v="ECR"/>
    <n v="276610"/>
    <n v="272600"/>
    <n v="0.98550305484255807"/>
    <n v="4010"/>
    <n v="1.4496945157441885E-2"/>
    <n v="0"/>
    <n v="0"/>
    <n v="424"/>
    <n v="1.5328440764975958E-3"/>
    <n v="276"/>
    <n v="9.9779472904088797E-4"/>
    <n v="0"/>
    <n v="0"/>
    <n v="767"/>
    <n v="2.772857091211453E-3"/>
    <n v="980"/>
    <n v="3.5428943277538774E-3"/>
    <m/>
    <n v="0"/>
    <m/>
    <n v="0"/>
    <m/>
    <n v="0"/>
    <m/>
    <n v="0"/>
    <n v="50"/>
    <n v="1.8075991468132028E-4"/>
    <m/>
    <n v="0"/>
    <m/>
    <n v="0"/>
    <m/>
    <n v="0"/>
    <m/>
    <n v="0"/>
    <n v="167"/>
    <n v="6.0373811503560966E-4"/>
    <n v="1346"/>
    <n v="4.8660569032211417E-3"/>
    <n v="0"/>
    <n v="0"/>
    <n v="0"/>
    <n v="0"/>
    <n v="0"/>
    <n v="0"/>
  </r>
  <r>
    <s v="ERIO Surya Alloys Industries Limited Durgapur West Bengal"/>
    <x v="1"/>
    <s v="12245535205529 DATED-18.10.2024"/>
    <s v="Eastern"/>
    <s v="ER"/>
    <n v="595855"/>
    <n v="585550"/>
    <n v="0.98270552399493161"/>
    <n v="10305"/>
    <n v="1.7294476005068348E-2"/>
    <n v="662"/>
    <n v="1.1110085507380152E-3"/>
    <n v="102"/>
    <n v="1.7118258636748875E-4"/>
    <n v="742"/>
    <n v="1.2452694027909475E-3"/>
    <n v="29"/>
    <n v="4.8669558869187972E-5"/>
    <n v="1827"/>
    <n v="3.0661822087588424E-3"/>
    <n v="2854"/>
    <n v="4.7897558969883609E-3"/>
    <m/>
    <n v="0"/>
    <m/>
    <n v="0"/>
    <m/>
    <n v="0"/>
    <m/>
    <n v="0"/>
    <n v="0"/>
    <n v="0"/>
    <m/>
    <n v="0"/>
    <m/>
    <n v="0"/>
    <m/>
    <n v="0"/>
    <m/>
    <n v="0"/>
    <n v="415"/>
    <n v="6.9647817002458647E-4"/>
    <n v="3608"/>
    <n v="6.0551644275872486E-3"/>
    <n v="0"/>
    <n v="0"/>
    <n v="66"/>
    <n v="1.1076520294366918E-4"/>
    <n v="0"/>
    <n v="0"/>
  </r>
  <r>
    <s v="ERIO Surya Alloys Industries Limited Durgapur West Bengal"/>
    <x v="1"/>
    <s v="12255464203830 DATED-05.06.2025"/>
    <s v="Eastern"/>
    <s v="ER"/>
    <n v="173379"/>
    <n v="170517"/>
    <n v="0.9834928105479902"/>
    <n v="2862"/>
    <n v="1.6507189452009758E-2"/>
    <n v="0"/>
    <n v="0"/>
    <n v="200"/>
    <n v="1.1535422398329671E-3"/>
    <n v="181"/>
    <n v="1.0439557270488353E-3"/>
    <n v="0"/>
    <n v="0"/>
    <n v="535"/>
    <n v="3.0857254915531871E-3"/>
    <n v="801"/>
    <n v="4.6199366705310333E-3"/>
    <m/>
    <n v="0"/>
    <m/>
    <n v="0"/>
    <m/>
    <n v="0"/>
    <m/>
    <n v="0"/>
    <n v="0"/>
    <n v="0"/>
    <m/>
    <n v="0"/>
    <m/>
    <n v="0"/>
    <m/>
    <n v="0"/>
    <m/>
    <n v="0"/>
    <n v="120"/>
    <n v="6.9212534389978021E-4"/>
    <n v="1025"/>
    <n v="5.9119039791439565E-3"/>
    <n v="0"/>
    <n v="0"/>
    <n v="0"/>
    <n v="0"/>
    <n v="0"/>
    <n v="0"/>
  </r>
  <r>
    <s v="ERIO Surya Alloys Industries Limited Durgapur West Bengal"/>
    <x v="1"/>
    <s v="60257500205474 DATED-10.09.2025"/>
    <s v="South Central"/>
    <s v="SCR"/>
    <n v="244250"/>
    <n v="241270"/>
    <n v="0.98779938587512794"/>
    <n v="2980"/>
    <n v="1.2200614124872057E-2"/>
    <n v="104"/>
    <n v="4.257932446264074E-4"/>
    <n v="66"/>
    <n v="2.7021494370522005E-4"/>
    <n v="197"/>
    <n v="8.0655066530194478E-4"/>
    <n v="10"/>
    <n v="4.0941658137154556E-5"/>
    <n v="627"/>
    <n v="2.5670419651995908E-3"/>
    <n v="849"/>
    <n v="3.4759467758444219E-3"/>
    <m/>
    <n v="0"/>
    <m/>
    <n v="0"/>
    <m/>
    <n v="0"/>
    <m/>
    <n v="0"/>
    <n v="0"/>
    <n v="0"/>
    <m/>
    <n v="0"/>
    <m/>
    <n v="0"/>
    <m/>
    <n v="0"/>
    <m/>
    <n v="0"/>
    <n v="102"/>
    <n v="4.1760491299897646E-4"/>
    <n v="1010"/>
    <n v="4.1351074718526098E-3"/>
    <n v="0"/>
    <n v="0"/>
    <n v="14"/>
    <n v="5.7318321392016376E-5"/>
    <n v="1"/>
    <n v="4.0941658137154558E-6"/>
  </r>
  <r>
    <s v="ERIO Surya Alloys Industries Limited Durgapur West Bengal"/>
    <x v="1"/>
    <s v="01245250101413 DATED-19.11.2025"/>
    <s v="North East Frontier"/>
    <s v="NFR"/>
    <n v="158106"/>
    <n v="155750"/>
    <n v="0.98509860473353317"/>
    <n v="2356"/>
    <n v="1.4901395266466801E-2"/>
    <n v="182"/>
    <n v="1.1511264594639039E-3"/>
    <n v="128"/>
    <n v="8.0958344401856985E-4"/>
    <n v="202"/>
    <n v="1.2776238725918055E-3"/>
    <n v="0"/>
    <n v="0"/>
    <n v="424"/>
    <n v="2.6817451583115125E-3"/>
    <n v="600"/>
    <n v="3.7949223938370459E-3"/>
    <m/>
    <n v="0"/>
    <m/>
    <n v="0"/>
    <m/>
    <n v="0"/>
    <m/>
    <n v="0"/>
    <n v="0"/>
    <n v="0"/>
    <m/>
    <n v="0"/>
    <m/>
    <n v="0"/>
    <m/>
    <n v="0"/>
    <m/>
    <n v="0"/>
    <n v="79"/>
    <n v="4.9966478185521103E-4"/>
    <n v="721"/>
    <n v="4.5602317432608501E-3"/>
    <n v="0"/>
    <n v="0"/>
    <n v="20"/>
    <n v="1.2649741312790154E-4"/>
    <n v="0"/>
    <n v="0"/>
  </r>
  <r>
    <s v="ERIO Surya Alloys Industries Limited Durgapur West Bengal"/>
    <x v="1"/>
    <s v="81255499104487 DATED-19.11.2025"/>
    <s v="West Central"/>
    <s v="WCR"/>
    <n v="425080"/>
    <n v="416750"/>
    <n v="0.9804036887174179"/>
    <n v="8330"/>
    <n v="1.9596311282582102E-2"/>
    <n v="347"/>
    <n v="8.1631692857815001E-4"/>
    <n v="956"/>
    <n v="2.248988425708102E-3"/>
    <n v="586"/>
    <n v="1.3785640350051755E-3"/>
    <n v="2"/>
    <n v="4.7049967065023053E-6"/>
    <n v="1293"/>
    <n v="3.0417803707537406E-3"/>
    <n v="2059"/>
    <n v="4.8437941093441234E-3"/>
    <m/>
    <n v="0"/>
    <m/>
    <n v="0"/>
    <m/>
    <n v="0"/>
    <m/>
    <n v="0"/>
    <n v="0"/>
    <n v="0"/>
    <m/>
    <n v="0"/>
    <m/>
    <n v="0"/>
    <m/>
    <n v="0"/>
    <m/>
    <n v="0"/>
    <n v="273"/>
    <n v="6.4223205043756467E-4"/>
    <n v="2762"/>
    <n v="6.4976004516796842E-3"/>
    <n v="5"/>
    <n v="1.1762491766255764E-5"/>
    <n v="47"/>
    <n v="1.1056742260280418E-4"/>
    <n v="0"/>
    <n v="0"/>
  </r>
  <r>
    <s v="ERIO TECHMA ENGG. Howrah West Bengal"/>
    <x v="0"/>
    <s v="NO PRODUCTION"/>
    <m/>
    <m/>
    <n v="0"/>
    <n v="0"/>
    <e v="#DIV/0!"/>
    <n v="0"/>
    <e v="#DIV/0!"/>
    <m/>
    <e v="#DIV/0!"/>
    <m/>
    <e v="#DIV/0!"/>
    <m/>
    <e v="#DIV/0!"/>
    <m/>
    <e v="#DIV/0!"/>
    <m/>
    <e v="#DIV/0!"/>
    <m/>
    <e v="#DIV/0!"/>
    <m/>
    <e v="#DIV/0!"/>
    <m/>
    <e v="#DIV/0!"/>
    <m/>
    <e v="#DIV/0!"/>
    <m/>
    <e v="#DIV/0!"/>
    <m/>
    <e v="#DIV/0!"/>
    <m/>
    <e v="#DIV/0!"/>
    <m/>
    <e v="#DIV/0!"/>
    <m/>
    <e v="#DIV/0!"/>
    <m/>
    <e v="#DIV/0!"/>
    <m/>
    <e v="#DIV/0!"/>
    <m/>
    <e v="#DIV/0!"/>
    <m/>
    <e v="#DIV/0!"/>
    <m/>
    <e v="#DIV/0!"/>
    <m/>
    <e v="#DIV/0!"/>
  </r>
  <r>
    <s v="ERIO TECHMA ENGG. Howrah West Bengal"/>
    <x v="1"/>
    <s v="NO PRODUCTION"/>
    <m/>
    <m/>
    <m/>
    <m/>
    <e v="#DIV/0!"/>
    <m/>
    <e v="#DIV/0!"/>
    <m/>
    <e v="#DIV/0!"/>
    <m/>
    <e v="#DIV/0!"/>
    <m/>
    <e v="#DIV/0!"/>
    <m/>
    <e v="#DIV/0!"/>
    <m/>
    <e v="#DIV/0!"/>
    <m/>
    <e v="#DIV/0!"/>
    <m/>
    <e v="#DIV/0!"/>
    <m/>
    <e v="#DIV/0!"/>
    <m/>
    <e v="#DIV/0!"/>
    <m/>
    <e v="#DIV/0!"/>
    <m/>
    <e v="#DIV/0!"/>
    <m/>
    <e v="#DIV/0!"/>
    <m/>
    <e v="#DIV/0!"/>
    <m/>
    <e v="#DIV/0!"/>
    <m/>
    <e v="#DIV/0!"/>
    <m/>
    <e v="#DIV/0!"/>
    <m/>
    <e v="#DIV/0!"/>
    <m/>
    <e v="#DIV/0!"/>
    <m/>
    <e v="#DIV/0!"/>
    <m/>
    <e v="#DIV/0!"/>
  </r>
  <r>
    <s v="ERIO UTKARSH INDIA LIMITED Howrah West Bengal"/>
    <x v="0"/>
    <s v="NO PRODUCTION"/>
    <m/>
    <m/>
    <n v="0"/>
    <n v="0"/>
    <e v="#DIV/0!"/>
    <m/>
    <e v="#DIV/0!"/>
    <m/>
    <e v="#DIV/0!"/>
    <m/>
    <e v="#DIV/0!"/>
    <m/>
    <e v="#DIV/0!"/>
    <m/>
    <e v="#DIV/0!"/>
    <m/>
    <e v="#DIV/0!"/>
    <m/>
    <e v="#DIV/0!"/>
    <m/>
    <e v="#DIV/0!"/>
    <m/>
    <e v="#DIV/0!"/>
    <m/>
    <e v="#DIV/0!"/>
    <m/>
    <e v="#DIV/0!"/>
    <m/>
    <e v="#DIV/0!"/>
    <m/>
    <e v="#DIV/0!"/>
    <m/>
    <e v="#DIV/0!"/>
    <m/>
    <e v="#DIV/0!"/>
    <m/>
    <e v="#DIV/0!"/>
    <m/>
    <e v="#DIV/0!"/>
    <m/>
    <e v="#DIV/0!"/>
    <m/>
    <e v="#DIV/0!"/>
    <m/>
    <e v="#DIV/0!"/>
    <m/>
    <e v="#DIV/0!"/>
  </r>
  <r>
    <s v="ERIO UTKARSH INDIA LIMITED Howrah West Bengal"/>
    <x v="1"/>
    <s v="60250003103021 DT 23.06.2025"/>
    <s v="South Eastern"/>
    <s v="SER"/>
    <n v="68103"/>
    <n v="67265"/>
    <n v="0.98769510887919765"/>
    <n v="838"/>
    <n v="1.2304891120802314E-2"/>
    <n v="26"/>
    <n v="3.8177466484589517E-4"/>
    <n v="186"/>
    <n v="2.7311572177437116E-3"/>
    <m/>
    <n v="0"/>
    <m/>
    <n v="0"/>
    <n v="0"/>
    <n v="0"/>
    <n v="0"/>
    <n v="0"/>
    <n v="81"/>
    <n v="1.1893749174045195E-3"/>
    <m/>
    <n v="0"/>
    <m/>
    <n v="0"/>
    <n v="151"/>
    <n v="2.2172297842973144E-3"/>
    <n v="0"/>
    <n v="0"/>
    <m/>
    <n v="0"/>
    <m/>
    <n v="0"/>
    <m/>
    <n v="0"/>
    <m/>
    <n v="0"/>
    <m/>
    <n v="0"/>
    <n v="145"/>
    <n v="2.1291279385636463E-3"/>
    <n v="75"/>
    <n v="1.1012730716708516E-3"/>
    <n v="174"/>
    <n v="2.5549535262763753E-3"/>
    <m/>
    <n v="0"/>
  </r>
  <r>
    <s v="ERIO UTKARSH INDIA LIMITED Howrah West Bengal"/>
    <x v="1"/>
    <s v="63245440202944 DT.18-JULY-2025"/>
    <s v="North Central"/>
    <s v="NCR"/>
    <n v="59557"/>
    <n v="58822"/>
    <n v="0.98765888140772706"/>
    <n v="735"/>
    <n v="1.2341118592272949E-2"/>
    <n v="0"/>
    <n v="0"/>
    <n v="138"/>
    <n v="2.3171079805900229E-3"/>
    <m/>
    <n v="0"/>
    <m/>
    <n v="0"/>
    <n v="42"/>
    <n v="7.0520677670131134E-4"/>
    <n v="103"/>
    <n v="1.7294356666722635E-3"/>
    <n v="0"/>
    <n v="0"/>
    <m/>
    <n v="0"/>
    <m/>
    <n v="0"/>
    <n v="77"/>
    <n v="1.2928790906190709E-3"/>
    <n v="156"/>
    <n v="2.6193394563191565E-3"/>
    <m/>
    <n v="0"/>
    <m/>
    <n v="0"/>
    <m/>
    <n v="0"/>
    <m/>
    <n v="0"/>
    <m/>
    <n v="0"/>
    <n v="86"/>
    <n v="1.4439948284836375E-3"/>
    <n v="74"/>
    <n v="1.2425071779975487E-3"/>
    <n v="59"/>
    <n v="9.9064761488993746E-4"/>
    <m/>
    <n v="0"/>
  </r>
  <r>
    <s v="NRIO Adinath Industries Bhiwadi Haryana"/>
    <x v="2"/>
    <n v="63245440202943"/>
    <s v="North Central"/>
    <m/>
    <n v="216362"/>
    <n v="215134"/>
    <n v="0.99432432682263983"/>
    <n v="1228"/>
    <n v="5.6756731773601648E-3"/>
    <m/>
    <n v="0"/>
    <m/>
    <n v="0"/>
    <m/>
    <n v="0"/>
    <m/>
    <n v="0"/>
    <m/>
    <n v="0"/>
    <m/>
    <n v="0"/>
    <m/>
    <n v="0"/>
    <m/>
    <n v="0"/>
    <m/>
    <n v="0"/>
    <m/>
    <n v="0"/>
    <m/>
    <n v="0"/>
    <m/>
    <n v="0"/>
    <m/>
    <n v="0"/>
    <m/>
    <n v="0"/>
    <m/>
    <n v="0"/>
    <m/>
    <n v="0"/>
    <m/>
    <n v="0"/>
    <m/>
    <n v="0"/>
    <m/>
    <n v="0"/>
    <m/>
    <n v="0"/>
  </r>
  <r>
    <s v="NRIO Adinath Industries Bhiwadi Haryana"/>
    <x v="3"/>
    <n v="63255058201323"/>
    <s v="North Western"/>
    <m/>
    <n v="504585"/>
    <n v="502843"/>
    <n v="0.9965476579763568"/>
    <n v="1742"/>
    <n v="3.4523420236431917E-3"/>
    <m/>
    <n v="0"/>
    <m/>
    <n v="0"/>
    <m/>
    <n v="0"/>
    <m/>
    <n v="0"/>
    <m/>
    <n v="0"/>
    <m/>
    <n v="0"/>
    <m/>
    <n v="0"/>
    <m/>
    <n v="0"/>
    <m/>
    <n v="0"/>
    <m/>
    <n v="0"/>
    <m/>
    <n v="0"/>
    <m/>
    <n v="0"/>
    <m/>
    <n v="0"/>
    <m/>
    <n v="0"/>
    <m/>
    <n v="0"/>
    <m/>
    <n v="0"/>
    <m/>
    <n v="0"/>
    <m/>
    <n v="0"/>
    <m/>
    <n v="0"/>
    <m/>
    <n v="0"/>
  </r>
  <r>
    <s v="NRIO Adinath Industries Bhiwadi Haryana"/>
    <x v="4"/>
    <n v="63255372202188"/>
    <s v="North Western"/>
    <m/>
    <n v="54200"/>
    <n v="53783"/>
    <n v="0.99230627306273067"/>
    <n v="417"/>
    <n v="7.6937269372693729E-3"/>
    <m/>
    <n v="0"/>
    <m/>
    <n v="0"/>
    <m/>
    <n v="0"/>
    <m/>
    <n v="0"/>
    <m/>
    <n v="0"/>
    <m/>
    <n v="0"/>
    <m/>
    <n v="0"/>
    <m/>
    <n v="0"/>
    <m/>
    <n v="0"/>
    <m/>
    <n v="0"/>
    <m/>
    <n v="0"/>
    <m/>
    <n v="0"/>
    <m/>
    <n v="0"/>
    <m/>
    <n v="0"/>
    <m/>
    <n v="0"/>
    <m/>
    <n v="0"/>
    <m/>
    <n v="0"/>
    <m/>
    <n v="0"/>
    <m/>
    <n v="0"/>
    <m/>
    <n v="0"/>
  </r>
  <r>
    <s v="NRIO Adinath Industries Bhiwadi Haryana"/>
    <x v="0"/>
    <n v="63245440202943"/>
    <s v="North Central"/>
    <m/>
    <n v="61300"/>
    <n v="60847"/>
    <n v="0.9926101141924959"/>
    <n v="453"/>
    <n v="7.389885807504078E-3"/>
    <n v="0"/>
    <n v="0"/>
    <n v="59"/>
    <n v="9.624796084828711E-4"/>
    <n v="54"/>
    <n v="8.8091353996737354E-4"/>
    <n v="0"/>
    <n v="0"/>
    <n v="49"/>
    <n v="7.9934747145187597E-4"/>
    <m/>
    <n v="0"/>
    <n v="68"/>
    <n v="1.1092985318107667E-3"/>
    <m/>
    <n v="0"/>
    <m/>
    <n v="0"/>
    <m/>
    <n v="0"/>
    <n v="44"/>
    <n v="7.1778140293637851E-4"/>
    <m/>
    <n v="0"/>
    <m/>
    <n v="0"/>
    <m/>
    <n v="0"/>
    <m/>
    <n v="0"/>
    <n v="0"/>
    <n v="0"/>
    <m/>
    <n v="0"/>
    <m/>
    <n v="0"/>
    <n v="179"/>
    <n v="2.9200652528548125E-3"/>
    <n v="0"/>
    <n v="0"/>
  </r>
  <r>
    <s v="NRIO Adinath Industries Bhiwadi Haryana"/>
    <x v="0"/>
    <n v="63255372202188"/>
    <s v="North Western"/>
    <m/>
    <n v="223258"/>
    <n v="221479"/>
    <n v="0.99203164052351989"/>
    <n v="1779"/>
    <n v="7.9683594764801257E-3"/>
    <n v="0"/>
    <n v="0"/>
    <n v="222"/>
    <n v="9.9436526350679482E-4"/>
    <n v="214"/>
    <n v="9.5853228103808148E-4"/>
    <n v="0"/>
    <n v="0"/>
    <n v="201"/>
    <n v="9.0030368452642239E-4"/>
    <m/>
    <n v="0"/>
    <n v="202"/>
    <n v="9.0478280733501148E-4"/>
    <m/>
    <n v="0"/>
    <m/>
    <n v="0"/>
    <m/>
    <n v="0"/>
    <n v="189"/>
    <n v="8.4655421082335239E-4"/>
    <m/>
    <n v="0"/>
    <m/>
    <n v="0"/>
    <m/>
    <n v="0"/>
    <m/>
    <n v="0"/>
    <n v="0"/>
    <n v="0"/>
    <m/>
    <n v="0"/>
    <m/>
    <n v="0"/>
    <n v="751"/>
    <n v="3.3638212292504636E-3"/>
    <n v="0"/>
    <n v="0"/>
  </r>
  <r>
    <s v="NRIO Adinath Industries Bhiwadi Haryana"/>
    <x v="1"/>
    <n v="63255372202188"/>
    <s v="North Western"/>
    <m/>
    <n v="203101"/>
    <n v="201486"/>
    <n v="0.99204829124425775"/>
    <n v="1615"/>
    <n v="7.9517087557422171E-3"/>
    <m/>
    <n v="0"/>
    <n v="178"/>
    <n v="8.7641124366694405E-4"/>
    <n v="136"/>
    <n v="6.6961757943092355E-4"/>
    <m/>
    <n v="0"/>
    <n v="163"/>
    <n v="8.0255636358265102E-4"/>
    <m/>
    <n v="0"/>
    <n v="338"/>
    <n v="1.6641966312327364E-3"/>
    <m/>
    <n v="0"/>
    <m/>
    <n v="0"/>
    <m/>
    <n v="0"/>
    <n v="137"/>
    <n v="6.7454123810320975E-4"/>
    <m/>
    <n v="0"/>
    <m/>
    <n v="0"/>
    <m/>
    <n v="0"/>
    <m/>
    <n v="0"/>
    <m/>
    <n v="0"/>
    <m/>
    <n v="0"/>
    <n v="158"/>
    <n v="7.7793807022121994E-4"/>
    <n v="505"/>
    <n v="2.4864476295045324E-3"/>
    <m/>
    <n v="0"/>
  </r>
  <r>
    <s v="NRIO Adinath Industries INC Bhiwadi Haryana"/>
    <x v="4"/>
    <n v="63255372202187"/>
    <s v="North Western"/>
    <m/>
    <n v="604701"/>
    <n v="601199"/>
    <n v="0.99420870810532813"/>
    <n v="3502"/>
    <n v="5.7912918946719126E-3"/>
    <m/>
    <n v="0"/>
    <m/>
    <n v="0"/>
    <m/>
    <n v="0"/>
    <m/>
    <n v="0"/>
    <m/>
    <n v="0"/>
    <m/>
    <n v="0"/>
    <m/>
    <n v="0"/>
    <m/>
    <n v="0"/>
    <m/>
    <n v="0"/>
    <m/>
    <n v="0"/>
    <m/>
    <n v="0"/>
    <m/>
    <n v="0"/>
    <m/>
    <n v="0"/>
    <m/>
    <n v="0"/>
    <m/>
    <n v="0"/>
    <m/>
    <n v="0"/>
    <m/>
    <n v="0"/>
    <m/>
    <n v="0"/>
    <m/>
    <n v="0"/>
    <m/>
    <n v="0"/>
  </r>
  <r>
    <s v="NRIO Adinath Industries INC Bhiwadi Haryana"/>
    <x v="3"/>
    <n v="63255058201325"/>
    <s v="North Western"/>
    <m/>
    <n v="503620"/>
    <n v="502094"/>
    <n v="0.99696993765140385"/>
    <n v="1526"/>
    <n v="3.0300623485961637E-3"/>
    <m/>
    <n v="0"/>
    <m/>
    <n v="0"/>
    <m/>
    <n v="0"/>
    <m/>
    <n v="0"/>
    <m/>
    <n v="0"/>
    <m/>
    <n v="0"/>
    <m/>
    <n v="0"/>
    <m/>
    <n v="0"/>
    <m/>
    <n v="0"/>
    <m/>
    <n v="0"/>
    <m/>
    <n v="0"/>
    <m/>
    <n v="0"/>
    <m/>
    <n v="0"/>
    <m/>
    <n v="0"/>
    <m/>
    <n v="0"/>
    <m/>
    <n v="0"/>
    <m/>
    <n v="0"/>
    <m/>
    <n v="0"/>
    <m/>
    <n v="0"/>
    <m/>
    <n v="0"/>
  </r>
  <r>
    <s v="NRIO Adinath Industries INC Bhiwadi Haryana"/>
    <x v="5"/>
    <n v="81245851100262"/>
    <s v="West Central"/>
    <m/>
    <n v="43443"/>
    <n v="43258"/>
    <n v="0.9957415463941256"/>
    <n v="185"/>
    <n v="4.2584536058743643E-3"/>
    <m/>
    <n v="0"/>
    <m/>
    <n v="0"/>
    <m/>
    <n v="0"/>
    <m/>
    <n v="0"/>
    <m/>
    <n v="0"/>
    <m/>
    <n v="0"/>
    <m/>
    <n v="0"/>
    <m/>
    <n v="0"/>
    <m/>
    <n v="0"/>
    <m/>
    <n v="0"/>
    <m/>
    <n v="0"/>
    <m/>
    <n v="0"/>
    <m/>
    <n v="0"/>
    <m/>
    <n v="0"/>
    <m/>
    <n v="0"/>
    <m/>
    <n v="0"/>
    <m/>
    <n v="0"/>
    <m/>
    <n v="0"/>
    <m/>
    <n v="0"/>
    <m/>
    <n v="0"/>
  </r>
  <r>
    <s v="NRIO Adinath Industries INC Bhiwadi Haryana"/>
    <x v="4"/>
    <n v="63255372202187"/>
    <s v="North Western"/>
    <m/>
    <n v="337341"/>
    <n v="335383"/>
    <n v="0.99419578408791109"/>
    <n v="1958"/>
    <n v="5.8042159120889544E-3"/>
    <m/>
    <n v="0"/>
    <m/>
    <n v="0"/>
    <m/>
    <n v="0"/>
    <m/>
    <n v="0"/>
    <m/>
    <n v="0"/>
    <m/>
    <n v="0"/>
    <m/>
    <n v="0"/>
    <m/>
    <n v="0"/>
    <m/>
    <n v="0"/>
    <m/>
    <n v="0"/>
    <m/>
    <n v="0"/>
    <m/>
    <n v="0"/>
    <m/>
    <n v="0"/>
    <m/>
    <n v="0"/>
    <m/>
    <n v="0"/>
    <m/>
    <n v="0"/>
    <m/>
    <n v="0"/>
    <m/>
    <n v="0"/>
    <m/>
    <n v="0"/>
    <m/>
    <n v="0"/>
  </r>
  <r>
    <s v="NRIO Adinath Industries INC Bhiwadi Haryana"/>
    <x v="0"/>
    <n v="63255372202187"/>
    <s v="North Western"/>
    <m/>
    <n v="304516"/>
    <n v="302789"/>
    <n v="0.99432870522402761"/>
    <n v="1727"/>
    <n v="5.6712947759723631E-3"/>
    <n v="0"/>
    <n v="0"/>
    <n v="213"/>
    <n v="6.9947063536891329E-4"/>
    <n v="197"/>
    <n v="6.4692824022383058E-4"/>
    <n v="0"/>
    <n v="0"/>
    <n v="151"/>
    <n v="4.9586885418171787E-4"/>
    <n v="67"/>
    <n v="2.2002127967003375E-4"/>
    <m/>
    <n v="0"/>
    <m/>
    <n v="0"/>
    <m/>
    <n v="0"/>
    <m/>
    <n v="0"/>
    <n v="198"/>
    <n v="6.5021213992039824E-4"/>
    <m/>
    <n v="0"/>
    <m/>
    <n v="0"/>
    <m/>
    <n v="0"/>
    <m/>
    <n v="0"/>
    <n v="0"/>
    <n v="0"/>
    <m/>
    <n v="0"/>
    <m/>
    <n v="0"/>
    <n v="901"/>
    <n v="2.958793626607469E-3"/>
    <n v="0"/>
    <n v="0"/>
  </r>
  <r>
    <s v="NRIO Adinath Industries INC Bhiwadi Haryana"/>
    <x v="1"/>
    <n v="63255372202187"/>
    <s v="North Western"/>
    <m/>
    <n v="438233"/>
    <n v="435655"/>
    <n v="0.99411728464081894"/>
    <n v="2578"/>
    <n v="5.8827153591810748E-3"/>
    <n v="0"/>
    <n v="0"/>
    <n v="324"/>
    <n v="7.3933272939281155E-4"/>
    <n v="313"/>
    <n v="7.1423192685169756E-4"/>
    <n v="0"/>
    <n v="0"/>
    <n v="206"/>
    <n v="4.700695748608617E-4"/>
    <n v="93"/>
    <n v="2.1221587602941814E-4"/>
    <m/>
    <n v="0"/>
    <m/>
    <n v="0"/>
    <m/>
    <n v="0"/>
    <m/>
    <n v="0"/>
    <n v="284"/>
    <n v="6.4805708378876082E-4"/>
    <m/>
    <n v="0"/>
    <m/>
    <n v="0"/>
    <m/>
    <n v="0"/>
    <m/>
    <n v="0"/>
    <n v="0"/>
    <n v="0"/>
    <m/>
    <n v="0"/>
    <n v="516"/>
    <n v="1.1774558282922555E-3"/>
    <n v="842"/>
    <n v="1.9213523399652696E-3"/>
    <n v="0"/>
    <n v="0"/>
  </r>
  <r>
    <s v="NRIO Avdesh Tracks(P) Ltd. Mohali Punjab"/>
    <x v="4"/>
    <n v="7254988202253"/>
    <s v="East Central"/>
    <m/>
    <n v="294263"/>
    <n v="292687"/>
    <n v="0.99464424681322494"/>
    <n v="1576"/>
    <n v="5.3557531867750958E-3"/>
    <m/>
    <n v="0"/>
    <m/>
    <n v="0"/>
    <m/>
    <n v="0"/>
    <m/>
    <n v="0"/>
    <m/>
    <n v="0"/>
    <m/>
    <n v="0"/>
    <m/>
    <n v="0"/>
    <m/>
    <n v="0"/>
    <m/>
    <n v="0"/>
    <m/>
    <n v="0"/>
    <m/>
    <n v="0"/>
    <m/>
    <n v="0"/>
    <m/>
    <n v="0"/>
    <m/>
    <n v="0"/>
    <m/>
    <n v="0"/>
    <m/>
    <n v="0"/>
    <m/>
    <n v="0"/>
    <m/>
    <n v="0"/>
    <m/>
    <n v="0"/>
    <m/>
    <n v="0"/>
  </r>
  <r>
    <s v="NRIO Avdesh Tracks(P) Ltd. Mohali Punjab"/>
    <x v="6"/>
    <n v="26245114101043"/>
    <s v="North Eastern"/>
    <m/>
    <n v="344605"/>
    <n v="343245"/>
    <n v="0.99605345250359112"/>
    <n v="1360"/>
    <n v="3.9465474964089321E-3"/>
    <m/>
    <n v="0"/>
    <m/>
    <n v="0"/>
    <m/>
    <n v="0"/>
    <m/>
    <n v="0"/>
    <m/>
    <n v="0"/>
    <m/>
    <n v="0"/>
    <m/>
    <n v="0"/>
    <m/>
    <n v="0"/>
    <m/>
    <n v="0"/>
    <m/>
    <n v="0"/>
    <m/>
    <n v="0"/>
    <m/>
    <n v="0"/>
    <m/>
    <n v="0"/>
    <m/>
    <n v="0"/>
    <m/>
    <n v="0"/>
    <m/>
    <n v="0"/>
    <m/>
    <n v="0"/>
    <m/>
    <n v="0"/>
    <m/>
    <n v="0"/>
    <m/>
    <n v="0"/>
  </r>
  <r>
    <s v="NRIO Avdesh Tracks(P) Ltd. Mohali Punjab"/>
    <x v="6"/>
    <n v="81246420101886"/>
    <s v="West Central"/>
    <m/>
    <n v="94227"/>
    <n v="93924"/>
    <n v="0.99678436117036517"/>
    <n v="303"/>
    <n v="3.2156388296348181E-3"/>
    <m/>
    <n v="0"/>
    <m/>
    <n v="0"/>
    <m/>
    <n v="0"/>
    <m/>
    <n v="0"/>
    <m/>
    <n v="0"/>
    <m/>
    <n v="0"/>
    <m/>
    <n v="0"/>
    <m/>
    <n v="0"/>
    <m/>
    <n v="0"/>
    <m/>
    <n v="0"/>
    <m/>
    <n v="0"/>
    <m/>
    <n v="0"/>
    <m/>
    <n v="0"/>
    <m/>
    <n v="0"/>
    <m/>
    <n v="0"/>
    <m/>
    <n v="0"/>
    <m/>
    <n v="0"/>
    <m/>
    <n v="0"/>
    <m/>
    <n v="0"/>
    <m/>
    <n v="0"/>
  </r>
  <r>
    <s v="NRIO Avdesh Tracks(P) Ltd. Mohali Punjab"/>
    <x v="0"/>
    <n v="7254988202253"/>
    <s v="East Central"/>
    <m/>
    <n v="172153"/>
    <n v="171235"/>
    <n v="0.99466753411209796"/>
    <n v="918"/>
    <n v="5.3324658879020407E-3"/>
    <n v="0"/>
    <n v="0"/>
    <n v="151"/>
    <n v="8.7712674190981276E-4"/>
    <n v="155"/>
    <n v="9.0036188739086741E-4"/>
    <n v="0"/>
    <n v="0"/>
    <n v="113"/>
    <n v="6.5639285983979366E-4"/>
    <n v="53"/>
    <n v="3.0786567762397402E-4"/>
    <m/>
    <n v="0"/>
    <m/>
    <n v="0"/>
    <m/>
    <n v="0"/>
    <m/>
    <n v="0"/>
    <n v="114"/>
    <n v="6.6220164621005732E-4"/>
    <m/>
    <n v="0"/>
    <m/>
    <n v="0"/>
    <m/>
    <n v="0"/>
    <m/>
    <n v="0"/>
    <n v="0"/>
    <n v="0"/>
    <m/>
    <n v="0"/>
    <m/>
    <n v="0"/>
    <n v="332"/>
    <n v="1.9285170749275353E-3"/>
    <n v="0"/>
    <n v="0"/>
  </r>
  <r>
    <s v="NRIO Avdesh Tracks(P) Ltd. Mohali Punjab"/>
    <x v="0"/>
    <n v="81246420101886"/>
    <s v="West Central"/>
    <m/>
    <n v="5600"/>
    <n v="5569"/>
    <n v="0.99446428571428569"/>
    <n v="31"/>
    <n v="5.5357142857142853E-3"/>
    <n v="0"/>
    <n v="0"/>
    <n v="6"/>
    <n v="1.0714285714285715E-3"/>
    <n v="5"/>
    <n v="8.9285714285714283E-4"/>
    <n v="0"/>
    <n v="0"/>
    <m/>
    <n v="0"/>
    <m/>
    <n v="0"/>
    <m/>
    <n v="0"/>
    <m/>
    <n v="0"/>
    <m/>
    <n v="0"/>
    <m/>
    <n v="0"/>
    <n v="5"/>
    <n v="8.9285714285714283E-4"/>
    <m/>
    <n v="0"/>
    <m/>
    <n v="0"/>
    <m/>
    <n v="0"/>
    <m/>
    <n v="0"/>
    <n v="0"/>
    <n v="0"/>
    <m/>
    <n v="0"/>
    <m/>
    <n v="0"/>
    <n v="15"/>
    <n v="2.6785714285714286E-3"/>
    <n v="0"/>
    <n v="0"/>
  </r>
  <r>
    <s v="NRIO Avdesh Tracks(P) Ltd. Mohali Punjab"/>
    <x v="1"/>
    <n v="7254988202253"/>
    <s v="East Central"/>
    <m/>
    <n v="156828"/>
    <n v="155854"/>
    <n v="0.99378937434641779"/>
    <n v="974"/>
    <n v="6.2106256535822682E-3"/>
    <m/>
    <n v="0"/>
    <n v="137"/>
    <n v="8.7356849542173588E-4"/>
    <n v="144"/>
    <n v="9.1820338204912392E-4"/>
    <m/>
    <n v="0"/>
    <n v="166"/>
    <n v="1.0584844543066289E-3"/>
    <n v="0"/>
    <n v="0"/>
    <m/>
    <n v="0"/>
    <m/>
    <n v="0"/>
    <m/>
    <n v="0"/>
    <m/>
    <n v="0"/>
    <n v="102"/>
    <n v="6.5039406228479613E-4"/>
    <m/>
    <n v="0"/>
    <m/>
    <n v="0"/>
    <m/>
    <n v="0"/>
    <m/>
    <n v="0"/>
    <m/>
    <n v="0"/>
    <m/>
    <n v="0"/>
    <m/>
    <n v="0"/>
    <n v="425"/>
    <n v="2.7099752595199835E-3"/>
    <m/>
    <n v="0"/>
  </r>
  <r>
    <s v="NRIO Avdesh Tracks(P) Ltd. Mohali Punjab"/>
    <x v="1"/>
    <n v="81246420101886"/>
    <s v="West Central"/>
    <m/>
    <n v="41780"/>
    <n v="41535"/>
    <n v="0.99413595021541412"/>
    <n v="245"/>
    <n v="5.8640497845859263E-3"/>
    <m/>
    <n v="0"/>
    <n v="40"/>
    <n v="9.5739588319770225E-4"/>
    <n v="40"/>
    <n v="9.5739588319770225E-4"/>
    <m/>
    <n v="0"/>
    <n v="0"/>
    <n v="0"/>
    <n v="0"/>
    <n v="0"/>
    <m/>
    <n v="0"/>
    <m/>
    <n v="0"/>
    <m/>
    <n v="0"/>
    <m/>
    <n v="0"/>
    <n v="27"/>
    <n v="6.4624222115844897E-4"/>
    <m/>
    <n v="0"/>
    <m/>
    <n v="0"/>
    <m/>
    <n v="0"/>
    <m/>
    <n v="0"/>
    <m/>
    <n v="0"/>
    <m/>
    <n v="0"/>
    <m/>
    <n v="0"/>
    <n v="138"/>
    <n v="3.3030157970320726E-3"/>
    <m/>
    <n v="0"/>
  </r>
  <r>
    <s v="NRIO Bimla Rail Fasteners Karnal Haryana"/>
    <x v="4"/>
    <n v="61245413103217"/>
    <s v="North East Frontier"/>
    <m/>
    <n v="181603"/>
    <n v="181027"/>
    <n v="0.99682824622941246"/>
    <n v="576"/>
    <n v="3.1717537705874903E-3"/>
    <m/>
    <n v="0"/>
    <m/>
    <n v="0"/>
    <m/>
    <n v="0"/>
    <m/>
    <n v="0"/>
    <m/>
    <n v="0"/>
    <m/>
    <n v="0"/>
    <m/>
    <n v="0"/>
    <m/>
    <n v="0"/>
    <m/>
    <n v="0"/>
    <m/>
    <n v="0"/>
    <m/>
    <n v="0"/>
    <m/>
    <n v="0"/>
    <m/>
    <n v="0"/>
    <m/>
    <n v="0"/>
    <m/>
    <n v="0"/>
    <m/>
    <n v="0"/>
    <m/>
    <n v="0"/>
    <m/>
    <n v="0"/>
    <m/>
    <n v="0"/>
    <m/>
    <n v="0"/>
  </r>
  <r>
    <s v="NRIO Bimla Rail Fasteners Karnal Haryana"/>
    <x v="7"/>
    <n v="77255086207678"/>
    <s v="Northern"/>
    <m/>
    <n v="14800"/>
    <n v="14732"/>
    <n v="0.99540540540540545"/>
    <n v="68"/>
    <n v="4.5945945945945945E-3"/>
    <m/>
    <n v="0"/>
    <m/>
    <n v="0"/>
    <m/>
    <n v="0"/>
    <m/>
    <n v="0"/>
    <m/>
    <n v="0"/>
    <m/>
    <n v="0"/>
    <m/>
    <n v="0"/>
    <m/>
    <n v="0"/>
    <m/>
    <n v="0"/>
    <m/>
    <n v="0"/>
    <m/>
    <n v="0"/>
    <m/>
    <n v="0"/>
    <m/>
    <n v="0"/>
    <m/>
    <n v="0"/>
    <m/>
    <n v="0"/>
    <m/>
    <n v="0"/>
    <m/>
    <n v="0"/>
    <m/>
    <n v="0"/>
    <m/>
    <n v="0"/>
    <m/>
    <n v="0"/>
  </r>
  <r>
    <s v="NRIO Bimla Rail Fasteners Karnal Haryana"/>
    <x v="0"/>
    <n v="77255086207679"/>
    <s v="Northern"/>
    <m/>
    <n v="36436"/>
    <n v="36270"/>
    <n v="0.99544406630804694"/>
    <n v="166"/>
    <n v="4.5559336919530138E-3"/>
    <m/>
    <n v="0"/>
    <m/>
    <n v="0"/>
    <m/>
    <n v="0"/>
    <m/>
    <n v="0"/>
    <m/>
    <n v="0"/>
    <m/>
    <n v="0"/>
    <m/>
    <n v="0"/>
    <m/>
    <n v="0"/>
    <m/>
    <n v="0"/>
    <m/>
    <n v="0"/>
    <m/>
    <n v="0"/>
    <m/>
    <n v="0"/>
    <m/>
    <n v="0"/>
    <m/>
    <n v="0"/>
    <m/>
    <n v="0"/>
    <m/>
    <n v="0"/>
    <m/>
    <n v="0"/>
    <m/>
    <n v="0"/>
    <m/>
    <n v="0"/>
    <m/>
    <n v="0"/>
  </r>
  <r>
    <s v="NRIO Bimla Rail Fasteners Karnal Haryana"/>
    <x v="7"/>
    <n v="77255086207680"/>
    <s v="Northern"/>
    <m/>
    <n v="29365"/>
    <n v="29237"/>
    <n v="0.99564106930018725"/>
    <n v="128"/>
    <n v="4.3589306998127022E-3"/>
    <m/>
    <n v="0"/>
    <m/>
    <n v="0"/>
    <m/>
    <n v="0"/>
    <m/>
    <n v="0"/>
    <m/>
    <n v="0"/>
    <m/>
    <n v="0"/>
    <m/>
    <n v="0"/>
    <m/>
    <n v="0"/>
    <m/>
    <n v="0"/>
    <m/>
    <n v="0"/>
    <m/>
    <n v="0"/>
    <m/>
    <n v="0"/>
    <m/>
    <n v="0"/>
    <m/>
    <n v="0"/>
    <m/>
    <n v="0"/>
    <m/>
    <n v="0"/>
    <m/>
    <n v="0"/>
    <m/>
    <n v="0"/>
    <m/>
    <n v="0"/>
    <m/>
    <n v="0"/>
  </r>
  <r>
    <s v="NRIO Bimla Rail Fasteners Karnal Haryana"/>
    <x v="8"/>
    <n v="51245078105860"/>
    <s v="West Central"/>
    <m/>
    <n v="1910407"/>
    <n v="1890874"/>
    <n v="0.98977547716271974"/>
    <n v="19533"/>
    <n v="1.0224522837280224E-2"/>
    <m/>
    <n v="0"/>
    <m/>
    <n v="0"/>
    <m/>
    <n v="0"/>
    <m/>
    <n v="0"/>
    <m/>
    <n v="0"/>
    <m/>
    <n v="0"/>
    <m/>
    <n v="0"/>
    <m/>
    <n v="0"/>
    <m/>
    <n v="0"/>
    <m/>
    <n v="0"/>
    <m/>
    <n v="0"/>
    <m/>
    <n v="0"/>
    <m/>
    <n v="0"/>
    <m/>
    <n v="0"/>
    <m/>
    <n v="0"/>
    <m/>
    <n v="0"/>
    <m/>
    <n v="0"/>
    <m/>
    <n v="0"/>
    <m/>
    <n v="0"/>
    <m/>
    <n v="0"/>
  </r>
  <r>
    <s v="NRIO Bimla Rail Fasteners Karnal Haryana"/>
    <x v="0"/>
    <n v="77255086207678"/>
    <s v="Northern"/>
    <m/>
    <n v="45220"/>
    <n v="45040"/>
    <n v="0.99601946041574529"/>
    <n v="180"/>
    <n v="3.9805395842547548E-3"/>
    <n v="0"/>
    <n v="0"/>
    <n v="26"/>
    <n v="5.7496682883679791E-4"/>
    <n v="40"/>
    <n v="8.8456435205661217E-4"/>
    <n v="0"/>
    <n v="0"/>
    <n v="23"/>
    <n v="5.08624502432552E-4"/>
    <n v="8"/>
    <n v="1.7691287041132243E-4"/>
    <m/>
    <n v="0"/>
    <m/>
    <n v="0"/>
    <m/>
    <n v="0"/>
    <m/>
    <n v="0"/>
    <n v="27"/>
    <n v="5.9708093763821322E-4"/>
    <m/>
    <n v="0"/>
    <m/>
    <n v="0"/>
    <m/>
    <n v="0"/>
    <m/>
    <n v="0"/>
    <n v="0"/>
    <n v="0"/>
    <m/>
    <n v="0"/>
    <m/>
    <n v="0"/>
    <n v="56"/>
    <n v="1.238390092879257E-3"/>
    <n v="0"/>
    <n v="0"/>
  </r>
  <r>
    <s v="NRIO Bimla Rail Fasteners Karnal Haryana"/>
    <x v="0"/>
    <n v="77255086207679"/>
    <s v="Northern"/>
    <m/>
    <n v="36436"/>
    <n v="36270"/>
    <n v="0.99544406630804694"/>
    <n v="166"/>
    <n v="4.5559336919530138E-3"/>
    <n v="0"/>
    <n v="0"/>
    <n v="23"/>
    <n v="6.3124382478867049E-4"/>
    <n v="35"/>
    <n v="9.6058842902623778E-4"/>
    <n v="0"/>
    <n v="0"/>
    <n v="28"/>
    <n v="7.6847074322099022E-4"/>
    <m/>
    <n v="0"/>
    <m/>
    <n v="0"/>
    <m/>
    <n v="0"/>
    <m/>
    <n v="0"/>
    <m/>
    <n v="0"/>
    <n v="20"/>
    <n v="5.489076737292787E-4"/>
    <m/>
    <n v="0"/>
    <m/>
    <n v="0"/>
    <m/>
    <n v="0"/>
    <m/>
    <n v="0"/>
    <n v="0"/>
    <n v="0"/>
    <m/>
    <n v="0"/>
    <m/>
    <n v="0"/>
    <n v="60"/>
    <n v="1.6467230211878361E-3"/>
    <n v="0"/>
    <n v="0"/>
  </r>
  <r>
    <s v="NRIO Bimla Rail Fasteners Karnal Haryana"/>
    <x v="0"/>
    <n v="77255086207680"/>
    <s v="Northern"/>
    <m/>
    <n v="29237"/>
    <n v="29109"/>
    <n v="0.9956219858398605"/>
    <n v="128"/>
    <n v="4.3780141601395496E-3"/>
    <n v="0"/>
    <n v="0"/>
    <n v="15"/>
    <n v="5.1304853439135343E-4"/>
    <n v="27"/>
    <n v="9.2348736190443618E-4"/>
    <n v="0"/>
    <n v="0"/>
    <n v="20"/>
    <n v="6.8406471252180454E-4"/>
    <m/>
    <n v="0"/>
    <m/>
    <n v="0"/>
    <m/>
    <n v="0"/>
    <m/>
    <n v="0"/>
    <m/>
    <n v="0"/>
    <n v="15"/>
    <n v="5.1304853439135343E-4"/>
    <m/>
    <n v="0"/>
    <m/>
    <n v="0"/>
    <m/>
    <n v="0"/>
    <m/>
    <n v="0"/>
    <n v="0"/>
    <n v="0"/>
    <m/>
    <n v="0"/>
    <m/>
    <n v="0"/>
    <n v="51"/>
    <n v="1.7443650169306016E-3"/>
    <n v="0"/>
    <n v="0"/>
  </r>
  <r>
    <s v="NRIO Bimla Rail Fasteners Karnal Haryana"/>
    <x v="1"/>
    <n v="76255086207678"/>
    <s v="Northern"/>
    <m/>
    <n v="9035"/>
    <n v="8997"/>
    <n v="0.99579413392363036"/>
    <n v="38"/>
    <n v="4.2058660763696736E-3"/>
    <m/>
    <n v="0"/>
    <n v="4"/>
    <n v="4.4272274488101824E-4"/>
    <n v="7"/>
    <n v="7.7476480354178199E-4"/>
    <m/>
    <n v="0"/>
    <n v="7"/>
    <n v="7.7476480354178199E-4"/>
    <n v="0"/>
    <n v="0"/>
    <m/>
    <n v="0"/>
    <m/>
    <n v="0"/>
    <m/>
    <n v="0"/>
    <m/>
    <n v="0"/>
    <n v="4"/>
    <n v="4.4272274488101824E-4"/>
    <m/>
    <n v="0"/>
    <m/>
    <n v="0"/>
    <m/>
    <n v="0"/>
    <m/>
    <n v="0"/>
    <m/>
    <n v="0"/>
    <m/>
    <n v="0"/>
    <m/>
    <n v="0"/>
    <n v="15"/>
    <n v="1.6602102933038186E-3"/>
    <m/>
    <n v="0"/>
  </r>
  <r>
    <s v="NRIO Bimla Rail Fasteners Karnal Haryana"/>
    <x v="1"/>
    <n v="81255001102838"/>
    <s v="West Central"/>
    <m/>
    <n v="195505"/>
    <n v="194138"/>
    <n v="0.99300785146159942"/>
    <n v="1367"/>
    <n v="6.9921485384005526E-3"/>
    <m/>
    <n v="0"/>
    <n v="164"/>
    <n v="8.3885322626019794E-4"/>
    <n v="211"/>
    <n v="1.0792562850054986E-3"/>
    <m/>
    <n v="0"/>
    <n v="188"/>
    <n v="9.616122349812025E-4"/>
    <n v="49"/>
    <n v="2.5063297613871769E-4"/>
    <m/>
    <n v="0"/>
    <m/>
    <n v="0"/>
    <m/>
    <n v="0"/>
    <m/>
    <n v="0"/>
    <n v="154"/>
    <n v="7.8770363929311275E-4"/>
    <m/>
    <n v="0"/>
    <m/>
    <n v="0"/>
    <m/>
    <n v="0"/>
    <m/>
    <n v="0"/>
    <m/>
    <n v="0"/>
    <m/>
    <n v="0"/>
    <n v="189"/>
    <n v="9.6672719367791107E-4"/>
    <n v="412"/>
    <n v="2.1073629830439121E-3"/>
    <m/>
    <n v="0"/>
  </r>
  <r>
    <s v="NRIO Cemcon Railway Industries Gohana Haryana"/>
    <x v="8"/>
    <n v="7244989203195"/>
    <s v="East Central"/>
    <m/>
    <n v="202049"/>
    <n v="200572"/>
    <n v="0.99268989205588742"/>
    <n v="1477"/>
    <n v="7.3101079441125665E-3"/>
    <n v="0"/>
    <n v="0"/>
    <n v="428"/>
    <n v="2.1182980366148806E-3"/>
    <n v="410"/>
    <n v="2.0292107360095819E-3"/>
    <n v="0"/>
    <n v="0"/>
    <n v="0"/>
    <n v="0"/>
    <n v="0"/>
    <n v="0"/>
    <m/>
    <n v="0"/>
    <m/>
    <n v="0"/>
    <m/>
    <n v="0"/>
    <m/>
    <n v="0"/>
    <n v="458"/>
    <n v="2.2667768709570451E-3"/>
    <m/>
    <n v="0"/>
    <m/>
    <n v="0"/>
    <m/>
    <n v="0"/>
    <m/>
    <n v="0"/>
    <n v="0"/>
    <n v="0"/>
    <m/>
    <n v="0"/>
    <n v="181"/>
    <n v="8.9582230053105935E-4"/>
    <n v="0"/>
    <n v="0"/>
    <n v="0"/>
    <n v="0"/>
  </r>
  <r>
    <s v="NRIO Cemcon Railway Industries Gohana Haryana"/>
    <x v="1"/>
    <n v="51245078105859"/>
    <s v="Central"/>
    <m/>
    <n v="23431"/>
    <n v="23083"/>
    <n v="0.98514788101233408"/>
    <n v="348"/>
    <n v="1.4852118987665912E-2"/>
    <n v="0"/>
    <n v="0"/>
    <n v="25"/>
    <n v="1.0669625709530111E-3"/>
    <n v="232"/>
    <n v="9.9014126584439418E-3"/>
    <m/>
    <n v="0"/>
    <n v="51"/>
    <n v="2.1766036447441422E-3"/>
    <m/>
    <n v="0"/>
    <m/>
    <n v="0"/>
    <m/>
    <n v="0"/>
    <m/>
    <n v="0"/>
    <m/>
    <n v="0"/>
    <n v="27"/>
    <n v="1.1523195766292519E-3"/>
    <m/>
    <n v="0"/>
    <m/>
    <n v="0"/>
    <m/>
    <n v="0"/>
    <m/>
    <n v="0"/>
    <n v="0"/>
    <n v="0"/>
    <m/>
    <n v="0"/>
    <n v="13"/>
    <n v="5.5482053689556569E-4"/>
    <n v="0"/>
    <n v="0"/>
    <n v="0"/>
    <n v="0"/>
  </r>
  <r>
    <s v="NRIO Fateh Chand Jain Faridabad Haryana"/>
    <x v="7"/>
    <n v="63245100104526"/>
    <s v="North Central"/>
    <m/>
    <n v="100424"/>
    <n v="100176"/>
    <n v="0.99753047080379187"/>
    <n v="248"/>
    <n v="2.4695291962080778E-3"/>
    <n v="0"/>
    <n v="0"/>
    <n v="77"/>
    <n v="7.6674898430654029E-4"/>
    <n v="22"/>
    <n v="2.1907113837329721E-4"/>
    <n v="0"/>
    <n v="0"/>
    <n v="12"/>
    <n v="1.1949334820361666E-4"/>
    <n v="0"/>
    <n v="0"/>
    <n v="0"/>
    <n v="0"/>
    <n v="0"/>
    <n v="0"/>
    <n v="0"/>
    <n v="0"/>
    <n v="0"/>
    <n v="0"/>
    <n v="76"/>
    <n v="7.5679120528957216E-4"/>
    <n v="0"/>
    <n v="0"/>
    <n v="0"/>
    <n v="0"/>
    <n v="0"/>
    <n v="0"/>
    <n v="0"/>
    <n v="0"/>
    <n v="0"/>
    <n v="0"/>
    <n v="0"/>
    <n v="0"/>
    <n v="61"/>
    <n v="6.0742452003505133E-4"/>
    <n v="0"/>
    <n v="0"/>
    <n v="0"/>
    <n v="0"/>
  </r>
  <r>
    <s v="NRIO Fateh Chand Jain Faridabad Haryana"/>
    <x v="8"/>
    <n v="81245608103747"/>
    <s v="West Central"/>
    <m/>
    <n v="73820"/>
    <n v="73718"/>
    <n v="0.99861826063397452"/>
    <n v="102"/>
    <n v="1.3817393660254674E-3"/>
    <m/>
    <n v="0"/>
    <m/>
    <n v="0"/>
    <m/>
    <n v="0"/>
    <m/>
    <n v="0"/>
    <m/>
    <n v="0"/>
    <m/>
    <n v="0"/>
    <m/>
    <n v="0"/>
    <m/>
    <n v="0"/>
    <m/>
    <n v="0"/>
    <m/>
    <n v="0"/>
    <m/>
    <n v="0"/>
    <m/>
    <n v="0"/>
    <m/>
    <n v="0"/>
    <m/>
    <n v="0"/>
    <m/>
    <n v="0"/>
    <m/>
    <n v="0"/>
    <m/>
    <n v="0"/>
    <m/>
    <n v="0"/>
    <m/>
    <n v="0"/>
    <m/>
    <n v="0"/>
  </r>
  <r>
    <s v="NRIO Fateh Chand Jain Faridabad Haryana"/>
    <x v="6"/>
    <n v="26245012101169"/>
    <s v="North Eastern"/>
    <m/>
    <n v="72604"/>
    <n v="72353"/>
    <n v="0.99654289019888709"/>
    <n v="251"/>
    <n v="3.4571098011128864E-3"/>
    <m/>
    <n v="0"/>
    <m/>
    <n v="0"/>
    <m/>
    <n v="0"/>
    <m/>
    <n v="0"/>
    <m/>
    <n v="0"/>
    <m/>
    <n v="0"/>
    <m/>
    <n v="0"/>
    <m/>
    <n v="0"/>
    <m/>
    <n v="0"/>
    <m/>
    <n v="0"/>
    <m/>
    <n v="0"/>
    <m/>
    <n v="0"/>
    <m/>
    <n v="0"/>
    <m/>
    <n v="0"/>
    <m/>
    <n v="0"/>
    <m/>
    <n v="0"/>
    <m/>
    <n v="0"/>
    <m/>
    <n v="0"/>
    <m/>
    <n v="0"/>
    <m/>
    <n v="0"/>
  </r>
  <r>
    <s v="NRIO Fateh Chand Jain Faridabad Haryana"/>
    <x v="9"/>
    <n v="51245071203888"/>
    <s v="Central"/>
    <m/>
    <n v="142205"/>
    <n v="141087"/>
    <n v="0.99213811047431522"/>
    <n v="1118"/>
    <n v="7.8618895256847513E-3"/>
    <m/>
    <n v="0"/>
    <m/>
    <n v="0"/>
    <m/>
    <n v="0"/>
    <m/>
    <n v="0"/>
    <m/>
    <n v="0"/>
    <m/>
    <n v="0"/>
    <m/>
    <n v="0"/>
    <m/>
    <n v="0"/>
    <m/>
    <n v="0"/>
    <m/>
    <n v="0"/>
    <m/>
    <n v="0"/>
    <m/>
    <n v="0"/>
    <m/>
    <n v="0"/>
    <m/>
    <n v="0"/>
    <m/>
    <n v="0"/>
    <m/>
    <n v="0"/>
    <m/>
    <n v="0"/>
    <m/>
    <n v="0"/>
    <m/>
    <n v="0"/>
    <m/>
    <n v="0"/>
  </r>
  <r>
    <s v="NRIO Fateh Chand Jain Faridabad Haryana"/>
    <x v="3"/>
    <n v="81255090101668"/>
    <s v="West Central"/>
    <m/>
    <n v="35198"/>
    <n v="35119"/>
    <n v="0.99775555429285756"/>
    <n v="79"/>
    <n v="2.2444457071424512E-3"/>
    <m/>
    <n v="0"/>
    <m/>
    <n v="0"/>
    <m/>
    <n v="0"/>
    <m/>
    <n v="0"/>
    <m/>
    <n v="0"/>
    <m/>
    <n v="0"/>
    <m/>
    <n v="0"/>
    <m/>
    <n v="0"/>
    <m/>
    <n v="0"/>
    <m/>
    <n v="0"/>
    <m/>
    <n v="0"/>
    <m/>
    <n v="0"/>
    <m/>
    <n v="0"/>
    <m/>
    <n v="0"/>
    <m/>
    <n v="0"/>
    <m/>
    <n v="0"/>
    <m/>
    <n v="0"/>
    <m/>
    <n v="0"/>
    <m/>
    <n v="0"/>
    <m/>
    <n v="0"/>
  </r>
  <r>
    <s v="NRIO Fateh Chand Jain Faridabad Haryana"/>
    <x v="0"/>
    <n v="51245071203888"/>
    <s v="Central"/>
    <m/>
    <n v="54772"/>
    <n v="53974"/>
    <n v="0.98543051194040754"/>
    <n v="798"/>
    <n v="1.4569488059592493E-2"/>
    <n v="0"/>
    <n v="0"/>
    <n v="641"/>
    <n v="1.170305995764259E-2"/>
    <n v="0"/>
    <n v="0"/>
    <n v="0"/>
    <n v="0"/>
    <n v="0"/>
    <n v="0"/>
    <n v="0"/>
    <n v="0"/>
    <m/>
    <n v="0"/>
    <m/>
    <n v="0"/>
    <m/>
    <n v="0"/>
    <m/>
    <n v="0"/>
    <n v="28"/>
    <n v="5.1121010735412256E-4"/>
    <m/>
    <n v="0"/>
    <m/>
    <n v="0"/>
    <m/>
    <n v="0"/>
    <m/>
    <n v="0"/>
    <n v="0"/>
    <n v="0"/>
    <m/>
    <n v="0"/>
    <m/>
    <n v="0"/>
    <n v="129"/>
    <n v="2.3552179945957787E-3"/>
    <n v="0"/>
    <n v="0"/>
  </r>
  <r>
    <s v="NRIO Fateh Chand Jain Faridabad Haryana"/>
    <x v="1"/>
    <n v="51245071203888"/>
    <s v="Central"/>
    <m/>
    <n v="67596"/>
    <n v="67227"/>
    <n v="0.99454109710633765"/>
    <n v="369"/>
    <n v="5.4589028936623471E-3"/>
    <n v="0"/>
    <n v="0"/>
    <n v="66"/>
    <n v="9.7638913545180193E-4"/>
    <n v="0"/>
    <n v="0"/>
    <n v="0"/>
    <n v="0"/>
    <n v="0"/>
    <n v="0"/>
    <m/>
    <n v="0"/>
    <m/>
    <n v="0"/>
    <m/>
    <n v="0"/>
    <m/>
    <n v="0"/>
    <m/>
    <n v="0"/>
    <n v="58"/>
    <n v="8.5803893721521981E-4"/>
    <m/>
    <n v="0"/>
    <m/>
    <n v="0"/>
    <m/>
    <n v="0"/>
    <m/>
    <n v="0"/>
    <n v="0"/>
    <n v="0"/>
    <m/>
    <n v="0"/>
    <n v="41"/>
    <n v="6.0654476596248299E-4"/>
    <n v="204"/>
    <n v="3.0179300550328423E-3"/>
    <n v="0"/>
    <n v="0"/>
  </r>
  <r>
    <s v="NRIO Fateh Chand Jain Faridabad Haryana"/>
    <x v="1"/>
    <n v="26245012101169"/>
    <s v="North Eastern"/>
    <m/>
    <n v="65147"/>
    <n v="64709"/>
    <n v="0.99327674336500527"/>
    <n v="438"/>
    <n v="6.7232566349947039E-3"/>
    <n v="0"/>
    <n v="0"/>
    <n v="60"/>
    <n v="9.2099405958831568E-4"/>
    <n v="7"/>
    <n v="1.0744930695197016E-4"/>
    <n v="0"/>
    <n v="0"/>
    <n v="10"/>
    <n v="1.5349900993138593E-4"/>
    <n v="0"/>
    <n v="0"/>
    <m/>
    <n v="0"/>
    <m/>
    <n v="0"/>
    <m/>
    <n v="0"/>
    <m/>
    <n v="0"/>
    <n v="53"/>
    <n v="8.1354475263634553E-4"/>
    <m/>
    <n v="0"/>
    <m/>
    <n v="0"/>
    <m/>
    <n v="0"/>
    <m/>
    <n v="0"/>
    <n v="0"/>
    <n v="0"/>
    <m/>
    <n v="0"/>
    <n v="117"/>
    <n v="1.7959384161972155E-3"/>
    <n v="191"/>
    <n v="2.9318310896894713E-3"/>
    <n v="0"/>
    <n v="0"/>
  </r>
  <r>
    <s v="NRIO Lauls Private Ltd. Faridabad Haryana"/>
    <x v="9"/>
    <n v="63245483204476"/>
    <s v="North Western"/>
    <m/>
    <n v="526702"/>
    <n v="525663"/>
    <n v="0.99802734753238076"/>
    <n v="1039"/>
    <n v="1.9726524676192611E-3"/>
    <n v="0"/>
    <n v="0"/>
    <n v="285"/>
    <n v="5.4110293866360866E-4"/>
    <n v="146"/>
    <n v="2.7719659313995388E-4"/>
    <n v="0"/>
    <n v="0"/>
    <n v="0"/>
    <n v="0"/>
    <n v="0"/>
    <n v="0"/>
    <m/>
    <n v="0"/>
    <m/>
    <n v="0"/>
    <m/>
    <n v="0"/>
    <m/>
    <n v="0"/>
    <n v="261"/>
    <n v="4.9553637540772583E-4"/>
    <m/>
    <n v="0"/>
    <m/>
    <n v="0"/>
    <m/>
    <n v="0"/>
    <m/>
    <n v="0"/>
    <n v="0"/>
    <n v="0"/>
    <m/>
    <n v="0"/>
    <n v="187"/>
    <n v="3.5503947203542038E-4"/>
    <n v="159"/>
    <n v="3.0187848157022375E-4"/>
    <n v="0"/>
    <n v="0"/>
  </r>
  <r>
    <s v="NRIO Panna Lal Kanhiya Lal Bansal LLP Sonipat Haryana"/>
    <x v="8"/>
    <n v="60250003103020"/>
    <s v="South Eastern"/>
    <m/>
    <n v="107018"/>
    <n v="106380"/>
    <n v="0.99403838606589545"/>
    <n v="638"/>
    <n v="5.961613934104543E-3"/>
    <n v="0"/>
    <n v="0"/>
    <n v="68"/>
    <n v="6.35407127772898E-4"/>
    <n v="33"/>
    <n v="3.0835934141920049E-4"/>
    <n v="0"/>
    <n v="0"/>
    <n v="54"/>
    <n v="5.0458801323141904E-4"/>
    <n v="17"/>
    <n v="1.588517819432245E-4"/>
    <m/>
    <n v="0"/>
    <m/>
    <n v="0"/>
    <m/>
    <n v="0"/>
    <m/>
    <n v="0"/>
    <n v="50"/>
    <n v="4.6721112336242502E-4"/>
    <m/>
    <n v="0"/>
    <m/>
    <n v="0"/>
    <m/>
    <n v="0"/>
    <m/>
    <n v="0"/>
    <n v="0"/>
    <n v="0"/>
    <m/>
    <n v="0"/>
    <n v="260"/>
    <n v="2.4294978414846099E-3"/>
    <n v="156"/>
    <n v="1.4576987048907661E-3"/>
    <m/>
    <n v="0"/>
  </r>
  <r>
    <s v="NRIO Panna Lal Kanhiya Lal Bansal LLP Sonipat Haryana"/>
    <x v="0"/>
    <n v="60250003103020"/>
    <s v="South Eastern"/>
    <m/>
    <n v="200684"/>
    <n v="199349"/>
    <n v="0.99334775069263115"/>
    <n v="1335"/>
    <n v="6.6522493073687987E-3"/>
    <n v="0"/>
    <n v="0"/>
    <n v="103"/>
    <n v="5.1324470311534551E-4"/>
    <n v="74"/>
    <n v="3.6873891291782106E-4"/>
    <n v="0"/>
    <n v="0"/>
    <n v="159"/>
    <n v="7.9229036694504799E-4"/>
    <m/>
    <n v="0"/>
    <m/>
    <n v="0"/>
    <m/>
    <n v="0"/>
    <m/>
    <n v="0"/>
    <m/>
    <n v="0"/>
    <n v="68"/>
    <n v="3.3884116322178151E-4"/>
    <m/>
    <n v="0"/>
    <m/>
    <n v="0"/>
    <m/>
    <n v="0"/>
    <m/>
    <n v="0"/>
    <n v="0"/>
    <n v="0"/>
    <m/>
    <n v="0"/>
    <m/>
    <n v="0"/>
    <n v="543"/>
    <n v="2.7057463474915787E-3"/>
    <n v="0"/>
    <n v="0"/>
  </r>
  <r>
    <s v="NRIO Panna Lal Kanhiya Lal Bansal LLP Sonipat Haryana"/>
    <x v="1"/>
    <n v="60250003103020"/>
    <s v="South Eastern"/>
    <m/>
    <n v="82110"/>
    <n v="81320"/>
    <n v="0.99037876019973203"/>
    <n v="790"/>
    <n v="9.6212398002679337E-3"/>
    <m/>
    <n v="0"/>
    <n v="60"/>
    <n v="7.3072707343807086E-4"/>
    <n v="10"/>
    <n v="1.2178784557301182E-4"/>
    <m/>
    <n v="0"/>
    <n v="26"/>
    <n v="3.166483984898307E-4"/>
    <n v="15"/>
    <n v="1.8268176835951772E-4"/>
    <m/>
    <n v="0"/>
    <m/>
    <n v="0"/>
    <m/>
    <n v="0"/>
    <m/>
    <n v="0"/>
    <n v="49"/>
    <n v="5.9676044330775791E-4"/>
    <m/>
    <n v="0"/>
    <m/>
    <n v="0"/>
    <m/>
    <n v="0"/>
    <m/>
    <n v="0"/>
    <m/>
    <n v="0"/>
    <m/>
    <n v="0"/>
    <n v="378"/>
    <n v="4.6035805626598461E-3"/>
    <n v="252"/>
    <n v="3.0690537084398979E-3"/>
    <m/>
    <n v="0"/>
  </r>
  <r>
    <s v="NRIO Qualite Steels Sirsa"/>
    <x v="7"/>
    <n v="77255086207683"/>
    <s v="Northern"/>
    <m/>
    <n v="39630"/>
    <n v="39553"/>
    <n v="0.99805702750441583"/>
    <n v="77"/>
    <n v="1.9429724955841534E-3"/>
    <n v="0"/>
    <n v="0"/>
    <n v="0"/>
    <n v="0"/>
    <m/>
    <n v="0"/>
    <m/>
    <n v="0"/>
    <m/>
    <n v="0"/>
    <m/>
    <n v="0"/>
    <m/>
    <n v="0"/>
    <m/>
    <n v="0"/>
    <m/>
    <n v="0"/>
    <m/>
    <n v="0"/>
    <m/>
    <n v="0"/>
    <m/>
    <n v="0"/>
    <m/>
    <n v="0"/>
    <m/>
    <n v="0"/>
    <m/>
    <n v="0"/>
    <m/>
    <n v="0"/>
    <m/>
    <n v="0"/>
    <m/>
    <n v="0"/>
    <m/>
    <n v="0"/>
    <m/>
    <n v="0"/>
  </r>
  <r>
    <s v="NRIO Qualite Steels Sirsa"/>
    <x v="0"/>
    <n v="77255086207683"/>
    <s v="Northern"/>
    <m/>
    <n v="51550"/>
    <n v="51443"/>
    <n v="0.9979243452958293"/>
    <n v="107"/>
    <n v="2.075654704170708E-3"/>
    <n v="0"/>
    <n v="0"/>
    <n v="25"/>
    <n v="4.8496605237633366E-4"/>
    <n v="27"/>
    <n v="5.2376333656644031E-4"/>
    <n v="0"/>
    <n v="0"/>
    <n v="26"/>
    <n v="5.0436469447138696E-4"/>
    <m/>
    <n v="0"/>
    <m/>
    <n v="0"/>
    <m/>
    <n v="0"/>
    <m/>
    <n v="0"/>
    <m/>
    <n v="0"/>
    <n v="17"/>
    <n v="3.2977691561590687E-4"/>
    <m/>
    <n v="0"/>
    <m/>
    <n v="0"/>
    <m/>
    <n v="0"/>
    <m/>
    <n v="0"/>
    <n v="0"/>
    <n v="0"/>
    <m/>
    <n v="0"/>
    <m/>
    <n v="0"/>
    <n v="12"/>
    <n v="2.3278370514064016E-4"/>
    <n v="0"/>
    <n v="0"/>
  </r>
  <r>
    <s v="NRIO Qualite Steels Sirsa"/>
    <x v="1"/>
    <n v="63255579204676"/>
    <s v="North Western"/>
    <m/>
    <n v="98900"/>
    <n v="98524"/>
    <n v="0.99619817997977755"/>
    <n v="376"/>
    <n v="3.801820020222447E-3"/>
    <m/>
    <n v="0"/>
    <n v="33"/>
    <n v="3.3367037411526795E-4"/>
    <n v="33"/>
    <n v="3.3367037411526795E-4"/>
    <m/>
    <n v="0"/>
    <n v="74"/>
    <n v="7.4823053589484327E-4"/>
    <n v="0"/>
    <n v="0"/>
    <m/>
    <n v="0"/>
    <m/>
    <n v="0"/>
    <m/>
    <n v="0"/>
    <m/>
    <n v="0"/>
    <n v="22"/>
    <n v="2.224469160768453E-4"/>
    <m/>
    <n v="0"/>
    <m/>
    <n v="0"/>
    <m/>
    <n v="0"/>
    <m/>
    <n v="0"/>
    <m/>
    <n v="0"/>
    <m/>
    <n v="0"/>
    <n v="117"/>
    <n v="1.1830131445904955E-3"/>
    <n v="97"/>
    <n v="9.8078867542972692E-4"/>
    <m/>
    <n v="0"/>
  </r>
  <r>
    <s v="NRIO Qualite Steels Sirsa"/>
    <x v="1"/>
    <n v="77255086207683"/>
    <s v="Northern"/>
    <m/>
    <n v="47280"/>
    <n v="47067"/>
    <n v="0.99549492385786797"/>
    <n v="213"/>
    <n v="4.50507614213198E-3"/>
    <m/>
    <n v="0"/>
    <n v="11"/>
    <n v="2.326565143824027E-4"/>
    <n v="9"/>
    <n v="1.9035532994923857E-4"/>
    <m/>
    <n v="0"/>
    <n v="28"/>
    <n v="5.9221658206429781E-4"/>
    <n v="0"/>
    <n v="0"/>
    <m/>
    <n v="0"/>
    <m/>
    <n v="0"/>
    <m/>
    <n v="0"/>
    <m/>
    <n v="0"/>
    <n v="8"/>
    <n v="1.6920473773265651E-4"/>
    <m/>
    <n v="0"/>
    <m/>
    <n v="0"/>
    <m/>
    <n v="0"/>
    <m/>
    <n v="0"/>
    <m/>
    <n v="0"/>
    <m/>
    <n v="0"/>
    <n v="122"/>
    <n v="2.5803722504230118E-3"/>
    <n v="35"/>
    <n v="7.4027072758037226E-4"/>
    <m/>
    <n v="0"/>
  </r>
  <r>
    <s v="NRIO Siddartha Metal Fabricators Faridabad Haryana"/>
    <x v="2"/>
    <n v="6250113101698"/>
    <s v="South East Central "/>
    <m/>
    <n v="75889"/>
    <n v="75237"/>
    <n v="0.99140850452634766"/>
    <n v="652"/>
    <n v="8.5914954736523077E-3"/>
    <m/>
    <n v="0"/>
    <m/>
    <n v="0"/>
    <m/>
    <n v="0"/>
    <m/>
    <n v="0"/>
    <m/>
    <n v="0"/>
    <m/>
    <n v="0"/>
    <m/>
    <n v="0"/>
    <m/>
    <n v="0"/>
    <m/>
    <n v="0"/>
    <m/>
    <n v="0"/>
    <m/>
    <n v="0"/>
    <m/>
    <n v="0"/>
    <m/>
    <n v="0"/>
    <m/>
    <n v="0"/>
    <m/>
    <n v="0"/>
    <m/>
    <n v="0"/>
    <m/>
    <n v="0"/>
    <m/>
    <n v="0"/>
    <m/>
    <n v="0"/>
    <m/>
    <n v="0"/>
  </r>
  <r>
    <s v="NRIO Siddartha Metal Fabricators Faridabad Haryana"/>
    <x v="2"/>
    <n v="26245057101751"/>
    <s v="North Eastern"/>
    <m/>
    <n v="53894"/>
    <n v="53596"/>
    <n v="0.99447062752811077"/>
    <n v="298"/>
    <n v="5.5293724718892641E-3"/>
    <m/>
    <n v="0"/>
    <m/>
    <n v="0"/>
    <m/>
    <n v="0"/>
    <m/>
    <n v="0"/>
    <m/>
    <n v="0"/>
    <m/>
    <n v="0"/>
    <m/>
    <n v="0"/>
    <m/>
    <n v="0"/>
    <m/>
    <n v="0"/>
    <m/>
    <n v="0"/>
    <m/>
    <n v="0"/>
    <m/>
    <n v="0"/>
    <m/>
    <n v="0"/>
    <m/>
    <n v="0"/>
    <m/>
    <n v="0"/>
    <m/>
    <n v="0"/>
    <m/>
    <n v="0"/>
    <m/>
    <n v="0"/>
    <m/>
    <n v="0"/>
    <m/>
    <n v="0"/>
  </r>
  <r>
    <s v="NRIO Siddartha Metal Fabricators Faridabad Haryana"/>
    <x v="3"/>
    <n v="26245256202329"/>
    <s v="Western"/>
    <m/>
    <n v="223742"/>
    <n v="222266"/>
    <n v="0.99340311608906684"/>
    <n v="1476"/>
    <n v="6.596883910933128E-3"/>
    <m/>
    <n v="0"/>
    <m/>
    <n v="0"/>
    <m/>
    <n v="0"/>
    <m/>
    <n v="0"/>
    <m/>
    <n v="0"/>
    <m/>
    <n v="0"/>
    <m/>
    <n v="0"/>
    <m/>
    <n v="0"/>
    <m/>
    <n v="0"/>
    <m/>
    <n v="0"/>
    <m/>
    <n v="0"/>
    <m/>
    <n v="0"/>
    <m/>
    <n v="0"/>
    <m/>
    <n v="0"/>
    <m/>
    <n v="0"/>
    <m/>
    <n v="0"/>
    <m/>
    <n v="0"/>
    <m/>
    <n v="0"/>
    <m/>
    <n v="0"/>
    <m/>
    <n v="0"/>
  </r>
  <r>
    <s v="NRIO Siddartha Metal Fabricators Faridabad Haryana"/>
    <x v="2"/>
    <n v="60250004103382"/>
    <s v="South Eastern"/>
    <m/>
    <n v="45445"/>
    <n v="45214"/>
    <n v="0.99491693255583669"/>
    <n v="231"/>
    <n v="5.083067444163274E-3"/>
    <m/>
    <n v="0"/>
    <m/>
    <n v="0"/>
    <m/>
    <n v="0"/>
    <m/>
    <n v="0"/>
    <m/>
    <n v="0"/>
    <m/>
    <n v="0"/>
    <m/>
    <n v="0"/>
    <m/>
    <n v="0"/>
    <m/>
    <n v="0"/>
    <m/>
    <n v="0"/>
    <m/>
    <n v="0"/>
    <m/>
    <n v="0"/>
    <m/>
    <n v="0"/>
    <m/>
    <n v="0"/>
    <m/>
    <n v="0"/>
    <m/>
    <n v="0"/>
    <m/>
    <n v="0"/>
    <m/>
    <n v="0"/>
    <m/>
    <n v="0"/>
    <m/>
    <n v="0"/>
  </r>
  <r>
    <s v="NRIO Siddartha Metal Fabricators Faridabad Haryana"/>
    <x v="4"/>
    <n v="63255285202390"/>
    <s v="North Western"/>
    <m/>
    <n v="49613"/>
    <n v="49476"/>
    <n v="0.99723862697276922"/>
    <n v="137"/>
    <n v="2.7613730272307659E-3"/>
    <m/>
    <n v="0"/>
    <m/>
    <n v="0"/>
    <m/>
    <n v="0"/>
    <m/>
    <n v="0"/>
    <m/>
    <n v="0"/>
    <m/>
    <n v="0"/>
    <m/>
    <n v="0"/>
    <m/>
    <n v="0"/>
    <m/>
    <n v="0"/>
    <m/>
    <n v="0"/>
    <m/>
    <n v="0"/>
    <m/>
    <n v="0"/>
    <m/>
    <n v="0"/>
    <m/>
    <n v="0"/>
    <m/>
    <n v="0"/>
    <m/>
    <n v="0"/>
    <m/>
    <n v="0"/>
    <m/>
    <n v="0"/>
    <m/>
    <n v="0"/>
    <m/>
    <n v="0"/>
  </r>
  <r>
    <s v="NRIO Siddartha Metal Fabricators Faridabad Haryana"/>
    <x v="0"/>
    <n v="6250113101698"/>
    <s v="South East Central "/>
    <m/>
    <n v="99046"/>
    <n v="98177"/>
    <n v="0.99122629889142422"/>
    <n v="869"/>
    <n v="8.7737011085758133E-3"/>
    <n v="0"/>
    <n v="0"/>
    <n v="69"/>
    <n v="6.9664600286735456E-4"/>
    <n v="38"/>
    <n v="3.836601175211518E-4"/>
    <n v="0"/>
    <n v="0"/>
    <m/>
    <n v="0"/>
    <m/>
    <n v="0"/>
    <m/>
    <n v="0"/>
    <m/>
    <n v="0"/>
    <m/>
    <n v="0"/>
    <m/>
    <n v="0"/>
    <n v="57"/>
    <n v="5.7549017628172772E-4"/>
    <m/>
    <n v="0"/>
    <m/>
    <n v="0"/>
    <m/>
    <n v="0"/>
    <m/>
    <n v="0"/>
    <n v="0"/>
    <n v="0"/>
    <m/>
    <n v="0"/>
    <m/>
    <n v="0"/>
    <n v="705"/>
    <n v="7.1179048119055796E-3"/>
    <n v="0"/>
    <n v="0"/>
  </r>
  <r>
    <s v="NRIO Siddartha Metal Fabricators Faridabad Haryana"/>
    <x v="10"/>
    <n v="26245057101751"/>
    <s v="North Eastern"/>
    <m/>
    <n v="22694"/>
    <n v="22438"/>
    <n v="0.98871948532651799"/>
    <n v="256"/>
    <n v="1.1280514673481977E-2"/>
    <n v="0"/>
    <n v="0"/>
    <n v="18"/>
    <n v="7.9316118797920156E-4"/>
    <n v="14"/>
    <n v="6.1690314620604567E-4"/>
    <n v="0"/>
    <n v="0"/>
    <m/>
    <n v="0"/>
    <m/>
    <n v="0"/>
    <m/>
    <n v="0"/>
    <m/>
    <n v="0"/>
    <m/>
    <n v="0"/>
    <m/>
    <n v="0"/>
    <n v="13"/>
    <n v="5.7283863576275667E-4"/>
    <m/>
    <n v="0"/>
    <m/>
    <n v="0"/>
    <m/>
    <n v="0"/>
    <m/>
    <n v="0"/>
    <n v="0"/>
    <n v="0"/>
    <m/>
    <n v="0"/>
    <m/>
    <n v="0"/>
    <n v="211"/>
    <n v="9.2976117035339732E-3"/>
    <n v="0"/>
    <n v="0"/>
  </r>
  <r>
    <s v="NRIO Siddartha Metal Fabricators Faridabad Haryana"/>
    <x v="0"/>
    <n v="60250004103382"/>
    <s v="South Eastern"/>
    <m/>
    <n v="26469"/>
    <n v="26263"/>
    <n v="0.99221731081642672"/>
    <n v="206"/>
    <n v="7.7826891835732362E-3"/>
    <n v="0"/>
    <n v="0"/>
    <n v="17"/>
    <n v="6.4226075786769424E-4"/>
    <n v="10"/>
    <n v="3.7780044580452607E-4"/>
    <n v="0"/>
    <n v="0"/>
    <m/>
    <n v="0"/>
    <m/>
    <n v="0"/>
    <m/>
    <n v="0"/>
    <m/>
    <n v="0"/>
    <m/>
    <n v="0"/>
    <m/>
    <n v="0"/>
    <n v="15"/>
    <n v="5.6670066870678911E-4"/>
    <m/>
    <n v="0"/>
    <m/>
    <n v="0"/>
    <m/>
    <n v="0"/>
    <m/>
    <n v="0"/>
    <n v="0"/>
    <n v="0"/>
    <m/>
    <n v="0"/>
    <m/>
    <n v="0"/>
    <n v="164"/>
    <n v="6.195927311194227E-3"/>
    <n v="0"/>
    <n v="0"/>
  </r>
  <r>
    <s v="NRIO Siddartha Metal Fabricators Faridabad Haryana"/>
    <x v="1"/>
    <n v="63245633202759"/>
    <s v="North Central"/>
    <m/>
    <n v="93037"/>
    <n v="92170"/>
    <n v="0.99068112686350596"/>
    <n v="867"/>
    <n v="9.3188731364940835E-3"/>
    <m/>
    <n v="0"/>
    <n v="64"/>
    <n v="6.8789836301686423E-4"/>
    <n v="36"/>
    <n v="3.8694282919698612E-4"/>
    <m/>
    <n v="0"/>
    <m/>
    <n v="0"/>
    <m/>
    <n v="0"/>
    <m/>
    <n v="0"/>
    <m/>
    <n v="0"/>
    <m/>
    <n v="0"/>
    <m/>
    <n v="0"/>
    <n v="54"/>
    <n v="5.8041424379547926E-4"/>
    <m/>
    <n v="0"/>
    <m/>
    <n v="0"/>
    <m/>
    <n v="0"/>
    <m/>
    <n v="0"/>
    <m/>
    <n v="0"/>
    <m/>
    <n v="0"/>
    <n v="713"/>
    <n v="7.6636177004847537E-3"/>
    <n v="0"/>
    <n v="0"/>
    <m/>
    <n v="0"/>
  </r>
  <r>
    <s v="NRIO Super Steels Mohali Punjab"/>
    <x v="3"/>
    <n v="63255050201250"/>
    <s v="North Western"/>
    <m/>
    <n v="239208"/>
    <n v="238574"/>
    <n v="0.99734958697033549"/>
    <n v="634"/>
    <n v="2.6504130296645598E-3"/>
    <n v="0"/>
    <n v="0"/>
    <n v="153"/>
    <n v="6.3961071536069026E-4"/>
    <n v="190"/>
    <n v="7.9428781646098798E-4"/>
    <n v="0"/>
    <n v="0"/>
    <n v="0"/>
    <n v="0"/>
    <n v="0"/>
    <n v="0"/>
    <n v="0"/>
    <n v="0"/>
    <m/>
    <n v="0"/>
    <m/>
    <n v="0"/>
    <m/>
    <n v="0"/>
    <n v="140"/>
    <n v="5.8526470686599114E-4"/>
    <m/>
    <n v="0"/>
    <m/>
    <n v="0"/>
    <m/>
    <n v="0"/>
    <m/>
    <n v="0"/>
    <n v="0"/>
    <n v="0"/>
    <m/>
    <n v="0"/>
    <n v="151"/>
    <n v="6.3124979097689039E-4"/>
    <n v="0"/>
    <n v="0"/>
    <m/>
    <n v="0"/>
  </r>
  <r>
    <s v="NRIO Vedkiran Steel Industries Pvt. Ltd. Batala Punjab"/>
    <x v="11"/>
    <n v="77245102206898"/>
    <s v="Northern"/>
    <m/>
    <n v="168616"/>
    <n v="168024"/>
    <n v="0.99648906390852587"/>
    <n v="592"/>
    <n v="3.5109360914741187E-3"/>
    <n v="0"/>
    <n v="0"/>
    <n v="114"/>
    <n v="6.7609242302035398E-4"/>
    <n v="83"/>
    <n v="4.9224272904113491E-4"/>
    <n v="0"/>
    <n v="0"/>
    <n v="0"/>
    <n v="0"/>
    <n v="0"/>
    <n v="0"/>
    <n v="0"/>
    <n v="0"/>
    <m/>
    <n v="0"/>
    <m/>
    <n v="0"/>
    <m/>
    <n v="0"/>
    <n v="105"/>
    <n v="6.2271670541348386E-4"/>
    <m/>
    <n v="0"/>
    <m/>
    <n v="0"/>
    <m/>
    <n v="0"/>
    <m/>
    <n v="0"/>
    <n v="0"/>
    <n v="0"/>
    <m/>
    <n v="0"/>
    <n v="207"/>
    <n v="1.2276415049580112E-3"/>
    <n v="83"/>
    <n v="4.9224272904113491E-4"/>
    <m/>
    <n v="0"/>
  </r>
  <r>
    <s v="NRIO Vedkiran Steel Industries Pvt. Ltd. Batala Punjab"/>
    <x v="7"/>
    <n v="77245102206898"/>
    <s v="Northern"/>
    <m/>
    <n v="131433"/>
    <n v="130878"/>
    <n v="0.99577731619912813"/>
    <n v="555"/>
    <n v="4.2226838008719274E-3"/>
    <n v="0"/>
    <n v="0"/>
    <n v="86"/>
    <n v="6.5432577815312742E-4"/>
    <n v="66"/>
    <n v="5.0215699253612102E-4"/>
    <n v="0"/>
    <n v="0"/>
    <n v="0"/>
    <n v="0"/>
    <n v="0"/>
    <n v="0"/>
    <n v="0"/>
    <n v="0"/>
    <m/>
    <n v="0"/>
    <m/>
    <n v="0"/>
    <m/>
    <n v="0"/>
    <n v="84"/>
    <n v="6.3910889959142684E-4"/>
    <m/>
    <n v="0"/>
    <m/>
    <n v="0"/>
    <m/>
    <n v="0"/>
    <m/>
    <n v="0"/>
    <n v="0"/>
    <n v="0"/>
    <m/>
    <n v="0"/>
    <n v="213"/>
    <n v="1.6205975668211179E-3"/>
    <n v="106"/>
    <n v="8.0649456377013381E-4"/>
    <m/>
    <n v="0"/>
  </r>
  <r>
    <s v="NRIO Vedkiran Steel Industries Pvt. Ltd. Batala Punjab"/>
    <x v="0"/>
    <n v="77245102206898"/>
    <s v="Northern"/>
    <m/>
    <n v="71971"/>
    <n v="71589"/>
    <n v="0.99469230662350117"/>
    <n v="382"/>
    <n v="5.3076933764988673E-3"/>
    <n v="0"/>
    <n v="0"/>
    <n v="50"/>
    <n v="6.9472426393964236E-4"/>
    <n v="39"/>
    <n v="5.4188492587292105E-4"/>
    <n v="0"/>
    <n v="0"/>
    <m/>
    <n v="0"/>
    <m/>
    <n v="0"/>
    <n v="0"/>
    <n v="0"/>
    <m/>
    <n v="0"/>
    <m/>
    <n v="0"/>
    <m/>
    <n v="0"/>
    <n v="53"/>
    <n v="7.3640771977602092E-4"/>
    <m/>
    <n v="0"/>
    <m/>
    <n v="0"/>
    <m/>
    <n v="0"/>
    <m/>
    <n v="0"/>
    <n v="0"/>
    <n v="0"/>
    <m/>
    <n v="0"/>
    <m/>
    <n v="0"/>
    <n v="240"/>
    <n v="3.3346764669102834E-3"/>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x v="0"/>
    <s v="May 2025"/>
    <n v="34664"/>
    <n v="34447"/>
    <n v="0.99373990306946691"/>
    <n v="217"/>
    <n v="6.2600969305331182E-3"/>
    <n v="5"/>
    <n v="1.4424186475882759E-4"/>
    <n v="26"/>
    <n v="7.5005769674590353E-4"/>
    <n v="102"/>
    <n v="2.942534041080083E-3"/>
    <n v="0"/>
    <n v="0"/>
    <n v="26"/>
    <n v="7.5005769674590353E-4"/>
    <n v="0"/>
    <n v="0"/>
    <n v="0"/>
    <n v="0"/>
    <m/>
    <n v="0"/>
    <m/>
    <n v="0"/>
    <n v="55"/>
    <n v="1.5866605123471037E-3"/>
    <n v="0"/>
    <n v="0"/>
    <m/>
    <n v="0"/>
    <m/>
    <n v="0"/>
    <m/>
    <n v="0"/>
    <m/>
    <n v="0"/>
    <n v="0"/>
    <n v="0"/>
    <n v="0"/>
    <n v="0"/>
    <n v="0"/>
    <n v="0"/>
    <n v="3"/>
    <n v="8.6545118855296555E-5"/>
    <m/>
    <n v="0"/>
  </r>
  <r>
    <x v="0"/>
    <s v="June 2025"/>
    <n v="40443"/>
    <n v="40119"/>
    <n v="0.99198872487204215"/>
    <n v="324"/>
    <n v="8.0112751279578665E-3"/>
    <n v="0"/>
    <n v="0"/>
    <n v="43"/>
    <n v="1.063224785500581E-3"/>
    <n v="145"/>
    <n v="3.5852928813391687E-3"/>
    <n v="0"/>
    <n v="0"/>
    <n v="48"/>
    <n v="1.1868555745122766E-3"/>
    <n v="0"/>
    <n v="0"/>
    <n v="0"/>
    <n v="0"/>
    <m/>
    <n v="0"/>
    <m/>
    <n v="0"/>
    <n v="49"/>
    <n v="1.2115817323146156E-3"/>
    <n v="0"/>
    <n v="0"/>
    <m/>
    <n v="0"/>
    <m/>
    <n v="0"/>
    <m/>
    <n v="0"/>
    <m/>
    <n v="0"/>
    <n v="0"/>
    <n v="0"/>
    <n v="30"/>
    <n v="7.4178473407017281E-4"/>
    <n v="0"/>
    <n v="0"/>
    <n v="9"/>
    <n v="2.2253542022105185E-4"/>
    <m/>
    <n v="0"/>
  </r>
  <r>
    <x v="0"/>
    <s v="July 2025"/>
    <n v="64388"/>
    <n v="63682"/>
    <n v="0.98903522395477417"/>
    <n v="706"/>
    <n v="1.0964776045225819E-2"/>
    <n v="0"/>
    <n v="0"/>
    <n v="208"/>
    <n v="3.2304156053923091E-3"/>
    <n v="198"/>
    <n v="3.0751071628253713E-3"/>
    <n v="0"/>
    <n v="0"/>
    <n v="38"/>
    <n v="5.9017208175436416E-4"/>
    <n v="0"/>
    <n v="0"/>
    <n v="0"/>
    <n v="0"/>
    <m/>
    <n v="0"/>
    <m/>
    <n v="0"/>
    <n v="117"/>
    <n v="1.8171087780331739E-3"/>
    <n v="0"/>
    <n v="0"/>
    <m/>
    <n v="0"/>
    <m/>
    <n v="0"/>
    <m/>
    <n v="0"/>
    <m/>
    <n v="0"/>
    <n v="0"/>
    <n v="0"/>
    <n v="99"/>
    <n v="1.5375535814126857E-3"/>
    <n v="0"/>
    <n v="0"/>
    <n v="46"/>
    <n v="7.144188358079145E-4"/>
    <m/>
    <n v="0"/>
  </r>
  <r>
    <x v="0"/>
    <s v="August 2025"/>
    <n v="54536"/>
    <n v="53885"/>
    <n v="0.98806293090802411"/>
    <n v="651"/>
    <n v="1.1937069091975942E-2"/>
    <n v="0"/>
    <n v="0"/>
    <n v="120"/>
    <n v="2.2003813994425701E-3"/>
    <n v="277"/>
    <n v="5.0792137303799327E-3"/>
    <n v="0"/>
    <n v="0"/>
    <n v="29"/>
    <n v="5.3175883819862109E-4"/>
    <n v="0"/>
    <n v="0"/>
    <n v="0"/>
    <n v="0"/>
    <m/>
    <n v="0"/>
    <m/>
    <n v="0"/>
    <n v="86"/>
    <n v="1.576940002933842E-3"/>
    <n v="0"/>
    <n v="0"/>
    <m/>
    <n v="0"/>
    <m/>
    <n v="0"/>
    <m/>
    <n v="0"/>
    <m/>
    <n v="0"/>
    <n v="0"/>
    <n v="0"/>
    <n v="117"/>
    <n v="2.1453718644565056E-3"/>
    <n v="0"/>
    <n v="0"/>
    <n v="22"/>
    <n v="4.0340325656447115E-4"/>
    <m/>
    <n v="0"/>
  </r>
  <r>
    <x v="0"/>
    <s v="September 2025"/>
    <n v="13699"/>
    <n v="13660"/>
    <n v="0.99715307686692456"/>
    <n v="39"/>
    <n v="2.8469231330754069E-3"/>
    <n v="0"/>
    <n v="0"/>
    <n v="10"/>
    <n v="7.299802905321556E-4"/>
    <n v="0"/>
    <n v="0"/>
    <n v="0"/>
    <n v="0"/>
    <n v="0"/>
    <n v="0"/>
    <n v="0"/>
    <n v="0"/>
    <n v="0"/>
    <n v="0"/>
    <m/>
    <n v="0"/>
    <m/>
    <n v="0"/>
    <n v="14"/>
    <n v="1.021972406745018E-3"/>
    <n v="0"/>
    <n v="0"/>
    <m/>
    <n v="0"/>
    <m/>
    <n v="0"/>
    <m/>
    <n v="0"/>
    <m/>
    <n v="0"/>
    <n v="0"/>
    <n v="0"/>
    <n v="12"/>
    <n v="8.7597634863858674E-4"/>
    <n v="0"/>
    <n v="0"/>
    <n v="3"/>
    <n v="2.1899408715964669E-4"/>
    <m/>
    <n v="0"/>
  </r>
  <r>
    <x v="1"/>
    <s v="May 2025"/>
    <n v="15599"/>
    <n v="15520"/>
    <n v="0.99493557279312772"/>
    <n v="79"/>
    <n v="5.0644272068722353E-3"/>
    <n v="0"/>
    <n v="0"/>
    <n v="0"/>
    <n v="0"/>
    <n v="8"/>
    <n v="5.1285338803769471E-4"/>
    <n v="0"/>
    <n v="0"/>
    <n v="20"/>
    <n v="1.2821334700942367E-3"/>
    <n v="42"/>
    <n v="2.6924802871978971E-3"/>
    <n v="0"/>
    <n v="0"/>
    <m/>
    <n v="0"/>
    <m/>
    <n v="0"/>
    <n v="0"/>
    <n v="0"/>
    <n v="0"/>
    <n v="0"/>
    <m/>
    <n v="0"/>
    <m/>
    <n v="0"/>
    <m/>
    <n v="0"/>
    <m/>
    <n v="0"/>
    <n v="9"/>
    <n v="5.7696006154240654E-4"/>
    <n v="0"/>
    <n v="0"/>
    <n v="0"/>
    <n v="0"/>
    <n v="0"/>
    <n v="0"/>
    <m/>
    <n v="0"/>
  </r>
  <r>
    <x v="1"/>
    <s v="June 2025"/>
    <n v="85419"/>
    <n v="84700"/>
    <n v="0.99158266896123815"/>
    <n v="719"/>
    <n v="8.4173310387618688E-3"/>
    <n v="0"/>
    <n v="0"/>
    <n v="72"/>
    <n v="8.4290380360341373E-4"/>
    <n v="110"/>
    <n v="1.2877696999496599E-3"/>
    <n v="0"/>
    <n v="0"/>
    <n v="195"/>
    <n v="2.2828644680925789E-3"/>
    <n v="198"/>
    <n v="2.3179854599093878E-3"/>
    <n v="0"/>
    <n v="0"/>
    <m/>
    <n v="0"/>
    <m/>
    <n v="0"/>
    <n v="0"/>
    <n v="0"/>
    <n v="59"/>
    <n v="6.9071283906390853E-4"/>
    <m/>
    <n v="0"/>
    <m/>
    <n v="0"/>
    <m/>
    <n v="0"/>
    <m/>
    <n v="0"/>
    <n v="17"/>
    <n v="1.9901895362858381E-4"/>
    <n v="68"/>
    <n v="7.9607581451433525E-4"/>
    <n v="0"/>
    <n v="0"/>
    <n v="0"/>
    <n v="0"/>
    <m/>
    <n v="0"/>
  </r>
  <r>
    <x v="1"/>
    <s v="July 2025"/>
    <n v="113463"/>
    <n v="112885"/>
    <n v="0.99490582833170282"/>
    <n v="578"/>
    <n v="5.0941716682971544E-3"/>
    <n v="0"/>
    <n v="0"/>
    <n v="74"/>
    <n v="6.5219498867472221E-4"/>
    <n v="101"/>
    <n v="8.9015802508306675E-4"/>
    <n v="0"/>
    <n v="0"/>
    <n v="60"/>
    <n v="5.2880674757409902E-4"/>
    <n v="101"/>
    <n v="8.9015802508306675E-4"/>
    <n v="0"/>
    <n v="0"/>
    <m/>
    <n v="0"/>
    <m/>
    <n v="0"/>
    <n v="0"/>
    <n v="0"/>
    <n v="76"/>
    <n v="6.6982188026052541E-4"/>
    <m/>
    <n v="0"/>
    <m/>
    <n v="0"/>
    <m/>
    <n v="0"/>
    <m/>
    <n v="0"/>
    <n v="40"/>
    <n v="3.5253783171606602E-4"/>
    <n v="126"/>
    <n v="1.1104941699056081E-3"/>
    <n v="0"/>
    <n v="0"/>
    <n v="0"/>
    <n v="0"/>
    <m/>
    <n v="0"/>
  </r>
  <r>
    <x v="1"/>
    <s v="August 2025"/>
    <n v="198328"/>
    <n v="197420"/>
    <n v="0.99542172562623532"/>
    <n v="908"/>
    <n v="4.5782743737646731E-3"/>
    <n v="0"/>
    <n v="0"/>
    <n v="86"/>
    <n v="4.3362510588520028E-4"/>
    <n v="173"/>
    <n v="8.7229236416441454E-4"/>
    <n v="0"/>
    <n v="0"/>
    <n v="80"/>
    <n v="4.0337219152111655E-4"/>
    <n v="95"/>
    <n v="4.7900447743132586E-4"/>
    <n v="0"/>
    <n v="0"/>
    <m/>
    <n v="0"/>
    <m/>
    <n v="0"/>
    <n v="134"/>
    <n v="6.7564842079787023E-4"/>
    <n v="0"/>
    <n v="0"/>
    <m/>
    <n v="0"/>
    <m/>
    <n v="0"/>
    <m/>
    <n v="0"/>
    <m/>
    <n v="0"/>
    <n v="35"/>
    <n v="1.7647533379048849E-4"/>
    <n v="305"/>
    <n v="1.5378564801742567E-3"/>
    <n v="0"/>
    <n v="0"/>
    <n v="0"/>
    <n v="0"/>
    <m/>
    <n v="0"/>
  </r>
  <r>
    <x v="1"/>
    <s v="September 2025"/>
    <n v="355915"/>
    <n v="354044"/>
    <n v="0.99474312687017963"/>
    <n v="1871"/>
    <n v="5.2568731298203225E-3"/>
    <n v="0"/>
    <n v="0"/>
    <n v="330"/>
    <n v="9.2718767121363242E-4"/>
    <n v="658"/>
    <n v="1.8487560232077883E-3"/>
    <n v="0"/>
    <n v="0"/>
    <n v="201"/>
    <n v="5.6474158155739437E-4"/>
    <n v="151"/>
    <n v="4.2425860107048034E-4"/>
    <n v="0"/>
    <n v="0"/>
    <m/>
    <n v="0"/>
    <m/>
    <n v="0"/>
    <n v="161"/>
    <n v="4.5235519716786313E-4"/>
    <n v="0"/>
    <n v="0"/>
    <m/>
    <n v="0"/>
    <m/>
    <n v="0"/>
    <m/>
    <n v="0"/>
    <m/>
    <n v="0"/>
    <n v="12"/>
    <n v="3.371591531685936E-5"/>
    <n v="358"/>
    <n v="1.0058581402863044E-3"/>
    <n v="0"/>
    <n v="0"/>
    <n v="0"/>
    <n v="0"/>
    <m/>
    <n v="0"/>
  </r>
  <r>
    <x v="1"/>
    <s v="October 2025"/>
    <n v="417139"/>
    <n v="414973"/>
    <n v="0.9948074862336056"/>
    <n v="2166"/>
    <n v="5.1925137663944151E-3"/>
    <n v="0"/>
    <n v="0"/>
    <n v="536"/>
    <n v="1.2849433881751647E-3"/>
    <n v="423"/>
    <n v="1.0140504723845048E-3"/>
    <n v="0"/>
    <n v="0"/>
    <n v="155"/>
    <n v="3.7157877829692258E-4"/>
    <n v="204"/>
    <n v="4.8904561788756264E-4"/>
    <n v="0"/>
    <n v="0"/>
    <m/>
    <n v="0"/>
    <m/>
    <n v="0"/>
    <n v="192"/>
    <n v="4.6027822860005897E-4"/>
    <n v="10"/>
    <n v="2.3972824406253072E-5"/>
    <m/>
    <n v="0"/>
    <m/>
    <n v="0"/>
    <m/>
    <n v="0"/>
    <m/>
    <n v="0"/>
    <n v="0"/>
    <n v="0"/>
    <n v="646"/>
    <n v="1.5486444566439484E-3"/>
    <n v="0"/>
    <n v="0"/>
    <n v="0"/>
    <n v="0"/>
    <m/>
    <n v="0"/>
  </r>
  <r>
    <x v="1"/>
    <s v="Novemeber 2025"/>
    <n v="318458"/>
    <n v="315812"/>
    <n v="0.99169121202795973"/>
    <n v="2646"/>
    <n v="8.3087879720402692E-3"/>
    <n v="0"/>
    <n v="0"/>
    <n v="768"/>
    <n v="2.411620998687425E-3"/>
    <n v="562"/>
    <n v="1.7647539078936626E-3"/>
    <n v="0"/>
    <n v="0"/>
    <n v="302"/>
    <n v="9.4831971562969058E-4"/>
    <n v="223"/>
    <n v="7.0024932644179136E-4"/>
    <n v="0"/>
    <n v="0"/>
    <m/>
    <n v="0"/>
    <m/>
    <n v="0"/>
    <n v="107"/>
    <n v="3.3599407143171156E-4"/>
    <n v="0"/>
    <n v="0"/>
    <m/>
    <n v="0"/>
    <m/>
    <n v="0"/>
    <m/>
    <n v="0"/>
    <m/>
    <n v="0"/>
    <n v="59"/>
    <n v="1.852677590137475E-4"/>
    <n v="625"/>
    <n v="1.9625821929422404E-3"/>
    <n v="0"/>
    <n v="0"/>
    <n v="0"/>
    <n v="0"/>
    <m/>
    <n v="0"/>
  </r>
  <r>
    <x v="2"/>
    <s v="June 2025"/>
    <n v="46783"/>
    <n v="46020"/>
    <n v="0.98369065686253554"/>
    <n v="763"/>
    <n v="1.6309343137464464E-2"/>
    <n v="89"/>
    <n v="1.9024004446059465E-3"/>
    <n v="12"/>
    <n v="2.5650343073338607E-4"/>
    <n v="10"/>
    <n v="2.1375285894448839E-4"/>
    <n v="0"/>
    <n v="0"/>
    <n v="125"/>
    <n v="2.6719107368061048E-3"/>
    <n v="156"/>
    <n v="3.3345445995340188E-3"/>
    <n v="2"/>
    <n v="4.2750571788897679E-5"/>
    <m/>
    <n v="0"/>
    <m/>
    <n v="0"/>
    <n v="0"/>
    <n v="0"/>
    <n v="0"/>
    <n v="0"/>
    <m/>
    <n v="0"/>
    <m/>
    <n v="0"/>
    <m/>
    <n v="0"/>
    <m/>
    <n v="0"/>
    <n v="0"/>
    <n v="0"/>
    <n v="150"/>
    <n v="3.2062928841673256E-3"/>
    <n v="0"/>
    <n v="0"/>
    <n v="219"/>
    <n v="4.6811876108842953E-3"/>
    <m/>
    <n v="0"/>
  </r>
  <r>
    <x v="2"/>
    <s v="July 2025"/>
    <n v="139254"/>
    <n v="137732"/>
    <n v="0.98907033191147109"/>
    <n v="1522"/>
    <n v="1.0929668088528875E-2"/>
    <n v="57"/>
    <n v="4.0932396914989874E-4"/>
    <n v="59"/>
    <n v="4.2368621368147415E-4"/>
    <n v="168"/>
    <n v="1.2064285406523331E-3"/>
    <n v="0"/>
    <n v="0"/>
    <n v="533"/>
    <n v="3.8275381676648426E-3"/>
    <n v="295"/>
    <n v="2.1184310684073705E-3"/>
    <n v="4"/>
    <n v="2.8724489063150788E-5"/>
    <m/>
    <n v="0"/>
    <m/>
    <n v="0"/>
    <n v="0"/>
    <n v="0"/>
    <n v="0"/>
    <n v="0"/>
    <m/>
    <n v="0"/>
    <m/>
    <n v="0"/>
    <m/>
    <n v="0"/>
    <m/>
    <n v="0"/>
    <n v="0"/>
    <n v="0"/>
    <n v="191"/>
    <n v="1.3715943527654502E-3"/>
    <n v="0"/>
    <n v="0"/>
    <n v="215"/>
    <n v="1.543941287144355E-3"/>
    <m/>
    <n v="0"/>
  </r>
  <r>
    <x v="2"/>
    <s v="August 2025"/>
    <n v="298771"/>
    <n v="297200"/>
    <n v="0.99474179220874848"/>
    <n v="1571"/>
    <n v="5.258207791251494E-3"/>
    <n v="12"/>
    <n v="4.0164540735211921E-5"/>
    <n v="315"/>
    <n v="1.0543191942993129E-3"/>
    <n v="31"/>
    <n v="1.0375839689929745E-4"/>
    <n v="0"/>
    <n v="0"/>
    <n v="356"/>
    <n v="1.1915480418112868E-3"/>
    <n v="525"/>
    <n v="1.7571986571655214E-3"/>
    <n v="4"/>
    <n v="1.338818024507064E-5"/>
    <m/>
    <n v="0"/>
    <m/>
    <n v="0"/>
    <n v="0"/>
    <n v="0"/>
    <n v="0"/>
    <n v="0"/>
    <m/>
    <n v="0"/>
    <m/>
    <n v="0"/>
    <m/>
    <n v="0"/>
    <m/>
    <n v="0"/>
    <n v="0"/>
    <n v="0"/>
    <n v="169"/>
    <n v="5.6565061535423448E-4"/>
    <n v="0"/>
    <n v="0"/>
    <n v="159"/>
    <n v="5.321801647415579E-4"/>
    <m/>
    <n v="0"/>
  </r>
  <r>
    <x v="2"/>
    <s v="September 2025"/>
    <n v="189733"/>
    <n v="187553"/>
    <n v="0.98851016955405757"/>
    <n v="2180"/>
    <n v="1.1489830445942456E-2"/>
    <n v="381"/>
    <n v="2.0080850458275576E-3"/>
    <n v="188"/>
    <n v="9.9086611185191832E-4"/>
    <n v="125"/>
    <n v="6.5882055309303075E-4"/>
    <n v="0"/>
    <n v="0"/>
    <n v="175"/>
    <n v="9.2234877433024307E-4"/>
    <n v="345"/>
    <n v="1.8183447265367647E-3"/>
    <n v="3"/>
    <n v="1.5811693274232738E-5"/>
    <m/>
    <n v="0"/>
    <m/>
    <n v="0"/>
    <n v="0"/>
    <n v="0"/>
    <n v="0"/>
    <n v="0"/>
    <m/>
    <n v="0"/>
    <m/>
    <n v="0"/>
    <m/>
    <n v="0"/>
    <m/>
    <n v="0"/>
    <n v="0"/>
    <n v="0"/>
    <n v="513"/>
    <n v="2.7037995498937983E-3"/>
    <n v="0"/>
    <n v="0"/>
    <n v="450"/>
    <n v="2.3717539911349106E-3"/>
    <m/>
    <n v="0"/>
  </r>
  <r>
    <x v="2"/>
    <s v="October 2025"/>
    <n v="231607"/>
    <n v="228802"/>
    <n v="0.98788896708648699"/>
    <n v="2805"/>
    <n v="1.2111032913512976E-2"/>
    <n v="371"/>
    <n v="1.6018514120903081E-3"/>
    <n v="587"/>
    <n v="2.5344657113126976E-3"/>
    <n v="212"/>
    <n v="9.1534366405160461E-4"/>
    <n v="0"/>
    <n v="0"/>
    <n v="652"/>
    <n v="2.815113532837954E-3"/>
    <n v="489"/>
    <n v="2.1113351496284656E-3"/>
    <n v="0"/>
    <n v="0"/>
    <m/>
    <n v="0"/>
    <m/>
    <n v="0"/>
    <n v="0"/>
    <n v="0"/>
    <n v="0"/>
    <n v="0"/>
    <m/>
    <n v="0"/>
    <m/>
    <n v="0"/>
    <m/>
    <n v="0"/>
    <m/>
    <n v="0"/>
    <n v="0"/>
    <n v="0"/>
    <n v="368"/>
    <n v="1.5888984357122194E-3"/>
    <n v="0"/>
    <n v="0"/>
    <n v="126"/>
    <n v="5.4402500787972732E-4"/>
    <m/>
    <n v="0"/>
  </r>
  <r>
    <x v="2"/>
    <s v="Novemeber 2025"/>
    <n v="218950"/>
    <n v="216453"/>
    <n v="0.98859556976478646"/>
    <n v="2497"/>
    <n v="1.1404430235213519E-2"/>
    <n v="568"/>
    <n v="2.5941995889472483E-3"/>
    <n v="103"/>
    <n v="4.7042703813656085E-4"/>
    <n v="97"/>
    <n v="4.4302352135190681E-4"/>
    <n v="0"/>
    <n v="0"/>
    <n v="483"/>
    <n v="2.2059831011646495E-3"/>
    <n v="250"/>
    <n v="1.1418131993605847E-3"/>
    <n v="25"/>
    <n v="1.1418131993605846E-4"/>
    <m/>
    <n v="0"/>
    <m/>
    <n v="0"/>
    <n v="50"/>
    <n v="2.2836263987211693E-4"/>
    <n v="0"/>
    <n v="0"/>
    <m/>
    <n v="0"/>
    <m/>
    <n v="0"/>
    <m/>
    <n v="0"/>
    <m/>
    <n v="0"/>
    <n v="0"/>
    <n v="0"/>
    <n v="715"/>
    <n v="3.265585750171272E-3"/>
    <n v="0"/>
    <n v="0"/>
    <n v="206"/>
    <n v="9.4085407627312169E-4"/>
    <m/>
    <n v="0"/>
  </r>
  <r>
    <x v="3"/>
    <s v="September 2025"/>
    <n v="155530"/>
    <n v="153672"/>
    <n v="0.98805375168777732"/>
    <n v="1858"/>
    <n v="1.1946248312222723E-2"/>
    <n v="0"/>
    <n v="0"/>
    <n v="54"/>
    <n v="3.4719989712595639E-4"/>
    <n v="67"/>
    <n v="4.3078505754516811E-4"/>
    <n v="0"/>
    <n v="0"/>
    <n v="1125"/>
    <n v="7.2333311901240918E-3"/>
    <n v="336"/>
    <n v="2.1603549154503954E-3"/>
    <n v="0"/>
    <n v="0"/>
    <m/>
    <n v="0"/>
    <m/>
    <n v="0"/>
    <n v="0"/>
    <n v="0"/>
    <n v="2"/>
    <n v="1.2859255449109497E-5"/>
    <m/>
    <n v="0"/>
    <m/>
    <n v="0"/>
    <m/>
    <n v="0"/>
    <m/>
    <n v="0"/>
    <n v="0"/>
    <n v="0"/>
    <n v="274"/>
    <n v="1.7617179965280011E-3"/>
    <n v="0"/>
    <n v="0"/>
    <n v="0"/>
    <n v="0"/>
    <n v="0"/>
    <n v="0"/>
  </r>
  <r>
    <x v="3"/>
    <s v="October 2025"/>
    <n v="313842"/>
    <n v="312274"/>
    <n v="0.99500385544318481"/>
    <n v="1568"/>
    <n v="4.996144556815213E-3"/>
    <n v="0"/>
    <n v="0"/>
    <n v="41"/>
    <n v="1.3063898394733656E-4"/>
    <n v="45"/>
    <n v="1.4338425067390598E-4"/>
    <n v="0"/>
    <n v="0"/>
    <n v="740"/>
    <n v="2.3578743444153429E-3"/>
    <n v="541"/>
    <n v="1.7237973247685142E-3"/>
    <n v="0"/>
    <n v="0"/>
    <m/>
    <n v="0"/>
    <m/>
    <n v="0"/>
    <n v="0"/>
    <n v="0"/>
    <n v="2"/>
    <n v="6.3726333632847104E-6"/>
    <m/>
    <n v="0"/>
    <m/>
    <n v="0"/>
    <m/>
    <n v="0"/>
    <m/>
    <n v="0"/>
    <n v="0"/>
    <n v="0"/>
    <n v="195"/>
    <n v="6.2133175292025927E-4"/>
    <n v="0"/>
    <n v="0"/>
    <n v="0"/>
    <n v="0"/>
    <n v="4"/>
    <n v="1.2745266726569421E-5"/>
  </r>
  <r>
    <x v="3"/>
    <s v="Novemeber 2025"/>
    <n v="356696"/>
    <n v="354982"/>
    <n v="0.9951947877183932"/>
    <n v="1714"/>
    <n v="4.8052122816067463E-3"/>
    <n v="0"/>
    <n v="0"/>
    <n v="4"/>
    <n v="1.1214030995581672E-5"/>
    <n v="34"/>
    <n v="9.5319263462444217E-5"/>
    <n v="0"/>
    <n v="0"/>
    <n v="786"/>
    <n v="2.2035570906317986E-3"/>
    <n v="666"/>
    <n v="1.8671361607643484E-3"/>
    <n v="0"/>
    <n v="0"/>
    <m/>
    <n v="0"/>
    <m/>
    <n v="0"/>
    <n v="0"/>
    <n v="0"/>
    <n v="24"/>
    <n v="6.7284185973490027E-5"/>
    <m/>
    <n v="0"/>
    <m/>
    <n v="0"/>
    <m/>
    <n v="0"/>
    <m/>
    <n v="0"/>
    <n v="0"/>
    <n v="0"/>
    <n v="190"/>
    <n v="5.3266647229012942E-4"/>
    <n v="0"/>
    <n v="0"/>
    <n v="0"/>
    <n v="0"/>
    <n v="10"/>
    <n v="2.8035077488954179E-5"/>
  </r>
  <r>
    <x v="4"/>
    <s v="July 2025"/>
    <n v="257043"/>
    <n v="253874"/>
    <n v="0.98767132347506059"/>
    <n v="3169"/>
    <n v="1.2328676524939406E-2"/>
    <n v="0"/>
    <n v="0"/>
    <n v="176"/>
    <n v="6.8471034029325836E-4"/>
    <n v="127"/>
    <n v="4.9408075691615805E-4"/>
    <n v="0"/>
    <n v="0"/>
    <n v="1343"/>
    <n v="5.2248067443968517E-3"/>
    <n v="715"/>
    <n v="2.781635757441362E-3"/>
    <n v="0"/>
    <n v="0"/>
    <m/>
    <n v="0"/>
    <m/>
    <n v="0"/>
    <n v="360"/>
    <n v="1.4005438778725739E-3"/>
    <n v="0"/>
    <n v="0"/>
    <m/>
    <n v="0"/>
    <m/>
    <n v="0"/>
    <m/>
    <n v="0"/>
    <m/>
    <n v="0"/>
    <n v="0"/>
    <n v="0"/>
    <n v="442"/>
    <n v="1.7195566500546602E-3"/>
    <n v="0"/>
    <n v="0"/>
    <n v="6"/>
    <n v="2.3342397964542899E-5"/>
    <n v="0"/>
    <n v="0"/>
  </r>
  <r>
    <x v="4"/>
    <s v="August 2025"/>
    <n v="500964"/>
    <n v="495090"/>
    <n v="0.98827460655855515"/>
    <n v="5874"/>
    <n v="1.1725393441444893E-2"/>
    <n v="0"/>
    <n v="0"/>
    <n v="63"/>
    <n v="1.2575753946391359E-4"/>
    <n v="88"/>
    <n v="1.7566132496546659E-4"/>
    <n v="0"/>
    <n v="0"/>
    <n v="2366"/>
    <n v="4.7228942598669761E-3"/>
    <n v="2326"/>
    <n v="4.6430482030644918E-3"/>
    <n v="0"/>
    <n v="0"/>
    <m/>
    <n v="0"/>
    <m/>
    <n v="0"/>
    <n v="0"/>
    <n v="0"/>
    <n v="0"/>
    <n v="0"/>
    <m/>
    <n v="0"/>
    <m/>
    <n v="0"/>
    <m/>
    <n v="0"/>
    <m/>
    <n v="0"/>
    <n v="0"/>
    <n v="0"/>
    <n v="1031"/>
    <n v="2.058032114084046E-3"/>
    <n v="0"/>
    <n v="0"/>
    <n v="0"/>
    <n v="0"/>
    <n v="0"/>
    <n v="0"/>
  </r>
  <r>
    <x v="4"/>
    <s v="September 2025"/>
    <n v="475451"/>
    <n v="467681"/>
    <n v="0.98365762192108119"/>
    <n v="7770"/>
    <n v="1.6342378078918755E-2"/>
    <n v="0"/>
    <n v="0"/>
    <n v="85"/>
    <n v="1.7877762377195547E-4"/>
    <n v="106"/>
    <n v="2.2294621317443859E-4"/>
    <n v="0"/>
    <n v="0"/>
    <n v="4909"/>
    <n v="1.0324933589370934E-2"/>
    <n v="1256"/>
    <n v="2.6417022995008951E-3"/>
    <n v="0"/>
    <n v="0"/>
    <m/>
    <n v="0"/>
    <m/>
    <n v="0"/>
    <n v="0"/>
    <n v="0"/>
    <n v="0"/>
    <n v="0"/>
    <m/>
    <n v="0"/>
    <m/>
    <n v="0"/>
    <m/>
    <n v="0"/>
    <m/>
    <n v="0"/>
    <n v="0"/>
    <n v="0"/>
    <n v="1414"/>
    <n v="2.9740183531005299E-3"/>
    <n v="0"/>
    <n v="0"/>
    <n v="0"/>
    <n v="0"/>
    <n v="0"/>
    <n v="0"/>
  </r>
  <r>
    <x v="4"/>
    <s v="October 2025"/>
    <n v="376988"/>
    <n v="369610"/>
    <n v="0.98042908527592387"/>
    <n v="7378"/>
    <n v="1.9570914724076099E-2"/>
    <n v="0"/>
    <n v="0"/>
    <n v="187"/>
    <n v="4.9603700913556932E-4"/>
    <n v="101"/>
    <n v="2.6791303701974599E-4"/>
    <n v="0"/>
    <n v="0"/>
    <n v="3346"/>
    <n v="8.8756140779016838E-3"/>
    <n v="1458"/>
    <n v="3.8674971086612837E-3"/>
    <n v="0"/>
    <n v="0"/>
    <m/>
    <n v="0"/>
    <m/>
    <n v="0"/>
    <n v="0"/>
    <n v="0"/>
    <n v="0"/>
    <n v="0"/>
    <m/>
    <n v="0"/>
    <m/>
    <n v="0"/>
    <m/>
    <n v="0"/>
    <m/>
    <n v="0"/>
    <n v="0"/>
    <n v="0"/>
    <n v="786"/>
    <n v="2.0849470009655481E-3"/>
    <n v="0"/>
    <n v="0"/>
    <n v="1500"/>
    <n v="3.9789064903922675E-3"/>
    <n v="0"/>
    <n v="0"/>
  </r>
  <r>
    <x v="4"/>
    <s v="Novemeber 2025"/>
    <n v="421734"/>
    <n v="416226"/>
    <n v="0.9869396349357652"/>
    <n v="5508"/>
    <n v="1.3060365064234802E-2"/>
    <n v="0"/>
    <n v="0"/>
    <n v="71"/>
    <n v="1.6835256346417411E-4"/>
    <n v="114"/>
    <n v="2.7031256668895562E-4"/>
    <n v="0"/>
    <n v="0"/>
    <n v="2030"/>
    <n v="4.8134606173559635E-3"/>
    <n v="1817"/>
    <n v="4.3084029269634411E-3"/>
    <n v="0"/>
    <n v="0"/>
    <m/>
    <n v="0"/>
    <m/>
    <n v="0"/>
    <n v="385"/>
    <n v="9.128977032916483E-4"/>
    <n v="0"/>
    <n v="0"/>
    <m/>
    <n v="0"/>
    <m/>
    <n v="0"/>
    <m/>
    <n v="0"/>
    <m/>
    <n v="0"/>
    <n v="0"/>
    <n v="0"/>
    <n v="1086"/>
    <n v="2.575082872142156E-3"/>
    <n v="0"/>
    <n v="0"/>
    <n v="0"/>
    <n v="0"/>
    <n v="5"/>
    <n v="1.1855814328462964E-5"/>
  </r>
  <r>
    <x v="5"/>
    <s v="June 2025"/>
    <n v="30784"/>
    <n v="30425"/>
    <n v="0.98833809771309766"/>
    <n v="359"/>
    <n v="1.1661902286902287E-2"/>
    <n v="0"/>
    <n v="0"/>
    <n v="48"/>
    <n v="1.5592515592515593E-3"/>
    <n v="45"/>
    <n v="1.4617983367983369E-3"/>
    <n v="0"/>
    <n v="0"/>
    <n v="43"/>
    <n v="1.3968295218295219E-3"/>
    <n v="197"/>
    <n v="6.3994282744282748E-3"/>
    <n v="0"/>
    <n v="0"/>
    <m/>
    <n v="0"/>
    <m/>
    <n v="0"/>
    <n v="0"/>
    <n v="0"/>
    <n v="0"/>
    <n v="0"/>
    <m/>
    <n v="0"/>
    <m/>
    <n v="0"/>
    <m/>
    <n v="0"/>
    <m/>
    <n v="0"/>
    <n v="4"/>
    <n v="1.2993762993762994E-4"/>
    <n v="22"/>
    <n v="7.146569646569647E-4"/>
    <n v="0"/>
    <n v="0"/>
    <n v="0"/>
    <n v="0"/>
    <m/>
    <n v="0"/>
  </r>
  <r>
    <x v="5"/>
    <s v="July 2025"/>
    <n v="49717"/>
    <n v="49025"/>
    <n v="0.98608121970352192"/>
    <n v="692"/>
    <n v="1.3918780296478066E-2"/>
    <n v="0"/>
    <n v="0"/>
    <n v="109"/>
    <n v="2.1924090351388859E-3"/>
    <n v="53"/>
    <n v="1.0660337510308346E-3"/>
    <n v="0"/>
    <n v="0"/>
    <n v="0"/>
    <n v="0"/>
    <n v="476"/>
    <n v="9.5741899149184382E-3"/>
    <n v="0"/>
    <n v="0"/>
    <m/>
    <n v="0"/>
    <m/>
    <n v="0"/>
    <n v="0"/>
    <n v="0"/>
    <n v="0"/>
    <n v="0"/>
    <m/>
    <n v="0"/>
    <m/>
    <n v="0"/>
    <m/>
    <n v="0"/>
    <m/>
    <n v="0"/>
    <n v="5"/>
    <n v="1.0056922179536175E-4"/>
    <n v="49"/>
    <n v="9.8557837359454503E-4"/>
    <n v="0"/>
    <n v="0"/>
    <n v="0"/>
    <n v="0"/>
    <m/>
    <n v="0"/>
  </r>
  <r>
    <x v="5"/>
    <s v="August 2025"/>
    <n v="38729"/>
    <n v="38338"/>
    <n v="0.98990420615042996"/>
    <n v="391"/>
    <n v="1.009579384957009E-2"/>
    <n v="0"/>
    <n v="0"/>
    <n v="83"/>
    <n v="2.1430969041286892E-3"/>
    <n v="33"/>
    <n v="8.5207467272586435E-4"/>
    <n v="0"/>
    <n v="0"/>
    <n v="46"/>
    <n v="1.1877404528905988E-3"/>
    <n v="151"/>
    <n v="3.8988871388365306E-3"/>
    <n v="0"/>
    <n v="0"/>
    <m/>
    <n v="0"/>
    <m/>
    <n v="0"/>
    <n v="0"/>
    <n v="0"/>
    <n v="0"/>
    <n v="0"/>
    <m/>
    <n v="0"/>
    <m/>
    <n v="0"/>
    <m/>
    <n v="0"/>
    <m/>
    <n v="0"/>
    <n v="0"/>
    <n v="0"/>
    <n v="78"/>
    <n v="2.0139946809884066E-3"/>
    <n v="0"/>
    <n v="0"/>
    <n v="0"/>
    <n v="0"/>
    <m/>
    <n v="0"/>
  </r>
  <r>
    <x v="6"/>
    <s v="May 2025"/>
    <n v="101635"/>
    <n v="101200"/>
    <n v="0.99571997835391346"/>
    <n v="435"/>
    <n v="4.2800216460864857E-3"/>
    <n v="0"/>
    <n v="0"/>
    <n v="275"/>
    <n v="2.7057608107443304E-3"/>
    <n v="0"/>
    <n v="0"/>
    <n v="0"/>
    <n v="0"/>
    <n v="101"/>
    <n v="9.9375215230973588E-4"/>
    <n v="44"/>
    <n v="4.3292172971909283E-4"/>
    <n v="0"/>
    <n v="0"/>
    <m/>
    <n v="0"/>
    <m/>
    <n v="0"/>
    <n v="0"/>
    <n v="0"/>
    <n v="0"/>
    <n v="0"/>
    <m/>
    <n v="0"/>
    <m/>
    <n v="0"/>
    <m/>
    <n v="0"/>
    <m/>
    <n v="0"/>
    <n v="15"/>
    <n v="1.475869533133271E-4"/>
    <n v="0"/>
    <n v="0"/>
    <n v="0"/>
    <n v="0"/>
    <n v="0"/>
    <n v="0"/>
    <m/>
    <n v="0"/>
  </r>
  <r>
    <x v="6"/>
    <s v="June 2025"/>
    <n v="142851"/>
    <n v="141702"/>
    <n v="0.99195665413612788"/>
    <n v="1149"/>
    <n v="8.043345863872146E-3"/>
    <n v="0"/>
    <n v="0"/>
    <n v="757"/>
    <n v="5.2992278667982722E-3"/>
    <n v="0"/>
    <n v="0"/>
    <n v="0"/>
    <n v="0"/>
    <n v="189"/>
    <n v="1.3230568914463321E-3"/>
    <n v="162"/>
    <n v="1.1340487640968562E-3"/>
    <n v="0"/>
    <n v="0"/>
    <m/>
    <n v="0"/>
    <m/>
    <n v="0"/>
    <n v="0"/>
    <n v="0"/>
    <n v="0"/>
    <n v="0"/>
    <m/>
    <n v="0"/>
    <m/>
    <n v="0"/>
    <m/>
    <n v="0"/>
    <m/>
    <n v="0"/>
    <n v="41"/>
    <n v="2.8701234153068579E-4"/>
    <n v="0"/>
    <n v="0"/>
    <n v="0"/>
    <n v="0"/>
    <n v="0"/>
    <n v="0"/>
    <m/>
    <n v="0"/>
  </r>
  <r>
    <x v="6"/>
    <s v="July 2025"/>
    <n v="280351"/>
    <n v="277567"/>
    <n v="0.99006959133372097"/>
    <n v="2784"/>
    <n v="9.9304086662790579E-3"/>
    <n v="0"/>
    <n v="0"/>
    <n v="1581"/>
    <n v="5.6393592318201109E-3"/>
    <n v="236"/>
    <n v="8.4180188406675913E-4"/>
    <n v="0"/>
    <n v="0"/>
    <n v="425"/>
    <n v="1.5159567827473417E-3"/>
    <n v="321"/>
    <n v="1.1449932406162274E-3"/>
    <n v="0"/>
    <n v="0"/>
    <m/>
    <n v="0"/>
    <m/>
    <n v="0"/>
    <n v="0"/>
    <n v="0"/>
    <n v="0"/>
    <n v="0"/>
    <m/>
    <n v="0"/>
    <m/>
    <n v="0"/>
    <m/>
    <n v="0"/>
    <m/>
    <n v="0"/>
    <n v="221"/>
    <n v="7.8829752702861767E-4"/>
    <n v="0"/>
    <n v="0"/>
    <n v="0"/>
    <n v="0"/>
    <n v="0"/>
    <n v="0"/>
    <m/>
    <n v="0"/>
  </r>
  <r>
    <x v="6"/>
    <s v="August 2025"/>
    <n v="201251"/>
    <n v="199170"/>
    <n v="0.98965967870967098"/>
    <n v="2081"/>
    <n v="1.0340321290328991E-2"/>
    <n v="0"/>
    <n v="0"/>
    <n v="1501"/>
    <n v="7.458348033053252E-3"/>
    <n v="184"/>
    <n v="9.1428117127368314E-4"/>
    <n v="0"/>
    <n v="0"/>
    <n v="156"/>
    <n v="7.7515142781899222E-4"/>
    <n v="68"/>
    <n v="3.3788651981853508E-4"/>
    <n v="0"/>
    <n v="0"/>
    <m/>
    <n v="0"/>
    <m/>
    <n v="0"/>
    <n v="0"/>
    <n v="0"/>
    <n v="0"/>
    <n v="0"/>
    <m/>
    <n v="0"/>
    <m/>
    <n v="0"/>
    <m/>
    <n v="0"/>
    <m/>
    <n v="0"/>
    <n v="172"/>
    <n v="8.5465413836452984E-4"/>
    <n v="0"/>
    <n v="0"/>
    <n v="0"/>
    <n v="0"/>
    <n v="0"/>
    <n v="0"/>
    <m/>
    <n v="0"/>
  </r>
  <r>
    <x v="6"/>
    <s v="September 2025"/>
    <n v="205140"/>
    <n v="203166"/>
    <n v="0.99037730330505991"/>
    <n v="1974"/>
    <n v="9.6226966949400413E-3"/>
    <n v="0"/>
    <n v="0"/>
    <n v="927"/>
    <n v="4.5188651652529983E-3"/>
    <n v="271"/>
    <n v="1.3210490396802185E-3"/>
    <n v="0"/>
    <n v="0"/>
    <n v="165"/>
    <n v="8.043287510968119E-4"/>
    <n v="211"/>
    <n v="1.0285658574631959E-3"/>
    <n v="0"/>
    <n v="0"/>
    <m/>
    <n v="0"/>
    <m/>
    <n v="0"/>
    <n v="0"/>
    <n v="0"/>
    <n v="0"/>
    <n v="0"/>
    <m/>
    <n v="0"/>
    <m/>
    <n v="0"/>
    <m/>
    <n v="0"/>
    <m/>
    <n v="0"/>
    <n v="90"/>
    <n v="4.387247733255338E-4"/>
    <n v="270"/>
    <n v="1.3161743199766012E-3"/>
    <n v="0"/>
    <n v="0"/>
    <n v="40"/>
    <n v="1.9498878814468168E-4"/>
    <m/>
    <n v="0"/>
  </r>
  <r>
    <x v="6"/>
    <s v="October 2025"/>
    <n v="155794"/>
    <n v="154280"/>
    <n v="0.99028203910291801"/>
    <n v="1514"/>
    <n v="9.7179608970820435E-3"/>
    <n v="0"/>
    <n v="0"/>
    <n v="698"/>
    <n v="4.4802752352465433E-3"/>
    <n v="272"/>
    <n v="1.7458952206118336E-3"/>
    <n v="0"/>
    <n v="0"/>
    <n v="284"/>
    <n v="1.8229200097564732E-3"/>
    <n v="54"/>
    <n v="3.4661155115087871E-4"/>
    <n v="0"/>
    <n v="0"/>
    <m/>
    <n v="0"/>
    <m/>
    <n v="0"/>
    <n v="0"/>
    <n v="0"/>
    <n v="0"/>
    <n v="0"/>
    <m/>
    <n v="0"/>
    <m/>
    <n v="0"/>
    <m/>
    <n v="0"/>
    <m/>
    <n v="0"/>
    <n v="41"/>
    <n v="2.6316802957751902E-4"/>
    <n v="165"/>
    <n v="1.0590908507387962E-3"/>
    <n v="0"/>
    <n v="0"/>
    <n v="0"/>
    <n v="0"/>
    <m/>
    <n v="0"/>
  </r>
  <r>
    <x v="6"/>
    <s v="Novemeber 2025"/>
    <n v="175431"/>
    <n v="173590"/>
    <n v="0.98950584560311461"/>
    <n v="1841"/>
    <n v="1.0494154396885386E-2"/>
    <n v="0"/>
    <n v="0"/>
    <n v="965"/>
    <n v="5.5007381819632793E-3"/>
    <n v="427"/>
    <n v="2.4340053924334923E-3"/>
    <n v="0"/>
    <n v="0"/>
    <n v="146"/>
    <n v="8.32236035820351E-4"/>
    <n v="96"/>
    <n v="5.4722369478598428E-4"/>
    <n v="0"/>
    <n v="0"/>
    <m/>
    <n v="0"/>
    <m/>
    <n v="0"/>
    <n v="0"/>
    <n v="0"/>
    <n v="0"/>
    <n v="0"/>
    <m/>
    <n v="0"/>
    <m/>
    <n v="0"/>
    <m/>
    <n v="0"/>
    <m/>
    <n v="0"/>
    <n v="81"/>
    <n v="4.6171999247567421E-4"/>
    <n v="126"/>
    <n v="7.1823109940660431E-4"/>
    <n v="0"/>
    <n v="0"/>
    <n v="0"/>
    <n v="0"/>
    <m/>
    <n v="0"/>
  </r>
  <r>
    <x v="7"/>
    <s v="May 2025"/>
    <n v="253914"/>
    <n v="253289"/>
    <n v="0.99753853666989611"/>
    <n v="625"/>
    <n v="2.4614633301038935E-3"/>
    <n v="58"/>
    <n v="2.2842379703364132E-4"/>
    <n v="23"/>
    <n v="9.0581850547823272E-5"/>
    <n v="39"/>
    <n v="1.5359531179848294E-4"/>
    <n v="0"/>
    <n v="0"/>
    <n v="27"/>
    <n v="1.0633521586048819E-4"/>
    <n v="48"/>
    <n v="1.8904038375197903E-4"/>
    <n v="29"/>
    <n v="1.1421189851682066E-4"/>
    <m/>
    <n v="0"/>
    <m/>
    <n v="0"/>
    <n v="66"/>
    <n v="2.5993052765897116E-4"/>
    <n v="0"/>
    <n v="0"/>
    <m/>
    <n v="0"/>
    <m/>
    <n v="0"/>
    <m/>
    <n v="0"/>
    <m/>
    <n v="0"/>
    <n v="0"/>
    <n v="0"/>
    <n v="149"/>
    <n v="5.868128578967682E-4"/>
    <n v="32"/>
    <n v="1.2602692250131934E-4"/>
    <n v="154"/>
    <n v="6.0650456453759929E-4"/>
    <m/>
    <n v="0"/>
  </r>
  <r>
    <x v="7"/>
    <s v="June 2025"/>
    <n v="276461"/>
    <n v="273897"/>
    <n v="0.99072563580396511"/>
    <n v="2564"/>
    <n v="9.274364196034883E-3"/>
    <n v="288"/>
    <n v="1.0417382560288793E-3"/>
    <n v="170"/>
    <n v="6.1491494279482457E-4"/>
    <n v="94"/>
    <n v="3.4001179189831475E-4"/>
    <n v="0"/>
    <n v="0"/>
    <n v="426"/>
    <n v="1.5409045037093839E-3"/>
    <n v="582"/>
    <n v="2.1051793923916938E-3"/>
    <n v="170"/>
    <n v="6.1491494279482457E-4"/>
    <m/>
    <n v="0"/>
    <m/>
    <n v="0"/>
    <n v="98"/>
    <n v="3.5448037878760475E-4"/>
    <n v="0"/>
    <n v="0"/>
    <m/>
    <n v="0"/>
    <m/>
    <n v="0"/>
    <m/>
    <n v="0"/>
    <m/>
    <n v="0"/>
    <n v="0"/>
    <n v="0"/>
    <n v="166"/>
    <n v="6.0044635590553457E-4"/>
    <n v="108"/>
    <n v="3.9065184601082975E-4"/>
    <n v="462"/>
    <n v="1.6711217857129938E-3"/>
    <m/>
    <n v="0"/>
  </r>
  <r>
    <x v="7"/>
    <s v="July 2025"/>
    <n v="576522"/>
    <n v="571092"/>
    <n v="0.99058145222558724"/>
    <n v="5430"/>
    <n v="9.4185477744127711E-3"/>
    <n v="761"/>
    <n v="1.3199843197657679E-3"/>
    <n v="182"/>
    <n v="3.1568613166540045E-4"/>
    <n v="104"/>
    <n v="1.8039207523737167E-4"/>
    <n v="0"/>
    <n v="0"/>
    <n v="1452"/>
    <n v="2.5185508965833046E-3"/>
    <n v="614"/>
    <n v="1.0650070595744829E-3"/>
    <n v="389"/>
    <n v="6.7473574295516905E-4"/>
    <m/>
    <n v="0"/>
    <m/>
    <n v="0"/>
    <n v="742"/>
    <n v="1.2870280752512479E-3"/>
    <n v="10"/>
    <n v="1.7345391849747278E-5"/>
    <m/>
    <n v="0"/>
    <m/>
    <n v="0"/>
    <m/>
    <n v="0"/>
    <m/>
    <n v="0"/>
    <n v="0"/>
    <n v="0"/>
    <n v="356"/>
    <n v="6.174959498510031E-4"/>
    <n v="228"/>
    <n v="3.9547493417423795E-4"/>
    <n v="592"/>
    <n v="1.0268471975050388E-3"/>
    <m/>
    <n v="0"/>
  </r>
  <r>
    <x v="7"/>
    <s v="August 2025"/>
    <n v="447014"/>
    <n v="442199"/>
    <n v="0.9892285252810874"/>
    <n v="4815"/>
    <n v="1.0771474718912606E-2"/>
    <n v="741"/>
    <n v="1.6576662028482329E-3"/>
    <n v="771"/>
    <n v="1.7247781948663799E-3"/>
    <n v="255"/>
    <n v="5.704519321542502E-4"/>
    <n v="0"/>
    <n v="0"/>
    <n v="470"/>
    <n v="1.0514212082843044E-3"/>
    <n v="180"/>
    <n v="4.0267195210888252E-4"/>
    <n v="313"/>
    <n v="7.0020178338933454E-4"/>
    <m/>
    <n v="0"/>
    <m/>
    <n v="0"/>
    <n v="255"/>
    <n v="5.704519321542502E-4"/>
    <n v="0"/>
    <n v="0"/>
    <m/>
    <n v="0"/>
    <m/>
    <n v="0"/>
    <m/>
    <n v="0"/>
    <m/>
    <n v="0"/>
    <n v="0"/>
    <n v="0"/>
    <n v="585"/>
    <n v="1.308683844353868E-3"/>
    <n v="724"/>
    <n v="1.6196360740379496E-3"/>
    <n v="521"/>
    <n v="1.1655115947151542E-3"/>
    <m/>
    <n v="0"/>
  </r>
  <r>
    <x v="7"/>
    <s v="September 2025"/>
    <n v="335406"/>
    <n v="332899"/>
    <n v="0.99252547658658463"/>
    <n v="2507"/>
    <n v="7.4745234134153829E-3"/>
    <n v="249"/>
    <n v="7.4238385717607914E-4"/>
    <n v="276"/>
    <n v="8.22883311568666E-4"/>
    <n v="229"/>
    <n v="6.8275463170008887E-4"/>
    <n v="0"/>
    <n v="0"/>
    <n v="226"/>
    <n v="6.7381024787869029E-4"/>
    <n v="354"/>
    <n v="1.0554372909250282E-3"/>
    <n v="125"/>
    <n v="3.7268265922493933E-4"/>
    <m/>
    <n v="0"/>
    <m/>
    <n v="0"/>
    <n v="174"/>
    <n v="5.1877426164111552E-4"/>
    <n v="0"/>
    <n v="0"/>
    <m/>
    <n v="0"/>
    <m/>
    <n v="0"/>
    <m/>
    <n v="0"/>
    <m/>
    <n v="0"/>
    <n v="0"/>
    <n v="0"/>
    <n v="410"/>
    <n v="1.222399122257801E-3"/>
    <n v="230"/>
    <n v="6.857360929738884E-4"/>
    <n v="234"/>
    <n v="6.9766193806908641E-4"/>
    <m/>
    <n v="0"/>
  </r>
  <r>
    <x v="7"/>
    <s v="October 2025"/>
    <n v="176257"/>
    <n v="174846"/>
    <n v="0.99199464418434447"/>
    <n v="1411"/>
    <n v="8.0053558156555488E-3"/>
    <n v="226"/>
    <n v="1.2822185785529086E-3"/>
    <n v="135"/>
    <n v="7.6592702701169314E-4"/>
    <n v="67"/>
    <n v="3.8012674673913662E-4"/>
    <n v="0"/>
    <n v="0"/>
    <n v="74"/>
    <n v="4.1984148147307626E-4"/>
    <n v="257"/>
    <n v="1.458098118088927E-3"/>
    <n v="78"/>
    <n v="4.4253561560675603E-4"/>
    <m/>
    <n v="0"/>
    <m/>
    <n v="0"/>
    <n v="54"/>
    <n v="3.0637081080467729E-4"/>
    <n v="0"/>
    <n v="0"/>
    <m/>
    <n v="0"/>
    <m/>
    <n v="0"/>
    <m/>
    <n v="0"/>
    <m/>
    <n v="0"/>
    <n v="0"/>
    <n v="0"/>
    <n v="331"/>
    <n v="1.8779395995620033E-3"/>
    <n v="28"/>
    <n v="1.5885893893575857E-4"/>
    <n v="161"/>
    <n v="9.1343889888061179E-4"/>
    <m/>
    <n v="0"/>
  </r>
  <r>
    <x v="7"/>
    <s v="Novemeber 2025"/>
    <n v="380553"/>
    <n v="377349"/>
    <n v="0.99158067338846367"/>
    <n v="3204"/>
    <n v="8.4193266115363697E-3"/>
    <n v="387"/>
    <n v="1.0169411356631007E-3"/>
    <n v="286"/>
    <n v="7.5153789353913909E-4"/>
    <n v="104"/>
    <n v="2.7328650674150512E-4"/>
    <n v="0"/>
    <n v="0"/>
    <n v="286"/>
    <n v="7.5153789353913909E-4"/>
    <n v="515"/>
    <n v="1.3532937593449532E-3"/>
    <n v="366"/>
    <n v="9.6175828334029692E-4"/>
    <m/>
    <n v="0"/>
    <m/>
    <n v="0"/>
    <n v="135"/>
    <n v="3.5474690778945376E-4"/>
    <n v="0"/>
    <n v="0"/>
    <m/>
    <n v="0"/>
    <m/>
    <n v="0"/>
    <m/>
    <n v="0"/>
    <m/>
    <n v="0"/>
    <n v="0"/>
    <n v="0"/>
    <n v="587"/>
    <n v="1.5424921101659954E-3"/>
    <n v="128"/>
    <n v="3.3635262368185247E-4"/>
    <n v="410"/>
    <n v="1.0773794977309336E-3"/>
    <m/>
    <n v="0"/>
  </r>
  <r>
    <x v="8"/>
    <s v="April 2025"/>
    <n v="15625"/>
    <n v="15545"/>
    <n v="0.99487999999999999"/>
    <n v="80"/>
    <n v="5.1200000000000004E-3"/>
    <n v="0"/>
    <n v="0"/>
    <n v="28"/>
    <n v="1.792E-3"/>
    <n v="0"/>
    <n v="0"/>
    <n v="0"/>
    <n v="0"/>
    <n v="52"/>
    <n v="3.3279999999999998E-3"/>
    <n v="0"/>
    <n v="0"/>
    <n v="0"/>
    <n v="0"/>
    <m/>
    <n v="0"/>
    <m/>
    <n v="0"/>
    <n v="0"/>
    <n v="0"/>
    <n v="0"/>
    <n v="0"/>
    <m/>
    <n v="0"/>
    <m/>
    <n v="0"/>
    <m/>
    <n v="0"/>
    <m/>
    <n v="0"/>
    <n v="0"/>
    <n v="0"/>
    <n v="0"/>
    <n v="0"/>
    <n v="0"/>
    <n v="0"/>
    <n v="0"/>
    <n v="0"/>
    <m/>
    <n v="0"/>
  </r>
  <r>
    <x v="8"/>
    <s v="May 2025"/>
    <n v="46577"/>
    <n v="46172"/>
    <n v="0.99130472121433322"/>
    <n v="405"/>
    <n v="8.6952787856667459E-3"/>
    <n v="0"/>
    <n v="0"/>
    <n v="0"/>
    <n v="0"/>
    <n v="106"/>
    <n v="2.2758013611868517E-3"/>
    <n v="0"/>
    <n v="0"/>
    <n v="201"/>
    <n v="4.3154346565901624E-3"/>
    <n v="54"/>
    <n v="1.159370504755566E-3"/>
    <n v="20"/>
    <n v="4.2939648324280224E-4"/>
    <m/>
    <n v="0"/>
    <m/>
    <n v="0"/>
    <n v="0"/>
    <n v="0"/>
    <n v="24"/>
    <n v="5.1527577989136269E-4"/>
    <m/>
    <n v="0"/>
    <m/>
    <n v="0"/>
    <m/>
    <n v="0"/>
    <m/>
    <n v="0"/>
    <n v="0"/>
    <n v="0"/>
    <n v="0"/>
    <n v="0"/>
    <n v="0"/>
    <n v="0"/>
    <n v="0"/>
    <n v="0"/>
    <m/>
    <n v="0"/>
  </r>
  <r>
    <x v="8"/>
    <s v="June 2025"/>
    <n v="16017"/>
    <n v="15545"/>
    <n v="0.97053131048261221"/>
    <n v="472"/>
    <n v="2.9468689517387774E-2"/>
    <n v="0"/>
    <n v="0"/>
    <n v="0"/>
    <n v="0"/>
    <n v="91"/>
    <n v="5.6814634450895922E-3"/>
    <n v="0"/>
    <n v="0"/>
    <n v="292"/>
    <n v="1.8230629955672099E-2"/>
    <n v="50"/>
    <n v="3.121683211587688E-3"/>
    <n v="30"/>
    <n v="1.8730099269526129E-3"/>
    <m/>
    <n v="0"/>
    <m/>
    <n v="0"/>
    <n v="0"/>
    <n v="0"/>
    <n v="0"/>
    <n v="0"/>
    <m/>
    <n v="0"/>
    <m/>
    <n v="0"/>
    <m/>
    <n v="0"/>
    <m/>
    <n v="0"/>
    <n v="0"/>
    <n v="0"/>
    <n v="0"/>
    <n v="0"/>
    <n v="0"/>
    <n v="0"/>
    <n v="9"/>
    <n v="5.6190297808578389E-4"/>
    <m/>
    <n v="0"/>
  </r>
  <r>
    <x v="8"/>
    <s v="July 2025"/>
    <n v="72952"/>
    <n v="72363"/>
    <n v="0.99192619804803162"/>
    <n v="589"/>
    <n v="8.0738019519684175E-3"/>
    <n v="0"/>
    <n v="0"/>
    <n v="247"/>
    <n v="3.3857879153415945E-3"/>
    <n v="3"/>
    <n v="4.1122930145849323E-5"/>
    <n v="0"/>
    <n v="0"/>
    <n v="100"/>
    <n v="1.3707643381949775E-3"/>
    <n v="0"/>
    <n v="0"/>
    <n v="191"/>
    <n v="2.618159885952407E-3"/>
    <m/>
    <n v="0"/>
    <m/>
    <n v="0"/>
    <n v="0"/>
    <n v="0"/>
    <n v="26"/>
    <n v="3.5639872793069414E-4"/>
    <m/>
    <n v="0"/>
    <m/>
    <n v="0"/>
    <m/>
    <n v="0"/>
    <m/>
    <n v="0"/>
    <n v="0"/>
    <n v="0"/>
    <n v="22"/>
    <n v="3.0156815440289503E-4"/>
    <n v="0"/>
    <n v="0"/>
    <n v="0"/>
    <n v="0"/>
    <m/>
    <n v="0"/>
  </r>
  <r>
    <x v="8"/>
    <s v="August 2025"/>
    <n v="103185"/>
    <n v="102590"/>
    <n v="0.99423365799292529"/>
    <n v="595"/>
    <n v="5.7663420070746714E-3"/>
    <n v="0"/>
    <n v="0"/>
    <n v="331"/>
    <n v="3.2078305955322963E-3"/>
    <n v="39"/>
    <n v="3.7796191306875999E-4"/>
    <n v="0"/>
    <n v="0"/>
    <n v="62"/>
    <n v="6.0086252846828516E-4"/>
    <n v="150"/>
    <n v="1.4536996656490768E-3"/>
    <n v="0"/>
    <n v="0"/>
    <m/>
    <n v="0"/>
    <m/>
    <n v="0"/>
    <n v="0"/>
    <n v="0"/>
    <n v="13"/>
    <n v="1.2598730435625332E-4"/>
    <m/>
    <n v="0"/>
    <m/>
    <n v="0"/>
    <m/>
    <n v="0"/>
    <m/>
    <n v="0"/>
    <n v="0"/>
    <n v="0"/>
    <n v="0"/>
    <n v="0"/>
    <n v="0"/>
    <n v="0"/>
    <n v="0"/>
    <n v="0"/>
    <m/>
    <n v="0"/>
  </r>
  <r>
    <x v="8"/>
    <s v="September 2025"/>
    <n v="131555"/>
    <n v="130158"/>
    <n v="0.9893808673178518"/>
    <n v="1397"/>
    <n v="1.061913268214815E-2"/>
    <n v="25"/>
    <n v="1.9003458629470563E-4"/>
    <n v="552"/>
    <n v="4.1959636653871001E-3"/>
    <n v="156"/>
    <n v="1.1858158184789632E-3"/>
    <n v="0"/>
    <n v="0"/>
    <n v="501"/>
    <n v="3.8082931093459007E-3"/>
    <n v="119"/>
    <n v="9.0456463076279883E-4"/>
    <n v="22"/>
    <n v="1.6723043593934095E-4"/>
    <m/>
    <n v="0"/>
    <m/>
    <n v="0"/>
    <n v="0"/>
    <n v="0"/>
    <n v="0"/>
    <n v="0"/>
    <m/>
    <n v="0"/>
    <m/>
    <n v="0"/>
    <m/>
    <n v="0"/>
    <m/>
    <n v="0"/>
    <n v="0"/>
    <n v="0"/>
    <n v="0"/>
    <n v="0"/>
    <n v="0"/>
    <n v="0"/>
    <n v="22"/>
    <n v="1.6723043593934095E-4"/>
    <m/>
    <n v="0"/>
  </r>
  <r>
    <x v="8"/>
    <s v="October 2025"/>
    <n v="84033"/>
    <n v="79201"/>
    <n v="0.94249878024109579"/>
    <n v="4832"/>
    <n v="5.7501219758904237E-2"/>
    <n v="348"/>
    <n v="4.1412302309806861E-3"/>
    <n v="429"/>
    <n v="5.1051372675020527E-3"/>
    <n v="479"/>
    <n v="5.7001416110337606E-3"/>
    <n v="0"/>
    <n v="0"/>
    <n v="841"/>
    <n v="1.0007973058203326E-2"/>
    <n v="1025"/>
    <n v="1.2197589042400009E-2"/>
    <n v="30"/>
    <n v="3.5700260611902469E-4"/>
    <m/>
    <n v="0"/>
    <m/>
    <n v="0"/>
    <n v="948"/>
    <n v="1.1281282353361179E-2"/>
    <n v="110"/>
    <n v="1.3090095557697571E-3"/>
    <m/>
    <n v="0"/>
    <m/>
    <n v="0"/>
    <m/>
    <n v="0"/>
    <m/>
    <n v="0"/>
    <n v="0"/>
    <n v="0"/>
    <n v="86"/>
    <n v="1.0234074708745373E-3"/>
    <n v="0"/>
    <n v="0"/>
    <n v="536"/>
    <n v="6.3784465626599077E-3"/>
    <m/>
    <n v="0"/>
  </r>
  <r>
    <x v="8"/>
    <s v="Novemeber 2025"/>
    <n v="124745"/>
    <n v="123063"/>
    <n v="0.98651649364703997"/>
    <n v="1682"/>
    <n v="1.3483506352960039E-2"/>
    <n v="385"/>
    <n v="3.0862960439296165E-3"/>
    <n v="412"/>
    <n v="3.3027375846727326E-3"/>
    <n v="251"/>
    <n v="2.0121046935748926E-3"/>
    <n v="0"/>
    <n v="0"/>
    <n v="505"/>
    <n v="4.0482584472323543E-3"/>
    <n v="104"/>
    <n v="8.3370074952903925E-4"/>
    <n v="17"/>
    <n v="1.3627800713455449E-4"/>
    <m/>
    <n v="0"/>
    <m/>
    <n v="0"/>
    <n v="0"/>
    <n v="0"/>
    <n v="0"/>
    <n v="0"/>
    <m/>
    <n v="0"/>
    <m/>
    <n v="0"/>
    <m/>
    <n v="0"/>
    <m/>
    <n v="0"/>
    <n v="0"/>
    <n v="0"/>
    <n v="0"/>
    <n v="0"/>
    <n v="0"/>
    <n v="0"/>
    <n v="8"/>
    <n v="6.4130826886849178E-5"/>
    <m/>
    <n v="0"/>
  </r>
  <r>
    <x v="9"/>
    <s v="April 2025"/>
    <n v="923540"/>
    <n v="917790"/>
    <n v="0.99377395673170621"/>
    <n v="5750"/>
    <n v="6.2260432682937393E-3"/>
    <n v="170"/>
    <n v="1.8407432271477141E-4"/>
    <n v="1058"/>
    <n v="1.145591961366048E-3"/>
    <n v="499"/>
    <n v="5.4031227667453499E-4"/>
    <n v="0"/>
    <n v="0"/>
    <n v="114"/>
    <n v="1.2343807523225849E-4"/>
    <n v="1548"/>
    <n v="1.6761591268380362E-3"/>
    <n v="0"/>
    <n v="0"/>
    <m/>
    <n v="0"/>
    <m/>
    <n v="0"/>
    <n v="1920"/>
    <n v="2.0789570565433006E-3"/>
    <n v="90"/>
    <n v="9.745111202546723E-5"/>
    <m/>
    <n v="0"/>
    <m/>
    <n v="0"/>
    <m/>
    <n v="0"/>
    <m/>
    <n v="0"/>
    <n v="83"/>
    <n v="8.9871581090153108E-5"/>
    <n v="255"/>
    <n v="2.7611148407215714E-4"/>
    <n v="13"/>
    <n v="1.4076271737011933E-5"/>
    <n v="0"/>
    <n v="0"/>
    <m/>
    <n v="0"/>
  </r>
  <r>
    <x v="9"/>
    <s v="May 2025"/>
    <n v="1220892"/>
    <n v="1216612"/>
    <n v="0.99649436641406453"/>
    <n v="4280"/>
    <n v="3.505633585935529E-3"/>
    <n v="112"/>
    <n v="9.1736205987097961E-5"/>
    <n v="158"/>
    <n v="1.2941357630322749E-4"/>
    <n v="889"/>
    <n v="7.2815613502258999E-4"/>
    <n v="0"/>
    <n v="0"/>
    <n v="440"/>
    <n v="3.6039223780645624E-4"/>
    <n v="897"/>
    <n v="7.347087211645256E-4"/>
    <n v="0"/>
    <n v="0"/>
    <m/>
    <n v="0"/>
    <m/>
    <n v="0"/>
    <n v="667"/>
    <n v="5.46321869583878E-4"/>
    <n v="0"/>
    <n v="0"/>
    <m/>
    <n v="0"/>
    <m/>
    <n v="0"/>
    <m/>
    <n v="0"/>
    <m/>
    <n v="0"/>
    <n v="89"/>
    <n v="7.2897520829033198E-5"/>
    <n v="956"/>
    <n v="7.8303404396130047E-4"/>
    <n v="32"/>
    <n v="2.6210344567742274E-5"/>
    <n v="40"/>
    <n v="3.276293070967784E-5"/>
    <m/>
    <n v="0"/>
  </r>
  <r>
    <x v="9"/>
    <s v="June 2025"/>
    <n v="1534702"/>
    <n v="1519600"/>
    <n v="0.99015965314438892"/>
    <n v="15102"/>
    <n v="9.8403468556110575E-3"/>
    <n v="265"/>
    <n v="1.7267195846490068E-4"/>
    <n v="2660"/>
    <n v="1.7332355076099463E-3"/>
    <n v="1162"/>
    <n v="7.571502480611871E-4"/>
    <n v="0"/>
    <n v="0"/>
    <n v="1828"/>
    <n v="1.1911107172597676E-3"/>
    <n v="4956"/>
    <n v="3.2292914194416897E-3"/>
    <n v="0"/>
    <n v="0"/>
    <m/>
    <n v="0"/>
    <m/>
    <n v="0"/>
    <n v="976"/>
    <n v="6.3595408098770969E-4"/>
    <n v="0"/>
    <n v="0"/>
    <m/>
    <n v="0"/>
    <m/>
    <n v="0"/>
    <m/>
    <n v="0"/>
    <m/>
    <n v="0"/>
    <n v="65"/>
    <n v="4.2353499246107711E-5"/>
    <n v="3065"/>
    <n v="1.997130387528002E-3"/>
    <n v="66"/>
    <n v="4.3005091542201681E-5"/>
    <n v="59"/>
    <n v="3.8443945469543922E-5"/>
    <m/>
    <n v="0"/>
  </r>
  <r>
    <x v="9"/>
    <s v="July 2025"/>
    <n v="2285388"/>
    <n v="2252783"/>
    <n v="0.98573327592513826"/>
    <n v="32605"/>
    <n v="1.4266724074861686E-2"/>
    <n v="2176"/>
    <n v="9.5213591740220922E-4"/>
    <n v="3746"/>
    <n v="1.6391089828072958E-3"/>
    <n v="2594"/>
    <n v="1.1350370265355379E-3"/>
    <n v="0"/>
    <n v="0"/>
    <n v="3505"/>
    <n v="1.5336564294553046E-3"/>
    <n v="9664"/>
    <n v="4.2286036331686348E-3"/>
    <n v="0"/>
    <n v="0"/>
    <m/>
    <n v="0"/>
    <m/>
    <n v="0"/>
    <n v="865"/>
    <n v="3.7849152966585979E-4"/>
    <n v="0"/>
    <n v="0"/>
    <m/>
    <n v="0"/>
    <m/>
    <n v="0"/>
    <m/>
    <n v="0"/>
    <m/>
    <n v="0"/>
    <n v="1059"/>
    <n v="4.6337864730190237E-4"/>
    <n v="7205"/>
    <n v="3.1526375390086934E-3"/>
    <n v="1245"/>
    <n v="5.4476526524161329E-4"/>
    <n v="546"/>
    <n v="2.3890910427463522E-4"/>
    <m/>
    <n v="0"/>
  </r>
  <r>
    <x v="9"/>
    <s v="August 2025"/>
    <n v="1925013"/>
    <n v="1892137"/>
    <n v="0.9829216737757096"/>
    <n v="32876"/>
    <n v="1.7078326224290435E-2"/>
    <n v="599"/>
    <n v="3.1116672978312356E-4"/>
    <n v="5316"/>
    <n v="2.761539792198806E-3"/>
    <n v="2898"/>
    <n v="1.5054443788171819E-3"/>
    <n v="0"/>
    <n v="0"/>
    <n v="5097"/>
    <n v="2.6477743267188324E-3"/>
    <n v="8188"/>
    <n v="4.2534777687215615E-3"/>
    <n v="0"/>
    <n v="0"/>
    <m/>
    <n v="0"/>
    <m/>
    <n v="0"/>
    <n v="754"/>
    <n v="3.9168566653835583E-4"/>
    <n v="0"/>
    <n v="0"/>
    <m/>
    <n v="0"/>
    <m/>
    <n v="0"/>
    <m/>
    <n v="0"/>
    <m/>
    <n v="0"/>
    <n v="210"/>
    <n v="1.0909017237805667E-4"/>
    <n v="9648"/>
    <n v="5.0119142052547179E-3"/>
    <n v="166"/>
    <n v="8.6233183879797171E-5"/>
    <n v="0"/>
    <n v="0"/>
    <m/>
    <n v="0"/>
  </r>
  <r>
    <x v="9"/>
    <s v="September 2025"/>
    <n v="2114630"/>
    <n v="2085582"/>
    <n v="0.98626331793268796"/>
    <n v="29048"/>
    <n v="1.3736682067312012E-2"/>
    <n v="725"/>
    <n v="3.4284957652166097E-4"/>
    <n v="3319"/>
    <n v="1.5695417165177833E-3"/>
    <n v="1700"/>
    <n v="8.0392314494734298E-4"/>
    <n v="0"/>
    <n v="0"/>
    <n v="4894"/>
    <n v="2.3143528655131156E-3"/>
    <n v="6852"/>
    <n v="3.2402831701054085E-3"/>
    <n v="0"/>
    <n v="0"/>
    <m/>
    <n v="0"/>
    <m/>
    <n v="0"/>
    <n v="304"/>
    <n v="1.4376037415528959E-4"/>
    <n v="0"/>
    <n v="0"/>
    <m/>
    <n v="0"/>
    <m/>
    <n v="0"/>
    <m/>
    <n v="0"/>
    <m/>
    <n v="0"/>
    <n v="171"/>
    <n v="8.0865210462350393E-5"/>
    <n v="10501"/>
    <n v="4.9658805559364997E-3"/>
    <n v="582"/>
    <n v="2.7522545315256098E-4"/>
    <n v="0"/>
    <n v="0"/>
    <m/>
    <n v="0"/>
  </r>
  <r>
    <x v="9"/>
    <s v="October 2025"/>
    <n v="1837714"/>
    <n v="1810723"/>
    <n v="0.98531273092548677"/>
    <n v="26991"/>
    <n v="1.4687269074513227E-2"/>
    <n v="608"/>
    <n v="3.30845822581751E-4"/>
    <n v="3986"/>
    <n v="2.1689990934389137E-3"/>
    <n v="1503"/>
    <n v="8.1786393312561145E-4"/>
    <n v="0"/>
    <n v="0"/>
    <n v="3324"/>
    <n v="1.808768937930494E-3"/>
    <n v="7430"/>
    <n v="4.0430665489842275E-3"/>
    <n v="0"/>
    <n v="0"/>
    <m/>
    <n v="0"/>
    <m/>
    <n v="0"/>
    <n v="408"/>
    <n v="2.2201495989038555E-4"/>
    <n v="0"/>
    <n v="0"/>
    <m/>
    <n v="0"/>
    <m/>
    <n v="0"/>
    <m/>
    <n v="0"/>
    <m/>
    <n v="0"/>
    <n v="459"/>
    <n v="2.4976682987668376E-4"/>
    <n v="8275"/>
    <n v="4.502876943855246E-3"/>
    <n v="864"/>
    <n v="4.7014932682669884E-4"/>
    <n v="134"/>
    <n v="7.2916678003214869E-5"/>
    <m/>
    <n v="0"/>
  </r>
  <r>
    <x v="9"/>
    <s v="Novemeber 2025"/>
    <n v="1686431"/>
    <n v="1660652"/>
    <n v="0.98471387207659256"/>
    <n v="25779"/>
    <n v="1.5286127923407481E-2"/>
    <n v="838"/>
    <n v="4.9690737421216754E-4"/>
    <n v="1480"/>
    <n v="8.7759297593557049E-4"/>
    <n v="1855"/>
    <n v="1.0999560610543805E-3"/>
    <n v="0"/>
    <n v="0"/>
    <n v="3448"/>
    <n v="2.0445544466390856E-3"/>
    <n v="7563"/>
    <n v="4.4846187006761613E-3"/>
    <n v="0"/>
    <n v="0"/>
    <m/>
    <n v="0"/>
    <m/>
    <n v="0"/>
    <n v="245"/>
    <n v="1.4527721561095593E-4"/>
    <n v="0"/>
    <n v="0"/>
    <m/>
    <n v="0"/>
    <m/>
    <n v="0"/>
    <m/>
    <n v="0"/>
    <m/>
    <n v="0"/>
    <n v="1230"/>
    <n v="7.2935091918969704E-4"/>
    <n v="7946"/>
    <n v="4.7117255316108395E-3"/>
    <n v="786"/>
    <n v="4.6607302640902591E-4"/>
    <n v="388"/>
    <n v="2.3007167206959549E-4"/>
    <m/>
    <n v="0"/>
  </r>
  <r>
    <x v="10"/>
    <s v="July 2025"/>
    <n v="29666"/>
    <n v="29081"/>
    <n v="0.98028045574057843"/>
    <n v="585"/>
    <n v="1.9719544259421559E-2"/>
    <n v="0"/>
    <n v="0"/>
    <n v="66"/>
    <n v="2.2247690959347399E-3"/>
    <n v="138"/>
    <n v="4.6517899278635472E-3"/>
    <n v="0"/>
    <n v="0"/>
    <n v="112"/>
    <n v="3.7753657385559227E-3"/>
    <n v="194"/>
    <n v="6.5394727971415092E-3"/>
    <n v="0"/>
    <n v="0"/>
    <m/>
    <n v="0"/>
    <m/>
    <n v="0"/>
    <n v="0"/>
    <n v="0"/>
    <n v="0"/>
    <n v="0"/>
    <m/>
    <n v="0"/>
    <m/>
    <n v="0"/>
    <m/>
    <n v="0"/>
    <m/>
    <n v="0"/>
    <n v="43"/>
    <n v="1.4494707746241489E-3"/>
    <n v="32"/>
    <n v="1.0786759253016921E-3"/>
    <n v="0"/>
    <n v="0"/>
    <n v="0"/>
    <n v="0"/>
    <m/>
    <n v="0"/>
  </r>
  <r>
    <x v="10"/>
    <s v="August 2025"/>
    <n v="69663"/>
    <n v="68985"/>
    <n v="0.99026743034322384"/>
    <n v="678"/>
    <n v="9.7325696567761941E-3"/>
    <n v="0"/>
    <n v="0"/>
    <n v="120"/>
    <n v="1.7225787003143705E-3"/>
    <n v="100"/>
    <n v="1.4354822502619755E-3"/>
    <n v="0"/>
    <n v="0"/>
    <n v="145"/>
    <n v="2.0814492628798646E-3"/>
    <n v="84"/>
    <n v="1.2058050902200594E-3"/>
    <n v="0"/>
    <n v="0"/>
    <m/>
    <n v="0"/>
    <m/>
    <n v="0"/>
    <n v="0"/>
    <n v="0"/>
    <n v="0"/>
    <n v="0"/>
    <m/>
    <n v="0"/>
    <m/>
    <n v="0"/>
    <m/>
    <n v="0"/>
    <m/>
    <n v="0"/>
    <n v="51"/>
    <n v="7.3209594763360753E-4"/>
    <n v="172"/>
    <n v="2.4690294704505979E-3"/>
    <n v="0"/>
    <n v="0"/>
    <n v="6"/>
    <n v="8.6128935015718536E-5"/>
    <m/>
    <n v="0"/>
  </r>
  <r>
    <x v="10"/>
    <s v="September 2025"/>
    <n v="121732"/>
    <n v="120515"/>
    <n v="0.99000262872539679"/>
    <n v="1217"/>
    <n v="9.997371274603227E-3"/>
    <n v="0"/>
    <n v="0"/>
    <n v="140"/>
    <n v="1.1500673610882924E-3"/>
    <n v="66"/>
    <n v="5.4217461308448062E-4"/>
    <n v="0"/>
    <n v="0"/>
    <n v="94"/>
    <n v="7.7218808530213909E-4"/>
    <n v="127"/>
    <n v="1.0432753918443794E-3"/>
    <n v="0"/>
    <n v="0"/>
    <m/>
    <n v="0"/>
    <m/>
    <n v="0"/>
    <n v="148"/>
    <n v="1.2157854960076233E-3"/>
    <n v="0"/>
    <n v="0"/>
    <m/>
    <n v="0"/>
    <m/>
    <n v="0"/>
    <m/>
    <n v="0"/>
    <m/>
    <n v="0"/>
    <n v="53"/>
    <n v="4.3538264384056783E-4"/>
    <n v="484"/>
    <n v="3.9759471626195251E-3"/>
    <n v="0"/>
    <n v="0"/>
    <n v="105"/>
    <n v="8.6255052081621927E-4"/>
    <m/>
    <n v="0"/>
  </r>
  <r>
    <x v="10"/>
    <s v="October 2025"/>
    <n v="52491"/>
    <n v="51750"/>
    <n v="0.98588329427901922"/>
    <n v="741"/>
    <n v="1.4116705720980739E-2"/>
    <n v="0"/>
    <n v="0"/>
    <n v="79"/>
    <n v="1.5050199081747347E-3"/>
    <n v="77"/>
    <n v="1.4669181383475261E-3"/>
    <n v="0"/>
    <n v="0"/>
    <n v="129"/>
    <n v="2.4575641538549468E-3"/>
    <n v="155"/>
    <n v="2.9528871616086565E-3"/>
    <n v="0"/>
    <n v="0"/>
    <m/>
    <n v="0"/>
    <m/>
    <n v="0"/>
    <n v="110"/>
    <n v="2.0955973404964659E-3"/>
    <n v="0"/>
    <n v="0"/>
    <m/>
    <n v="0"/>
    <m/>
    <n v="0"/>
    <m/>
    <n v="0"/>
    <m/>
    <n v="0"/>
    <n v="21"/>
    <n v="4.0006858318568898E-4"/>
    <n v="152"/>
    <n v="2.8957345068678442E-3"/>
    <n v="0"/>
    <n v="0"/>
    <n v="18"/>
    <n v="3.4291592844487627E-4"/>
    <m/>
    <n v="0"/>
  </r>
  <r>
    <x v="11"/>
    <s v="May 2025"/>
    <n v="16537"/>
    <n v="16500"/>
    <n v="0.99776259297333247"/>
    <n v="37"/>
    <n v="2.2374070266674728E-3"/>
    <n v="0"/>
    <n v="0"/>
    <n v="0"/>
    <n v="0"/>
    <n v="0"/>
    <n v="0"/>
    <n v="0"/>
    <n v="0"/>
    <n v="2"/>
    <n v="1.2094092036040394E-4"/>
    <n v="0"/>
    <n v="0"/>
    <n v="0"/>
    <n v="0"/>
    <m/>
    <n v="0"/>
    <m/>
    <n v="0"/>
    <n v="0"/>
    <n v="0"/>
    <n v="0"/>
    <n v="0"/>
    <m/>
    <n v="0"/>
    <m/>
    <n v="0"/>
    <m/>
    <n v="0"/>
    <m/>
    <n v="0"/>
    <n v="0"/>
    <n v="0"/>
    <n v="0"/>
    <n v="0"/>
    <n v="0"/>
    <n v="0"/>
    <n v="35"/>
    <n v="2.1164661063070691E-3"/>
    <m/>
    <n v="0"/>
  </r>
  <r>
    <x v="11"/>
    <s v="June 2025"/>
    <n v="83437"/>
    <n v="82505"/>
    <n v="0.98882989560986134"/>
    <n v="932"/>
    <n v="1.1170104390138668E-2"/>
    <n v="166"/>
    <n v="1.9895250308616082E-3"/>
    <n v="65"/>
    <n v="7.7903088557834059E-4"/>
    <n v="12"/>
    <n v="1.4382108656830903E-4"/>
    <n v="0"/>
    <n v="0"/>
    <n v="93"/>
    <n v="1.1146134209043949E-3"/>
    <n v="101"/>
    <n v="1.2104941452832675E-3"/>
    <n v="0"/>
    <n v="0"/>
    <m/>
    <n v="0"/>
    <m/>
    <n v="0"/>
    <n v="0"/>
    <n v="0"/>
    <n v="0"/>
    <n v="0"/>
    <m/>
    <n v="0"/>
    <m/>
    <n v="0"/>
    <m/>
    <n v="0"/>
    <m/>
    <n v="0"/>
    <n v="0"/>
    <n v="0"/>
    <n v="29"/>
    <n v="3.4756762587341349E-4"/>
    <n v="0"/>
    <n v="0"/>
    <n v="466"/>
    <n v="5.585052195069334E-3"/>
    <m/>
    <n v="0"/>
  </r>
  <r>
    <x v="11"/>
    <s v="July 2025"/>
    <n v="172632"/>
    <n v="170929"/>
    <n v="0.99013508503637793"/>
    <n v="1703"/>
    <n v="9.8649149636220405E-3"/>
    <n v="331"/>
    <n v="1.9173733722600676E-3"/>
    <n v="0"/>
    <n v="0"/>
    <n v="150"/>
    <n v="8.6890031975531763E-4"/>
    <n v="0"/>
    <n v="0"/>
    <n v="156"/>
    <n v="9.0365633254553036E-4"/>
    <n v="40"/>
    <n v="2.3170675193475137E-4"/>
    <n v="0"/>
    <n v="0"/>
    <m/>
    <n v="0"/>
    <m/>
    <n v="0"/>
    <n v="236"/>
    <n v="1.3670698364150332E-3"/>
    <n v="0"/>
    <n v="0"/>
    <m/>
    <n v="0"/>
    <m/>
    <n v="0"/>
    <m/>
    <n v="0"/>
    <m/>
    <n v="0"/>
    <n v="0"/>
    <n v="0"/>
    <n v="45"/>
    <n v="2.6067009592659529E-4"/>
    <n v="58"/>
    <n v="3.359747903053895E-4"/>
    <n v="687"/>
    <n v="3.9795634644793553E-3"/>
    <m/>
    <n v="0"/>
  </r>
  <r>
    <x v="11"/>
    <s v="August 2025"/>
    <n v="247141"/>
    <n v="245470"/>
    <n v="0.99323867751607386"/>
    <n v="1671"/>
    <n v="6.7613224839261797E-3"/>
    <n v="177"/>
    <n v="7.1619035287548405E-4"/>
    <n v="0"/>
    <n v="0"/>
    <n v="30"/>
    <n v="1.2138819540262442E-4"/>
    <n v="0"/>
    <n v="0"/>
    <n v="74"/>
    <n v="2.9942421532647357E-4"/>
    <n v="81"/>
    <n v="3.2774812758708591E-4"/>
    <n v="0"/>
    <n v="0"/>
    <m/>
    <n v="0"/>
    <m/>
    <n v="0"/>
    <n v="401"/>
    <n v="1.6225555452150796E-3"/>
    <n v="108"/>
    <n v="4.3699750344944788E-4"/>
    <m/>
    <n v="0"/>
    <m/>
    <n v="0"/>
    <m/>
    <n v="0"/>
    <m/>
    <n v="0"/>
    <n v="0"/>
    <n v="0"/>
    <n v="0"/>
    <n v="0"/>
    <n v="0"/>
    <n v="0"/>
    <n v="800"/>
    <n v="3.2370185440699843E-3"/>
    <m/>
    <n v="0"/>
  </r>
  <r>
    <x v="11"/>
    <s v="September 2025"/>
    <n v="187515"/>
    <n v="186156"/>
    <n v="0.99275257979361653"/>
    <n v="1359"/>
    <n v="7.2474202063834894E-3"/>
    <n v="134"/>
    <n v="7.1460949790683409E-4"/>
    <n v="48"/>
    <n v="2.5597952163826891E-4"/>
    <n v="52"/>
    <n v="2.7731114844145799E-4"/>
    <n v="0"/>
    <n v="0"/>
    <n v="132"/>
    <n v="7.0394368450523955E-4"/>
    <n v="100"/>
    <n v="5.3329067007972691E-4"/>
    <n v="73"/>
    <n v="3.8930218915820067E-4"/>
    <m/>
    <n v="0"/>
    <m/>
    <n v="0"/>
    <n v="352"/>
    <n v="1.8771831586806389E-3"/>
    <n v="0"/>
    <n v="0"/>
    <m/>
    <n v="0"/>
    <m/>
    <n v="0"/>
    <m/>
    <n v="0"/>
    <m/>
    <n v="0"/>
    <n v="0"/>
    <n v="0"/>
    <n v="107"/>
    <n v="5.706210169853078E-4"/>
    <n v="42"/>
    <n v="2.2398208143348532E-4"/>
    <n v="319"/>
    <n v="1.7011972375543291E-3"/>
    <m/>
    <n v="0"/>
  </r>
  <r>
    <x v="11"/>
    <s v="October 2025"/>
    <n v="114287"/>
    <n v="113116"/>
    <n v="0.98975386526901576"/>
    <n v="1171"/>
    <n v="1.0246134730984277E-2"/>
    <n v="0"/>
    <n v="0"/>
    <n v="143"/>
    <n v="1.2512359235958596E-3"/>
    <n v="105"/>
    <n v="9.1873966417877796E-4"/>
    <n v="0"/>
    <n v="0"/>
    <n v="115"/>
    <n v="1.006238679814852E-3"/>
    <n v="270"/>
    <n v="2.3624734221740005E-3"/>
    <n v="35"/>
    <n v="3.0624655472625932E-4"/>
    <m/>
    <n v="0"/>
    <m/>
    <n v="0"/>
    <n v="141"/>
    <n v="1.2337361204686446E-3"/>
    <n v="0"/>
    <n v="0"/>
    <m/>
    <n v="0"/>
    <m/>
    <n v="0"/>
    <m/>
    <n v="0"/>
    <m/>
    <n v="0"/>
    <n v="0"/>
    <n v="0"/>
    <n v="288"/>
    <n v="2.5199716503189339E-3"/>
    <n v="17"/>
    <n v="1.4874832658132595E-4"/>
    <n v="57"/>
    <n v="4.9874438912562232E-4"/>
    <m/>
    <n v="0"/>
  </r>
  <r>
    <x v="11"/>
    <s v="Novemeber 2025"/>
    <n v="122296"/>
    <n v="117164"/>
    <n v="0.9580362399424347"/>
    <n v="5132"/>
    <n v="4.1963760057565254E-2"/>
    <n v="120"/>
    <n v="9.8122587819716089E-4"/>
    <n v="80"/>
    <n v="6.5415058546477404E-4"/>
    <n v="64"/>
    <n v="5.2332046837181916E-4"/>
    <n v="0"/>
    <n v="0"/>
    <n v="215"/>
    <n v="1.7580296984365802E-3"/>
    <n v="298"/>
    <n v="2.436710930856283E-3"/>
    <n v="0"/>
    <n v="0"/>
    <m/>
    <n v="0"/>
    <m/>
    <n v="0"/>
    <n v="3990"/>
    <n v="3.2625760450055601E-2"/>
    <n v="0"/>
    <n v="0"/>
    <m/>
    <n v="0"/>
    <m/>
    <n v="0"/>
    <m/>
    <n v="0"/>
    <m/>
    <n v="0"/>
    <n v="0"/>
    <n v="0"/>
    <n v="312"/>
    <n v="2.5511872833126185E-3"/>
    <n v="0"/>
    <n v="0"/>
    <n v="53"/>
    <n v="4.3337476287041277E-4"/>
    <m/>
    <n v="0"/>
  </r>
  <r>
    <x v="12"/>
    <s v="April 2025"/>
    <n v="122517"/>
    <n v="122421"/>
    <n v="0.99921643527020743"/>
    <n v="96"/>
    <n v="7.8356472979260021E-4"/>
    <m/>
    <n v="0"/>
    <n v="43"/>
    <n v="3.5097170188626883E-4"/>
    <n v="5"/>
    <n v="4.081066301003126E-5"/>
    <n v="0"/>
    <n v="0"/>
    <n v="0"/>
    <n v="0"/>
    <n v="0"/>
    <n v="0"/>
    <m/>
    <n v="0"/>
    <m/>
    <n v="0"/>
    <m/>
    <n v="0"/>
    <m/>
    <n v="0"/>
    <n v="48"/>
    <n v="3.917823648963001E-4"/>
    <m/>
    <n v="0"/>
    <m/>
    <n v="0"/>
    <m/>
    <n v="0"/>
    <m/>
    <n v="0"/>
    <n v="0"/>
    <n v="0"/>
    <m/>
    <n v="0"/>
    <m/>
    <n v="0"/>
    <n v="0"/>
    <n v="0"/>
    <m/>
    <n v="0"/>
  </r>
  <r>
    <x v="12"/>
    <s v="May 2025"/>
    <n v="137207"/>
    <n v="137102"/>
    <n v="0.99923473292178966"/>
    <n v="105"/>
    <n v="7.6526707821029537E-4"/>
    <m/>
    <n v="0"/>
    <n v="48"/>
    <n v="3.4983637861042075E-4"/>
    <n v="0"/>
    <n v="0"/>
    <n v="0"/>
    <n v="0"/>
    <n v="0"/>
    <n v="0"/>
    <n v="0"/>
    <n v="0"/>
    <m/>
    <n v="0"/>
    <m/>
    <n v="0"/>
    <m/>
    <n v="0"/>
    <m/>
    <n v="0"/>
    <n v="57"/>
    <n v="4.1543069959987467E-4"/>
    <m/>
    <n v="0"/>
    <m/>
    <n v="0"/>
    <m/>
    <n v="0"/>
    <m/>
    <n v="0"/>
    <n v="0"/>
    <n v="0"/>
    <m/>
    <n v="0"/>
    <m/>
    <n v="0"/>
    <n v="0"/>
    <n v="0"/>
    <m/>
    <n v="0"/>
  </r>
  <r>
    <x v="12"/>
    <s v="June 2025"/>
    <n v="165193"/>
    <n v="164635"/>
    <n v="0.99662213289909374"/>
    <n v="558"/>
    <n v="3.3778671009062127E-3"/>
    <m/>
    <n v="0"/>
    <n v="121"/>
    <n v="7.3247655772339017E-4"/>
    <n v="107"/>
    <n v="6.4772720393721289E-4"/>
    <n v="0"/>
    <n v="0"/>
    <n v="32"/>
    <n v="1.9371280865411973E-4"/>
    <n v="30"/>
    <n v="1.8160575811323725E-4"/>
    <m/>
    <n v="0"/>
    <m/>
    <n v="0"/>
    <m/>
    <n v="0"/>
    <m/>
    <n v="0"/>
    <n v="100"/>
    <n v="6.0535252704412414E-4"/>
    <m/>
    <n v="0"/>
    <m/>
    <n v="0"/>
    <m/>
    <n v="0"/>
    <m/>
    <n v="0"/>
    <n v="0"/>
    <n v="0"/>
    <m/>
    <n v="0"/>
    <m/>
    <n v="0"/>
    <n v="168"/>
    <n v="1.0169922454341285E-3"/>
    <m/>
    <n v="0"/>
  </r>
  <r>
    <x v="12"/>
    <s v="July 2025"/>
    <n v="155705"/>
    <n v="155046"/>
    <n v="0.99576763751966857"/>
    <n v="659"/>
    <n v="4.2323624803313961E-3"/>
    <m/>
    <n v="0"/>
    <n v="116"/>
    <n v="7.4499855495969948E-4"/>
    <n v="142"/>
    <n v="9.1198098969204582E-4"/>
    <n v="0"/>
    <n v="0"/>
    <n v="72"/>
    <n v="4.6241289618188238E-4"/>
    <n v="59"/>
    <n v="3.7892167881570921E-4"/>
    <m/>
    <n v="0"/>
    <m/>
    <n v="0"/>
    <m/>
    <n v="0"/>
    <m/>
    <n v="0"/>
    <n v="71"/>
    <n v="4.5599049484602291E-4"/>
    <m/>
    <n v="0"/>
    <m/>
    <n v="0"/>
    <m/>
    <n v="0"/>
    <m/>
    <n v="0"/>
    <n v="0"/>
    <n v="0"/>
    <m/>
    <n v="0"/>
    <m/>
    <n v="0"/>
    <n v="199"/>
    <n v="1.2780578658360361E-3"/>
    <m/>
    <n v="0"/>
  </r>
  <r>
    <x v="12"/>
    <s v="August 2025"/>
    <n v="170675"/>
    <n v="169978"/>
    <n v="0.99591621502856309"/>
    <n v="697"/>
    <n v="4.0837849714369413E-3"/>
    <m/>
    <n v="0"/>
    <n v="127"/>
    <n v="7.4410429178262778E-4"/>
    <n v="177"/>
    <n v="1.0370587373663396E-3"/>
    <n v="0"/>
    <n v="0"/>
    <n v="76"/>
    <n v="4.4529075728724185E-4"/>
    <n v="28"/>
    <n v="1.6405448952687857E-4"/>
    <m/>
    <n v="0"/>
    <m/>
    <n v="0"/>
    <m/>
    <n v="0"/>
    <m/>
    <n v="0"/>
    <n v="86"/>
    <n v="5.0388164640398413E-4"/>
    <m/>
    <n v="0"/>
    <m/>
    <n v="0"/>
    <m/>
    <n v="0"/>
    <m/>
    <n v="0"/>
    <n v="0"/>
    <n v="0"/>
    <m/>
    <n v="0"/>
    <m/>
    <n v="0"/>
    <n v="203"/>
    <n v="1.1893950490698697E-3"/>
    <m/>
    <n v="0"/>
  </r>
  <r>
    <x v="12"/>
    <s v="September 2025"/>
    <n v="176936"/>
    <n v="176189"/>
    <n v="0.99577813446669983"/>
    <n v="747"/>
    <n v="4.2218655333001766E-3"/>
    <m/>
    <n v="0"/>
    <n v="141"/>
    <n v="7.9689831351449116E-4"/>
    <n v="182"/>
    <n v="1.0286205181534566E-3"/>
    <n v="0"/>
    <n v="0"/>
    <n v="135"/>
    <n v="7.629877469819596E-4"/>
    <n v="0"/>
    <n v="0"/>
    <m/>
    <n v="0"/>
    <m/>
    <n v="0"/>
    <m/>
    <n v="0"/>
    <m/>
    <n v="0"/>
    <n v="95"/>
    <n v="5.3691730343174938E-4"/>
    <m/>
    <n v="0"/>
    <m/>
    <n v="0"/>
    <m/>
    <n v="0"/>
    <m/>
    <n v="0"/>
    <n v="0"/>
    <n v="0"/>
    <m/>
    <n v="0"/>
    <m/>
    <n v="0"/>
    <n v="194"/>
    <n v="1.0964416512185197E-3"/>
    <m/>
    <n v="0"/>
  </r>
  <r>
    <x v="12"/>
    <s v="October 2025"/>
    <n v="163413"/>
    <n v="162568"/>
    <n v="0.9948290527681396"/>
    <n v="845"/>
    <n v="5.1709472318603785E-3"/>
    <m/>
    <n v="0"/>
    <n v="150"/>
    <n v="9.179196269574636E-4"/>
    <n v="171"/>
    <n v="1.0464283747315085E-3"/>
    <n v="0"/>
    <n v="0"/>
    <n v="93"/>
    <n v="5.6911016871362744E-4"/>
    <n v="69"/>
    <n v="4.2224302840043325E-4"/>
    <m/>
    <n v="0"/>
    <m/>
    <n v="0"/>
    <m/>
    <n v="0"/>
    <m/>
    <n v="0"/>
    <n v="98"/>
    <n v="5.997074896122096E-4"/>
    <m/>
    <n v="0"/>
    <m/>
    <n v="0"/>
    <m/>
    <n v="0"/>
    <m/>
    <n v="0"/>
    <n v="0"/>
    <n v="0"/>
    <m/>
    <n v="0"/>
    <m/>
    <n v="0"/>
    <n v="264"/>
    <n v="1.615538543445136E-3"/>
    <m/>
    <n v="0"/>
  </r>
  <r>
    <x v="12"/>
    <s v="Novemeber 2025"/>
    <n v="242203"/>
    <n v="240479"/>
    <n v="0.99288200393884474"/>
    <n v="1724"/>
    <n v="7.1179960611553123E-3"/>
    <m/>
    <n v="0"/>
    <n v="235"/>
    <n v="9.7026048397418692E-4"/>
    <n v="247"/>
    <n v="1.0198057001771241E-3"/>
    <n v="0"/>
    <n v="0"/>
    <n v="153"/>
    <n v="6.3170150658744932E-4"/>
    <n v="118"/>
    <n v="4.8719462599554916E-4"/>
    <m/>
    <n v="0"/>
    <m/>
    <n v="0"/>
    <m/>
    <n v="0"/>
    <m/>
    <n v="0"/>
    <n v="189"/>
    <n v="7.8033715519626099E-4"/>
    <m/>
    <n v="0"/>
    <m/>
    <n v="0"/>
    <m/>
    <n v="0"/>
    <m/>
    <n v="0"/>
    <n v="0"/>
    <n v="0"/>
    <m/>
    <n v="0"/>
    <m/>
    <n v="0"/>
    <n v="782"/>
    <n v="3.2286965892247411E-3"/>
    <m/>
    <n v="0"/>
  </r>
  <r>
    <x v="13"/>
    <s v="April 2025"/>
    <m/>
    <m/>
    <e v="#DIV/0!"/>
    <m/>
    <e v="#DIV/0!"/>
    <m/>
    <e v="#DIV/0!"/>
    <n v="0"/>
    <e v="#DIV/0!"/>
    <n v="0"/>
    <e v="#DIV/0!"/>
    <n v="0"/>
    <e v="#DIV/0!"/>
    <n v="0"/>
    <e v="#DIV/0!"/>
    <n v="0"/>
    <e v="#DIV/0!"/>
    <m/>
    <e v="#DIV/0!"/>
    <m/>
    <e v="#DIV/0!"/>
    <m/>
    <e v="#DIV/0!"/>
    <m/>
    <e v="#DIV/0!"/>
    <n v="0"/>
    <e v="#DIV/0!"/>
    <m/>
    <e v="#DIV/0!"/>
    <m/>
    <e v="#DIV/0!"/>
    <m/>
    <n v="0"/>
    <m/>
    <e v="#DIV/0!"/>
    <n v="0"/>
    <e v="#DIV/0!"/>
    <m/>
    <e v="#DIV/0!"/>
    <m/>
    <e v="#DIV/0!"/>
    <n v="0"/>
    <e v="#DIV/0!"/>
    <m/>
    <e v="#DIV/0!"/>
  </r>
  <r>
    <x v="13"/>
    <s v="May 2025"/>
    <n v="71594"/>
    <n v="71534"/>
    <n v="0.99916194094477195"/>
    <n v="60"/>
    <n v="8.3805905522809179E-4"/>
    <m/>
    <n v="0"/>
    <n v="33"/>
    <n v="4.6093248037545046E-4"/>
    <n v="1"/>
    <n v="1.3967650920468195E-5"/>
    <n v="0"/>
    <n v="0"/>
    <n v="0"/>
    <n v="0"/>
    <n v="0"/>
    <n v="0"/>
    <m/>
    <n v="0"/>
    <m/>
    <n v="0"/>
    <m/>
    <n v="0"/>
    <m/>
    <n v="0"/>
    <n v="26"/>
    <n v="3.631589239321731E-4"/>
    <m/>
    <n v="0"/>
    <m/>
    <n v="0"/>
    <m/>
    <n v="0"/>
    <m/>
    <n v="0"/>
    <n v="0"/>
    <n v="0"/>
    <m/>
    <n v="0"/>
    <m/>
    <n v="0"/>
    <n v="0"/>
    <n v="0"/>
    <m/>
    <n v="0"/>
  </r>
  <r>
    <x v="13"/>
    <s v="June 2025"/>
    <n v="117846"/>
    <n v="117505"/>
    <n v="0.99710639308928606"/>
    <n v="341"/>
    <n v="2.8936069107139825E-3"/>
    <m/>
    <n v="0"/>
    <n v="121"/>
    <n v="1.0267637425114132E-3"/>
    <n v="66"/>
    <n v="5.6005295046077086E-4"/>
    <n v="0"/>
    <n v="0"/>
    <n v="13"/>
    <n v="1.1031345993924274E-4"/>
    <n v="0"/>
    <n v="0"/>
    <m/>
    <n v="0"/>
    <m/>
    <n v="0"/>
    <m/>
    <n v="0"/>
    <m/>
    <n v="0"/>
    <n v="83"/>
    <n v="7.0430901345824208E-4"/>
    <m/>
    <n v="0"/>
    <m/>
    <n v="0"/>
    <m/>
    <n v="0"/>
    <m/>
    <n v="0"/>
    <n v="0"/>
    <n v="0"/>
    <m/>
    <n v="0"/>
    <m/>
    <n v="0"/>
    <n v="58"/>
    <n v="4.9216774434431378E-4"/>
    <m/>
    <n v="0"/>
  </r>
  <r>
    <x v="13"/>
    <s v="July 2025"/>
    <n v="160472"/>
    <n v="159848"/>
    <n v="0.99611147116007781"/>
    <n v="624"/>
    <n v="3.8885288399222295E-3"/>
    <m/>
    <n v="0"/>
    <n v="182"/>
    <n v="1.1341542449773169E-3"/>
    <n v="101"/>
    <n v="6.2939328979510448E-4"/>
    <n v="0"/>
    <n v="0"/>
    <n v="56"/>
    <n v="3.4897053691609751E-4"/>
    <n v="15"/>
    <n v="9.3474250959668973E-5"/>
    <m/>
    <n v="0"/>
    <m/>
    <n v="0"/>
    <m/>
    <n v="0"/>
    <m/>
    <n v="0"/>
    <n v="141"/>
    <n v="8.7865795902088834E-4"/>
    <m/>
    <n v="0"/>
    <m/>
    <n v="0"/>
    <m/>
    <n v="0"/>
    <m/>
    <n v="0"/>
    <n v="0"/>
    <n v="0"/>
    <m/>
    <n v="0"/>
    <m/>
    <n v="0"/>
    <n v="129"/>
    <n v="8.0387855825315318E-4"/>
    <m/>
    <n v="0"/>
  </r>
  <r>
    <x v="13"/>
    <s v="August 2025"/>
    <n v="195440"/>
    <n v="194696"/>
    <n v="0.99619320507572662"/>
    <n v="744"/>
    <n v="3.8067949242734343E-3"/>
    <m/>
    <n v="0"/>
    <n v="192"/>
    <n v="9.8239869013507972E-4"/>
    <n v="130"/>
    <n v="6.6516577977896027E-4"/>
    <n v="0"/>
    <n v="0"/>
    <n v="67"/>
    <n v="3.4281620957838722E-4"/>
    <n v="21"/>
    <n v="1.0744985673352435E-4"/>
    <m/>
    <n v="0"/>
    <m/>
    <n v="0"/>
    <m/>
    <n v="0"/>
    <m/>
    <n v="0"/>
    <n v="139"/>
    <n v="7.1121571837904219E-4"/>
    <m/>
    <n v="0"/>
    <m/>
    <n v="0"/>
    <m/>
    <n v="0"/>
    <m/>
    <n v="0"/>
    <n v="0"/>
    <n v="0"/>
    <m/>
    <n v="0"/>
    <m/>
    <n v="0"/>
    <n v="195"/>
    <n v="9.977486696684404E-4"/>
    <m/>
    <n v="0"/>
  </r>
  <r>
    <x v="13"/>
    <s v="September 2025"/>
    <n v="225943"/>
    <n v="224790"/>
    <n v="0.99489694303430509"/>
    <n v="1153"/>
    <n v="5.1030569656948877E-3"/>
    <m/>
    <n v="0"/>
    <n v="220"/>
    <n v="9.7369690585678685E-4"/>
    <n v="186"/>
    <n v="8.2321647495164712E-4"/>
    <n v="0"/>
    <n v="0"/>
    <n v="103"/>
    <n v="4.5586718774204114E-4"/>
    <n v="67"/>
    <n v="2.9653496678365784E-4"/>
    <m/>
    <n v="0"/>
    <m/>
    <n v="0"/>
    <m/>
    <n v="0"/>
    <m/>
    <n v="0"/>
    <n v="174"/>
    <n v="7.7010573463218602E-4"/>
    <m/>
    <n v="0"/>
    <m/>
    <n v="0"/>
    <m/>
    <n v="0"/>
    <m/>
    <n v="0"/>
    <n v="0"/>
    <n v="0"/>
    <m/>
    <n v="0"/>
    <m/>
    <n v="0"/>
    <n v="403"/>
    <n v="1.7836356957285687E-3"/>
    <m/>
    <n v="0"/>
  </r>
  <r>
    <x v="13"/>
    <s v="October 2025"/>
    <n v="203671"/>
    <n v="202457"/>
    <n v="0.9940394066902013"/>
    <n v="1214"/>
    <n v="5.9605933097986461E-3"/>
    <m/>
    <n v="0"/>
    <n v="191"/>
    <n v="9.3778692106387266E-4"/>
    <n v="189"/>
    <n v="9.2796716272812527E-4"/>
    <n v="0"/>
    <n v="0"/>
    <n v="117"/>
    <n v="5.7445586264122037E-4"/>
    <n v="73"/>
    <n v="3.5842117925477854E-4"/>
    <m/>
    <n v="0"/>
    <m/>
    <n v="0"/>
    <m/>
    <n v="0"/>
    <m/>
    <n v="0"/>
    <n v="163"/>
    <n v="8.0031030436340962E-4"/>
    <m/>
    <n v="0"/>
    <m/>
    <n v="0"/>
    <m/>
    <n v="0"/>
    <m/>
    <n v="0"/>
    <n v="0"/>
    <n v="0"/>
    <m/>
    <n v="0"/>
    <m/>
    <n v="0"/>
    <n v="481"/>
    <n v="2.3616518797472392E-3"/>
    <m/>
    <n v="0"/>
  </r>
  <r>
    <x v="13"/>
    <s v="Novemeber 2025"/>
    <n v="226436"/>
    <n v="225001"/>
    <n v="0.99366266848027696"/>
    <n v="1435"/>
    <n v="6.3373315197230119E-3"/>
    <m/>
    <n v="0"/>
    <n v="196"/>
    <n v="8.655867441572895E-4"/>
    <n v="186"/>
    <n v="8.2142415516967264E-4"/>
    <n v="0"/>
    <n v="0"/>
    <n v="128"/>
    <n v="5.6528113904149517E-4"/>
    <n v="97"/>
    <n v="4.2837711317988308E-4"/>
    <m/>
    <n v="0"/>
    <m/>
    <n v="0"/>
    <m/>
    <n v="0"/>
    <m/>
    <n v="0"/>
    <n v="181"/>
    <n v="7.9934286067586421E-4"/>
    <m/>
    <n v="0"/>
    <m/>
    <n v="0"/>
    <m/>
    <n v="0"/>
    <m/>
    <n v="0"/>
    <n v="0"/>
    <n v="0"/>
    <m/>
    <n v="0"/>
    <m/>
    <n v="0"/>
    <n v="647"/>
    <n v="2.8573195074988078E-3"/>
    <m/>
    <n v="0"/>
  </r>
  <r>
    <x v="14"/>
    <s v="June 2025"/>
    <n v="16204"/>
    <n v="16124"/>
    <n v="0.99506294742039003"/>
    <n v="80"/>
    <n v="4.9370525796099728E-3"/>
    <m/>
    <n v="0"/>
    <n v="18"/>
    <n v="1.110836830412244E-3"/>
    <n v="21"/>
    <n v="1.2959763021476178E-3"/>
    <n v="0"/>
    <n v="0"/>
    <n v="0"/>
    <n v="0"/>
    <n v="0"/>
    <n v="0"/>
    <m/>
    <n v="0"/>
    <m/>
    <n v="0"/>
    <m/>
    <n v="0"/>
    <m/>
    <n v="0"/>
    <n v="13"/>
    <n v="8.0227104418662063E-4"/>
    <m/>
    <n v="0"/>
    <m/>
    <n v="0"/>
    <m/>
    <n v="0"/>
    <m/>
    <n v="0"/>
    <n v="0"/>
    <n v="0"/>
    <m/>
    <n v="0"/>
    <m/>
    <n v="0"/>
    <n v="28"/>
    <n v="1.7279684028634905E-3"/>
    <m/>
    <n v="0"/>
  </r>
  <r>
    <x v="14"/>
    <s v="July 2025"/>
    <n v="109402"/>
    <n v="108895"/>
    <n v="0.99536571543481833"/>
    <n v="507"/>
    <n v="4.6342845651816235E-3"/>
    <m/>
    <n v="0"/>
    <n v="128"/>
    <n v="1.1699968921957552E-3"/>
    <n v="110"/>
    <n v="1.005466079230727E-3"/>
    <n v="0"/>
    <n v="0"/>
    <n v="0"/>
    <n v="0"/>
    <n v="0"/>
    <n v="0"/>
    <m/>
    <n v="0"/>
    <m/>
    <n v="0"/>
    <m/>
    <n v="0"/>
    <m/>
    <n v="0"/>
    <n v="110"/>
    <n v="1.005466079230727E-3"/>
    <m/>
    <n v="0"/>
    <m/>
    <n v="0"/>
    <m/>
    <n v="0"/>
    <m/>
    <n v="0"/>
    <n v="1"/>
    <n v="9.1406007202793373E-6"/>
    <m/>
    <n v="0"/>
    <m/>
    <n v="0"/>
    <n v="158"/>
    <n v="1.4442149138041353E-3"/>
    <m/>
    <n v="0"/>
  </r>
  <r>
    <x v="14"/>
    <s v="August 2025"/>
    <n v="117392"/>
    <n v="116998"/>
    <n v="0.99664372359274911"/>
    <n v="394"/>
    <n v="3.3562764072509201E-3"/>
    <m/>
    <n v="0"/>
    <n v="90"/>
    <n v="7.6666212348371272E-4"/>
    <n v="87"/>
    <n v="7.4110671936758888E-4"/>
    <n v="0"/>
    <n v="0"/>
    <n v="0"/>
    <n v="0"/>
    <n v="0"/>
    <n v="0"/>
    <m/>
    <n v="0"/>
    <m/>
    <n v="0"/>
    <m/>
    <n v="0"/>
    <m/>
    <n v="0"/>
    <n v="78"/>
    <n v="6.6444050701921771E-4"/>
    <m/>
    <n v="0"/>
    <m/>
    <n v="0"/>
    <m/>
    <n v="0"/>
    <m/>
    <n v="0"/>
    <n v="0"/>
    <n v="0"/>
    <m/>
    <n v="0"/>
    <m/>
    <n v="0"/>
    <n v="139"/>
    <n v="1.1840670573804008E-3"/>
    <m/>
    <n v="0"/>
  </r>
  <r>
    <x v="14"/>
    <s v="September 2025"/>
    <n v="90677"/>
    <n v="90364"/>
    <n v="0.99654818752274554"/>
    <n v="313"/>
    <n v="3.4518124772544307E-3"/>
    <m/>
    <n v="0"/>
    <n v="72"/>
    <n v="7.9402715131731306E-4"/>
    <n v="76"/>
    <n v="8.3813977083494156E-4"/>
    <n v="0"/>
    <n v="0"/>
    <n v="0"/>
    <n v="0"/>
    <n v="0"/>
    <n v="0"/>
    <m/>
    <n v="0"/>
    <m/>
    <n v="0"/>
    <m/>
    <n v="0"/>
    <m/>
    <n v="0"/>
    <n v="66"/>
    <n v="7.2785822204087035E-4"/>
    <m/>
    <n v="0"/>
    <m/>
    <n v="0"/>
    <m/>
    <n v="0"/>
    <m/>
    <n v="0"/>
    <n v="0"/>
    <n v="0"/>
    <m/>
    <n v="0"/>
    <m/>
    <n v="0"/>
    <n v="99"/>
    <n v="1.0917873330613054E-3"/>
    <m/>
    <n v="0"/>
  </r>
  <r>
    <x v="14"/>
    <s v="October 2025"/>
    <n v="109358"/>
    <n v="108918"/>
    <n v="0.99597651749300464"/>
    <n v="440"/>
    <n v="4.0234825069953729E-3"/>
    <m/>
    <n v="0"/>
    <n v="88"/>
    <n v="8.0469650139907464E-4"/>
    <n v="91"/>
    <n v="8.3212933667404306E-4"/>
    <n v="0"/>
    <n v="0"/>
    <n v="5"/>
    <n v="4.572139212494742E-5"/>
    <n v="0"/>
    <n v="0"/>
    <m/>
    <n v="0"/>
    <m/>
    <n v="0"/>
    <m/>
    <n v="0"/>
    <m/>
    <n v="0"/>
    <n v="71"/>
    <n v="6.4924376817425335E-4"/>
    <m/>
    <n v="0"/>
    <m/>
    <n v="0"/>
    <m/>
    <n v="0"/>
    <m/>
    <n v="0"/>
    <n v="0"/>
    <n v="0"/>
    <m/>
    <n v="0"/>
    <m/>
    <n v="0"/>
    <n v="185"/>
    <n v="1.6916915086230546E-3"/>
    <m/>
    <n v="0"/>
  </r>
  <r>
    <x v="14"/>
    <s v="Novemeber 2025"/>
    <n v="128620"/>
    <n v="127890"/>
    <n v="0.99432436635048982"/>
    <n v="730"/>
    <n v="5.6756336495101855E-3"/>
    <m/>
    <n v="0"/>
    <n v="140"/>
    <n v="1.0884776862074327E-3"/>
    <n v="129"/>
    <n v="1.0029544394339917E-3"/>
    <n v="0"/>
    <n v="0"/>
    <n v="71"/>
    <n v="5.5201368371948377E-4"/>
    <n v="41"/>
    <n v="3.1876846524646243E-4"/>
    <m/>
    <n v="0"/>
    <m/>
    <n v="0"/>
    <m/>
    <n v="0"/>
    <m/>
    <n v="0"/>
    <n v="109"/>
    <n v="8.4745762711864404E-4"/>
    <m/>
    <n v="0"/>
    <m/>
    <n v="0"/>
    <m/>
    <n v="0"/>
    <m/>
    <n v="0"/>
    <n v="0"/>
    <n v="0"/>
    <m/>
    <n v="0"/>
    <m/>
    <n v="0"/>
    <n v="240"/>
    <n v="1.8659617477841705E-3"/>
    <m/>
    <n v="0"/>
  </r>
  <r>
    <x v="15"/>
    <s v="August 2025"/>
    <n v="6381"/>
    <n v="6376"/>
    <n v="0.99921642375803166"/>
    <n v="5"/>
    <n v="7.8357624196834349E-4"/>
    <m/>
    <n v="0"/>
    <n v="0"/>
    <n v="0"/>
    <n v="3"/>
    <n v="4.7014574518100609E-4"/>
    <m/>
    <n v="0"/>
    <n v="2"/>
    <n v="3.1343049678733741E-4"/>
    <n v="0"/>
    <n v="0"/>
    <m/>
    <n v="0"/>
    <m/>
    <n v="0"/>
    <m/>
    <n v="0"/>
    <m/>
    <n v="0"/>
    <n v="0"/>
    <n v="0"/>
    <m/>
    <n v="0"/>
    <m/>
    <n v="0"/>
    <m/>
    <n v="0"/>
    <m/>
    <n v="0"/>
    <n v="0"/>
    <n v="0"/>
    <m/>
    <n v="0"/>
    <m/>
    <n v="0"/>
    <n v="0"/>
    <n v="0"/>
    <m/>
    <n v="0"/>
  </r>
  <r>
    <x v="15"/>
    <s v="September 2025"/>
    <n v="127933"/>
    <n v="127630"/>
    <n v="0.99763157277637515"/>
    <n v="303"/>
    <n v="2.3684272236248662E-3"/>
    <m/>
    <n v="0"/>
    <n v="62"/>
    <n v="4.8462867282092969E-4"/>
    <n v="82"/>
    <n v="6.4096050276316507E-4"/>
    <m/>
    <n v="0"/>
    <n v="47"/>
    <n v="3.6737980036425315E-4"/>
    <n v="8"/>
    <n v="6.2532731976894153E-5"/>
    <m/>
    <n v="0"/>
    <m/>
    <n v="0"/>
    <m/>
    <n v="0"/>
    <m/>
    <n v="0"/>
    <n v="50"/>
    <n v="3.9082957485558846E-4"/>
    <m/>
    <n v="0"/>
    <m/>
    <n v="0"/>
    <m/>
    <n v="0"/>
    <m/>
    <n v="0"/>
    <n v="0"/>
    <n v="0"/>
    <m/>
    <n v="0"/>
    <m/>
    <n v="0"/>
    <n v="54"/>
    <n v="4.2209594084403554E-4"/>
    <m/>
    <n v="0"/>
  </r>
  <r>
    <x v="15"/>
    <s v="October 2025"/>
    <n v="15550"/>
    <n v="15467"/>
    <n v="0.99466237942122182"/>
    <n v="83"/>
    <n v="5.3376205787781352E-3"/>
    <m/>
    <n v="0"/>
    <n v="12"/>
    <n v="7.7170418006430863E-4"/>
    <n v="19"/>
    <n v="1.2218649517684887E-3"/>
    <m/>
    <n v="0"/>
    <n v="12"/>
    <n v="7.7170418006430863E-4"/>
    <n v="0"/>
    <n v="0"/>
    <m/>
    <n v="0"/>
    <m/>
    <n v="0"/>
    <m/>
    <n v="0"/>
    <m/>
    <n v="0"/>
    <n v="12"/>
    <n v="7.7170418006430863E-4"/>
    <m/>
    <n v="0"/>
    <m/>
    <n v="0"/>
    <m/>
    <n v="0"/>
    <m/>
    <n v="0"/>
    <n v="0"/>
    <n v="0"/>
    <m/>
    <n v="0"/>
    <m/>
    <n v="0"/>
    <n v="28"/>
    <n v="1.8006430868167203E-3"/>
    <m/>
    <n v="0"/>
  </r>
  <r>
    <x v="15"/>
    <s v="Novemeber 2025"/>
    <n v="31163"/>
    <n v="30972"/>
    <n v="0.99387093668773863"/>
    <n v="191"/>
    <n v="6.1290633122613354E-3"/>
    <m/>
    <n v="0"/>
    <n v="26"/>
    <n v="8.3432275454866343E-4"/>
    <n v="39"/>
    <n v="1.2514841318229952E-3"/>
    <m/>
    <n v="0"/>
    <n v="25"/>
    <n v="8.0223341783525334E-4"/>
    <n v="5"/>
    <n v="1.6044668356705066E-4"/>
    <m/>
    <n v="0"/>
    <m/>
    <n v="0"/>
    <m/>
    <n v="0"/>
    <m/>
    <n v="0"/>
    <n v="24"/>
    <n v="7.7014408112184324E-4"/>
    <m/>
    <n v="0"/>
    <m/>
    <n v="0"/>
    <m/>
    <n v="0"/>
    <m/>
    <n v="0"/>
    <n v="0"/>
    <n v="0"/>
    <m/>
    <n v="0"/>
    <m/>
    <n v="0"/>
    <n v="72"/>
    <n v="2.3104322433655298E-3"/>
    <m/>
    <n v="0"/>
  </r>
  <r>
    <x v="16"/>
    <s v="July 2025"/>
    <n v="52699"/>
    <n v="52564"/>
    <n v="0.99743828156131997"/>
    <n v="135"/>
    <n v="2.5617184386800508E-3"/>
    <m/>
    <n v="0"/>
    <n v="17"/>
    <n v="3.2258676635230272E-4"/>
    <n v="51"/>
    <n v="9.6776029905690805E-4"/>
    <m/>
    <n v="0"/>
    <n v="0"/>
    <n v="0"/>
    <n v="0"/>
    <n v="0"/>
    <m/>
    <n v="0"/>
    <m/>
    <n v="0"/>
    <m/>
    <n v="0"/>
    <m/>
    <n v="0"/>
    <n v="56"/>
    <n v="1.0626387597487618E-3"/>
    <m/>
    <n v="0"/>
    <m/>
    <n v="0"/>
    <m/>
    <n v="0"/>
    <m/>
    <n v="0"/>
    <n v="0"/>
    <n v="0"/>
    <m/>
    <n v="0"/>
    <m/>
    <n v="0"/>
    <n v="11"/>
    <n v="2.0873261352207821E-4"/>
    <m/>
    <n v="0"/>
  </r>
  <r>
    <x v="16"/>
    <s v="August 2025"/>
    <n v="46504"/>
    <n v="46328"/>
    <n v="0.99621537932220883"/>
    <n v="176"/>
    <n v="3.7846206777911577E-3"/>
    <m/>
    <n v="0"/>
    <n v="57"/>
    <n v="1.2257010149664546E-3"/>
    <n v="7"/>
    <n v="1.5052468604851194E-4"/>
    <m/>
    <n v="0"/>
    <n v="0"/>
    <n v="0"/>
    <n v="0"/>
    <n v="0"/>
    <m/>
    <n v="0"/>
    <m/>
    <n v="0"/>
    <m/>
    <n v="0"/>
    <m/>
    <n v="0"/>
    <n v="73"/>
    <n v="1.5697574402201962E-3"/>
    <m/>
    <n v="0"/>
    <m/>
    <n v="0"/>
    <m/>
    <n v="0"/>
    <m/>
    <n v="0"/>
    <n v="0"/>
    <n v="0"/>
    <m/>
    <n v="0"/>
    <m/>
    <n v="0"/>
    <n v="39"/>
    <n v="8.3863753655599521E-4"/>
    <m/>
    <n v="0"/>
  </r>
  <r>
    <x v="16"/>
    <s v="September 2025"/>
    <n v="0"/>
    <n v="0"/>
    <e v="#DIV/0!"/>
    <n v="0"/>
    <e v="#DIV/0!"/>
    <m/>
    <e v="#DIV/0!"/>
    <n v="0"/>
    <e v="#DIV/0!"/>
    <n v="0"/>
    <e v="#DIV/0!"/>
    <m/>
    <e v="#DIV/0!"/>
    <n v="0"/>
    <e v="#DIV/0!"/>
    <n v="0"/>
    <e v="#DIV/0!"/>
    <n v="0"/>
    <e v="#DIV/0!"/>
    <m/>
    <e v="#DIV/0!"/>
    <m/>
    <e v="#DIV/0!"/>
    <m/>
    <e v="#DIV/0!"/>
    <n v="0"/>
    <e v="#DIV/0!"/>
    <m/>
    <e v="#DIV/0!"/>
    <m/>
    <e v="#DIV/0!"/>
    <m/>
    <n v="0"/>
    <m/>
    <e v="#DIV/0!"/>
    <n v="0"/>
    <e v="#DIV/0!"/>
    <m/>
    <e v="#DIV/0!"/>
    <m/>
    <e v="#DIV/0!"/>
    <n v="0"/>
    <e v="#DIV/0!"/>
    <m/>
    <e v="#DIV/0!"/>
  </r>
  <r>
    <x v="16"/>
    <s v="October 2025"/>
    <n v="40732"/>
    <n v="40247"/>
    <n v="0.98809289993125793"/>
    <n v="485"/>
    <n v="1.1907100068742021E-2"/>
    <m/>
    <n v="0"/>
    <n v="159"/>
    <n v="3.9035647648040851E-3"/>
    <n v="140"/>
    <n v="3.4371010507708928E-3"/>
    <m/>
    <n v="0"/>
    <n v="0"/>
    <n v="0"/>
    <n v="0"/>
    <n v="0"/>
    <m/>
    <n v="0"/>
    <m/>
    <n v="0"/>
    <m/>
    <n v="0"/>
    <m/>
    <n v="0"/>
    <n v="139"/>
    <n v="3.4125503289796719E-3"/>
    <m/>
    <n v="0"/>
    <m/>
    <n v="0"/>
    <m/>
    <n v="0"/>
    <m/>
    <n v="0"/>
    <n v="0"/>
    <n v="0"/>
    <m/>
    <n v="0"/>
    <m/>
    <n v="0"/>
    <n v="47"/>
    <n v="1.153883924187371E-3"/>
    <m/>
    <n v="0"/>
  </r>
  <r>
    <x v="16"/>
    <s v="Novemeber 2025"/>
    <n v="50657"/>
    <n v="50006"/>
    <n v="0.98714886392798629"/>
    <n v="651"/>
    <n v="1.285113607201374E-2"/>
    <m/>
    <n v="0"/>
    <n v="193"/>
    <n v="3.8099374222713544E-3"/>
    <n v="205"/>
    <n v="4.0468247231379671E-3"/>
    <m/>
    <n v="0"/>
    <n v="0"/>
    <n v="0"/>
    <n v="0"/>
    <n v="0"/>
    <m/>
    <n v="0"/>
    <m/>
    <n v="0"/>
    <m/>
    <n v="0"/>
    <m/>
    <n v="0"/>
    <n v="184"/>
    <n v="3.6322719466213948E-3"/>
    <m/>
    <n v="0"/>
    <m/>
    <n v="0"/>
    <m/>
    <n v="0"/>
    <m/>
    <n v="0"/>
    <n v="0"/>
    <n v="0"/>
    <m/>
    <n v="0"/>
    <m/>
    <n v="0"/>
    <n v="69"/>
    <n v="1.362101979983023E-3"/>
    <m/>
    <n v="0"/>
  </r>
  <r>
    <x v="17"/>
    <s v="April 2025"/>
    <n v="157135"/>
    <n v="157010"/>
    <n v="0.99920450567982944"/>
    <n v="125"/>
    <n v="7.9549432017055402E-4"/>
    <m/>
    <n v="0"/>
    <n v="56"/>
    <n v="3.5638145543640817E-4"/>
    <n v="8"/>
    <n v="5.0911636490915455E-5"/>
    <m/>
    <n v="0"/>
    <n v="0"/>
    <n v="0"/>
    <n v="0"/>
    <n v="0"/>
    <m/>
    <n v="0"/>
    <m/>
    <n v="0"/>
    <m/>
    <n v="0"/>
    <m/>
    <n v="0"/>
    <n v="61"/>
    <n v="3.8820122824323032E-4"/>
    <m/>
    <n v="0"/>
    <m/>
    <n v="0"/>
    <m/>
    <n v="0"/>
    <m/>
    <n v="0"/>
    <n v="0"/>
    <n v="0"/>
    <m/>
    <n v="0"/>
    <m/>
    <n v="0"/>
    <n v="0"/>
    <n v="0"/>
    <m/>
    <n v="0"/>
  </r>
  <r>
    <x v="17"/>
    <s v="May 2025"/>
    <n v="94593"/>
    <n v="94500"/>
    <n v="0.99901684056959816"/>
    <n v="93"/>
    <n v="9.8315943040182675E-4"/>
    <m/>
    <n v="0"/>
    <n v="44"/>
    <n v="4.6515069825462773E-4"/>
    <n v="0"/>
    <n v="0"/>
    <m/>
    <n v="0"/>
    <n v="0"/>
    <n v="0"/>
    <n v="0"/>
    <n v="0"/>
    <m/>
    <n v="0"/>
    <m/>
    <n v="0"/>
    <m/>
    <n v="0"/>
    <m/>
    <n v="0"/>
    <n v="49"/>
    <n v="5.1800873214719902E-4"/>
    <m/>
    <n v="0"/>
    <m/>
    <n v="0"/>
    <m/>
    <n v="0"/>
    <m/>
    <n v="0"/>
    <n v="0"/>
    <n v="0"/>
    <m/>
    <n v="0"/>
    <m/>
    <n v="0"/>
    <n v="0"/>
    <n v="0"/>
    <m/>
    <n v="0"/>
  </r>
  <r>
    <x v="17"/>
    <s v="June 2025"/>
    <n v="99053"/>
    <n v="98777"/>
    <n v="0.99721361291429844"/>
    <n v="276"/>
    <n v="2.7863870857015942E-3"/>
    <m/>
    <n v="0"/>
    <n v="61"/>
    <n v="6.1583192836158417E-4"/>
    <n v="2"/>
    <n v="2.0191210765953579E-5"/>
    <m/>
    <n v="0"/>
    <n v="1"/>
    <n v="1.009560538297679E-5"/>
    <n v="0"/>
    <n v="0"/>
    <m/>
    <n v="0"/>
    <m/>
    <n v="0"/>
    <m/>
    <n v="0"/>
    <m/>
    <n v="0"/>
    <n v="54"/>
    <n v="5.4516269068074672E-4"/>
    <m/>
    <n v="0"/>
    <m/>
    <n v="0"/>
    <m/>
    <n v="0"/>
    <m/>
    <n v="0"/>
    <n v="0"/>
    <n v="0"/>
    <m/>
    <n v="0"/>
    <m/>
    <n v="0"/>
    <n v="158"/>
    <n v="1.5951056505103328E-3"/>
    <m/>
    <n v="0"/>
  </r>
  <r>
    <x v="17"/>
    <s v="July 2025"/>
    <n v="167505"/>
    <n v="167067"/>
    <n v="0.99738515268200945"/>
    <n v="438"/>
    <n v="2.6148473179905076E-3"/>
    <m/>
    <n v="0"/>
    <n v="99"/>
    <n v="5.9102713351840243E-4"/>
    <n v="29"/>
    <n v="1.7312916032357243E-4"/>
    <m/>
    <n v="0"/>
    <n v="6"/>
    <n v="3.581982627384257E-5"/>
    <n v="0"/>
    <n v="0"/>
    <m/>
    <n v="0"/>
    <m/>
    <n v="0"/>
    <m/>
    <n v="0"/>
    <m/>
    <n v="0"/>
    <n v="102"/>
    <n v="6.0893704665532374E-4"/>
    <m/>
    <n v="0"/>
    <m/>
    <n v="0"/>
    <m/>
    <n v="0"/>
    <m/>
    <n v="0"/>
    <n v="0"/>
    <n v="0"/>
    <m/>
    <n v="0"/>
    <m/>
    <n v="0"/>
    <n v="202"/>
    <n v="1.2059341512193665E-3"/>
    <m/>
    <n v="0"/>
  </r>
  <r>
    <x v="17"/>
    <s v="August 2025"/>
    <n v="104777"/>
    <n v="104591"/>
    <n v="0.99822480124454793"/>
    <n v="186"/>
    <n v="1.7751987554520553E-3"/>
    <m/>
    <n v="0"/>
    <n v="71"/>
    <n v="6.77629632457505E-4"/>
    <n v="9"/>
    <n v="8.5896713973486553E-5"/>
    <m/>
    <n v="0"/>
    <n v="0"/>
    <n v="0"/>
    <n v="0"/>
    <n v="0"/>
    <m/>
    <n v="0"/>
    <m/>
    <n v="0"/>
    <m/>
    <n v="0"/>
    <m/>
    <n v="0"/>
    <n v="63"/>
    <n v="6.0127699781440584E-4"/>
    <m/>
    <n v="0"/>
    <m/>
    <n v="0"/>
    <m/>
    <n v="0"/>
    <m/>
    <n v="0"/>
    <n v="0"/>
    <n v="0"/>
    <m/>
    <n v="0"/>
    <m/>
    <n v="0"/>
    <n v="43"/>
    <n v="4.1039541120665795E-4"/>
    <m/>
    <n v="0"/>
  </r>
  <r>
    <x v="17"/>
    <s v="September 2025"/>
    <n v="104320"/>
    <n v="104078"/>
    <n v="0.99768021472392643"/>
    <n v="242"/>
    <n v="2.3197852760736197E-3"/>
    <m/>
    <n v="0"/>
    <n v="77"/>
    <n v="7.381134969325153E-4"/>
    <n v="20"/>
    <n v="1.9171779141104295E-4"/>
    <m/>
    <n v="0"/>
    <n v="0"/>
    <n v="0"/>
    <n v="0"/>
    <n v="0"/>
    <m/>
    <n v="0"/>
    <m/>
    <n v="0"/>
    <m/>
    <n v="0"/>
    <m/>
    <n v="0"/>
    <n v="76"/>
    <n v="7.2852760736196321E-4"/>
    <m/>
    <n v="0"/>
    <m/>
    <n v="0"/>
    <m/>
    <n v="0"/>
    <m/>
    <n v="0"/>
    <n v="0"/>
    <n v="0"/>
    <m/>
    <n v="0"/>
    <m/>
    <n v="0"/>
    <n v="69"/>
    <n v="6.6142638036809814E-4"/>
    <m/>
    <n v="0"/>
  </r>
  <r>
    <x v="17"/>
    <s v="October 2025"/>
    <n v="151718"/>
    <n v="150842"/>
    <n v="0.9942261300570796"/>
    <n v="876"/>
    <n v="5.773869942920418E-3"/>
    <m/>
    <n v="0"/>
    <n v="105"/>
    <n v="6.9207345206237893E-4"/>
    <n v="33"/>
    <n v="2.175087992196048E-4"/>
    <m/>
    <n v="0"/>
    <n v="12"/>
    <n v="7.9094108807129009E-5"/>
    <n v="0"/>
    <n v="0"/>
    <m/>
    <n v="0"/>
    <m/>
    <n v="0"/>
    <m/>
    <n v="0"/>
    <m/>
    <n v="0"/>
    <n v="606"/>
    <n v="3.9942524947600153E-3"/>
    <m/>
    <n v="0"/>
    <m/>
    <n v="0"/>
    <m/>
    <n v="0"/>
    <m/>
    <n v="0"/>
    <n v="0"/>
    <n v="0"/>
    <m/>
    <n v="0"/>
    <m/>
    <n v="0"/>
    <n v="120"/>
    <n v="7.9094108807129014E-4"/>
    <m/>
    <n v="0"/>
  </r>
  <r>
    <x v="17"/>
    <s v="Novemeber 2025"/>
    <n v="144113"/>
    <n v="143641"/>
    <n v="0.9967247923504472"/>
    <n v="472"/>
    <n v="3.2752076495527814E-3"/>
    <m/>
    <n v="0"/>
    <n v="105"/>
    <n v="7.2859492204034332E-4"/>
    <n v="8"/>
    <n v="5.5511994060216633E-5"/>
    <m/>
    <n v="0"/>
    <n v="0"/>
    <n v="0"/>
    <n v="0"/>
    <n v="0"/>
    <m/>
    <n v="0"/>
    <m/>
    <n v="0"/>
    <m/>
    <n v="0"/>
    <m/>
    <n v="0"/>
    <n v="100"/>
    <n v="6.9389992575270799E-4"/>
    <m/>
    <n v="0"/>
    <m/>
    <n v="0"/>
    <m/>
    <n v="0"/>
    <m/>
    <n v="0"/>
    <n v="0"/>
    <n v="0"/>
    <m/>
    <n v="0"/>
    <m/>
    <n v="0"/>
    <n v="259"/>
    <n v="1.7972008076995135E-3"/>
    <m/>
    <n v="0"/>
  </r>
  <r>
    <x v="18"/>
    <s v="April 2025"/>
    <n v="101528"/>
    <n v="101479"/>
    <n v="0.99951737451737455"/>
    <n v="49"/>
    <n v="4.8262548262548264E-4"/>
    <m/>
    <n v="0"/>
    <n v="22"/>
    <n v="2.1668899219919629E-4"/>
    <n v="2"/>
    <n v="1.9698999290836026E-5"/>
    <m/>
    <n v="0"/>
    <n v="0"/>
    <n v="0"/>
    <n v="0"/>
    <n v="0"/>
    <m/>
    <n v="0"/>
    <m/>
    <n v="0"/>
    <m/>
    <n v="0"/>
    <m/>
    <n v="0"/>
    <n v="24"/>
    <n v="2.3638799149003231E-4"/>
    <m/>
    <n v="0"/>
    <m/>
    <n v="0"/>
    <m/>
    <n v="0"/>
    <m/>
    <n v="0"/>
    <n v="1"/>
    <n v="9.8494996454180131E-6"/>
    <m/>
    <n v="0"/>
    <m/>
    <n v="0"/>
    <n v="0"/>
    <n v="0"/>
    <m/>
    <n v="0"/>
  </r>
  <r>
    <x v="18"/>
    <s v="May 2025"/>
    <n v="121436"/>
    <n v="121357"/>
    <n v="0.99934945156296318"/>
    <n v="79"/>
    <n v="6.5054843703679307E-4"/>
    <m/>
    <n v="0"/>
    <n v="40"/>
    <n v="3.2939161368951544E-4"/>
    <n v="9"/>
    <n v="7.4113113080140981E-5"/>
    <m/>
    <n v="0"/>
    <n v="0"/>
    <n v="0"/>
    <n v="0"/>
    <n v="0"/>
    <m/>
    <n v="0"/>
    <m/>
    <n v="0"/>
    <m/>
    <n v="0"/>
    <m/>
    <n v="0"/>
    <n v="30"/>
    <n v="2.4704371026713662E-4"/>
    <m/>
    <n v="0"/>
    <m/>
    <n v="0"/>
    <m/>
    <n v="0"/>
    <m/>
    <n v="0"/>
    <n v="0"/>
    <n v="0"/>
    <m/>
    <n v="0"/>
    <m/>
    <n v="0"/>
    <n v="0"/>
    <n v="0"/>
    <m/>
    <n v="0"/>
  </r>
  <r>
    <x v="18"/>
    <s v="June 2025"/>
    <n v="104934"/>
    <n v="104700"/>
    <n v="0.99777002687403515"/>
    <n v="234"/>
    <n v="2.2299731259648923E-3"/>
    <m/>
    <n v="0"/>
    <n v="71"/>
    <n v="6.7661577753635614E-4"/>
    <n v="26"/>
    <n v="2.4777479177387691E-4"/>
    <m/>
    <n v="0"/>
    <n v="0"/>
    <n v="0"/>
    <n v="0"/>
    <n v="0"/>
    <m/>
    <n v="0"/>
    <m/>
    <n v="0"/>
    <m/>
    <n v="0"/>
    <m/>
    <n v="0"/>
    <n v="61"/>
    <n v="5.813177807002497E-4"/>
    <m/>
    <n v="0"/>
    <m/>
    <n v="0"/>
    <m/>
    <n v="0"/>
    <m/>
    <n v="0"/>
    <n v="0"/>
    <n v="0"/>
    <m/>
    <n v="0"/>
    <m/>
    <n v="0"/>
    <n v="76"/>
    <n v="7.2426477595440941E-4"/>
    <m/>
    <n v="0"/>
  </r>
  <r>
    <x v="18"/>
    <s v="July 2025"/>
    <n v="115072"/>
    <n v="114690"/>
    <n v="0.99668033926585098"/>
    <n v="382"/>
    <n v="3.3196607341490544E-3"/>
    <m/>
    <n v="0"/>
    <n v="89"/>
    <n v="7.7342880978865404E-4"/>
    <n v="61"/>
    <n v="5.3010289210233597E-4"/>
    <m/>
    <n v="0"/>
    <n v="0"/>
    <n v="0"/>
    <n v="0"/>
    <n v="0"/>
    <m/>
    <n v="0"/>
    <m/>
    <n v="0"/>
    <m/>
    <n v="0"/>
    <m/>
    <n v="0"/>
    <n v="87"/>
    <n v="7.5604838709677417E-4"/>
    <m/>
    <n v="0"/>
    <m/>
    <n v="0"/>
    <m/>
    <n v="0"/>
    <m/>
    <n v="0"/>
    <n v="0"/>
    <n v="0"/>
    <m/>
    <n v="0"/>
    <m/>
    <n v="0"/>
    <n v="145"/>
    <n v="1.2600806451612903E-3"/>
    <m/>
    <n v="0"/>
  </r>
  <r>
    <x v="18"/>
    <s v="August 2025"/>
    <n v="101006"/>
    <n v="100654"/>
    <n v="0.99651505851137556"/>
    <n v="352"/>
    <n v="3.4849414886244383E-3"/>
    <m/>
    <n v="0"/>
    <n v="78"/>
    <n v="7.7223135259291522E-4"/>
    <n v="56"/>
    <n v="5.5442250955388785E-4"/>
    <m/>
    <n v="0"/>
    <n v="0"/>
    <n v="0"/>
    <n v="0"/>
    <n v="0"/>
    <m/>
    <n v="0"/>
    <m/>
    <n v="0"/>
    <m/>
    <n v="0"/>
    <m/>
    <n v="0"/>
    <n v="72"/>
    <n v="7.1282894085499871E-4"/>
    <m/>
    <n v="0"/>
    <m/>
    <n v="0"/>
    <m/>
    <n v="0"/>
    <m/>
    <n v="0"/>
    <n v="0"/>
    <n v="0"/>
    <m/>
    <n v="0"/>
    <m/>
    <n v="0"/>
    <n v="146"/>
    <n v="1.4454586856226363E-3"/>
    <m/>
    <n v="0"/>
  </r>
  <r>
    <x v="18"/>
    <s v="September 2025"/>
    <n v="110750"/>
    <n v="110384"/>
    <n v="0.99669525959367944"/>
    <n v="366"/>
    <n v="3.3047404063205419E-3"/>
    <m/>
    <n v="0"/>
    <n v="96"/>
    <n v="8.6681715575620771E-4"/>
    <n v="54"/>
    <n v="4.8758465011286681E-4"/>
    <m/>
    <n v="0"/>
    <n v="0"/>
    <n v="0"/>
    <n v="0"/>
    <n v="0"/>
    <m/>
    <n v="0"/>
    <m/>
    <n v="0"/>
    <m/>
    <n v="0"/>
    <m/>
    <n v="0"/>
    <n v="84"/>
    <n v="7.5846501128668171E-4"/>
    <m/>
    <n v="0"/>
    <m/>
    <n v="0"/>
    <m/>
    <n v="0"/>
    <m/>
    <n v="0"/>
    <n v="0"/>
    <n v="0"/>
    <m/>
    <n v="0"/>
    <m/>
    <n v="0"/>
    <n v="132"/>
    <n v="1.1918735891647855E-3"/>
    <m/>
    <n v="0"/>
  </r>
  <r>
    <x v="18"/>
    <s v="October 2025"/>
    <n v="47132"/>
    <n v="46957"/>
    <n v="0.99628702367818045"/>
    <n v="175"/>
    <n v="3.7129763218195708E-3"/>
    <m/>
    <n v="0"/>
    <n v="43"/>
    <n v="9.1233132478995161E-4"/>
    <n v="30"/>
    <n v="6.3651022659764068E-4"/>
    <m/>
    <n v="0"/>
    <n v="0"/>
    <n v="0"/>
    <n v="0"/>
    <n v="0"/>
    <m/>
    <n v="0"/>
    <m/>
    <n v="0"/>
    <m/>
    <n v="0"/>
    <m/>
    <n v="0"/>
    <n v="35"/>
    <n v="7.4259526436391409E-4"/>
    <m/>
    <n v="0"/>
    <m/>
    <n v="0"/>
    <m/>
    <n v="0"/>
    <m/>
    <n v="0"/>
    <n v="0"/>
    <n v="0"/>
    <m/>
    <n v="0"/>
    <m/>
    <n v="0"/>
    <n v="67"/>
    <n v="1.4215395060680641E-3"/>
    <m/>
    <n v="0"/>
  </r>
  <r>
    <x v="19"/>
    <s v="July 2025"/>
    <n v="10472"/>
    <n v="10424"/>
    <n v="0.99541634835752479"/>
    <n v="48"/>
    <n v="4.5836516424751722E-3"/>
    <m/>
    <n v="0"/>
    <n v="0"/>
    <n v="0"/>
    <n v="9"/>
    <n v="8.5943468296409474E-4"/>
    <m/>
    <n v="0"/>
    <n v="32"/>
    <n v="3.0557677616501145E-3"/>
    <n v="7"/>
    <n v="6.6844919786096253E-4"/>
    <m/>
    <n v="0"/>
    <m/>
    <n v="0"/>
    <m/>
    <n v="0"/>
    <m/>
    <n v="0"/>
    <n v="0"/>
    <n v="0"/>
    <m/>
    <n v="0"/>
    <m/>
    <n v="0"/>
    <m/>
    <n v="0"/>
    <m/>
    <n v="0"/>
    <n v="0"/>
    <n v="0"/>
    <m/>
    <n v="0"/>
    <m/>
    <n v="0"/>
    <n v="0"/>
    <n v="0"/>
    <m/>
    <n v="0"/>
  </r>
  <r>
    <x v="19"/>
    <s v="August 2025"/>
    <n v="93116"/>
    <n v="92812"/>
    <n v="0.99673525495081405"/>
    <n v="304"/>
    <n v="3.2647450491859616E-3"/>
    <m/>
    <n v="0"/>
    <n v="48"/>
    <n v="5.1548606039778346E-4"/>
    <n v="29"/>
    <n v="3.1143949482366083E-4"/>
    <m/>
    <n v="0"/>
    <n v="19"/>
    <n v="2.040465655741226E-4"/>
    <n v="4"/>
    <n v="4.2957171699815284E-5"/>
    <m/>
    <n v="0"/>
    <m/>
    <n v="0"/>
    <m/>
    <n v="0"/>
    <m/>
    <n v="0"/>
    <n v="46"/>
    <n v="4.940074745478758E-4"/>
    <m/>
    <n v="0"/>
    <m/>
    <n v="0"/>
    <m/>
    <n v="0"/>
    <m/>
    <n v="0"/>
    <n v="0"/>
    <n v="0"/>
    <m/>
    <n v="0"/>
    <m/>
    <n v="0"/>
    <n v="158"/>
    <n v="1.6968082821427037E-3"/>
    <m/>
    <n v="0"/>
  </r>
  <r>
    <x v="19"/>
    <s v="September 2025"/>
    <n v="88768"/>
    <n v="88230"/>
    <n v="0.99393925739005051"/>
    <n v="538"/>
    <n v="6.060742609949531E-3"/>
    <m/>
    <n v="0"/>
    <n v="51"/>
    <n v="5.7453136265320833E-4"/>
    <n v="59"/>
    <n v="6.6465392934390768E-4"/>
    <m/>
    <n v="0"/>
    <n v="69"/>
    <n v="7.7730713770728186E-4"/>
    <n v="21"/>
    <n v="2.3657173756308578E-4"/>
    <m/>
    <n v="0"/>
    <m/>
    <n v="0"/>
    <m/>
    <n v="0"/>
    <m/>
    <n v="0"/>
    <n v="35"/>
    <n v="3.9428622927180964E-4"/>
    <m/>
    <n v="0"/>
    <m/>
    <n v="0"/>
    <m/>
    <n v="0"/>
    <m/>
    <n v="0"/>
    <n v="0"/>
    <n v="0"/>
    <m/>
    <n v="0"/>
    <m/>
    <n v="0"/>
    <n v="303"/>
    <n v="3.4133922134102377E-3"/>
    <m/>
    <n v="0"/>
  </r>
  <r>
    <x v="19"/>
    <s v="October 2025"/>
    <n v="98912"/>
    <n v="98342"/>
    <n v="0.99423730184406345"/>
    <n v="570"/>
    <n v="5.7626981559365902E-3"/>
    <m/>
    <n v="0"/>
    <n v="127"/>
    <n v="1.2839695891297316E-3"/>
    <n v="60"/>
    <n v="6.065998058880621E-4"/>
    <m/>
    <n v="0"/>
    <n v="70"/>
    <n v="7.0769977353607244E-4"/>
    <n v="17"/>
    <n v="1.718699450016176E-4"/>
    <m/>
    <n v="0"/>
    <m/>
    <n v="0"/>
    <m/>
    <n v="0"/>
    <m/>
    <n v="0"/>
    <n v="53"/>
    <n v="5.3582982853445484E-4"/>
    <m/>
    <n v="0"/>
    <m/>
    <n v="0"/>
    <m/>
    <n v="0"/>
    <m/>
    <n v="0"/>
    <n v="0"/>
    <n v="0"/>
    <m/>
    <n v="0"/>
    <m/>
    <n v="0"/>
    <n v="243"/>
    <n v="2.4567292138466517E-3"/>
    <m/>
    <n v="0"/>
  </r>
  <r>
    <x v="19"/>
    <s v="Novemeber 2025"/>
    <n v="107018"/>
    <n v="106380"/>
    <n v="0.99403838606589545"/>
    <n v="638"/>
    <n v="5.961613934104543E-3"/>
    <m/>
    <n v="0"/>
    <n v="68"/>
    <n v="6.35407127772898E-4"/>
    <n v="33"/>
    <n v="3.0835934141920049E-4"/>
    <m/>
    <n v="0"/>
    <n v="59"/>
    <n v="5.5130912556766156E-4"/>
    <n v="12"/>
    <n v="1.12130669606982E-4"/>
    <m/>
    <n v="0"/>
    <m/>
    <n v="0"/>
    <m/>
    <n v="0"/>
    <m/>
    <n v="0"/>
    <n v="50"/>
    <n v="4.6721112336242502E-4"/>
    <m/>
    <n v="0"/>
    <m/>
    <n v="0"/>
    <m/>
    <n v="0"/>
    <m/>
    <n v="0"/>
    <n v="0"/>
    <n v="0"/>
    <m/>
    <n v="0"/>
    <m/>
    <n v="0"/>
    <n v="416"/>
    <n v="3.8871965463753762E-3"/>
    <m/>
    <n v="0"/>
  </r>
  <r>
    <x v="20"/>
    <s v="April 2025"/>
    <n v="60168"/>
    <n v="60128"/>
    <n v="0.99933519478792709"/>
    <n v="40"/>
    <n v="6.6480521207286261E-4"/>
    <m/>
    <n v="0"/>
    <n v="30"/>
    <n v="4.9860390905464701E-4"/>
    <n v="1"/>
    <n v="1.6620130301821565E-5"/>
    <m/>
    <n v="0"/>
    <n v="0"/>
    <n v="0"/>
    <n v="0"/>
    <n v="0"/>
    <n v="0"/>
    <n v="0"/>
    <m/>
    <n v="0"/>
    <m/>
    <n v="0"/>
    <m/>
    <n v="0"/>
    <n v="9"/>
    <n v="1.4958117271639409E-4"/>
    <m/>
    <n v="0"/>
    <m/>
    <n v="0"/>
    <m/>
    <n v="0"/>
    <m/>
    <n v="0"/>
    <n v="0"/>
    <n v="0"/>
    <m/>
    <n v="0"/>
    <m/>
    <n v="0"/>
    <n v="0"/>
    <n v="0"/>
    <m/>
    <n v="0"/>
  </r>
  <r>
    <x v="20"/>
    <s v="September 2025"/>
    <n v="125428"/>
    <n v="125147"/>
    <n v="0.99775967088688333"/>
    <n v="281"/>
    <n v="2.2403291131166884E-3"/>
    <m/>
    <n v="0"/>
    <n v="115"/>
    <n v="9.1686066906910733E-4"/>
    <n v="40"/>
    <n v="3.1890805880664604E-4"/>
    <m/>
    <n v="0"/>
    <n v="0"/>
    <n v="0"/>
    <n v="0"/>
    <n v="0"/>
    <n v="0"/>
    <n v="0"/>
    <m/>
    <n v="0"/>
    <m/>
    <n v="0"/>
    <m/>
    <n v="0"/>
    <n v="96"/>
    <n v="7.6537934113595049E-4"/>
    <m/>
    <n v="0"/>
    <m/>
    <n v="0"/>
    <m/>
    <n v="0"/>
    <m/>
    <n v="0"/>
    <n v="0"/>
    <n v="0"/>
    <m/>
    <n v="0"/>
    <m/>
    <n v="0"/>
    <n v="30"/>
    <n v="2.3918104410498454E-4"/>
    <m/>
    <n v="0"/>
  </r>
  <r>
    <x v="20"/>
    <s v="October 2025"/>
    <n v="118323"/>
    <n v="117546"/>
    <n v="0.99343322938059375"/>
    <n v="777"/>
    <n v="6.5667706194062021E-3"/>
    <m/>
    <n v="0"/>
    <n v="586"/>
    <n v="4.9525451518301596E-3"/>
    <n v="68"/>
    <n v="5.746980722260254E-4"/>
    <m/>
    <n v="0"/>
    <n v="0"/>
    <n v="0"/>
    <n v="0"/>
    <n v="0"/>
    <n v="0"/>
    <n v="0"/>
    <m/>
    <n v="0"/>
    <m/>
    <n v="0"/>
    <m/>
    <n v="0"/>
    <n v="89"/>
    <n v="7.521783592370038E-4"/>
    <m/>
    <n v="0"/>
    <m/>
    <n v="0"/>
    <m/>
    <n v="0"/>
    <m/>
    <n v="0"/>
    <n v="0"/>
    <n v="0"/>
    <m/>
    <n v="0"/>
    <m/>
    <n v="0"/>
    <n v="34"/>
    <n v="2.873490361130127E-4"/>
    <m/>
    <n v="0"/>
  </r>
  <r>
    <x v="20"/>
    <s v="Novemeber 2025"/>
    <n v="77638"/>
    <n v="76995"/>
    <n v="0.99171797315747445"/>
    <n v="643"/>
    <n v="8.282026842525568E-3"/>
    <m/>
    <n v="0"/>
    <n v="52"/>
    <n v="6.6977511012648449E-4"/>
    <n v="32"/>
    <n v="4.1216929853937507E-4"/>
    <m/>
    <n v="0"/>
    <n v="0"/>
    <n v="0"/>
    <n v="0"/>
    <n v="0"/>
    <n v="0"/>
    <n v="0"/>
    <m/>
    <n v="0"/>
    <m/>
    <n v="0"/>
    <m/>
    <n v="0"/>
    <n v="51"/>
    <n v="6.5689481954712893E-4"/>
    <m/>
    <n v="0"/>
    <m/>
    <n v="0"/>
    <m/>
    <n v="0"/>
    <m/>
    <n v="0"/>
    <n v="0"/>
    <n v="0"/>
    <m/>
    <n v="0"/>
    <m/>
    <n v="0"/>
    <n v="508"/>
    <n v="6.5431876143125789E-3"/>
    <m/>
    <n v="0"/>
  </r>
  <r>
    <x v="21"/>
    <s v="July 2025"/>
    <n v="22640"/>
    <n v="22618"/>
    <n v="0.99902826855123672"/>
    <n v="22"/>
    <n v="9.7173144876325094E-4"/>
    <m/>
    <n v="0"/>
    <n v="0"/>
    <n v="0"/>
    <n v="22"/>
    <n v="9.7173144876325094E-4"/>
    <m/>
    <n v="0"/>
    <n v="0"/>
    <n v="0"/>
    <n v="0"/>
    <n v="0"/>
    <m/>
    <n v="0"/>
    <m/>
    <n v="0"/>
    <m/>
    <n v="0"/>
    <m/>
    <n v="0"/>
    <n v="0"/>
    <n v="0"/>
    <m/>
    <n v="0"/>
    <m/>
    <n v="0"/>
    <m/>
    <n v="0"/>
    <m/>
    <n v="0"/>
    <n v="0"/>
    <n v="0"/>
    <m/>
    <n v="0"/>
    <m/>
    <n v="0"/>
    <n v="0"/>
    <n v="0"/>
    <m/>
    <n v="0"/>
  </r>
  <r>
    <x v="21"/>
    <s v="August 2025"/>
    <n v="46850"/>
    <n v="46756"/>
    <n v="0.99799359658484521"/>
    <n v="94"/>
    <n v="2.006403415154749E-3"/>
    <m/>
    <n v="0"/>
    <n v="26"/>
    <n v="5.549626467449306E-4"/>
    <n v="36"/>
    <n v="7.6840981856990398E-4"/>
    <m/>
    <n v="0"/>
    <n v="0"/>
    <n v="0"/>
    <n v="0"/>
    <n v="0"/>
    <m/>
    <n v="0"/>
    <m/>
    <n v="0"/>
    <m/>
    <n v="0"/>
    <m/>
    <n v="0"/>
    <n v="19"/>
    <n v="4.0554962646744932E-4"/>
    <m/>
    <n v="0"/>
    <m/>
    <n v="0"/>
    <m/>
    <n v="0"/>
    <m/>
    <n v="0"/>
    <n v="0"/>
    <n v="0"/>
    <m/>
    <n v="0"/>
    <m/>
    <n v="0"/>
    <n v="13"/>
    <n v="2.774813233724653E-4"/>
    <m/>
    <n v="0"/>
  </r>
  <r>
    <x v="21"/>
    <s v="September 2025"/>
    <n v="109376"/>
    <n v="109075"/>
    <n v="0.99724802516091282"/>
    <n v="301"/>
    <n v="2.7519748390871855E-3"/>
    <m/>
    <n v="0"/>
    <n v="76"/>
    <n v="6.9485078993563492E-4"/>
    <n v="85"/>
    <n v="7.7713575190169692E-4"/>
    <m/>
    <n v="0"/>
    <n v="0"/>
    <n v="0"/>
    <n v="0"/>
    <n v="0"/>
    <m/>
    <n v="0"/>
    <m/>
    <n v="0"/>
    <m/>
    <n v="0"/>
    <m/>
    <n v="0"/>
    <n v="75"/>
    <n v="6.8570801638385016E-4"/>
    <m/>
    <n v="0"/>
    <m/>
    <n v="0"/>
    <m/>
    <n v="0"/>
    <m/>
    <n v="0"/>
    <n v="0"/>
    <n v="0"/>
    <m/>
    <n v="0"/>
    <m/>
    <n v="0"/>
    <n v="65"/>
    <n v="5.9428028086600351E-4"/>
    <m/>
    <n v="0"/>
  </r>
  <r>
    <x v="21"/>
    <s v="October 2025"/>
    <n v="60342"/>
    <n v="60125"/>
    <n v="0.99640383149381861"/>
    <n v="217"/>
    <n v="3.5961685061814326E-3"/>
    <m/>
    <n v="0"/>
    <n v="51"/>
    <n v="8.4518245997812469E-4"/>
    <n v="47"/>
    <n v="7.788936395876835E-4"/>
    <m/>
    <n v="0"/>
    <n v="0"/>
    <n v="0"/>
    <n v="0"/>
    <n v="0"/>
    <m/>
    <n v="0"/>
    <m/>
    <n v="0"/>
    <m/>
    <n v="0"/>
    <m/>
    <n v="0"/>
    <n v="46"/>
    <n v="7.623214344900732E-4"/>
    <m/>
    <n v="0"/>
    <m/>
    <n v="0"/>
    <m/>
    <n v="0"/>
    <m/>
    <n v="0"/>
    <n v="0"/>
    <n v="0"/>
    <m/>
    <n v="0"/>
    <m/>
    <n v="0"/>
    <n v="73"/>
    <n v="1.2097709721255511E-3"/>
    <m/>
    <n v="0"/>
  </r>
  <r>
    <x v="22"/>
    <s v="April 2025"/>
    <n v="23654"/>
    <n v="23642"/>
    <n v="0.99949268622643106"/>
    <n v="12"/>
    <n v="5.073137735689524E-4"/>
    <m/>
    <n v="0"/>
    <n v="4"/>
    <n v="1.6910459118965081E-4"/>
    <n v="0"/>
    <n v="0"/>
    <m/>
    <n v="0"/>
    <n v="0"/>
    <n v="0"/>
    <n v="0"/>
    <n v="0"/>
    <m/>
    <n v="0"/>
    <m/>
    <n v="0"/>
    <m/>
    <n v="0"/>
    <m/>
    <n v="0"/>
    <n v="8"/>
    <n v="3.3820918237930162E-4"/>
    <m/>
    <n v="0"/>
    <m/>
    <n v="0"/>
    <m/>
    <n v="0"/>
    <m/>
    <n v="0"/>
    <n v="0"/>
    <n v="0"/>
    <m/>
    <n v="0"/>
    <m/>
    <n v="0"/>
    <n v="0"/>
    <n v="0"/>
    <m/>
    <n v="0"/>
  </r>
  <r>
    <x v="22"/>
    <s v="May 2025"/>
    <n v="184539"/>
    <n v="184403"/>
    <n v="0.99926302841133852"/>
    <n v="136"/>
    <n v="7.3697158866147536E-4"/>
    <m/>
    <n v="0"/>
    <n v="59"/>
    <n v="3.1971561566931651E-4"/>
    <n v="11"/>
    <n v="5.9607996141736976E-5"/>
    <m/>
    <n v="0"/>
    <n v="0"/>
    <n v="0"/>
    <n v="0"/>
    <n v="0"/>
    <m/>
    <n v="0"/>
    <m/>
    <n v="0"/>
    <m/>
    <n v="0"/>
    <m/>
    <n v="0"/>
    <n v="66"/>
    <n v="3.5764797685042184E-4"/>
    <m/>
    <n v="0"/>
    <m/>
    <n v="0"/>
    <m/>
    <n v="0"/>
    <m/>
    <n v="0"/>
    <n v="0"/>
    <n v="0"/>
    <m/>
    <n v="0"/>
    <m/>
    <n v="0"/>
    <n v="0"/>
    <n v="0"/>
    <m/>
    <n v="0"/>
  </r>
  <r>
    <x v="22"/>
    <s v="June 2025"/>
    <n v="41934"/>
    <n v="41825"/>
    <n v="0.99740067725473358"/>
    <n v="109"/>
    <n v="2.599322745266371E-3"/>
    <m/>
    <n v="0"/>
    <n v="31"/>
    <n v="7.392569275528211E-4"/>
    <n v="29"/>
    <n v="6.9156293222683268E-4"/>
    <m/>
    <n v="0"/>
    <n v="0"/>
    <n v="0"/>
    <n v="0"/>
    <n v="0"/>
    <m/>
    <n v="0"/>
    <m/>
    <n v="0"/>
    <m/>
    <n v="0"/>
    <m/>
    <n v="0"/>
    <n v="28"/>
    <n v="6.6771593456383847E-4"/>
    <m/>
    <n v="0"/>
    <m/>
    <n v="0"/>
    <m/>
    <n v="0"/>
    <m/>
    <n v="0"/>
    <n v="0"/>
    <n v="0"/>
    <m/>
    <n v="0"/>
    <m/>
    <n v="0"/>
    <n v="21"/>
    <n v="5.0078695092287877E-4"/>
    <m/>
    <n v="0"/>
  </r>
  <r>
    <x v="22"/>
    <s v="July 2025"/>
    <n v="146597"/>
    <n v="146056"/>
    <n v="0.99630961070144686"/>
    <n v="541"/>
    <n v="3.6903892985531762E-3"/>
    <m/>
    <n v="0"/>
    <n v="114"/>
    <n v="7.7764210727368228E-4"/>
    <n v="98"/>
    <n v="6.6849935537562164E-4"/>
    <m/>
    <n v="0"/>
    <n v="0"/>
    <n v="0"/>
    <n v="0"/>
    <n v="0"/>
    <m/>
    <n v="0"/>
    <m/>
    <n v="0"/>
    <m/>
    <n v="0"/>
    <m/>
    <n v="0"/>
    <n v="92"/>
    <n v="6.2757082341384886E-4"/>
    <m/>
    <n v="0"/>
    <m/>
    <n v="0"/>
    <m/>
    <n v="0"/>
    <m/>
    <n v="0"/>
    <n v="0"/>
    <n v="0"/>
    <m/>
    <n v="0"/>
    <m/>
    <n v="0"/>
    <n v="237"/>
    <n v="1.6166770124900237E-3"/>
    <m/>
    <n v="0"/>
  </r>
  <r>
    <x v="22"/>
    <s v="September 2025"/>
    <n v="168616"/>
    <n v="168024"/>
    <n v="0.99648906390852587"/>
    <n v="592"/>
    <n v="3.5109360914741187E-3"/>
    <m/>
    <n v="0"/>
    <n v="114"/>
    <n v="6.7609242302035398E-4"/>
    <n v="83"/>
    <n v="4.9224272904113491E-4"/>
    <m/>
    <n v="0"/>
    <n v="0"/>
    <n v="0"/>
    <n v="0"/>
    <n v="0"/>
    <m/>
    <n v="0"/>
    <m/>
    <n v="0"/>
    <m/>
    <n v="0"/>
    <m/>
    <n v="0"/>
    <n v="105"/>
    <n v="6.2271670541348386E-4"/>
    <m/>
    <n v="0"/>
    <m/>
    <n v="0"/>
    <m/>
    <n v="0"/>
    <m/>
    <n v="0"/>
    <n v="0"/>
    <n v="0"/>
    <m/>
    <n v="0"/>
    <m/>
    <n v="0"/>
    <n v="290"/>
    <n v="1.7198842339991459E-3"/>
    <m/>
    <n v="0"/>
  </r>
  <r>
    <x v="22"/>
    <s v="October 2025"/>
    <n v="131433"/>
    <n v="130878"/>
    <n v="0.99577731619912813"/>
    <n v="555"/>
    <n v="4.2226838008719274E-3"/>
    <m/>
    <n v="0"/>
    <n v="86"/>
    <n v="6.5432577815312742E-4"/>
    <n v="66"/>
    <n v="5.0215699253612102E-4"/>
    <m/>
    <n v="0"/>
    <n v="0"/>
    <n v="0"/>
    <n v="0"/>
    <n v="0"/>
    <m/>
    <n v="0"/>
    <m/>
    <n v="0"/>
    <m/>
    <n v="0"/>
    <m/>
    <n v="0"/>
    <n v="84"/>
    <n v="6.3910889959142684E-4"/>
    <m/>
    <n v="0"/>
    <m/>
    <n v="0"/>
    <m/>
    <n v="0"/>
    <m/>
    <n v="0"/>
    <n v="0"/>
    <n v="0"/>
    <m/>
    <n v="0"/>
    <m/>
    <n v="0"/>
    <n v="319"/>
    <n v="2.4270921305912518E-3"/>
    <m/>
    <n v="0"/>
  </r>
  <r>
    <x v="22"/>
    <s v="Novemeber 2025"/>
    <n v="115784"/>
    <n v="115254"/>
    <n v="0.99542251088233258"/>
    <n v="530"/>
    <n v="4.5774891176673807E-3"/>
    <m/>
    <n v="0"/>
    <n v="69"/>
    <n v="5.959372624887722E-4"/>
    <n v="45"/>
    <n v="3.8865473640572101E-4"/>
    <m/>
    <n v="0"/>
    <n v="42"/>
    <n v="3.627444206453396E-4"/>
    <n v="14"/>
    <n v="1.2091480688177987E-4"/>
    <m/>
    <n v="0"/>
    <m/>
    <n v="0"/>
    <m/>
    <n v="0"/>
    <m/>
    <n v="0"/>
    <n v="67"/>
    <n v="5.7866371864851796E-4"/>
    <m/>
    <n v="0"/>
    <m/>
    <n v="0"/>
    <m/>
    <n v="0"/>
    <m/>
    <n v="0"/>
    <n v="0"/>
    <n v="0"/>
    <m/>
    <n v="0"/>
    <m/>
    <n v="0"/>
    <n v="293"/>
    <n v="2.5305741725972501E-3"/>
    <m/>
    <n v="0"/>
  </r>
  <r>
    <x v="23"/>
    <s v="April 2025"/>
    <n v="266898"/>
    <n v="266559"/>
    <n v="0.99872985185351704"/>
    <n v="339"/>
    <n v="1.2701481464829261E-3"/>
    <m/>
    <n v="0"/>
    <n v="162"/>
    <n v="6.0697345053166375E-4"/>
    <n v="25"/>
    <n v="9.3668742365997503E-5"/>
    <m/>
    <n v="0"/>
    <n v="52"/>
    <n v="1.9483098412127479E-4"/>
    <n v="65"/>
    <n v="2.435387301515935E-4"/>
    <n v="10"/>
    <n v="3.7467496946399001E-5"/>
    <m/>
    <n v="0"/>
    <m/>
    <n v="0"/>
    <m/>
    <n v="0"/>
    <n v="0"/>
    <n v="0"/>
    <m/>
    <n v="0"/>
    <m/>
    <n v="0"/>
    <m/>
    <n v="0"/>
    <m/>
    <n v="0"/>
    <n v="5"/>
    <n v="1.8733748473199501E-5"/>
    <m/>
    <n v="0"/>
    <m/>
    <n v="0"/>
    <n v="40"/>
    <n v="1.4986998778559601E-4"/>
    <m/>
    <n v="0"/>
  </r>
  <r>
    <x v="23"/>
    <s v="May 2025"/>
    <n v="227475"/>
    <n v="227320"/>
    <n v="0.99931860644026815"/>
    <n v="155"/>
    <n v="6.8139355973183865E-4"/>
    <m/>
    <n v="0"/>
    <n v="50"/>
    <n v="2.1980437410704473E-4"/>
    <n v="5"/>
    <n v="2.1980437410704472E-5"/>
    <m/>
    <n v="0"/>
    <n v="35"/>
    <n v="1.538630618749313E-4"/>
    <n v="42"/>
    <n v="1.8463567424991759E-4"/>
    <n v="3"/>
    <n v="1.3188262446422684E-5"/>
    <m/>
    <n v="0"/>
    <m/>
    <n v="0"/>
    <m/>
    <n v="0"/>
    <n v="0"/>
    <n v="0"/>
    <m/>
    <n v="0"/>
    <m/>
    <n v="0"/>
    <m/>
    <n v="0"/>
    <m/>
    <n v="0"/>
    <n v="2"/>
    <n v="8.7921749642817898E-6"/>
    <m/>
    <n v="0"/>
    <m/>
    <n v="0"/>
    <n v="18"/>
    <n v="7.9129574678536103E-5"/>
    <m/>
    <n v="0"/>
  </r>
  <r>
    <x v="23"/>
    <s v="June 2025"/>
    <n v="195845"/>
    <n v="194954"/>
    <n v="0.99545048380096501"/>
    <n v="891"/>
    <n v="4.5495161990349508E-3"/>
    <m/>
    <n v="0"/>
    <n v="400"/>
    <n v="2.0424315147182723E-3"/>
    <n v="50"/>
    <n v="2.5530393933978403E-4"/>
    <m/>
    <n v="0"/>
    <n v="120"/>
    <n v="6.127294544154816E-4"/>
    <n v="215"/>
    <n v="1.0978069391610712E-3"/>
    <n v="30"/>
    <n v="1.531823636038704E-4"/>
    <m/>
    <n v="0"/>
    <m/>
    <n v="0"/>
    <m/>
    <n v="0"/>
    <n v="0"/>
    <n v="0"/>
    <m/>
    <n v="0"/>
    <m/>
    <n v="0"/>
    <m/>
    <n v="0"/>
    <m/>
    <n v="0"/>
    <n v="25"/>
    <n v="1.2765196966989202E-4"/>
    <m/>
    <n v="0"/>
    <m/>
    <n v="0"/>
    <n v="51"/>
    <n v="2.604100181265797E-4"/>
    <m/>
    <n v="0"/>
  </r>
  <r>
    <x v="23"/>
    <s v="July 2025"/>
    <n v="48716"/>
    <n v="47896"/>
    <n v="0.98316774776254212"/>
    <n v="820"/>
    <n v="1.683225223745792E-2"/>
    <m/>
    <n v="0"/>
    <n v="354"/>
    <n v="7.2666064537318335E-3"/>
    <n v="45"/>
    <n v="9.2372115937269068E-4"/>
    <m/>
    <n v="0"/>
    <n v="115"/>
    <n v="2.3606207406190985E-3"/>
    <n v="210"/>
    <n v="4.3106987437392229E-3"/>
    <n v="26"/>
    <n v="5.337055587486657E-4"/>
    <m/>
    <n v="0"/>
    <m/>
    <n v="0"/>
    <m/>
    <n v="0"/>
    <n v="0"/>
    <n v="0"/>
    <m/>
    <n v="0"/>
    <m/>
    <n v="0"/>
    <m/>
    <n v="0"/>
    <m/>
    <n v="0"/>
    <n v="20"/>
    <n v="4.1054273749897363E-4"/>
    <m/>
    <n v="0"/>
    <m/>
    <n v="0"/>
    <n v="50"/>
    <n v="1.0263568437474341E-3"/>
    <m/>
    <n v="0"/>
  </r>
  <r>
    <x v="23"/>
    <s v="August 2025"/>
    <n v="0"/>
    <n v="0"/>
    <e v="#DIV/0!"/>
    <n v="0"/>
    <e v="#DIV/0!"/>
    <m/>
    <e v="#DIV/0!"/>
    <n v="0"/>
    <e v="#DIV/0!"/>
    <n v="0"/>
    <e v="#DIV/0!"/>
    <m/>
    <e v="#DIV/0!"/>
    <n v="0"/>
    <e v="#DIV/0!"/>
    <n v="0"/>
    <e v="#DIV/0!"/>
    <n v="0"/>
    <e v="#DIV/0!"/>
    <m/>
    <e v="#DIV/0!"/>
    <m/>
    <e v="#DIV/0!"/>
    <m/>
    <e v="#DIV/0!"/>
    <n v="0"/>
    <e v="#DIV/0!"/>
    <m/>
    <e v="#DIV/0!"/>
    <m/>
    <e v="#DIV/0!"/>
    <m/>
    <n v="0"/>
    <m/>
    <e v="#DIV/0!"/>
    <n v="0"/>
    <e v="#DIV/0!"/>
    <m/>
    <e v="#DIV/0!"/>
    <m/>
    <e v="#DIV/0!"/>
    <n v="0"/>
    <e v="#DIV/0!"/>
    <m/>
    <e v="#DIV/0!"/>
  </r>
  <r>
    <x v="23"/>
    <s v="September 2025"/>
    <n v="144049"/>
    <n v="142370"/>
    <n v="0.98834424397253717"/>
    <n v="1679"/>
    <n v="1.1655756027462877E-2"/>
    <m/>
    <n v="0"/>
    <n v="520"/>
    <n v="3.6098827482315046E-3"/>
    <n v="30"/>
    <n v="2.0826246624412525E-4"/>
    <m/>
    <n v="0"/>
    <n v="478"/>
    <n v="3.3183152954897291E-3"/>
    <n v="438"/>
    <n v="3.040632007164229E-3"/>
    <n v="49"/>
    <n v="3.4016202819873791E-4"/>
    <m/>
    <n v="0"/>
    <m/>
    <n v="0"/>
    <m/>
    <n v="0"/>
    <n v="0"/>
    <n v="0"/>
    <m/>
    <n v="0"/>
    <m/>
    <n v="0"/>
    <m/>
    <n v="0"/>
    <m/>
    <n v="0"/>
    <n v="58"/>
    <n v="4.0264076807197549E-4"/>
    <m/>
    <n v="0"/>
    <m/>
    <n v="0"/>
    <n v="106"/>
    <n v="7.3586071406257596E-4"/>
    <m/>
    <n v="0"/>
  </r>
  <r>
    <x v="23"/>
    <s v="October 2025"/>
    <n v="228974"/>
    <n v="226815"/>
    <n v="0.99057098185820225"/>
    <n v="2159"/>
    <n v="9.4290181417977584E-3"/>
    <m/>
    <n v="0"/>
    <n v="670"/>
    <n v="2.9260964126931444E-3"/>
    <n v="45"/>
    <n v="1.9652886353909178E-4"/>
    <m/>
    <n v="0"/>
    <n v="565"/>
    <n v="2.4675290644352635E-3"/>
    <n v="620"/>
    <n v="2.7077310087608199E-3"/>
    <n v="53"/>
    <n v="2.3146732816826365E-4"/>
    <m/>
    <n v="0"/>
    <m/>
    <n v="0"/>
    <m/>
    <n v="0"/>
    <n v="0"/>
    <n v="0"/>
    <m/>
    <n v="0"/>
    <m/>
    <n v="0"/>
    <m/>
    <n v="0"/>
    <m/>
    <n v="0"/>
    <n v="52"/>
    <n v="2.2710002008961716E-4"/>
    <m/>
    <n v="0"/>
    <m/>
    <n v="0"/>
    <n v="154"/>
    <n v="6.7256544411155848E-4"/>
    <m/>
    <n v="0"/>
  </r>
  <r>
    <x v="23"/>
    <s v="Novemeber 2025"/>
    <n v="241285"/>
    <n v="239282"/>
    <n v="0.99169861367262779"/>
    <n v="2003"/>
    <n v="8.3013863273721945E-3"/>
    <m/>
    <n v="0"/>
    <n v="680"/>
    <n v="2.8182439853285533E-3"/>
    <n v="35"/>
    <n v="1.4505667571544024E-4"/>
    <m/>
    <n v="0"/>
    <n v="280"/>
    <n v="1.1604534057235219E-3"/>
    <n v="758"/>
    <n v="3.1415131483515345E-3"/>
    <n v="45"/>
    <n v="1.8650144020556603E-4"/>
    <m/>
    <n v="0"/>
    <m/>
    <n v="0"/>
    <m/>
    <n v="0"/>
    <n v="0"/>
    <n v="0"/>
    <m/>
    <n v="0"/>
    <m/>
    <n v="0"/>
    <m/>
    <n v="0"/>
    <m/>
    <n v="0"/>
    <n v="35"/>
    <n v="1.4505667571544024E-4"/>
    <m/>
    <n v="0"/>
    <m/>
    <n v="0"/>
    <n v="170"/>
    <n v="7.0456099633213834E-4"/>
    <m/>
    <n v="0"/>
  </r>
  <r>
    <x v="24"/>
    <s v="April 2025"/>
    <n v="224848"/>
    <n v="224346"/>
    <n v="0.99776738063047032"/>
    <n v="502"/>
    <n v="2.2326193695296377E-3"/>
    <n v="16"/>
    <n v="7.1159183092578101E-5"/>
    <n v="46"/>
    <n v="2.0458265139116204E-4"/>
    <n v="155"/>
    <n v="6.8935458620935036E-4"/>
    <m/>
    <n v="0"/>
    <n v="17"/>
    <n v="7.5606632035864232E-5"/>
    <m/>
    <n v="0"/>
    <m/>
    <n v="0"/>
    <m/>
    <n v="0"/>
    <m/>
    <n v="0"/>
    <m/>
    <n v="0"/>
    <n v="25"/>
    <n v="1.1118622358215328E-4"/>
    <m/>
    <n v="0"/>
    <m/>
    <n v="0"/>
    <m/>
    <n v="0"/>
    <m/>
    <n v="0"/>
    <n v="101"/>
    <n v="4.4919234327189925E-4"/>
    <n v="142"/>
    <n v="6.3153774994663056E-4"/>
    <m/>
    <n v="0"/>
    <m/>
    <n v="0"/>
    <m/>
    <n v="0"/>
  </r>
  <r>
    <x v="24"/>
    <s v="May 2025"/>
    <n v="54808"/>
    <n v="54703"/>
    <n v="0.99808422128156471"/>
    <n v="105"/>
    <n v="1.915778718435265E-3"/>
    <n v="2"/>
    <n v="3.6491023208290758E-5"/>
    <n v="5"/>
    <n v="9.1227558020726902E-5"/>
    <n v="15"/>
    <n v="2.7368267406218072E-4"/>
    <m/>
    <n v="0"/>
    <n v="25"/>
    <n v="4.561377901036345E-4"/>
    <m/>
    <n v="0"/>
    <m/>
    <n v="0"/>
    <m/>
    <n v="0"/>
    <m/>
    <n v="0"/>
    <m/>
    <n v="0"/>
    <n v="5"/>
    <n v="9.1227558020726902E-5"/>
    <m/>
    <n v="0"/>
    <m/>
    <n v="0"/>
    <m/>
    <n v="0"/>
    <m/>
    <n v="0"/>
    <n v="18"/>
    <n v="3.2841920887461686E-4"/>
    <n v="35"/>
    <n v="6.3859290614508833E-4"/>
    <m/>
    <n v="0"/>
    <m/>
    <n v="0"/>
    <m/>
    <n v="0"/>
  </r>
  <r>
    <x v="24"/>
    <s v="June 2025"/>
    <n v="225745"/>
    <n v="223729"/>
    <n v="0.9910695696471683"/>
    <n v="2016"/>
    <n v="8.9304303528317357E-3"/>
    <n v="32"/>
    <n v="1.4175286274336086E-4"/>
    <n v="78"/>
    <n v="3.4552260293694214E-4"/>
    <n v="208"/>
    <n v="9.2139360783184568E-4"/>
    <m/>
    <n v="0"/>
    <n v="870"/>
    <n v="3.8539059558351236E-3"/>
    <m/>
    <n v="0"/>
    <m/>
    <n v="0"/>
    <m/>
    <n v="0"/>
    <m/>
    <n v="0"/>
    <m/>
    <n v="0"/>
    <n v="35"/>
    <n v="1.5504219362555096E-4"/>
    <m/>
    <n v="0"/>
    <m/>
    <n v="0"/>
    <m/>
    <n v="0"/>
    <m/>
    <n v="0"/>
    <n v="56"/>
    <n v="2.480675098008815E-4"/>
    <n v="737"/>
    <n v="3.26474562005803E-3"/>
    <m/>
    <n v="0"/>
    <m/>
    <n v="0"/>
    <m/>
    <n v="0"/>
  </r>
  <r>
    <x v="24"/>
    <s v="July 2025"/>
    <n v="613766"/>
    <n v="607527"/>
    <n v="0.98983488821472676"/>
    <n v="6239"/>
    <n v="1.0165111785273215E-2"/>
    <n v="127"/>
    <n v="2.069192493556176E-4"/>
    <n v="198"/>
    <n v="3.2259851474340383E-4"/>
    <n v="1357"/>
    <n v="2.2109403257919141E-3"/>
    <m/>
    <n v="0"/>
    <n v="835"/>
    <n v="1.360453332377486E-3"/>
    <m/>
    <n v="0"/>
    <m/>
    <n v="0"/>
    <m/>
    <n v="0"/>
    <m/>
    <n v="0"/>
    <m/>
    <n v="0"/>
    <n v="36"/>
    <n v="5.8654275407891606E-5"/>
    <m/>
    <n v="0"/>
    <m/>
    <n v="0"/>
    <m/>
    <n v="0"/>
    <m/>
    <n v="0"/>
    <n v="217"/>
    <n v="3.5355493787534662E-4"/>
    <n v="3469"/>
    <n v="5.6519911497215549E-3"/>
    <m/>
    <n v="0"/>
    <m/>
    <n v="0"/>
    <m/>
    <n v="0"/>
  </r>
  <r>
    <x v="24"/>
    <s v="August 2025"/>
    <n v="473904"/>
    <n v="468401"/>
    <n v="0.98838794354974846"/>
    <n v="5503"/>
    <n v="1.1612056450251528E-2"/>
    <n v="149"/>
    <n v="3.1440966946892195E-4"/>
    <n v="284"/>
    <n v="5.9927749079982445E-4"/>
    <n v="1348"/>
    <n v="2.8444579492893076E-3"/>
    <m/>
    <n v="0"/>
    <n v="3"/>
    <n v="6.33039602957561E-6"/>
    <m/>
    <n v="0"/>
    <m/>
    <n v="0"/>
    <m/>
    <n v="0"/>
    <m/>
    <n v="0"/>
    <m/>
    <n v="0"/>
    <n v="82"/>
    <n v="1.7303082480840001E-4"/>
    <m/>
    <n v="0"/>
    <m/>
    <n v="0"/>
    <m/>
    <n v="0"/>
    <m/>
    <n v="0"/>
    <n v="276"/>
    <n v="5.8239643472095617E-4"/>
    <n v="3361"/>
    <n v="7.0921536851345423E-3"/>
    <m/>
    <n v="0"/>
    <m/>
    <n v="0"/>
    <m/>
    <n v="0"/>
  </r>
  <r>
    <x v="24"/>
    <s v="September 2025"/>
    <n v="697985"/>
    <n v="689598"/>
    <n v="0.98798398246380648"/>
    <n v="8387"/>
    <n v="1.2016017536193472E-2"/>
    <n v="161"/>
    <n v="2.3066398275034563E-4"/>
    <n v="250"/>
    <n v="3.5817388625830068E-4"/>
    <n v="1534"/>
    <n v="2.1977549660809328E-3"/>
    <m/>
    <n v="0"/>
    <n v="224"/>
    <n v="3.2092380208743741E-4"/>
    <m/>
    <n v="0"/>
    <m/>
    <n v="0"/>
    <m/>
    <n v="0"/>
    <m/>
    <n v="0"/>
    <m/>
    <n v="0"/>
    <n v="128"/>
    <n v="1.8338502976424995E-4"/>
    <m/>
    <n v="0"/>
    <m/>
    <n v="0"/>
    <m/>
    <n v="0"/>
    <m/>
    <n v="0"/>
    <n v="373"/>
    <n v="5.3439543829738461E-4"/>
    <n v="5717"/>
    <n v="8.1907204309548207E-3"/>
    <m/>
    <n v="0"/>
    <m/>
    <n v="0"/>
    <m/>
    <n v="0"/>
  </r>
  <r>
    <x v="24"/>
    <s v="October 2025"/>
    <n v="337924"/>
    <n v="333077"/>
    <n v="0.98565653815650855"/>
    <n v="4847"/>
    <n v="1.4343461843491436E-2"/>
    <n v="81"/>
    <n v="2.3969886720090909E-4"/>
    <n v="194"/>
    <n v="5.7409358317254771E-4"/>
    <n v="1035"/>
    <n v="3.0628188586782827E-3"/>
    <m/>
    <n v="0"/>
    <n v="93"/>
    <n v="2.7520981048993266E-4"/>
    <m/>
    <n v="0"/>
    <m/>
    <n v="0"/>
    <m/>
    <n v="0"/>
    <m/>
    <n v="0"/>
    <m/>
    <n v="0"/>
    <n v="78"/>
    <n v="2.3082113137865319E-4"/>
    <m/>
    <n v="0"/>
    <m/>
    <n v="0"/>
    <m/>
    <n v="0"/>
    <m/>
    <n v="0"/>
    <n v="232"/>
    <n v="6.8654490358778899E-4"/>
    <n v="3134"/>
    <n v="9.2742746889833225E-3"/>
    <m/>
    <n v="0"/>
    <m/>
    <n v="0"/>
    <m/>
    <n v="0"/>
  </r>
  <r>
    <x v="24"/>
    <s v="Novemeber 2025"/>
    <n v="482534"/>
    <n v="475981"/>
    <n v="0.98641960980987864"/>
    <n v="6553"/>
    <n v="1.3580390190121317E-2"/>
    <n v="67"/>
    <n v="1.3885031935573453E-4"/>
    <n v="198"/>
    <n v="4.1033377958858859E-4"/>
    <n v="1161"/>
    <n v="2.4060480712239968E-3"/>
    <m/>
    <n v="0"/>
    <n v="741"/>
    <n v="1.5356430842178997E-3"/>
    <m/>
    <n v="0"/>
    <m/>
    <n v="0"/>
    <m/>
    <n v="0"/>
    <m/>
    <n v="0"/>
    <m/>
    <n v="0"/>
    <n v="88"/>
    <n v="1.8237056870603938E-4"/>
    <m/>
    <n v="0"/>
    <m/>
    <n v="0"/>
    <m/>
    <n v="0"/>
    <m/>
    <n v="0"/>
    <n v="152"/>
    <n v="3.1500370958315889E-4"/>
    <n v="4146"/>
    <n v="8.5921406574458997E-3"/>
    <m/>
    <n v="0"/>
    <m/>
    <n v="0"/>
    <m/>
    <n v="0"/>
  </r>
  <r>
    <x v="25"/>
    <s v="May 2025"/>
    <n v="168609"/>
    <n v="168008"/>
    <n v="0.99643554021434211"/>
    <n v="601"/>
    <n v="3.5644597856579422E-3"/>
    <n v="6"/>
    <n v="3.5585289041510242E-5"/>
    <n v="18"/>
    <n v="1.0675586712453072E-4"/>
    <n v="56"/>
    <n v="3.3212936438742889E-4"/>
    <m/>
    <n v="0"/>
    <n v="265"/>
    <n v="1.5716835993333689E-3"/>
    <m/>
    <n v="0"/>
    <m/>
    <n v="0"/>
    <m/>
    <n v="0"/>
    <m/>
    <n v="0"/>
    <m/>
    <n v="0"/>
    <n v="5"/>
    <n v="2.9654407534591866E-5"/>
    <m/>
    <n v="0"/>
    <m/>
    <n v="0"/>
    <m/>
    <n v="0"/>
    <m/>
    <n v="0"/>
    <n v="28"/>
    <n v="1.6606468219371444E-4"/>
    <n v="223"/>
    <n v="1.3225865760427972E-3"/>
    <m/>
    <n v="0"/>
    <m/>
    <n v="0"/>
    <m/>
    <n v="0"/>
  </r>
  <r>
    <x v="25"/>
    <s v="June 2025"/>
    <n v="292591"/>
    <n v="289985"/>
    <n v="0.99109336924238955"/>
    <n v="2606"/>
    <n v="8.9066307576104523E-3"/>
    <n v="49"/>
    <n v="1.6746926597195402E-4"/>
    <n v="65"/>
    <n v="2.2215310792197984E-4"/>
    <n v="702"/>
    <n v="2.3992535655573822E-3"/>
    <m/>
    <n v="0"/>
    <n v="1242"/>
    <n v="4.2448332313707532E-3"/>
    <m/>
    <n v="0"/>
    <m/>
    <n v="0"/>
    <m/>
    <n v="0"/>
    <m/>
    <n v="0"/>
    <m/>
    <n v="0"/>
    <n v="9"/>
    <n v="3.0759661096889513E-5"/>
    <m/>
    <n v="0"/>
    <m/>
    <n v="0"/>
    <m/>
    <n v="0"/>
    <m/>
    <n v="0"/>
    <n v="93"/>
    <n v="3.1784983133452497E-4"/>
    <n v="446"/>
    <n v="1.5243120943569694E-3"/>
    <m/>
    <n v="0"/>
    <m/>
    <n v="0"/>
    <m/>
    <n v="0"/>
  </r>
  <r>
    <x v="26"/>
    <s v="May 2025"/>
    <n v="84543"/>
    <n v="84225"/>
    <n v="0.99623860047549773"/>
    <n v="318"/>
    <n v="3.7613995245023243E-3"/>
    <n v="0"/>
    <n v="0"/>
    <n v="8"/>
    <n v="9.4626403132133942E-5"/>
    <n v="56"/>
    <n v="6.6238482192493764E-4"/>
    <m/>
    <n v="0"/>
    <n v="92"/>
    <n v="1.0882036360195402E-3"/>
    <m/>
    <n v="0"/>
    <m/>
    <n v="0"/>
    <m/>
    <n v="0"/>
    <m/>
    <n v="0"/>
    <m/>
    <n v="0"/>
    <n v="4"/>
    <n v="4.7313201566066971E-5"/>
    <m/>
    <n v="0"/>
    <m/>
    <n v="0"/>
    <m/>
    <n v="0"/>
    <m/>
    <n v="0"/>
    <n v="72"/>
    <n v="8.5163762818920555E-4"/>
    <n v="86"/>
    <n v="1.01723383367044E-3"/>
    <m/>
    <n v="0"/>
    <m/>
    <n v="0"/>
    <m/>
    <n v="0"/>
  </r>
  <r>
    <x v="26"/>
    <s v="June 2025"/>
    <n v="0"/>
    <n v="0"/>
    <e v="#DIV/0!"/>
    <n v="0"/>
    <e v="#DIV/0!"/>
    <n v="0"/>
    <e v="#DIV/0!"/>
    <n v="0"/>
    <e v="#DIV/0!"/>
    <n v="0"/>
    <e v="#DIV/0!"/>
    <m/>
    <e v="#DIV/0!"/>
    <n v="0"/>
    <e v="#DIV/0!"/>
    <m/>
    <e v="#DIV/0!"/>
    <m/>
    <e v="#DIV/0!"/>
    <m/>
    <e v="#DIV/0!"/>
    <m/>
    <e v="#DIV/0!"/>
    <m/>
    <e v="#DIV/0!"/>
    <n v="0"/>
    <e v="#DIV/0!"/>
    <m/>
    <e v="#DIV/0!"/>
    <m/>
    <e v="#DIV/0!"/>
    <m/>
    <n v="0"/>
    <m/>
    <e v="#DIV/0!"/>
    <n v="0"/>
    <e v="#DIV/0!"/>
    <n v="0"/>
    <e v="#DIV/0!"/>
    <m/>
    <e v="#DIV/0!"/>
    <m/>
    <e v="#DIV/0!"/>
    <m/>
    <e v="#DIV/0!"/>
  </r>
  <r>
    <x v="26"/>
    <s v="July 2025"/>
    <n v="0"/>
    <n v="0"/>
    <e v="#DIV/0!"/>
    <n v="0"/>
    <e v="#DIV/0!"/>
    <n v="0"/>
    <e v="#DIV/0!"/>
    <n v="0"/>
    <e v="#DIV/0!"/>
    <n v="0"/>
    <e v="#DIV/0!"/>
    <m/>
    <e v="#DIV/0!"/>
    <n v="0"/>
    <e v="#DIV/0!"/>
    <m/>
    <e v="#DIV/0!"/>
    <m/>
    <e v="#DIV/0!"/>
    <m/>
    <e v="#DIV/0!"/>
    <m/>
    <e v="#DIV/0!"/>
    <m/>
    <e v="#DIV/0!"/>
    <n v="0"/>
    <e v="#DIV/0!"/>
    <m/>
    <e v="#DIV/0!"/>
    <m/>
    <e v="#DIV/0!"/>
    <m/>
    <n v="0"/>
    <m/>
    <e v="#DIV/0!"/>
    <n v="0"/>
    <e v="#DIV/0!"/>
    <n v="0"/>
    <e v="#DIV/0!"/>
    <m/>
    <e v="#DIV/0!"/>
    <m/>
    <e v="#DIV/0!"/>
    <m/>
    <e v="#DIV/0!"/>
  </r>
  <r>
    <x v="26"/>
    <s v="August 2025"/>
    <n v="0"/>
    <n v="0"/>
    <e v="#DIV/0!"/>
    <n v="0"/>
    <e v="#DIV/0!"/>
    <n v="0"/>
    <e v="#DIV/0!"/>
    <n v="0"/>
    <e v="#DIV/0!"/>
    <n v="0"/>
    <e v="#DIV/0!"/>
    <m/>
    <e v="#DIV/0!"/>
    <n v="0"/>
    <e v="#DIV/0!"/>
    <m/>
    <e v="#DIV/0!"/>
    <m/>
    <e v="#DIV/0!"/>
    <m/>
    <e v="#DIV/0!"/>
    <m/>
    <e v="#DIV/0!"/>
    <m/>
    <e v="#DIV/0!"/>
    <n v="0"/>
    <e v="#DIV/0!"/>
    <m/>
    <e v="#DIV/0!"/>
    <m/>
    <e v="#DIV/0!"/>
    <m/>
    <n v="0"/>
    <m/>
    <e v="#DIV/0!"/>
    <n v="0"/>
    <e v="#DIV/0!"/>
    <n v="0"/>
    <e v="#DIV/0!"/>
    <m/>
    <e v="#DIV/0!"/>
    <m/>
    <e v="#DIV/0!"/>
    <m/>
    <e v="#DIV/0!"/>
  </r>
  <r>
    <x v="26"/>
    <s v="September 2025"/>
    <n v="180647"/>
    <n v="177954"/>
    <n v="0.9850924731658981"/>
    <n v="2693"/>
    <n v="1.4907526834101867E-2"/>
    <n v="0"/>
    <n v="0"/>
    <n v="112"/>
    <n v="6.1999368934994767E-4"/>
    <n v="297"/>
    <n v="1.6440904083654864E-3"/>
    <m/>
    <n v="0"/>
    <n v="1089"/>
    <n v="6.0283314973401166E-3"/>
    <m/>
    <n v="0"/>
    <m/>
    <n v="0"/>
    <m/>
    <n v="0"/>
    <m/>
    <n v="0"/>
    <m/>
    <n v="0"/>
    <n v="57"/>
    <n v="3.1553250261559838E-4"/>
    <m/>
    <n v="0"/>
    <m/>
    <n v="0"/>
    <m/>
    <n v="0"/>
    <m/>
    <n v="0"/>
    <n v="587"/>
    <n v="3.2494312111466007E-3"/>
    <n v="551"/>
    <n v="3.0501475252841174E-3"/>
    <m/>
    <n v="0"/>
    <m/>
    <n v="0"/>
    <m/>
    <n v="0"/>
  </r>
  <r>
    <x v="26"/>
    <s v="October 2025"/>
    <n v="157911"/>
    <n v="154327"/>
    <n v="0.97730367105521465"/>
    <n v="3584"/>
    <n v="2.2696328944785352E-2"/>
    <n v="49"/>
    <n v="3.1030137229198725E-4"/>
    <n v="29"/>
    <n v="1.8364775094831899E-4"/>
    <n v="287"/>
    <n v="1.8174794662816397E-3"/>
    <m/>
    <n v="0"/>
    <n v="1753"/>
    <n v="1.1101189910772524E-2"/>
    <m/>
    <n v="0"/>
    <m/>
    <n v="0"/>
    <m/>
    <n v="0"/>
    <m/>
    <n v="0"/>
    <m/>
    <n v="0"/>
    <n v="18"/>
    <n v="1.1398825920930144E-4"/>
    <m/>
    <n v="0"/>
    <m/>
    <n v="0"/>
    <m/>
    <n v="0"/>
    <m/>
    <n v="0"/>
    <n v="849"/>
    <n v="5.3764462260387181E-3"/>
    <n v="599"/>
    <n v="3.7932759592428649E-3"/>
    <m/>
    <n v="0"/>
    <m/>
    <n v="0"/>
    <m/>
    <n v="0"/>
  </r>
  <r>
    <x v="26"/>
    <s v="Novemeber 2025"/>
    <n v="188288"/>
    <n v="184842"/>
    <n v="0.98169824949014273"/>
    <n v="3446"/>
    <n v="1.8301750509857238E-2"/>
    <n v="0"/>
    <n v="0"/>
    <n v="79"/>
    <n v="4.1957002039428958E-4"/>
    <n v="336"/>
    <n v="1.7845003399048266E-3"/>
    <m/>
    <n v="0"/>
    <n v="1649"/>
    <n v="8.7578602991162467E-3"/>
    <m/>
    <n v="0"/>
    <m/>
    <n v="0"/>
    <m/>
    <n v="0"/>
    <m/>
    <n v="0"/>
    <m/>
    <n v="0"/>
    <n v="14"/>
    <n v="7.4354180829367783E-5"/>
    <m/>
    <n v="0"/>
    <m/>
    <n v="0"/>
    <m/>
    <n v="0"/>
    <m/>
    <n v="0"/>
    <n v="786"/>
    <n v="4.1744561522773626E-3"/>
    <n v="582"/>
    <n v="3.0910095173351461E-3"/>
    <m/>
    <n v="0"/>
    <m/>
    <n v="0"/>
    <m/>
    <n v="0"/>
  </r>
  <r>
    <x v="27"/>
    <s v="April 2025"/>
    <n v="190434"/>
    <n v="189631"/>
    <n v="0.99578331600449499"/>
    <n v="803"/>
    <n v="4.2166839955050045E-3"/>
    <n v="31"/>
    <n v="1.6278605711165023E-4"/>
    <n v="40"/>
    <n v="2.1004652530535512E-4"/>
    <n v="196"/>
    <n v="1.0292279739962402E-3"/>
    <m/>
    <n v="0"/>
    <n v="214"/>
    <n v="1.1237489103836499E-3"/>
    <m/>
    <n v="0"/>
    <m/>
    <n v="0"/>
    <m/>
    <n v="0"/>
    <m/>
    <n v="0"/>
    <m/>
    <n v="0"/>
    <n v="13"/>
    <n v="6.8265120724240417E-5"/>
    <m/>
    <n v="0"/>
    <m/>
    <n v="0"/>
    <m/>
    <n v="0"/>
    <m/>
    <n v="0"/>
    <n v="161"/>
    <n v="8.4543726435405437E-4"/>
    <n v="148"/>
    <n v="7.7717214362981401E-4"/>
    <m/>
    <n v="0"/>
    <m/>
    <n v="0"/>
    <m/>
    <n v="0"/>
  </r>
  <r>
    <x v="27"/>
    <s v="May 2025"/>
    <n v="158127"/>
    <n v="157920"/>
    <n v="0.99869092564837125"/>
    <n v="207"/>
    <n v="1.309074351628754E-3"/>
    <n v="7"/>
    <n v="4.4268214789378161E-5"/>
    <n v="11"/>
    <n v="6.9564337526165681E-5"/>
    <n v="50"/>
    <n v="3.1620153420984401E-4"/>
    <m/>
    <n v="0"/>
    <n v="55"/>
    <n v="3.4782168763082837E-4"/>
    <m/>
    <n v="0"/>
    <m/>
    <n v="0"/>
    <m/>
    <n v="0"/>
    <m/>
    <n v="0"/>
    <m/>
    <n v="0"/>
    <n v="4"/>
    <n v="2.529612273678752E-5"/>
    <m/>
    <n v="0"/>
    <m/>
    <n v="0"/>
    <m/>
    <n v="0"/>
    <m/>
    <n v="0"/>
    <n v="41"/>
    <n v="2.5928525805207206E-4"/>
    <n v="39"/>
    <n v="2.4663719668367831E-4"/>
    <m/>
    <n v="0"/>
    <m/>
    <n v="0"/>
    <m/>
    <n v="0"/>
  </r>
  <r>
    <x v="27"/>
    <s v="June 2025"/>
    <n v="86472"/>
    <n v="85166"/>
    <n v="0.98489684522157461"/>
    <n v="1306"/>
    <n v="1.5103154778425385E-2"/>
    <n v="50"/>
    <n v="5.7822185216023687E-4"/>
    <n v="65"/>
    <n v="7.5168840780830788E-4"/>
    <n v="316"/>
    <n v="3.6543621056526966E-3"/>
    <m/>
    <n v="0"/>
    <n v="348"/>
    <n v="4.0244240910352483E-3"/>
    <m/>
    <n v="0"/>
    <m/>
    <n v="0"/>
    <m/>
    <n v="0"/>
    <m/>
    <n v="0"/>
    <m/>
    <n v="0"/>
    <n v="25"/>
    <n v="2.8911092608011844E-4"/>
    <m/>
    <n v="0"/>
    <m/>
    <n v="0"/>
    <m/>
    <n v="0"/>
    <m/>
    <n v="0"/>
    <n v="261"/>
    <n v="3.0183180682764365E-3"/>
    <n v="241"/>
    <n v="2.7870293274123415E-3"/>
    <m/>
    <n v="0"/>
    <m/>
    <n v="0"/>
    <m/>
    <n v="0"/>
  </r>
  <r>
    <x v="27"/>
    <s v="July 2025"/>
    <n v="153192"/>
    <n v="152141"/>
    <n v="0.99313932842446084"/>
    <n v="1051"/>
    <n v="6.8606715755391923E-3"/>
    <n v="40"/>
    <n v="2.6111024074364198E-4"/>
    <n v="53"/>
    <n v="3.4597106898532563E-4"/>
    <n v="254"/>
    <n v="1.6580500287221266E-3"/>
    <m/>
    <n v="0"/>
    <n v="280"/>
    <n v="1.8277716852054939E-3"/>
    <m/>
    <n v="0"/>
    <m/>
    <n v="0"/>
    <m/>
    <n v="0"/>
    <m/>
    <n v="0"/>
    <m/>
    <n v="0"/>
    <n v="20"/>
    <n v="1.3055512037182099E-4"/>
    <m/>
    <n v="0"/>
    <m/>
    <n v="0"/>
    <m/>
    <n v="0"/>
    <m/>
    <n v="0"/>
    <n v="210"/>
    <n v="1.3708287639041202E-3"/>
    <n v="194"/>
    <n v="1.2663846676066635E-3"/>
    <m/>
    <n v="0"/>
    <m/>
    <n v="0"/>
    <m/>
    <n v="0"/>
  </r>
  <r>
    <x v="27"/>
    <s v="August 2025"/>
    <n v="147264"/>
    <n v="145732"/>
    <n v="0.98959691438504993"/>
    <n v="1532"/>
    <n v="1.0403085614950021E-2"/>
    <n v="60"/>
    <n v="4.0743155149934812E-4"/>
    <n v="77"/>
    <n v="5.2287049109083004E-4"/>
    <n v="370"/>
    <n v="2.5124945675793135E-3"/>
    <m/>
    <n v="0"/>
    <n v="409"/>
    <n v="2.7773250760538895E-3"/>
    <m/>
    <n v="0"/>
    <m/>
    <n v="0"/>
    <m/>
    <n v="0"/>
    <m/>
    <n v="0"/>
    <m/>
    <n v="0"/>
    <n v="25"/>
    <n v="1.6976314645806171E-4"/>
    <m/>
    <n v="0"/>
    <m/>
    <n v="0"/>
    <m/>
    <n v="0"/>
    <m/>
    <n v="0"/>
    <n v="308"/>
    <n v="2.0914819643633202E-3"/>
    <n v="283"/>
    <n v="1.9217188179052585E-3"/>
    <m/>
    <n v="0"/>
    <m/>
    <n v="0"/>
    <m/>
    <n v="0"/>
  </r>
  <r>
    <x v="27"/>
    <s v="September 2025"/>
    <n v="303221"/>
    <n v="299903"/>
    <n v="0.98905748612398214"/>
    <n v="3318"/>
    <n v="1.0942513876017822E-2"/>
    <n v="128"/>
    <n v="4.2213435085300822E-4"/>
    <n v="168"/>
    <n v="5.5405133549457327E-4"/>
    <n v="803"/>
    <n v="2.6482334666794185E-3"/>
    <m/>
    <n v="0"/>
    <n v="884"/>
    <n v="2.9153653605785879E-3"/>
    <m/>
    <n v="0"/>
    <m/>
    <n v="0"/>
    <m/>
    <n v="0"/>
    <m/>
    <n v="0"/>
    <m/>
    <n v="0"/>
    <n v="54"/>
    <n v="1.7808792926611285E-4"/>
    <m/>
    <n v="0"/>
    <m/>
    <n v="0"/>
    <m/>
    <n v="0"/>
    <m/>
    <n v="0"/>
    <n v="668"/>
    <n v="2.2030136435141367E-3"/>
    <n v="613"/>
    <n v="2.0216277896319846E-3"/>
    <m/>
    <n v="0"/>
    <m/>
    <n v="0"/>
    <m/>
    <n v="0"/>
  </r>
  <r>
    <x v="27"/>
    <s v="October 2025"/>
    <n v="244796"/>
    <n v="241661"/>
    <n v="0.98719341819310769"/>
    <n v="3135"/>
    <n v="1.2806581806892269E-2"/>
    <n v="121"/>
    <n v="4.9428912237128061E-4"/>
    <n v="157"/>
    <n v="6.4135034886190947E-4"/>
    <n v="758"/>
    <n v="3.0964558244415759E-3"/>
    <m/>
    <n v="0"/>
    <n v="835"/>
    <n v="3.4110034477687545E-3"/>
    <m/>
    <n v="0"/>
    <m/>
    <n v="0"/>
    <m/>
    <n v="0"/>
    <m/>
    <n v="0"/>
    <m/>
    <n v="0"/>
    <n v="54"/>
    <n v="2.2059183973594339E-4"/>
    <m/>
    <n v="0"/>
    <m/>
    <n v="0"/>
    <m/>
    <n v="0"/>
    <m/>
    <n v="0"/>
    <n v="631"/>
    <n v="2.5776564976551903E-3"/>
    <n v="579"/>
    <n v="2.3652347260576154E-3"/>
    <m/>
    <n v="0"/>
    <m/>
    <n v="0"/>
    <m/>
    <n v="0"/>
  </r>
  <r>
    <x v="27"/>
    <s v="Novemeber 2025"/>
    <n v="329428"/>
    <n v="325112"/>
    <n v="0.98689850285950187"/>
    <n v="4316"/>
    <n v="1.3101497140498075E-2"/>
    <n v="166"/>
    <n v="5.0390373617300286E-4"/>
    <n v="216"/>
    <n v="6.5568196996005192E-4"/>
    <n v="1049"/>
    <n v="3.1843073448522895E-3"/>
    <m/>
    <n v="0"/>
    <n v="1150"/>
    <n v="3.4908993771021286E-3"/>
    <m/>
    <n v="0"/>
    <m/>
    <n v="0"/>
    <m/>
    <n v="0"/>
    <m/>
    <n v="0"/>
    <m/>
    <n v="0"/>
    <n v="74"/>
    <n v="2.2463178600483263E-4"/>
    <m/>
    <n v="0"/>
    <m/>
    <n v="0"/>
    <m/>
    <n v="0"/>
    <m/>
    <n v="0"/>
    <n v="863"/>
    <n v="2.6196923151644669E-3"/>
    <n v="798"/>
    <n v="2.4223806112413033E-3"/>
    <m/>
    <n v="0"/>
    <m/>
    <n v="0"/>
    <m/>
    <n v="0"/>
  </r>
  <r>
    <x v="28"/>
    <s v="April 2025"/>
    <n v="144717"/>
    <n v="144371"/>
    <n v="0.99760912677847113"/>
    <n v="346"/>
    <n v="2.390873221528915E-3"/>
    <n v="10"/>
    <n v="6.9100382125113154E-5"/>
    <n v="18"/>
    <n v="1.2438068782520367E-4"/>
    <n v="81"/>
    <n v="5.5971309521341656E-4"/>
    <m/>
    <n v="0"/>
    <n v="99"/>
    <n v="6.8409378303862026E-4"/>
    <m/>
    <n v="0"/>
    <m/>
    <n v="0"/>
    <m/>
    <n v="0"/>
    <m/>
    <n v="0"/>
    <m/>
    <n v="0"/>
    <n v="7"/>
    <n v="4.8370267487579205E-5"/>
    <m/>
    <n v="0"/>
    <m/>
    <n v="0"/>
    <m/>
    <n v="0"/>
    <m/>
    <n v="0"/>
    <n v="23"/>
    <n v="1.5893087888776026E-4"/>
    <n v="108"/>
    <n v="7.4628412695122205E-4"/>
    <m/>
    <n v="0"/>
    <m/>
    <n v="0"/>
    <m/>
    <n v="0"/>
  </r>
  <r>
    <x v="28"/>
    <s v="May 2025"/>
    <n v="241301"/>
    <n v="240457"/>
    <n v="0.99650229381560784"/>
    <n v="844"/>
    <n v="3.4977061843921077E-3"/>
    <n v="6"/>
    <n v="2.4865209841650055E-5"/>
    <n v="17"/>
    <n v="7.0451427884675154E-5"/>
    <n v="182"/>
    <n v="7.5424469853005167E-4"/>
    <m/>
    <n v="0"/>
    <n v="333"/>
    <n v="1.3800191462115781E-3"/>
    <m/>
    <n v="0"/>
    <m/>
    <n v="0"/>
    <m/>
    <n v="0"/>
    <m/>
    <n v="0"/>
    <m/>
    <n v="0"/>
    <n v="5"/>
    <n v="2.0721008201375045E-5"/>
    <m/>
    <n v="0"/>
    <m/>
    <n v="0"/>
    <m/>
    <n v="0"/>
    <m/>
    <n v="0"/>
    <n v="68"/>
    <n v="2.8180571153870062E-4"/>
    <n v="233"/>
    <n v="9.6559898218407715E-4"/>
    <m/>
    <n v="0"/>
    <m/>
    <n v="0"/>
    <m/>
    <n v="0"/>
  </r>
  <r>
    <x v="28"/>
    <s v="June 2025"/>
    <n v="0"/>
    <n v="0"/>
    <e v="#DIV/0!"/>
    <n v="0"/>
    <e v="#DIV/0!"/>
    <n v="0"/>
    <e v="#DIV/0!"/>
    <n v="0"/>
    <e v="#DIV/0!"/>
    <n v="0"/>
    <e v="#DIV/0!"/>
    <m/>
    <e v="#DIV/0!"/>
    <n v="0"/>
    <e v="#DIV/0!"/>
    <m/>
    <e v="#DIV/0!"/>
    <m/>
    <e v="#DIV/0!"/>
    <m/>
    <e v="#DIV/0!"/>
    <m/>
    <e v="#DIV/0!"/>
    <m/>
    <e v="#DIV/0!"/>
    <n v="0"/>
    <e v="#DIV/0!"/>
    <m/>
    <e v="#DIV/0!"/>
    <m/>
    <e v="#DIV/0!"/>
    <m/>
    <n v="0"/>
    <m/>
    <e v="#DIV/0!"/>
    <n v="0"/>
    <e v="#DIV/0!"/>
    <n v="0"/>
    <e v="#DIV/0!"/>
    <m/>
    <e v="#DIV/0!"/>
    <m/>
    <e v="#DIV/0!"/>
    <m/>
    <e v="#DIV/0!"/>
  </r>
  <r>
    <x v="28"/>
    <s v="July 2025"/>
    <n v="47351"/>
    <n v="46709"/>
    <n v="0.98644168021794687"/>
    <n v="642"/>
    <n v="1.3558319782053177E-2"/>
    <n v="8"/>
    <n v="1.6895102532153491E-4"/>
    <n v="8"/>
    <n v="1.6895102532153491E-4"/>
    <n v="138"/>
    <n v="2.9144051867964773E-3"/>
    <m/>
    <n v="0"/>
    <n v="210"/>
    <n v="4.4349644146902912E-3"/>
    <m/>
    <n v="0"/>
    <m/>
    <n v="0"/>
    <m/>
    <n v="0"/>
    <m/>
    <n v="0"/>
    <m/>
    <n v="0"/>
    <n v="5"/>
    <n v="1.0559439082595933E-4"/>
    <m/>
    <n v="0"/>
    <m/>
    <n v="0"/>
    <m/>
    <n v="0"/>
    <m/>
    <n v="0"/>
    <n v="41"/>
    <n v="8.6587400477286644E-4"/>
    <n v="232"/>
    <n v="4.8995797343245129E-3"/>
    <m/>
    <n v="0"/>
    <m/>
    <n v="0"/>
    <m/>
    <n v="0"/>
  </r>
  <r>
    <x v="28"/>
    <s v="August 2025"/>
    <n v="150277"/>
    <n v="148947"/>
    <n v="0.99114967692993605"/>
    <n v="1330"/>
    <n v="8.8503230700639479E-3"/>
    <n v="17"/>
    <n v="1.131244302188625E-4"/>
    <n v="53"/>
    <n v="3.5268204715292425E-4"/>
    <n v="200"/>
    <n v="1.3308756496336765E-3"/>
    <m/>
    <n v="0"/>
    <n v="481"/>
    <n v="3.2007559373689919E-3"/>
    <m/>
    <n v="0"/>
    <m/>
    <n v="0"/>
    <m/>
    <n v="0"/>
    <m/>
    <n v="0"/>
    <m/>
    <n v="0"/>
    <n v="16"/>
    <n v="1.0647005197069412E-4"/>
    <m/>
    <n v="0"/>
    <m/>
    <n v="0"/>
    <m/>
    <n v="0"/>
    <m/>
    <n v="0"/>
    <n v="106"/>
    <n v="7.0536409430584849E-4"/>
    <n v="457"/>
    <n v="3.041050859412951E-3"/>
    <m/>
    <n v="0"/>
    <m/>
    <n v="0"/>
    <m/>
    <n v="0"/>
  </r>
  <r>
    <x v="28"/>
    <s v="September 2025"/>
    <n v="0"/>
    <n v="0"/>
    <e v="#DIV/0!"/>
    <n v="0"/>
    <e v="#DIV/0!"/>
    <n v="0"/>
    <e v="#DIV/0!"/>
    <n v="0"/>
    <e v="#DIV/0!"/>
    <n v="0"/>
    <e v="#DIV/0!"/>
    <m/>
    <e v="#DIV/0!"/>
    <n v="0"/>
    <e v="#DIV/0!"/>
    <m/>
    <e v="#DIV/0!"/>
    <m/>
    <e v="#DIV/0!"/>
    <m/>
    <e v="#DIV/0!"/>
    <m/>
    <e v="#DIV/0!"/>
    <m/>
    <e v="#DIV/0!"/>
    <n v="0"/>
    <e v="#DIV/0!"/>
    <m/>
    <e v="#DIV/0!"/>
    <m/>
    <e v="#DIV/0!"/>
    <m/>
    <n v="0"/>
    <m/>
    <e v="#DIV/0!"/>
    <n v="0"/>
    <e v="#DIV/0!"/>
    <n v="0"/>
    <e v="#DIV/0!"/>
    <m/>
    <e v="#DIV/0!"/>
    <m/>
    <e v="#DIV/0!"/>
    <m/>
    <e v="#DIV/0!"/>
  </r>
  <r>
    <x v="28"/>
    <s v="October 2025"/>
    <n v="0"/>
    <n v="0"/>
    <e v="#DIV/0!"/>
    <n v="0"/>
    <e v="#DIV/0!"/>
    <n v="0"/>
    <e v="#DIV/0!"/>
    <n v="0"/>
    <e v="#DIV/0!"/>
    <n v="0"/>
    <e v="#DIV/0!"/>
    <m/>
    <e v="#DIV/0!"/>
    <n v="0"/>
    <e v="#DIV/0!"/>
    <m/>
    <e v="#DIV/0!"/>
    <m/>
    <e v="#DIV/0!"/>
    <m/>
    <e v="#DIV/0!"/>
    <m/>
    <e v="#DIV/0!"/>
    <m/>
    <e v="#DIV/0!"/>
    <n v="0"/>
    <e v="#DIV/0!"/>
    <m/>
    <e v="#DIV/0!"/>
    <m/>
    <e v="#DIV/0!"/>
    <m/>
    <n v="0"/>
    <m/>
    <e v="#DIV/0!"/>
    <n v="0"/>
    <e v="#DIV/0!"/>
    <n v="0"/>
    <e v="#DIV/0!"/>
    <m/>
    <e v="#DIV/0!"/>
    <m/>
    <e v="#DIV/0!"/>
    <m/>
    <e v="#DIV/0!"/>
  </r>
  <r>
    <x v="28"/>
    <s v="Novemeber 2025"/>
    <n v="0"/>
    <n v="0"/>
    <e v="#DIV/0!"/>
    <n v="0"/>
    <e v="#DIV/0!"/>
    <n v="0"/>
    <e v="#DIV/0!"/>
    <n v="0"/>
    <e v="#DIV/0!"/>
    <n v="0"/>
    <e v="#DIV/0!"/>
    <m/>
    <e v="#DIV/0!"/>
    <n v="0"/>
    <e v="#DIV/0!"/>
    <m/>
    <e v="#DIV/0!"/>
    <m/>
    <e v="#DIV/0!"/>
    <m/>
    <e v="#DIV/0!"/>
    <m/>
    <e v="#DIV/0!"/>
    <m/>
    <e v="#DIV/0!"/>
    <n v="0"/>
    <e v="#DIV/0!"/>
    <m/>
    <e v="#DIV/0!"/>
    <m/>
    <e v="#DIV/0!"/>
    <m/>
    <n v="0"/>
    <m/>
    <e v="#DIV/0!"/>
    <n v="0"/>
    <e v="#DIV/0!"/>
    <n v="0"/>
    <e v="#DIV/0!"/>
    <m/>
    <e v="#DIV/0!"/>
    <m/>
    <e v="#DIV/0!"/>
    <m/>
    <e v="#DIV/0!"/>
  </r>
  <r>
    <x v="29"/>
    <s v="May 2025"/>
    <n v="20845"/>
    <n v="20792"/>
    <n v="0.99745742384264813"/>
    <n v="53"/>
    <n v="2.5425761573518828E-3"/>
    <n v="0"/>
    <n v="0"/>
    <n v="0"/>
    <n v="0"/>
    <n v="3"/>
    <n v="1.4391940513312545E-4"/>
    <m/>
    <n v="0"/>
    <n v="32"/>
    <n v="1.5351403214200047E-3"/>
    <m/>
    <n v="0"/>
    <m/>
    <n v="0"/>
    <m/>
    <n v="0"/>
    <m/>
    <n v="0"/>
    <m/>
    <n v="0"/>
    <n v="0"/>
    <n v="0"/>
    <m/>
    <n v="0"/>
    <m/>
    <n v="0"/>
    <m/>
    <n v="0"/>
    <m/>
    <n v="0"/>
    <n v="0"/>
    <n v="0"/>
    <n v="18"/>
    <n v="8.6351643079875273E-4"/>
    <m/>
    <n v="0"/>
    <m/>
    <n v="0"/>
    <m/>
    <n v="0"/>
  </r>
  <r>
    <x v="29"/>
    <s v="June 2025"/>
    <n v="83160"/>
    <n v="82884"/>
    <n v="0.99668109668109672"/>
    <n v="276"/>
    <n v="3.3189033189033189E-3"/>
    <n v="0"/>
    <n v="0"/>
    <n v="29"/>
    <n v="3.4872534872534871E-4"/>
    <n v="82"/>
    <n v="9.8605098605098612E-4"/>
    <m/>
    <n v="0"/>
    <n v="106"/>
    <n v="1.2746512746512747E-3"/>
    <m/>
    <n v="0"/>
    <m/>
    <n v="0"/>
    <m/>
    <n v="0"/>
    <m/>
    <n v="0"/>
    <m/>
    <n v="0"/>
    <n v="0"/>
    <n v="0"/>
    <m/>
    <n v="0"/>
    <m/>
    <n v="0"/>
    <m/>
    <n v="0"/>
    <m/>
    <n v="0"/>
    <n v="0"/>
    <n v="0"/>
    <n v="59"/>
    <n v="7.0947570947570951E-4"/>
    <m/>
    <n v="0"/>
    <m/>
    <n v="0"/>
    <m/>
    <n v="0"/>
  </r>
  <r>
    <x v="29"/>
    <s v="July 2025"/>
    <n v="0"/>
    <n v="0"/>
    <e v="#DIV/0!"/>
    <n v="0"/>
    <e v="#DIV/0!"/>
    <n v="0"/>
    <e v="#DIV/0!"/>
    <n v="0"/>
    <e v="#DIV/0!"/>
    <n v="0"/>
    <e v="#DIV/0!"/>
    <m/>
    <e v="#DIV/0!"/>
    <n v="0"/>
    <e v="#DIV/0!"/>
    <m/>
    <e v="#DIV/0!"/>
    <m/>
    <e v="#DIV/0!"/>
    <m/>
    <e v="#DIV/0!"/>
    <m/>
    <e v="#DIV/0!"/>
    <m/>
    <e v="#DIV/0!"/>
    <n v="0"/>
    <e v="#DIV/0!"/>
    <m/>
    <e v="#DIV/0!"/>
    <m/>
    <e v="#DIV/0!"/>
    <m/>
    <n v="0"/>
    <m/>
    <e v="#DIV/0!"/>
    <n v="0"/>
    <e v="#DIV/0!"/>
    <n v="0"/>
    <e v="#DIV/0!"/>
    <m/>
    <e v="#DIV/0!"/>
    <m/>
    <e v="#DIV/0!"/>
    <m/>
    <e v="#DIV/0!"/>
  </r>
  <r>
    <x v="29"/>
    <s v="August 2025"/>
    <n v="23623"/>
    <n v="23288"/>
    <n v="0.98581890530415273"/>
    <n v="335"/>
    <n v="1.4181094695847267E-2"/>
    <n v="5"/>
    <n v="2.116581297887652E-4"/>
    <n v="8"/>
    <n v="3.3865300766202429E-4"/>
    <n v="79"/>
    <n v="3.34419845066249E-3"/>
    <m/>
    <n v="0"/>
    <n v="94"/>
    <n v="3.9791728400287857E-3"/>
    <m/>
    <n v="0"/>
    <m/>
    <n v="0"/>
    <m/>
    <n v="0"/>
    <m/>
    <n v="0"/>
    <m/>
    <n v="0"/>
    <n v="2"/>
    <n v="8.4663251915506073E-5"/>
    <m/>
    <n v="0"/>
    <m/>
    <n v="0"/>
    <m/>
    <n v="0"/>
    <m/>
    <n v="0"/>
    <n v="13"/>
    <n v="5.5031113745078952E-4"/>
    <n v="134"/>
    <n v="5.6724378783389066E-3"/>
    <m/>
    <n v="0"/>
    <m/>
    <n v="0"/>
    <m/>
    <n v="0"/>
  </r>
  <r>
    <x v="29"/>
    <s v="September 2025"/>
    <n v="118911"/>
    <n v="117525"/>
    <n v="0.98834422383126874"/>
    <n v="1386"/>
    <n v="1.1655776168731235E-2"/>
    <n v="60"/>
    <n v="5.0457905492343018E-4"/>
    <n v="48"/>
    <n v="4.0366324393874411E-4"/>
    <n v="389"/>
    <n v="3.2713542060869055E-3"/>
    <m/>
    <n v="0"/>
    <n v="395"/>
    <n v="3.3218121115792484E-3"/>
    <m/>
    <n v="0"/>
    <m/>
    <n v="0"/>
    <m/>
    <n v="0"/>
    <m/>
    <n v="0"/>
    <m/>
    <n v="0"/>
    <n v="19"/>
    <n v="1.5978336739241953E-4"/>
    <m/>
    <n v="0"/>
    <m/>
    <n v="0"/>
    <m/>
    <n v="0"/>
    <m/>
    <n v="0"/>
    <n v="56"/>
    <n v="4.7094045126186814E-4"/>
    <n v="419"/>
    <n v="3.5236437335486202E-3"/>
    <m/>
    <n v="0"/>
    <m/>
    <n v="0"/>
    <m/>
    <n v="0"/>
  </r>
  <r>
    <x v="29"/>
    <s v="October 2025"/>
    <n v="84951"/>
    <n v="83773"/>
    <n v="0.98613318265823824"/>
    <n v="1178"/>
    <n v="1.3866817341761721E-2"/>
    <n v="47"/>
    <n v="5.5326011465433016E-4"/>
    <n v="38"/>
    <n v="4.473166884439265E-4"/>
    <n v="351"/>
    <n v="4.1317936222057417E-3"/>
    <m/>
    <n v="0"/>
    <n v="329"/>
    <n v="3.8728208025803111E-3"/>
    <m/>
    <n v="0"/>
    <m/>
    <n v="0"/>
    <m/>
    <n v="0"/>
    <m/>
    <n v="0"/>
    <m/>
    <n v="0"/>
    <n v="10"/>
    <n v="1.1771491801155961E-4"/>
    <m/>
    <n v="0"/>
    <m/>
    <n v="0"/>
    <m/>
    <n v="0"/>
    <m/>
    <n v="0"/>
    <n v="67"/>
    <n v="7.8868995067744938E-4"/>
    <n v="336"/>
    <n v="3.9552212451884027E-3"/>
    <m/>
    <n v="0"/>
    <m/>
    <n v="0"/>
    <m/>
    <n v="0"/>
  </r>
  <r>
    <x v="29"/>
    <s v="Novemeber 2025"/>
    <n v="199442"/>
    <n v="197339"/>
    <n v="0.98945558107118858"/>
    <n v="2103"/>
    <n v="1.0544418928811384E-2"/>
    <n v="159"/>
    <n v="7.9722425567332856E-4"/>
    <n v="71"/>
    <n v="3.5599322108683225E-4"/>
    <n v="387"/>
    <n v="1.9404137543747055E-3"/>
    <m/>
    <n v="0"/>
    <n v="602"/>
    <n v="3.0184213956939861E-3"/>
    <m/>
    <n v="0"/>
    <m/>
    <n v="0"/>
    <m/>
    <n v="0"/>
    <m/>
    <n v="0"/>
    <m/>
    <n v="0"/>
    <n v="8"/>
    <n v="4.0111912235136032E-5"/>
    <m/>
    <n v="0"/>
    <m/>
    <n v="0"/>
    <m/>
    <n v="0"/>
    <m/>
    <n v="0"/>
    <n v="73"/>
    <n v="3.660211991456163E-4"/>
    <n v="803"/>
    <n v="4.0262331906017789E-3"/>
    <m/>
    <n v="0"/>
    <m/>
    <n v="0"/>
    <m/>
    <n v="0"/>
  </r>
  <r>
    <x v="30"/>
    <s v="July 2025"/>
    <n v="147286"/>
    <n v="145717"/>
    <n v="0.98934725635837761"/>
    <n v="1569"/>
    <n v="1.0652743641622421E-2"/>
    <n v="33"/>
    <n v="2.240538815637603E-4"/>
    <n v="0"/>
    <n v="0"/>
    <n v="482"/>
    <n v="3.2725445731434082E-3"/>
    <m/>
    <n v="0"/>
    <n v="638"/>
    <n v="4.331708376899366E-3"/>
    <m/>
    <n v="0"/>
    <m/>
    <n v="0"/>
    <m/>
    <n v="0"/>
    <m/>
    <n v="0"/>
    <m/>
    <n v="0"/>
    <n v="0"/>
    <n v="0"/>
    <m/>
    <n v="0"/>
    <m/>
    <n v="0"/>
    <m/>
    <n v="0"/>
    <m/>
    <n v="0"/>
    <n v="47"/>
    <n v="3.1910704343929497E-4"/>
    <n v="369"/>
    <n v="2.5053297665765923E-3"/>
    <m/>
    <n v="0"/>
    <m/>
    <n v="0"/>
    <m/>
    <n v="0"/>
  </r>
  <r>
    <x v="30"/>
    <s v="August 2025"/>
    <n v="191395"/>
    <n v="189475"/>
    <n v="0.98996838997883962"/>
    <n v="1920"/>
    <n v="1.0031610021160427E-2"/>
    <n v="45"/>
    <n v="2.3511585987094752E-4"/>
    <n v="0"/>
    <n v="0"/>
    <n v="564"/>
    <n v="2.9467854437158756E-3"/>
    <m/>
    <n v="0"/>
    <n v="729"/>
    <n v="3.8088769299093497E-3"/>
    <m/>
    <n v="0"/>
    <m/>
    <n v="0"/>
    <m/>
    <n v="0"/>
    <m/>
    <n v="0"/>
    <m/>
    <n v="0"/>
    <n v="0"/>
    <n v="0"/>
    <m/>
    <n v="0"/>
    <m/>
    <n v="0"/>
    <m/>
    <n v="0"/>
    <m/>
    <n v="0"/>
    <n v="84"/>
    <n v="4.3888293842576871E-4"/>
    <n v="498"/>
    <n v="2.6019488492384857E-3"/>
    <m/>
    <n v="0"/>
    <m/>
    <n v="0"/>
    <m/>
    <n v="0"/>
  </r>
  <r>
    <x v="30"/>
    <s v="September 2025"/>
    <n v="273163"/>
    <n v="270287"/>
    <n v="0.98947148771978632"/>
    <n v="2876"/>
    <n v="1.0528512280213646E-2"/>
    <n v="46"/>
    <n v="1.6839762339701937E-4"/>
    <n v="0"/>
    <n v="0"/>
    <n v="1583"/>
    <n v="5.7950747355974275E-3"/>
    <m/>
    <n v="0"/>
    <n v="719"/>
    <n v="2.6321280700534115E-3"/>
    <m/>
    <n v="0"/>
    <m/>
    <n v="0"/>
    <m/>
    <n v="0"/>
    <m/>
    <n v="0"/>
    <m/>
    <n v="0"/>
    <n v="1"/>
    <n v="3.6608178999352036E-6"/>
    <m/>
    <n v="0"/>
    <m/>
    <n v="0"/>
    <m/>
    <n v="0"/>
    <m/>
    <n v="0"/>
    <n v="88"/>
    <n v="3.2215197519429789E-4"/>
    <n v="439"/>
    <n v="1.6070990580715544E-3"/>
    <m/>
    <n v="0"/>
    <m/>
    <n v="0"/>
    <m/>
    <n v="0"/>
  </r>
  <r>
    <x v="30"/>
    <s v="October 2025"/>
    <n v="272990"/>
    <n v="269796"/>
    <n v="0.9882999377266567"/>
    <n v="3194"/>
    <n v="1.1700062273343345E-2"/>
    <n v="62"/>
    <n v="2.2711454632037804E-4"/>
    <n v="2"/>
    <n v="7.3262756877541304E-6"/>
    <n v="1085"/>
    <n v="3.974504560606616E-3"/>
    <m/>
    <n v="0"/>
    <n v="1020"/>
    <n v="3.7364006007546062E-3"/>
    <m/>
    <n v="0"/>
    <m/>
    <n v="0"/>
    <m/>
    <n v="0"/>
    <m/>
    <n v="0"/>
    <m/>
    <n v="0"/>
    <n v="1"/>
    <n v="3.6631378438770652E-6"/>
    <m/>
    <n v="0"/>
    <m/>
    <n v="0"/>
    <m/>
    <n v="0"/>
    <m/>
    <n v="0"/>
    <n v="88"/>
    <n v="3.2235613026118171E-4"/>
    <n v="936"/>
    <n v="3.428697021868933E-3"/>
    <m/>
    <n v="0"/>
    <m/>
    <n v="0"/>
    <m/>
    <n v="0"/>
  </r>
  <r>
    <x v="30"/>
    <s v="Novemeber 2025"/>
    <n v="517609"/>
    <n v="512140"/>
    <n v="0.989434109530553"/>
    <n v="5469"/>
    <n v="1.0565890469447016E-2"/>
    <n v="92"/>
    <n v="1.7774034068186603E-4"/>
    <n v="0"/>
    <n v="0"/>
    <n v="1595"/>
    <n v="3.0814765585606124E-3"/>
    <m/>
    <n v="0"/>
    <n v="1706"/>
    <n v="3.2959241435137334E-3"/>
    <m/>
    <n v="0"/>
    <m/>
    <n v="0"/>
    <m/>
    <n v="0"/>
    <m/>
    <n v="0"/>
    <m/>
    <n v="0"/>
    <n v="0"/>
    <n v="0"/>
    <m/>
    <n v="0"/>
    <m/>
    <n v="0"/>
    <m/>
    <n v="0"/>
    <m/>
    <n v="0"/>
    <n v="143"/>
    <n v="2.7627031214681351E-4"/>
    <n v="1933"/>
    <n v="3.7344791145439899E-3"/>
    <m/>
    <n v="0"/>
    <m/>
    <n v="0"/>
    <m/>
    <n v="0"/>
  </r>
  <r>
    <x v="31"/>
    <s v="April 2025"/>
    <n v="26668"/>
    <n v="26500"/>
    <n v="0.99370031498425082"/>
    <n v="168"/>
    <n v="6.2996850157492129E-3"/>
    <n v="0"/>
    <n v="0"/>
    <n v="0"/>
    <n v="0"/>
    <n v="42"/>
    <n v="1.5749212539373032E-3"/>
    <m/>
    <n v="0"/>
    <n v="87"/>
    <n v="3.2623368831558421E-3"/>
    <m/>
    <n v="0"/>
    <m/>
    <n v="0"/>
    <m/>
    <n v="0"/>
    <m/>
    <n v="0"/>
    <m/>
    <n v="0"/>
    <n v="2"/>
    <n v="7.4996250187490623E-5"/>
    <m/>
    <n v="0"/>
    <m/>
    <n v="0"/>
    <m/>
    <n v="0"/>
    <m/>
    <n v="0"/>
    <n v="12"/>
    <n v="4.4997750112494374E-4"/>
    <n v="25"/>
    <n v="9.374531273436328E-4"/>
    <m/>
    <n v="0"/>
    <m/>
    <n v="0"/>
    <m/>
    <n v="0"/>
  </r>
  <r>
    <x v="31"/>
    <s v="May 2025"/>
    <n v="19099"/>
    <n v="19033"/>
    <n v="0.99654432169223517"/>
    <n v="66"/>
    <n v="3.4556783077648043E-3"/>
    <n v="0"/>
    <n v="0"/>
    <n v="3"/>
    <n v="1.5707628671658201E-4"/>
    <n v="16"/>
    <n v="8.3774019582177081E-4"/>
    <m/>
    <n v="0"/>
    <n v="28"/>
    <n v="1.4660453426880988E-3"/>
    <m/>
    <n v="0"/>
    <m/>
    <n v="0"/>
    <m/>
    <n v="0"/>
    <m/>
    <n v="0"/>
    <m/>
    <n v="0"/>
    <n v="5"/>
    <n v="2.6179381119430337E-4"/>
    <m/>
    <n v="0"/>
    <m/>
    <n v="0"/>
    <m/>
    <n v="0"/>
    <m/>
    <n v="0"/>
    <n v="14"/>
    <n v="7.3302267134404942E-4"/>
    <n v="0"/>
    <n v="0"/>
    <m/>
    <n v="0"/>
    <m/>
    <n v="0"/>
    <m/>
    <n v="0"/>
  </r>
  <r>
    <x v="31"/>
    <s v="June 2025"/>
    <n v="59471"/>
    <n v="58635"/>
    <n v="0.9859427283886264"/>
    <n v="836"/>
    <n v="1.4057271611373611E-2"/>
    <n v="18"/>
    <n v="3.0266852751761365E-4"/>
    <n v="45"/>
    <n v="7.5667131879403402E-4"/>
    <n v="150"/>
    <n v="2.522237729313447E-3"/>
    <m/>
    <n v="0"/>
    <n v="245"/>
    <n v="4.1196549578786301E-3"/>
    <m/>
    <n v="0"/>
    <m/>
    <n v="0"/>
    <m/>
    <n v="0"/>
    <m/>
    <n v="0"/>
    <m/>
    <n v="0"/>
    <n v="17"/>
    <n v="2.8585360932219066E-4"/>
    <m/>
    <n v="0"/>
    <m/>
    <n v="0"/>
    <m/>
    <n v="0"/>
    <m/>
    <n v="0"/>
    <n v="156"/>
    <n v="2.6231272384859847E-3"/>
    <n v="205"/>
    <n v="3.4470582300617108E-3"/>
    <m/>
    <n v="0"/>
    <m/>
    <n v="0"/>
    <m/>
    <n v="0"/>
  </r>
  <r>
    <x v="31"/>
    <s v="July 2025"/>
    <n v="8698"/>
    <n v="8386"/>
    <n v="0.96412968498505403"/>
    <n v="312"/>
    <n v="3.5870315014945968E-2"/>
    <n v="0"/>
    <n v="0"/>
    <n v="3"/>
    <n v="3.4490687514371121E-4"/>
    <n v="174"/>
    <n v="2.0004598758335251E-2"/>
    <m/>
    <n v="0"/>
    <n v="58"/>
    <n v="6.6681995861117499E-3"/>
    <m/>
    <n v="0"/>
    <m/>
    <n v="0"/>
    <m/>
    <n v="0"/>
    <m/>
    <n v="0"/>
    <m/>
    <n v="0"/>
    <n v="3"/>
    <n v="3.4490687514371121E-4"/>
    <m/>
    <n v="0"/>
    <m/>
    <n v="0"/>
    <m/>
    <n v="0"/>
    <m/>
    <n v="0"/>
    <n v="52"/>
    <n v="5.9783858358243274E-3"/>
    <n v="22"/>
    <n v="2.5293170843872156E-3"/>
    <m/>
    <n v="0"/>
    <m/>
    <n v="0"/>
    <m/>
    <n v="0"/>
  </r>
  <r>
    <x v="31"/>
    <s v="August 2025"/>
    <n v="88237"/>
    <n v="86412"/>
    <n v="0.97931706653671358"/>
    <n v="1825"/>
    <n v="2.0682933463286375E-2"/>
    <n v="19"/>
    <n v="2.1532917030270748E-4"/>
    <n v="90"/>
    <n v="1.019980280381246E-3"/>
    <n v="472"/>
    <n v="5.3492299148883123E-3"/>
    <m/>
    <n v="0"/>
    <n v="398"/>
    <n v="4.5105794621303989E-3"/>
    <m/>
    <n v="0"/>
    <m/>
    <n v="0"/>
    <m/>
    <n v="0"/>
    <m/>
    <n v="0"/>
    <m/>
    <n v="0"/>
    <n v="10"/>
    <n v="1.1333114226458289E-4"/>
    <m/>
    <n v="0"/>
    <m/>
    <n v="0"/>
    <m/>
    <n v="0"/>
    <m/>
    <n v="0"/>
    <n v="493"/>
    <n v="5.5872253136439358E-3"/>
    <n v="343"/>
    <n v="3.8872581796751929E-3"/>
    <m/>
    <n v="0"/>
    <m/>
    <n v="0"/>
    <m/>
    <n v="0"/>
  </r>
  <r>
    <x v="31"/>
    <s v="September 2025"/>
    <n v="33280"/>
    <n v="32085"/>
    <n v="0.96409254807692313"/>
    <n v="1195"/>
    <n v="3.590745192307692E-2"/>
    <n v="0"/>
    <n v="0"/>
    <n v="3"/>
    <n v="9.0144230769230774E-5"/>
    <n v="276"/>
    <n v="8.2932692307692308E-3"/>
    <m/>
    <n v="0"/>
    <n v="162"/>
    <n v="4.8677884615384616E-3"/>
    <m/>
    <n v="0"/>
    <m/>
    <n v="0"/>
    <m/>
    <n v="0"/>
    <m/>
    <n v="0"/>
    <m/>
    <n v="0"/>
    <n v="0"/>
    <n v="0"/>
    <m/>
    <n v="0"/>
    <m/>
    <n v="0"/>
    <m/>
    <n v="0"/>
    <m/>
    <n v="0"/>
    <n v="720"/>
    <n v="2.1634615384615384E-2"/>
    <n v="34"/>
    <n v="1.0216346153846154E-3"/>
    <m/>
    <n v="0"/>
    <m/>
    <n v="0"/>
    <m/>
    <n v="0"/>
  </r>
  <r>
    <x v="31"/>
    <s v="October 2025"/>
    <n v="68771"/>
    <n v="67405"/>
    <n v="0.98013697634177199"/>
    <n v="1366"/>
    <n v="1.9863023658228032E-2"/>
    <n v="18"/>
    <n v="2.6173823268528886E-4"/>
    <n v="42"/>
    <n v="6.1072254293234064E-4"/>
    <n v="149"/>
    <n v="2.1666109261171134E-3"/>
    <m/>
    <n v="0"/>
    <n v="289"/>
    <n v="4.2023527358915824E-3"/>
    <m/>
    <n v="0"/>
    <m/>
    <n v="0"/>
    <m/>
    <n v="0"/>
    <m/>
    <n v="0"/>
    <m/>
    <n v="0"/>
    <n v="8"/>
    <n v="1.1632810341568394E-4"/>
    <m/>
    <n v="0"/>
    <m/>
    <n v="0"/>
    <m/>
    <n v="0"/>
    <m/>
    <n v="0"/>
    <n v="249"/>
    <n v="3.6207122188131624E-3"/>
    <n v="611"/>
    <n v="8.8845588983728612E-3"/>
    <m/>
    <n v="0"/>
    <m/>
    <n v="0"/>
    <m/>
    <n v="0"/>
  </r>
  <r>
    <x v="31"/>
    <s v="Novemeber 2025"/>
    <n v="92968"/>
    <n v="90736"/>
    <n v="0.97599173909302128"/>
    <n v="2232"/>
    <n v="2.4008260906978746E-2"/>
    <n v="0"/>
    <n v="0"/>
    <n v="92"/>
    <n v="9.8958781516220629E-4"/>
    <n v="483"/>
    <n v="5.1953360296015834E-3"/>
    <m/>
    <n v="0"/>
    <n v="419"/>
    <n v="4.5069271147061352E-3"/>
    <m/>
    <n v="0"/>
    <m/>
    <n v="0"/>
    <m/>
    <n v="0"/>
    <m/>
    <n v="0"/>
    <m/>
    <n v="0"/>
    <n v="9"/>
    <n v="9.6807503657172361E-5"/>
    <m/>
    <n v="0"/>
    <m/>
    <n v="0"/>
    <m/>
    <n v="0"/>
    <m/>
    <n v="0"/>
    <n v="460"/>
    <n v="4.9479390758110321E-3"/>
    <n v="769"/>
    <n v="8.2716633680406156E-3"/>
    <m/>
    <n v="0"/>
    <m/>
    <n v="0"/>
    <m/>
    <n v="0"/>
  </r>
  <r>
    <x v="32"/>
    <s v="September 2025"/>
    <n v="232477"/>
    <n v="229947"/>
    <n v="0.98911720299212391"/>
    <n v="2530"/>
    <n v="1.0882797007876048E-2"/>
    <n v="144"/>
    <n v="6.1941611428227312E-4"/>
    <n v="96"/>
    <n v="4.1294407618818206E-4"/>
    <n v="274"/>
    <n v="1.1786112174537696E-3"/>
    <m/>
    <n v="0"/>
    <n v="987"/>
    <n v="4.2455812833097472E-3"/>
    <m/>
    <n v="0"/>
    <m/>
    <n v="0"/>
    <m/>
    <n v="0"/>
    <m/>
    <n v="0"/>
    <m/>
    <n v="0"/>
    <n v="62"/>
    <n v="2.6669304920486759E-4"/>
    <m/>
    <n v="0"/>
    <m/>
    <n v="0"/>
    <m/>
    <n v="0"/>
    <m/>
    <n v="0"/>
    <n v="297"/>
    <n v="1.2775457357071883E-3"/>
    <n v="670"/>
    <n v="2.8820055317300207E-3"/>
    <m/>
    <n v="0"/>
    <m/>
    <n v="0"/>
    <m/>
    <n v="0"/>
  </r>
  <r>
    <x v="32"/>
    <s v="October 2025"/>
    <n v="233239"/>
    <n v="230792"/>
    <n v="0.98950861562603165"/>
    <n v="2447"/>
    <n v="1.0491384373968333E-2"/>
    <n v="25"/>
    <n v="1.0718619098864256E-4"/>
    <n v="47"/>
    <n v="2.0151003905864799E-4"/>
    <n v="326"/>
    <n v="1.3977079304918988E-3"/>
    <m/>
    <n v="0"/>
    <n v="1728"/>
    <n v="7.4087095211349731E-3"/>
    <m/>
    <n v="0"/>
    <m/>
    <n v="0"/>
    <m/>
    <n v="0"/>
    <m/>
    <n v="0"/>
    <m/>
    <n v="0"/>
    <n v="36"/>
    <n v="1.5434811502364526E-4"/>
    <m/>
    <n v="0"/>
    <m/>
    <n v="0"/>
    <m/>
    <n v="0"/>
    <m/>
    <n v="0"/>
    <n v="70"/>
    <n v="3.0012133476819915E-4"/>
    <n v="215"/>
    <n v="9.2180124250232592E-4"/>
    <m/>
    <n v="0"/>
    <m/>
    <n v="0"/>
    <m/>
    <n v="0"/>
  </r>
  <r>
    <x v="32"/>
    <s v="Novemeber 2025"/>
    <n v="5512"/>
    <n v="0"/>
    <n v="0"/>
    <n v="0"/>
    <n v="0"/>
    <n v="0"/>
    <n v="0"/>
    <n v="0"/>
    <n v="0"/>
    <n v="0"/>
    <n v="0"/>
    <m/>
    <n v="0"/>
    <n v="0"/>
    <n v="0"/>
    <m/>
    <n v="0"/>
    <m/>
    <n v="0"/>
    <m/>
    <n v="0"/>
    <m/>
    <n v="0"/>
    <m/>
    <n v="0"/>
    <n v="0"/>
    <n v="0"/>
    <m/>
    <n v="0"/>
    <m/>
    <n v="0"/>
    <m/>
    <n v="0"/>
    <m/>
    <n v="0"/>
    <n v="0"/>
    <n v="0"/>
    <n v="0"/>
    <n v="0"/>
    <m/>
    <n v="0"/>
    <m/>
    <n v="0"/>
    <m/>
    <n v="0"/>
  </r>
  <r>
    <x v="33"/>
    <s v="July 2025"/>
    <n v="18944"/>
    <n v="18056"/>
    <n v="0.953125"/>
    <n v="888"/>
    <n v="4.6875E-2"/>
    <n v="0"/>
    <n v="0"/>
    <n v="15"/>
    <n v="7.9180743243243248E-4"/>
    <n v="192"/>
    <n v="1.0135135135135136E-2"/>
    <m/>
    <n v="0"/>
    <n v="0"/>
    <n v="0"/>
    <m/>
    <n v="0"/>
    <m/>
    <n v="0"/>
    <m/>
    <n v="0"/>
    <m/>
    <n v="0"/>
    <m/>
    <n v="0"/>
    <n v="8"/>
    <n v="4.2229729729729732E-4"/>
    <m/>
    <n v="0"/>
    <m/>
    <n v="0"/>
    <m/>
    <n v="0"/>
    <m/>
    <n v="0"/>
    <n v="376"/>
    <n v="1.9847972972972971E-2"/>
    <n v="297"/>
    <n v="1.5677787162162161E-2"/>
    <m/>
    <n v="0"/>
    <m/>
    <n v="0"/>
    <m/>
    <n v="0"/>
  </r>
  <r>
    <x v="33"/>
    <s v="August 2025"/>
    <n v="165131"/>
    <n v="164048"/>
    <n v="0.99344157063180139"/>
    <n v="1083"/>
    <n v="6.558429368198582E-3"/>
    <n v="0"/>
    <n v="0"/>
    <n v="53"/>
    <n v="3.2095730056742828E-4"/>
    <n v="291"/>
    <n v="1.7622372540588987E-3"/>
    <m/>
    <n v="0"/>
    <n v="0"/>
    <n v="0"/>
    <m/>
    <n v="0"/>
    <m/>
    <n v="0"/>
    <m/>
    <n v="0"/>
    <m/>
    <n v="0"/>
    <m/>
    <n v="0"/>
    <n v="30"/>
    <n v="1.8167394371741225E-4"/>
    <m/>
    <n v="0"/>
    <m/>
    <n v="0"/>
    <m/>
    <n v="0"/>
    <m/>
    <n v="0"/>
    <n v="278"/>
    <n v="1.68351187844802E-3"/>
    <n v="431"/>
    <n v="2.6100489914068223E-3"/>
    <m/>
    <n v="0"/>
    <m/>
    <n v="0"/>
    <m/>
    <n v="0"/>
  </r>
  <r>
    <x v="33"/>
    <s v="September 2025"/>
    <n v="169770"/>
    <n v="168436"/>
    <n v="0.99214231018436705"/>
    <n v="1334"/>
    <n v="7.8576898156329147E-3"/>
    <n v="300"/>
    <n v="1.7670966601873123E-3"/>
    <n v="94"/>
    <n v="5.5369028685869112E-4"/>
    <n v="180"/>
    <n v="1.0602579961123874E-3"/>
    <m/>
    <n v="0"/>
    <n v="0"/>
    <n v="0"/>
    <m/>
    <n v="0"/>
    <m/>
    <n v="0"/>
    <m/>
    <n v="0"/>
    <m/>
    <n v="0"/>
    <m/>
    <n v="0"/>
    <n v="20"/>
    <n v="1.1780644401248748E-4"/>
    <m/>
    <n v="0"/>
    <m/>
    <n v="0"/>
    <m/>
    <n v="0"/>
    <m/>
    <n v="0"/>
    <n v="220"/>
    <n v="1.2958708841373622E-3"/>
    <n v="520"/>
    <n v="3.0629675443246745E-3"/>
    <m/>
    <n v="0"/>
    <m/>
    <n v="0"/>
    <m/>
    <n v="0"/>
  </r>
  <r>
    <x v="33"/>
    <s v="October 2025"/>
    <n v="52406"/>
    <n v="52158"/>
    <n v="0.99526771743693465"/>
    <n v="245"/>
    <n v="4.6750372094798301E-3"/>
    <n v="0"/>
    <n v="0"/>
    <n v="24"/>
    <n v="4.5796282868373851E-4"/>
    <n v="36"/>
    <n v="6.8694424302560776E-4"/>
    <m/>
    <n v="0"/>
    <n v="0"/>
    <n v="0"/>
    <m/>
    <n v="0"/>
    <m/>
    <n v="0"/>
    <m/>
    <n v="0"/>
    <m/>
    <n v="0"/>
    <m/>
    <n v="0"/>
    <n v="10"/>
    <n v="1.9081784528489105E-4"/>
    <m/>
    <n v="0"/>
    <m/>
    <n v="0"/>
    <m/>
    <n v="0"/>
    <m/>
    <n v="0"/>
    <n v="102"/>
    <n v="1.9463420219058886E-3"/>
    <n v="73"/>
    <n v="1.3929702705797046E-3"/>
    <m/>
    <n v="0"/>
    <m/>
    <n v="0"/>
    <m/>
    <n v="0"/>
  </r>
  <r>
    <x v="33"/>
    <s v="Novemeber 2025"/>
    <n v="125347"/>
    <n v="123907"/>
    <n v="0.9885118909906101"/>
    <n v="1440"/>
    <n v="1.1488109009389933E-2"/>
    <n v="0"/>
    <n v="0"/>
    <n v="11"/>
    <n v="8.775638826617311E-5"/>
    <n v="41"/>
    <n v="3.2709199262846337E-4"/>
    <m/>
    <n v="0"/>
    <n v="0"/>
    <n v="0"/>
    <m/>
    <n v="0"/>
    <m/>
    <n v="0"/>
    <m/>
    <n v="0"/>
    <m/>
    <n v="0"/>
    <m/>
    <n v="0"/>
    <n v="5"/>
    <n v="3.988926739371505E-5"/>
    <m/>
    <n v="0"/>
    <m/>
    <n v="0"/>
    <m/>
    <n v="0"/>
    <m/>
    <n v="0"/>
    <n v="749"/>
    <n v="5.9754122555785143E-3"/>
    <n v="634"/>
    <n v="5.0579591055230676E-3"/>
    <m/>
    <n v="0"/>
    <m/>
    <n v="0"/>
    <m/>
    <n v="0"/>
  </r>
  <r>
    <x v="27"/>
    <s v="December 2025"/>
    <n v="348192"/>
    <n v="342585"/>
    <n v="0.98389681555004138"/>
    <n v="5607"/>
    <n v="1.6103184449958643E-2"/>
    <n v="1368"/>
    <n v="4.2222222222222223"/>
    <n v="183"/>
    <n v="5.2557209815274329E-4"/>
    <n v="1036"/>
    <n v="3.1975308641975309"/>
    <m/>
    <n v="0"/>
    <m/>
    <n v="0"/>
    <n v="1045"/>
    <n v="3.2253086419753085"/>
    <m/>
    <n v="0"/>
    <m/>
    <n v="0"/>
    <m/>
    <n v="0"/>
    <m/>
    <n v="0"/>
    <n v="110"/>
    <n v="0.33950617283950618"/>
    <m/>
    <n v="0"/>
    <m/>
    <n v="0"/>
    <m/>
    <n v="0"/>
    <m/>
    <n v="0"/>
    <n v="984"/>
    <n v="3.0370370370370372"/>
    <m/>
    <n v="0"/>
    <m/>
    <n v="0"/>
    <n v="728"/>
    <n v="2.2469135802469138"/>
    <m/>
    <n v="0"/>
  </r>
  <r>
    <x v="24"/>
    <s v="December 2025"/>
    <n v="548699"/>
    <n v="541466"/>
    <n v="0.98681790927266133"/>
    <n v="7233"/>
    <n v="1.3182090727338669E-2"/>
    <n v="103"/>
    <n v="0.31790123456790126"/>
    <n v="250"/>
    <n v="4.5562321053984061E-4"/>
    <n v="821"/>
    <n v="2.5339506172839505"/>
    <m/>
    <n v="0"/>
    <m/>
    <n v="0"/>
    <n v="1471"/>
    <n v="4.5401234567901234"/>
    <m/>
    <n v="0"/>
    <m/>
    <n v="0"/>
    <m/>
    <n v="0"/>
    <m/>
    <n v="0"/>
    <n v="93"/>
    <n v="0.28703703703703703"/>
    <m/>
    <n v="0"/>
    <m/>
    <n v="0"/>
    <m/>
    <n v="0"/>
    <m/>
    <n v="0"/>
    <n v="93"/>
    <n v="0.28703703703703703"/>
    <m/>
    <n v="0"/>
    <m/>
    <n v="0"/>
    <n v="4402"/>
    <n v="13.586419753086419"/>
    <m/>
    <n v="0"/>
  </r>
  <r>
    <x v="31"/>
    <s v="December 2025"/>
    <n v="104520"/>
    <n v="102105"/>
    <n v="0.97689437428243397"/>
    <n v="2415"/>
    <n v="2.3105625717566015E-2"/>
    <n v="5"/>
    <n v="1.5432098765432098E-2"/>
    <n v="75"/>
    <n v="7.175660160734788E-4"/>
    <n v="445"/>
    <n v="1.3734567901234569"/>
    <m/>
    <n v="0"/>
    <m/>
    <n v="0"/>
    <n v="373"/>
    <n v="1.1512345679012346"/>
    <m/>
    <n v="0"/>
    <m/>
    <n v="0"/>
    <m/>
    <n v="0"/>
    <m/>
    <n v="0"/>
    <n v="6"/>
    <n v="1.8518518518518517E-2"/>
    <m/>
    <n v="0"/>
    <m/>
    <n v="0"/>
    <m/>
    <n v="0"/>
    <m/>
    <n v="0"/>
    <n v="391"/>
    <n v="1.2067901234567902"/>
    <m/>
    <n v="0"/>
    <m/>
    <n v="0"/>
    <n v="1113"/>
    <n v="3.4351851851851851"/>
    <m/>
    <n v="0"/>
  </r>
  <r>
    <x v="28"/>
    <s v="December 2025"/>
    <m/>
    <m/>
    <n v="0"/>
    <m/>
    <e v="#DIV/0!"/>
    <n v="0"/>
    <n v="0"/>
    <n v="0"/>
    <e v="#DIV/0!"/>
    <n v="0"/>
    <n v="0"/>
    <m/>
    <n v="0"/>
    <m/>
    <n v="0"/>
    <n v="0"/>
    <n v="0"/>
    <m/>
    <n v="0"/>
    <m/>
    <n v="0"/>
    <m/>
    <n v="0"/>
    <m/>
    <n v="0"/>
    <n v="0"/>
    <n v="0"/>
    <m/>
    <n v="0"/>
    <m/>
    <n v="0"/>
    <m/>
    <n v="0"/>
    <m/>
    <n v="0"/>
    <n v="0"/>
    <n v="0"/>
    <m/>
    <n v="0"/>
    <m/>
    <n v="0"/>
    <n v="0"/>
    <n v="0"/>
    <m/>
    <n v="0"/>
  </r>
  <r>
    <x v="26"/>
    <s v="December 2025"/>
    <n v="165540"/>
    <n v="164426"/>
    <n v="0.9932705086383955"/>
    <n v="1114"/>
    <n v="6.7294913616044458E-3"/>
    <n v="0"/>
    <n v="0"/>
    <n v="71"/>
    <n v="4.2889935967137851E-4"/>
    <n v="67"/>
    <n v="0.20679012345679013"/>
    <m/>
    <n v="0"/>
    <m/>
    <n v="0"/>
    <n v="367"/>
    <n v="1.132716049382716"/>
    <m/>
    <n v="0"/>
    <m/>
    <n v="0"/>
    <m/>
    <n v="0"/>
    <m/>
    <n v="0"/>
    <n v="9"/>
    <n v="2.7777777777777776E-2"/>
    <m/>
    <n v="0"/>
    <m/>
    <n v="0"/>
    <m/>
    <n v="0"/>
    <m/>
    <n v="0"/>
    <n v="321"/>
    <n v="0.9907407407407407"/>
    <m/>
    <n v="0"/>
    <m/>
    <n v="0"/>
    <n v="291"/>
    <n v="0.89814814814814814"/>
    <m/>
    <n v="0"/>
  </r>
  <r>
    <x v="25"/>
    <s v="December 2025"/>
    <m/>
    <m/>
    <n v="0"/>
    <m/>
    <e v="#DIV/0!"/>
    <n v="0"/>
    <n v="0"/>
    <n v="0"/>
    <e v="#DIV/0!"/>
    <n v="0"/>
    <n v="0"/>
    <m/>
    <n v="0"/>
    <m/>
    <n v="0"/>
    <n v="0"/>
    <n v="0"/>
    <m/>
    <n v="0"/>
    <m/>
    <n v="0"/>
    <m/>
    <n v="0"/>
    <m/>
    <n v="0"/>
    <n v="0"/>
    <n v="0"/>
    <m/>
    <n v="0"/>
    <m/>
    <n v="0"/>
    <m/>
    <n v="0"/>
    <m/>
    <n v="0"/>
    <n v="0"/>
    <n v="0"/>
    <m/>
    <n v="0"/>
    <m/>
    <n v="0"/>
    <n v="0"/>
    <n v="0"/>
    <m/>
    <n v="0"/>
  </r>
  <r>
    <x v="29"/>
    <s v="December 2025"/>
    <n v="137066"/>
    <n v="135434"/>
    <n v="0.98809332730217558"/>
    <n v="1632"/>
    <n v="1.1906672697824406E-2"/>
    <n v="105"/>
    <n v="0.32407407407407407"/>
    <n v="67"/>
    <n v="4.8881560707980101E-4"/>
    <n v="358"/>
    <n v="1.1049382716049383"/>
    <m/>
    <n v="0"/>
    <m/>
    <n v="0"/>
    <n v="613"/>
    <n v="1.8919753086419753"/>
    <m/>
    <n v="0"/>
    <m/>
    <n v="0"/>
    <m/>
    <n v="0"/>
    <m/>
    <n v="0"/>
    <n v="2"/>
    <n v="6.1728395061728392E-3"/>
    <m/>
    <n v="0"/>
    <m/>
    <n v="0"/>
    <m/>
    <n v="0"/>
    <m/>
    <n v="0"/>
    <n v="52"/>
    <n v="0.16049382716049382"/>
    <m/>
    <n v="0"/>
    <m/>
    <n v="0"/>
    <n v="437"/>
    <n v="1.3487654320987654"/>
    <m/>
    <n v="0"/>
  </r>
  <r>
    <x v="30"/>
    <s v="December 2025"/>
    <n v="692025"/>
    <n v="685418"/>
    <n v="0.99045265705718721"/>
    <n v="6607"/>
    <n v="9.5473429428127605E-3"/>
    <n v="146"/>
    <n v="0.45061728395061729"/>
    <n v="17"/>
    <n v="2.4565586503377768E-5"/>
    <n v="2087"/>
    <n v="6.4413580246913584"/>
    <m/>
    <n v="0"/>
    <m/>
    <n v="0"/>
    <n v="2140"/>
    <n v="6.6049382716049383"/>
    <m/>
    <n v="0"/>
    <m/>
    <n v="0"/>
    <m/>
    <n v="0"/>
    <m/>
    <n v="0"/>
    <n v="1"/>
    <n v="3.0864197530864196E-3"/>
    <m/>
    <n v="0"/>
    <m/>
    <n v="0"/>
    <m/>
    <n v="0"/>
    <m/>
    <n v="0"/>
    <n v="158"/>
    <n v="0.48765432098765432"/>
    <m/>
    <n v="0"/>
    <m/>
    <n v="0"/>
    <n v="2058"/>
    <n v="6.3518518518518521"/>
    <m/>
    <n v="0"/>
  </r>
  <r>
    <x v="33"/>
    <s v="December 2025"/>
    <n v="15416"/>
    <n v="15215"/>
    <n v="0.98696159833938768"/>
    <n v="201"/>
    <n v="1.3038401660612351E-2"/>
    <n v="13"/>
    <n v="4.0123456790123455E-2"/>
    <n v="2"/>
    <n v="1.2973533990659055E-4"/>
    <n v="39"/>
    <n v="0.12037037037037036"/>
    <m/>
    <n v="0"/>
    <m/>
    <n v="0"/>
    <n v="0"/>
    <n v="0"/>
    <m/>
    <n v="0"/>
    <m/>
    <n v="0"/>
    <m/>
    <n v="0"/>
    <m/>
    <n v="0"/>
    <n v="0"/>
    <n v="0"/>
    <m/>
    <n v="0"/>
    <m/>
    <n v="0"/>
    <m/>
    <n v="0"/>
    <m/>
    <n v="0"/>
    <n v="116"/>
    <n v="0.35802469135802467"/>
    <m/>
    <n v="0"/>
    <m/>
    <n v="0"/>
    <n v="31"/>
    <n v="9.5679012345679007E-2"/>
    <m/>
    <n v="0"/>
  </r>
  <r>
    <x v="32"/>
    <s v="December 2025"/>
    <n v="0"/>
    <n v="0"/>
    <e v="#DIV/0!"/>
    <n v="0"/>
    <e v="#DIV/0!"/>
    <n v="0"/>
    <n v="0"/>
    <n v="0"/>
    <e v="#DIV/0!"/>
    <n v="0"/>
    <n v="0"/>
    <m/>
    <n v="0"/>
    <m/>
    <n v="0"/>
    <n v="0"/>
    <n v="0"/>
    <m/>
    <n v="0"/>
    <m/>
    <n v="0"/>
    <m/>
    <n v="0"/>
    <m/>
    <n v="0"/>
    <n v="0"/>
    <n v="0"/>
    <m/>
    <n v="0"/>
    <m/>
    <n v="0"/>
    <m/>
    <n v="0"/>
    <m/>
    <n v="0"/>
    <n v="0"/>
    <n v="0"/>
    <m/>
    <n v="0"/>
    <m/>
    <n v="0"/>
    <n v="0"/>
    <n v="0"/>
    <m/>
    <n v="0"/>
  </r>
  <r>
    <x v="34"/>
    <s v="December 2025"/>
    <n v="48289"/>
    <n v="47859"/>
    <n v="0.99109528049866424"/>
    <n v="430"/>
    <n v="8.9047195013357075E-3"/>
    <n v="0"/>
    <n v="0"/>
    <n v="24"/>
    <n v="4.9700760007455119E-4"/>
    <n v="5"/>
    <n v="1.5432098765432098E-2"/>
    <m/>
    <n v="0"/>
    <m/>
    <n v="0"/>
    <n v="216"/>
    <n v="0.66666666666666663"/>
    <m/>
    <n v="0"/>
    <m/>
    <n v="0"/>
    <m/>
    <n v="0"/>
    <m/>
    <n v="0"/>
    <n v="17"/>
    <n v="5.2469135802469133E-2"/>
    <m/>
    <n v="0"/>
    <m/>
    <n v="0"/>
    <m/>
    <n v="0"/>
    <m/>
    <n v="0"/>
    <n v="16"/>
    <n v="4.9382716049382713E-2"/>
    <m/>
    <n v="0"/>
    <m/>
    <n v="0"/>
    <n v="152"/>
    <n v="0.46913580246913578"/>
    <m/>
    <n v="0"/>
  </r>
  <r>
    <x v="13"/>
    <s v="December 2025"/>
    <n v="304516"/>
    <n v="302789"/>
    <n v="0.99432870522402761"/>
    <n v="1727"/>
    <n v="5.6712947759723631E-3"/>
    <n v="0"/>
    <n v="0"/>
    <n v="213"/>
    <n v="6.9947063536891329E-4"/>
    <n v="197"/>
    <n v="0.60802469135802473"/>
    <n v="0"/>
    <n v="0"/>
    <n v="151"/>
    <n v="0.4660493827160494"/>
    <n v="67"/>
    <n v="0.20679012345679013"/>
    <m/>
    <n v="0"/>
    <m/>
    <n v="0"/>
    <m/>
    <n v="0"/>
    <m/>
    <n v="0"/>
    <n v="198"/>
    <n v="0.61111111111111116"/>
    <m/>
    <n v="0"/>
    <m/>
    <n v="0"/>
    <m/>
    <n v="0"/>
    <m/>
    <n v="0"/>
    <n v="0"/>
    <n v="0"/>
    <m/>
    <n v="0"/>
    <m/>
    <n v="0"/>
    <n v="901"/>
    <n v="2.7808641975308643"/>
    <n v="0"/>
    <n v="0"/>
  </r>
  <r>
    <x v="14"/>
    <s v="December 2025"/>
    <n v="172153"/>
    <n v="171235"/>
    <n v="0.99466753411209796"/>
    <n v="918"/>
    <n v="5.3324658879020407E-3"/>
    <n v="0"/>
    <n v="0"/>
    <n v="151"/>
    <n v="8.7712674190981276E-4"/>
    <n v="155"/>
    <n v="0.47839506172839508"/>
    <n v="0"/>
    <n v="0"/>
    <n v="113"/>
    <n v="0.34876543209876543"/>
    <n v="53"/>
    <n v="0.16358024691358025"/>
    <m/>
    <n v="0"/>
    <m/>
    <n v="0"/>
    <m/>
    <n v="0"/>
    <m/>
    <n v="0"/>
    <n v="114"/>
    <n v="0.35185185185185186"/>
    <m/>
    <n v="0"/>
    <m/>
    <n v="0"/>
    <m/>
    <n v="0"/>
    <m/>
    <n v="0"/>
    <n v="0"/>
    <n v="0"/>
    <m/>
    <n v="0"/>
    <m/>
    <n v="0"/>
    <n v="332"/>
    <n v="1.0246913580246915"/>
    <n v="0"/>
    <n v="0"/>
  </r>
  <r>
    <x v="14"/>
    <s v="December 2025"/>
    <n v="5600"/>
    <n v="5569"/>
    <n v="0.99446428571428569"/>
    <n v="31"/>
    <n v="5.5357142857142853E-3"/>
    <n v="0"/>
    <n v="0"/>
    <n v="6"/>
    <n v="1.0714285714285715E-3"/>
    <n v="5"/>
    <n v="1.5432098765432098E-2"/>
    <n v="0"/>
    <n v="0"/>
    <m/>
    <n v="0"/>
    <m/>
    <n v="0"/>
    <m/>
    <n v="0"/>
    <m/>
    <n v="0"/>
    <m/>
    <n v="0"/>
    <m/>
    <n v="0"/>
    <n v="5"/>
    <n v="1.5432098765432098E-2"/>
    <m/>
    <n v="0"/>
    <m/>
    <n v="0"/>
    <m/>
    <n v="0"/>
    <m/>
    <n v="0"/>
    <n v="0"/>
    <n v="0"/>
    <m/>
    <n v="0"/>
    <m/>
    <n v="0"/>
    <n v="15"/>
    <n v="4.6296296296296294E-2"/>
    <n v="0"/>
    <n v="0"/>
  </r>
  <r>
    <x v="15"/>
    <s v="December 2025"/>
    <n v="45220"/>
    <n v="45040"/>
    <n v="0.99601946041574529"/>
    <n v="180"/>
    <n v="3.9805395842547548E-3"/>
    <n v="0"/>
    <n v="0"/>
    <n v="26"/>
    <n v="5.7496682883679791E-4"/>
    <n v="40"/>
    <n v="0.12345679012345678"/>
    <n v="0"/>
    <n v="0"/>
    <n v="23"/>
    <n v="7.098765432098765E-2"/>
    <n v="8"/>
    <n v="2.4691358024691357E-2"/>
    <m/>
    <n v="0"/>
    <m/>
    <n v="0"/>
    <m/>
    <n v="0"/>
    <m/>
    <n v="0"/>
    <n v="27"/>
    <n v="8.3333333333333329E-2"/>
    <m/>
    <n v="0"/>
    <m/>
    <n v="0"/>
    <m/>
    <n v="0"/>
    <m/>
    <n v="0"/>
    <n v="0"/>
    <n v="0"/>
    <m/>
    <n v="0"/>
    <m/>
    <n v="0"/>
    <n v="56"/>
    <n v="0.1728395061728395"/>
    <n v="0"/>
    <n v="0"/>
  </r>
  <r>
    <x v="15"/>
    <s v="December 2025"/>
    <n v="36436"/>
    <n v="36270"/>
    <n v="0.99544406630804694"/>
    <n v="166"/>
    <n v="4.5559336919530138E-3"/>
    <n v="0"/>
    <n v="0"/>
    <n v="23"/>
    <n v="6.3124382478867049E-4"/>
    <n v="35"/>
    <n v="0.10802469135802469"/>
    <n v="0"/>
    <n v="0"/>
    <n v="28"/>
    <n v="8.6419753086419748E-2"/>
    <m/>
    <n v="0"/>
    <m/>
    <n v="0"/>
    <m/>
    <n v="0"/>
    <m/>
    <n v="0"/>
    <m/>
    <n v="0"/>
    <n v="20"/>
    <n v="6.1728395061728392E-2"/>
    <m/>
    <n v="0"/>
    <m/>
    <n v="0"/>
    <m/>
    <n v="0"/>
    <m/>
    <n v="0"/>
    <n v="0"/>
    <n v="0"/>
    <m/>
    <n v="0"/>
    <m/>
    <n v="0"/>
    <n v="60"/>
    <n v="0.18518518518518517"/>
    <n v="0"/>
    <n v="0"/>
  </r>
  <r>
    <x v="15"/>
    <s v="December 2025"/>
    <n v="29237"/>
    <n v="29109"/>
    <n v="0.9956219858398605"/>
    <n v="128"/>
    <n v="4.3780141601395496E-3"/>
    <n v="0"/>
    <n v="0"/>
    <n v="15"/>
    <n v="5.1304853439135343E-4"/>
    <n v="27"/>
    <n v="8.3333333333333329E-2"/>
    <n v="0"/>
    <n v="0"/>
    <n v="20"/>
    <n v="6.1728395061728392E-2"/>
    <m/>
    <n v="0"/>
    <m/>
    <n v="0"/>
    <m/>
    <n v="0"/>
    <m/>
    <n v="0"/>
    <m/>
    <n v="0"/>
    <n v="15"/>
    <n v="4.6296296296296294E-2"/>
    <m/>
    <n v="0"/>
    <m/>
    <n v="0"/>
    <m/>
    <n v="0"/>
    <m/>
    <n v="0"/>
    <n v="0"/>
    <n v="0"/>
    <m/>
    <n v="0"/>
    <m/>
    <n v="0"/>
    <n v="51"/>
    <n v="0.15740740740740741"/>
    <n v="0"/>
    <n v="0"/>
  </r>
  <r>
    <x v="17"/>
    <s v="December 2025"/>
    <n v="54772"/>
    <n v="53974"/>
    <n v="0.98543051194040754"/>
    <n v="798"/>
    <n v="1.4569488059592493E-2"/>
    <n v="0"/>
    <n v="0"/>
    <n v="641"/>
    <n v="1.170305995764259E-2"/>
    <n v="0"/>
    <n v="0"/>
    <n v="0"/>
    <n v="0"/>
    <n v="0"/>
    <n v="0"/>
    <n v="0"/>
    <n v="0"/>
    <m/>
    <n v="0"/>
    <m/>
    <n v="0"/>
    <m/>
    <n v="0"/>
    <m/>
    <n v="0"/>
    <n v="28"/>
    <n v="8.6419753086419748E-2"/>
    <m/>
    <n v="0"/>
    <m/>
    <n v="0"/>
    <m/>
    <n v="0"/>
    <m/>
    <n v="0"/>
    <n v="0"/>
    <n v="0"/>
    <m/>
    <n v="0"/>
    <m/>
    <n v="0"/>
    <n v="129"/>
    <n v="0.39814814814814814"/>
    <n v="0"/>
    <n v="0"/>
  </r>
  <r>
    <x v="19"/>
    <s v="December 2025"/>
    <n v="194320"/>
    <n v="192985"/>
    <n v="0.99312988884314535"/>
    <n v="1335"/>
    <n v="6.8701111568546724E-3"/>
    <n v="0"/>
    <n v="0"/>
    <n v="103"/>
    <n v="5.3005351996706469E-4"/>
    <n v="74"/>
    <n v="0.22839506172839505"/>
    <n v="0"/>
    <n v="0"/>
    <n v="159"/>
    <n v="0.49074074074074076"/>
    <m/>
    <n v="0"/>
    <m/>
    <n v="0"/>
    <m/>
    <n v="0"/>
    <m/>
    <n v="0"/>
    <m/>
    <n v="0"/>
    <n v="68"/>
    <n v="0.20987654320987653"/>
    <m/>
    <n v="0"/>
    <m/>
    <n v="0"/>
    <m/>
    <n v="0"/>
    <m/>
    <n v="0"/>
    <n v="0"/>
    <n v="0"/>
    <m/>
    <n v="0"/>
    <m/>
    <n v="0"/>
    <n v="543"/>
    <n v="1.6759259259259258"/>
    <n v="0"/>
    <n v="0"/>
  </r>
  <r>
    <x v="35"/>
    <s v="December 2025"/>
    <n v="51550"/>
    <n v="51443"/>
    <n v="0.9979243452958293"/>
    <n v="107"/>
    <n v="2.075654704170708E-3"/>
    <n v="0"/>
    <n v="0"/>
    <n v="25"/>
    <n v="4.8496605237633366E-4"/>
    <n v="27"/>
    <n v="8.3333333333333329E-2"/>
    <n v="0"/>
    <n v="0"/>
    <n v="26"/>
    <n v="8.0246913580246909E-2"/>
    <m/>
    <n v="0"/>
    <m/>
    <n v="0"/>
    <m/>
    <n v="0"/>
    <m/>
    <n v="0"/>
    <m/>
    <n v="0"/>
    <n v="17"/>
    <n v="5.2469135802469133E-2"/>
    <m/>
    <n v="0"/>
    <m/>
    <n v="0"/>
    <m/>
    <n v="0"/>
    <m/>
    <n v="0"/>
    <n v="0"/>
    <n v="0"/>
    <m/>
    <n v="0"/>
    <m/>
    <n v="0"/>
    <n v="12"/>
    <n v="3.7037037037037035E-2"/>
    <n v="0"/>
    <n v="0"/>
  </r>
  <r>
    <x v="20"/>
    <s v="December 2025"/>
    <n v="99046"/>
    <n v="98177"/>
    <n v="0.99122629889142422"/>
    <n v="869"/>
    <n v="8.7737011085758133E-3"/>
    <n v="0"/>
    <n v="0"/>
    <n v="69"/>
    <n v="6.9664600286735456E-4"/>
    <n v="38"/>
    <n v="0.11728395061728394"/>
    <n v="0"/>
    <n v="0"/>
    <m/>
    <n v="0"/>
    <m/>
    <n v="0"/>
    <m/>
    <n v="0"/>
    <m/>
    <n v="0"/>
    <m/>
    <n v="0"/>
    <m/>
    <n v="0"/>
    <n v="57"/>
    <n v="0.17592592592592593"/>
    <m/>
    <n v="0"/>
    <m/>
    <n v="0"/>
    <m/>
    <n v="0"/>
    <m/>
    <n v="0"/>
    <n v="0"/>
    <n v="0"/>
    <m/>
    <n v="0"/>
    <m/>
    <n v="0"/>
    <n v="705"/>
    <n v="2.175925925925926"/>
    <n v="0"/>
    <n v="0"/>
  </r>
  <r>
    <x v="20"/>
    <s v="December 2025"/>
    <n v="22694"/>
    <n v="22438"/>
    <n v="0.98871948532651799"/>
    <n v="256"/>
    <n v="1.1280514673481977E-2"/>
    <n v="0"/>
    <n v="0"/>
    <n v="18"/>
    <n v="7.9316118797920156E-4"/>
    <n v="14"/>
    <n v="4.3209876543209874E-2"/>
    <n v="0"/>
    <n v="0"/>
    <m/>
    <n v="0"/>
    <m/>
    <n v="0"/>
    <m/>
    <n v="0"/>
    <m/>
    <n v="0"/>
    <m/>
    <n v="0"/>
    <m/>
    <n v="0"/>
    <n v="13"/>
    <n v="4.0123456790123455E-2"/>
    <m/>
    <n v="0"/>
    <m/>
    <n v="0"/>
    <m/>
    <n v="0"/>
    <m/>
    <n v="0"/>
    <n v="0"/>
    <n v="0"/>
    <m/>
    <n v="0"/>
    <m/>
    <n v="0"/>
    <n v="211"/>
    <n v="0.65123456790123457"/>
    <n v="0"/>
    <n v="0"/>
  </r>
  <r>
    <x v="20"/>
    <s v="December 2025"/>
    <n v="26469"/>
    <n v="26263"/>
    <n v="0.99221731081642672"/>
    <n v="206"/>
    <n v="7.7826891835732362E-3"/>
    <n v="0"/>
    <n v="0"/>
    <n v="17"/>
    <n v="6.4226075786769424E-4"/>
    <n v="10"/>
    <n v="3.0864197530864196E-2"/>
    <n v="0"/>
    <n v="0"/>
    <m/>
    <n v="0"/>
    <m/>
    <n v="0"/>
    <m/>
    <n v="0"/>
    <m/>
    <n v="0"/>
    <m/>
    <n v="0"/>
    <m/>
    <n v="0"/>
    <n v="15"/>
    <n v="4.6296296296296294E-2"/>
    <m/>
    <n v="0"/>
    <m/>
    <n v="0"/>
    <m/>
    <n v="0"/>
    <m/>
    <n v="0"/>
    <n v="0"/>
    <n v="0"/>
    <m/>
    <n v="0"/>
    <m/>
    <n v="0"/>
    <n v="164"/>
    <n v="0.50617283950617287"/>
    <n v="0"/>
    <n v="0"/>
  </r>
  <r>
    <x v="12"/>
    <s v="December 2025"/>
    <n v="61300"/>
    <n v="60847"/>
    <n v="0.9926101141924959"/>
    <n v="453"/>
    <n v="7.389885807504078E-3"/>
    <n v="0"/>
    <n v="0"/>
    <n v="59"/>
    <n v="9.624796084828711E-4"/>
    <n v="54"/>
    <n v="0.16666666666666666"/>
    <n v="0"/>
    <n v="0"/>
    <n v="49"/>
    <n v="0.15123456790123457"/>
    <m/>
    <n v="0"/>
    <n v="68"/>
    <n v="0.20987654320987653"/>
    <m/>
    <n v="0"/>
    <m/>
    <n v="0"/>
    <m/>
    <n v="0"/>
    <n v="44"/>
    <n v="0.13580246913580246"/>
    <m/>
    <n v="0"/>
    <m/>
    <n v="0"/>
    <m/>
    <n v="0"/>
    <m/>
    <n v="0"/>
    <n v="0"/>
    <n v="0"/>
    <m/>
    <n v="0"/>
    <m/>
    <n v="0"/>
    <n v="179"/>
    <n v="0.55246913580246915"/>
    <n v="0"/>
    <n v="0"/>
  </r>
  <r>
    <x v="12"/>
    <s v="December 2025"/>
    <n v="223258"/>
    <n v="221479"/>
    <n v="0.99203164052351989"/>
    <n v="1779"/>
    <n v="7.9683594764801257E-3"/>
    <n v="0"/>
    <n v="0"/>
    <n v="222"/>
    <n v="9.9436526350679482E-4"/>
    <n v="214"/>
    <n v="0.66049382716049387"/>
    <n v="0"/>
    <n v="0"/>
    <n v="201"/>
    <n v="0.62037037037037035"/>
    <m/>
    <n v="0"/>
    <n v="202"/>
    <n v="0.62345679012345678"/>
    <m/>
    <n v="0"/>
    <m/>
    <n v="0"/>
    <m/>
    <n v="0"/>
    <n v="189"/>
    <n v="0.58333333333333337"/>
    <m/>
    <n v="0"/>
    <m/>
    <n v="0"/>
    <m/>
    <n v="0"/>
    <m/>
    <n v="0"/>
    <n v="0"/>
    <n v="0"/>
    <m/>
    <n v="0"/>
    <m/>
    <n v="0"/>
    <n v="751"/>
    <n v="2.3179012345679011"/>
    <n v="0"/>
    <n v="0"/>
  </r>
  <r>
    <x v="22"/>
    <s v="December 2025"/>
    <n v="71971"/>
    <n v="71589"/>
    <n v="0.99469230662350117"/>
    <n v="382"/>
    <n v="5.3076933764988673E-3"/>
    <n v="0"/>
    <n v="0"/>
    <n v="50"/>
    <n v="6.9472426393964236E-4"/>
    <n v="39"/>
    <n v="0.12037037037037036"/>
    <n v="0"/>
    <n v="0"/>
    <m/>
    <n v="0"/>
    <m/>
    <n v="0"/>
    <n v="0"/>
    <n v="0"/>
    <m/>
    <n v="0"/>
    <m/>
    <n v="0"/>
    <m/>
    <n v="0"/>
    <n v="53"/>
    <n v="0.16358024691358025"/>
    <m/>
    <n v="0"/>
    <m/>
    <n v="0"/>
    <m/>
    <n v="0"/>
    <m/>
    <n v="0"/>
    <n v="0"/>
    <n v="0"/>
    <m/>
    <n v="0"/>
    <m/>
    <n v="0"/>
    <n v="240"/>
    <n v="0.7407407407407407"/>
    <n v="0"/>
    <n v="0"/>
  </r>
  <r>
    <x v="22"/>
    <s v="December 2025"/>
    <n v="78532"/>
    <n v="78083"/>
    <n v="0.99428258544287684"/>
    <n v="449"/>
    <n v="5.7174145571232109E-3"/>
    <n v="0"/>
    <n v="0"/>
    <n v="53"/>
    <n v="6.7488412366933221E-4"/>
    <n v="25"/>
    <n v="7.716049382716049E-2"/>
    <n v="0"/>
    <n v="0"/>
    <n v="47"/>
    <n v="0.14506172839506173"/>
    <n v="0"/>
    <n v="0"/>
    <n v="0"/>
    <n v="0"/>
    <m/>
    <n v="0"/>
    <m/>
    <n v="0"/>
    <m/>
    <n v="0"/>
    <n v="49"/>
    <n v="0.15123456790123457"/>
    <m/>
    <n v="0"/>
    <m/>
    <n v="0"/>
    <m/>
    <n v="0"/>
    <m/>
    <n v="0"/>
    <n v="0"/>
    <n v="0"/>
    <m/>
    <n v="0"/>
    <m/>
    <n v="0"/>
    <n v="275"/>
    <n v="0.84876543209876543"/>
    <n v="0"/>
    <n v="0"/>
  </r>
  <r>
    <x v="23"/>
    <s v="December 2025"/>
    <n v="40345"/>
    <n v="40066"/>
    <n v="0.99308464493741477"/>
    <n v="279"/>
    <n v="6.9153550625852024E-3"/>
    <n v="0"/>
    <n v="0"/>
    <n v="65"/>
    <n v="1.611104226050316E-3"/>
    <n v="8"/>
    <n v="2.4691358024691357E-2"/>
    <n v="0"/>
    <n v="0"/>
    <n v="90"/>
    <n v="0.27777777777777779"/>
    <n v="75"/>
    <n v="0.23148148148148148"/>
    <n v="0"/>
    <n v="0"/>
    <m/>
    <n v="0"/>
    <m/>
    <n v="0"/>
    <m/>
    <n v="0"/>
    <n v="0"/>
    <n v="0"/>
    <m/>
    <n v="0"/>
    <m/>
    <n v="0"/>
    <m/>
    <n v="0"/>
    <m/>
    <n v="0"/>
    <n v="6"/>
    <n v="1.8518518518518517E-2"/>
    <m/>
    <n v="0"/>
    <m/>
    <n v="0"/>
    <n v="35"/>
    <n v="0.10802469135802469"/>
    <n v="0"/>
    <n v="0"/>
  </r>
  <r>
    <x v="9"/>
    <s v="December 2025"/>
    <n v="1867938"/>
    <n v="1836599"/>
    <n v="0.98322267655564588"/>
    <n v="31339"/>
    <n v="1.6777323444354147E-2"/>
    <n v="417"/>
    <n v="1.287037037037037"/>
    <n v="2211"/>
    <n v="1.1836581299807596E-3"/>
    <n v="2467"/>
    <n v="7.6141975308641978"/>
    <m/>
    <n v="0"/>
    <n v="5133"/>
    <n v="15.842592592592593"/>
    <n v="8251"/>
    <n v="25.466049382716051"/>
    <m/>
    <n v="0"/>
    <m/>
    <n v="0"/>
    <m/>
    <n v="0"/>
    <m/>
    <n v="0"/>
    <n v="571"/>
    <n v="1.7623456790123457"/>
    <m/>
    <n v="0"/>
    <m/>
    <n v="0"/>
    <m/>
    <n v="0"/>
    <m/>
    <n v="0"/>
    <n v="1457"/>
    <n v="4.4969135802469138"/>
    <n v="10545"/>
    <n v="32.546296296296298"/>
    <m/>
    <n v="0"/>
    <n v="287"/>
    <n v="0.88580246913580252"/>
    <m/>
    <n v="0"/>
  </r>
  <r>
    <x v="3"/>
    <s v="December 2025"/>
    <n v="423755"/>
    <n v="420203"/>
    <n v="0.99161779802008232"/>
    <n v="3552"/>
    <n v="8.3822019799176407E-3"/>
    <n v="0"/>
    <n v="0"/>
    <n v="44"/>
    <n v="1.0383358308456538E-4"/>
    <n v="400"/>
    <n v="1.2345679012345678"/>
    <n v="0"/>
    <n v="0"/>
    <n v="1420"/>
    <n v="4.382716049382716"/>
    <n v="1375"/>
    <n v="4.2438271604938276"/>
    <n v="0"/>
    <n v="0"/>
    <m/>
    <n v="0"/>
    <m/>
    <n v="0"/>
    <m/>
    <n v="0"/>
    <n v="22"/>
    <n v="6.7901234567901231E-2"/>
    <m/>
    <n v="0"/>
    <m/>
    <n v="0"/>
    <m/>
    <n v="0"/>
    <m/>
    <n v="0"/>
    <n v="3"/>
    <n v="9.2592592592592587E-3"/>
    <n v="258"/>
    <n v="0.79629629629629628"/>
    <n v="0"/>
    <n v="0"/>
    <n v="0"/>
    <n v="0"/>
    <n v="30"/>
    <n v="9.2592592592592587E-2"/>
  </r>
  <r>
    <x v="4"/>
    <s v="December 2025"/>
    <n v="501848"/>
    <n v="495148"/>
    <n v="0.98664934402448545"/>
    <n v="6700"/>
    <n v="1.3350655975514499E-2"/>
    <n v="0"/>
    <n v="0"/>
    <n v="344"/>
    <n v="6.8546651575775934E-4"/>
    <n v="933"/>
    <n v="2.8796296296296298"/>
    <n v="0"/>
    <n v="0"/>
    <n v="2030"/>
    <n v="6.2654320987654319"/>
    <n v="1877"/>
    <n v="5.7932098765432096"/>
    <n v="0"/>
    <n v="0"/>
    <m/>
    <n v="0"/>
    <m/>
    <n v="0"/>
    <m/>
    <n v="0"/>
    <n v="49"/>
    <n v="0.15123456790123457"/>
    <m/>
    <n v="0"/>
    <m/>
    <n v="0"/>
    <m/>
    <n v="0"/>
    <m/>
    <n v="0"/>
    <n v="0"/>
    <n v="0"/>
    <n v="1347"/>
    <n v="4.1574074074074074"/>
    <n v="55"/>
    <n v="0.16975308641975309"/>
    <n v="0"/>
    <n v="0"/>
    <n v="65"/>
    <n v="0.20061728395061729"/>
  </r>
  <r>
    <x v="2"/>
    <s v="December 2025"/>
    <n v="195702"/>
    <n v="192449"/>
    <n v="0.9833777886787054"/>
    <n v="3253"/>
    <n v="1.6622211321294621E-2"/>
    <n v="145"/>
    <n v="0.44753086419753085"/>
    <n v="728"/>
    <n v="3.7199415437757406E-3"/>
    <n v="77"/>
    <n v="0.23765432098765432"/>
    <n v="25"/>
    <n v="7.716049382716049E-2"/>
    <n v="51"/>
    <n v="0.15740740740740741"/>
    <n v="755"/>
    <n v="2.3302469135802468"/>
    <n v="0"/>
    <n v="0"/>
    <m/>
    <n v="0"/>
    <m/>
    <n v="0"/>
    <m/>
    <n v="0"/>
    <n v="0"/>
    <n v="0"/>
    <m/>
    <n v="0"/>
    <m/>
    <n v="0"/>
    <m/>
    <n v="0"/>
    <m/>
    <n v="0"/>
    <m/>
    <n v="0"/>
    <n v="722"/>
    <n v="2.2283950617283952"/>
    <m/>
    <n v="0"/>
    <n v="690"/>
    <n v="2.1296296296296298"/>
    <n v="60"/>
    <n v="0.18518518518518517"/>
  </r>
  <r>
    <x v="1"/>
    <s v="December 2025"/>
    <n v="375049"/>
    <n v="372076"/>
    <n v="0.99207303578999007"/>
    <n v="2973"/>
    <n v="7.9269642100098913E-3"/>
    <n v="10"/>
    <n v="3.0864197530864196E-2"/>
    <n v="394"/>
    <n v="1.0505293974920611E-3"/>
    <n v="458"/>
    <n v="1.4135802469135803"/>
    <m/>
    <n v="0"/>
    <n v="262"/>
    <n v="0.80864197530864201"/>
    <n v="49"/>
    <n v="0.15123456790123457"/>
    <n v="2"/>
    <n v="6.1728395061728392E-3"/>
    <m/>
    <n v="0"/>
    <m/>
    <n v="0"/>
    <n v="105"/>
    <n v="0.32407407407407407"/>
    <n v="118"/>
    <n v="0.36419753086419754"/>
    <m/>
    <n v="0"/>
    <m/>
    <n v="0"/>
    <m/>
    <n v="0"/>
    <m/>
    <n v="0"/>
    <n v="56"/>
    <n v="0.1728395061728395"/>
    <n v="535"/>
    <n v="1.6512345679012346"/>
    <m/>
    <n v="0"/>
    <n v="705"/>
    <n v="2.175925925925926"/>
    <n v="279"/>
    <n v="0.86111111111111116"/>
  </r>
  <r>
    <x v="8"/>
    <s v="December 2025"/>
    <n v="140773"/>
    <n v="137864"/>
    <n v="0.97933552598864837"/>
    <n v="2909"/>
    <n v="2.0664474011351609E-2"/>
    <n v="657"/>
    <n v="2.0277777777777777"/>
    <n v="842"/>
    <n v="5.9812606110546769E-3"/>
    <n v="61"/>
    <n v="0.18827160493827161"/>
    <m/>
    <n v="0"/>
    <n v="305"/>
    <n v="0.94135802469135799"/>
    <n v="19"/>
    <n v="5.8641975308641972E-2"/>
    <n v="10"/>
    <n v="3.0864197530864196E-2"/>
    <m/>
    <n v="0"/>
    <m/>
    <n v="0"/>
    <m/>
    <n v="0"/>
    <n v="765"/>
    <n v="2.3611111111111112"/>
    <m/>
    <n v="0"/>
    <m/>
    <n v="0"/>
    <m/>
    <n v="0"/>
    <m/>
    <n v="0"/>
    <m/>
    <n v="0"/>
    <n v="250"/>
    <n v="0.77160493827160492"/>
    <m/>
    <n v="0"/>
    <m/>
    <n v="0"/>
    <m/>
    <n v="0"/>
  </r>
  <r>
    <x v="0"/>
    <s v="December 2025"/>
    <n v="0"/>
    <n v="0"/>
    <e v="#DIV/0!"/>
    <m/>
    <e v="#DIV/0!"/>
    <m/>
    <n v="0"/>
    <m/>
    <e v="#DIV/0!"/>
    <m/>
    <n v="0"/>
    <m/>
    <n v="0"/>
    <m/>
    <n v="0"/>
    <m/>
    <n v="0"/>
    <m/>
    <n v="0"/>
    <m/>
    <n v="0"/>
    <m/>
    <n v="0"/>
    <m/>
    <n v="0"/>
    <m/>
    <n v="0"/>
    <m/>
    <n v="0"/>
    <m/>
    <n v="0"/>
    <m/>
    <n v="0"/>
    <m/>
    <n v="0"/>
    <m/>
    <n v="0"/>
    <m/>
    <n v="0"/>
    <m/>
    <n v="0"/>
    <m/>
    <n v="0"/>
    <m/>
    <n v="0"/>
  </r>
  <r>
    <x v="11"/>
    <s v="December 2025"/>
    <n v="0"/>
    <n v="0"/>
    <e v="#DIV/0!"/>
    <m/>
    <e v="#DIV/0!"/>
    <m/>
    <n v="0"/>
    <m/>
    <e v="#DIV/0!"/>
    <m/>
    <n v="0"/>
    <m/>
    <n v="0"/>
    <m/>
    <n v="0"/>
    <m/>
    <n v="0"/>
    <m/>
    <n v="0"/>
    <m/>
    <n v="0"/>
    <m/>
    <n v="0"/>
    <m/>
    <n v="0"/>
    <m/>
    <n v="0"/>
    <m/>
    <n v="0"/>
    <m/>
    <n v="0"/>
    <m/>
    <n v="0"/>
    <m/>
    <n v="0"/>
    <m/>
    <n v="0"/>
    <m/>
    <n v="0"/>
    <m/>
    <n v="0"/>
    <m/>
    <n v="0"/>
    <m/>
    <n v="0"/>
  </r>
  <r>
    <x v="7"/>
    <s v="December 2025"/>
    <n v="641496"/>
    <n v="635630"/>
    <n v="0.99085574968511103"/>
    <n v="5866"/>
    <n v="9.1442503148889479E-3"/>
    <n v="377"/>
    <n v="1.1635802469135803"/>
    <n v="671"/>
    <n v="1.0459924925486676E-3"/>
    <n v="5"/>
    <n v="1.5432098765432098E-2"/>
    <n v="0"/>
    <n v="0"/>
    <n v="732"/>
    <n v="2.2592592592592591"/>
    <n v="1566"/>
    <n v="4.833333333333333"/>
    <n v="379"/>
    <n v="1.1697530864197532"/>
    <n v="0"/>
    <n v="0"/>
    <n v="0"/>
    <n v="0"/>
    <n v="374"/>
    <n v="1.154320987654321"/>
    <n v="0"/>
    <n v="0"/>
    <n v="0"/>
    <n v="0"/>
    <n v="0"/>
    <n v="0"/>
    <n v="0"/>
    <n v="0"/>
    <n v="0"/>
    <n v="0"/>
    <n v="11"/>
    <n v="3.3950617283950615E-2"/>
    <n v="568"/>
    <n v="1.7530864197530864"/>
    <n v="393"/>
    <n v="1.212962962962963"/>
    <n v="790"/>
    <n v="2.4382716049382718"/>
    <n v="0"/>
    <n v="0"/>
  </r>
  <r>
    <x v="6"/>
    <s v="December 2025"/>
    <n v="228724"/>
    <n v="226410"/>
    <n v="0.98988300309543376"/>
    <n v="2314"/>
    <n v="1.0116996904566203E-2"/>
    <m/>
    <n v="0"/>
    <n v="1081"/>
    <n v="4.7262202479844704E-3"/>
    <n v="466"/>
    <n v="1.4382716049382716"/>
    <m/>
    <n v="0"/>
    <m/>
    <n v="0"/>
    <n v="431"/>
    <n v="1.3302469135802468"/>
    <m/>
    <n v="0"/>
    <m/>
    <n v="0"/>
    <m/>
    <n v="0"/>
    <m/>
    <n v="0"/>
    <m/>
    <n v="0"/>
    <m/>
    <n v="0"/>
    <m/>
    <n v="0"/>
    <m/>
    <n v="0"/>
    <m/>
    <n v="0"/>
    <n v="58"/>
    <n v="0.17901234567901234"/>
    <n v="236"/>
    <n v="0.72839506172839508"/>
    <m/>
    <n v="0"/>
    <n v="42"/>
    <n v="0.12962962962962962"/>
    <m/>
    <n v="0"/>
  </r>
  <r>
    <x v="10"/>
    <s v="December 2025"/>
    <n v="0"/>
    <n v="0"/>
    <e v="#DIV/0!"/>
    <n v="0"/>
    <e v="#DIV/0!"/>
    <m/>
    <n v="0"/>
    <m/>
    <e v="#DIV/0!"/>
    <m/>
    <n v="0"/>
    <m/>
    <n v="0"/>
    <m/>
    <n v="0"/>
    <m/>
    <n v="0"/>
    <m/>
    <n v="0"/>
    <m/>
    <n v="0"/>
    <m/>
    <n v="0"/>
    <m/>
    <n v="0"/>
    <m/>
    <n v="0"/>
    <m/>
    <n v="0"/>
    <m/>
    <n v="0"/>
    <m/>
    <n v="0"/>
    <m/>
    <n v="0"/>
    <m/>
    <n v="0"/>
    <m/>
    <n v="0"/>
    <m/>
    <n v="0"/>
    <m/>
    <n v="0"/>
    <m/>
    <n v="0"/>
  </r>
  <r>
    <x v="5"/>
    <s v="December 2025"/>
    <n v="0"/>
    <n v="0"/>
    <e v="#DIV/0!"/>
    <n v="0"/>
    <e v="#DIV/0!"/>
    <m/>
    <n v="0"/>
    <m/>
    <e v="#DIV/0!"/>
    <m/>
    <n v="0"/>
    <m/>
    <n v="0"/>
    <m/>
    <n v="0"/>
    <m/>
    <n v="0"/>
    <m/>
    <n v="0"/>
    <m/>
    <n v="0"/>
    <m/>
    <n v="0"/>
    <m/>
    <n v="0"/>
    <m/>
    <n v="0"/>
    <m/>
    <n v="0"/>
    <m/>
    <n v="0"/>
    <m/>
    <n v="0"/>
    <m/>
    <n v="0"/>
    <m/>
    <n v="0"/>
    <m/>
    <n v="0"/>
    <m/>
    <n v="0"/>
    <m/>
    <n v="0"/>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
    <s v="M/s ADINATH INDUSTRIES INC-GURGAON  (Unit II)_x000a_ (ID- 11951)_x000a_Regd Add. : H-2/3, 2ND FLOOR DLF PHASE-1, GURGAON GURGAON,Haryana - 122002, India"/>
    <s v="UNIT II_x000a_270, G-1, RIICO INDUSTRIAL AREA KAROLI NEAR BHIWADI, DIST ALWAR,Rajasthan - 122002, India _x000a_Current status since - 26/09/2021_x000a_Capacity (PA) :- 2216400 Numbers_x000a_Remarks:  Remarks : i) Prototypes approved: Mk-V ii) Allied/Sister Concern (Updated on 13"/>
    <x v="0"/>
    <x v="0"/>
    <n v="2216400"/>
    <s v="Active"/>
    <n v="1"/>
    <n v="24"/>
    <n v="1"/>
    <n v="2"/>
    <n v="3"/>
    <m/>
    <n v="2"/>
    <m/>
    <n v="2"/>
    <m/>
  </r>
  <r>
    <n v="2"/>
    <s v="M/s ADINATH INDUSTRIES INC-GURGAON  (Unit I)_x000a_ (ID- 11951)_x000a_Regd Add. : H-2/3, 2ND FLOOR DLF PHASE-1, GURGAON GURGAON,Haryana - 122002, India"/>
    <s v="UNIT-I_x000a_937,BLOCK-G1,RIICO INDUSTRIAL AREA,IID KHUSHKHERA Alwar,Rajasthan - 301707, India _x000a_Current status since - 26/09/2021_x000a_Capacity (PA) :- 2106000 Numbers_x000a_Remarks:  i) Prototypes approved: MK-III &amp; Mk-V ii) Allied/Sister Concern (Updated on 16.01.2024):"/>
    <x v="0"/>
    <x v="0"/>
    <n v="2106000"/>
    <s v="Production will Commence "/>
    <n v="1"/>
    <n v="24"/>
    <n v="1"/>
    <n v="2"/>
    <n v="3"/>
    <m/>
    <m/>
    <m/>
    <n v="0"/>
    <m/>
  </r>
  <r>
    <n v="3"/>
    <s v="M/s ADINATH INDUSTRIES-ALWAR  _x000a_ (ID- 140738)_x000a_Regd Add. : 31 RAJENDRA PARK PUSA ROAD DELHI,Delhi - 110060, India"/>
    <s v="UNIT-I_x000a_PLOT NO E-41 (A) KHUSHKHERA TIJARA ALWAR,Rajasthan - 301707, India _x000a_Current status since - 26/09/2021_x000a_Capacity (PA) :- 1944000 Numbers_x000a_Remarks:  i) Prototypes approved: MK-III &amp; MK-V ii) Allied/Sister Concern (Updated on 16.01.2024): Nil"/>
    <x v="0"/>
    <x v="0"/>
    <n v="1944000"/>
    <s v="Active"/>
    <n v="1"/>
    <n v="24"/>
    <n v="1"/>
    <n v="2"/>
    <n v="3"/>
    <m/>
    <n v="1"/>
    <n v="1"/>
    <n v="2"/>
    <s v="01 - PM Vishwakarma"/>
  </r>
  <r>
    <n v="4"/>
    <s v="M/s ARVIND INDUSTRIES-KOLKATA  _x000a_ (ID- 11321)_x000a_Regd Add. : 4 B B D BAG EAST STEPHEN HOUSE 3RD FLOOR ROOM NO 51 C KOLKATA,West Bengal - 700001, India"/>
    <s v="AI_x000a_ARIHANT COMPLEX HOWRAH AMTA ROAD DAKHINBARI DOMJUR HOWRAH,West Bengal - 711405, India _x000a_Current status since - 17/05/2023_x000a_Capacity (PA) :- 691200 Numbers_x000a_Remarks:  Remarks : i) Prototypes approved: MK-III &amp; MK-V ii) Allied/Sister Concern (Updated on 27."/>
    <x v="1"/>
    <x v="1"/>
    <n v="691200"/>
    <s v="In-active"/>
    <m/>
    <m/>
    <m/>
    <m/>
    <n v="0"/>
    <m/>
    <m/>
    <m/>
    <n v="0"/>
    <m/>
  </r>
  <r>
    <n v="5"/>
    <s v="M/s AVDESH TRACKS PRIVATE LIMITED-MOHALI  _x000a_ (ID- 27424)_x000a_Regd Add. : PLOT NO. D-51, INDUSTRIAL ESTATE, PHASE.V SAS NAGAR MOHALI,Punjab - 160055, India"/>
    <s v="UNIT-I_x000a_VILL. JAWAHARPUR,AMBALA ROAD,DERABASSI MOHALI,Punjab - 140507, India _x000a_Current status since - 18/07/2021_x000a_Capacity (PA) :- 1231200 Numbers_x000a_Remarks:  Remarks : i) Prototypes approved: MK-III, Mk-V ii) Allied/Sister Concern (Updated on 16.01.2024): Nil"/>
    <x v="2"/>
    <x v="0"/>
    <n v="1231200"/>
    <s v="Active"/>
    <n v="1"/>
    <n v="12"/>
    <n v="1"/>
    <n v="2"/>
    <n v="3"/>
    <n v="1"/>
    <n v="0"/>
    <m/>
    <n v="1"/>
    <s v="In Coming time, Plant will run 24 Hours "/>
  </r>
  <r>
    <n v="6"/>
    <s v="M/s BAWA H P ENGINEERING PRODUCTS PRIVATE LIMITED-DELHI  _x000a_ (ID- 12007)_x000a_Regd Add. : 74,1ST FLOOR, HEMKUNT COLONY GREATER KAILASH-I NEW DELHI,Haryana - 110048, India"/>
    <s v="BAWA H P ENG_x000a_141, INDUSTRIAL AREA, BARHI, SONEPAT, HARYANA SONEPAT,Haryana - 131001, India _x000a_Current status since - 26/09/2021_x000a_Capacity (PA) :- 1382400 Numbers_x000a_Remarks:  i) Prototypes approved: MK-III ii) Allied/Sister Concern (Updated on 16.01.2024): Nil "/>
    <x v="3"/>
    <x v="0"/>
    <n v="1382400"/>
    <s v="In-active"/>
    <m/>
    <m/>
    <m/>
    <m/>
    <n v="0"/>
    <m/>
    <m/>
    <m/>
    <n v="0"/>
    <m/>
  </r>
  <r>
    <n v="7"/>
    <s v="M/s BRIDGE TRACK AND TOWER PRIVATE LIMITED-RAIPUR  _x000a_ (ID- 51802)_x000a_Regd Add. : 18- R N MUKHERJEE ROAD, 6TH FLOOR KOLKATA,West Bengal - 700001, India"/>
    <s v="UNIT-I_x000a_SHED NO-2, PLOT NO-10, SECTOR-A, URLA INDUSTRIAL ESTATE, RAIPUR,Chhattisgarh - 493221, India _x000a_Current status since - 26/09/2021_x000a_Capacity (PA) :- 7020000 Numbers_x000a_Remarks:  i) Prototypes approved: MK-III and MK-V ii) Allied/Sister Concern (Updated on"/>
    <x v="4"/>
    <x v="2"/>
    <n v="7020000"/>
    <s v="Active"/>
    <n v="2"/>
    <n v="24"/>
    <n v="2"/>
    <n v="4"/>
    <n v="6"/>
    <n v="4"/>
    <n v="2"/>
    <m/>
    <n v="6"/>
    <m/>
  </r>
  <r>
    <n v="8"/>
    <s v="M/s CALCUTTA SPRINGS LIMITED-KOLKATA  _x000a_ (ID- 9544)_x000a_Regd Add. : 18, R.N. MUKHERJEE ROAD, 4TH FLOOR CALCUTTA,West Bengal - 700001, India"/>
    <s v="UNIT-I_x000a_VILL. ALAMPUR, P.O. NEW KOLORAH, NH-6 HOWRAH,West Bengal - 711302, India _x000a_Current status since - 26/09/2021_x000a_Capacity (PA) :- 1524000 Numbers_x000a_Remarks:  Remarks : i) Prototypes approved: MK-III, MK-V and ERC-J ii) Allied/Sister Concern (Updated on 16"/>
    <x v="1"/>
    <x v="1"/>
    <n v="1524000"/>
    <s v="Active"/>
    <n v="3"/>
    <n v="24"/>
    <n v="3"/>
    <n v="6"/>
    <n v="9"/>
    <n v="14"/>
    <n v="9"/>
    <n v="14"/>
    <n v="3"/>
    <s v="02 Lines will Start in future"/>
  </r>
  <r>
    <n v="9"/>
    <s v="M/s CEMCON CASTING PVT LTD-SONEPAT  _x000a_ (ID- 155862)_x000a_Regd Add. : B-60, GROUND FLOOR , PUSHPANJALI ENCLAVE, PITAMPURA DELHI,Delhi - 110034, India"/>
    <s v="UNIT-I_x000a_8 KM STONE, VILL-MUDIANA, GOHANA SONEPAT,Haryana - 131001, India _x000a_Current status since - 26/09/2021_x000a_Capacity (PA) :- 1056000 Numbers_x000a_Remarks:  i) Prototypes approved: MK-III &amp; MK-V ii) Allied/Sister Concern (Updated on 16.01.2024): Nil"/>
    <x v="3"/>
    <x v="0"/>
    <n v="1056000"/>
    <s v="In-active"/>
    <m/>
    <m/>
    <m/>
    <m/>
    <n v="0"/>
    <m/>
    <m/>
    <m/>
    <n v="0"/>
    <m/>
  </r>
  <r>
    <n v="10"/>
    <s v="M/s CEMCON RAILWAY INDUSTRIES-SONIPAT  _x000a_ (ID- 3453)_x000a_Regd Add. : 8 KM STONE , PANIPAT RAOD VILLAGE MUDLANA , TEHSIL GOHANA SONIPAT,Haryana - 131301, India"/>
    <s v="UNIT-I_x000a_8 Kms Stone, Panipat Road, Near Village Mudlana, Tehsil Gohana SONEPAT,Haryana - 131301, India _x000a_Current status since - 26/09/2021_x000a_Capacity (PA) :- 1252800 Numbers_x000a_Remarks:  Remarks : i) Prototypes approved: Mk-V ii) Allied/Sister Concern (Updated o"/>
    <x v="3"/>
    <x v="0"/>
    <n v="1252800"/>
    <s v="Active"/>
    <n v="1"/>
    <n v="12"/>
    <n v="1"/>
    <n v="1"/>
    <n v="2"/>
    <n v="0"/>
    <n v="0"/>
    <n v="1"/>
    <n v="1"/>
    <s v="01 - IOCL Vacancy (Currently No Call for IOCL Civil Work)"/>
  </r>
  <r>
    <n v="11"/>
    <s v="M/s COSMO ENTERPRISE-Raipur  _x000a_ (ID- 20650)_x000a_Regd Add. : TIRUPATI HEIGHTS, 87 NAGAR NIGAM COLONY, AGRASEN CHOWK RAIPUR,Chhattisgarh - 492001, India"/>
    <s v="UNIT-I_x000a_KH.NO. 50/3,51/2(PART), JARWAY, HIRAPUR RAIPUR,Chhattisgarh - 492099, India _x000a_Current status since - 03/12/2025_x000a_Capacity (PA) :- 3663360 Numbers_x000a_Remarks:  Remarks : Allied/Sister Concern : Parkash Monomers Pvt Ltd Raipur (As on 18.11.2025)"/>
    <x v="4"/>
    <x v="2"/>
    <n v="3663360"/>
    <s v="In-active"/>
    <m/>
    <m/>
    <m/>
    <m/>
    <n v="0"/>
    <m/>
    <m/>
    <m/>
    <n v="0"/>
    <m/>
  </r>
  <r>
    <n v="12"/>
    <s v="M/s EASTERN TRACK UDYOG PVT. LTD.-KOLKATA  _x000a_ (ID- 10689)_x000a_Regd Add. : 5A Justice Dwarknath Road 4th Floor Kolkata,West Bengal - 700020, India"/>
    <s v="Unit-1_x000a_Village:-Nakrajoria, Post:Salanpur Burdwan,West Bengal - 713357, India _x000a_Current status since - 26/09/2021_x000a_Capacity (PA) :- 1382400 Numbers_x000a_Remarks:  Remarks : i) Prototypes approved: ERC MK-III , ERC MK-V &amp; ERC-J ii) Allied/Sister Concern (Updated "/>
    <x v="1"/>
    <x v="1"/>
    <n v="1382400"/>
    <s v="In-active"/>
    <m/>
    <m/>
    <m/>
    <m/>
    <n v="0"/>
    <m/>
    <m/>
    <m/>
    <n v="0"/>
    <m/>
  </r>
  <r>
    <n v="13"/>
    <s v="M/s FATEH CHAND JAIN-FARIDABAD  _x000a_ (ID- 32637)_x000a_Regd Add. : 1433, Sector-16, 1st Floor, faridabad,Haryana - 121002, India"/>
    <s v="UNIT-I_x000a_PLOT No.22 GALI 8B , SARURPUR INDUSTRIAL AREA Faridabad,Haryana - 121004, India _x000a_Current status since - 26/09/2021_x000a_Capacity (PA) :- 2160000 Numbers_x000a_Remarks:  i) Prototypes approved: MK-III &amp; MK-V ii) Allied/Sister Concern (Updated on 16.01.2024): N"/>
    <x v="3"/>
    <x v="0"/>
    <n v="2160000"/>
    <s v="Active"/>
    <n v="1"/>
    <n v="12"/>
    <n v="1"/>
    <n v="2"/>
    <n v="3"/>
    <m/>
    <n v="0"/>
    <n v="1"/>
    <n v="1"/>
    <s v="In Coming time, Plant will run 24 Hours _x000a_01 - Regular Manager Deployed"/>
  </r>
  <r>
    <n v="14"/>
    <s v="M/s HOWRAH FORGINGS LIMITED-KOLKATA  _x000a_ (ID- 4061)_x000a_Regd Add. : 18,R.N.Mukherjee Road 4TH Floor Kolkata,West Bengal - 700001, India"/>
    <s v="UNIT-I_x000a_VILLAGE- ALAMPUR, PO- NEW KOLARAH, NH-6, HOWRAH,West Bengal - 711302, India _x000a_Current status since - 26/09/2021_x000a_Capacity (PA) :- 1404000 Numbers_x000a_Remarks:  Remarks : i) Prototypes approved: MK-III &amp; MK-V ii) Allied/Sister Concern (Updated on 16.01.20"/>
    <x v="1"/>
    <x v="1"/>
    <n v="1404000"/>
    <s v="In-active"/>
    <m/>
    <m/>
    <m/>
    <m/>
    <n v="0"/>
    <m/>
    <m/>
    <m/>
    <n v="0"/>
    <m/>
  </r>
  <r>
    <n v="15"/>
    <s v="M/s INDIANA TRADE LINKS-NORTH WEST DELHI  _x000a_ (ID- 155664)_x000a_Regd Add. : KOTHI NO.-909, SECTOR-9, PANCHKULA PANCHKULA,Haryana - 134109, India"/>
    <s v="UNIT-I_x000a_C-20, Industrial Area ,Focal Point,Derabassi Mohali,Punjab - 140201, India _x000a_Current status since - 26/09/2021_x000a_Capacity (PA) :- 1843200 Numbers_x000a_Remarks:  i) Prototypes approved: MK-III ii) Allied/Sister Concern (Updated on 16.01.2024): Nil"/>
    <x v="2"/>
    <x v="0"/>
    <n v="1843200"/>
    <s v="In-active"/>
    <m/>
    <m/>
    <n v="0"/>
    <n v="0"/>
    <n v="0"/>
    <m/>
    <m/>
    <m/>
    <n v="0"/>
    <m/>
  </r>
  <r>
    <n v="16"/>
    <s v="M/s JEKAY INTERNATIONAL TRACK PRIVATE LIMITED-RAIPUR  _x000a_ (ID- 7861)_x000a_Regd Add. : 2, HARE STREET NICCO HOUSE 3rd FLOOR KOLKATA,West Bengal - 700001, India"/>
    <s v="UNIT-I_x000a_KHASRAN0-181/3,SECTOR C URLA INDUSTRIAL AREA RAIPUR,Chhattisgarh - 493003, India _x000a_Current status since - 23/07/2025_x000a_Capacity (PA) :- 1352400 Numbers_x000a_Remarks:  1. Firm has been placed in vendor directory subject to final decision of Calcutta High Co"/>
    <x v="4"/>
    <x v="2"/>
    <n v="1352400"/>
    <s v="In-active"/>
    <m/>
    <m/>
    <m/>
    <m/>
    <n v="0"/>
    <m/>
    <m/>
    <m/>
    <n v="0"/>
    <m/>
  </r>
  <r>
    <n v="17"/>
    <s v="M/s K. D. S. ENGINEERING PVT LTD  _x000a_ (ID- 1050413)_x000a_Regd Add. : J-91, VIKASH PURI NEW DELHI,Delhi - 110018, India"/>
    <s v="K. D. S. ENG_x000a_GATE NO-1, RIGHT LANE NUMBER-3, JALAN INDUSTRIAL COMPLEX, Howrah,West Bengal - 711411, India _x000a_Current status since - 18/11/2025_x000a_Capacity (PA) :- 1900800 Numbers_x000a_Remarks:  Remarks : i) Prototypes approved: MK-V ii) Allied/Sister Concern: Nil ("/>
    <x v="1"/>
    <x v="1"/>
    <n v="1900800"/>
    <s v="Active"/>
    <n v="1"/>
    <n v="16"/>
    <n v="1"/>
    <n v="1"/>
    <n v="2"/>
    <m/>
    <m/>
    <m/>
    <n v="0"/>
    <m/>
  </r>
  <r>
    <n v="18"/>
    <s v="M/s KALIMATA ISPAT INDUSTRIES PVT LTD-KOLKATA  (Unit I)_x000a_ (ID- 7082)_x000a_Regd Add. : 14/2 OLD CHINA BAZAR STREET,3RD FLOOR,ROOM NO.213 KOLKATA,West Bengal - 700001, India"/>
    <s v="UNIT-I_x000a_ANDUL ROAD, POST &amp; VILLAGE- PODRAH HOWRAH,West Bengal - 711109, India _x000a_Current status since - 26/04/2025_x000a_Capacity (PA) :- 1166400 Numbers_x000a_Remarks:  Remarks : i) Prototype approved: MK- III, MK-V &amp; ERC-J ii) Allied/Sister Concern (Updated on 05.04.2"/>
    <x v="1"/>
    <x v="1"/>
    <n v="1166400"/>
    <s v="Active"/>
    <n v="1"/>
    <n v="16"/>
    <n v="1"/>
    <n v="1"/>
    <n v="2"/>
    <m/>
    <m/>
    <m/>
    <n v="2"/>
    <m/>
  </r>
  <r>
    <n v="19"/>
    <s v="M/s KALIMATA ISPAT INDUSTRIES PVT LTD-KOLKATA  (Unit II)_x000a_ (ID- 7082)_x000a_Regd Add. : 14/2 OLD CHINA BAZAR STREET,3RD FLOOR,ROOM NO.213 KOLKATA,West Bengal - 700001, India"/>
    <s v="KM_x000a_1/98, Bidhan Road, Village-Sahebdihi, P.S-Barjora Bankura,West Bengal - 722202, India _x000a_Current status since - 26/08/2025_x000a_Capacity (PA) :- 1244160 Numbers_x000a_Remarks:  Remarks: i) Prototypes approved: ERC Mk-III, ERC Mk-V and ERC-J ii) Allied/Sister Concer"/>
    <x v="1"/>
    <x v="1"/>
    <n v="1244160"/>
    <s v="Active"/>
    <n v="1"/>
    <n v="24"/>
    <n v="1"/>
    <n v="2"/>
    <n v="3"/>
    <m/>
    <m/>
    <m/>
    <n v="3"/>
    <m/>
  </r>
  <r>
    <n v="20"/>
    <s v="M/s KALIMATA VYAPAAR PVT LTD-KOLKATA  _x000a_ (ID- 3763)_x000a_Regd Add. : 14/2, old china bazar street 3rd floor, room no-213 kolkata,West Bengal - 700001, India"/>
    <s v="Unit-II_x000a_Plot-Q Plasto Steel Park , Vill. Ghutghoria, PO &amp; PS Barjora Bankura,West Bengal - 722202, India _x000a_Current status since - 29/11/2024_x000a_Capacity (PA) :- 5011200 Numbers_x000a_Remarks:  Remarks : i) Prototypes approved: MK-III, MK-V &amp; ERC-J ii) Allied/Sister"/>
    <x v="1"/>
    <x v="1"/>
    <n v="5011200"/>
    <s v="Active"/>
    <n v="2"/>
    <n v="24"/>
    <n v="2"/>
    <n v="4"/>
    <n v="6"/>
    <m/>
    <m/>
    <m/>
    <n v="4"/>
    <m/>
  </r>
  <r>
    <n v="21"/>
    <s v="M/s KARNAVATI PROBUILD LLP-AHMEDABAD  _x000a_ (ID- 1010723)_x000a_Regd Add. : 20,21,22 TIRTH BHOOMI INDUSTRIAL ESTATE, BAKROL, DISTT: DASCROI,BAKROL AHMEDABAD,Gujarat - 382210, India"/>
    <s v="UNIT-I_x000a_20,21,22 TIRTH BHOOMI INDUSTRIAL ESTATE, BAKROL, DISTT: DASCROI,BAKROL AHMEDABAD,Gujarat - 382210, India _x000a_Current status since - 29/12/2022_x000a_Capacity (PA) :- 1382400 Numbers_x000a_Remarks:  Remarks : i) Prototypes approved: MK-V ii) Allied/Sister Concern "/>
    <x v="5"/>
    <x v="3"/>
    <n v="1382400"/>
    <s v="In-active"/>
    <m/>
    <m/>
    <m/>
    <m/>
    <n v="0"/>
    <m/>
    <m/>
    <m/>
    <n v="0"/>
    <m/>
  </r>
  <r>
    <n v="22"/>
    <s v="M/s KED SATI IRON AND STEEL PVT. LTD.-KOLKATA  _x000a_ (ID- 11269)_x000a_Regd Add. : 5A Justice Dwarkanath Road 2nd Floor Kolkata,West Bengal - 700020, India"/>
    <s v="UNIT-I_x000a_18, GADADHAR BHATTA ROAD, LILUAH HOWRAH,West Bengal - 711102, India _x000a_Current status since - 26/09/2021_x000a_Capacity (PA) :- 1220400 Numbers_x000a_Remarks:  Production &amp; inspection of the item Elastic Rail Clips (Item ID: 3100558) has been stopped w.e.f. 17.0"/>
    <x v="1"/>
    <x v="1"/>
    <n v="1220400"/>
    <s v="In-active"/>
    <m/>
    <m/>
    <m/>
    <m/>
    <n v="0"/>
    <m/>
    <m/>
    <m/>
    <n v="0"/>
    <m/>
  </r>
  <r>
    <n v="23"/>
    <s v="M/s KSE ELECTRICALS PVT LTD-KOLKATA  (Unit II)_x000a_ (ID- 6285)_x000a_Regd Add. : 33A Chowringhee Road 7th Floor, Block 2 Kolkata,West Bengal - 700071, India"/>
    <s v="Unit II_x000a_Dag No. 41, 42, 43, 44, 51, JI No.-28, Mouza-Jangalpur, NH-06, Jalan Industrial Complex, Gate No. 03, P.O- Argori, P.S Sankrail, Howrah,West Bengal - 711302, India _x000a_Current status since - 04/11/2025_x000a_Capacity (PA) :- 8553600 Numbers_x000a_Remarks:  i) Pr"/>
    <x v="1"/>
    <x v="1"/>
    <n v="8553600"/>
    <s v="Production will Commence "/>
    <n v="2"/>
    <n v="24"/>
    <n v="2"/>
    <n v="4"/>
    <n v="6"/>
    <m/>
    <m/>
    <m/>
    <n v="0"/>
    <s v="Production will Commence on deployement of Manpower "/>
  </r>
  <r>
    <n v="24"/>
    <s v="M/s KSE ELECTRICALS PVT LTD-KOLKATA  (Unit I)_x000a_ (ID- 6285)_x000a_Regd Add. : 33A Chowringhee Road 7th Floor, Block 2 Kolkata,West Bengal - 700071, India"/>
    <s v="Unit-1_x000a_Jalan Industrial Complex, 3rd main roadf, 4th left lane,NH-6,PO,-Begri, Howrah West Bengal- ,India Howrah,West Bengal - 711411, India _x000a_Current status since - 01/08/2025_x000a_Capacity (PA) :- 6264000 Numbers_x000a_Remarks:  i) Prototypes approved: MK-III, MK-V"/>
    <x v="1"/>
    <x v="1"/>
    <n v="6264000"/>
    <s v="Active"/>
    <n v="3"/>
    <n v="24"/>
    <n v="3"/>
    <n v="6"/>
    <n v="9"/>
    <m/>
    <m/>
    <m/>
    <n v="3"/>
    <m/>
  </r>
  <r>
    <n v="25"/>
    <s v="M/s LAULS PRIVATE LIMITED-FARIDABAD  _x000a_ (ID- 13211)_x000a_Regd Add. : 33-B N.I.T. FARIDABAD Faridabad,Haryana - 121001, India"/>
    <s v="UNIT-I_x000a_30/4, NIT INDUSTRIAL AREA, , FARIDABAD FARIDABAD,Haryana - 121001, India _x000a_Current status since - 26/09/2021_x000a_Capacity (PA) :- 2494128 Numbers_x000a_Remarks:  i) Prototypes approved: MK-III ii) Allied/Sister Concern (Updated on 16.01.2024): 1) M/s Kamal St"/>
    <x v="3"/>
    <x v="0"/>
    <n v="2494128"/>
    <s v="In-active"/>
    <m/>
    <m/>
    <n v="0"/>
    <n v="0"/>
    <n v="0"/>
    <m/>
    <m/>
    <m/>
    <n v="0"/>
    <m/>
  </r>
  <r>
    <n v="26"/>
    <s v="M/s MAA KALI PROJECTS PRIVATE LIMITED-KOLKATA  _x000a_ (ID- 1062582)_x000a_Regd Add. : 5, LOWER RAWDON STREET 7TH FLOOR KOLKATA,West Bengal - 700020, India"/>
    <s v="MKPPL_x000a_9, SHALIMAR COAL DEPOT SIDING SHALIMAR HOWRAH,West Bengal - 711102, India _x000a_Current status since - 22/05/2023_x000a_Capacity (PA) :- 1843200 Numbers_x000a_Remarks:  i) Prototypes approved: MK-III &amp; MK-V ii) Allied/Sister Concern (Updated on 16.01.2024): Nil"/>
    <x v="1"/>
    <x v="1"/>
    <n v="1843200"/>
    <s v="In-active"/>
    <m/>
    <m/>
    <m/>
    <m/>
    <n v="0"/>
    <m/>
    <m/>
    <m/>
    <n v="0"/>
    <m/>
  </r>
  <r>
    <n v="27"/>
    <s v="M/s MAK ENGINEERING INDUSTRIES LTD  _x000a_ (ID- 1050447)_x000a_Regd Add. : 8/1A, MIDDLETON ROW, 3RD FLOOR KOLKATA,West Bengal - 700071, India"/>
    <s v="UNIT-I_x000a_4, KUNDAN LANE, LILUAH HOWRAH,West Bengal - 711204, India _x000a_Current status since - 26/09/2021_x000a_Capacity (PA) :- 1890000 Numbers_x000a_Remarks:  Production &amp; inspection of the item Elastic Rail Clips (Item ID: 3100558) has been stopped w.e.f. 17.06.2025 at "/>
    <x v="1"/>
    <x v="1"/>
    <n v="1890000"/>
    <s v="Production will Commence "/>
    <n v="1"/>
    <n v="24"/>
    <n v="1"/>
    <n v="2"/>
    <n v="3"/>
    <m/>
    <m/>
    <m/>
    <n v="0"/>
    <m/>
  </r>
  <r>
    <n v="28"/>
    <s v="M/s MANASH FORGINGS PRIVATE LIMITED-KOLKATA  _x000a_ (ID- 12245)_x000a_Regd Add. : 8/1A, Middleton Row undefined Kolkata,West Bengal - 700071, India"/>
    <s v="UNIT-I_x000a_4, KUNDAN,LANE,LILUAH HOWRAH,West Bengal - 700071, India _x000a_Current status since - 26/09/2021_x000a_Capacity (PA) :- 1944000 Numbers_x000a_Remarks:  Production &amp; inspection of the item Elastic Rail Clips (Item ID: 3100558) has been stopped w.e.f. 17.06.2025 at t"/>
    <x v="1"/>
    <x v="1"/>
    <n v="1944000"/>
    <s v="Production will Commence "/>
    <n v="1"/>
    <n v="24"/>
    <n v="1"/>
    <n v="2"/>
    <n v="3"/>
    <m/>
    <m/>
    <m/>
    <n v="0"/>
    <m/>
  </r>
  <r>
    <n v="29"/>
    <s v="M/s MODERN MANUFACTURERS-PANCHKULA  _x000a_ (ID- 147976)_x000a_Regd Add. : PLOT NO. 208, HMT ANCILLARY ESTATE, INDUSTRIAL AREA PANCHKULA,Haryana - 131109, India"/>
    <s v="UNIT-I_x000a_PLOT NO 21-22, INDUSTRIAL AREA PHASE-I PANCHKULA,Haryana - 131113, India _x000a_Current status since - 26/09/2021_x000a_Capacity (PA) :- 691200 Numbers_x000a_Remarks:  i) Prototypes approved: MK-III ii) Allied/Sister Concern (Updated on 16.01.2024): 1) M/s MMD Rail "/>
    <x v="3"/>
    <x v="0"/>
    <n v="691200"/>
    <s v="In-active"/>
    <m/>
    <m/>
    <m/>
    <m/>
    <n v="0"/>
    <m/>
    <m/>
    <m/>
    <n v="0"/>
    <m/>
  </r>
  <r>
    <n v="30"/>
    <s v="M/s NANDI ENTERPRISES-KOLKATA  _x000a_ (ID- 59226)_x000a_Regd Add. : 14/2, OLD CHINA BAZAR STREET 3RD FLOOR, ROOM NO. 213 KOLKATA,West Bengal - 700001, India"/>
    <s v="UNIT-I_x000a_1/98, Bidhan Road, Vill: Sahebdihi, P.O: Hatashuria BAKURA,West Bengal - 700001, India _x000a_Current status since - 26/04/2025_x000a_Capacity (PA) :- 1144800 Numbers_x000a_Remarks:  i) Prototype approved: MK-III and MK-V. ii) Allied/ Sister Concern (Updated on 03.0"/>
    <x v="1"/>
    <x v="1"/>
    <n v="1144800"/>
    <s v="In-active"/>
    <m/>
    <m/>
    <m/>
    <m/>
    <n v="0"/>
    <m/>
    <m/>
    <m/>
    <n v="0"/>
    <m/>
  </r>
  <r>
    <n v="31"/>
    <s v="M/s PANNA LAL KANHIYA LAL BANSAL LLP-DELHI  _x000a_ (ID- 1084223)_x000a_Regd Add. : AK-97 SHALIMAR BAGH DELHI,Delhi - 110088, India"/>
    <s v="Unit 1_x000a_Plot No.-512, Sector-57 Phase -IV HSIIDC KUNDLI SONEPAT,Haryana - 131028, India _x000a_Current status since - 21/10/2021_x000a_Remarks:  I. Allied/Sister concern: Nil II. Prototype Approved For : 1. ERC MK-V to drg. no. RDSO/T-5919 2. ERC MK-III to drg. no. RD"/>
    <x v="3"/>
    <x v="0"/>
    <m/>
    <s v="Active"/>
    <n v="1"/>
    <n v="24"/>
    <n v="1"/>
    <n v="2"/>
    <n v="3"/>
    <n v="0"/>
    <n v="0"/>
    <n v="2"/>
    <n v="2"/>
    <s v="In Coming time, Plant will run 24 Hours _x000a_01 - STA Civil - PSC Sleeper _x000a_01 - PM Vishawkrma "/>
  </r>
  <r>
    <n v="32"/>
    <s v="M/s PANNA LAL KANHIYA LAL BANSAL-DELHI  _x000a_ (ID- 10942)_x000a_Regd Add. : AK-97 SHALIMAR BAGH DELHI,Delhi - 110088, India"/>
    <s v="UNIT-I_x000a_PLOT NO 512, PHASE-IV, SECTOR-57, INDUSTRIAL ESTATE, KUNDI SONEPAT,Haryana - 131028, India _x000a_Current status since - 21/10/2021_x000a_Capacity (PA) :- 1536000 Numbers_x000a_Remarks:  Remarks : i) Prototypes approved: MK-III &amp; MK-V ii) Allied/Sister Concern (Upda"/>
    <x v="3"/>
    <x v="0"/>
    <n v="1536000"/>
    <s v="In-active"/>
    <m/>
    <m/>
    <m/>
    <m/>
    <n v="0"/>
    <m/>
    <m/>
    <m/>
    <n v="0"/>
    <m/>
  </r>
  <r>
    <n v="33"/>
    <s v="M/s PARKASH MONOMERS PRIVATE LIMITED-RAIPUR  _x000a_ (ID- 20646)_x000a_Regd Add. : TIRUPATI HEIGHTS,87 NAGAR NIGAM COLONY, AGRASEN CHOWK RAIPUR,Chhattisgarh - 492001, India"/>
    <s v="UNIT-I_x000a_KH.NO.51/5,52/3,51/11 &amp; 52/8, JARWAY, HIRAPUR RAIPUR,Chandigarh - 492099, India _x000a_Current status since - 03/12/2025_x000a_Capacity (PA) :- 3594240 Numbers_x000a_Remarks:  Remarks : Allied/Sister Concern : Cosmo Enterprise Raipur (As on 18.11.2025)"/>
    <x v="4"/>
    <x v="2"/>
    <n v="3594240"/>
    <s v="In-active"/>
    <m/>
    <m/>
    <m/>
    <m/>
    <n v="0"/>
    <m/>
    <m/>
    <m/>
    <n v="0"/>
    <m/>
  </r>
  <r>
    <n v="34"/>
    <s v="M/s PATHICK ENGINEERING WORKS-RAJNANDGAON  _x000a_ (ID- 11797)_x000a_Regd Add. : PLOT NO 590/14 VILL INDAWANI PO - TEDESARA RAJNANDGAON,Chhattisgarh - 491441, India"/>
    <s v="UNIT-I_x000a_PLOT NO 590/14 VILL INDAWANI PO - TEDESARA RAJNANDGAON,Chhattisgarh - 491441, India _x000a_Current status since - 26/09/2021_x000a_Capacity (PA) :- 1152000 Numbers_x000a_Remarks:  i) Prototypes approved: MK-III and MK-V ii) Allied/Sister Concern (Updated on 16.01.20"/>
    <x v="4"/>
    <x v="2"/>
    <n v="1152000"/>
    <s v="Active"/>
    <n v="2"/>
    <n v="24"/>
    <n v="2"/>
    <n v="4"/>
    <n v="6"/>
    <n v="1"/>
    <n v="3"/>
    <m/>
    <n v="4"/>
    <m/>
  </r>
  <r>
    <n v="35"/>
    <s v="M/s PATIL RAIL INFRASTRUCTURE PVT LTD-HYDERABAD  _x000a_ (ID- 41647)_x000a_Regd Add. : 6th Floor, 6-3-1239/B/111, Rajbhavan Somajiguda Hyderabad,Telangana - 500082, India"/>
    <s v="Medchal FS_x000a_Sy No. 179/C &amp; 180/B Yellampet Village Medchal Mandal Medchal-Malkjgiri,Telangana - 501401, India _x000a_Current status since - 16/06/2023_x000a_Capacity (PA) :- 4838400 Numbers_x000a_Remarks:  i) Prototypes approved: MK-III and MK-V ii) Allied/Sister Concern (U"/>
    <x v="6"/>
    <x v="4"/>
    <n v="4838400"/>
    <s v="Active"/>
    <n v="1"/>
    <n v="24"/>
    <n v="1"/>
    <n v="3"/>
    <n v="4"/>
    <m/>
    <m/>
    <n v="2"/>
    <n v="2"/>
    <s v="01 CE - PM Vishwakarma _x000a_01 STA - Regular"/>
  </r>
  <r>
    <n v="36"/>
    <s v="M/s PRAKASH METALLIC PRIVATE LIMITED-RAIPUR  _x000a_ (ID- 1024626)_x000a_Regd Add. : 305 Near Pani Tanki Near Garba Maidan Samta Colony Raipur,Chhattisgarh - 492001, India"/>
    <s v="PR_x000a_Kh No. 161 163 165 and 169 Near H P Petrol Pump Hardi Berla Bemetara,Chhattisgarh - 492001, India _x000a_Current status since - 07/10/2025_x000a_Capacity (PA) :- 2592000 Numbers_x000a_Remarks:  i. Prototype approved: MK-V ii. Allied Sister Concern Updated on 16.01.2024:"/>
    <x v="4"/>
    <x v="2"/>
    <n v="2592000"/>
    <s v="Active"/>
    <n v="1"/>
    <n v="24"/>
    <n v="1"/>
    <n v="2"/>
    <n v="3"/>
    <n v="1"/>
    <m/>
    <n v="2"/>
    <n v="3"/>
    <s v="02 - NISC PMKVY"/>
  </r>
  <r>
    <n v="37"/>
    <s v="M/s PURAN METAL INDUSTRIES-KOLKATA  _x000a_ (ID- 31422)_x000a_Regd Add. : 18, R.N.Mukherjee Road undefined Kolkata,West Bengal - 700001, India"/>
    <s v="UNIT-I_x000a_Village- Alampur,P.O.- New Kolorah, NH-6 HOWRAH,West Bengal - 711302, India _x000a_Current status since - 22/11/2025_x000a_Capacity (PA) :- 2332800 Numbers_x000a_Remarks:  Remarks : i) Prototypes approved: Mk-III &amp; Mk-V ii) Allied/Sister Concern : 1.M/s Calcutta Spr"/>
    <x v="1"/>
    <x v="1"/>
    <n v="2332800"/>
    <s v="Production will Commence "/>
    <n v="2"/>
    <n v="24"/>
    <n v="2"/>
    <n v="4"/>
    <n v="6"/>
    <m/>
    <m/>
    <m/>
    <n v="0"/>
    <m/>
  </r>
  <r>
    <n v="38"/>
    <s v="M/s QUALITE STEELS-SIRSA  _x000a_ (ID- 19221)_x000a_Regd Add. : PLOT NO 6, HSIIDC INDUSTRIAL AREA, HISSAR ROAD SIRSA,Haryana - 125055, India"/>
    <s v="UNIT-I_x000a_PLOT NO 6, HSIIDC INDUSTRIAL AREA, HISSAR ROAD SIRSA,Haryana - 125055, India _x000a_Current status since - 27/09/2021_x000a_Capacity (PA) :- 2188800 Numbers_x000a_Remarks:  i) Prototypes approved: MK-III &amp; MK-V ii) Allied/Sister Concern (Updated on 16.01.2024): Nil"/>
    <x v="3"/>
    <x v="0"/>
    <n v="2188800"/>
    <s v="Active"/>
    <n v="1"/>
    <n v="12"/>
    <n v="1"/>
    <n v="1"/>
    <n v="2"/>
    <m/>
    <n v="1"/>
    <m/>
    <n v="1"/>
    <m/>
  </r>
  <r>
    <n v="39"/>
    <s v="M/s R RASHMI INDUSTRIES-JAIPUR  _x000a_ (ID- 1076364)_x000a_Regd Add. : Plot No.206, Opp. Saroj Cold Storage Industrial Area Jhotwara Jaipur,Rajasthan - 302012, India"/>
    <s v="R.Rashmi_x000a_Plot No.206, Opp. Saroj Cold Storage Industrial Area Jhotwara Jaipur,Rajasthan - 302012, India _x000a_Current status since - 09/09/2025_x000a_Capacity (PA) :- 1252800 Numbers_x000a_Remarks:  Remarks : i) Prototypes approved: MK-V ii)Allied/Sister Concern: NIL (As "/>
    <x v="0"/>
    <x v="0"/>
    <n v="1252800"/>
    <s v="In-active"/>
    <m/>
    <m/>
    <m/>
    <m/>
    <n v="0"/>
    <m/>
    <m/>
    <m/>
    <n v="0"/>
    <m/>
  </r>
  <r>
    <n v="40"/>
    <s v="M/s RAHEE INFRATECH LIMITED-KOLKATA  (Unit I)_x000a_ (ID- 28061)_x000a_Regd Add. : Kemwell Manor, 5th Floor, 10/D/2, Ho Chi Minh Sarani Kolkata,West Bengal - 700071, India"/>
    <s v="Unit-1_x000a_107, Lakhinarayan Talla Road, Shalimar Howrah,West Bengal - 711103, India _x000a_Current status since - 26/09/2021_x000a_Capacity (PA) :- 931600 Numbers_x000a_Remarks:  i) Prototypes approved: MK-III and MK-V ii) Allied/Sister Concern (Updated on 16.01.2024): 1) M/s"/>
    <x v="1"/>
    <x v="1"/>
    <n v="931600"/>
    <s v="In-active"/>
    <m/>
    <m/>
    <m/>
    <m/>
    <n v="0"/>
    <m/>
    <m/>
    <m/>
    <n v="0"/>
    <m/>
  </r>
  <r>
    <n v="41"/>
    <s v="M/s RAHEE INFRATECH LIMITED-KOLKATA  (Unit II)_x000a_ (ID- 28061)_x000a_Regd Add. : Kemwell Manor, 5th Floor, 10/D/2, Ho Chi Minh Sarani Kolkata,West Bengal - 700071, India"/>
    <s v="Unit-2_x000a_Village- Panchpara, P.O. Radhadasi, Andul Road Howrah,West Bengal - 711317, India _x000a_Current status since - 26/09/2021_x000a_Capacity (PA) :- 1432320 Numbers_x000a_Remarks:  i) Prototypes approved: MK-III and MK-V ii) Allied/Sister Concern (Updated on 16.01.2024"/>
    <x v="1"/>
    <x v="1"/>
    <n v="1432320"/>
    <s v="In-active"/>
    <m/>
    <m/>
    <m/>
    <m/>
    <n v="0"/>
    <m/>
    <m/>
    <m/>
    <n v="0"/>
    <m/>
  </r>
  <r>
    <n v="42"/>
    <s v="M/s ROYAL FASTENERS NE PVT LTD-GUWAHATI  _x000a_ (ID- 12085)_x000a_Regd Add. : 18, R. N. Mukherjee Road, 6th Floor Kolkata Kolkata,West Bengal - 700001, India"/>
    <s v="UNIT-I_x000a_Gauripur, College Nagar, Sila Sunduri Ghopa, North Guwahati, Guwahati,Assam - 781031, India _x000a_Current status since - 13/07/2022_x000a_Capacity (PA) :- 1290000 Numbers_x000a_Remarks:  i) Prototypes approved: MK-III &amp; MK-V ii) Allied/Sister Concern (Updated on 16"/>
    <x v="7"/>
    <x v="1"/>
    <n v="1290000"/>
    <s v="In-active"/>
    <m/>
    <m/>
    <m/>
    <m/>
    <n v="0"/>
    <m/>
    <m/>
    <m/>
    <n v="0"/>
    <m/>
  </r>
  <r>
    <n v="43"/>
    <s v="M/s ROYAL INFRACONSTRU LIMITED-KOLKATA  _x000a_ (ID- 81622)_x000a_Regd Add. : Godrej Waterside Building, Tower-1, 4th floor, No.401, Plot No-5, DP Block, Salt Lake, Sector-V undefined Kolkata,West Bengal - 700091, India"/>
    <s v="UNIT-I_x000a_PLOT NO- 209, SECTOR-C, URLA INDUSTRIAL GROWTH CENTRE RAIPUR,Chhattisgarh - 493221, India _x000a_Current status since - 27/09/2021_x000a_Capacity (PA) :- 2073600 Numbers_x000a_Remarks:  i) Prototypes approved: MK-V ii) Allied/Sister Concern (Updated on 29.08.2025):1"/>
    <x v="4"/>
    <x v="2"/>
    <n v="2073600"/>
    <s v="Active"/>
    <n v="2"/>
    <n v="24"/>
    <n v="2"/>
    <n v="4"/>
    <n v="6"/>
    <n v="1"/>
    <n v="2"/>
    <m/>
    <n v="3"/>
    <m/>
  </r>
  <r>
    <n v="44"/>
    <s v="M/s SHETH AND COMPANY-MUMBAI  _x000a_ (ID- 10109)_x000a_Regd Add. : SHETH CO 309 CENTRE SQUARE, ANDHERI-WEST MUMBAI,Maharashtra - 400058, India"/>
    <s v="UNIT-I_x000a_PLOT NO 73, ACHHAD INDUSTRIAL ESTATE, ACHHAD, TALUKA-TALASARI THANE,Maharashtra - 401601, India _x000a_Current status since - 01/09/2025_x000a_Capacity (PA) :- 2626560 Numbers_x000a_Remarks:  Remarks : i) Prototypes approved: MK-V ii) Allied/Sister Concern: NIL (As "/>
    <x v="8"/>
    <x v="3"/>
    <n v="2626560"/>
    <s v="Active"/>
    <n v="1"/>
    <n v="12"/>
    <n v="1"/>
    <n v="1"/>
    <n v="2"/>
    <n v="1"/>
    <m/>
    <m/>
    <n v="1"/>
    <m/>
  </r>
  <r>
    <n v="45"/>
    <s v="M/s SIDDHARTHA METAL FABRICATORS-FARIDABAD  _x000a_ (ID- 12930)_x000a_Regd Add. : 1433, sector-16, 1st Floor 1433, sector-16, 1st Floor Faridabad,Haryana - 121002, India"/>
    <s v="UNIT-I_x000a_Plot No. 1, Gali No. 8B, Sarurpur Indl. Area Faridabad,Haryana - 121002, India _x000a_Current status since - 22/11/2025_x000a_Capacity (PA) :- 1866240 Numbers_x000a_Remarks:  Remarks : i) Prototype approved: ERC J-Clip ii) Allied/Sister Concern : Nil (Updated on 18."/>
    <x v="3"/>
    <x v="0"/>
    <n v="1866240"/>
    <s v="Active"/>
    <n v="1"/>
    <n v="12"/>
    <n v="1"/>
    <n v="1"/>
    <n v="2"/>
    <n v="1"/>
    <n v="0"/>
    <m/>
    <n v="1"/>
    <m/>
  </r>
  <r>
    <n v="46"/>
    <s v="M/s SURYA ALLOY INDUSTRIES LTD-KOLKATA  _x000a_ (ID- 13062)_x000a_Regd Add. : 1/1, Camac Street, 3rd Floor, Kolkata,West Bengal - 700016, India"/>
    <s v="UNIT-II_x000a_Vill-Ghutgoria, Barjora Maliara Road, P.O &amp; P.S-Barjora Bankura,West Bengal - 722202, India _x000a_Current status since - 27/09/2021_x000a_Capacity (PA) :- 3240000 Numbers_x000a_Remarks:  1.Firm has been retained in vendor directory till 15.12.2025 or further order"/>
    <x v="1"/>
    <x v="1"/>
    <n v="3240000"/>
    <s v="Active"/>
    <n v="5"/>
    <n v="24"/>
    <n v="5"/>
    <n v="16"/>
    <n v="21"/>
    <m/>
    <m/>
    <m/>
    <n v="18"/>
    <m/>
  </r>
  <r>
    <n v="47"/>
    <s v="M/s SURYA COACH BUILDERS PVT LTD UNIT II-HINDUPUR  _x000a_ (ID- 27951)_x000a_Regd Add. : No 9, 1ST CROSS, 1ST MAIN, CHAKRAVARTHY LAYOUT PALACE CROSS ROAD BANGALORE,Karnataka - 560020, India"/>
    <s v="UNIT-II_x000a_No 372/1 Kirikera Village, B-H Road Hindupur,Andhra Pradesh - 515211, India _x000a_Current status since - 08/01/2024_x000a_Capacity (PA) :- 1382400 Numbers_x000a_Remarks:  i) Prototypes approved: MK-III ii) Allied/Sister Concern (Updated on 16.01.2024): 1) M/s Sury"/>
    <x v="9"/>
    <x v="4"/>
    <n v="1382400"/>
    <s v="In-active"/>
    <m/>
    <m/>
    <m/>
    <m/>
    <n v="0"/>
    <m/>
    <m/>
    <m/>
    <n v="0"/>
    <m/>
  </r>
  <r>
    <n v="48"/>
    <s v="M/s TECHMA ENGINEERING ENTERPRISE PRIVATE LIMITED-KOLKATA  _x000a_ (ID- 15923)_x000a_Regd Add. : Stephen House, Room No. 51C, 3rd Floor 4 Hemant Basu Sarani, Kolkata,West Bengal - 700001, India"/>
    <s v="UNIT-I_x000a_ARIHANT COMPLEX, VILL- RAJAPUR, PO-NONA KUNDU, PS- DOMJUR HOWRAH,West Bengal - 711405, India _x000a_Current status since - 27/09/2021_x000a_Capacity (PA) :- 1737792 Numbers_x000a_Remarks:  Remarks : i) Prototypes approved: MK-III &amp; MK-V ii) Allied/Sister Concern (Up"/>
    <x v="1"/>
    <x v="1"/>
    <n v="1737792"/>
    <s v="Active"/>
    <n v="1"/>
    <n v="24"/>
    <n v="1"/>
    <n v="2"/>
    <n v="3"/>
    <m/>
    <m/>
    <m/>
    <n v="1"/>
    <s v="In Coming time, PRoduction will be 24 Hours"/>
  </r>
  <r>
    <n v="49"/>
    <s v="M/s TECHNOSTEEL INFRAPROJECTS PRIVATE LIMITED-NAGPUR  _x000a_ (ID- 1051663)_x000a__x000a_Regd Add. : TECHNOSTEEL INFRAPROJECTS PVT LTD KESHAV , BLOCK 6 10 TH BRIDGE KAMPTEE ROAD , NAGPUR Nagpur,Maharashtra - 440004, India"/>
    <s v="UNIT I_x000a_Keshav Complex Block No 6, 10th Bridge Above Sbi, Kamptee Road, Nagpur, Maharashtra 440017 Nagpur,Maharashtra - 440017, India _x000a_Current status since - 26/09/2025_x000a_Capacity (PA) :- 1987200 Numbers_x000a_Remarks:  Remarks : i) Prototype Approved: ERC MK-V ii"/>
    <x v="8"/>
    <x v="3"/>
    <n v="1987200"/>
    <s v="Production will Commence "/>
    <n v="1"/>
    <n v="24"/>
    <n v="1"/>
    <n v="2"/>
    <n v="3"/>
    <n v="1"/>
    <m/>
    <m/>
    <n v="1"/>
    <m/>
  </r>
  <r>
    <n v="50"/>
    <s v="M/s VED KIRAN STEELS INDUSTRIES PVT.LTD.  _x000a_ (ID- 1050437)_x000a_Regd Add. : G T RPOAD, VILLAGE- SHAHABPURA BATALA,Punjab - 143505, India"/>
    <s v="VKS_x000a_Village- Shahabpur, G.T Road, Batala,Punjab - 143505, India _x000a_Current status since - 26/09/2021_x000a_Capacity (PA) :- 829440 Numbers_x000a_Remarks:  i) Prototypes approved: MK-V ii) Allied/Sister Concern (Updated on 16.01.2024): 1) Swatee Steels, Batala (Punjab) "/>
    <x v="2"/>
    <x v="0"/>
    <n v="829440"/>
    <s v="Active"/>
    <n v="1"/>
    <n v="12"/>
    <n v="1"/>
    <n v="2"/>
    <n v="3"/>
    <n v="1"/>
    <n v="0"/>
    <m/>
    <n v="1"/>
    <s v="In Coming time, Plant will run 24 Hours "/>
  </r>
  <r>
    <n v="51"/>
    <s v="M/s VEERA TRACK FASTENERS PRIVATE LIMITED-RAJNANDGAON  _x000a_ (ID- 60691)_x000a_Regd Add. : INDAWANI, NEAR TEDESSERA, NEAR GE ROAD NH 6 INDAWANI, RAJNANDGAON RAJNANDGAON,Chhattisgarh - 491441, India"/>
    <s v="UNIT-I_x000a_PLOTNO 590/14, VILL- INDAWANI, PO- TEDESARA RAJNANDGAON,Maharashtra - 491441, India _x000a_Current status since - 27/09/2021_x000a_Capacity (PA) :- 2332800 Numbers_x000a_Remarks:  Remarks : i) Prototypes approved: MK-III, Mk-V ii) Allied/Sister Concern (Updated on 1"/>
    <x v="4"/>
    <x v="2"/>
    <n v="2332800"/>
    <s v="Production will Commence "/>
    <n v="1"/>
    <n v="24"/>
    <n v="1"/>
    <n v="2"/>
    <n v="3"/>
    <m/>
    <m/>
    <m/>
    <n v="0"/>
    <m/>
  </r>
  <r>
    <n v="52"/>
    <s v="(Developmental Vendor) M/s BIMLA RAIL FASTENERS-KARNAL  (ID- 1004966)_x000a_Regd Add.: Near New Grain Market Indri Karnal,Haryana - 132041, India"/>
    <s v="UNIT-1  _x000a_Near new grain market, indri Karnal,Haryana - 132041, India _x000a_Current status since - 03/03/2022_x000a_Capacity (PA) : 864000 Numbers_x000a_General Remarks: i) Prototypes approved: MK-III &amp; MK-V ii) Allied/Sister Concern (Updated on 16.01.2024): Nil"/>
    <x v="3"/>
    <x v="0"/>
    <n v="864000"/>
    <s v="Active"/>
    <n v="1"/>
    <n v="12"/>
    <n v="1"/>
    <n v="2"/>
    <n v="3"/>
    <n v="1"/>
    <n v="0"/>
    <m/>
    <n v="1"/>
    <s v="In Coming time, Plant will run 24 Hours_x000a_01 -  PSC Civil  "/>
  </r>
  <r>
    <n v="53"/>
    <s v="(Developmental Vendor) M/s KAMAKSHI TRACK FASTENERS-ALWAR   (ID- 1064505)_x000a_Regd Add.: G1-149, RIICO INDUSTRIAL AREA KHUSHKHERA MAHESHRA TIJARA ALWAR,Rajasthan - 301707, India"/>
    <s v="KAMAKSHI  _x000a_G1-149, RIICO INDUSTRIAL AREA, KHUSHKHERA MAHESHRA, TIJARA, ALWAR,Rajasthan - 301707, India _x000a_Current status since - 08/06/2022_x000a_Capacity (PA) : 921600 Numbers_x000a_General Remarks: Production &amp; inspection of the item Elastic Rail Clips (Item ID: 3100"/>
    <x v="0"/>
    <x v="0"/>
    <n v="921600"/>
    <s v="In-active"/>
    <m/>
    <m/>
    <m/>
    <m/>
    <n v="0"/>
    <m/>
    <m/>
    <m/>
    <n v="0"/>
    <m/>
  </r>
  <r>
    <n v="54"/>
    <s v="(Developmental Vendor) M/s KRISHNA INFRATECH-JHARSUGUDA  _x000a_ (ID- 1057401)_x000a_Regd Add.: At Kukurganjha Po Badmal Jharsuguda,Odisha - 768201, India"/>
    <s v="Krishna  _x000a_Kukurganjha Badmal Jharsuguda,Odisha - 768202, India _x000a_Current status since - 13/07/2022_x000a_Capacity (PA) : 972000 Numbers_x000a_General Remarks: i) Prototypes approved: MK-V ii) Allied/Sister Concern (Updated on 16.01.2024): Nil"/>
    <x v="10"/>
    <x v="1"/>
    <n v="972000"/>
    <s v="Active"/>
    <n v="1"/>
    <n v="16"/>
    <n v="1"/>
    <n v="2"/>
    <n v="3"/>
    <m/>
    <m/>
    <m/>
    <n v="2"/>
    <s v="In Coming time, Another line will Start"/>
  </r>
  <r>
    <n v="55"/>
    <s v="(Developmental Vendor) M/s LNVS INFRA PRIVATE LIMITED-WEST SINGHBHUM  (ID- 1102540)_x000a_Regd Add.: UNIT 2/A, SAI NIWAS, NEAR RANI SATI MANDIR CHAKRADHARPUR WEST SINGHBHUM,Jharkhand - 833102, India"/>
    <s v="LNVS infra  _x000a_Unit No.2/A, Sai Niwas Pump House Area, Sundernagar JAMSHEDPUR,Jharkhand - 833102, India _x000a_Current status since - 04/06/2025_x000a_Capacity (PA) : 1843200 Numbers_x000a_General Remarks: i. Prototype Approved: MK-V ii Allied Sister Concern Updated on 23.09"/>
    <x v="11"/>
    <x v="1"/>
    <n v="1843200"/>
    <s v="Active"/>
    <n v="1"/>
    <n v="16"/>
    <n v="1"/>
    <n v="2"/>
    <n v="3"/>
    <m/>
    <m/>
    <m/>
    <n v="1"/>
    <s v="In Coming time, Another line will Start"/>
  </r>
  <r>
    <n v="56"/>
    <s v="(Developmental Vendor) M/s M K CORPORATION-RAIGARH  _x000a_ (ID- 1057006) _x000a_Regd Add.: Surri Godown, Vill. - Surri Kondatarai Raigarh,Chhattisgarh - 496001, India"/>
    <s v="MKC  _x000a_M K CORPORATION SURRI, VILL. - SURRI, KONDATARAI, RAIGARH - 496001, CHHATTISGARH RAIGARH,Chhattisgarh - 496001, India _x000a_Current status since - 26/09/2021_x000a_Capacity (PA) : 2448000 Numbers_x000a_General Remarks: i) Prototypes approved: MK-V ii) Allied/Sister "/>
    <x v="4"/>
    <x v="2"/>
    <n v="2448000"/>
    <s v="Production will Commence "/>
    <n v="1"/>
    <n v="24"/>
    <n v="1"/>
    <n v="2"/>
    <n v="3"/>
    <m/>
    <m/>
    <m/>
    <n v="0"/>
    <m/>
  </r>
  <r>
    <n v="57"/>
    <s v="(Developmental Vendor) M/s SAI KRIPA INDUSTRIES-DURG  _x000a_ (ID- 1033593)_x000a_Regd Add.: Near Pawan Kirana Stores House No. 606, Sangram Chowk Sikola Bhata DURG,Chhattisgarh - 491001, India"/>
    <s v="Sai Kripa  _x000a_Khasra No 605/2, 605/3 Village - Joratarai, Rajnandgaon Rajnandgaon,Chhattisgarh - 491441, India _x000a_Current status since - 13/11/2022_x000a_Capacity (PA) : 691200 Numbers_x000a_General Remarks: i) Prototypes approved: MK-V ii) Allied/Sister Concern (Updated"/>
    <x v="4"/>
    <x v="2"/>
    <n v="691200"/>
    <s v="Active"/>
    <n v="1"/>
    <n v="16"/>
    <n v="1"/>
    <n v="1"/>
    <n v="2"/>
    <n v="1"/>
    <m/>
    <m/>
    <n v="1"/>
    <m/>
  </r>
  <r>
    <n v="58"/>
    <s v="(Developmental Vendor) M/s SIMPLEX CASTINGS LIMITED-BHILAI  _x000a_ (ID- 5661)_x000a_Regd Add.: 32 Shivnath Complex, G.E. Road, Supela Bhilai Bhilai Bhilai,Chhattisgarh - 490023, India"/>
    <s v="Unit I  _x000a_5 Industrial Estate, Nandini Road, Jamul Bhilai,Chhattisgarh - 490026, India _x000a_Current status since - 13/07/2022_x000a_Capacity (PA) : 972000 Numbers_x000a_General Remarks: i) Prototypes approved: MK-V ii) Allied/Sister Concern (Updated on 16.01.2024): Nil"/>
    <x v="4"/>
    <x v="2"/>
    <n v="972000"/>
    <s v="In-active"/>
    <m/>
    <m/>
    <m/>
    <m/>
    <n v="0"/>
    <m/>
    <m/>
    <m/>
    <n v="0"/>
    <m/>
  </r>
  <r>
    <n v="59"/>
    <s v="(Developmental Vendor) M/s TIRUMALA BALAJI SMELTERS PRIVATE LIMITED-KOLKATA  _x000a_ (ID- 143401)_x000a_Regd Add.: 67, NALINI RANJAN AVENUE NEW ALIPORE , BLOCK-H KOLKATA,West Bengal - 700053, India"/>
    <s v="ERC UNIT  _x000a_PLOT NO 45A INDUSTRIAL AREA SILTARA PHASE II RAIPUR,Chhattisgarh - 493111, India _x000a_Current status since - 26/09/2021_x000a_Capacity (PA) : 972000 Numbers_x000a_General Remarks: i) Prototypes approved: MK-V, MK-III ii) Allied/Sister Concern (Updated on 16.01"/>
    <x v="4"/>
    <x v="2"/>
    <n v="972000"/>
    <s v="In-active"/>
    <m/>
    <m/>
    <m/>
    <m/>
    <n v="0"/>
    <m/>
    <m/>
    <m/>
    <n v="0"/>
    <m/>
  </r>
  <r>
    <n v="60"/>
    <s v="(Developmental Vendor) M/s VRINDA FERROUS PRIVATE LIMITED-BAHADURGARH  _x000a_ (ID- 1051397)_x000a_Regd Add.: Plot no 133, Sector 16, HSIIDC, Bahadurgarh Bahadurgarh,Haryana - 142507, India"/>
    <s v="UNIT I  _x000a_PLOT NO 133, SECTOR 16, HSIIDC INDUSTRIAL ESTATE, BAHADURGARH HARYANA HARYANA,Haryana - 124507, India _x000a_Current status since - 26/09/2021_x000a_Capacity (PA) : 1440000 Numbers_x000a_General Remarks: i) Prototypes approved: MK-V ii) Allied/Sister Concern (Upda"/>
    <x v="3"/>
    <x v="0"/>
    <n v="1440000"/>
    <s v="In-active"/>
    <m/>
    <m/>
    <m/>
    <m/>
    <n v="0"/>
    <m/>
    <m/>
    <m/>
    <n v="0"/>
    <m/>
  </r>
  <r>
    <n v="61"/>
    <s v="UTKARSH INDIA LIMITED"/>
    <s v="Howarh"/>
    <x v="1"/>
    <x v="1"/>
    <m/>
    <s v="Production will Commence "/>
    <n v="1"/>
    <n v="24"/>
    <n v="1"/>
    <n v="2"/>
    <n v="3"/>
    <m/>
    <m/>
    <m/>
    <m/>
    <s v="RDSO Process Complete will show up in Directory "/>
  </r>
  <r>
    <n v="62"/>
    <s v="Royal Fastner "/>
    <s v="Raipur "/>
    <x v="4"/>
    <x v="2"/>
    <m/>
    <s v="Active"/>
    <n v="1"/>
    <n v="16"/>
    <n v="1"/>
    <n v="1"/>
    <n v="2"/>
    <n v="1"/>
    <n v="1"/>
    <m/>
    <n v="2"/>
    <s v="Not on Vendor Directory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Sheet9" cacheId="0" applyNumberFormats="0" applyBorderFormats="0" applyFontFormats="0" applyPatternFormats="0" applyAlignmentFormats="0" applyWidthHeightFormats="0" dataCaption="" updatedVersion="8" compact="0" compactData="0">
  <location ref="A1:C15" firstHeaderRow="1" firstDataRow="2" firstDataCol="1"/>
  <pivotFields count="50">
    <pivotField name="Firm Name " compact="0" outline="0" multipleItemSelectionAllowed="1" showAll="0"/>
    <pivotField name="Month " axis="axisRow" compact="0" outline="0" multipleItemSelectionAllowed="1" showAll="0" sortType="ascending">
      <items count="13">
        <item x="3"/>
        <item x="9"/>
        <item x="0"/>
        <item x="10"/>
        <item x="5"/>
        <item x="1"/>
        <item x="2"/>
        <item x="4"/>
        <item x="6"/>
        <item x="8"/>
        <item x="7"/>
        <item x="11"/>
        <item t="default"/>
      </items>
    </pivotField>
    <pivotField name="PO Number /Date" compact="0" outline="0" multipleItemSelectionAllowed="1" showAll="0"/>
    <pivotField name="Zonal Railway (Purchaser)" compact="0" outline="0" multipleItemSelectionAllowed="1" showAll="0"/>
    <pivotField name="Consignee Details"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spected (Nos.)" fld="5" baseField="0"/>
    <dataField name="SUM of Rejection (Nos.)"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Sheet8 6" cacheId="1" applyNumberFormats="0" applyBorderFormats="0" applyFontFormats="0" applyPatternFormats="0" applyAlignmentFormats="0" applyWidthHeightFormats="0" dataCaption="" updatedVersion="8" compact="0" compactData="0">
  <location ref="A198:D235"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dataField="1"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Inspected (Nos.)" fld="2" baseField="0"/>
    <dataField name="SUM of Rejection (Nos.)" fld="5" baseField="0"/>
    <dataField name="SUM of Embossing Die Impression / Failure " fld="4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Sheet8" cacheId="1" applyNumberFormats="0" applyBorderFormats="0" applyFontFormats="0" applyPatternFormats="0" applyAlignmentFormats="0" applyWidthHeightFormats="0" dataCaption="" updatedVersion="8" compact="0" compactData="0">
  <location ref="A3:D40"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dataField="1"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Inspected (Nos.)" fld="2" baseField="0"/>
    <dataField name="SUM of Rejection (Nos.)" fld="5" baseField="0"/>
    <dataField name="Forging defect" fld="3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Sheet8 8" cacheId="1" applyNumberFormats="0" applyBorderFormats="0" applyFontFormats="0" applyPatternFormats="0" applyAlignmentFormats="0" applyWidthHeightFormats="0" dataCaption="" updatedVersion="8" compact="0" compactData="0">
  <location ref="A392:C430"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Inspected (Nos.)" fld="2" baseField="0"/>
    <dataField name="SUM of Rejection (Nos.)" fld="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Sheet8 7" cacheId="1" applyNumberFormats="0" applyBorderFormats="0" applyFontFormats="0" applyPatternFormats="0" applyAlignmentFormats="0" applyWidthHeightFormats="0" dataCaption="" updatedVersion="8" compact="0" compactData="0">
  <location ref="A237:I274"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dataField="1" compact="0" outline="0" multipleItemSelectionAllowed="1" showAll="0"/>
    <pivotField name="%Dimensional" compact="0" outline="0" multipleItemSelectionAllowed="1" showAll="0"/>
    <pivotField name="Cut bar length" dataField="1"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dataField="1" compact="0" outline="0" multipleItemSelectionAllowed="1" showAll="0"/>
    <pivotField name="%Turning length" compact="0" outline="0" multipleItemSelectionAllowed="1" showAll="0"/>
    <pivotField name="Turning Bar Diameter " dataField="1"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dataField="1"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dataField="1"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8">
    <i>
      <x/>
    </i>
    <i i="1">
      <x v="1"/>
    </i>
    <i i="2">
      <x v="2"/>
    </i>
    <i i="3">
      <x v="3"/>
    </i>
    <i i="4">
      <x v="4"/>
    </i>
    <i i="5">
      <x v="5"/>
    </i>
    <i i="6">
      <x v="6"/>
    </i>
    <i i="7">
      <x v="7"/>
    </i>
  </colItems>
  <dataFields count="8">
    <dataField name="SUM of Inspected (Nos.)" fld="2" baseField="0"/>
    <dataField name="SUM of Rejection (Nos.)" fld="5" baseField="0"/>
    <dataField name="SUM of Forging defect" fld="39" baseField="0"/>
    <dataField name="SUM of Turning Bar Diameter " fld="17" baseField="0"/>
    <dataField name="SUM of Turning length" fld="15" baseField="0"/>
    <dataField name="SUM of Cut bar length" fld="11" baseField="0"/>
    <dataField name="SUM of Dimensional" fld="9" baseField="0"/>
    <dataField name="SUM of Embossing Die Impression / Failure " fld="4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Sheet8 2" cacheId="1" applyNumberFormats="0" applyBorderFormats="0" applyFontFormats="0" applyPatternFormats="0" applyAlignmentFormats="0" applyWidthHeightFormats="0" dataCaption="" updatedVersion="8" compact="0" compactData="0">
  <location ref="A42:D79"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dataField="1"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Inspected (Nos.)" fld="2" baseField="0"/>
    <dataField name="SUM of Rejection (Nos.)" fld="5" baseField="0"/>
    <dataField name="SUM of Turning Bar Diameter " fld="1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Sheet8 3" cacheId="1" applyNumberFormats="0" applyBorderFormats="0" applyFontFormats="0" applyPatternFormats="0" applyAlignmentFormats="0" applyWidthHeightFormats="0" dataCaption="" updatedVersion="8" compact="0" compactData="0">
  <location ref="A81:D118"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dataField="1"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Inspected (Nos.)" fld="2" baseField="0"/>
    <dataField name="SUM of Rejection (Nos.)" fld="5" baseField="0"/>
    <dataField name="SUM of Turning length" fld="1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Sheet8 4" cacheId="1" applyNumberFormats="0" applyBorderFormats="0" applyFontFormats="0" applyPatternFormats="0" applyAlignmentFormats="0" applyWidthHeightFormats="0" dataCaption="" updatedVersion="8" compact="0" compactData="0">
  <location ref="A120:D157"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compact="0" outline="0" multipleItemSelectionAllowed="1" showAll="0"/>
    <pivotField name="%Dimensional" compact="0" outline="0" multipleItemSelectionAllowed="1" showAll="0"/>
    <pivotField name="Cut bar length" dataField="1"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Inspected (Nos.)" fld="2" baseField="0"/>
    <dataField name="SUM of Rejection (Nos.)" fld="5" baseField="0"/>
    <dataField name="SUM of Cut bar length"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Sheet8 5" cacheId="1" applyNumberFormats="0" applyBorderFormats="0" applyFontFormats="0" applyPatternFormats="0" applyAlignmentFormats="0" applyWidthHeightFormats="0" dataCaption="" updatedVersion="8" compact="0" compactData="0">
  <location ref="A159:D196" firstHeaderRow="1" firstDataRow="2" firstDataCol="1"/>
  <pivotFields count="47">
    <pivotField name="Firm Name " axis="axisRow" compact="0" outline="0" multipleItemSelectionAllowed="1" showAll="0" sortType="ascending">
      <items count="37">
        <item x="0"/>
        <item x="1"/>
        <item x="2"/>
        <item x="3"/>
        <item x="4"/>
        <item x="5"/>
        <item x="6"/>
        <item x="7"/>
        <item x="8"/>
        <item x="9"/>
        <item x="10"/>
        <item x="11"/>
        <item x="12"/>
        <item x="13"/>
        <item x="14"/>
        <item x="15"/>
        <item x="16"/>
        <item x="17"/>
        <item x="18"/>
        <item x="19"/>
        <item x="35"/>
        <item x="20"/>
        <item x="21"/>
        <item x="22"/>
        <item x="23"/>
        <item x="24"/>
        <item x="25"/>
        <item x="26"/>
        <item x="27"/>
        <item x="28"/>
        <item x="29"/>
        <item x="30"/>
        <item x="31"/>
        <item x="34"/>
        <item x="32"/>
        <item x="33"/>
        <item t="default"/>
      </items>
    </pivotField>
    <pivotField name="Month " compact="0" outline="0" multipleItemSelectionAllowed="1" showAll="0"/>
    <pivotField name="Inspected (Nos.)" dataField="1" compact="0" outline="0" multipleItemSelectionAllowed="1" showAll="0"/>
    <pivotField name="Acceptance (Nos.)" compact="0" outline="0" multipleItemSelectionAllowed="1" showAll="0"/>
    <pivotField name="% Acceptance" compact="0" outline="0" multipleItemSelectionAllowed="1" showAll="0"/>
    <pivotField name="Rejection (Nos.)" dataField="1" compact="0" outline="0" multipleItemSelectionAllowed="1" showAll="0"/>
    <pivotField name="% Rejection" compact="0" outline="0" multipleItemSelectionAllowed="1" showAll="0"/>
    <pivotField name="Visual _x000a_(Sheared Edges, Surface Defects)" compact="0" outline="0" multipleItemSelectionAllowed="1" showAll="0"/>
    <pivotField name="%Visual _x000a_(Sheared Edges, Surface Defects)" compact="0" outline="0" multipleItemSelectionAllowed="1" showAll="0"/>
    <pivotField name="Dimensional" dataField="1" compact="0" outline="0" multipleItemSelectionAllowed="1" showAll="0"/>
    <pivotField name="%Dimensional" compact="0" outline="0" multipleItemSelectionAllowed="1" showAll="0"/>
    <pivotField name="Cut bar length" compact="0" outline="0" multipleItemSelectionAllowed="1" showAll="0"/>
    <pivotField name="%Cut bar length" compact="0" outline="0" multipleItemSelectionAllowed="1" showAll="0"/>
    <pivotField name="Cut Bar diameter" compact="0" outline="0" multipleItemSelectionAllowed="1" showAll="0"/>
    <pivotField name="%Cut Bar diameter" compact="0" outline="0" multipleItemSelectionAllowed="1" showAll="0"/>
    <pivotField name="Turning length" compact="0" outline="0" multipleItemSelectionAllowed="1" showAll="0"/>
    <pivotField name="%Turning length" compact="0" outline="0" multipleItemSelectionAllowed="1" showAll="0"/>
    <pivotField name="Turning Bar Diameter " compact="0" outline="0" multipleItemSelectionAllowed="1" showAll="0"/>
    <pivotField name="%Turning Bar Diameter " compact="0" outline="0" multipleItemSelectionAllowed="1" showAll="0"/>
    <pivotField name="Flat Bearing Area " compact="0" outline="0" multipleItemSelectionAllowed="1" showAll="0"/>
    <pivotField name="%Flat Bearing Area " compact="0" outline="0" multipleItemSelectionAllowed="1" showAll="0"/>
    <pivotField name="Application &amp; Deflection test" compact="0" outline="0" multipleItemSelectionAllowed="1" showAll="0"/>
    <pivotField name="%Application &amp; Deflection test" compact="0" outline="0" multipleItemSelectionAllowed="1" showAll="0"/>
    <pivotField name="Chemical Composition" compact="0" outline="0" multipleItemSelectionAllowed="1" showAll="0"/>
    <pivotField name="%Chemical Composition" compact="0" outline="0" multipleItemSelectionAllowed="1" showAll="0"/>
    <pivotField name="Toe load " compact="0" outline="0" multipleItemSelectionAllowed="1" showAll="0"/>
    <pivotField name="%Toe load " compact="0" outline="0" multipleItemSelectionAllowed="1" showAll="0"/>
    <pivotField name="Hardness" compact="0" outline="0" multipleItemSelectionAllowed="1" showAll="0"/>
    <pivotField name="%Hardness" compact="0" outline="0" multipleItemSelectionAllowed="1" showAll="0"/>
    <pivotField name="Microstructure" compact="0" outline="0" multipleItemSelectionAllowed="1" showAll="0"/>
    <pivotField name="%Microstructure" compact="0" outline="0" multipleItemSelectionAllowed="1" showAll="0"/>
    <pivotField name="Grain size" compact="0" outline="0" multipleItemSelectionAllowed="1" showAll="0"/>
    <pivotField name="%Grain size" compact="0" outline="0" multipleItemSelectionAllowed="1" showAll="0"/>
    <pivotField name="Depth of Decarburization" compact="0" outline="0" multipleItemSelectionAllowed="1" showAll="0"/>
    <pivotField name="%Depth of Decarburization" compact="0" numFmtId="10" outline="0" multipleItemSelectionAllowed="1" showAll="0"/>
    <pivotField name="Inclusion rating" compact="0" outline="0" multipleItemSelectionAllowed="1" showAll="0"/>
    <pivotField name="%Inclusion rating" compact="0" outline="0" multipleItemSelectionAllowed="1" showAll="0"/>
    <pivotField name="MPI" compact="0" outline="0" multipleItemSelectionAllowed="1" showAll="0"/>
    <pivotField name="%MPI" compact="0" outline="0" multipleItemSelectionAllowed="1" showAll="0"/>
    <pivotField name="Forging defect" compact="0" outline="0" multipleItemSelectionAllowed="1" showAll="0"/>
    <pivotField name="%Forging defect" compact="0" outline="0" multipleItemSelectionAllowed="1" showAll="0"/>
    <pivotField name="Marking" compact="0" outline="0" multipleItemSelectionAllowed="1" showAll="0"/>
    <pivotField name="%Marking" compact="0" outline="0" multipleItemSelectionAllowed="1" showAll="0"/>
    <pivotField name="Embossing Die Impression / Failure " compact="0" outline="0" multipleItemSelectionAllowed="1" showAll="0"/>
    <pivotField name="%Embossing Die Impression / Failure " compact="0" outline="0" multipleItemSelectionAllowed="1" showAll="0"/>
    <pivotField name="Other (less weight)" compact="0" outline="0" multipleItemSelectionAllowed="1" showAll="0"/>
    <pivotField name="%Other (less weight)" compact="0" outline="0" multipleItemSelectionAllowe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Inspected (Nos.)" fld="2" baseField="0"/>
    <dataField name="SUM of Rejection (Nos.)" fld="5" baseField="0"/>
    <dataField name="SUM of Dimensional"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RIO wise Breakup" cacheId="2" applyNumberFormats="0" applyBorderFormats="0" applyFontFormats="0" applyPatternFormats="0" applyAlignmentFormats="0" applyWidthHeightFormats="0" dataCaption="" updatedVersion="8" compact="0" compactData="0">
  <location ref="A29:D48" firstHeaderRow="1" firstDataRow="2" firstDataCol="2"/>
  <pivotFields count="17">
    <pivotField name="S. No" compact="0" outline="0" multipleItemSelectionAllowed="1" showAll="0"/>
    <pivotField name="Vendor Name" compact="0" outline="0" multipleItemSelectionAllowed="1" showAll="0"/>
    <pivotField name="Unit Details " compact="0" outline="0" multipleItemSelectionAllowed="1" showAll="0"/>
    <pivotField name="State " axis="axisRow" compact="0" outline="0" multipleItemSelectionAllowed="1" showAll="0" sortType="ascending">
      <items count="13">
        <item x="9"/>
        <item x="7"/>
        <item x="4"/>
        <item x="5"/>
        <item x="3"/>
        <item x="11"/>
        <item x="8"/>
        <item x="10"/>
        <item x="2"/>
        <item x="0"/>
        <item x="6"/>
        <item x="1"/>
        <item t="default"/>
      </items>
    </pivotField>
    <pivotField name="RIO" axis="axisRow" compact="0" outline="0" multipleItemSelectionAllowed="1" showAll="0" sortType="ascending">
      <items count="6">
        <item x="2"/>
        <item x="1"/>
        <item x="0"/>
        <item x="4"/>
        <item x="3"/>
        <item t="default"/>
      </items>
    </pivotField>
    <pivotField name="Capacity (PA) – Numbers" dataField="1" compact="0" numFmtId="3" outline="0" multipleItemSelectionAllowed="1" showAll="0"/>
    <pivotField name="Status " dataField="1" compact="0" outline="0" multipleItemSelectionAllowed="1" showAll="0"/>
    <pivotField name="No of Production Lines" compact="0" outline="0" multipleItemSelectionAllowed="1" showAll="0"/>
    <pivotField name="Working Hours (08/12/24)" compact="0" outline="0" multipleItemSelectionAllowed="1" showAll="0"/>
    <pivotField name="Required  Manpower (Degree Holder)" compact="0" outline="0" multipleItemSelectionAllowed="1" showAll="0"/>
    <pivotField name="Required  Manpower (Diploma Holders)" compact="0" outline="0" multipleItemSelectionAllowed="1" showAll="0"/>
    <pivotField name="Total Manpower Required" compact="0" outline="0" multipleItemSelectionAllowed="1" showAll="0"/>
    <pivotField name="Deployed  Manpower (Degree Holder)" compact="0" outline="0" multipleItemSelectionAllowed="1" showAll="0"/>
    <pivotField name="Deployed  Manpower (Diploma Holders)" compact="0" outline="0" multipleItemSelectionAllowed="1" showAll="0"/>
    <pivotField name="Manpower Deployed from other Vacancies" compact="0" outline="0" multipleItemSelectionAllowed="1" showAll="0"/>
    <pivotField name="Total Manpower Deployed" compact="0" outline="0" multipleItemSelectionAllowed="1" showAll="0"/>
    <pivotField name="Remarks " compact="0" outline="0" multipleItemSelectionAllowed="1" showAll="0"/>
  </pivotFields>
  <rowFields count="2">
    <field x="4"/>
    <field x="3"/>
  </rowFields>
  <rowItems count="18">
    <i>
      <x/>
      <x v="2"/>
    </i>
    <i t="default">
      <x/>
    </i>
    <i>
      <x v="1"/>
      <x v="1"/>
    </i>
    <i r="1">
      <x v="5"/>
    </i>
    <i r="1">
      <x v="7"/>
    </i>
    <i r="1">
      <x v="11"/>
    </i>
    <i t="default">
      <x v="1"/>
    </i>
    <i>
      <x v="2"/>
      <x v="4"/>
    </i>
    <i r="1">
      <x v="8"/>
    </i>
    <i r="1">
      <x v="9"/>
    </i>
    <i t="default">
      <x v="2"/>
    </i>
    <i>
      <x v="3"/>
      <x/>
    </i>
    <i r="1">
      <x v="10"/>
    </i>
    <i t="default">
      <x v="3"/>
    </i>
    <i>
      <x v="4"/>
      <x v="3"/>
    </i>
    <i r="1">
      <x v="6"/>
    </i>
    <i t="default">
      <x v="4"/>
    </i>
    <i t="grand">
      <x/>
    </i>
  </rowItems>
  <colFields count="1">
    <field x="-2"/>
  </colFields>
  <colItems count="2">
    <i>
      <x/>
    </i>
    <i i="1">
      <x v="1"/>
    </i>
  </colItems>
  <dataFields count="2">
    <dataField name="COUNTA of Status " fld="6" subtotal="count" baseField="0"/>
    <dataField name="AVERAGE of Capacity (PA) – Numbers" fld="5"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74" dT="2026-03-23T09:58:31.00" personId="{DBE0195C-F9B0-42E0-9CEC-FB2FEEA884B4}" id="{5E9C1F76-E15F-462D-9E8D-AEEF2EB052F6}" done="1">
    <text>March 26</text>
  </threadedComment>
  <threadedComment ref="B275" dT="2026-03-23T09:58:40.00" personId="{DBE0195C-F9B0-42E0-9CEC-FB2FEEA884B4}" id="{F2B58EEF-A11F-4F9C-A7EB-E7FD23EDF4E8}" done="1">
    <text>March 26</text>
  </threadedComment>
  <threadedComment ref="B276" dT="2026-03-23T10:13:39.00" personId="{DBE0195C-F9B0-42E0-9CEC-FB2FEEA884B4}" id="{1F391A54-25C4-43C5-8C37-AFF9B5B82572}" done="1">
    <text>March 26</text>
  </threadedComment>
  <threadedComment ref="B277" dT="2026-03-23T10:40:08.00" personId="{DBE0195C-F9B0-42E0-9CEC-FB2FEEA884B4}" id="{DB90F588-254B-4910-981B-04B04804A57C}" done="1">
    <text>March 26</text>
  </threadedComment>
  <threadedComment ref="A278" dT="2026-03-23T10:48:15.00" personId="{DBE0195C-F9B0-42E0-9CEC-FB2FEEA884B4}" id="{8DB9182D-8574-4D2B-A80C-22592948D63B}" done="1">
    <text>Unit-II</text>
  </threadedComment>
  <threadedComment ref="B278" dT="2026-03-23T11:13:32.00" personId="{DBE0195C-F9B0-42E0-9CEC-FB2FEEA884B4}" id="{5865975A-7E2B-4675-A277-795C53E3E089}" done="1">
    <text>March 26</text>
  </threadedComment>
  <threadedComment ref="B279" dT="2026-03-23T11:13:45.00" personId="{DBE0195C-F9B0-42E0-9CEC-FB2FEEA884B4}" id="{4F043F67-848D-406D-B9D4-3663F775CCC6}" done="1">
    <text>March 2026</text>
  </threadedComment>
  <threadedComment ref="B280" dT="2026-03-23T15:50:00.00" personId="{DBE0195C-F9B0-42E0-9CEC-FB2FEEA884B4}" id="{5546AA2E-5FF1-40B0-BA44-224BB8349DB0}" done="1">
    <text>March 26</text>
  </threadedComment>
  <threadedComment ref="B281" dT="2026-03-23T15:54:46.00" personId="{DBE0195C-F9B0-42E0-9CEC-FB2FEEA884B4}" id="{CFFDB90C-4282-4EE3-A255-123C05F40240}" done="1">
    <text>March 26</text>
  </threadedComment>
  <threadedComment ref="B282" dT="2026-03-23T15:54:54.00" personId="{DBE0195C-F9B0-42E0-9CEC-FB2FEEA884B4}" id="{4E121EB2-FCA0-4EE5-AE3F-6D33AB3276A8}" done="1">
    <text>March 26</text>
  </threadedComment>
  <threadedComment ref="B283" dT="2026-03-23T16:19:02.00" personId="{DBE0195C-F9B0-42E0-9CEC-FB2FEEA884B4}" id="{F820233C-3D2F-4946-8951-6E06E3E825FC}" done="1">
    <text>March 26</text>
  </threadedComment>
  <threadedComment ref="B284" dT="2026-03-23T16:23:34.00" personId="{DBE0195C-F9B0-42E0-9CEC-FB2FEEA884B4}" id="{4D20A788-DC36-4AB3-8B09-FD7949230422}" done="1">
    <text>March 26</text>
  </threadedComment>
  <threadedComment ref="A306" dT="2026-03-31T19:12:36.00" personId="{DBE0195C-F9B0-42E0-9CEC-FB2FEEA884B4}" id="{FE781C10-CD25-4BAB-A9FF-BBD2DC3B3ED0}">
    <text>NRIO R Rashmi Industries, Jaipur</text>
  </threadedComment>
  <threadedComment ref="B323" dT="2026-04-30T18:11:35.00" personId="{DBE0195C-F9B0-42E0-9CEC-FB2FEEA884B4}" id="{8732EE9C-5E21-4804-BB05-9E895D6F8A35}">
    <text>APRIL 2026</text>
  </threadedComment>
  <threadedComment ref="B324" dT="2026-04-30T18:19:59.00" personId="{DBE0195C-F9B0-42E0-9CEC-FB2FEEA884B4}" id="{5974F7BD-7672-475E-958A-3C28315DE894}">
    <text>APRIL 2026</text>
  </threadedComment>
  <threadedComment ref="B325" dT="2026-04-30T18:20:07.00" personId="{DBE0195C-F9B0-42E0-9CEC-FB2FEEA884B4}" id="{04AAA7A3-5C1A-4AE6-BB64-92B89E1EEF66}">
    <text>APRIL 2026</text>
  </threadedComment>
  <threadedComment ref="B326" dT="2026-04-30T18:27:14.00" personId="{DBE0195C-F9B0-42E0-9CEC-FB2FEEA884B4}" id="{DC5C4E65-257A-4943-B898-60A9667F8516}">
    <text>April 2026</text>
  </threadedComment>
  <threadedComment ref="B327" dT="2026-04-30T18:28:11.00" personId="{DBE0195C-F9B0-42E0-9CEC-FB2FEEA884B4}" id="{5008D3FA-B1D8-44BF-9484-9717BBA5B5A7}">
    <text>April 2026</text>
  </threadedComment>
  <threadedComment ref="B328" dT="2026-04-30T18:28:02.00" personId="{DBE0195C-F9B0-42E0-9CEC-FB2FEEA884B4}" id="{630FE6A7-90C6-466C-8F54-FE27AC65977B}">
    <text>April 2026</text>
  </threadedComment>
  <threadedComment ref="B329" dT="2026-04-30T18:41:37.00" personId="{DBE0195C-F9B0-42E0-9CEC-FB2FEEA884B4}" id="{859FE7DC-0072-465D-9209-88180ED14C06}">
    <text>April 2026</text>
  </threadedComment>
  <threadedComment ref="B330" dT="2026-04-30T18:43:54.00" personId="{DBE0195C-F9B0-42E0-9CEC-FB2FEEA884B4}" id="{D492471A-69CC-4423-8175-E22116374691}">
    <text>April 2026</text>
  </threadedComment>
  <threadedComment ref="B331" dT="2026-04-30T18:59:31.00" personId="{DBE0195C-F9B0-42E0-9CEC-FB2FEEA884B4}" id="{E3C97832-E2FD-4A2C-8977-28DCF393C522}">
    <text>April 2026</text>
  </threadedComment>
  <threadedComment ref="B332" dT="2026-04-30T19:06:26.00" personId="{DBE0195C-F9B0-42E0-9CEC-FB2FEEA884B4}" id="{DA4A0AE1-F7E5-4D8A-8E73-5ABD7EF45CC3}">
    <text>April 2026</text>
  </threadedComment>
  <threadedComment ref="B333" dT="2026-04-30T19:06:12.00" personId="{DBE0195C-F9B0-42E0-9CEC-FB2FEEA884B4}" id="{5154176A-CB1B-4CCF-AAEF-92E593EE33A2}">
    <text>April 2026</text>
  </threadedComment>
  <threadedComment ref="B334" dT="2026-04-30T19:11:29.00" personId="{DBE0195C-F9B0-42E0-9CEC-FB2FEEA884B4}" id="{DF64C645-B99E-46E7-8455-65D692813F51}">
    <text>April 2026</text>
  </threadedComment>
  <threadedComment ref="B335" dT="2026-04-30T19:11:35.00" personId="{DBE0195C-F9B0-42E0-9CEC-FB2FEEA884B4}" id="{32759783-4FFD-43A2-9734-870BFBA1E906}">
    <text>April 2026</text>
  </threadedComment>
  <threadedComment ref="B336" dT="2026-04-30T19:15:30.00" personId="{DBE0195C-F9B0-42E0-9CEC-FB2FEEA884B4}" id="{678ECF25-4A70-4CE7-872E-EFC1F3EF1F3D}">
    <text>April 2026</text>
  </threadedComment>
  <threadedComment ref="B337" dT="2026-04-30T19:29:40.00" personId="{DBE0195C-F9B0-42E0-9CEC-FB2FEEA884B4}" id="{8E773702-F149-4CC7-ACCA-0627ABBAD035}">
    <text>April 2026</text>
  </threadedComment>
  <threadedComment ref="B338" dT="2026-04-30T19:29:47.00" personId="{DBE0195C-F9B0-42E0-9CEC-FB2FEEA884B4}" id="{66CBC42C-20E5-4E77-81BB-5D0C1FE4663E}">
    <text>April 2026</text>
  </threadedComment>
  <threadedComment ref="B339" dT="2026-04-30T19:29:54.00" personId="{DBE0195C-F9B0-42E0-9CEC-FB2FEEA884B4}" id="{33E175C1-FA41-47F5-903C-31F2F170E075}">
    <text>April 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A320" dT="2026-03-01T06:44:17.00" personId="{DBE0195C-F9B0-42E0-9CEC-FB2FEEA884B4}" id="{939F04A2-C806-40F8-9F95-847833E5D8C1}">
    <text>Data of NRIO Qualite Steels Sirsa, name of firm not added in dropdown menu of this sheet.</text>
  </threadedComment>
  <threadedComment ref="C320" dT="2026-03-01T05:08:19.00" personId="{DBE0195C-F9B0-42E0-9CEC-FB2FEEA884B4}" id="{A6A55DB3-A95F-4AB9-BC63-97A496197792}" done="1">
    <text>Data of M/S Qualite Steels Sirsa, Firm name not added in this sheet.</text>
  </threadedComment>
  <threadedComment ref="A350" dT="2026-03-24T04:36:04.00" personId="{DBE0195C-F9B0-42E0-9CEC-FB2FEEA884B4}" id="{59498A14-0B90-4598-AFF5-EC2BB0B3FA73}" done="1">
    <text>Unit-II</text>
  </threadedComment>
  <threadedComment ref="A353" dT="2026-03-24T04:41:55.00" personId="{DBE0195C-F9B0-42E0-9CEC-FB2FEEA884B4}" id="{A0A12122-8124-4F27-98C3-F19C9325AB97}" done="1">
    <text>NRIO Qualite Steels Sirsa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F1074"/>
  <sheetViews>
    <sheetView workbookViewId="0">
      <pane xSplit="1" ySplit="2" topLeftCell="B3" activePane="bottomRight" state="frozen"/>
      <selection pane="topRight" activeCell="B1" sqref="B1"/>
      <selection pane="bottomLeft" activeCell="A3" sqref="A3"/>
      <selection pane="bottomRight" activeCell="D6" sqref="D6"/>
    </sheetView>
  </sheetViews>
  <sheetFormatPr defaultColWidth="12.59765625" defaultRowHeight="15.75" customHeight="1"/>
  <cols>
    <col min="1" max="1" width="43.73046875" customWidth="1"/>
    <col min="2" max="2" width="21.86328125" customWidth="1"/>
    <col min="3" max="3" width="35.73046875" customWidth="1"/>
    <col min="4" max="4" width="15.46484375" customWidth="1"/>
    <col min="5" max="5" width="14" customWidth="1"/>
    <col min="6" max="6" width="16.46484375" customWidth="1"/>
    <col min="7" max="7" width="18.46484375" customWidth="1"/>
    <col min="8" max="8" width="16.59765625" customWidth="1"/>
    <col min="9" max="9" width="16.265625" customWidth="1"/>
    <col min="10" max="10" width="12.3984375" customWidth="1"/>
    <col min="11" max="11" width="20.73046875" customWidth="1"/>
    <col min="12" max="12" width="17.73046875" customWidth="1"/>
    <col min="13" max="13" width="17" customWidth="1"/>
    <col min="14" max="14" width="16.1328125" customWidth="1"/>
    <col min="16" max="16" width="16.46484375" customWidth="1"/>
    <col min="17" max="17" width="16.3984375" customWidth="1"/>
    <col min="18" max="18" width="14.73046875" customWidth="1"/>
    <col min="19" max="19" width="15.3984375" customWidth="1"/>
    <col min="20" max="20" width="15.46484375" customWidth="1"/>
    <col min="21" max="21" width="15.59765625" customWidth="1"/>
    <col min="22" max="43" width="12.1328125" customWidth="1"/>
    <col min="44" max="44" width="16.265625" customWidth="1"/>
    <col min="45" max="45" width="12.1328125" customWidth="1"/>
    <col min="46" max="46" width="14.46484375" customWidth="1"/>
    <col min="47" max="47" width="18.3984375" customWidth="1"/>
    <col min="48" max="48" width="16" customWidth="1"/>
    <col min="49" max="49" width="14" customWidth="1"/>
    <col min="50" max="50" width="16.1328125" customWidth="1"/>
  </cols>
  <sheetData>
    <row r="1" spans="1:58" ht="13.9">
      <c r="A1" s="1"/>
      <c r="B1" s="305" t="s">
        <v>0</v>
      </c>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2"/>
      <c r="AZ1" s="2"/>
      <c r="BA1" s="3"/>
      <c r="BB1" s="3"/>
      <c r="BC1" s="3"/>
      <c r="BD1" s="3"/>
      <c r="BE1" s="3"/>
      <c r="BF1" s="3"/>
    </row>
    <row r="2" spans="1:58" ht="40.5">
      <c r="A2" s="4" t="s">
        <v>1</v>
      </c>
      <c r="B2" s="4" t="s">
        <v>2</v>
      </c>
      <c r="C2" s="5" t="s">
        <v>3</v>
      </c>
      <c r="D2" s="6" t="s">
        <v>4</v>
      </c>
      <c r="E2" s="7" t="s">
        <v>5</v>
      </c>
      <c r="F2" s="7" t="s">
        <v>6</v>
      </c>
      <c r="G2" s="8" t="s">
        <v>7</v>
      </c>
      <c r="H2" s="9" t="s">
        <v>8</v>
      </c>
      <c r="I2" s="10" t="s">
        <v>9</v>
      </c>
      <c r="J2" s="9" t="s">
        <v>10</v>
      </c>
      <c r="K2" s="8" t="s">
        <v>11</v>
      </c>
      <c r="L2" s="11" t="str">
        <f>"%"&amp;K2</f>
        <v>%Visual 
(Sheared Edges, Surface Defects)</v>
      </c>
      <c r="M2" s="12" t="s">
        <v>12</v>
      </c>
      <c r="N2" s="11" t="str">
        <f>"%"&amp;M2</f>
        <v>%Dimensional</v>
      </c>
      <c r="O2" s="8" t="s">
        <v>13</v>
      </c>
      <c r="P2" s="11" t="str">
        <f>"%"&amp;O2</f>
        <v>%Cut bar length</v>
      </c>
      <c r="Q2" s="8" t="s">
        <v>14</v>
      </c>
      <c r="R2" s="11" t="str">
        <f>"%"&amp;Q2</f>
        <v>%Cut Bar diameter</v>
      </c>
      <c r="S2" s="8" t="s">
        <v>15</v>
      </c>
      <c r="T2" s="11" t="str">
        <f>"%"&amp;S2</f>
        <v>%Turning length</v>
      </c>
      <c r="U2" s="8" t="s">
        <v>16</v>
      </c>
      <c r="V2" s="11" t="str">
        <f>"%"&amp;U2</f>
        <v xml:space="preserve">%Turning Bar Diameter </v>
      </c>
      <c r="W2" s="8" t="s">
        <v>17</v>
      </c>
      <c r="X2" s="13" t="str">
        <f>"%"&amp;W2</f>
        <v xml:space="preserve">%Flat Bearing Area </v>
      </c>
      <c r="Y2" s="8" t="s">
        <v>18</v>
      </c>
      <c r="Z2" s="11" t="str">
        <f>"%"&amp;Y2</f>
        <v>%Application &amp; Deflection test</v>
      </c>
      <c r="AA2" s="8" t="s">
        <v>19</v>
      </c>
      <c r="AB2" s="11" t="str">
        <f>"%"&amp;AA2</f>
        <v>%Chemical Composition</v>
      </c>
      <c r="AC2" s="8" t="s">
        <v>20</v>
      </c>
      <c r="AD2" s="11" t="str">
        <f>"%"&amp;AC2</f>
        <v xml:space="preserve">%Toe load </v>
      </c>
      <c r="AE2" s="8" t="s">
        <v>21</v>
      </c>
      <c r="AF2" s="11" t="str">
        <f>"%"&amp;AE2</f>
        <v>%Hardness</v>
      </c>
      <c r="AG2" s="8" t="s">
        <v>22</v>
      </c>
      <c r="AH2" s="11" t="str">
        <f>"%"&amp;AG2</f>
        <v>%Microstructure</v>
      </c>
      <c r="AI2" s="8" t="s">
        <v>23</v>
      </c>
      <c r="AJ2" s="11" t="str">
        <f>"%"&amp;AI2</f>
        <v>%Grain size</v>
      </c>
      <c r="AK2" s="8" t="s">
        <v>24</v>
      </c>
      <c r="AL2" s="11" t="str">
        <f>"%"&amp;AK2</f>
        <v>%Depth of Decarburization</v>
      </c>
      <c r="AM2" s="8" t="s">
        <v>25</v>
      </c>
      <c r="AN2" s="11" t="str">
        <f>"%"&amp;AM2</f>
        <v>%Inclusion rating</v>
      </c>
      <c r="AO2" s="8" t="s">
        <v>26</v>
      </c>
      <c r="AP2" s="11" t="str">
        <f>"%"&amp;AO2</f>
        <v>%MPI</v>
      </c>
      <c r="AQ2" s="8" t="s">
        <v>27</v>
      </c>
      <c r="AR2" s="13" t="str">
        <f>"%"&amp;AQ2</f>
        <v>%Forging defect</v>
      </c>
      <c r="AS2" s="8" t="s">
        <v>28</v>
      </c>
      <c r="AT2" s="13" t="str">
        <f>"%"&amp;AS2</f>
        <v>%Marking</v>
      </c>
      <c r="AU2" s="8" t="s">
        <v>29</v>
      </c>
      <c r="AV2" s="13" t="str">
        <f>"%"&amp;AU2</f>
        <v xml:space="preserve">%Embossing Die Impression / Failure </v>
      </c>
      <c r="AW2" s="8" t="s">
        <v>30</v>
      </c>
      <c r="AX2" s="11" t="str">
        <f>"%"&amp;AW2</f>
        <v>%Other (less weight)</v>
      </c>
      <c r="AY2" s="2"/>
      <c r="AZ2" s="2"/>
      <c r="BA2" s="3"/>
      <c r="BB2" s="3"/>
      <c r="BC2" s="3"/>
      <c r="BD2" s="3"/>
      <c r="BE2" s="3"/>
      <c r="BF2" s="3"/>
    </row>
    <row r="3" spans="1:58" ht="15">
      <c r="A3" s="14" t="s">
        <v>31</v>
      </c>
      <c r="B3" s="14" t="s">
        <v>32</v>
      </c>
      <c r="C3" s="5" t="s">
        <v>33</v>
      </c>
      <c r="D3" s="15"/>
      <c r="E3" s="8"/>
      <c r="F3" s="8"/>
      <c r="G3" s="8"/>
      <c r="H3" s="16" t="e">
        <f t="shared" ref="H3:H257" si="0">G3/F3</f>
        <v>#DIV/0!</v>
      </c>
      <c r="I3" s="10"/>
      <c r="J3" s="16" t="e">
        <f t="shared" ref="J3:J257" si="1">I3/F3</f>
        <v>#DIV/0!</v>
      </c>
      <c r="K3" s="8"/>
      <c r="L3" s="17" t="e">
        <f t="shared" ref="L3:L257" si="2">K3/F3</f>
        <v>#DIV/0!</v>
      </c>
      <c r="M3" s="8"/>
      <c r="N3" s="17" t="e">
        <f t="shared" ref="N3:N257" si="3">M3/F3</f>
        <v>#DIV/0!</v>
      </c>
      <c r="O3" s="8"/>
      <c r="P3" s="17" t="e">
        <f t="shared" ref="P3:P257" si="4">O3/F3</f>
        <v>#DIV/0!</v>
      </c>
      <c r="Q3" s="8"/>
      <c r="R3" s="17" t="e">
        <f t="shared" ref="R3:R257" si="5">Q3/F3</f>
        <v>#DIV/0!</v>
      </c>
      <c r="S3" s="8"/>
      <c r="T3" s="17" t="e">
        <f t="shared" ref="T3:T257" si="6">S3/F3</f>
        <v>#DIV/0!</v>
      </c>
      <c r="U3" s="8"/>
      <c r="V3" s="17" t="e">
        <f t="shared" ref="V3:V257" si="7">U3/F3</f>
        <v>#DIV/0!</v>
      </c>
      <c r="W3" s="8"/>
      <c r="X3" s="17" t="e">
        <f t="shared" ref="X3:X257" si="8">W3/F3</f>
        <v>#DIV/0!</v>
      </c>
      <c r="Y3" s="8"/>
      <c r="Z3" s="17" t="e">
        <f t="shared" ref="Z3:Z257" si="9">Y3/F3</f>
        <v>#DIV/0!</v>
      </c>
      <c r="AA3" s="8"/>
      <c r="AB3" s="17" t="e">
        <f t="shared" ref="AB3:AB257" si="10">AA3/F3</f>
        <v>#DIV/0!</v>
      </c>
      <c r="AC3" s="8"/>
      <c r="AD3" s="17" t="e">
        <f t="shared" ref="AD3:AD257" si="11">AC3/F3</f>
        <v>#DIV/0!</v>
      </c>
      <c r="AE3" s="8"/>
      <c r="AF3" s="17" t="e">
        <f t="shared" ref="AF3:AF257" si="12">AE3/F3</f>
        <v>#DIV/0!</v>
      </c>
      <c r="AG3" s="8"/>
      <c r="AH3" s="17" t="e">
        <f t="shared" ref="AH3:AH257" si="13">AG3/F3</f>
        <v>#DIV/0!</v>
      </c>
      <c r="AI3" s="8"/>
      <c r="AJ3" s="17" t="e">
        <f t="shared" ref="AJ3:AJ257" si="14">AI3/F3</f>
        <v>#DIV/0!</v>
      </c>
      <c r="AK3" s="8"/>
      <c r="AL3" s="17" t="e">
        <f t="shared" ref="AL3:AL257" si="15">AK3/F3</f>
        <v>#DIV/0!</v>
      </c>
      <c r="AM3" s="8"/>
      <c r="AN3" s="17" t="e">
        <f t="shared" ref="AN3:AN257" si="16">AM3/F3</f>
        <v>#DIV/0!</v>
      </c>
      <c r="AO3" s="8"/>
      <c r="AP3" s="17" t="e">
        <f t="shared" ref="AP3:AP257" si="17">AO3/F3</f>
        <v>#DIV/0!</v>
      </c>
      <c r="AQ3" s="8"/>
      <c r="AR3" s="17" t="e">
        <f t="shared" ref="AR3:AR257" si="18">AQ3/F3</f>
        <v>#DIV/0!</v>
      </c>
      <c r="AS3" s="8"/>
      <c r="AT3" s="17" t="e">
        <f t="shared" ref="AT3:AT257" si="19">AS3/F3</f>
        <v>#DIV/0!</v>
      </c>
      <c r="AU3" s="8"/>
      <c r="AV3" s="17" t="e">
        <f t="shared" ref="AV3:AV257" si="20">AU3/F3</f>
        <v>#DIV/0!</v>
      </c>
      <c r="AW3" s="8"/>
      <c r="AX3" s="17" t="e">
        <f t="shared" ref="AX3:AX257" si="21">AW3/F3</f>
        <v>#DIV/0!</v>
      </c>
      <c r="AY3" s="2"/>
      <c r="AZ3" s="2"/>
      <c r="BA3" s="3"/>
      <c r="BB3" s="3"/>
      <c r="BC3" s="3"/>
      <c r="BD3" s="3"/>
      <c r="BE3" s="3"/>
      <c r="BF3" s="3"/>
    </row>
    <row r="4" spans="1:58" ht="15">
      <c r="A4" s="14" t="s">
        <v>31</v>
      </c>
      <c r="B4" s="14" t="s">
        <v>34</v>
      </c>
      <c r="C4" s="5" t="s">
        <v>33</v>
      </c>
      <c r="D4" s="15"/>
      <c r="E4" s="8"/>
      <c r="F4" s="8"/>
      <c r="G4" s="8"/>
      <c r="H4" s="16" t="e">
        <f t="shared" si="0"/>
        <v>#DIV/0!</v>
      </c>
      <c r="I4" s="10"/>
      <c r="J4" s="16" t="e">
        <f t="shared" si="1"/>
        <v>#DIV/0!</v>
      </c>
      <c r="K4" s="8"/>
      <c r="L4" s="17" t="e">
        <f t="shared" si="2"/>
        <v>#DIV/0!</v>
      </c>
      <c r="M4" s="8"/>
      <c r="N4" s="17" t="e">
        <f t="shared" si="3"/>
        <v>#DIV/0!</v>
      </c>
      <c r="O4" s="8"/>
      <c r="P4" s="17" t="e">
        <f t="shared" si="4"/>
        <v>#DIV/0!</v>
      </c>
      <c r="Q4" s="8"/>
      <c r="R4" s="17" t="e">
        <f t="shared" si="5"/>
        <v>#DIV/0!</v>
      </c>
      <c r="S4" s="8"/>
      <c r="T4" s="17" t="e">
        <f t="shared" si="6"/>
        <v>#DIV/0!</v>
      </c>
      <c r="U4" s="8"/>
      <c r="V4" s="17" t="e">
        <f t="shared" si="7"/>
        <v>#DIV/0!</v>
      </c>
      <c r="W4" s="8"/>
      <c r="X4" s="17" t="e">
        <f t="shared" si="8"/>
        <v>#DIV/0!</v>
      </c>
      <c r="Y4" s="8"/>
      <c r="Z4" s="17" t="e">
        <f t="shared" si="9"/>
        <v>#DIV/0!</v>
      </c>
      <c r="AA4" s="8"/>
      <c r="AB4" s="17" t="e">
        <f t="shared" si="10"/>
        <v>#DIV/0!</v>
      </c>
      <c r="AC4" s="8"/>
      <c r="AD4" s="17" t="e">
        <f t="shared" si="11"/>
        <v>#DIV/0!</v>
      </c>
      <c r="AE4" s="8"/>
      <c r="AF4" s="17" t="e">
        <f t="shared" si="12"/>
        <v>#DIV/0!</v>
      </c>
      <c r="AG4" s="8"/>
      <c r="AH4" s="17" t="e">
        <f t="shared" si="13"/>
        <v>#DIV/0!</v>
      </c>
      <c r="AI4" s="8"/>
      <c r="AJ4" s="17" t="e">
        <f t="shared" si="14"/>
        <v>#DIV/0!</v>
      </c>
      <c r="AK4" s="8"/>
      <c r="AL4" s="17" t="e">
        <f t="shared" si="15"/>
        <v>#DIV/0!</v>
      </c>
      <c r="AM4" s="8"/>
      <c r="AN4" s="17" t="e">
        <f t="shared" si="16"/>
        <v>#DIV/0!</v>
      </c>
      <c r="AO4" s="8"/>
      <c r="AP4" s="17" t="e">
        <f t="shared" si="17"/>
        <v>#DIV/0!</v>
      </c>
      <c r="AQ4" s="8"/>
      <c r="AR4" s="17" t="e">
        <f t="shared" si="18"/>
        <v>#DIV/0!</v>
      </c>
      <c r="AS4" s="8"/>
      <c r="AT4" s="17" t="e">
        <f t="shared" si="19"/>
        <v>#DIV/0!</v>
      </c>
      <c r="AU4" s="8"/>
      <c r="AV4" s="17" t="e">
        <f t="shared" si="20"/>
        <v>#DIV/0!</v>
      </c>
      <c r="AW4" s="8"/>
      <c r="AX4" s="17" t="e">
        <f t="shared" si="21"/>
        <v>#DIV/0!</v>
      </c>
      <c r="AY4" s="2"/>
      <c r="AZ4" s="2">
        <f>AY4-I4</f>
        <v>0</v>
      </c>
      <c r="BA4" s="3"/>
      <c r="BB4" s="3"/>
      <c r="BC4" s="3"/>
      <c r="BD4" s="3"/>
      <c r="BE4" s="3"/>
      <c r="BF4" s="3"/>
    </row>
    <row r="5" spans="1:58" ht="27">
      <c r="A5" s="14" t="s">
        <v>35</v>
      </c>
      <c r="B5" s="14" t="s">
        <v>32</v>
      </c>
      <c r="C5" s="18" t="s">
        <v>36</v>
      </c>
      <c r="D5" s="15" t="s">
        <v>37</v>
      </c>
      <c r="E5" s="19" t="s">
        <v>38</v>
      </c>
      <c r="F5" s="20">
        <v>57229</v>
      </c>
      <c r="G5" s="20">
        <v>56431</v>
      </c>
      <c r="H5" s="16">
        <f t="shared" si="0"/>
        <v>0.98605602054902231</v>
      </c>
      <c r="I5" s="21">
        <v>798</v>
      </c>
      <c r="J5" s="16">
        <f t="shared" si="1"/>
        <v>1.3943979450977651E-2</v>
      </c>
      <c r="K5" s="22">
        <v>0</v>
      </c>
      <c r="L5" s="17">
        <f t="shared" si="2"/>
        <v>0</v>
      </c>
      <c r="M5" s="22">
        <v>80</v>
      </c>
      <c r="N5" s="17">
        <f t="shared" si="3"/>
        <v>1.3978926767897395E-3</v>
      </c>
      <c r="O5" s="22">
        <v>101</v>
      </c>
      <c r="P5" s="17">
        <f t="shared" si="4"/>
        <v>1.764839504447046E-3</v>
      </c>
      <c r="Q5" s="22"/>
      <c r="R5" s="17">
        <f t="shared" si="5"/>
        <v>0</v>
      </c>
      <c r="S5" s="22">
        <v>54</v>
      </c>
      <c r="T5" s="17">
        <f t="shared" si="6"/>
        <v>9.4357755683307414E-4</v>
      </c>
      <c r="U5" s="22">
        <v>36</v>
      </c>
      <c r="V5" s="17">
        <f t="shared" si="7"/>
        <v>6.2905170455538272E-4</v>
      </c>
      <c r="W5" s="22">
        <v>2</v>
      </c>
      <c r="X5" s="17">
        <f t="shared" si="8"/>
        <v>3.4947316919743489E-5</v>
      </c>
      <c r="Y5" s="22"/>
      <c r="Z5" s="17">
        <f t="shared" si="9"/>
        <v>0</v>
      </c>
      <c r="AA5" s="22"/>
      <c r="AB5" s="17">
        <f t="shared" si="10"/>
        <v>0</v>
      </c>
      <c r="AC5" s="22">
        <v>36</v>
      </c>
      <c r="AD5" s="17">
        <f t="shared" si="11"/>
        <v>6.2905170455538272E-4</v>
      </c>
      <c r="AE5" s="22">
        <v>23</v>
      </c>
      <c r="AF5" s="17">
        <f t="shared" si="12"/>
        <v>4.0189414457705012E-4</v>
      </c>
      <c r="AG5" s="22"/>
      <c r="AH5" s="17">
        <f t="shared" si="13"/>
        <v>0</v>
      </c>
      <c r="AI5" s="22"/>
      <c r="AJ5" s="17">
        <f t="shared" si="14"/>
        <v>0</v>
      </c>
      <c r="AK5" s="22"/>
      <c r="AL5" s="17">
        <f t="shared" si="15"/>
        <v>0</v>
      </c>
      <c r="AM5" s="22"/>
      <c r="AN5" s="17">
        <f t="shared" si="16"/>
        <v>0</v>
      </c>
      <c r="AO5" s="22">
        <v>13</v>
      </c>
      <c r="AP5" s="17">
        <f t="shared" si="17"/>
        <v>2.2715755997833266E-4</v>
      </c>
      <c r="AQ5" s="22">
        <v>180</v>
      </c>
      <c r="AR5" s="17">
        <f t="shared" si="18"/>
        <v>3.1452585227769139E-3</v>
      </c>
      <c r="AS5" s="22"/>
      <c r="AT5" s="17">
        <f t="shared" si="19"/>
        <v>0</v>
      </c>
      <c r="AU5" s="22">
        <v>220</v>
      </c>
      <c r="AV5" s="17">
        <f t="shared" si="20"/>
        <v>3.8442048611717836E-3</v>
      </c>
      <c r="AW5" s="22">
        <v>53</v>
      </c>
      <c r="AX5" s="17">
        <f t="shared" si="21"/>
        <v>9.2610389837320239E-4</v>
      </c>
      <c r="AY5" s="2"/>
      <c r="AZ5" s="2"/>
      <c r="BA5" s="3"/>
      <c r="BB5" s="3"/>
      <c r="BC5" s="3"/>
      <c r="BD5" s="3"/>
      <c r="BE5" s="3"/>
      <c r="BF5" s="3"/>
    </row>
    <row r="6" spans="1:58" ht="27">
      <c r="A6" s="14" t="s">
        <v>35</v>
      </c>
      <c r="B6" s="14" t="s">
        <v>32</v>
      </c>
      <c r="C6" s="18" t="s">
        <v>39</v>
      </c>
      <c r="D6" s="15" t="s">
        <v>40</v>
      </c>
      <c r="E6" s="19" t="s">
        <v>41</v>
      </c>
      <c r="F6" s="20">
        <v>113857</v>
      </c>
      <c r="G6" s="20">
        <v>113598</v>
      </c>
      <c r="H6" s="16">
        <f t="shared" si="0"/>
        <v>0.99772521671921799</v>
      </c>
      <c r="I6" s="21">
        <v>259</v>
      </c>
      <c r="J6" s="16">
        <f t="shared" si="1"/>
        <v>2.2747832807820337E-3</v>
      </c>
      <c r="K6" s="22">
        <v>0</v>
      </c>
      <c r="L6" s="17">
        <f t="shared" si="2"/>
        <v>0</v>
      </c>
      <c r="M6" s="22">
        <v>8</v>
      </c>
      <c r="N6" s="17">
        <f t="shared" si="3"/>
        <v>7.0263576240371691E-5</v>
      </c>
      <c r="O6" s="22">
        <v>55</v>
      </c>
      <c r="P6" s="17">
        <f t="shared" si="4"/>
        <v>4.8306208665255539E-4</v>
      </c>
      <c r="Q6" s="22"/>
      <c r="R6" s="17">
        <f t="shared" si="5"/>
        <v>0</v>
      </c>
      <c r="S6" s="22">
        <v>28</v>
      </c>
      <c r="T6" s="17">
        <f t="shared" si="6"/>
        <v>2.4592251684130091E-4</v>
      </c>
      <c r="U6" s="22">
        <v>0</v>
      </c>
      <c r="V6" s="17">
        <f t="shared" si="7"/>
        <v>0</v>
      </c>
      <c r="W6" s="22">
        <v>0</v>
      </c>
      <c r="X6" s="17">
        <f t="shared" si="8"/>
        <v>0</v>
      </c>
      <c r="Y6" s="22"/>
      <c r="Z6" s="17">
        <f t="shared" si="9"/>
        <v>0</v>
      </c>
      <c r="AA6" s="22"/>
      <c r="AB6" s="17">
        <f t="shared" si="10"/>
        <v>0</v>
      </c>
      <c r="AC6" s="22">
        <v>21</v>
      </c>
      <c r="AD6" s="17">
        <f t="shared" si="11"/>
        <v>1.844418876309757E-4</v>
      </c>
      <c r="AE6" s="22">
        <v>19</v>
      </c>
      <c r="AF6" s="17">
        <f t="shared" si="12"/>
        <v>1.6687599357088277E-4</v>
      </c>
      <c r="AG6" s="22"/>
      <c r="AH6" s="17">
        <f t="shared" si="13"/>
        <v>0</v>
      </c>
      <c r="AI6" s="22"/>
      <c r="AJ6" s="17">
        <f t="shared" si="14"/>
        <v>0</v>
      </c>
      <c r="AK6" s="22"/>
      <c r="AL6" s="17">
        <f t="shared" si="15"/>
        <v>0</v>
      </c>
      <c r="AM6" s="22"/>
      <c r="AN6" s="17">
        <f t="shared" si="16"/>
        <v>0</v>
      </c>
      <c r="AO6" s="22">
        <v>10</v>
      </c>
      <c r="AP6" s="17">
        <f t="shared" si="17"/>
        <v>8.7829470300464617E-5</v>
      </c>
      <c r="AQ6" s="22">
        <v>43</v>
      </c>
      <c r="AR6" s="17">
        <f t="shared" si="18"/>
        <v>3.7766672229199783E-4</v>
      </c>
      <c r="AS6" s="22"/>
      <c r="AT6" s="17">
        <f t="shared" si="19"/>
        <v>0</v>
      </c>
      <c r="AU6" s="22">
        <v>51</v>
      </c>
      <c r="AV6" s="17">
        <f t="shared" si="20"/>
        <v>4.4793029853236954E-4</v>
      </c>
      <c r="AW6" s="22">
        <v>24</v>
      </c>
      <c r="AX6" s="17">
        <f t="shared" si="21"/>
        <v>2.1079072872111509E-4</v>
      </c>
      <c r="AY6" s="2"/>
      <c r="AZ6" s="2"/>
      <c r="BA6" s="3"/>
      <c r="BB6" s="3"/>
      <c r="BC6" s="3"/>
      <c r="BD6" s="3"/>
      <c r="BE6" s="3"/>
      <c r="BF6" s="3"/>
    </row>
    <row r="7" spans="1:58" ht="27">
      <c r="A7" s="14" t="s">
        <v>35</v>
      </c>
      <c r="B7" s="14" t="s">
        <v>32</v>
      </c>
      <c r="C7" s="18" t="s">
        <v>42</v>
      </c>
      <c r="D7" s="15" t="s">
        <v>43</v>
      </c>
      <c r="E7" s="19" t="s">
        <v>44</v>
      </c>
      <c r="F7" s="20">
        <v>146606</v>
      </c>
      <c r="G7" s="20">
        <v>145018</v>
      </c>
      <c r="H7" s="16">
        <f t="shared" si="0"/>
        <v>0.989168246865749</v>
      </c>
      <c r="I7" s="21">
        <v>1588</v>
      </c>
      <c r="J7" s="16">
        <f t="shared" si="1"/>
        <v>1.0831753134250985E-2</v>
      </c>
      <c r="K7" s="22">
        <v>0</v>
      </c>
      <c r="L7" s="17">
        <f t="shared" si="2"/>
        <v>0</v>
      </c>
      <c r="M7" s="22">
        <v>240</v>
      </c>
      <c r="N7" s="17">
        <f t="shared" si="3"/>
        <v>1.6370407759573279E-3</v>
      </c>
      <c r="O7" s="22">
        <v>267</v>
      </c>
      <c r="P7" s="17">
        <f t="shared" si="4"/>
        <v>1.8212078632525272E-3</v>
      </c>
      <c r="Q7" s="22"/>
      <c r="R7" s="17">
        <f t="shared" si="5"/>
        <v>0</v>
      </c>
      <c r="S7" s="22">
        <v>150</v>
      </c>
      <c r="T7" s="17">
        <f t="shared" si="6"/>
        <v>1.02315048497333E-3</v>
      </c>
      <c r="U7" s="22">
        <v>13</v>
      </c>
      <c r="V7" s="17">
        <f t="shared" si="7"/>
        <v>8.8673042031021929E-5</v>
      </c>
      <c r="W7" s="22">
        <v>0</v>
      </c>
      <c r="X7" s="17">
        <f t="shared" si="8"/>
        <v>0</v>
      </c>
      <c r="Y7" s="22"/>
      <c r="Z7" s="17">
        <f t="shared" si="9"/>
        <v>0</v>
      </c>
      <c r="AA7" s="22"/>
      <c r="AB7" s="17">
        <f t="shared" si="10"/>
        <v>0</v>
      </c>
      <c r="AC7" s="22">
        <v>34</v>
      </c>
      <c r="AD7" s="17">
        <f t="shared" si="11"/>
        <v>2.3191410992728811E-4</v>
      </c>
      <c r="AE7" s="22">
        <v>55</v>
      </c>
      <c r="AF7" s="17">
        <f t="shared" si="12"/>
        <v>3.7515517782355428E-4</v>
      </c>
      <c r="AG7" s="22"/>
      <c r="AH7" s="17">
        <f t="shared" si="13"/>
        <v>0</v>
      </c>
      <c r="AI7" s="22"/>
      <c r="AJ7" s="17">
        <f t="shared" si="14"/>
        <v>0</v>
      </c>
      <c r="AK7" s="22"/>
      <c r="AL7" s="17">
        <f t="shared" si="15"/>
        <v>0</v>
      </c>
      <c r="AM7" s="22"/>
      <c r="AN7" s="17">
        <f t="shared" si="16"/>
        <v>0</v>
      </c>
      <c r="AO7" s="22">
        <v>26</v>
      </c>
      <c r="AP7" s="17">
        <f t="shared" si="17"/>
        <v>1.7734608406204386E-4</v>
      </c>
      <c r="AQ7" s="22">
        <v>261</v>
      </c>
      <c r="AR7" s="17">
        <f t="shared" si="18"/>
        <v>1.7802818438535941E-3</v>
      </c>
      <c r="AS7" s="22"/>
      <c r="AT7" s="17">
        <f t="shared" si="19"/>
        <v>0</v>
      </c>
      <c r="AU7" s="22">
        <v>376</v>
      </c>
      <c r="AV7" s="17">
        <f t="shared" si="20"/>
        <v>2.5646972156664802E-3</v>
      </c>
      <c r="AW7" s="22">
        <v>166</v>
      </c>
      <c r="AX7" s="17">
        <f t="shared" si="21"/>
        <v>1.1322865367038185E-3</v>
      </c>
      <c r="AY7" s="2"/>
      <c r="AZ7" s="2"/>
      <c r="BA7" s="3"/>
      <c r="BB7" s="3"/>
      <c r="BC7" s="3"/>
      <c r="BD7" s="3"/>
      <c r="BE7" s="3"/>
      <c r="BF7" s="3"/>
    </row>
    <row r="8" spans="1:58" ht="27">
      <c r="A8" s="14" t="s">
        <v>35</v>
      </c>
      <c r="B8" s="14" t="s">
        <v>32</v>
      </c>
      <c r="C8" s="18" t="s">
        <v>45</v>
      </c>
      <c r="D8" s="15" t="s">
        <v>40</v>
      </c>
      <c r="E8" s="19" t="s">
        <v>41</v>
      </c>
      <c r="F8" s="20">
        <v>57357</v>
      </c>
      <c r="G8" s="20">
        <v>57029</v>
      </c>
      <c r="H8" s="16">
        <f t="shared" si="0"/>
        <v>0.99428143033980154</v>
      </c>
      <c r="I8" s="21">
        <v>328</v>
      </c>
      <c r="J8" s="16">
        <f t="shared" si="1"/>
        <v>5.7185696601984061E-3</v>
      </c>
      <c r="K8" s="22">
        <v>10</v>
      </c>
      <c r="L8" s="17">
        <f t="shared" si="2"/>
        <v>1.7434663598165872E-4</v>
      </c>
      <c r="M8" s="22">
        <v>66</v>
      </c>
      <c r="N8" s="17">
        <f t="shared" si="3"/>
        <v>1.1506877974789477E-3</v>
      </c>
      <c r="O8" s="22">
        <v>35</v>
      </c>
      <c r="P8" s="17">
        <f t="shared" si="4"/>
        <v>6.1021322593580562E-4</v>
      </c>
      <c r="Q8" s="22"/>
      <c r="R8" s="17">
        <f t="shared" si="5"/>
        <v>0</v>
      </c>
      <c r="S8" s="22">
        <v>30</v>
      </c>
      <c r="T8" s="17">
        <f t="shared" si="6"/>
        <v>5.2303990794497625E-4</v>
      </c>
      <c r="U8" s="22">
        <v>0</v>
      </c>
      <c r="V8" s="17">
        <f t="shared" si="7"/>
        <v>0</v>
      </c>
      <c r="W8" s="22">
        <v>0</v>
      </c>
      <c r="X8" s="17">
        <f t="shared" si="8"/>
        <v>0</v>
      </c>
      <c r="Y8" s="22"/>
      <c r="Z8" s="17">
        <f t="shared" si="9"/>
        <v>0</v>
      </c>
      <c r="AA8" s="22"/>
      <c r="AB8" s="17">
        <f t="shared" si="10"/>
        <v>0</v>
      </c>
      <c r="AC8" s="22">
        <v>14</v>
      </c>
      <c r="AD8" s="17">
        <f t="shared" si="11"/>
        <v>2.4408529037432222E-4</v>
      </c>
      <c r="AE8" s="22">
        <v>21</v>
      </c>
      <c r="AF8" s="17">
        <f t="shared" si="12"/>
        <v>3.6612793556148332E-4</v>
      </c>
      <c r="AG8" s="22"/>
      <c r="AH8" s="17">
        <f t="shared" si="13"/>
        <v>0</v>
      </c>
      <c r="AI8" s="22"/>
      <c r="AJ8" s="17">
        <f t="shared" si="14"/>
        <v>0</v>
      </c>
      <c r="AK8" s="22"/>
      <c r="AL8" s="17">
        <f t="shared" si="15"/>
        <v>0</v>
      </c>
      <c r="AM8" s="22"/>
      <c r="AN8" s="17">
        <f t="shared" si="16"/>
        <v>0</v>
      </c>
      <c r="AO8" s="22">
        <v>7</v>
      </c>
      <c r="AP8" s="17">
        <f t="shared" si="17"/>
        <v>1.2204264518716111E-4</v>
      </c>
      <c r="AQ8" s="22">
        <v>51</v>
      </c>
      <c r="AR8" s="17">
        <f t="shared" si="18"/>
        <v>8.8916784350645951E-4</v>
      </c>
      <c r="AS8" s="22"/>
      <c r="AT8" s="17">
        <f t="shared" si="19"/>
        <v>0</v>
      </c>
      <c r="AU8" s="22">
        <v>58</v>
      </c>
      <c r="AV8" s="17">
        <f t="shared" si="20"/>
        <v>1.0112104886936207E-3</v>
      </c>
      <c r="AW8" s="22">
        <v>36</v>
      </c>
      <c r="AX8" s="17">
        <f t="shared" si="21"/>
        <v>6.276478895339715E-4</v>
      </c>
      <c r="AY8" s="2"/>
      <c r="AZ8" s="2"/>
      <c r="BA8" s="3"/>
      <c r="BB8" s="3"/>
      <c r="BC8" s="3"/>
      <c r="BD8" s="3"/>
      <c r="BE8" s="3"/>
      <c r="BF8" s="3"/>
    </row>
    <row r="9" spans="1:58" ht="27">
      <c r="A9" s="14" t="s">
        <v>35</v>
      </c>
      <c r="B9" s="14" t="s">
        <v>34</v>
      </c>
      <c r="C9" s="23" t="s">
        <v>46</v>
      </c>
      <c r="D9" s="15" t="s">
        <v>37</v>
      </c>
      <c r="E9" s="19" t="s">
        <v>38</v>
      </c>
      <c r="F9" s="22">
        <v>64844</v>
      </c>
      <c r="G9" s="22">
        <v>64466</v>
      </c>
      <c r="H9" s="16">
        <f t="shared" si="0"/>
        <v>0.99417062488433783</v>
      </c>
      <c r="I9" s="24">
        <v>378</v>
      </c>
      <c r="J9" s="16">
        <f t="shared" si="1"/>
        <v>5.829375115662205E-3</v>
      </c>
      <c r="K9" s="22">
        <v>4</v>
      </c>
      <c r="L9" s="17">
        <f t="shared" si="2"/>
        <v>6.1686509160446612E-5</v>
      </c>
      <c r="M9" s="25">
        <v>50</v>
      </c>
      <c r="N9" s="17">
        <f t="shared" si="3"/>
        <v>7.7108136450558258E-4</v>
      </c>
      <c r="O9" s="25">
        <v>42</v>
      </c>
      <c r="P9" s="17">
        <f t="shared" si="4"/>
        <v>6.4770834618468941E-4</v>
      </c>
      <c r="Q9" s="22"/>
      <c r="R9" s="17">
        <f t="shared" si="5"/>
        <v>0</v>
      </c>
      <c r="S9" s="25">
        <v>9</v>
      </c>
      <c r="T9" s="17">
        <f t="shared" si="6"/>
        <v>1.3879464561100487E-4</v>
      </c>
      <c r="U9" s="22">
        <v>25</v>
      </c>
      <c r="V9" s="17">
        <f t="shared" si="7"/>
        <v>3.8554068225279129E-4</v>
      </c>
      <c r="W9" s="22">
        <v>7</v>
      </c>
      <c r="X9" s="17">
        <f t="shared" si="8"/>
        <v>1.0795139103078156E-4</v>
      </c>
      <c r="Y9" s="22"/>
      <c r="Z9" s="17">
        <f t="shared" si="9"/>
        <v>0</v>
      </c>
      <c r="AA9" s="22"/>
      <c r="AB9" s="17">
        <f t="shared" si="10"/>
        <v>0</v>
      </c>
      <c r="AC9" s="22">
        <v>26</v>
      </c>
      <c r="AD9" s="17">
        <f t="shared" si="11"/>
        <v>4.0096230954290296E-4</v>
      </c>
      <c r="AE9" s="25">
        <v>24</v>
      </c>
      <c r="AF9" s="17">
        <f t="shared" si="12"/>
        <v>3.7011905496267967E-4</v>
      </c>
      <c r="AG9" s="22"/>
      <c r="AH9" s="17">
        <f t="shared" si="13"/>
        <v>0</v>
      </c>
      <c r="AI9" s="22"/>
      <c r="AJ9" s="17">
        <f t="shared" si="14"/>
        <v>0</v>
      </c>
      <c r="AK9" s="22"/>
      <c r="AL9" s="17">
        <f t="shared" si="15"/>
        <v>0</v>
      </c>
      <c r="AM9" s="22"/>
      <c r="AN9" s="17">
        <f t="shared" si="16"/>
        <v>0</v>
      </c>
      <c r="AO9" s="25">
        <v>13</v>
      </c>
      <c r="AP9" s="17">
        <f t="shared" si="17"/>
        <v>2.0048115477145148E-4</v>
      </c>
      <c r="AQ9" s="22">
        <v>64</v>
      </c>
      <c r="AR9" s="17">
        <f t="shared" si="18"/>
        <v>9.8698414656714578E-4</v>
      </c>
      <c r="AS9" s="22">
        <v>0</v>
      </c>
      <c r="AT9" s="17">
        <f t="shared" si="19"/>
        <v>0</v>
      </c>
      <c r="AU9" s="22">
        <v>73</v>
      </c>
      <c r="AV9" s="17">
        <f t="shared" si="20"/>
        <v>1.1257787921781506E-3</v>
      </c>
      <c r="AW9" s="22"/>
      <c r="AX9" s="17">
        <f t="shared" si="21"/>
        <v>0</v>
      </c>
      <c r="AY9" s="2">
        <f t="shared" ref="AY9:AY10" si="22">SUM(K9:AX9)</f>
        <v>337.00519708839681</v>
      </c>
      <c r="AZ9" s="2">
        <f t="shared" ref="AZ9:AZ10" si="23">AY9-I9</f>
        <v>-40.994802911603188</v>
      </c>
      <c r="BA9" s="3"/>
      <c r="BB9" s="3"/>
      <c r="BC9" s="3"/>
      <c r="BD9" s="3"/>
      <c r="BE9" s="3"/>
      <c r="BF9" s="3"/>
    </row>
    <row r="10" spans="1:58" ht="27">
      <c r="A10" s="14" t="s">
        <v>35</v>
      </c>
      <c r="B10" s="14" t="s">
        <v>34</v>
      </c>
      <c r="C10" s="23" t="s">
        <v>45</v>
      </c>
      <c r="D10" s="15" t="s">
        <v>40</v>
      </c>
      <c r="E10" s="19" t="s">
        <v>41</v>
      </c>
      <c r="F10" s="22">
        <v>237717</v>
      </c>
      <c r="G10" s="22">
        <v>235955</v>
      </c>
      <c r="H10" s="16">
        <f t="shared" si="0"/>
        <v>0.99258782501882492</v>
      </c>
      <c r="I10" s="24">
        <v>1762</v>
      </c>
      <c r="J10" s="16">
        <f t="shared" si="1"/>
        <v>7.4121749811750948E-3</v>
      </c>
      <c r="K10" s="22">
        <v>160</v>
      </c>
      <c r="L10" s="17">
        <f t="shared" si="2"/>
        <v>6.7306923779115503E-4</v>
      </c>
      <c r="M10" s="25">
        <v>204</v>
      </c>
      <c r="N10" s="17">
        <f t="shared" si="3"/>
        <v>8.581632781837227E-4</v>
      </c>
      <c r="O10" s="25">
        <v>126</v>
      </c>
      <c r="P10" s="17">
        <f t="shared" si="4"/>
        <v>5.3004202476053454E-4</v>
      </c>
      <c r="Q10" s="22"/>
      <c r="R10" s="17">
        <f t="shared" si="5"/>
        <v>0</v>
      </c>
      <c r="S10" s="25">
        <v>107</v>
      </c>
      <c r="T10" s="17">
        <f t="shared" si="6"/>
        <v>4.5011505277283494E-4</v>
      </c>
      <c r="U10" s="22">
        <v>109</v>
      </c>
      <c r="V10" s="17">
        <f t="shared" si="7"/>
        <v>4.5852841824522435E-4</v>
      </c>
      <c r="W10" s="22">
        <v>22</v>
      </c>
      <c r="X10" s="17">
        <f t="shared" si="8"/>
        <v>9.254702019628382E-5</v>
      </c>
      <c r="Y10" s="22"/>
      <c r="Z10" s="17">
        <f t="shared" si="9"/>
        <v>0</v>
      </c>
      <c r="AA10" s="22"/>
      <c r="AB10" s="17">
        <f t="shared" si="10"/>
        <v>0</v>
      </c>
      <c r="AC10" s="22">
        <v>42</v>
      </c>
      <c r="AD10" s="17">
        <f t="shared" si="11"/>
        <v>1.766806749201782E-4</v>
      </c>
      <c r="AE10" s="25">
        <v>55</v>
      </c>
      <c r="AF10" s="17">
        <f t="shared" si="12"/>
        <v>2.3136755049070953E-4</v>
      </c>
      <c r="AG10" s="22"/>
      <c r="AH10" s="17">
        <f t="shared" si="13"/>
        <v>0</v>
      </c>
      <c r="AI10" s="22"/>
      <c r="AJ10" s="17">
        <f t="shared" si="14"/>
        <v>0</v>
      </c>
      <c r="AK10" s="22"/>
      <c r="AL10" s="17">
        <f t="shared" si="15"/>
        <v>0</v>
      </c>
      <c r="AM10" s="22"/>
      <c r="AN10" s="17">
        <f t="shared" si="16"/>
        <v>0</v>
      </c>
      <c r="AO10" s="25">
        <v>31</v>
      </c>
      <c r="AP10" s="17">
        <f t="shared" si="17"/>
        <v>1.3040716482203628E-4</v>
      </c>
      <c r="AQ10" s="22">
        <v>407</v>
      </c>
      <c r="AR10" s="17">
        <f t="shared" si="18"/>
        <v>1.7121198736312507E-3</v>
      </c>
      <c r="AS10" s="22">
        <v>41</v>
      </c>
      <c r="AT10" s="17">
        <f t="shared" si="19"/>
        <v>1.7247399218398346E-4</v>
      </c>
      <c r="AU10" s="22">
        <v>345</v>
      </c>
      <c r="AV10" s="17">
        <f t="shared" si="20"/>
        <v>1.451305543987178E-3</v>
      </c>
      <c r="AW10" s="22"/>
      <c r="AX10" s="17">
        <f t="shared" si="21"/>
        <v>0</v>
      </c>
      <c r="AY10" s="2">
        <f t="shared" si="22"/>
        <v>1649.0069368198322</v>
      </c>
      <c r="AZ10" s="2">
        <f t="shared" si="23"/>
        <v>-112.99306318016784</v>
      </c>
      <c r="BA10" s="3"/>
      <c r="BB10" s="3"/>
      <c r="BC10" s="3"/>
      <c r="BD10" s="3"/>
      <c r="BE10" s="3"/>
      <c r="BF10" s="3"/>
    </row>
    <row r="11" spans="1:58" ht="27">
      <c r="A11" s="14" t="s">
        <v>47</v>
      </c>
      <c r="B11" s="14" t="s">
        <v>32</v>
      </c>
      <c r="C11" s="18" t="s">
        <v>48</v>
      </c>
      <c r="D11" s="15" t="s">
        <v>49</v>
      </c>
      <c r="E11" s="8" t="s">
        <v>50</v>
      </c>
      <c r="F11" s="8">
        <v>195702</v>
      </c>
      <c r="G11" s="8">
        <v>192449</v>
      </c>
      <c r="H11" s="16">
        <f t="shared" si="0"/>
        <v>0.9833777886787054</v>
      </c>
      <c r="I11" s="10">
        <v>3253</v>
      </c>
      <c r="J11" s="16">
        <f t="shared" si="1"/>
        <v>1.6622211321294621E-2</v>
      </c>
      <c r="K11" s="8">
        <v>145</v>
      </c>
      <c r="L11" s="17">
        <f t="shared" si="2"/>
        <v>7.4092242286742085E-4</v>
      </c>
      <c r="M11" s="8">
        <v>728</v>
      </c>
      <c r="N11" s="17">
        <f t="shared" si="3"/>
        <v>3.7199415437757406E-3</v>
      </c>
      <c r="O11" s="8">
        <v>77</v>
      </c>
      <c r="P11" s="17">
        <f t="shared" si="4"/>
        <v>3.9345535559166486E-4</v>
      </c>
      <c r="Q11" s="8">
        <v>25</v>
      </c>
      <c r="R11" s="17">
        <f t="shared" si="5"/>
        <v>1.2774524532196911E-4</v>
      </c>
      <c r="S11" s="8">
        <v>51</v>
      </c>
      <c r="T11" s="17">
        <f t="shared" si="6"/>
        <v>2.6060030045681702E-4</v>
      </c>
      <c r="U11" s="8">
        <v>755</v>
      </c>
      <c r="V11" s="17">
        <f t="shared" si="7"/>
        <v>3.8579064087234673E-3</v>
      </c>
      <c r="W11" s="8">
        <v>0</v>
      </c>
      <c r="X11" s="17">
        <f t="shared" si="8"/>
        <v>0</v>
      </c>
      <c r="Y11" s="8"/>
      <c r="Z11" s="17">
        <f t="shared" si="9"/>
        <v>0</v>
      </c>
      <c r="AA11" s="8"/>
      <c r="AB11" s="17">
        <f t="shared" si="10"/>
        <v>0</v>
      </c>
      <c r="AC11" s="8"/>
      <c r="AD11" s="17">
        <f t="shared" si="11"/>
        <v>0</v>
      </c>
      <c r="AE11" s="8">
        <v>0</v>
      </c>
      <c r="AF11" s="17">
        <f t="shared" si="12"/>
        <v>0</v>
      </c>
      <c r="AG11" s="8"/>
      <c r="AH11" s="17">
        <f t="shared" si="13"/>
        <v>0</v>
      </c>
      <c r="AI11" s="8"/>
      <c r="AJ11" s="17">
        <f t="shared" si="14"/>
        <v>0</v>
      </c>
      <c r="AK11" s="8"/>
      <c r="AL11" s="17">
        <f t="shared" si="15"/>
        <v>0</v>
      </c>
      <c r="AM11" s="8"/>
      <c r="AN11" s="17">
        <f t="shared" si="16"/>
        <v>0</v>
      </c>
      <c r="AO11" s="8"/>
      <c r="AP11" s="17">
        <f t="shared" si="17"/>
        <v>0</v>
      </c>
      <c r="AQ11" s="8">
        <v>722</v>
      </c>
      <c r="AR11" s="17">
        <f t="shared" si="18"/>
        <v>3.6892826848984681E-3</v>
      </c>
      <c r="AS11" s="8"/>
      <c r="AT11" s="17">
        <f t="shared" si="19"/>
        <v>0</v>
      </c>
      <c r="AU11" s="8">
        <f>285+405</f>
        <v>690</v>
      </c>
      <c r="AV11" s="17">
        <f t="shared" si="20"/>
        <v>3.5257687708863477E-3</v>
      </c>
      <c r="AW11" s="8">
        <v>60</v>
      </c>
      <c r="AX11" s="17">
        <f t="shared" si="21"/>
        <v>3.0658858877272589E-4</v>
      </c>
      <c r="AY11" s="2"/>
      <c r="AZ11" s="2"/>
      <c r="BA11" s="3"/>
      <c r="BB11" s="3"/>
      <c r="BC11" s="3"/>
      <c r="BD11" s="3"/>
      <c r="BE11" s="3"/>
      <c r="BF11" s="3"/>
    </row>
    <row r="12" spans="1:58" ht="27">
      <c r="A12" s="14" t="s">
        <v>47</v>
      </c>
      <c r="B12" s="14" t="s">
        <v>34</v>
      </c>
      <c r="C12" s="26" t="s">
        <v>51</v>
      </c>
      <c r="D12" s="15" t="s">
        <v>49</v>
      </c>
      <c r="E12" s="20" t="s">
        <v>50</v>
      </c>
      <c r="F12" s="22">
        <v>112197</v>
      </c>
      <c r="G12" s="22">
        <v>110809</v>
      </c>
      <c r="H12" s="16">
        <f t="shared" si="0"/>
        <v>0.98762890273358472</v>
      </c>
      <c r="I12" s="24">
        <v>1388</v>
      </c>
      <c r="J12" s="16">
        <f t="shared" si="1"/>
        <v>1.2371097266415323E-2</v>
      </c>
      <c r="K12" s="22">
        <v>33</v>
      </c>
      <c r="L12" s="17">
        <f t="shared" si="2"/>
        <v>2.9412551137730954E-4</v>
      </c>
      <c r="M12" s="22">
        <v>80</v>
      </c>
      <c r="N12" s="17">
        <f t="shared" si="3"/>
        <v>7.1303154273287159E-4</v>
      </c>
      <c r="O12" s="22">
        <v>46</v>
      </c>
      <c r="P12" s="17">
        <f t="shared" si="4"/>
        <v>4.099931370714012E-4</v>
      </c>
      <c r="Q12" s="22">
        <v>0</v>
      </c>
      <c r="R12" s="17">
        <f t="shared" si="5"/>
        <v>0</v>
      </c>
      <c r="S12" s="22">
        <v>49</v>
      </c>
      <c r="T12" s="17">
        <f t="shared" si="6"/>
        <v>4.3673181992388388E-4</v>
      </c>
      <c r="U12" s="22">
        <v>235</v>
      </c>
      <c r="V12" s="17">
        <f t="shared" si="7"/>
        <v>2.0945301567778106E-3</v>
      </c>
      <c r="W12" s="22">
        <v>0</v>
      </c>
      <c r="X12" s="17">
        <f t="shared" si="8"/>
        <v>0</v>
      </c>
      <c r="Y12" s="22"/>
      <c r="Z12" s="17">
        <f t="shared" si="9"/>
        <v>0</v>
      </c>
      <c r="AA12" s="22"/>
      <c r="AB12" s="17">
        <f t="shared" si="10"/>
        <v>0</v>
      </c>
      <c r="AC12" s="22"/>
      <c r="AD12" s="17">
        <f t="shared" si="11"/>
        <v>0</v>
      </c>
      <c r="AE12" s="22"/>
      <c r="AF12" s="17">
        <f t="shared" si="12"/>
        <v>0</v>
      </c>
      <c r="AG12" s="22"/>
      <c r="AH12" s="17">
        <f t="shared" si="13"/>
        <v>0</v>
      </c>
      <c r="AI12" s="22"/>
      <c r="AJ12" s="17">
        <f t="shared" si="14"/>
        <v>0</v>
      </c>
      <c r="AK12" s="22"/>
      <c r="AL12" s="17">
        <f t="shared" si="15"/>
        <v>0</v>
      </c>
      <c r="AM12" s="22"/>
      <c r="AN12" s="17">
        <f t="shared" si="16"/>
        <v>0</v>
      </c>
      <c r="AO12" s="22"/>
      <c r="AP12" s="17">
        <f t="shared" si="17"/>
        <v>0</v>
      </c>
      <c r="AQ12" s="22">
        <v>582</v>
      </c>
      <c r="AR12" s="17">
        <f t="shared" si="18"/>
        <v>5.1873044733816414E-3</v>
      </c>
      <c r="AS12" s="22"/>
      <c r="AT12" s="17">
        <f t="shared" si="19"/>
        <v>0</v>
      </c>
      <c r="AU12" s="22">
        <v>246</v>
      </c>
      <c r="AV12" s="17">
        <f t="shared" si="20"/>
        <v>2.1925719939035805E-3</v>
      </c>
      <c r="AW12" s="22">
        <v>117</v>
      </c>
      <c r="AX12" s="17">
        <f t="shared" si="21"/>
        <v>1.0428086312468249E-3</v>
      </c>
      <c r="AY12" s="2">
        <f t="shared" ref="AY12:AY14" si="24">SUM(K12:AX12)</f>
        <v>1388.0123710972664</v>
      </c>
      <c r="AZ12" s="2">
        <f t="shared" ref="AZ12:AZ14" si="25">AY12-I12</f>
        <v>1.2371097266395736E-2</v>
      </c>
      <c r="BA12" s="3"/>
      <c r="BB12" s="3"/>
      <c r="BC12" s="3"/>
      <c r="BD12" s="3"/>
      <c r="BE12" s="3"/>
      <c r="BF12" s="3"/>
    </row>
    <row r="13" spans="1:58" ht="27">
      <c r="A13" s="14" t="s">
        <v>47</v>
      </c>
      <c r="B13" s="14" t="s">
        <v>34</v>
      </c>
      <c r="C13" s="26" t="s">
        <v>52</v>
      </c>
      <c r="D13" s="15" t="s">
        <v>53</v>
      </c>
      <c r="E13" s="20" t="s">
        <v>54</v>
      </c>
      <c r="F13" s="20">
        <v>9979</v>
      </c>
      <c r="G13" s="20">
        <v>9920</v>
      </c>
      <c r="H13" s="16">
        <f t="shared" si="0"/>
        <v>0.99408758392624508</v>
      </c>
      <c r="I13" s="21">
        <v>59</v>
      </c>
      <c r="J13" s="16">
        <f t="shared" si="1"/>
        <v>5.9124160737548852E-3</v>
      </c>
      <c r="K13" s="20">
        <v>0</v>
      </c>
      <c r="L13" s="17">
        <f t="shared" si="2"/>
        <v>0</v>
      </c>
      <c r="M13" s="20">
        <v>6</v>
      </c>
      <c r="N13" s="17">
        <f t="shared" si="3"/>
        <v>6.0126265156829344E-4</v>
      </c>
      <c r="O13" s="20">
        <v>0</v>
      </c>
      <c r="P13" s="17">
        <f t="shared" si="4"/>
        <v>0</v>
      </c>
      <c r="Q13" s="20">
        <v>0</v>
      </c>
      <c r="R13" s="17">
        <f t="shared" si="5"/>
        <v>0</v>
      </c>
      <c r="S13" s="20">
        <v>0</v>
      </c>
      <c r="T13" s="17">
        <f t="shared" si="6"/>
        <v>0</v>
      </c>
      <c r="U13" s="20">
        <v>0</v>
      </c>
      <c r="V13" s="17">
        <f t="shared" si="7"/>
        <v>0</v>
      </c>
      <c r="W13" s="20">
        <v>0</v>
      </c>
      <c r="X13" s="17">
        <f t="shared" si="8"/>
        <v>0</v>
      </c>
      <c r="Y13" s="22"/>
      <c r="Z13" s="17">
        <f t="shared" si="9"/>
        <v>0</v>
      </c>
      <c r="AA13" s="22"/>
      <c r="AB13" s="17">
        <f t="shared" si="10"/>
        <v>0</v>
      </c>
      <c r="AC13" s="22"/>
      <c r="AD13" s="17">
        <f t="shared" si="11"/>
        <v>0</v>
      </c>
      <c r="AE13" s="22"/>
      <c r="AF13" s="17">
        <f t="shared" si="12"/>
        <v>0</v>
      </c>
      <c r="AG13" s="22"/>
      <c r="AH13" s="17">
        <f t="shared" si="13"/>
        <v>0</v>
      </c>
      <c r="AI13" s="22"/>
      <c r="AJ13" s="17">
        <f t="shared" si="14"/>
        <v>0</v>
      </c>
      <c r="AK13" s="22"/>
      <c r="AL13" s="17">
        <f t="shared" si="15"/>
        <v>0</v>
      </c>
      <c r="AM13" s="22"/>
      <c r="AN13" s="17">
        <f t="shared" si="16"/>
        <v>0</v>
      </c>
      <c r="AO13" s="22"/>
      <c r="AP13" s="17">
        <f t="shared" si="17"/>
        <v>0</v>
      </c>
      <c r="AQ13" s="20">
        <v>42</v>
      </c>
      <c r="AR13" s="17">
        <f t="shared" si="18"/>
        <v>4.2088385609780543E-3</v>
      </c>
      <c r="AS13" s="22"/>
      <c r="AT13" s="17">
        <f t="shared" si="19"/>
        <v>0</v>
      </c>
      <c r="AU13" s="20">
        <v>0</v>
      </c>
      <c r="AV13" s="17">
        <f t="shared" si="20"/>
        <v>0</v>
      </c>
      <c r="AW13" s="20">
        <v>11</v>
      </c>
      <c r="AX13" s="17">
        <f t="shared" si="21"/>
        <v>1.1023148612085379E-3</v>
      </c>
      <c r="AY13" s="2">
        <f t="shared" si="24"/>
        <v>59.005912416073755</v>
      </c>
      <c r="AZ13" s="2">
        <f t="shared" si="25"/>
        <v>5.9124160737553666E-3</v>
      </c>
      <c r="BA13" s="3"/>
      <c r="BB13" s="3"/>
      <c r="BC13" s="3"/>
      <c r="BD13" s="3"/>
      <c r="BE13" s="3"/>
      <c r="BF13" s="3"/>
    </row>
    <row r="14" spans="1:58" ht="27">
      <c r="A14" s="14" t="s">
        <v>47</v>
      </c>
      <c r="B14" s="14" t="s">
        <v>34</v>
      </c>
      <c r="C14" s="26" t="s">
        <v>55</v>
      </c>
      <c r="D14" s="15" t="s">
        <v>56</v>
      </c>
      <c r="E14" s="20" t="s">
        <v>57</v>
      </c>
      <c r="F14" s="22">
        <v>155104</v>
      </c>
      <c r="G14" s="22">
        <v>153656</v>
      </c>
      <c r="H14" s="16">
        <f t="shared" si="0"/>
        <v>0.99066432845058794</v>
      </c>
      <c r="I14" s="24">
        <v>1448</v>
      </c>
      <c r="J14" s="16">
        <f t="shared" si="1"/>
        <v>9.3356715494120075E-3</v>
      </c>
      <c r="K14" s="22">
        <v>0</v>
      </c>
      <c r="L14" s="17">
        <f t="shared" si="2"/>
        <v>0</v>
      </c>
      <c r="M14" s="22">
        <v>265</v>
      </c>
      <c r="N14" s="17">
        <f t="shared" si="3"/>
        <v>1.7085310501341036E-3</v>
      </c>
      <c r="O14" s="22">
        <v>175</v>
      </c>
      <c r="P14" s="17">
        <f t="shared" si="4"/>
        <v>1.1282752217866721E-3</v>
      </c>
      <c r="Q14" s="22">
        <v>25</v>
      </c>
      <c r="R14" s="17">
        <f t="shared" si="5"/>
        <v>1.6118217454095317E-4</v>
      </c>
      <c r="S14" s="22">
        <v>47</v>
      </c>
      <c r="T14" s="17">
        <f t="shared" si="6"/>
        <v>3.0302248813699194E-4</v>
      </c>
      <c r="U14" s="22">
        <v>207</v>
      </c>
      <c r="V14" s="17">
        <f t="shared" si="7"/>
        <v>1.3345884051990922E-3</v>
      </c>
      <c r="W14" s="22">
        <v>10</v>
      </c>
      <c r="X14" s="17">
        <f t="shared" si="8"/>
        <v>6.4472869816381264E-5</v>
      </c>
      <c r="Y14" s="22"/>
      <c r="Z14" s="17">
        <f t="shared" si="9"/>
        <v>0</v>
      </c>
      <c r="AA14" s="22"/>
      <c r="AB14" s="17">
        <f t="shared" si="10"/>
        <v>0</v>
      </c>
      <c r="AC14" s="22"/>
      <c r="AD14" s="17">
        <f t="shared" si="11"/>
        <v>0</v>
      </c>
      <c r="AE14" s="22"/>
      <c r="AF14" s="17">
        <f t="shared" si="12"/>
        <v>0</v>
      </c>
      <c r="AG14" s="22"/>
      <c r="AH14" s="17">
        <f t="shared" si="13"/>
        <v>0</v>
      </c>
      <c r="AI14" s="22"/>
      <c r="AJ14" s="17">
        <f t="shared" si="14"/>
        <v>0</v>
      </c>
      <c r="AK14" s="22"/>
      <c r="AL14" s="17">
        <f t="shared" si="15"/>
        <v>0</v>
      </c>
      <c r="AM14" s="22"/>
      <c r="AN14" s="17">
        <f t="shared" si="16"/>
        <v>0</v>
      </c>
      <c r="AO14" s="22"/>
      <c r="AP14" s="17">
        <f t="shared" si="17"/>
        <v>0</v>
      </c>
      <c r="AQ14" s="22">
        <v>358</v>
      </c>
      <c r="AR14" s="17">
        <f t="shared" si="18"/>
        <v>2.3081287394264493E-3</v>
      </c>
      <c r="AS14" s="22"/>
      <c r="AT14" s="17">
        <f t="shared" si="19"/>
        <v>0</v>
      </c>
      <c r="AU14" s="22">
        <v>7</v>
      </c>
      <c r="AV14" s="17">
        <f t="shared" si="20"/>
        <v>4.5131008871466887E-5</v>
      </c>
      <c r="AW14" s="22">
        <v>354</v>
      </c>
      <c r="AX14" s="17">
        <f t="shared" si="21"/>
        <v>2.2823395914998968E-3</v>
      </c>
      <c r="AY14" s="2">
        <f t="shared" si="24"/>
        <v>1448.0093356715495</v>
      </c>
      <c r="AZ14" s="2">
        <f t="shared" si="25"/>
        <v>9.3356715494792297E-3</v>
      </c>
      <c r="BA14" s="3"/>
      <c r="BB14" s="3"/>
      <c r="BC14" s="3"/>
      <c r="BD14" s="3"/>
      <c r="BE14" s="3"/>
      <c r="BF14" s="3"/>
    </row>
    <row r="15" spans="1:58" ht="27">
      <c r="A15" s="14" t="s">
        <v>58</v>
      </c>
      <c r="B15" s="14" t="s">
        <v>32</v>
      </c>
      <c r="C15" s="18" t="s">
        <v>59</v>
      </c>
      <c r="D15" s="15" t="s">
        <v>60</v>
      </c>
      <c r="E15" s="19" t="s">
        <v>61</v>
      </c>
      <c r="F15" s="19">
        <v>34416</v>
      </c>
      <c r="G15" s="19">
        <v>34011</v>
      </c>
      <c r="H15" s="16">
        <f t="shared" si="0"/>
        <v>0.98823221757322177</v>
      </c>
      <c r="I15" s="27">
        <v>405</v>
      </c>
      <c r="J15" s="16">
        <f t="shared" si="1"/>
        <v>1.1767782426778242E-2</v>
      </c>
      <c r="K15" s="22"/>
      <c r="L15" s="17">
        <f t="shared" si="2"/>
        <v>0</v>
      </c>
      <c r="M15" s="22">
        <v>0</v>
      </c>
      <c r="N15" s="17">
        <f t="shared" si="3"/>
        <v>0</v>
      </c>
      <c r="O15" s="22">
        <v>30</v>
      </c>
      <c r="P15" s="17">
        <f t="shared" si="4"/>
        <v>8.7168758716875871E-4</v>
      </c>
      <c r="Q15" s="22"/>
      <c r="R15" s="17">
        <f t="shared" si="5"/>
        <v>0</v>
      </c>
      <c r="S15" s="22">
        <v>138</v>
      </c>
      <c r="T15" s="17">
        <f t="shared" si="6"/>
        <v>4.0097629009762902E-3</v>
      </c>
      <c r="U15" s="22">
        <v>198</v>
      </c>
      <c r="V15" s="17">
        <f t="shared" si="7"/>
        <v>5.7531380753138078E-3</v>
      </c>
      <c r="W15" s="22"/>
      <c r="X15" s="17">
        <f t="shared" si="8"/>
        <v>0</v>
      </c>
      <c r="Y15" s="22"/>
      <c r="Z15" s="17">
        <f t="shared" si="9"/>
        <v>0</v>
      </c>
      <c r="AA15" s="22"/>
      <c r="AB15" s="17">
        <f t="shared" si="10"/>
        <v>0</v>
      </c>
      <c r="AC15" s="22"/>
      <c r="AD15" s="17">
        <f t="shared" si="11"/>
        <v>0</v>
      </c>
      <c r="AE15" s="22">
        <v>7</v>
      </c>
      <c r="AF15" s="17">
        <f t="shared" si="12"/>
        <v>2.0339377033937704E-4</v>
      </c>
      <c r="AG15" s="22"/>
      <c r="AH15" s="17">
        <f t="shared" si="13"/>
        <v>0</v>
      </c>
      <c r="AI15" s="22"/>
      <c r="AJ15" s="17">
        <f t="shared" si="14"/>
        <v>0</v>
      </c>
      <c r="AK15" s="22"/>
      <c r="AL15" s="17">
        <f t="shared" si="15"/>
        <v>0</v>
      </c>
      <c r="AM15" s="22"/>
      <c r="AN15" s="17">
        <f t="shared" si="16"/>
        <v>0</v>
      </c>
      <c r="AO15" s="22">
        <v>0</v>
      </c>
      <c r="AP15" s="17">
        <f t="shared" si="17"/>
        <v>0</v>
      </c>
      <c r="AQ15" s="22">
        <v>31</v>
      </c>
      <c r="AR15" s="17">
        <f t="shared" si="18"/>
        <v>9.0074384007438404E-4</v>
      </c>
      <c r="AS15" s="22"/>
      <c r="AT15" s="17">
        <f t="shared" si="19"/>
        <v>0</v>
      </c>
      <c r="AU15" s="22"/>
      <c r="AV15" s="17">
        <f t="shared" si="20"/>
        <v>0</v>
      </c>
      <c r="AW15" s="22">
        <v>1</v>
      </c>
      <c r="AX15" s="17">
        <f t="shared" si="21"/>
        <v>2.905625290562529E-5</v>
      </c>
      <c r="AY15" s="2"/>
      <c r="AZ15" s="2"/>
      <c r="BA15" s="3"/>
      <c r="BB15" s="3"/>
      <c r="BC15" s="3"/>
      <c r="BD15" s="3"/>
      <c r="BE15" s="3"/>
      <c r="BF15" s="3"/>
    </row>
    <row r="16" spans="1:58" ht="27">
      <c r="A16" s="14" t="s">
        <v>58</v>
      </c>
      <c r="B16" s="14" t="s">
        <v>32</v>
      </c>
      <c r="C16" s="18" t="s">
        <v>62</v>
      </c>
      <c r="D16" s="15" t="s">
        <v>40</v>
      </c>
      <c r="E16" s="19" t="s">
        <v>41</v>
      </c>
      <c r="F16" s="19">
        <v>17655</v>
      </c>
      <c r="G16" s="19">
        <v>17531</v>
      </c>
      <c r="H16" s="16">
        <f t="shared" si="0"/>
        <v>0.99297649391107334</v>
      </c>
      <c r="I16" s="27">
        <v>124</v>
      </c>
      <c r="J16" s="16">
        <f t="shared" si="1"/>
        <v>7.0235060889266496E-3</v>
      </c>
      <c r="K16" s="22"/>
      <c r="L16" s="17">
        <f t="shared" si="2"/>
        <v>0</v>
      </c>
      <c r="M16" s="22">
        <v>0</v>
      </c>
      <c r="N16" s="17">
        <f t="shared" si="3"/>
        <v>0</v>
      </c>
      <c r="O16" s="22">
        <v>2</v>
      </c>
      <c r="P16" s="17">
        <f t="shared" si="4"/>
        <v>1.1328235627301047E-4</v>
      </c>
      <c r="Q16" s="22"/>
      <c r="R16" s="17">
        <f t="shared" si="5"/>
        <v>0</v>
      </c>
      <c r="S16" s="22">
        <v>53</v>
      </c>
      <c r="T16" s="17">
        <f t="shared" si="6"/>
        <v>3.0019824412347777E-3</v>
      </c>
      <c r="U16" s="22">
        <v>52</v>
      </c>
      <c r="V16" s="17">
        <f t="shared" si="7"/>
        <v>2.9453412630982725E-3</v>
      </c>
      <c r="W16" s="22"/>
      <c r="X16" s="17">
        <f t="shared" si="8"/>
        <v>0</v>
      </c>
      <c r="Y16" s="22"/>
      <c r="Z16" s="17">
        <f t="shared" si="9"/>
        <v>0</v>
      </c>
      <c r="AA16" s="22"/>
      <c r="AB16" s="17">
        <f t="shared" si="10"/>
        <v>0</v>
      </c>
      <c r="AC16" s="22"/>
      <c r="AD16" s="17">
        <f t="shared" si="11"/>
        <v>0</v>
      </c>
      <c r="AE16" s="22">
        <v>3</v>
      </c>
      <c r="AF16" s="17">
        <f t="shared" si="12"/>
        <v>1.6992353440951571E-4</v>
      </c>
      <c r="AG16" s="22"/>
      <c r="AH16" s="17">
        <f t="shared" si="13"/>
        <v>0</v>
      </c>
      <c r="AI16" s="22"/>
      <c r="AJ16" s="17">
        <f t="shared" si="14"/>
        <v>0</v>
      </c>
      <c r="AK16" s="22"/>
      <c r="AL16" s="17">
        <f t="shared" si="15"/>
        <v>0</v>
      </c>
      <c r="AM16" s="22"/>
      <c r="AN16" s="17">
        <f t="shared" si="16"/>
        <v>0</v>
      </c>
      <c r="AO16" s="22">
        <v>0</v>
      </c>
      <c r="AP16" s="17">
        <f t="shared" si="17"/>
        <v>0</v>
      </c>
      <c r="AQ16" s="22">
        <v>14</v>
      </c>
      <c r="AR16" s="17">
        <f t="shared" si="18"/>
        <v>7.9297649391107331E-4</v>
      </c>
      <c r="AS16" s="22"/>
      <c r="AT16" s="17">
        <f t="shared" si="19"/>
        <v>0</v>
      </c>
      <c r="AU16" s="22"/>
      <c r="AV16" s="17">
        <f t="shared" si="20"/>
        <v>0</v>
      </c>
      <c r="AW16" s="22">
        <v>0</v>
      </c>
      <c r="AX16" s="17">
        <f t="shared" si="21"/>
        <v>0</v>
      </c>
      <c r="AY16" s="2"/>
      <c r="AZ16" s="2"/>
      <c r="BA16" s="3"/>
      <c r="BB16" s="3"/>
      <c r="BC16" s="3"/>
      <c r="BD16" s="3"/>
      <c r="BE16" s="3"/>
      <c r="BF16" s="3"/>
    </row>
    <row r="17" spans="1:58" ht="27">
      <c r="A17" s="14" t="s">
        <v>58</v>
      </c>
      <c r="B17" s="14" t="s">
        <v>32</v>
      </c>
      <c r="C17" s="18" t="s">
        <v>63</v>
      </c>
      <c r="D17" s="15" t="s">
        <v>53</v>
      </c>
      <c r="E17" s="19" t="s">
        <v>54</v>
      </c>
      <c r="F17" s="19">
        <v>109205</v>
      </c>
      <c r="G17" s="19">
        <v>108418</v>
      </c>
      <c r="H17" s="16">
        <f t="shared" si="0"/>
        <v>0.99279337026692915</v>
      </c>
      <c r="I17" s="27">
        <v>787</v>
      </c>
      <c r="J17" s="16">
        <f t="shared" si="1"/>
        <v>7.2066297330708297E-3</v>
      </c>
      <c r="K17" s="22"/>
      <c r="L17" s="17">
        <f t="shared" si="2"/>
        <v>0</v>
      </c>
      <c r="M17" s="22">
        <v>12</v>
      </c>
      <c r="N17" s="17">
        <f t="shared" si="3"/>
        <v>1.098850785220457E-4</v>
      </c>
      <c r="O17" s="22">
        <v>89</v>
      </c>
      <c r="P17" s="17">
        <f t="shared" si="4"/>
        <v>8.1498099903850555E-4</v>
      </c>
      <c r="Q17" s="22"/>
      <c r="R17" s="17">
        <f t="shared" si="5"/>
        <v>0</v>
      </c>
      <c r="S17" s="22">
        <v>296</v>
      </c>
      <c r="T17" s="17">
        <f t="shared" si="6"/>
        <v>2.7104986035437939E-3</v>
      </c>
      <c r="U17" s="22">
        <v>337</v>
      </c>
      <c r="V17" s="17">
        <f t="shared" si="7"/>
        <v>3.0859392884941164E-3</v>
      </c>
      <c r="W17" s="22"/>
      <c r="X17" s="17">
        <f t="shared" si="8"/>
        <v>0</v>
      </c>
      <c r="Y17" s="22"/>
      <c r="Z17" s="17">
        <f t="shared" si="9"/>
        <v>0</v>
      </c>
      <c r="AA17" s="22"/>
      <c r="AB17" s="17">
        <f t="shared" si="10"/>
        <v>0</v>
      </c>
      <c r="AC17" s="22"/>
      <c r="AD17" s="17">
        <f t="shared" si="11"/>
        <v>0</v>
      </c>
      <c r="AE17" s="22">
        <v>1</v>
      </c>
      <c r="AF17" s="17">
        <f t="shared" si="12"/>
        <v>9.1570898768371405E-6</v>
      </c>
      <c r="AG17" s="22"/>
      <c r="AH17" s="17">
        <f t="shared" si="13"/>
        <v>0</v>
      </c>
      <c r="AI17" s="22"/>
      <c r="AJ17" s="17">
        <f t="shared" si="14"/>
        <v>0</v>
      </c>
      <c r="AK17" s="22"/>
      <c r="AL17" s="17">
        <f t="shared" si="15"/>
        <v>0</v>
      </c>
      <c r="AM17" s="22"/>
      <c r="AN17" s="17">
        <f t="shared" si="16"/>
        <v>0</v>
      </c>
      <c r="AO17" s="22">
        <v>0</v>
      </c>
      <c r="AP17" s="17">
        <f t="shared" si="17"/>
        <v>0</v>
      </c>
      <c r="AQ17" s="22">
        <v>52</v>
      </c>
      <c r="AR17" s="17">
        <f t="shared" si="18"/>
        <v>4.7616867359553136E-4</v>
      </c>
      <c r="AS17" s="22"/>
      <c r="AT17" s="17">
        <f t="shared" si="19"/>
        <v>0</v>
      </c>
      <c r="AU17" s="22"/>
      <c r="AV17" s="17">
        <f t="shared" si="20"/>
        <v>0</v>
      </c>
      <c r="AW17" s="22">
        <v>0</v>
      </c>
      <c r="AX17" s="17">
        <f t="shared" si="21"/>
        <v>0</v>
      </c>
      <c r="AY17" s="2"/>
      <c r="AZ17" s="2"/>
      <c r="BA17" s="3"/>
      <c r="BB17" s="3"/>
      <c r="BC17" s="3"/>
      <c r="BD17" s="3"/>
      <c r="BE17" s="3"/>
      <c r="BF17" s="3"/>
    </row>
    <row r="18" spans="1:58" ht="27">
      <c r="A18" s="14" t="s">
        <v>58</v>
      </c>
      <c r="B18" s="14" t="s">
        <v>32</v>
      </c>
      <c r="C18" s="18" t="s">
        <v>64</v>
      </c>
      <c r="D18" s="15" t="s">
        <v>43</v>
      </c>
      <c r="E18" s="19" t="s">
        <v>65</v>
      </c>
      <c r="F18" s="19">
        <v>262479</v>
      </c>
      <c r="G18" s="19">
        <v>260243</v>
      </c>
      <c r="H18" s="16">
        <f t="shared" si="0"/>
        <v>0.99148122325976551</v>
      </c>
      <c r="I18" s="27">
        <v>2236</v>
      </c>
      <c r="J18" s="16">
        <f t="shared" si="1"/>
        <v>8.5187767402344575E-3</v>
      </c>
      <c r="K18" s="22"/>
      <c r="L18" s="17">
        <f t="shared" si="2"/>
        <v>0</v>
      </c>
      <c r="M18" s="22">
        <v>32</v>
      </c>
      <c r="N18" s="17">
        <f t="shared" si="3"/>
        <v>1.2191451506596718E-4</v>
      </c>
      <c r="O18" s="22">
        <v>279</v>
      </c>
      <c r="P18" s="17">
        <f t="shared" si="4"/>
        <v>1.0629421782314013E-3</v>
      </c>
      <c r="Q18" s="22"/>
      <c r="R18" s="17">
        <f t="shared" si="5"/>
        <v>0</v>
      </c>
      <c r="S18" s="22">
        <v>933</v>
      </c>
      <c r="T18" s="17">
        <f t="shared" si="6"/>
        <v>3.5545700798921055E-3</v>
      </c>
      <c r="U18" s="22">
        <v>788</v>
      </c>
      <c r="V18" s="17">
        <f t="shared" si="7"/>
        <v>3.0021449334994418E-3</v>
      </c>
      <c r="W18" s="22"/>
      <c r="X18" s="17">
        <f t="shared" si="8"/>
        <v>0</v>
      </c>
      <c r="Y18" s="22"/>
      <c r="Z18" s="17">
        <f t="shared" si="9"/>
        <v>0</v>
      </c>
      <c r="AA18" s="22"/>
      <c r="AB18" s="17">
        <f t="shared" si="10"/>
        <v>0</v>
      </c>
      <c r="AC18" s="22"/>
      <c r="AD18" s="17">
        <f t="shared" si="11"/>
        <v>0</v>
      </c>
      <c r="AE18" s="22">
        <v>11</v>
      </c>
      <c r="AF18" s="17">
        <f t="shared" si="12"/>
        <v>4.190811455392622E-5</v>
      </c>
      <c r="AG18" s="22"/>
      <c r="AH18" s="17">
        <f t="shared" si="13"/>
        <v>0</v>
      </c>
      <c r="AI18" s="22"/>
      <c r="AJ18" s="17">
        <f t="shared" si="14"/>
        <v>0</v>
      </c>
      <c r="AK18" s="22"/>
      <c r="AL18" s="17">
        <f t="shared" si="15"/>
        <v>0</v>
      </c>
      <c r="AM18" s="22"/>
      <c r="AN18" s="17">
        <f t="shared" si="16"/>
        <v>0</v>
      </c>
      <c r="AO18" s="22">
        <v>3</v>
      </c>
      <c r="AP18" s="17">
        <f t="shared" si="17"/>
        <v>1.1429485787434424E-5</v>
      </c>
      <c r="AQ18" s="22">
        <v>161</v>
      </c>
      <c r="AR18" s="17">
        <f t="shared" si="18"/>
        <v>6.1338240392564737E-4</v>
      </c>
      <c r="AS18" s="22"/>
      <c r="AT18" s="17">
        <f t="shared" si="19"/>
        <v>0</v>
      </c>
      <c r="AU18" s="22"/>
      <c r="AV18" s="17">
        <f t="shared" si="20"/>
        <v>0</v>
      </c>
      <c r="AW18" s="22">
        <v>29</v>
      </c>
      <c r="AX18" s="17">
        <f t="shared" si="21"/>
        <v>1.1048502927853276E-4</v>
      </c>
      <c r="AY18" s="2"/>
      <c r="AZ18" s="2"/>
      <c r="BA18" s="3"/>
      <c r="BB18" s="3"/>
      <c r="BC18" s="3"/>
      <c r="BD18" s="3"/>
      <c r="BE18" s="3"/>
      <c r="BF18" s="3"/>
    </row>
    <row r="19" spans="1:58" ht="27">
      <c r="A19" s="14" t="s">
        <v>58</v>
      </c>
      <c r="B19" s="14" t="s">
        <v>34</v>
      </c>
      <c r="C19" s="28" t="s">
        <v>66</v>
      </c>
      <c r="D19" s="15" t="s">
        <v>60</v>
      </c>
      <c r="E19" s="19" t="s">
        <v>61</v>
      </c>
      <c r="F19" s="22">
        <v>121363</v>
      </c>
      <c r="G19" s="22">
        <v>120592</v>
      </c>
      <c r="H19" s="16">
        <f t="shared" si="0"/>
        <v>0.99364715770045231</v>
      </c>
      <c r="I19" s="24">
        <v>771</v>
      </c>
      <c r="J19" s="16">
        <f t="shared" si="1"/>
        <v>6.3528422995476385E-3</v>
      </c>
      <c r="K19" s="22">
        <v>0</v>
      </c>
      <c r="L19" s="17">
        <f t="shared" si="2"/>
        <v>0</v>
      </c>
      <c r="M19" s="22">
        <v>28</v>
      </c>
      <c r="N19" s="17">
        <f t="shared" si="3"/>
        <v>2.3071282021703486E-4</v>
      </c>
      <c r="O19" s="22">
        <v>94</v>
      </c>
      <c r="P19" s="17">
        <f t="shared" si="4"/>
        <v>7.7453589644290268E-4</v>
      </c>
      <c r="Q19" s="22"/>
      <c r="R19" s="17">
        <f t="shared" si="5"/>
        <v>0</v>
      </c>
      <c r="S19" s="22">
        <v>229</v>
      </c>
      <c r="T19" s="17">
        <f t="shared" si="6"/>
        <v>1.8869012796321779E-3</v>
      </c>
      <c r="U19" s="22">
        <v>345</v>
      </c>
      <c r="V19" s="17">
        <f t="shared" si="7"/>
        <v>2.8427115348170365E-3</v>
      </c>
      <c r="W19" s="22"/>
      <c r="X19" s="17">
        <f t="shared" si="8"/>
        <v>0</v>
      </c>
      <c r="Y19" s="22"/>
      <c r="Z19" s="17">
        <f t="shared" si="9"/>
        <v>0</v>
      </c>
      <c r="AA19" s="22"/>
      <c r="AB19" s="17">
        <f t="shared" si="10"/>
        <v>0</v>
      </c>
      <c r="AC19" s="22">
        <v>0</v>
      </c>
      <c r="AD19" s="17">
        <f t="shared" si="11"/>
        <v>0</v>
      </c>
      <c r="AE19" s="22">
        <v>0</v>
      </c>
      <c r="AF19" s="17">
        <f t="shared" si="12"/>
        <v>0</v>
      </c>
      <c r="AG19" s="22"/>
      <c r="AH19" s="17">
        <f t="shared" si="13"/>
        <v>0</v>
      </c>
      <c r="AI19" s="22"/>
      <c r="AJ19" s="17">
        <f t="shared" si="14"/>
        <v>0</v>
      </c>
      <c r="AK19" s="22"/>
      <c r="AL19" s="17">
        <f t="shared" si="15"/>
        <v>0</v>
      </c>
      <c r="AM19" s="22"/>
      <c r="AN19" s="17">
        <f t="shared" si="16"/>
        <v>0</v>
      </c>
      <c r="AO19" s="22">
        <v>14</v>
      </c>
      <c r="AP19" s="17">
        <f t="shared" si="17"/>
        <v>1.1535641010851743E-4</v>
      </c>
      <c r="AQ19" s="22">
        <v>60</v>
      </c>
      <c r="AR19" s="17">
        <f t="shared" si="18"/>
        <v>4.9438461475078896E-4</v>
      </c>
      <c r="AS19" s="22"/>
      <c r="AT19" s="17">
        <f t="shared" si="19"/>
        <v>0</v>
      </c>
      <c r="AU19" s="22">
        <v>0</v>
      </c>
      <c r="AV19" s="17">
        <f t="shared" si="20"/>
        <v>0</v>
      </c>
      <c r="AW19" s="22">
        <v>1</v>
      </c>
      <c r="AX19" s="17">
        <f t="shared" si="21"/>
        <v>8.2397435791798156E-6</v>
      </c>
      <c r="AY19" s="2">
        <f t="shared" ref="AY19:AY22" si="26">SUM(K19:AX19)</f>
        <v>771.00635284229963</v>
      </c>
      <c r="AZ19" s="2">
        <f t="shared" ref="AZ19:AZ22" si="27">AY19-I19</f>
        <v>6.352842299634176E-3</v>
      </c>
      <c r="BA19" s="3"/>
      <c r="BB19" s="3"/>
      <c r="BC19" s="3"/>
      <c r="BD19" s="3"/>
      <c r="BE19" s="3"/>
      <c r="BF19" s="3"/>
    </row>
    <row r="20" spans="1:58" ht="27">
      <c r="A20" s="14" t="s">
        <v>58</v>
      </c>
      <c r="B20" s="14" t="s">
        <v>34</v>
      </c>
      <c r="C20" s="28" t="s">
        <v>67</v>
      </c>
      <c r="D20" s="15" t="s">
        <v>53</v>
      </c>
      <c r="E20" s="19" t="s">
        <v>54</v>
      </c>
      <c r="F20" s="22">
        <v>79919</v>
      </c>
      <c r="G20" s="22">
        <v>79448</v>
      </c>
      <c r="H20" s="16">
        <f t="shared" si="0"/>
        <v>0.99410653286452533</v>
      </c>
      <c r="I20" s="24">
        <v>471</v>
      </c>
      <c r="J20" s="16">
        <f t="shared" si="1"/>
        <v>5.8934671354746683E-3</v>
      </c>
      <c r="K20" s="22">
        <v>1</v>
      </c>
      <c r="L20" s="17">
        <f t="shared" si="2"/>
        <v>1.2512669077440909E-5</v>
      </c>
      <c r="M20" s="22">
        <v>15</v>
      </c>
      <c r="N20" s="17">
        <f t="shared" si="3"/>
        <v>1.8769003616161362E-4</v>
      </c>
      <c r="O20" s="22">
        <v>55</v>
      </c>
      <c r="P20" s="17">
        <f t="shared" si="4"/>
        <v>6.8819679925925001E-4</v>
      </c>
      <c r="Q20" s="22"/>
      <c r="R20" s="17">
        <f t="shared" si="5"/>
        <v>0</v>
      </c>
      <c r="S20" s="22">
        <v>146</v>
      </c>
      <c r="T20" s="17">
        <f t="shared" si="6"/>
        <v>1.8268496853063726E-3</v>
      </c>
      <c r="U20" s="22">
        <v>146</v>
      </c>
      <c r="V20" s="17">
        <f t="shared" si="7"/>
        <v>1.8268496853063726E-3</v>
      </c>
      <c r="W20" s="22"/>
      <c r="X20" s="17">
        <f t="shared" si="8"/>
        <v>0</v>
      </c>
      <c r="Y20" s="22"/>
      <c r="Z20" s="17">
        <f t="shared" si="9"/>
        <v>0</v>
      </c>
      <c r="AA20" s="22"/>
      <c r="AB20" s="17">
        <f t="shared" si="10"/>
        <v>0</v>
      </c>
      <c r="AC20" s="22">
        <v>1</v>
      </c>
      <c r="AD20" s="17">
        <f t="shared" si="11"/>
        <v>1.2512669077440909E-5</v>
      </c>
      <c r="AE20" s="22">
        <v>0</v>
      </c>
      <c r="AF20" s="17">
        <f t="shared" si="12"/>
        <v>0</v>
      </c>
      <c r="AG20" s="22"/>
      <c r="AH20" s="17">
        <f t="shared" si="13"/>
        <v>0</v>
      </c>
      <c r="AI20" s="22"/>
      <c r="AJ20" s="17">
        <f t="shared" si="14"/>
        <v>0</v>
      </c>
      <c r="AK20" s="22"/>
      <c r="AL20" s="17">
        <f t="shared" si="15"/>
        <v>0</v>
      </c>
      <c r="AM20" s="22"/>
      <c r="AN20" s="17">
        <f t="shared" si="16"/>
        <v>0</v>
      </c>
      <c r="AO20" s="22">
        <v>8</v>
      </c>
      <c r="AP20" s="17">
        <f t="shared" si="17"/>
        <v>1.0010135261952727E-4</v>
      </c>
      <c r="AQ20" s="22">
        <v>99</v>
      </c>
      <c r="AR20" s="17">
        <f t="shared" si="18"/>
        <v>1.2387542386666499E-3</v>
      </c>
      <c r="AS20" s="22"/>
      <c r="AT20" s="17">
        <f t="shared" si="19"/>
        <v>0</v>
      </c>
      <c r="AU20" s="22">
        <v>0</v>
      </c>
      <c r="AV20" s="17">
        <f t="shared" si="20"/>
        <v>0</v>
      </c>
      <c r="AW20" s="22">
        <v>0</v>
      </c>
      <c r="AX20" s="17">
        <f t="shared" si="21"/>
        <v>0</v>
      </c>
      <c r="AY20" s="2">
        <f t="shared" si="26"/>
        <v>471.00589346713548</v>
      </c>
      <c r="AZ20" s="2">
        <f t="shared" si="27"/>
        <v>5.8934671354791135E-3</v>
      </c>
      <c r="BA20" s="3"/>
      <c r="BB20" s="3"/>
      <c r="BC20" s="3"/>
      <c r="BD20" s="3"/>
      <c r="BE20" s="3"/>
      <c r="BF20" s="3"/>
    </row>
    <row r="21" spans="1:58" ht="27">
      <c r="A21" s="14" t="s">
        <v>58</v>
      </c>
      <c r="B21" s="14" t="s">
        <v>34</v>
      </c>
      <c r="C21" s="28" t="s">
        <v>68</v>
      </c>
      <c r="D21" s="15" t="s">
        <v>69</v>
      </c>
      <c r="E21" s="19" t="s">
        <v>70</v>
      </c>
      <c r="F21" s="22">
        <v>186716</v>
      </c>
      <c r="G21" s="22">
        <v>185510</v>
      </c>
      <c r="H21" s="16">
        <f t="shared" si="0"/>
        <v>0.99354099273763363</v>
      </c>
      <c r="I21" s="24">
        <v>1206</v>
      </c>
      <c r="J21" s="16">
        <f t="shared" si="1"/>
        <v>6.4590072623663744E-3</v>
      </c>
      <c r="K21" s="22">
        <v>0</v>
      </c>
      <c r="L21" s="17">
        <f t="shared" si="2"/>
        <v>0</v>
      </c>
      <c r="M21" s="22">
        <v>42</v>
      </c>
      <c r="N21" s="17">
        <f t="shared" si="3"/>
        <v>2.2494055142569463E-4</v>
      </c>
      <c r="O21" s="22">
        <v>168</v>
      </c>
      <c r="P21" s="17">
        <f t="shared" si="4"/>
        <v>8.9976220570277851E-4</v>
      </c>
      <c r="Q21" s="22"/>
      <c r="R21" s="17">
        <f t="shared" si="5"/>
        <v>0</v>
      </c>
      <c r="S21" s="22">
        <v>323</v>
      </c>
      <c r="T21" s="17">
        <f t="shared" si="6"/>
        <v>1.7298999550118897E-3</v>
      </c>
      <c r="U21" s="22">
        <v>498</v>
      </c>
      <c r="V21" s="17">
        <f t="shared" si="7"/>
        <v>2.6671522526189508E-3</v>
      </c>
      <c r="W21" s="22"/>
      <c r="X21" s="17">
        <f t="shared" si="8"/>
        <v>0</v>
      </c>
      <c r="Y21" s="22"/>
      <c r="Z21" s="17">
        <f t="shared" si="9"/>
        <v>0</v>
      </c>
      <c r="AA21" s="22"/>
      <c r="AB21" s="17">
        <f t="shared" si="10"/>
        <v>0</v>
      </c>
      <c r="AC21" s="22">
        <v>0</v>
      </c>
      <c r="AD21" s="17">
        <f t="shared" si="11"/>
        <v>0</v>
      </c>
      <c r="AE21" s="22">
        <v>0</v>
      </c>
      <c r="AF21" s="17">
        <f t="shared" si="12"/>
        <v>0</v>
      </c>
      <c r="AG21" s="22"/>
      <c r="AH21" s="17">
        <f t="shared" si="13"/>
        <v>0</v>
      </c>
      <c r="AI21" s="22"/>
      <c r="AJ21" s="17">
        <f t="shared" si="14"/>
        <v>0</v>
      </c>
      <c r="AK21" s="22"/>
      <c r="AL21" s="17">
        <f t="shared" si="15"/>
        <v>0</v>
      </c>
      <c r="AM21" s="22"/>
      <c r="AN21" s="17">
        <f t="shared" si="16"/>
        <v>0</v>
      </c>
      <c r="AO21" s="22">
        <v>7</v>
      </c>
      <c r="AP21" s="17">
        <f t="shared" si="17"/>
        <v>3.7490091904282438E-5</v>
      </c>
      <c r="AQ21" s="22">
        <v>150</v>
      </c>
      <c r="AR21" s="17">
        <f t="shared" si="18"/>
        <v>8.0335911223462374E-4</v>
      </c>
      <c r="AS21" s="22"/>
      <c r="AT21" s="17">
        <f t="shared" si="19"/>
        <v>0</v>
      </c>
      <c r="AU21" s="22">
        <v>12</v>
      </c>
      <c r="AV21" s="17">
        <f t="shared" si="20"/>
        <v>6.4268728978769901E-5</v>
      </c>
      <c r="AW21" s="22">
        <v>6</v>
      </c>
      <c r="AX21" s="17">
        <f t="shared" si="21"/>
        <v>3.2134364489384951E-5</v>
      </c>
      <c r="AY21" s="2">
        <f t="shared" si="26"/>
        <v>1206.0064590072623</v>
      </c>
      <c r="AZ21" s="2">
        <f t="shared" si="27"/>
        <v>6.4590072622650041E-3</v>
      </c>
      <c r="BA21" s="3"/>
      <c r="BB21" s="3"/>
      <c r="BC21" s="3"/>
      <c r="BD21" s="3"/>
      <c r="BE21" s="3"/>
      <c r="BF21" s="3"/>
    </row>
    <row r="22" spans="1:58" ht="27">
      <c r="A22" s="14" t="s">
        <v>58</v>
      </c>
      <c r="B22" s="14" t="s">
        <v>34</v>
      </c>
      <c r="C22" s="28" t="s">
        <v>71</v>
      </c>
      <c r="D22" s="15" t="s">
        <v>56</v>
      </c>
      <c r="E22" s="19" t="s">
        <v>57</v>
      </c>
      <c r="F22" s="22">
        <v>65523</v>
      </c>
      <c r="G22" s="22">
        <v>65211</v>
      </c>
      <c r="H22" s="16">
        <f t="shared" si="0"/>
        <v>0.99523831326404466</v>
      </c>
      <c r="I22" s="24">
        <v>312</v>
      </c>
      <c r="J22" s="16">
        <f t="shared" si="1"/>
        <v>4.7616867359553134E-3</v>
      </c>
      <c r="K22" s="22">
        <v>2</v>
      </c>
      <c r="L22" s="17">
        <f t="shared" si="2"/>
        <v>3.0523632922790471E-5</v>
      </c>
      <c r="M22" s="22">
        <v>97</v>
      </c>
      <c r="N22" s="17">
        <f t="shared" si="3"/>
        <v>1.4803961967553379E-3</v>
      </c>
      <c r="O22" s="22">
        <v>69</v>
      </c>
      <c r="P22" s="17">
        <f t="shared" si="4"/>
        <v>1.0530653358362713E-3</v>
      </c>
      <c r="Q22" s="22"/>
      <c r="R22" s="17">
        <f t="shared" si="5"/>
        <v>0</v>
      </c>
      <c r="S22" s="22">
        <v>0</v>
      </c>
      <c r="T22" s="17">
        <f t="shared" si="6"/>
        <v>0</v>
      </c>
      <c r="U22" s="22">
        <v>0</v>
      </c>
      <c r="V22" s="17">
        <f t="shared" si="7"/>
        <v>0</v>
      </c>
      <c r="W22" s="22"/>
      <c r="X22" s="17">
        <f t="shared" si="8"/>
        <v>0</v>
      </c>
      <c r="Y22" s="22"/>
      <c r="Z22" s="17">
        <f t="shared" si="9"/>
        <v>0</v>
      </c>
      <c r="AA22" s="22"/>
      <c r="AB22" s="17">
        <f t="shared" si="10"/>
        <v>0</v>
      </c>
      <c r="AC22" s="22">
        <v>0</v>
      </c>
      <c r="AD22" s="17">
        <f t="shared" si="11"/>
        <v>0</v>
      </c>
      <c r="AE22" s="22">
        <v>2</v>
      </c>
      <c r="AF22" s="17">
        <f t="shared" si="12"/>
        <v>3.0523632922790471E-5</v>
      </c>
      <c r="AG22" s="22"/>
      <c r="AH22" s="17">
        <f t="shared" si="13"/>
        <v>0</v>
      </c>
      <c r="AI22" s="22"/>
      <c r="AJ22" s="17">
        <f t="shared" si="14"/>
        <v>0</v>
      </c>
      <c r="AK22" s="22"/>
      <c r="AL22" s="17">
        <f t="shared" si="15"/>
        <v>0</v>
      </c>
      <c r="AM22" s="22"/>
      <c r="AN22" s="17">
        <f t="shared" si="16"/>
        <v>0</v>
      </c>
      <c r="AO22" s="22">
        <v>14</v>
      </c>
      <c r="AP22" s="17">
        <f t="shared" si="17"/>
        <v>2.1366543045953329E-4</v>
      </c>
      <c r="AQ22" s="22">
        <v>111</v>
      </c>
      <c r="AR22" s="17">
        <f t="shared" si="18"/>
        <v>1.6940616272148711E-3</v>
      </c>
      <c r="AS22" s="22"/>
      <c r="AT22" s="17">
        <f t="shared" si="19"/>
        <v>0</v>
      </c>
      <c r="AU22" s="22">
        <v>2</v>
      </c>
      <c r="AV22" s="17">
        <f t="shared" si="20"/>
        <v>3.0523632922790471E-5</v>
      </c>
      <c r="AW22" s="22">
        <v>15</v>
      </c>
      <c r="AX22" s="17">
        <f t="shared" si="21"/>
        <v>2.2892724692092853E-4</v>
      </c>
      <c r="AY22" s="2">
        <f t="shared" si="26"/>
        <v>312.00476168673595</v>
      </c>
      <c r="AZ22" s="2">
        <f t="shared" si="27"/>
        <v>4.7616867359465687E-3</v>
      </c>
      <c r="BA22" s="3"/>
      <c r="BB22" s="3"/>
      <c r="BC22" s="3"/>
      <c r="BD22" s="3"/>
      <c r="BE22" s="3"/>
      <c r="BF22" s="3"/>
    </row>
    <row r="23" spans="1:58" ht="27">
      <c r="A23" s="14" t="s">
        <v>72</v>
      </c>
      <c r="B23" s="14" t="s">
        <v>32</v>
      </c>
      <c r="C23" s="18" t="s">
        <v>73</v>
      </c>
      <c r="D23" s="15" t="s">
        <v>56</v>
      </c>
      <c r="E23" s="19" t="s">
        <v>57</v>
      </c>
      <c r="F23" s="19">
        <v>43707</v>
      </c>
      <c r="G23" s="19">
        <v>43179</v>
      </c>
      <c r="H23" s="16">
        <f t="shared" si="0"/>
        <v>0.98791955521998764</v>
      </c>
      <c r="I23" s="27">
        <v>528</v>
      </c>
      <c r="J23" s="16">
        <f t="shared" si="1"/>
        <v>1.2080444780012354E-2</v>
      </c>
      <c r="K23" s="22"/>
      <c r="L23" s="17">
        <f t="shared" si="2"/>
        <v>0</v>
      </c>
      <c r="M23" s="22">
        <v>6</v>
      </c>
      <c r="N23" s="17">
        <f t="shared" si="3"/>
        <v>1.372777815910495E-4</v>
      </c>
      <c r="O23" s="22">
        <v>124</v>
      </c>
      <c r="P23" s="17">
        <f t="shared" si="4"/>
        <v>2.8370741528816893E-3</v>
      </c>
      <c r="Q23" s="22"/>
      <c r="R23" s="17">
        <f t="shared" si="5"/>
        <v>0</v>
      </c>
      <c r="S23" s="22">
        <v>150</v>
      </c>
      <c r="T23" s="17">
        <f t="shared" si="6"/>
        <v>3.4319445397762373E-3</v>
      </c>
      <c r="U23" s="22">
        <v>166</v>
      </c>
      <c r="V23" s="17">
        <f t="shared" si="7"/>
        <v>3.7980186240190359E-3</v>
      </c>
      <c r="W23" s="22"/>
      <c r="X23" s="17">
        <f t="shared" si="8"/>
        <v>0</v>
      </c>
      <c r="Y23" s="22"/>
      <c r="Z23" s="17">
        <f t="shared" si="9"/>
        <v>0</v>
      </c>
      <c r="AA23" s="22"/>
      <c r="AB23" s="17">
        <f t="shared" si="10"/>
        <v>0</v>
      </c>
      <c r="AC23" s="22"/>
      <c r="AD23" s="17">
        <f t="shared" si="11"/>
        <v>0</v>
      </c>
      <c r="AE23" s="22">
        <v>0</v>
      </c>
      <c r="AF23" s="17">
        <f t="shared" si="12"/>
        <v>0</v>
      </c>
      <c r="AG23" s="22"/>
      <c r="AH23" s="17">
        <f t="shared" si="13"/>
        <v>0</v>
      </c>
      <c r="AI23" s="22"/>
      <c r="AJ23" s="17">
        <f t="shared" si="14"/>
        <v>0</v>
      </c>
      <c r="AK23" s="22"/>
      <c r="AL23" s="17">
        <f t="shared" si="15"/>
        <v>0</v>
      </c>
      <c r="AM23" s="22"/>
      <c r="AN23" s="17">
        <f t="shared" si="16"/>
        <v>0</v>
      </c>
      <c r="AO23" s="22"/>
      <c r="AP23" s="17">
        <f t="shared" si="17"/>
        <v>0</v>
      </c>
      <c r="AQ23" s="22">
        <v>82</v>
      </c>
      <c r="AR23" s="17">
        <f t="shared" si="18"/>
        <v>1.8761296817443431E-3</v>
      </c>
      <c r="AS23" s="22">
        <v>0</v>
      </c>
      <c r="AT23" s="17">
        <f t="shared" si="19"/>
        <v>0</v>
      </c>
      <c r="AU23" s="22"/>
      <c r="AV23" s="17">
        <f t="shared" si="20"/>
        <v>0</v>
      </c>
      <c r="AW23" s="22">
        <v>0</v>
      </c>
      <c r="AX23" s="17">
        <f t="shared" si="21"/>
        <v>0</v>
      </c>
      <c r="AY23" s="2"/>
      <c r="AZ23" s="2"/>
      <c r="BA23" s="3"/>
      <c r="BB23" s="3"/>
      <c r="BC23" s="3"/>
      <c r="BD23" s="3"/>
      <c r="BE23" s="3"/>
      <c r="BF23" s="3"/>
    </row>
    <row r="24" spans="1:58" ht="27">
      <c r="A24" s="14" t="s">
        <v>72</v>
      </c>
      <c r="B24" s="14" t="s">
        <v>32</v>
      </c>
      <c r="C24" s="18" t="s">
        <v>74</v>
      </c>
      <c r="D24" s="15" t="s">
        <v>69</v>
      </c>
      <c r="E24" s="19" t="s">
        <v>70</v>
      </c>
      <c r="F24" s="19">
        <v>178635</v>
      </c>
      <c r="G24" s="19">
        <v>176175</v>
      </c>
      <c r="H24" s="16">
        <f t="shared" si="0"/>
        <v>0.98622890251070616</v>
      </c>
      <c r="I24" s="27">
        <v>2460</v>
      </c>
      <c r="J24" s="16">
        <f t="shared" si="1"/>
        <v>1.3771097489293812E-2</v>
      </c>
      <c r="K24" s="22"/>
      <c r="L24" s="17">
        <f t="shared" si="2"/>
        <v>0</v>
      </c>
      <c r="M24" s="22">
        <v>1</v>
      </c>
      <c r="N24" s="17">
        <f t="shared" si="3"/>
        <v>5.5980071094690291E-6</v>
      </c>
      <c r="O24" s="22">
        <v>159</v>
      </c>
      <c r="P24" s="17">
        <f t="shared" si="4"/>
        <v>8.9008313040557562E-4</v>
      </c>
      <c r="Q24" s="22"/>
      <c r="R24" s="17">
        <f t="shared" si="5"/>
        <v>0</v>
      </c>
      <c r="S24" s="22">
        <v>927</v>
      </c>
      <c r="T24" s="17">
        <f t="shared" si="6"/>
        <v>5.1893525904777903E-3</v>
      </c>
      <c r="U24" s="22">
        <v>832</v>
      </c>
      <c r="V24" s="17">
        <f t="shared" si="7"/>
        <v>4.6575419150782322E-3</v>
      </c>
      <c r="W24" s="22"/>
      <c r="X24" s="17">
        <f t="shared" si="8"/>
        <v>0</v>
      </c>
      <c r="Y24" s="22"/>
      <c r="Z24" s="17">
        <f t="shared" si="9"/>
        <v>0</v>
      </c>
      <c r="AA24" s="22"/>
      <c r="AB24" s="17">
        <f t="shared" si="10"/>
        <v>0</v>
      </c>
      <c r="AC24" s="22"/>
      <c r="AD24" s="17">
        <f t="shared" si="11"/>
        <v>0</v>
      </c>
      <c r="AE24" s="22">
        <v>21</v>
      </c>
      <c r="AF24" s="17">
        <f t="shared" si="12"/>
        <v>1.1755814929884961E-4</v>
      </c>
      <c r="AG24" s="22"/>
      <c r="AH24" s="17">
        <f t="shared" si="13"/>
        <v>0</v>
      </c>
      <c r="AI24" s="22"/>
      <c r="AJ24" s="17">
        <f t="shared" si="14"/>
        <v>0</v>
      </c>
      <c r="AK24" s="22"/>
      <c r="AL24" s="17">
        <f t="shared" si="15"/>
        <v>0</v>
      </c>
      <c r="AM24" s="22"/>
      <c r="AN24" s="17">
        <f t="shared" si="16"/>
        <v>0</v>
      </c>
      <c r="AO24" s="22"/>
      <c r="AP24" s="17">
        <f t="shared" si="17"/>
        <v>0</v>
      </c>
      <c r="AQ24" s="22">
        <v>516</v>
      </c>
      <c r="AR24" s="17">
        <f t="shared" si="18"/>
        <v>2.8885716684860191E-3</v>
      </c>
      <c r="AS24" s="22">
        <v>0</v>
      </c>
      <c r="AT24" s="17">
        <f t="shared" si="19"/>
        <v>0</v>
      </c>
      <c r="AU24" s="22"/>
      <c r="AV24" s="17">
        <f t="shared" si="20"/>
        <v>0</v>
      </c>
      <c r="AW24" s="22">
        <v>4</v>
      </c>
      <c r="AX24" s="17">
        <f t="shared" si="21"/>
        <v>2.2392028437876116E-5</v>
      </c>
      <c r="AY24" s="2"/>
      <c r="AZ24" s="2"/>
      <c r="BA24" s="3"/>
      <c r="BB24" s="3"/>
      <c r="BC24" s="3"/>
      <c r="BD24" s="3"/>
      <c r="BE24" s="3"/>
      <c r="BF24" s="3"/>
    </row>
    <row r="25" spans="1:58" ht="27">
      <c r="A25" s="14" t="s">
        <v>72</v>
      </c>
      <c r="B25" s="14" t="s">
        <v>32</v>
      </c>
      <c r="C25" s="18" t="s">
        <v>75</v>
      </c>
      <c r="D25" s="15" t="s">
        <v>49</v>
      </c>
      <c r="E25" s="19" t="s">
        <v>50</v>
      </c>
      <c r="F25" s="19">
        <v>195626</v>
      </c>
      <c r="G25" s="19">
        <v>192833</v>
      </c>
      <c r="H25" s="16">
        <f t="shared" si="0"/>
        <v>0.98572275668878373</v>
      </c>
      <c r="I25" s="27">
        <v>2793</v>
      </c>
      <c r="J25" s="16">
        <f t="shared" si="1"/>
        <v>1.4277243311216301E-2</v>
      </c>
      <c r="K25" s="22"/>
      <c r="L25" s="17">
        <f t="shared" si="2"/>
        <v>0</v>
      </c>
      <c r="M25" s="22">
        <v>203</v>
      </c>
      <c r="N25" s="17">
        <f t="shared" si="3"/>
        <v>1.0376943760031898E-3</v>
      </c>
      <c r="O25" s="22">
        <v>394</v>
      </c>
      <c r="P25" s="17">
        <f t="shared" si="4"/>
        <v>2.0140472125382107E-3</v>
      </c>
      <c r="Q25" s="22"/>
      <c r="R25" s="17">
        <f t="shared" si="5"/>
        <v>0</v>
      </c>
      <c r="S25" s="22">
        <v>883</v>
      </c>
      <c r="T25" s="17">
        <f t="shared" si="6"/>
        <v>4.5137149458660914E-3</v>
      </c>
      <c r="U25" s="22">
        <v>812</v>
      </c>
      <c r="V25" s="17">
        <f t="shared" si="7"/>
        <v>4.1507775040127591E-3</v>
      </c>
      <c r="W25" s="22"/>
      <c r="X25" s="17">
        <f t="shared" si="8"/>
        <v>0</v>
      </c>
      <c r="Y25" s="22"/>
      <c r="Z25" s="17">
        <f t="shared" si="9"/>
        <v>0</v>
      </c>
      <c r="AA25" s="22"/>
      <c r="AB25" s="17">
        <f t="shared" si="10"/>
        <v>0</v>
      </c>
      <c r="AC25" s="22"/>
      <c r="AD25" s="17">
        <f t="shared" si="11"/>
        <v>0</v>
      </c>
      <c r="AE25" s="22">
        <v>23</v>
      </c>
      <c r="AF25" s="17">
        <f t="shared" si="12"/>
        <v>1.1757128398065697E-4</v>
      </c>
      <c r="AG25" s="22"/>
      <c r="AH25" s="17">
        <f t="shared" si="13"/>
        <v>0</v>
      </c>
      <c r="AI25" s="22"/>
      <c r="AJ25" s="17">
        <f t="shared" si="14"/>
        <v>0</v>
      </c>
      <c r="AK25" s="22"/>
      <c r="AL25" s="17">
        <f t="shared" si="15"/>
        <v>0</v>
      </c>
      <c r="AM25" s="22"/>
      <c r="AN25" s="17">
        <f t="shared" si="16"/>
        <v>0</v>
      </c>
      <c r="AO25" s="22"/>
      <c r="AP25" s="17">
        <f t="shared" si="17"/>
        <v>0</v>
      </c>
      <c r="AQ25" s="22">
        <v>474</v>
      </c>
      <c r="AR25" s="17">
        <f t="shared" si="18"/>
        <v>2.4229908089926696E-3</v>
      </c>
      <c r="AS25" s="22">
        <v>0</v>
      </c>
      <c r="AT25" s="17">
        <f t="shared" si="19"/>
        <v>0</v>
      </c>
      <c r="AU25" s="22"/>
      <c r="AV25" s="17">
        <f t="shared" si="20"/>
        <v>0</v>
      </c>
      <c r="AW25" s="22">
        <v>4</v>
      </c>
      <c r="AX25" s="17">
        <f t="shared" si="21"/>
        <v>2.0447179822722951E-5</v>
      </c>
      <c r="AY25" s="2"/>
      <c r="AZ25" s="2"/>
      <c r="BA25" s="3"/>
      <c r="BB25" s="3"/>
      <c r="BC25" s="3"/>
      <c r="BD25" s="3"/>
      <c r="BE25" s="3"/>
      <c r="BF25" s="3"/>
    </row>
    <row r="26" spans="1:58" ht="27">
      <c r="A26" s="14" t="s">
        <v>72</v>
      </c>
      <c r="B26" s="14" t="s">
        <v>32</v>
      </c>
      <c r="C26" s="18" t="s">
        <v>76</v>
      </c>
      <c r="D26" s="15" t="s">
        <v>53</v>
      </c>
      <c r="E26" s="19" t="s">
        <v>54</v>
      </c>
      <c r="F26" s="19">
        <v>16555</v>
      </c>
      <c r="G26" s="19">
        <v>16299</v>
      </c>
      <c r="H26" s="16">
        <f t="shared" si="0"/>
        <v>0.98453639383871938</v>
      </c>
      <c r="I26" s="27">
        <v>256</v>
      </c>
      <c r="J26" s="16">
        <f t="shared" si="1"/>
        <v>1.546360616128058E-2</v>
      </c>
      <c r="K26" s="22"/>
      <c r="L26" s="17">
        <f t="shared" si="2"/>
        <v>0</v>
      </c>
      <c r="M26" s="22">
        <v>0</v>
      </c>
      <c r="N26" s="17">
        <f t="shared" si="3"/>
        <v>0</v>
      </c>
      <c r="O26" s="22">
        <v>70</v>
      </c>
      <c r="P26" s="17">
        <f t="shared" si="4"/>
        <v>4.2283298097251587E-3</v>
      </c>
      <c r="Q26" s="22"/>
      <c r="R26" s="17">
        <f t="shared" si="5"/>
        <v>0</v>
      </c>
      <c r="S26" s="22">
        <v>70</v>
      </c>
      <c r="T26" s="17">
        <f t="shared" si="6"/>
        <v>4.2283298097251587E-3</v>
      </c>
      <c r="U26" s="22">
        <v>67</v>
      </c>
      <c r="V26" s="17">
        <f t="shared" si="7"/>
        <v>4.0471156750226519E-3</v>
      </c>
      <c r="W26" s="22"/>
      <c r="X26" s="17">
        <f t="shared" si="8"/>
        <v>0</v>
      </c>
      <c r="Y26" s="22"/>
      <c r="Z26" s="17">
        <f t="shared" si="9"/>
        <v>0</v>
      </c>
      <c r="AA26" s="22"/>
      <c r="AB26" s="17">
        <f t="shared" si="10"/>
        <v>0</v>
      </c>
      <c r="AC26" s="22"/>
      <c r="AD26" s="17">
        <f t="shared" si="11"/>
        <v>0</v>
      </c>
      <c r="AE26" s="22">
        <v>0</v>
      </c>
      <c r="AF26" s="17">
        <f t="shared" si="12"/>
        <v>0</v>
      </c>
      <c r="AG26" s="22"/>
      <c r="AH26" s="17">
        <f t="shared" si="13"/>
        <v>0</v>
      </c>
      <c r="AI26" s="22"/>
      <c r="AJ26" s="17">
        <f t="shared" si="14"/>
        <v>0</v>
      </c>
      <c r="AK26" s="22"/>
      <c r="AL26" s="17">
        <f t="shared" si="15"/>
        <v>0</v>
      </c>
      <c r="AM26" s="22"/>
      <c r="AN26" s="17">
        <f t="shared" si="16"/>
        <v>0</v>
      </c>
      <c r="AO26" s="22"/>
      <c r="AP26" s="17">
        <f t="shared" si="17"/>
        <v>0</v>
      </c>
      <c r="AQ26" s="22">
        <v>48</v>
      </c>
      <c r="AR26" s="17">
        <f t="shared" si="18"/>
        <v>2.8994261552401086E-3</v>
      </c>
      <c r="AS26" s="22">
        <v>0</v>
      </c>
      <c r="AT26" s="17">
        <f t="shared" si="19"/>
        <v>0</v>
      </c>
      <c r="AU26" s="22"/>
      <c r="AV26" s="17">
        <f t="shared" si="20"/>
        <v>0</v>
      </c>
      <c r="AW26" s="22">
        <v>1</v>
      </c>
      <c r="AX26" s="17">
        <f t="shared" si="21"/>
        <v>6.0404711567502267E-5</v>
      </c>
      <c r="AY26" s="2"/>
      <c r="AZ26" s="2"/>
      <c r="BA26" s="3"/>
      <c r="BB26" s="3"/>
      <c r="BC26" s="3"/>
      <c r="BD26" s="3"/>
      <c r="BE26" s="3"/>
      <c r="BF26" s="3"/>
    </row>
    <row r="27" spans="1:58" ht="27">
      <c r="A27" s="14" t="s">
        <v>72</v>
      </c>
      <c r="B27" s="14" t="s">
        <v>32</v>
      </c>
      <c r="C27" s="18" t="s">
        <v>77</v>
      </c>
      <c r="D27" s="15" t="s">
        <v>43</v>
      </c>
      <c r="E27" s="19" t="s">
        <v>65</v>
      </c>
      <c r="F27" s="19">
        <v>67325</v>
      </c>
      <c r="G27" s="20">
        <v>66662</v>
      </c>
      <c r="H27" s="16">
        <f t="shared" si="0"/>
        <v>0.99015224656516898</v>
      </c>
      <c r="I27" s="21">
        <v>663</v>
      </c>
      <c r="J27" s="16">
        <f t="shared" si="1"/>
        <v>9.8477534348310435E-3</v>
      </c>
      <c r="K27" s="22"/>
      <c r="L27" s="17">
        <f t="shared" si="2"/>
        <v>0</v>
      </c>
      <c r="M27" s="22">
        <v>134</v>
      </c>
      <c r="N27" s="17">
        <f t="shared" si="3"/>
        <v>1.9903453397697736E-3</v>
      </c>
      <c r="O27" s="22">
        <v>186</v>
      </c>
      <c r="P27" s="17">
        <f t="shared" si="4"/>
        <v>2.7627181581878946E-3</v>
      </c>
      <c r="Q27" s="22"/>
      <c r="R27" s="17">
        <f t="shared" si="5"/>
        <v>0</v>
      </c>
      <c r="S27" s="22">
        <v>0</v>
      </c>
      <c r="T27" s="17">
        <f t="shared" si="6"/>
        <v>0</v>
      </c>
      <c r="U27" s="22">
        <v>0</v>
      </c>
      <c r="V27" s="17">
        <f t="shared" si="7"/>
        <v>0</v>
      </c>
      <c r="W27" s="22"/>
      <c r="X27" s="17">
        <f t="shared" si="8"/>
        <v>0</v>
      </c>
      <c r="Y27" s="22"/>
      <c r="Z27" s="17">
        <f t="shared" si="9"/>
        <v>0</v>
      </c>
      <c r="AA27" s="22"/>
      <c r="AB27" s="17">
        <f t="shared" si="10"/>
        <v>0</v>
      </c>
      <c r="AC27" s="22"/>
      <c r="AD27" s="17">
        <f t="shared" si="11"/>
        <v>0</v>
      </c>
      <c r="AE27" s="22">
        <v>5</v>
      </c>
      <c r="AF27" s="17">
        <f t="shared" si="12"/>
        <v>7.4266617155588566E-5</v>
      </c>
      <c r="AG27" s="22"/>
      <c r="AH27" s="17">
        <f t="shared" si="13"/>
        <v>0</v>
      </c>
      <c r="AI27" s="22"/>
      <c r="AJ27" s="17">
        <f t="shared" si="14"/>
        <v>0</v>
      </c>
      <c r="AK27" s="22"/>
      <c r="AL27" s="17">
        <f t="shared" si="15"/>
        <v>0</v>
      </c>
      <c r="AM27" s="22"/>
      <c r="AN27" s="17">
        <f t="shared" si="16"/>
        <v>0</v>
      </c>
      <c r="AO27" s="22"/>
      <c r="AP27" s="17">
        <f t="shared" si="17"/>
        <v>0</v>
      </c>
      <c r="AQ27" s="22">
        <v>227</v>
      </c>
      <c r="AR27" s="17">
        <f t="shared" si="18"/>
        <v>3.3717044188637207E-3</v>
      </c>
      <c r="AS27" s="22">
        <v>55</v>
      </c>
      <c r="AT27" s="17">
        <f t="shared" si="19"/>
        <v>8.169327887114742E-4</v>
      </c>
      <c r="AU27" s="22"/>
      <c r="AV27" s="17">
        <f t="shared" si="20"/>
        <v>0</v>
      </c>
      <c r="AW27" s="22">
        <v>56</v>
      </c>
      <c r="AX27" s="17">
        <f t="shared" si="21"/>
        <v>8.3178611214259192E-4</v>
      </c>
      <c r="AY27" s="2"/>
      <c r="AZ27" s="2"/>
      <c r="BA27" s="3"/>
      <c r="BB27" s="3"/>
      <c r="BC27" s="3"/>
      <c r="BD27" s="3"/>
      <c r="BE27" s="3"/>
      <c r="BF27" s="3"/>
    </row>
    <row r="28" spans="1:58" ht="27">
      <c r="A28" s="14" t="s">
        <v>72</v>
      </c>
      <c r="B28" s="14" t="s">
        <v>34</v>
      </c>
      <c r="C28" s="28" t="s">
        <v>78</v>
      </c>
      <c r="D28" s="15" t="s">
        <v>53</v>
      </c>
      <c r="E28" s="19" t="s">
        <v>54</v>
      </c>
      <c r="F28" s="22">
        <v>404458</v>
      </c>
      <c r="G28" s="22">
        <v>397681</v>
      </c>
      <c r="H28" s="16">
        <f t="shared" si="0"/>
        <v>0.98324424291273749</v>
      </c>
      <c r="I28" s="24">
        <v>6777</v>
      </c>
      <c r="J28" s="16">
        <f t="shared" si="1"/>
        <v>1.6755757087262461E-2</v>
      </c>
      <c r="K28" s="22"/>
      <c r="L28" s="17">
        <f t="shared" si="2"/>
        <v>0</v>
      </c>
      <c r="M28" s="22">
        <v>107</v>
      </c>
      <c r="N28" s="17">
        <f t="shared" si="3"/>
        <v>2.6455157272201317E-4</v>
      </c>
      <c r="O28" s="22">
        <v>1599</v>
      </c>
      <c r="P28" s="17">
        <f t="shared" si="4"/>
        <v>3.9534389232009255E-3</v>
      </c>
      <c r="Q28" s="22"/>
      <c r="R28" s="17">
        <f t="shared" si="5"/>
        <v>0</v>
      </c>
      <c r="S28" s="22">
        <v>1581</v>
      </c>
      <c r="T28" s="17">
        <f t="shared" si="6"/>
        <v>3.9089349203131106E-3</v>
      </c>
      <c r="U28" s="22">
        <v>1638</v>
      </c>
      <c r="V28" s="17">
        <f t="shared" si="7"/>
        <v>4.0498642627911918E-3</v>
      </c>
      <c r="W28" s="22"/>
      <c r="X28" s="17">
        <f t="shared" si="8"/>
        <v>0</v>
      </c>
      <c r="Y28" s="22"/>
      <c r="Z28" s="17">
        <f t="shared" si="9"/>
        <v>0</v>
      </c>
      <c r="AA28" s="22"/>
      <c r="AB28" s="17">
        <f t="shared" si="10"/>
        <v>0</v>
      </c>
      <c r="AC28" s="22"/>
      <c r="AD28" s="17">
        <f t="shared" si="11"/>
        <v>0</v>
      </c>
      <c r="AE28" s="22">
        <v>12</v>
      </c>
      <c r="AF28" s="17">
        <f t="shared" si="12"/>
        <v>2.9669335258543532E-5</v>
      </c>
      <c r="AG28" s="22"/>
      <c r="AH28" s="17">
        <f t="shared" si="13"/>
        <v>0</v>
      </c>
      <c r="AI28" s="22"/>
      <c r="AJ28" s="17">
        <f t="shared" si="14"/>
        <v>0</v>
      </c>
      <c r="AK28" s="22"/>
      <c r="AL28" s="17">
        <f t="shared" si="15"/>
        <v>0</v>
      </c>
      <c r="AM28" s="22"/>
      <c r="AN28" s="17">
        <f t="shared" si="16"/>
        <v>0</v>
      </c>
      <c r="AO28" s="22"/>
      <c r="AP28" s="17">
        <f t="shared" si="17"/>
        <v>0</v>
      </c>
      <c r="AQ28" s="22">
        <v>1069</v>
      </c>
      <c r="AR28" s="17">
        <f t="shared" si="18"/>
        <v>2.6430432826152531E-3</v>
      </c>
      <c r="AS28" s="22"/>
      <c r="AT28" s="17">
        <f t="shared" si="19"/>
        <v>0</v>
      </c>
      <c r="AU28" s="22"/>
      <c r="AV28" s="17">
        <f t="shared" si="20"/>
        <v>0</v>
      </c>
      <c r="AW28" s="22">
        <v>771</v>
      </c>
      <c r="AX28" s="17">
        <f t="shared" si="21"/>
        <v>1.9062547903614219E-3</v>
      </c>
      <c r="AY28" s="2">
        <f t="shared" ref="AY28:AY30" si="28">SUM(K28:AX28)</f>
        <v>6777.0167557570876</v>
      </c>
      <c r="AZ28" s="2">
        <f t="shared" ref="AZ28:AZ30" si="29">AY28-I28</f>
        <v>1.6755757087594247E-2</v>
      </c>
      <c r="BA28" s="3"/>
      <c r="BB28" s="3"/>
      <c r="BC28" s="3"/>
      <c r="BD28" s="3"/>
      <c r="BE28" s="3"/>
      <c r="BF28" s="3"/>
    </row>
    <row r="29" spans="1:58" ht="27">
      <c r="A29" s="14" t="s">
        <v>72</v>
      </c>
      <c r="B29" s="14" t="s">
        <v>34</v>
      </c>
      <c r="C29" s="28" t="s">
        <v>79</v>
      </c>
      <c r="D29" s="15" t="s">
        <v>43</v>
      </c>
      <c r="E29" s="19" t="s">
        <v>65</v>
      </c>
      <c r="F29" s="22">
        <v>284</v>
      </c>
      <c r="G29" s="22">
        <v>264</v>
      </c>
      <c r="H29" s="16">
        <f t="shared" si="0"/>
        <v>0.92957746478873238</v>
      </c>
      <c r="I29" s="24">
        <v>20</v>
      </c>
      <c r="J29" s="16">
        <f t="shared" si="1"/>
        <v>7.0422535211267609E-2</v>
      </c>
      <c r="K29" s="22"/>
      <c r="L29" s="17">
        <f t="shared" si="2"/>
        <v>0</v>
      </c>
      <c r="M29" s="22">
        <v>0</v>
      </c>
      <c r="N29" s="17">
        <f t="shared" si="3"/>
        <v>0</v>
      </c>
      <c r="O29" s="22">
        <v>14</v>
      </c>
      <c r="P29" s="17">
        <f t="shared" si="4"/>
        <v>4.9295774647887321E-2</v>
      </c>
      <c r="Q29" s="22"/>
      <c r="R29" s="17">
        <f t="shared" si="5"/>
        <v>0</v>
      </c>
      <c r="S29" s="22">
        <v>0</v>
      </c>
      <c r="T29" s="17">
        <f t="shared" si="6"/>
        <v>0</v>
      </c>
      <c r="U29" s="22">
        <v>0</v>
      </c>
      <c r="V29" s="17">
        <f t="shared" si="7"/>
        <v>0</v>
      </c>
      <c r="W29" s="22"/>
      <c r="X29" s="17">
        <f t="shared" si="8"/>
        <v>0</v>
      </c>
      <c r="Y29" s="22"/>
      <c r="Z29" s="17">
        <f t="shared" si="9"/>
        <v>0</v>
      </c>
      <c r="AA29" s="22"/>
      <c r="AB29" s="17">
        <f t="shared" si="10"/>
        <v>0</v>
      </c>
      <c r="AC29" s="22"/>
      <c r="AD29" s="17">
        <f t="shared" si="11"/>
        <v>0</v>
      </c>
      <c r="AE29" s="22">
        <v>0</v>
      </c>
      <c r="AF29" s="17">
        <f t="shared" si="12"/>
        <v>0</v>
      </c>
      <c r="AG29" s="22"/>
      <c r="AH29" s="17">
        <f t="shared" si="13"/>
        <v>0</v>
      </c>
      <c r="AI29" s="22"/>
      <c r="AJ29" s="17">
        <f t="shared" si="14"/>
        <v>0</v>
      </c>
      <c r="AK29" s="22"/>
      <c r="AL29" s="17">
        <f t="shared" si="15"/>
        <v>0</v>
      </c>
      <c r="AM29" s="22"/>
      <c r="AN29" s="17">
        <f t="shared" si="16"/>
        <v>0</v>
      </c>
      <c r="AO29" s="22"/>
      <c r="AP29" s="17">
        <f t="shared" si="17"/>
        <v>0</v>
      </c>
      <c r="AQ29" s="22">
        <v>6</v>
      </c>
      <c r="AR29" s="17">
        <f t="shared" si="18"/>
        <v>2.1126760563380281E-2</v>
      </c>
      <c r="AS29" s="22"/>
      <c r="AT29" s="17">
        <f t="shared" si="19"/>
        <v>0</v>
      </c>
      <c r="AU29" s="22"/>
      <c r="AV29" s="17">
        <f t="shared" si="20"/>
        <v>0</v>
      </c>
      <c r="AW29" s="22">
        <v>0</v>
      </c>
      <c r="AX29" s="17">
        <f t="shared" si="21"/>
        <v>0</v>
      </c>
      <c r="AY29" s="2">
        <f t="shared" si="28"/>
        <v>20.070422535211268</v>
      </c>
      <c r="AZ29" s="2">
        <f t="shared" si="29"/>
        <v>7.0422535211267956E-2</v>
      </c>
      <c r="BA29" s="3"/>
      <c r="BB29" s="3"/>
      <c r="BC29" s="3"/>
      <c r="BD29" s="3"/>
      <c r="BE29" s="3"/>
      <c r="BF29" s="3"/>
    </row>
    <row r="30" spans="1:58" ht="27">
      <c r="A30" s="14" t="s">
        <v>72</v>
      </c>
      <c r="B30" s="14" t="s">
        <v>34</v>
      </c>
      <c r="C30" s="28" t="s">
        <v>80</v>
      </c>
      <c r="D30" s="15" t="s">
        <v>69</v>
      </c>
      <c r="E30" s="19" t="s">
        <v>70</v>
      </c>
      <c r="F30" s="22">
        <v>121602</v>
      </c>
      <c r="G30" s="22">
        <v>119728</v>
      </c>
      <c r="H30" s="16">
        <f t="shared" si="0"/>
        <v>0.98458906925872924</v>
      </c>
      <c r="I30" s="24">
        <v>1874</v>
      </c>
      <c r="J30" s="16">
        <f t="shared" si="1"/>
        <v>1.5410930741270703E-2</v>
      </c>
      <c r="K30" s="22"/>
      <c r="L30" s="17">
        <f t="shared" si="2"/>
        <v>0</v>
      </c>
      <c r="M30" s="22">
        <v>5</v>
      </c>
      <c r="N30" s="17">
        <f t="shared" si="3"/>
        <v>4.1117744773934642E-5</v>
      </c>
      <c r="O30" s="22">
        <v>488</v>
      </c>
      <c r="P30" s="17">
        <f t="shared" si="4"/>
        <v>4.0130918899360206E-3</v>
      </c>
      <c r="Q30" s="22"/>
      <c r="R30" s="17">
        <f t="shared" si="5"/>
        <v>0</v>
      </c>
      <c r="S30" s="22">
        <v>514</v>
      </c>
      <c r="T30" s="17">
        <f t="shared" si="6"/>
        <v>4.2269041627604805E-3</v>
      </c>
      <c r="U30" s="22">
        <v>564</v>
      </c>
      <c r="V30" s="17">
        <f t="shared" si="7"/>
        <v>4.6380816104998274E-3</v>
      </c>
      <c r="W30" s="22"/>
      <c r="X30" s="17">
        <f t="shared" si="8"/>
        <v>0</v>
      </c>
      <c r="Y30" s="22"/>
      <c r="Z30" s="17">
        <f t="shared" si="9"/>
        <v>0</v>
      </c>
      <c r="AA30" s="22"/>
      <c r="AB30" s="17">
        <f t="shared" si="10"/>
        <v>0</v>
      </c>
      <c r="AC30" s="22"/>
      <c r="AD30" s="17">
        <f t="shared" si="11"/>
        <v>0</v>
      </c>
      <c r="AE30" s="22">
        <v>0</v>
      </c>
      <c r="AF30" s="17">
        <f t="shared" si="12"/>
        <v>0</v>
      </c>
      <c r="AG30" s="22"/>
      <c r="AH30" s="17">
        <f t="shared" si="13"/>
        <v>0</v>
      </c>
      <c r="AI30" s="22"/>
      <c r="AJ30" s="17">
        <f t="shared" si="14"/>
        <v>0</v>
      </c>
      <c r="AK30" s="22"/>
      <c r="AL30" s="17">
        <f t="shared" si="15"/>
        <v>0</v>
      </c>
      <c r="AM30" s="22"/>
      <c r="AN30" s="17">
        <f t="shared" si="16"/>
        <v>0</v>
      </c>
      <c r="AO30" s="22"/>
      <c r="AP30" s="17">
        <f t="shared" si="17"/>
        <v>0</v>
      </c>
      <c r="AQ30" s="22">
        <v>287</v>
      </c>
      <c r="AR30" s="17">
        <f t="shared" si="18"/>
        <v>2.3601585500238483E-3</v>
      </c>
      <c r="AS30" s="22"/>
      <c r="AT30" s="17">
        <f t="shared" si="19"/>
        <v>0</v>
      </c>
      <c r="AU30" s="22"/>
      <c r="AV30" s="17">
        <f t="shared" si="20"/>
        <v>0</v>
      </c>
      <c r="AW30" s="22">
        <v>16</v>
      </c>
      <c r="AX30" s="17">
        <f t="shared" si="21"/>
        <v>1.3157678327659083E-4</v>
      </c>
      <c r="AY30" s="2">
        <f t="shared" si="28"/>
        <v>1874.0154109307414</v>
      </c>
      <c r="AZ30" s="2">
        <f t="shared" si="29"/>
        <v>1.541093074138189E-2</v>
      </c>
      <c r="BA30" s="3"/>
      <c r="BB30" s="3"/>
      <c r="BC30" s="3"/>
      <c r="BD30" s="3"/>
      <c r="BE30" s="3"/>
      <c r="BF30" s="3"/>
    </row>
    <row r="31" spans="1:58" ht="27">
      <c r="A31" s="14" t="s">
        <v>81</v>
      </c>
      <c r="B31" s="14" t="s">
        <v>32</v>
      </c>
      <c r="C31" s="5" t="s">
        <v>33</v>
      </c>
      <c r="D31" s="15"/>
      <c r="E31" s="8"/>
      <c r="F31" s="8">
        <v>0</v>
      </c>
      <c r="G31" s="8">
        <v>0</v>
      </c>
      <c r="H31" s="16" t="e">
        <f t="shared" si="0"/>
        <v>#DIV/0!</v>
      </c>
      <c r="I31" s="10">
        <v>0</v>
      </c>
      <c r="J31" s="16" t="e">
        <f t="shared" si="1"/>
        <v>#DIV/0!</v>
      </c>
      <c r="K31" s="8"/>
      <c r="L31" s="17" t="e">
        <f t="shared" si="2"/>
        <v>#DIV/0!</v>
      </c>
      <c r="M31" s="8"/>
      <c r="N31" s="17" t="e">
        <f t="shared" si="3"/>
        <v>#DIV/0!</v>
      </c>
      <c r="O31" s="8"/>
      <c r="P31" s="17" t="e">
        <f t="shared" si="4"/>
        <v>#DIV/0!</v>
      </c>
      <c r="Q31" s="8"/>
      <c r="R31" s="17" t="e">
        <f t="shared" si="5"/>
        <v>#DIV/0!</v>
      </c>
      <c r="S31" s="8"/>
      <c r="T31" s="17" t="e">
        <f t="shared" si="6"/>
        <v>#DIV/0!</v>
      </c>
      <c r="U31" s="8"/>
      <c r="V31" s="17" t="e">
        <f t="shared" si="7"/>
        <v>#DIV/0!</v>
      </c>
      <c r="W31" s="8"/>
      <c r="X31" s="17" t="e">
        <f t="shared" si="8"/>
        <v>#DIV/0!</v>
      </c>
      <c r="Y31" s="8"/>
      <c r="Z31" s="17" t="e">
        <f t="shared" si="9"/>
        <v>#DIV/0!</v>
      </c>
      <c r="AA31" s="8"/>
      <c r="AB31" s="17" t="e">
        <f t="shared" si="10"/>
        <v>#DIV/0!</v>
      </c>
      <c r="AC31" s="8"/>
      <c r="AD31" s="17" t="e">
        <f t="shared" si="11"/>
        <v>#DIV/0!</v>
      </c>
      <c r="AE31" s="8"/>
      <c r="AF31" s="17" t="e">
        <f t="shared" si="12"/>
        <v>#DIV/0!</v>
      </c>
      <c r="AG31" s="8"/>
      <c r="AH31" s="17" t="e">
        <f t="shared" si="13"/>
        <v>#DIV/0!</v>
      </c>
      <c r="AI31" s="8"/>
      <c r="AJ31" s="17" t="e">
        <f t="shared" si="14"/>
        <v>#DIV/0!</v>
      </c>
      <c r="AK31" s="8"/>
      <c r="AL31" s="17" t="e">
        <f t="shared" si="15"/>
        <v>#DIV/0!</v>
      </c>
      <c r="AM31" s="8"/>
      <c r="AN31" s="17" t="e">
        <f t="shared" si="16"/>
        <v>#DIV/0!</v>
      </c>
      <c r="AO31" s="8"/>
      <c r="AP31" s="17" t="e">
        <f t="shared" si="17"/>
        <v>#DIV/0!</v>
      </c>
      <c r="AQ31" s="8"/>
      <c r="AR31" s="17" t="e">
        <f t="shared" si="18"/>
        <v>#DIV/0!</v>
      </c>
      <c r="AS31" s="8"/>
      <c r="AT31" s="17" t="e">
        <f t="shared" si="19"/>
        <v>#DIV/0!</v>
      </c>
      <c r="AU31" s="8"/>
      <c r="AV31" s="17" t="e">
        <f t="shared" si="20"/>
        <v>#DIV/0!</v>
      </c>
      <c r="AW31" s="8"/>
      <c r="AX31" s="17" t="e">
        <f t="shared" si="21"/>
        <v>#DIV/0!</v>
      </c>
      <c r="AY31" s="2"/>
      <c r="AZ31" s="2"/>
      <c r="BA31" s="3"/>
      <c r="BB31" s="3"/>
      <c r="BC31" s="3"/>
      <c r="BD31" s="3"/>
      <c r="BE31" s="3"/>
      <c r="BF31" s="3"/>
    </row>
    <row r="32" spans="1:58" ht="27">
      <c r="A32" s="14" t="s">
        <v>81</v>
      </c>
      <c r="B32" s="14" t="s">
        <v>34</v>
      </c>
      <c r="C32" s="28" t="s">
        <v>82</v>
      </c>
      <c r="D32" s="15" t="s">
        <v>83</v>
      </c>
      <c r="E32" s="8" t="s">
        <v>84</v>
      </c>
      <c r="F32" s="20">
        <v>39589</v>
      </c>
      <c r="G32" s="20">
        <v>39266</v>
      </c>
      <c r="H32" s="16">
        <f t="shared" si="0"/>
        <v>0.99184116800121247</v>
      </c>
      <c r="I32" s="10">
        <v>323</v>
      </c>
      <c r="J32" s="16">
        <f t="shared" si="1"/>
        <v>8.1588319987875423E-3</v>
      </c>
      <c r="K32" s="22"/>
      <c r="L32" s="17">
        <f t="shared" si="2"/>
        <v>0</v>
      </c>
      <c r="M32" s="22">
        <v>125</v>
      </c>
      <c r="N32" s="17">
        <f t="shared" si="3"/>
        <v>3.1574427239889867E-3</v>
      </c>
      <c r="O32" s="22"/>
      <c r="P32" s="17">
        <f t="shared" si="4"/>
        <v>0</v>
      </c>
      <c r="Q32" s="22"/>
      <c r="R32" s="17">
        <f t="shared" si="5"/>
        <v>0</v>
      </c>
      <c r="S32" s="22">
        <v>41</v>
      </c>
      <c r="T32" s="17">
        <f t="shared" si="6"/>
        <v>1.0356412134683876E-3</v>
      </c>
      <c r="U32" s="22">
        <v>71</v>
      </c>
      <c r="V32" s="17">
        <f t="shared" si="7"/>
        <v>1.7934274672257444E-3</v>
      </c>
      <c r="W32" s="22">
        <v>10</v>
      </c>
      <c r="X32" s="17">
        <f t="shared" si="8"/>
        <v>2.5259541791911895E-4</v>
      </c>
      <c r="Y32" s="22"/>
      <c r="Z32" s="17">
        <f t="shared" si="9"/>
        <v>0</v>
      </c>
      <c r="AA32" s="22"/>
      <c r="AB32" s="17">
        <f t="shared" si="10"/>
        <v>0</v>
      </c>
      <c r="AC32" s="22">
        <v>4</v>
      </c>
      <c r="AD32" s="17">
        <f t="shared" si="11"/>
        <v>1.0103816716764758E-4</v>
      </c>
      <c r="AE32" s="22"/>
      <c r="AF32" s="17">
        <f t="shared" si="12"/>
        <v>0</v>
      </c>
      <c r="AG32" s="22"/>
      <c r="AH32" s="17">
        <f t="shared" si="13"/>
        <v>0</v>
      </c>
      <c r="AI32" s="22"/>
      <c r="AJ32" s="17">
        <f t="shared" si="14"/>
        <v>0</v>
      </c>
      <c r="AK32" s="22"/>
      <c r="AL32" s="17">
        <f t="shared" si="15"/>
        <v>0</v>
      </c>
      <c r="AM32" s="22"/>
      <c r="AN32" s="17">
        <f t="shared" si="16"/>
        <v>0</v>
      </c>
      <c r="AO32" s="22"/>
      <c r="AP32" s="17">
        <f t="shared" si="17"/>
        <v>0</v>
      </c>
      <c r="AQ32" s="22">
        <v>46</v>
      </c>
      <c r="AR32" s="17">
        <f t="shared" si="18"/>
        <v>1.1619389224279471E-3</v>
      </c>
      <c r="AS32" s="22">
        <v>20</v>
      </c>
      <c r="AT32" s="17">
        <f t="shared" si="19"/>
        <v>5.051908358382379E-4</v>
      </c>
      <c r="AU32" s="22">
        <v>6</v>
      </c>
      <c r="AV32" s="17">
        <f t="shared" si="20"/>
        <v>1.5155725075147137E-4</v>
      </c>
      <c r="AW32" s="22"/>
      <c r="AX32" s="17">
        <f t="shared" si="21"/>
        <v>0</v>
      </c>
      <c r="AY32" s="2">
        <f>SUM(K32:AX32)</f>
        <v>323.0081588319988</v>
      </c>
      <c r="AZ32" s="2">
        <f>AY32-I32</f>
        <v>8.1588319987986324E-3</v>
      </c>
      <c r="BA32" s="3"/>
      <c r="BB32" s="3"/>
      <c r="BC32" s="3"/>
      <c r="BD32" s="3"/>
      <c r="BE32" s="3"/>
      <c r="BF32" s="3"/>
    </row>
    <row r="33" spans="1:58" ht="27">
      <c r="A33" s="14" t="s">
        <v>85</v>
      </c>
      <c r="B33" s="14" t="s">
        <v>32</v>
      </c>
      <c r="C33" s="29" t="s">
        <v>86</v>
      </c>
      <c r="D33" s="15" t="s">
        <v>87</v>
      </c>
      <c r="E33" s="20" t="s">
        <v>88</v>
      </c>
      <c r="F33" s="20">
        <f t="shared" ref="F33:F35" si="30">G33+I33</f>
        <v>50926</v>
      </c>
      <c r="G33" s="20">
        <v>50410</v>
      </c>
      <c r="H33" s="16">
        <f t="shared" si="0"/>
        <v>0.98986765110159836</v>
      </c>
      <c r="I33" s="21">
        <v>516</v>
      </c>
      <c r="J33" s="16">
        <f t="shared" si="1"/>
        <v>1.0132348898401602E-2</v>
      </c>
      <c r="K33" s="22"/>
      <c r="L33" s="17">
        <f t="shared" si="2"/>
        <v>0</v>
      </c>
      <c r="M33" s="22">
        <v>246</v>
      </c>
      <c r="N33" s="17">
        <f t="shared" si="3"/>
        <v>4.8305384283077405E-3</v>
      </c>
      <c r="O33" s="22">
        <v>103</v>
      </c>
      <c r="P33" s="17">
        <f t="shared" si="4"/>
        <v>2.0225425126654361E-3</v>
      </c>
      <c r="Q33" s="22"/>
      <c r="R33" s="17">
        <f t="shared" si="5"/>
        <v>0</v>
      </c>
      <c r="S33" s="22"/>
      <c r="T33" s="17">
        <f t="shared" si="6"/>
        <v>0</v>
      </c>
      <c r="U33" s="22">
        <v>105</v>
      </c>
      <c r="V33" s="17">
        <f t="shared" si="7"/>
        <v>2.0618151828142796E-3</v>
      </c>
      <c r="W33" s="22"/>
      <c r="X33" s="17">
        <f t="shared" si="8"/>
        <v>0</v>
      </c>
      <c r="Y33" s="22"/>
      <c r="Z33" s="17">
        <f t="shared" si="9"/>
        <v>0</v>
      </c>
      <c r="AA33" s="22"/>
      <c r="AB33" s="17">
        <f t="shared" si="10"/>
        <v>0</v>
      </c>
      <c r="AC33" s="22"/>
      <c r="AD33" s="17">
        <f t="shared" si="11"/>
        <v>0</v>
      </c>
      <c r="AE33" s="22"/>
      <c r="AF33" s="17">
        <f t="shared" si="12"/>
        <v>0</v>
      </c>
      <c r="AG33" s="22"/>
      <c r="AH33" s="17">
        <f t="shared" si="13"/>
        <v>0</v>
      </c>
      <c r="AI33" s="22"/>
      <c r="AJ33" s="17">
        <f t="shared" si="14"/>
        <v>0</v>
      </c>
      <c r="AK33" s="22"/>
      <c r="AL33" s="17">
        <f t="shared" si="15"/>
        <v>0</v>
      </c>
      <c r="AM33" s="22"/>
      <c r="AN33" s="17">
        <f t="shared" si="16"/>
        <v>0</v>
      </c>
      <c r="AO33" s="22">
        <v>12</v>
      </c>
      <c r="AP33" s="17">
        <f t="shared" si="17"/>
        <v>2.3563602089306051E-4</v>
      </c>
      <c r="AQ33" s="22">
        <v>50</v>
      </c>
      <c r="AR33" s="17">
        <f t="shared" si="18"/>
        <v>9.8181675372108548E-4</v>
      </c>
      <c r="AS33" s="22"/>
      <c r="AT33" s="17">
        <f t="shared" si="19"/>
        <v>0</v>
      </c>
      <c r="AU33" s="22"/>
      <c r="AV33" s="17">
        <f t="shared" si="20"/>
        <v>0</v>
      </c>
      <c r="AW33" s="22"/>
      <c r="AX33" s="17">
        <f t="shared" si="21"/>
        <v>0</v>
      </c>
      <c r="AY33" s="2"/>
      <c r="AZ33" s="2"/>
      <c r="BA33" s="3"/>
      <c r="BB33" s="3"/>
      <c r="BC33" s="3"/>
      <c r="BD33" s="3"/>
      <c r="BE33" s="3"/>
      <c r="BF33" s="3"/>
    </row>
    <row r="34" spans="1:58" ht="27">
      <c r="A34" s="14" t="s">
        <v>85</v>
      </c>
      <c r="B34" s="14" t="s">
        <v>32</v>
      </c>
      <c r="C34" s="29" t="s">
        <v>89</v>
      </c>
      <c r="D34" s="15" t="s">
        <v>87</v>
      </c>
      <c r="E34" s="20" t="s">
        <v>88</v>
      </c>
      <c r="F34" s="20">
        <f t="shared" si="30"/>
        <v>8267</v>
      </c>
      <c r="G34" s="20">
        <v>8190</v>
      </c>
      <c r="H34" s="16">
        <f t="shared" si="0"/>
        <v>0.99068585944115162</v>
      </c>
      <c r="I34" s="21">
        <v>77</v>
      </c>
      <c r="J34" s="16">
        <f t="shared" si="1"/>
        <v>9.3141405588484331E-3</v>
      </c>
      <c r="K34" s="22"/>
      <c r="L34" s="17">
        <f t="shared" si="2"/>
        <v>0</v>
      </c>
      <c r="M34" s="22">
        <v>43</v>
      </c>
      <c r="N34" s="17">
        <f t="shared" si="3"/>
        <v>5.2014031692270476E-3</v>
      </c>
      <c r="O34" s="22">
        <v>22</v>
      </c>
      <c r="P34" s="17">
        <f t="shared" si="4"/>
        <v>2.6611830168138382E-3</v>
      </c>
      <c r="Q34" s="22"/>
      <c r="R34" s="17">
        <f t="shared" si="5"/>
        <v>0</v>
      </c>
      <c r="S34" s="22"/>
      <c r="T34" s="17">
        <f t="shared" si="6"/>
        <v>0</v>
      </c>
      <c r="U34" s="22">
        <v>0</v>
      </c>
      <c r="V34" s="17">
        <f t="shared" si="7"/>
        <v>0</v>
      </c>
      <c r="W34" s="22"/>
      <c r="X34" s="17">
        <f t="shared" si="8"/>
        <v>0</v>
      </c>
      <c r="Y34" s="22"/>
      <c r="Z34" s="17">
        <f t="shared" si="9"/>
        <v>0</v>
      </c>
      <c r="AA34" s="22"/>
      <c r="AB34" s="17">
        <f t="shared" si="10"/>
        <v>0</v>
      </c>
      <c r="AC34" s="22"/>
      <c r="AD34" s="17">
        <f t="shared" si="11"/>
        <v>0</v>
      </c>
      <c r="AE34" s="22"/>
      <c r="AF34" s="17">
        <f t="shared" si="12"/>
        <v>0</v>
      </c>
      <c r="AG34" s="22"/>
      <c r="AH34" s="17">
        <f t="shared" si="13"/>
        <v>0</v>
      </c>
      <c r="AI34" s="22"/>
      <c r="AJ34" s="17">
        <f t="shared" si="14"/>
        <v>0</v>
      </c>
      <c r="AK34" s="22"/>
      <c r="AL34" s="17">
        <f t="shared" si="15"/>
        <v>0</v>
      </c>
      <c r="AM34" s="22"/>
      <c r="AN34" s="17">
        <f t="shared" si="16"/>
        <v>0</v>
      </c>
      <c r="AO34" s="22">
        <v>5</v>
      </c>
      <c r="AP34" s="17">
        <f t="shared" si="17"/>
        <v>6.0481432200314503E-4</v>
      </c>
      <c r="AQ34" s="22">
        <v>7</v>
      </c>
      <c r="AR34" s="17">
        <f t="shared" si="18"/>
        <v>8.4674005080440302E-4</v>
      </c>
      <c r="AS34" s="22"/>
      <c r="AT34" s="17">
        <f t="shared" si="19"/>
        <v>0</v>
      </c>
      <c r="AU34" s="22"/>
      <c r="AV34" s="17">
        <f t="shared" si="20"/>
        <v>0</v>
      </c>
      <c r="AW34" s="22"/>
      <c r="AX34" s="17">
        <f t="shared" si="21"/>
        <v>0</v>
      </c>
      <c r="AY34" s="2"/>
      <c r="AZ34" s="2"/>
      <c r="BA34" s="3"/>
      <c r="BB34" s="3"/>
      <c r="BC34" s="3"/>
      <c r="BD34" s="3"/>
      <c r="BE34" s="3"/>
      <c r="BF34" s="3"/>
    </row>
    <row r="35" spans="1:58" ht="27">
      <c r="A35" s="14" t="s">
        <v>85</v>
      </c>
      <c r="B35" s="14" t="s">
        <v>32</v>
      </c>
      <c r="C35" s="29" t="s">
        <v>90</v>
      </c>
      <c r="D35" s="15" t="s">
        <v>43</v>
      </c>
      <c r="E35" s="20" t="s">
        <v>44</v>
      </c>
      <c r="F35" s="20">
        <f t="shared" si="30"/>
        <v>169531</v>
      </c>
      <c r="G35" s="20">
        <v>167810</v>
      </c>
      <c r="H35" s="16">
        <f t="shared" si="0"/>
        <v>0.98984846429266626</v>
      </c>
      <c r="I35" s="21">
        <v>1721</v>
      </c>
      <c r="J35" s="16">
        <f t="shared" si="1"/>
        <v>1.0151535707333762E-2</v>
      </c>
      <c r="K35" s="22"/>
      <c r="L35" s="17">
        <f t="shared" si="2"/>
        <v>0</v>
      </c>
      <c r="M35" s="22">
        <v>792</v>
      </c>
      <c r="N35" s="17">
        <f t="shared" si="3"/>
        <v>4.6717119582849152E-3</v>
      </c>
      <c r="O35" s="22">
        <v>341</v>
      </c>
      <c r="P35" s="17">
        <f t="shared" si="4"/>
        <v>2.0114315375948941E-3</v>
      </c>
      <c r="Q35" s="22"/>
      <c r="R35" s="17">
        <f t="shared" si="5"/>
        <v>0</v>
      </c>
      <c r="S35" s="22"/>
      <c r="T35" s="17">
        <f t="shared" si="6"/>
        <v>0</v>
      </c>
      <c r="U35" s="22">
        <v>326</v>
      </c>
      <c r="V35" s="17">
        <f t="shared" si="7"/>
        <v>1.9229521444455587E-3</v>
      </c>
      <c r="W35" s="22"/>
      <c r="X35" s="17">
        <f t="shared" si="8"/>
        <v>0</v>
      </c>
      <c r="Y35" s="22"/>
      <c r="Z35" s="17">
        <f t="shared" si="9"/>
        <v>0</v>
      </c>
      <c r="AA35" s="22"/>
      <c r="AB35" s="17">
        <f t="shared" si="10"/>
        <v>0</v>
      </c>
      <c r="AC35" s="22"/>
      <c r="AD35" s="17">
        <f t="shared" si="11"/>
        <v>0</v>
      </c>
      <c r="AE35" s="22"/>
      <c r="AF35" s="17">
        <f t="shared" si="12"/>
        <v>0</v>
      </c>
      <c r="AG35" s="22"/>
      <c r="AH35" s="17">
        <f t="shared" si="13"/>
        <v>0</v>
      </c>
      <c r="AI35" s="22"/>
      <c r="AJ35" s="17">
        <f t="shared" si="14"/>
        <v>0</v>
      </c>
      <c r="AK35" s="22"/>
      <c r="AL35" s="17">
        <f t="shared" si="15"/>
        <v>0</v>
      </c>
      <c r="AM35" s="22"/>
      <c r="AN35" s="17">
        <f t="shared" si="16"/>
        <v>0</v>
      </c>
      <c r="AO35" s="22">
        <v>41</v>
      </c>
      <c r="AP35" s="17">
        <f t="shared" si="17"/>
        <v>2.4184367460818376E-4</v>
      </c>
      <c r="AQ35" s="22">
        <v>179</v>
      </c>
      <c r="AR35" s="17">
        <f t="shared" si="18"/>
        <v>1.0558540915820704E-3</v>
      </c>
      <c r="AS35" s="22"/>
      <c r="AT35" s="17">
        <f t="shared" si="19"/>
        <v>0</v>
      </c>
      <c r="AU35" s="22"/>
      <c r="AV35" s="17">
        <f t="shared" si="20"/>
        <v>0</v>
      </c>
      <c r="AW35" s="22"/>
      <c r="AX35" s="17">
        <f t="shared" si="21"/>
        <v>0</v>
      </c>
      <c r="AY35" s="2"/>
      <c r="AZ35" s="2"/>
      <c r="BA35" s="3"/>
      <c r="BB35" s="3"/>
      <c r="BC35" s="3"/>
      <c r="BD35" s="3"/>
      <c r="BE35" s="3"/>
      <c r="BF35" s="3"/>
    </row>
    <row r="36" spans="1:58" ht="27">
      <c r="A36" s="14" t="s">
        <v>85</v>
      </c>
      <c r="B36" s="14" t="s">
        <v>34</v>
      </c>
      <c r="C36" s="29" t="s">
        <v>90</v>
      </c>
      <c r="D36" s="15" t="s">
        <v>43</v>
      </c>
      <c r="E36" s="8" t="s">
        <v>44</v>
      </c>
      <c r="F36" s="22">
        <v>131959</v>
      </c>
      <c r="G36" s="22">
        <v>130800</v>
      </c>
      <c r="H36" s="16">
        <f t="shared" si="0"/>
        <v>0.99121696890700894</v>
      </c>
      <c r="I36" s="10">
        <v>1159</v>
      </c>
      <c r="J36" s="16">
        <f t="shared" si="1"/>
        <v>8.783031092991004E-3</v>
      </c>
      <c r="K36" s="22"/>
      <c r="L36" s="17">
        <f t="shared" si="2"/>
        <v>0</v>
      </c>
      <c r="M36" s="22">
        <v>452</v>
      </c>
      <c r="N36" s="17">
        <f t="shared" si="3"/>
        <v>3.4253063451526611E-3</v>
      </c>
      <c r="O36" s="22">
        <v>389</v>
      </c>
      <c r="P36" s="17">
        <f t="shared" si="4"/>
        <v>2.947885328018551E-3</v>
      </c>
      <c r="Q36" s="22"/>
      <c r="R36" s="17">
        <f t="shared" si="5"/>
        <v>0</v>
      </c>
      <c r="S36" s="22"/>
      <c r="T36" s="17">
        <f t="shared" si="6"/>
        <v>0</v>
      </c>
      <c r="U36" s="22">
        <v>146</v>
      </c>
      <c r="V36" s="17">
        <f t="shared" si="7"/>
        <v>1.1064042619298418E-3</v>
      </c>
      <c r="W36" s="22"/>
      <c r="X36" s="17">
        <f t="shared" si="8"/>
        <v>0</v>
      </c>
      <c r="Y36" s="22"/>
      <c r="Z36" s="17">
        <f t="shared" si="9"/>
        <v>0</v>
      </c>
      <c r="AA36" s="22"/>
      <c r="AB36" s="17">
        <f t="shared" si="10"/>
        <v>0</v>
      </c>
      <c r="AC36" s="22"/>
      <c r="AD36" s="17">
        <f t="shared" si="11"/>
        <v>0</v>
      </c>
      <c r="AE36" s="22"/>
      <c r="AF36" s="17">
        <f t="shared" si="12"/>
        <v>0</v>
      </c>
      <c r="AG36" s="22"/>
      <c r="AH36" s="17">
        <f t="shared" si="13"/>
        <v>0</v>
      </c>
      <c r="AI36" s="22"/>
      <c r="AJ36" s="17">
        <f t="shared" si="14"/>
        <v>0</v>
      </c>
      <c r="AK36" s="22"/>
      <c r="AL36" s="17">
        <f t="shared" si="15"/>
        <v>0</v>
      </c>
      <c r="AM36" s="22"/>
      <c r="AN36" s="17">
        <f t="shared" si="16"/>
        <v>0</v>
      </c>
      <c r="AO36" s="22">
        <v>21</v>
      </c>
      <c r="AP36" s="17">
        <f t="shared" si="17"/>
        <v>1.5914033904470328E-4</v>
      </c>
      <c r="AQ36" s="22">
        <v>151</v>
      </c>
      <c r="AR36" s="17">
        <f t="shared" si="18"/>
        <v>1.1442948188452474E-3</v>
      </c>
      <c r="AS36" s="22"/>
      <c r="AT36" s="17">
        <f t="shared" si="19"/>
        <v>0</v>
      </c>
      <c r="AU36" s="22"/>
      <c r="AV36" s="17">
        <f t="shared" si="20"/>
        <v>0</v>
      </c>
      <c r="AW36" s="22"/>
      <c r="AX36" s="17">
        <f t="shared" si="21"/>
        <v>0</v>
      </c>
      <c r="AY36" s="2">
        <f>SUM(K36:AX36)</f>
        <v>1159.0087830310931</v>
      </c>
      <c r="AZ36" s="2">
        <f>AY36-I36</f>
        <v>8.7830310931167332E-3</v>
      </c>
      <c r="BA36" s="3"/>
      <c r="BB36" s="3"/>
      <c r="BC36" s="3"/>
      <c r="BD36" s="3"/>
      <c r="BE36" s="3"/>
      <c r="BF36" s="3"/>
    </row>
    <row r="37" spans="1:58" ht="27">
      <c r="A37" s="14" t="s">
        <v>91</v>
      </c>
      <c r="B37" s="14" t="s">
        <v>32</v>
      </c>
      <c r="C37" s="18" t="s">
        <v>92</v>
      </c>
      <c r="D37" s="15" t="s">
        <v>87</v>
      </c>
      <c r="E37" s="19" t="s">
        <v>88</v>
      </c>
      <c r="F37" s="20">
        <f t="shared" ref="F37:F41" si="31">G37+I37</f>
        <v>118730</v>
      </c>
      <c r="G37" s="19">
        <v>117600</v>
      </c>
      <c r="H37" s="16">
        <f t="shared" si="0"/>
        <v>0.99048260759706896</v>
      </c>
      <c r="I37" s="27">
        <v>1130</v>
      </c>
      <c r="J37" s="16">
        <f t="shared" si="1"/>
        <v>9.5173924029310197E-3</v>
      </c>
      <c r="K37" s="20">
        <v>78</v>
      </c>
      <c r="L37" s="17">
        <f t="shared" si="2"/>
        <v>6.5695274993683142E-4</v>
      </c>
      <c r="M37" s="20">
        <v>118</v>
      </c>
      <c r="N37" s="17">
        <f t="shared" si="3"/>
        <v>9.9385159605828348E-4</v>
      </c>
      <c r="O37" s="20">
        <v>0</v>
      </c>
      <c r="P37" s="17">
        <f t="shared" si="4"/>
        <v>0</v>
      </c>
      <c r="Q37" s="20"/>
      <c r="R37" s="17">
        <f t="shared" si="5"/>
        <v>0</v>
      </c>
      <c r="S37" s="20">
        <v>167</v>
      </c>
      <c r="T37" s="17">
        <f t="shared" si="6"/>
        <v>1.4065526825570622E-3</v>
      </c>
      <c r="U37" s="20">
        <v>287</v>
      </c>
      <c r="V37" s="17">
        <f t="shared" si="7"/>
        <v>2.4172492209214185E-3</v>
      </c>
      <c r="W37" s="20">
        <v>40</v>
      </c>
      <c r="X37" s="17">
        <f t="shared" si="8"/>
        <v>3.3689884612145201E-4</v>
      </c>
      <c r="Y37" s="20"/>
      <c r="Z37" s="17">
        <f t="shared" si="9"/>
        <v>0</v>
      </c>
      <c r="AA37" s="20"/>
      <c r="AB37" s="17">
        <f t="shared" si="10"/>
        <v>0</v>
      </c>
      <c r="AC37" s="20">
        <v>68</v>
      </c>
      <c r="AD37" s="17">
        <f t="shared" si="11"/>
        <v>5.7272803840646843E-4</v>
      </c>
      <c r="AE37" s="20"/>
      <c r="AF37" s="17">
        <f t="shared" si="12"/>
        <v>0</v>
      </c>
      <c r="AG37" s="20"/>
      <c r="AH37" s="17">
        <f t="shared" si="13"/>
        <v>0</v>
      </c>
      <c r="AI37" s="20"/>
      <c r="AJ37" s="17">
        <f t="shared" si="14"/>
        <v>0</v>
      </c>
      <c r="AK37" s="20"/>
      <c r="AL37" s="17">
        <f t="shared" si="15"/>
        <v>0</v>
      </c>
      <c r="AM37" s="20"/>
      <c r="AN37" s="17">
        <f t="shared" si="16"/>
        <v>0</v>
      </c>
      <c r="AO37" s="20">
        <v>3</v>
      </c>
      <c r="AP37" s="17">
        <f t="shared" si="17"/>
        <v>2.5267413459108903E-5</v>
      </c>
      <c r="AQ37" s="20">
        <v>116</v>
      </c>
      <c r="AR37" s="17">
        <f t="shared" si="18"/>
        <v>9.7700665375221088E-4</v>
      </c>
      <c r="AS37" s="20">
        <v>110</v>
      </c>
      <c r="AT37" s="17">
        <f t="shared" si="19"/>
        <v>9.2647182683399309E-4</v>
      </c>
      <c r="AU37" s="20">
        <v>143</v>
      </c>
      <c r="AV37" s="17">
        <f t="shared" si="20"/>
        <v>1.2044133748841911E-3</v>
      </c>
      <c r="AW37" s="20"/>
      <c r="AX37" s="17">
        <f t="shared" si="21"/>
        <v>0</v>
      </c>
      <c r="AY37" s="2"/>
      <c r="AZ37" s="2"/>
      <c r="BA37" s="3"/>
      <c r="BB37" s="3"/>
      <c r="BC37" s="3"/>
      <c r="BD37" s="3"/>
      <c r="BE37" s="3"/>
      <c r="BF37" s="3"/>
    </row>
    <row r="38" spans="1:58" ht="27">
      <c r="A38" s="14" t="s">
        <v>91</v>
      </c>
      <c r="B38" s="14" t="s">
        <v>32</v>
      </c>
      <c r="C38" s="18" t="s">
        <v>93</v>
      </c>
      <c r="D38" s="15" t="s">
        <v>53</v>
      </c>
      <c r="E38" s="19" t="s">
        <v>54</v>
      </c>
      <c r="F38" s="20">
        <f t="shared" si="31"/>
        <v>110579</v>
      </c>
      <c r="G38" s="19">
        <v>109480</v>
      </c>
      <c r="H38" s="16">
        <f t="shared" si="0"/>
        <v>0.99006140406406284</v>
      </c>
      <c r="I38" s="27">
        <v>1099</v>
      </c>
      <c r="J38" s="16">
        <f t="shared" si="1"/>
        <v>9.9385959359372025E-3</v>
      </c>
      <c r="K38" s="20">
        <v>39</v>
      </c>
      <c r="L38" s="17">
        <f t="shared" si="2"/>
        <v>3.5268902775391348E-4</v>
      </c>
      <c r="M38" s="20">
        <v>157</v>
      </c>
      <c r="N38" s="17">
        <f t="shared" si="3"/>
        <v>1.4197994194196004E-3</v>
      </c>
      <c r="O38" s="20">
        <v>0</v>
      </c>
      <c r="P38" s="17">
        <f t="shared" si="4"/>
        <v>0</v>
      </c>
      <c r="Q38" s="20"/>
      <c r="R38" s="17">
        <f t="shared" si="5"/>
        <v>0</v>
      </c>
      <c r="S38" s="20">
        <v>144</v>
      </c>
      <c r="T38" s="17">
        <f t="shared" si="6"/>
        <v>1.302236410168296E-3</v>
      </c>
      <c r="U38" s="20">
        <v>334</v>
      </c>
      <c r="V38" s="17">
        <f t="shared" si="7"/>
        <v>3.020465006918131E-3</v>
      </c>
      <c r="W38" s="20">
        <v>62</v>
      </c>
      <c r="X38" s="17">
        <f t="shared" si="8"/>
        <v>5.6068512104468296E-4</v>
      </c>
      <c r="Y38" s="20"/>
      <c r="Z38" s="17">
        <f t="shared" si="9"/>
        <v>0</v>
      </c>
      <c r="AA38" s="20"/>
      <c r="AB38" s="17">
        <f t="shared" si="10"/>
        <v>0</v>
      </c>
      <c r="AC38" s="20">
        <v>83</v>
      </c>
      <c r="AD38" s="17">
        <f t="shared" si="11"/>
        <v>7.5059459752755949E-4</v>
      </c>
      <c r="AE38" s="20"/>
      <c r="AF38" s="17">
        <f t="shared" si="12"/>
        <v>0</v>
      </c>
      <c r="AG38" s="20"/>
      <c r="AH38" s="17">
        <f t="shared" si="13"/>
        <v>0</v>
      </c>
      <c r="AI38" s="20"/>
      <c r="AJ38" s="17">
        <f t="shared" si="14"/>
        <v>0</v>
      </c>
      <c r="AK38" s="20"/>
      <c r="AL38" s="17">
        <f t="shared" si="15"/>
        <v>0</v>
      </c>
      <c r="AM38" s="20"/>
      <c r="AN38" s="17">
        <f t="shared" si="16"/>
        <v>0</v>
      </c>
      <c r="AO38" s="20">
        <v>0</v>
      </c>
      <c r="AP38" s="17">
        <f t="shared" si="17"/>
        <v>0</v>
      </c>
      <c r="AQ38" s="20">
        <v>98</v>
      </c>
      <c r="AR38" s="17">
        <f t="shared" si="18"/>
        <v>8.8624422358675697E-4</v>
      </c>
      <c r="AS38" s="20">
        <v>31</v>
      </c>
      <c r="AT38" s="17">
        <f t="shared" si="19"/>
        <v>2.8034256052234148E-4</v>
      </c>
      <c r="AU38" s="20">
        <v>151</v>
      </c>
      <c r="AV38" s="17">
        <f t="shared" si="20"/>
        <v>1.3655395689959214E-3</v>
      </c>
      <c r="AW38" s="20"/>
      <c r="AX38" s="17">
        <f t="shared" si="21"/>
        <v>0</v>
      </c>
      <c r="AY38" s="2"/>
      <c r="AZ38" s="2"/>
      <c r="BA38" s="3"/>
      <c r="BB38" s="3"/>
      <c r="BC38" s="3"/>
      <c r="BD38" s="3"/>
      <c r="BE38" s="3"/>
      <c r="BF38" s="3"/>
    </row>
    <row r="39" spans="1:58" ht="27">
      <c r="A39" s="14" t="s">
        <v>91</v>
      </c>
      <c r="B39" s="14" t="s">
        <v>32</v>
      </c>
      <c r="C39" s="18" t="s">
        <v>94</v>
      </c>
      <c r="D39" s="15" t="s">
        <v>40</v>
      </c>
      <c r="E39" s="19" t="s">
        <v>41</v>
      </c>
      <c r="F39" s="20">
        <f t="shared" si="31"/>
        <v>206706</v>
      </c>
      <c r="G39" s="19">
        <v>204700</v>
      </c>
      <c r="H39" s="16">
        <f t="shared" si="0"/>
        <v>0.99029539539248979</v>
      </c>
      <c r="I39" s="27">
        <v>2006</v>
      </c>
      <c r="J39" s="16">
        <f t="shared" si="1"/>
        <v>9.7046046075101831E-3</v>
      </c>
      <c r="K39" s="20">
        <v>169</v>
      </c>
      <c r="L39" s="17">
        <f t="shared" si="2"/>
        <v>8.1758633034357978E-4</v>
      </c>
      <c r="M39" s="20">
        <v>200</v>
      </c>
      <c r="N39" s="17">
        <f t="shared" si="3"/>
        <v>9.6755778738885178E-4</v>
      </c>
      <c r="O39" s="20">
        <v>0</v>
      </c>
      <c r="P39" s="17">
        <f t="shared" si="4"/>
        <v>0</v>
      </c>
      <c r="Q39" s="20"/>
      <c r="R39" s="17">
        <f t="shared" si="5"/>
        <v>0</v>
      </c>
      <c r="S39" s="20">
        <v>205</v>
      </c>
      <c r="T39" s="17">
        <f t="shared" si="6"/>
        <v>9.9174673207357315E-4</v>
      </c>
      <c r="U39" s="20">
        <v>505</v>
      </c>
      <c r="V39" s="17">
        <f t="shared" si="7"/>
        <v>2.4430834131568507E-3</v>
      </c>
      <c r="W39" s="20">
        <v>197</v>
      </c>
      <c r="X39" s="17">
        <f t="shared" si="8"/>
        <v>9.5304442057801903E-4</v>
      </c>
      <c r="Y39" s="20"/>
      <c r="Z39" s="17">
        <f t="shared" si="9"/>
        <v>0</v>
      </c>
      <c r="AA39" s="20"/>
      <c r="AB39" s="17">
        <f t="shared" si="10"/>
        <v>0</v>
      </c>
      <c r="AC39" s="20">
        <v>148</v>
      </c>
      <c r="AD39" s="17">
        <f t="shared" si="11"/>
        <v>7.1599276266775028E-4</v>
      </c>
      <c r="AE39" s="20"/>
      <c r="AF39" s="17">
        <f t="shared" si="12"/>
        <v>0</v>
      </c>
      <c r="AG39" s="20"/>
      <c r="AH39" s="17">
        <f t="shared" si="13"/>
        <v>0</v>
      </c>
      <c r="AI39" s="20"/>
      <c r="AJ39" s="17">
        <f t="shared" si="14"/>
        <v>0</v>
      </c>
      <c r="AK39" s="20"/>
      <c r="AL39" s="17">
        <f t="shared" si="15"/>
        <v>0</v>
      </c>
      <c r="AM39" s="20"/>
      <c r="AN39" s="17">
        <f t="shared" si="16"/>
        <v>0</v>
      </c>
      <c r="AO39" s="20">
        <v>0</v>
      </c>
      <c r="AP39" s="17">
        <f t="shared" si="17"/>
        <v>0</v>
      </c>
      <c r="AQ39" s="20">
        <v>168</v>
      </c>
      <c r="AR39" s="17">
        <f t="shared" si="18"/>
        <v>8.1274854140663553E-4</v>
      </c>
      <c r="AS39" s="20">
        <v>144</v>
      </c>
      <c r="AT39" s="17">
        <f t="shared" si="19"/>
        <v>6.9664160691997328E-4</v>
      </c>
      <c r="AU39" s="20">
        <v>270</v>
      </c>
      <c r="AV39" s="17">
        <f t="shared" si="20"/>
        <v>1.30620301297495E-3</v>
      </c>
      <c r="AW39" s="20"/>
      <c r="AX39" s="17">
        <f t="shared" si="21"/>
        <v>0</v>
      </c>
      <c r="AY39" s="2"/>
      <c r="AZ39" s="2"/>
      <c r="BA39" s="3"/>
      <c r="BB39" s="3"/>
      <c r="BC39" s="3"/>
      <c r="BD39" s="3"/>
      <c r="BE39" s="3"/>
      <c r="BF39" s="3"/>
    </row>
    <row r="40" spans="1:58" ht="27">
      <c r="A40" s="14" t="s">
        <v>91</v>
      </c>
      <c r="B40" s="14" t="s">
        <v>32</v>
      </c>
      <c r="C40" s="18" t="s">
        <v>95</v>
      </c>
      <c r="D40" s="15" t="s">
        <v>96</v>
      </c>
      <c r="E40" s="19" t="s">
        <v>97</v>
      </c>
      <c r="F40" s="20">
        <f t="shared" si="31"/>
        <v>115270</v>
      </c>
      <c r="G40" s="19">
        <v>114400</v>
      </c>
      <c r="H40" s="16">
        <f t="shared" si="0"/>
        <v>0.99245250281946729</v>
      </c>
      <c r="I40" s="27">
        <v>870</v>
      </c>
      <c r="J40" s="16">
        <f t="shared" si="1"/>
        <v>7.5474971805326628E-3</v>
      </c>
      <c r="K40" s="20">
        <v>39</v>
      </c>
      <c r="L40" s="17">
        <f t="shared" si="2"/>
        <v>3.3833608050663658E-4</v>
      </c>
      <c r="M40" s="20">
        <v>133</v>
      </c>
      <c r="N40" s="17">
        <f t="shared" si="3"/>
        <v>1.1538127873687864E-3</v>
      </c>
      <c r="O40" s="20">
        <v>0</v>
      </c>
      <c r="P40" s="17">
        <f t="shared" si="4"/>
        <v>0</v>
      </c>
      <c r="Q40" s="20"/>
      <c r="R40" s="17">
        <f t="shared" si="5"/>
        <v>0</v>
      </c>
      <c r="S40" s="20">
        <v>114</v>
      </c>
      <c r="T40" s="17">
        <f t="shared" si="6"/>
        <v>9.8898238917324551E-4</v>
      </c>
      <c r="U40" s="20">
        <v>260</v>
      </c>
      <c r="V40" s="17">
        <f t="shared" si="7"/>
        <v>2.255573870044244E-3</v>
      </c>
      <c r="W40" s="20">
        <v>14</v>
      </c>
      <c r="X40" s="17">
        <f t="shared" si="8"/>
        <v>1.2145397761776698E-4</v>
      </c>
      <c r="Y40" s="20"/>
      <c r="Z40" s="17">
        <f t="shared" si="9"/>
        <v>0</v>
      </c>
      <c r="AA40" s="20"/>
      <c r="AB40" s="17">
        <f t="shared" si="10"/>
        <v>0</v>
      </c>
      <c r="AC40" s="20">
        <v>36</v>
      </c>
      <c r="AD40" s="17">
        <f t="shared" si="11"/>
        <v>3.1231022815997225E-4</v>
      </c>
      <c r="AE40" s="20"/>
      <c r="AF40" s="17">
        <f t="shared" si="12"/>
        <v>0</v>
      </c>
      <c r="AG40" s="20"/>
      <c r="AH40" s="17">
        <f t="shared" si="13"/>
        <v>0</v>
      </c>
      <c r="AI40" s="20"/>
      <c r="AJ40" s="17">
        <f t="shared" si="14"/>
        <v>0</v>
      </c>
      <c r="AK40" s="20"/>
      <c r="AL40" s="17">
        <f t="shared" si="15"/>
        <v>0</v>
      </c>
      <c r="AM40" s="20"/>
      <c r="AN40" s="17">
        <f t="shared" si="16"/>
        <v>0</v>
      </c>
      <c r="AO40" s="20">
        <v>0</v>
      </c>
      <c r="AP40" s="17">
        <f t="shared" si="17"/>
        <v>0</v>
      </c>
      <c r="AQ40" s="20">
        <v>115</v>
      </c>
      <c r="AR40" s="17">
        <f t="shared" si="18"/>
        <v>9.9765767328880025E-4</v>
      </c>
      <c r="AS40" s="20">
        <v>28</v>
      </c>
      <c r="AT40" s="17">
        <f t="shared" si="19"/>
        <v>2.4290795523553395E-4</v>
      </c>
      <c r="AU40" s="20">
        <v>131</v>
      </c>
      <c r="AV40" s="17">
        <f t="shared" si="20"/>
        <v>1.1364622191376767E-3</v>
      </c>
      <c r="AW40" s="20"/>
      <c r="AX40" s="17">
        <f t="shared" si="21"/>
        <v>0</v>
      </c>
      <c r="AY40" s="2"/>
      <c r="AZ40" s="2"/>
      <c r="BA40" s="3"/>
      <c r="BB40" s="3"/>
      <c r="BC40" s="3"/>
      <c r="BD40" s="3"/>
      <c r="BE40" s="3"/>
      <c r="BF40" s="3"/>
    </row>
    <row r="41" spans="1:58" ht="27">
      <c r="A41" s="14" t="s">
        <v>91</v>
      </c>
      <c r="B41" s="14" t="s">
        <v>32</v>
      </c>
      <c r="C41" s="18" t="s">
        <v>98</v>
      </c>
      <c r="D41" s="15" t="s">
        <v>69</v>
      </c>
      <c r="E41" s="19" t="s">
        <v>70</v>
      </c>
      <c r="F41" s="20">
        <f t="shared" si="31"/>
        <v>90211</v>
      </c>
      <c r="G41" s="19">
        <v>89450</v>
      </c>
      <c r="H41" s="16">
        <f t="shared" si="0"/>
        <v>0.99156422165811264</v>
      </c>
      <c r="I41" s="27">
        <v>761</v>
      </c>
      <c r="J41" s="16">
        <f t="shared" si="1"/>
        <v>8.4357783418873532E-3</v>
      </c>
      <c r="K41" s="20">
        <v>52</v>
      </c>
      <c r="L41" s="17">
        <f t="shared" si="2"/>
        <v>5.7642637815787426E-4</v>
      </c>
      <c r="M41" s="20">
        <v>63</v>
      </c>
      <c r="N41" s="17">
        <f t="shared" si="3"/>
        <v>6.9836272738357851E-4</v>
      </c>
      <c r="O41" s="20">
        <v>5</v>
      </c>
      <c r="P41" s="17">
        <f t="shared" si="4"/>
        <v>5.5425613284410993E-5</v>
      </c>
      <c r="Q41" s="20"/>
      <c r="R41" s="17">
        <f t="shared" si="5"/>
        <v>0</v>
      </c>
      <c r="S41" s="20">
        <v>102</v>
      </c>
      <c r="T41" s="17">
        <f t="shared" si="6"/>
        <v>1.1306825110019843E-3</v>
      </c>
      <c r="U41" s="20">
        <v>180</v>
      </c>
      <c r="V41" s="17">
        <f t="shared" si="7"/>
        <v>1.9953220782387955E-3</v>
      </c>
      <c r="W41" s="20">
        <v>66</v>
      </c>
      <c r="X41" s="17">
        <f t="shared" si="8"/>
        <v>7.3161809535422513E-4</v>
      </c>
      <c r="Y41" s="20"/>
      <c r="Z41" s="17">
        <f t="shared" si="9"/>
        <v>0</v>
      </c>
      <c r="AA41" s="20"/>
      <c r="AB41" s="17">
        <f t="shared" si="10"/>
        <v>0</v>
      </c>
      <c r="AC41" s="20">
        <v>39</v>
      </c>
      <c r="AD41" s="17">
        <f t="shared" si="11"/>
        <v>4.3231978361840575E-4</v>
      </c>
      <c r="AE41" s="20"/>
      <c r="AF41" s="17">
        <f t="shared" si="12"/>
        <v>0</v>
      </c>
      <c r="AG41" s="20"/>
      <c r="AH41" s="17">
        <f t="shared" si="13"/>
        <v>0</v>
      </c>
      <c r="AI41" s="20"/>
      <c r="AJ41" s="17">
        <f t="shared" si="14"/>
        <v>0</v>
      </c>
      <c r="AK41" s="20"/>
      <c r="AL41" s="17">
        <f t="shared" si="15"/>
        <v>0</v>
      </c>
      <c r="AM41" s="20"/>
      <c r="AN41" s="17">
        <f t="shared" si="16"/>
        <v>0</v>
      </c>
      <c r="AO41" s="20">
        <v>8</v>
      </c>
      <c r="AP41" s="17">
        <f t="shared" si="17"/>
        <v>8.8680981255057594E-5</v>
      </c>
      <c r="AQ41" s="20">
        <v>71</v>
      </c>
      <c r="AR41" s="17">
        <f t="shared" si="18"/>
        <v>7.8704370863863613E-4</v>
      </c>
      <c r="AS41" s="20">
        <v>80</v>
      </c>
      <c r="AT41" s="17">
        <f t="shared" si="19"/>
        <v>8.8680981255057588E-4</v>
      </c>
      <c r="AU41" s="20">
        <v>95</v>
      </c>
      <c r="AV41" s="17">
        <f t="shared" si="20"/>
        <v>1.0530866524038089E-3</v>
      </c>
      <c r="AW41" s="20"/>
      <c r="AX41" s="17">
        <f t="shared" si="21"/>
        <v>0</v>
      </c>
      <c r="AY41" s="2"/>
      <c r="AZ41" s="2"/>
      <c r="BA41" s="3"/>
      <c r="BB41" s="3"/>
      <c r="BC41" s="3"/>
      <c r="BD41" s="3"/>
      <c r="BE41" s="3"/>
      <c r="BF41" s="3"/>
    </row>
    <row r="42" spans="1:58" ht="27">
      <c r="A42" s="14" t="s">
        <v>91</v>
      </c>
      <c r="B42" s="14" t="s">
        <v>34</v>
      </c>
      <c r="C42" s="29" t="s">
        <v>99</v>
      </c>
      <c r="D42" s="15" t="s">
        <v>69</v>
      </c>
      <c r="E42" s="20" t="s">
        <v>70</v>
      </c>
      <c r="F42" s="22">
        <v>61129</v>
      </c>
      <c r="G42" s="22">
        <v>60219</v>
      </c>
      <c r="H42" s="16">
        <f t="shared" si="0"/>
        <v>0.98511344860868</v>
      </c>
      <c r="I42" s="24">
        <v>910</v>
      </c>
      <c r="J42" s="16">
        <f t="shared" si="1"/>
        <v>1.4886551391319995E-2</v>
      </c>
      <c r="K42" s="22">
        <v>0</v>
      </c>
      <c r="L42" s="17">
        <f t="shared" si="2"/>
        <v>0</v>
      </c>
      <c r="M42" s="22">
        <v>291</v>
      </c>
      <c r="N42" s="17">
        <f t="shared" si="3"/>
        <v>4.760424675685845E-3</v>
      </c>
      <c r="O42" s="22">
        <v>28</v>
      </c>
      <c r="P42" s="17">
        <f t="shared" si="4"/>
        <v>4.5804773511753829E-4</v>
      </c>
      <c r="Q42" s="22"/>
      <c r="R42" s="17">
        <f t="shared" si="5"/>
        <v>0</v>
      </c>
      <c r="S42" s="22">
        <v>0</v>
      </c>
      <c r="T42" s="17">
        <f t="shared" si="6"/>
        <v>0</v>
      </c>
      <c r="U42" s="22">
        <v>0</v>
      </c>
      <c r="V42" s="17">
        <f t="shared" si="7"/>
        <v>0</v>
      </c>
      <c r="W42" s="22">
        <v>123</v>
      </c>
      <c r="X42" s="17">
        <f t="shared" si="8"/>
        <v>2.0121382649806148E-3</v>
      </c>
      <c r="Y42" s="22"/>
      <c r="Z42" s="17">
        <f t="shared" si="9"/>
        <v>0</v>
      </c>
      <c r="AA42" s="22"/>
      <c r="AB42" s="17">
        <f t="shared" si="10"/>
        <v>0</v>
      </c>
      <c r="AC42" s="22">
        <v>120</v>
      </c>
      <c r="AD42" s="17">
        <f t="shared" si="11"/>
        <v>1.9630617219323072E-3</v>
      </c>
      <c r="AE42" s="22"/>
      <c r="AF42" s="17">
        <f t="shared" si="12"/>
        <v>0</v>
      </c>
      <c r="AG42" s="22"/>
      <c r="AH42" s="17">
        <f t="shared" si="13"/>
        <v>0</v>
      </c>
      <c r="AI42" s="22"/>
      <c r="AJ42" s="17">
        <f t="shared" si="14"/>
        <v>0</v>
      </c>
      <c r="AK42" s="22"/>
      <c r="AL42" s="17">
        <f t="shared" si="15"/>
        <v>0</v>
      </c>
      <c r="AM42" s="22"/>
      <c r="AN42" s="17">
        <f t="shared" si="16"/>
        <v>0</v>
      </c>
      <c r="AO42" s="22">
        <v>0</v>
      </c>
      <c r="AP42" s="17">
        <f t="shared" si="17"/>
        <v>0</v>
      </c>
      <c r="AQ42" s="22">
        <v>242</v>
      </c>
      <c r="AR42" s="17">
        <f t="shared" si="18"/>
        <v>3.9588411392301529E-3</v>
      </c>
      <c r="AS42" s="22">
        <v>34</v>
      </c>
      <c r="AT42" s="17">
        <f t="shared" si="19"/>
        <v>5.5620082121415372E-4</v>
      </c>
      <c r="AU42" s="22">
        <v>69</v>
      </c>
      <c r="AV42" s="17">
        <f t="shared" si="20"/>
        <v>1.1287604901110766E-3</v>
      </c>
      <c r="AW42" s="22">
        <v>3</v>
      </c>
      <c r="AX42" s="17">
        <f t="shared" si="21"/>
        <v>4.9076543048307679E-5</v>
      </c>
      <c r="AY42" s="2">
        <f t="shared" ref="AY42:AY45" si="32">SUM(K42:AX42)</f>
        <v>910.01488655139133</v>
      </c>
      <c r="AZ42" s="2">
        <f t="shared" ref="AZ42:AZ45" si="33">AY42-I42</f>
        <v>1.4886551391327885E-2</v>
      </c>
      <c r="BA42" s="3"/>
      <c r="BB42" s="3"/>
      <c r="BC42" s="3"/>
      <c r="BD42" s="3"/>
      <c r="BE42" s="3"/>
      <c r="BF42" s="3"/>
    </row>
    <row r="43" spans="1:58" ht="27">
      <c r="A43" s="14" t="s">
        <v>91</v>
      </c>
      <c r="B43" s="14" t="s">
        <v>34</v>
      </c>
      <c r="C43" s="29" t="s">
        <v>100</v>
      </c>
      <c r="D43" s="15" t="s">
        <v>69</v>
      </c>
      <c r="E43" s="20" t="s">
        <v>70</v>
      </c>
      <c r="F43" s="22">
        <v>231905</v>
      </c>
      <c r="G43" s="22">
        <v>229770</v>
      </c>
      <c r="H43" s="16">
        <f t="shared" si="0"/>
        <v>0.9907936439490308</v>
      </c>
      <c r="I43" s="24">
        <v>2135</v>
      </c>
      <c r="J43" s="16">
        <f t="shared" si="1"/>
        <v>9.2063560509691462E-3</v>
      </c>
      <c r="K43" s="22">
        <v>0</v>
      </c>
      <c r="L43" s="17">
        <f t="shared" si="2"/>
        <v>0</v>
      </c>
      <c r="M43" s="22">
        <v>290</v>
      </c>
      <c r="N43" s="17">
        <f t="shared" si="3"/>
        <v>1.2505120631292987E-3</v>
      </c>
      <c r="O43" s="22">
        <v>12</v>
      </c>
      <c r="P43" s="17">
        <f t="shared" si="4"/>
        <v>5.1745326750177872E-5</v>
      </c>
      <c r="Q43" s="22"/>
      <c r="R43" s="17">
        <f t="shared" si="5"/>
        <v>0</v>
      </c>
      <c r="S43" s="22">
        <v>328</v>
      </c>
      <c r="T43" s="17">
        <f t="shared" si="6"/>
        <v>1.4143722645048619E-3</v>
      </c>
      <c r="U43" s="22">
        <v>461</v>
      </c>
      <c r="V43" s="17">
        <f t="shared" si="7"/>
        <v>1.9878829693193334E-3</v>
      </c>
      <c r="W43" s="22">
        <v>241</v>
      </c>
      <c r="X43" s="17">
        <f t="shared" si="8"/>
        <v>1.0392186455660723E-3</v>
      </c>
      <c r="Y43" s="22"/>
      <c r="Z43" s="17">
        <f t="shared" si="9"/>
        <v>0</v>
      </c>
      <c r="AA43" s="22"/>
      <c r="AB43" s="17">
        <f t="shared" si="10"/>
        <v>0</v>
      </c>
      <c r="AC43" s="22">
        <v>125</v>
      </c>
      <c r="AD43" s="17">
        <f t="shared" si="11"/>
        <v>5.3901382031435287E-4</v>
      </c>
      <c r="AE43" s="22"/>
      <c r="AF43" s="17">
        <f t="shared" si="12"/>
        <v>0</v>
      </c>
      <c r="AG43" s="22"/>
      <c r="AH43" s="17">
        <f t="shared" si="13"/>
        <v>0</v>
      </c>
      <c r="AI43" s="22"/>
      <c r="AJ43" s="17">
        <f t="shared" si="14"/>
        <v>0</v>
      </c>
      <c r="AK43" s="22"/>
      <c r="AL43" s="17">
        <f t="shared" si="15"/>
        <v>0</v>
      </c>
      <c r="AM43" s="22"/>
      <c r="AN43" s="17">
        <f t="shared" si="16"/>
        <v>0</v>
      </c>
      <c r="AO43" s="22">
        <v>2</v>
      </c>
      <c r="AP43" s="17">
        <f t="shared" si="17"/>
        <v>8.624221125029646E-6</v>
      </c>
      <c r="AQ43" s="22">
        <v>412</v>
      </c>
      <c r="AR43" s="17">
        <f t="shared" si="18"/>
        <v>1.776589551756107E-3</v>
      </c>
      <c r="AS43" s="22">
        <v>42</v>
      </c>
      <c r="AT43" s="17">
        <f t="shared" si="19"/>
        <v>1.8110864362562255E-4</v>
      </c>
      <c r="AU43" s="22">
        <v>222</v>
      </c>
      <c r="AV43" s="17">
        <f t="shared" si="20"/>
        <v>9.5728854487829064E-4</v>
      </c>
      <c r="AW43" s="22">
        <v>0</v>
      </c>
      <c r="AX43" s="17">
        <f t="shared" si="21"/>
        <v>0</v>
      </c>
      <c r="AY43" s="2">
        <f t="shared" si="32"/>
        <v>2135.009206356051</v>
      </c>
      <c r="AZ43" s="2">
        <f t="shared" si="33"/>
        <v>9.2063560509814124E-3</v>
      </c>
      <c r="BA43" s="3"/>
      <c r="BB43" s="3"/>
      <c r="BC43" s="3"/>
      <c r="BD43" s="3"/>
      <c r="BE43" s="3"/>
      <c r="BF43" s="3"/>
    </row>
    <row r="44" spans="1:58" ht="27">
      <c r="A44" s="14" t="s">
        <v>91</v>
      </c>
      <c r="B44" s="14" t="s">
        <v>34</v>
      </c>
      <c r="C44" s="29" t="s">
        <v>101</v>
      </c>
      <c r="D44" s="15" t="s">
        <v>40</v>
      </c>
      <c r="E44" s="20" t="s">
        <v>41</v>
      </c>
      <c r="F44" s="22">
        <v>267529</v>
      </c>
      <c r="G44" s="22">
        <v>265032</v>
      </c>
      <c r="H44" s="16">
        <f t="shared" si="0"/>
        <v>0.99066643242414842</v>
      </c>
      <c r="I44" s="24">
        <v>2497</v>
      </c>
      <c r="J44" s="16">
        <f t="shared" si="1"/>
        <v>9.3335675758515896E-3</v>
      </c>
      <c r="K44" s="22">
        <v>55</v>
      </c>
      <c r="L44" s="17">
        <f t="shared" si="2"/>
        <v>2.0558518889540948E-4</v>
      </c>
      <c r="M44" s="22">
        <v>227</v>
      </c>
      <c r="N44" s="17">
        <f t="shared" si="3"/>
        <v>8.4850614325923549E-4</v>
      </c>
      <c r="O44" s="22">
        <v>0</v>
      </c>
      <c r="P44" s="17">
        <f t="shared" si="4"/>
        <v>0</v>
      </c>
      <c r="Q44" s="22"/>
      <c r="R44" s="17">
        <f t="shared" si="5"/>
        <v>0</v>
      </c>
      <c r="S44" s="22">
        <v>395</v>
      </c>
      <c r="T44" s="17">
        <f t="shared" si="6"/>
        <v>1.4764754475215772E-3</v>
      </c>
      <c r="U44" s="22">
        <v>585</v>
      </c>
      <c r="V44" s="17">
        <f t="shared" si="7"/>
        <v>2.1866788273420825E-3</v>
      </c>
      <c r="W44" s="22">
        <v>197</v>
      </c>
      <c r="X44" s="17">
        <f t="shared" si="8"/>
        <v>7.3636876749810299E-4</v>
      </c>
      <c r="Y44" s="22"/>
      <c r="Z44" s="17">
        <f t="shared" si="9"/>
        <v>0</v>
      </c>
      <c r="AA44" s="22"/>
      <c r="AB44" s="17">
        <f t="shared" si="10"/>
        <v>0</v>
      </c>
      <c r="AC44" s="22">
        <v>136</v>
      </c>
      <c r="AD44" s="17">
        <f t="shared" si="11"/>
        <v>5.0835610345046701E-4</v>
      </c>
      <c r="AE44" s="22"/>
      <c r="AF44" s="17">
        <f t="shared" si="12"/>
        <v>0</v>
      </c>
      <c r="AG44" s="22"/>
      <c r="AH44" s="17">
        <f t="shared" si="13"/>
        <v>0</v>
      </c>
      <c r="AI44" s="22"/>
      <c r="AJ44" s="17">
        <f t="shared" si="14"/>
        <v>0</v>
      </c>
      <c r="AK44" s="22"/>
      <c r="AL44" s="17">
        <f t="shared" si="15"/>
        <v>0</v>
      </c>
      <c r="AM44" s="22"/>
      <c r="AN44" s="17">
        <f t="shared" si="16"/>
        <v>0</v>
      </c>
      <c r="AO44" s="22">
        <v>14</v>
      </c>
      <c r="AP44" s="17">
        <f t="shared" si="17"/>
        <v>5.2330775355195137E-5</v>
      </c>
      <c r="AQ44" s="22">
        <v>449</v>
      </c>
      <c r="AR44" s="17">
        <f t="shared" si="18"/>
        <v>1.6783227238916156E-3</v>
      </c>
      <c r="AS44" s="22">
        <v>168</v>
      </c>
      <c r="AT44" s="17">
        <f t="shared" si="19"/>
        <v>6.279693042623417E-4</v>
      </c>
      <c r="AU44" s="22">
        <v>271</v>
      </c>
      <c r="AV44" s="17">
        <f t="shared" si="20"/>
        <v>1.012974294375563E-3</v>
      </c>
      <c r="AW44" s="22">
        <v>0</v>
      </c>
      <c r="AX44" s="17">
        <f t="shared" si="21"/>
        <v>0</v>
      </c>
      <c r="AY44" s="2">
        <f t="shared" si="32"/>
        <v>2497.009333567576</v>
      </c>
      <c r="AZ44" s="2">
        <f t="shared" si="33"/>
        <v>9.3335675760499726E-3</v>
      </c>
      <c r="BA44" s="3"/>
      <c r="BB44" s="3"/>
      <c r="BC44" s="3"/>
      <c r="BD44" s="3"/>
      <c r="BE44" s="3"/>
      <c r="BF44" s="3"/>
    </row>
    <row r="45" spans="1:58" ht="27">
      <c r="A45" s="14" t="s">
        <v>91</v>
      </c>
      <c r="B45" s="14" t="s">
        <v>34</v>
      </c>
      <c r="C45" s="29" t="s">
        <v>98</v>
      </c>
      <c r="D45" s="15" t="s">
        <v>69</v>
      </c>
      <c r="E45" s="20" t="s">
        <v>70</v>
      </c>
      <c r="F45" s="22">
        <v>10449</v>
      </c>
      <c r="G45" s="22">
        <v>10350</v>
      </c>
      <c r="H45" s="16">
        <f t="shared" si="0"/>
        <v>0.99052540913006026</v>
      </c>
      <c r="I45" s="24">
        <v>99</v>
      </c>
      <c r="J45" s="16">
        <f t="shared" si="1"/>
        <v>9.4745908699397068E-3</v>
      </c>
      <c r="K45" s="22">
        <v>0</v>
      </c>
      <c r="L45" s="17">
        <f t="shared" si="2"/>
        <v>0</v>
      </c>
      <c r="M45" s="22">
        <v>7</v>
      </c>
      <c r="N45" s="17">
        <f t="shared" si="3"/>
        <v>6.6992056656139346E-4</v>
      </c>
      <c r="O45" s="22">
        <v>0</v>
      </c>
      <c r="P45" s="17">
        <f t="shared" si="4"/>
        <v>0</v>
      </c>
      <c r="Q45" s="22"/>
      <c r="R45" s="17">
        <f t="shared" si="5"/>
        <v>0</v>
      </c>
      <c r="S45" s="22">
        <v>19</v>
      </c>
      <c r="T45" s="17">
        <f t="shared" si="6"/>
        <v>1.8183558235237822E-3</v>
      </c>
      <c r="U45" s="22">
        <v>32</v>
      </c>
      <c r="V45" s="17">
        <f t="shared" si="7"/>
        <v>3.06249401856637E-3</v>
      </c>
      <c r="W45" s="22">
        <v>11</v>
      </c>
      <c r="X45" s="17">
        <f t="shared" si="8"/>
        <v>1.0527323188821898E-3</v>
      </c>
      <c r="Y45" s="22"/>
      <c r="Z45" s="17">
        <f t="shared" si="9"/>
        <v>0</v>
      </c>
      <c r="AA45" s="22"/>
      <c r="AB45" s="17">
        <f t="shared" si="10"/>
        <v>0</v>
      </c>
      <c r="AC45" s="22">
        <v>0</v>
      </c>
      <c r="AD45" s="17">
        <f t="shared" si="11"/>
        <v>0</v>
      </c>
      <c r="AE45" s="22"/>
      <c r="AF45" s="17">
        <f t="shared" si="12"/>
        <v>0</v>
      </c>
      <c r="AG45" s="22"/>
      <c r="AH45" s="17">
        <f t="shared" si="13"/>
        <v>0</v>
      </c>
      <c r="AI45" s="22"/>
      <c r="AJ45" s="17">
        <f t="shared" si="14"/>
        <v>0</v>
      </c>
      <c r="AK45" s="22"/>
      <c r="AL45" s="17">
        <f t="shared" si="15"/>
        <v>0</v>
      </c>
      <c r="AM45" s="22"/>
      <c r="AN45" s="17">
        <f t="shared" si="16"/>
        <v>0</v>
      </c>
      <c r="AO45" s="22">
        <v>0</v>
      </c>
      <c r="AP45" s="17">
        <f t="shared" si="17"/>
        <v>0</v>
      </c>
      <c r="AQ45" s="22">
        <v>8</v>
      </c>
      <c r="AR45" s="17">
        <f t="shared" si="18"/>
        <v>7.6562350464159251E-4</v>
      </c>
      <c r="AS45" s="22">
        <v>5</v>
      </c>
      <c r="AT45" s="17">
        <f t="shared" si="19"/>
        <v>4.785146904009953E-4</v>
      </c>
      <c r="AU45" s="22">
        <v>17</v>
      </c>
      <c r="AV45" s="17">
        <f t="shared" si="20"/>
        <v>1.6269499473633841E-3</v>
      </c>
      <c r="AW45" s="22">
        <v>0</v>
      </c>
      <c r="AX45" s="17">
        <f t="shared" si="21"/>
        <v>0</v>
      </c>
      <c r="AY45" s="2">
        <f t="shared" si="32"/>
        <v>99.009474590869942</v>
      </c>
      <c r="AZ45" s="2">
        <f t="shared" si="33"/>
        <v>9.4745908699422898E-3</v>
      </c>
      <c r="BA45" s="3"/>
      <c r="BB45" s="3"/>
      <c r="BC45" s="3"/>
      <c r="BD45" s="3"/>
      <c r="BE45" s="3"/>
      <c r="BF45" s="3"/>
    </row>
    <row r="46" spans="1:58" ht="27">
      <c r="A46" s="14" t="s">
        <v>102</v>
      </c>
      <c r="B46" s="14" t="s">
        <v>32</v>
      </c>
      <c r="C46" s="18" t="s">
        <v>103</v>
      </c>
      <c r="D46" s="15" t="s">
        <v>104</v>
      </c>
      <c r="E46" s="8" t="s">
        <v>105</v>
      </c>
      <c r="F46" s="8">
        <v>140773</v>
      </c>
      <c r="G46" s="8">
        <v>137864</v>
      </c>
      <c r="H46" s="16">
        <f t="shared" si="0"/>
        <v>0.97933552598864837</v>
      </c>
      <c r="I46" s="10">
        <v>2909</v>
      </c>
      <c r="J46" s="16">
        <f t="shared" si="1"/>
        <v>2.0664474011351609E-2</v>
      </c>
      <c r="K46" s="8">
        <v>657</v>
      </c>
      <c r="L46" s="17">
        <f t="shared" si="2"/>
        <v>4.6670881490058465E-3</v>
      </c>
      <c r="M46" s="8">
        <v>842</v>
      </c>
      <c r="N46" s="17">
        <f t="shared" si="3"/>
        <v>5.9812606110546769E-3</v>
      </c>
      <c r="O46" s="8">
        <v>61</v>
      </c>
      <c r="P46" s="17">
        <f t="shared" si="4"/>
        <v>4.3332173072961432E-4</v>
      </c>
      <c r="Q46" s="8"/>
      <c r="R46" s="17">
        <f t="shared" si="5"/>
        <v>0</v>
      </c>
      <c r="S46" s="8">
        <v>305</v>
      </c>
      <c r="T46" s="17">
        <f t="shared" si="6"/>
        <v>2.1666086536480719E-3</v>
      </c>
      <c r="U46" s="8">
        <v>19</v>
      </c>
      <c r="V46" s="17">
        <f t="shared" si="7"/>
        <v>1.3496906366987989E-4</v>
      </c>
      <c r="W46" s="8">
        <v>10</v>
      </c>
      <c r="X46" s="17">
        <f t="shared" si="8"/>
        <v>7.1036349299936783E-5</v>
      </c>
      <c r="Y46" s="8"/>
      <c r="Z46" s="17">
        <f t="shared" si="9"/>
        <v>0</v>
      </c>
      <c r="AA46" s="8"/>
      <c r="AB46" s="17">
        <f t="shared" si="10"/>
        <v>0</v>
      </c>
      <c r="AC46" s="8"/>
      <c r="AD46" s="17">
        <f t="shared" si="11"/>
        <v>0</v>
      </c>
      <c r="AE46" s="8">
        <v>765</v>
      </c>
      <c r="AF46" s="17">
        <f t="shared" si="12"/>
        <v>5.4342807214451637E-3</v>
      </c>
      <c r="AG46" s="8"/>
      <c r="AH46" s="17">
        <f t="shared" si="13"/>
        <v>0</v>
      </c>
      <c r="AI46" s="8"/>
      <c r="AJ46" s="17">
        <f t="shared" si="14"/>
        <v>0</v>
      </c>
      <c r="AK46" s="8"/>
      <c r="AL46" s="17">
        <f t="shared" si="15"/>
        <v>0</v>
      </c>
      <c r="AM46" s="8"/>
      <c r="AN46" s="17">
        <f t="shared" si="16"/>
        <v>0</v>
      </c>
      <c r="AO46" s="8"/>
      <c r="AP46" s="17">
        <f t="shared" si="17"/>
        <v>0</v>
      </c>
      <c r="AQ46" s="8">
        <v>250</v>
      </c>
      <c r="AR46" s="17">
        <f t="shared" si="18"/>
        <v>1.7759087324984194E-3</v>
      </c>
      <c r="AS46" s="8"/>
      <c r="AT46" s="17">
        <f t="shared" si="19"/>
        <v>0</v>
      </c>
      <c r="AU46" s="8"/>
      <c r="AV46" s="17">
        <f t="shared" si="20"/>
        <v>0</v>
      </c>
      <c r="AW46" s="8"/>
      <c r="AX46" s="17">
        <f t="shared" si="21"/>
        <v>0</v>
      </c>
      <c r="AY46" s="2"/>
      <c r="AZ46" s="2"/>
      <c r="BA46" s="3"/>
      <c r="BB46" s="3"/>
      <c r="BC46" s="3"/>
      <c r="BD46" s="3"/>
      <c r="BE46" s="3"/>
      <c r="BF46" s="3"/>
    </row>
    <row r="47" spans="1:58" ht="27">
      <c r="A47" s="14" t="s">
        <v>102</v>
      </c>
      <c r="B47" s="14" t="s">
        <v>34</v>
      </c>
      <c r="C47" s="18" t="s">
        <v>106</v>
      </c>
      <c r="D47" s="15" t="s">
        <v>87</v>
      </c>
      <c r="E47" s="19" t="s">
        <v>88</v>
      </c>
      <c r="F47" s="22">
        <v>43282</v>
      </c>
      <c r="G47" s="22">
        <v>42800</v>
      </c>
      <c r="H47" s="16">
        <f t="shared" si="0"/>
        <v>0.98886373088119772</v>
      </c>
      <c r="I47" s="24">
        <v>482</v>
      </c>
      <c r="J47" s="16">
        <f t="shared" si="1"/>
        <v>1.1136269118802274E-2</v>
      </c>
      <c r="K47" s="22">
        <v>373</v>
      </c>
      <c r="L47" s="17">
        <f t="shared" si="2"/>
        <v>8.6179012060440836E-3</v>
      </c>
      <c r="M47" s="22">
        <v>61</v>
      </c>
      <c r="N47" s="17">
        <f t="shared" si="3"/>
        <v>1.4093618594334827E-3</v>
      </c>
      <c r="O47" s="22"/>
      <c r="P47" s="17">
        <f t="shared" si="4"/>
        <v>0</v>
      </c>
      <c r="Q47" s="22"/>
      <c r="R47" s="17">
        <f t="shared" si="5"/>
        <v>0</v>
      </c>
      <c r="S47" s="22">
        <v>48</v>
      </c>
      <c r="T47" s="17">
        <f t="shared" si="6"/>
        <v>1.1090060533247078E-3</v>
      </c>
      <c r="U47" s="22">
        <v>0</v>
      </c>
      <c r="V47" s="17">
        <f t="shared" si="7"/>
        <v>0</v>
      </c>
      <c r="W47" s="22"/>
      <c r="X47" s="17">
        <f t="shared" si="8"/>
        <v>0</v>
      </c>
      <c r="Y47" s="22"/>
      <c r="Z47" s="17">
        <f t="shared" si="9"/>
        <v>0</v>
      </c>
      <c r="AA47" s="22"/>
      <c r="AB47" s="17">
        <f t="shared" si="10"/>
        <v>0</v>
      </c>
      <c r="AC47" s="22"/>
      <c r="AD47" s="17">
        <f t="shared" si="11"/>
        <v>0</v>
      </c>
      <c r="AE47" s="22"/>
      <c r="AF47" s="17">
        <f t="shared" si="12"/>
        <v>0</v>
      </c>
      <c r="AG47" s="22"/>
      <c r="AH47" s="17">
        <f t="shared" si="13"/>
        <v>0</v>
      </c>
      <c r="AI47" s="22"/>
      <c r="AJ47" s="17">
        <f t="shared" si="14"/>
        <v>0</v>
      </c>
      <c r="AK47" s="22"/>
      <c r="AL47" s="17">
        <f t="shared" si="15"/>
        <v>0</v>
      </c>
      <c r="AM47" s="22"/>
      <c r="AN47" s="17">
        <f t="shared" si="16"/>
        <v>0</v>
      </c>
      <c r="AO47" s="22"/>
      <c r="AP47" s="17">
        <f t="shared" si="17"/>
        <v>0</v>
      </c>
      <c r="AQ47" s="22"/>
      <c r="AR47" s="17">
        <f t="shared" si="18"/>
        <v>0</v>
      </c>
      <c r="AS47" s="22"/>
      <c r="AT47" s="17">
        <f t="shared" si="19"/>
        <v>0</v>
      </c>
      <c r="AU47" s="22">
        <v>0</v>
      </c>
      <c r="AV47" s="17">
        <f t="shared" si="20"/>
        <v>0</v>
      </c>
      <c r="AW47" s="22"/>
      <c r="AX47" s="17">
        <f t="shared" si="21"/>
        <v>0</v>
      </c>
      <c r="AY47" s="2">
        <f t="shared" ref="AY47:AY48" si="34">SUM(K47:AX47)</f>
        <v>482.01113626911877</v>
      </c>
      <c r="AZ47" s="2">
        <f t="shared" ref="AZ47:AZ48" si="35">AY47-I47</f>
        <v>1.1136269118765085E-2</v>
      </c>
      <c r="BA47" s="3"/>
      <c r="BB47" s="3"/>
      <c r="BC47" s="3"/>
      <c r="BD47" s="3"/>
      <c r="BE47" s="3"/>
      <c r="BF47" s="3"/>
    </row>
    <row r="48" spans="1:58" ht="27">
      <c r="A48" s="14" t="s">
        <v>102</v>
      </c>
      <c r="B48" s="14" t="s">
        <v>34</v>
      </c>
      <c r="C48" s="18" t="s">
        <v>107</v>
      </c>
      <c r="D48" s="15" t="s">
        <v>104</v>
      </c>
      <c r="E48" s="20" t="s">
        <v>105</v>
      </c>
      <c r="F48" s="22">
        <v>30662</v>
      </c>
      <c r="G48" s="22">
        <v>30550</v>
      </c>
      <c r="H48" s="16">
        <f t="shared" si="0"/>
        <v>0.99634727023677516</v>
      </c>
      <c r="I48" s="24">
        <v>112</v>
      </c>
      <c r="J48" s="16">
        <f t="shared" si="1"/>
        <v>3.6527297632248388E-3</v>
      </c>
      <c r="K48" s="22">
        <v>70</v>
      </c>
      <c r="L48" s="17">
        <f t="shared" si="2"/>
        <v>2.2829561020155241E-3</v>
      </c>
      <c r="M48" s="22">
        <v>28</v>
      </c>
      <c r="N48" s="17">
        <f t="shared" si="3"/>
        <v>9.1318244080620969E-4</v>
      </c>
      <c r="O48" s="22"/>
      <c r="P48" s="17">
        <f t="shared" si="4"/>
        <v>0</v>
      </c>
      <c r="Q48" s="22"/>
      <c r="R48" s="17">
        <f t="shared" si="5"/>
        <v>0</v>
      </c>
      <c r="S48" s="22">
        <v>2</v>
      </c>
      <c r="T48" s="17">
        <f t="shared" si="6"/>
        <v>6.5227317200443541E-5</v>
      </c>
      <c r="U48" s="22">
        <v>4</v>
      </c>
      <c r="V48" s="17">
        <f t="shared" si="7"/>
        <v>1.3045463440088708E-4</v>
      </c>
      <c r="W48" s="22"/>
      <c r="X48" s="17">
        <f t="shared" si="8"/>
        <v>0</v>
      </c>
      <c r="Y48" s="22"/>
      <c r="Z48" s="17">
        <f t="shared" si="9"/>
        <v>0</v>
      </c>
      <c r="AA48" s="22"/>
      <c r="AB48" s="17">
        <f t="shared" si="10"/>
        <v>0</v>
      </c>
      <c r="AC48" s="22"/>
      <c r="AD48" s="17">
        <f t="shared" si="11"/>
        <v>0</v>
      </c>
      <c r="AE48" s="22"/>
      <c r="AF48" s="17">
        <f t="shared" si="12"/>
        <v>0</v>
      </c>
      <c r="AG48" s="22"/>
      <c r="AH48" s="17">
        <f t="shared" si="13"/>
        <v>0</v>
      </c>
      <c r="AI48" s="22"/>
      <c r="AJ48" s="17">
        <f t="shared" si="14"/>
        <v>0</v>
      </c>
      <c r="AK48" s="22"/>
      <c r="AL48" s="17">
        <f t="shared" si="15"/>
        <v>0</v>
      </c>
      <c r="AM48" s="22"/>
      <c r="AN48" s="17">
        <f t="shared" si="16"/>
        <v>0</v>
      </c>
      <c r="AO48" s="22"/>
      <c r="AP48" s="17">
        <f t="shared" si="17"/>
        <v>0</v>
      </c>
      <c r="AQ48" s="22"/>
      <c r="AR48" s="17">
        <f t="shared" si="18"/>
        <v>0</v>
      </c>
      <c r="AS48" s="22"/>
      <c r="AT48" s="17">
        <f t="shared" si="19"/>
        <v>0</v>
      </c>
      <c r="AU48" s="22">
        <v>8</v>
      </c>
      <c r="AV48" s="17">
        <f t="shared" si="20"/>
        <v>2.6090926880177417E-4</v>
      </c>
      <c r="AW48" s="22"/>
      <c r="AX48" s="17">
        <f t="shared" si="21"/>
        <v>0</v>
      </c>
      <c r="AY48" s="2">
        <f t="shared" si="34"/>
        <v>112.00365272976323</v>
      </c>
      <c r="AZ48" s="2">
        <f t="shared" si="35"/>
        <v>3.6527297632318323E-3</v>
      </c>
      <c r="BA48" s="3"/>
      <c r="BB48" s="3"/>
      <c r="BC48" s="3"/>
      <c r="BD48" s="3"/>
      <c r="BE48" s="3"/>
      <c r="BF48" s="3"/>
    </row>
    <row r="49" spans="1:58" ht="27">
      <c r="A49" s="14" t="s">
        <v>108</v>
      </c>
      <c r="B49" s="14" t="s">
        <v>32</v>
      </c>
      <c r="C49" s="29" t="s">
        <v>109</v>
      </c>
      <c r="D49" s="15" t="s">
        <v>37</v>
      </c>
      <c r="E49" s="20" t="s">
        <v>38</v>
      </c>
      <c r="F49" s="20">
        <v>270752</v>
      </c>
      <c r="G49" s="20">
        <v>266450</v>
      </c>
      <c r="H49" s="16">
        <f t="shared" si="0"/>
        <v>0.98411092069495332</v>
      </c>
      <c r="I49" s="21">
        <v>4302</v>
      </c>
      <c r="J49" s="16">
        <f t="shared" si="1"/>
        <v>1.5889079305046686E-2</v>
      </c>
      <c r="K49" s="20">
        <v>44</v>
      </c>
      <c r="L49" s="17">
        <f t="shared" si="2"/>
        <v>1.6251034156719064E-4</v>
      </c>
      <c r="M49" s="20">
        <v>130</v>
      </c>
      <c r="N49" s="17">
        <f t="shared" si="3"/>
        <v>4.8014419099397232E-4</v>
      </c>
      <c r="O49" s="20">
        <v>289</v>
      </c>
      <c r="P49" s="17">
        <f t="shared" si="4"/>
        <v>1.0673974707481385E-3</v>
      </c>
      <c r="Q49" s="20">
        <v>0</v>
      </c>
      <c r="R49" s="17">
        <f t="shared" si="5"/>
        <v>0</v>
      </c>
      <c r="S49" s="20">
        <v>507</v>
      </c>
      <c r="T49" s="17">
        <f t="shared" si="6"/>
        <v>1.8725623448764921E-3</v>
      </c>
      <c r="U49" s="20">
        <v>1148</v>
      </c>
      <c r="V49" s="17">
        <f t="shared" si="7"/>
        <v>4.2400425481621557E-3</v>
      </c>
      <c r="W49" s="20"/>
      <c r="X49" s="17">
        <f t="shared" si="8"/>
        <v>0</v>
      </c>
      <c r="Y49" s="20"/>
      <c r="Z49" s="17">
        <f t="shared" si="9"/>
        <v>0</v>
      </c>
      <c r="AA49" s="20"/>
      <c r="AB49" s="17">
        <f t="shared" si="10"/>
        <v>0</v>
      </c>
      <c r="AC49" s="20"/>
      <c r="AD49" s="17">
        <f t="shared" si="11"/>
        <v>0</v>
      </c>
      <c r="AE49" s="20">
        <v>501</v>
      </c>
      <c r="AF49" s="17">
        <f t="shared" si="12"/>
        <v>1.8504018437536934E-3</v>
      </c>
      <c r="AG49" s="20"/>
      <c r="AH49" s="17">
        <f t="shared" si="13"/>
        <v>0</v>
      </c>
      <c r="AI49" s="20"/>
      <c r="AJ49" s="17">
        <f t="shared" si="14"/>
        <v>0</v>
      </c>
      <c r="AK49" s="20"/>
      <c r="AL49" s="17">
        <f t="shared" si="15"/>
        <v>0</v>
      </c>
      <c r="AM49" s="20"/>
      <c r="AN49" s="17">
        <f t="shared" si="16"/>
        <v>0</v>
      </c>
      <c r="AO49" s="20">
        <v>231</v>
      </c>
      <c r="AP49" s="17">
        <f t="shared" si="17"/>
        <v>8.5317929322775081E-4</v>
      </c>
      <c r="AQ49" s="20">
        <v>1424</v>
      </c>
      <c r="AR49" s="17">
        <f t="shared" si="18"/>
        <v>5.259425599810897E-3</v>
      </c>
      <c r="AS49" s="20"/>
      <c r="AT49" s="17">
        <f t="shared" si="19"/>
        <v>0</v>
      </c>
      <c r="AU49" s="20">
        <v>28</v>
      </c>
      <c r="AV49" s="17">
        <f t="shared" si="20"/>
        <v>1.0341567190639405E-4</v>
      </c>
      <c r="AW49" s="20"/>
      <c r="AX49" s="17">
        <f t="shared" si="21"/>
        <v>0</v>
      </c>
      <c r="AY49" s="2"/>
      <c r="AZ49" s="2"/>
      <c r="BA49" s="3"/>
      <c r="BB49" s="3"/>
      <c r="BC49" s="3"/>
      <c r="BD49" s="3"/>
      <c r="BE49" s="3"/>
      <c r="BF49" s="3"/>
    </row>
    <row r="50" spans="1:58" ht="27">
      <c r="A50" s="14" t="s">
        <v>108</v>
      </c>
      <c r="B50" s="14" t="s">
        <v>32</v>
      </c>
      <c r="C50" s="29" t="s">
        <v>110</v>
      </c>
      <c r="D50" s="15" t="s">
        <v>104</v>
      </c>
      <c r="E50" s="20" t="s">
        <v>105</v>
      </c>
      <c r="F50" s="20">
        <v>170552</v>
      </c>
      <c r="G50" s="20">
        <v>168150</v>
      </c>
      <c r="H50" s="16">
        <f t="shared" si="0"/>
        <v>0.98591631877667807</v>
      </c>
      <c r="I50" s="21">
        <v>2402</v>
      </c>
      <c r="J50" s="16">
        <f t="shared" si="1"/>
        <v>1.4083681223321919E-2</v>
      </c>
      <c r="K50" s="20">
        <v>25</v>
      </c>
      <c r="L50" s="17">
        <f t="shared" si="2"/>
        <v>1.465828603593039E-4</v>
      </c>
      <c r="M50" s="20">
        <v>24</v>
      </c>
      <c r="N50" s="17">
        <f t="shared" si="3"/>
        <v>1.4071954594493174E-4</v>
      </c>
      <c r="O50" s="20">
        <v>173</v>
      </c>
      <c r="P50" s="17">
        <f t="shared" si="4"/>
        <v>1.0143533936863831E-3</v>
      </c>
      <c r="Q50" s="20">
        <v>0</v>
      </c>
      <c r="R50" s="17">
        <f t="shared" si="5"/>
        <v>0</v>
      </c>
      <c r="S50" s="20">
        <v>398</v>
      </c>
      <c r="T50" s="17">
        <f t="shared" si="6"/>
        <v>2.333599136920118E-3</v>
      </c>
      <c r="U50" s="20">
        <v>699</v>
      </c>
      <c r="V50" s="17">
        <f t="shared" si="7"/>
        <v>4.098456775646137E-3</v>
      </c>
      <c r="W50" s="20"/>
      <c r="X50" s="17">
        <f t="shared" si="8"/>
        <v>0</v>
      </c>
      <c r="Y50" s="20"/>
      <c r="Z50" s="17">
        <f t="shared" si="9"/>
        <v>0</v>
      </c>
      <c r="AA50" s="20"/>
      <c r="AB50" s="17">
        <f t="shared" si="10"/>
        <v>0</v>
      </c>
      <c r="AC50" s="20"/>
      <c r="AD50" s="17">
        <f t="shared" si="11"/>
        <v>0</v>
      </c>
      <c r="AE50" s="20">
        <v>3</v>
      </c>
      <c r="AF50" s="17">
        <f t="shared" si="12"/>
        <v>1.7589943243116467E-5</v>
      </c>
      <c r="AG50" s="20"/>
      <c r="AH50" s="17">
        <f t="shared" si="13"/>
        <v>0</v>
      </c>
      <c r="AI50" s="20"/>
      <c r="AJ50" s="17">
        <f t="shared" si="14"/>
        <v>0</v>
      </c>
      <c r="AK50" s="20"/>
      <c r="AL50" s="17">
        <f t="shared" si="15"/>
        <v>0</v>
      </c>
      <c r="AM50" s="20"/>
      <c r="AN50" s="17">
        <f t="shared" si="16"/>
        <v>0</v>
      </c>
      <c r="AO50" s="20">
        <v>124</v>
      </c>
      <c r="AP50" s="17">
        <f t="shared" si="17"/>
        <v>7.2705098738214742E-4</v>
      </c>
      <c r="AQ50" s="20">
        <v>926</v>
      </c>
      <c r="AR50" s="17">
        <f t="shared" si="18"/>
        <v>5.4294291477086165E-3</v>
      </c>
      <c r="AS50" s="20"/>
      <c r="AT50" s="17">
        <f t="shared" si="19"/>
        <v>0</v>
      </c>
      <c r="AU50" s="20">
        <v>30</v>
      </c>
      <c r="AV50" s="17">
        <f t="shared" si="20"/>
        <v>1.7589943243116469E-4</v>
      </c>
      <c r="AW50" s="20"/>
      <c r="AX50" s="17">
        <f t="shared" si="21"/>
        <v>0</v>
      </c>
      <c r="AY50" s="2"/>
      <c r="AZ50" s="2"/>
      <c r="BA50" s="3"/>
      <c r="BB50" s="3"/>
      <c r="BC50" s="3"/>
      <c r="BD50" s="3"/>
      <c r="BE50" s="3"/>
      <c r="BF50" s="3"/>
    </row>
    <row r="51" spans="1:58" ht="27">
      <c r="A51" s="14" t="s">
        <v>108</v>
      </c>
      <c r="B51" s="14" t="s">
        <v>32</v>
      </c>
      <c r="C51" s="29" t="s">
        <v>111</v>
      </c>
      <c r="D51" s="15" t="s">
        <v>37</v>
      </c>
      <c r="E51" s="20" t="s">
        <v>38</v>
      </c>
      <c r="F51" s="20">
        <v>498891</v>
      </c>
      <c r="G51" s="20">
        <v>491560</v>
      </c>
      <c r="H51" s="16">
        <f t="shared" si="0"/>
        <v>0.98530540739359895</v>
      </c>
      <c r="I51" s="21">
        <v>7331</v>
      </c>
      <c r="J51" s="16">
        <f t="shared" si="1"/>
        <v>1.4694592606400998E-2</v>
      </c>
      <c r="K51" s="20">
        <v>218</v>
      </c>
      <c r="L51" s="17">
        <f t="shared" si="2"/>
        <v>4.3696919768045523E-4</v>
      </c>
      <c r="M51" s="20">
        <v>267</v>
      </c>
      <c r="N51" s="17">
        <f t="shared" si="3"/>
        <v>5.3518704486551171E-4</v>
      </c>
      <c r="O51" s="20">
        <v>705</v>
      </c>
      <c r="P51" s="17">
        <f t="shared" si="4"/>
        <v>1.4131343319482613E-3</v>
      </c>
      <c r="Q51" s="20">
        <v>0</v>
      </c>
      <c r="R51" s="17">
        <f t="shared" si="5"/>
        <v>0</v>
      </c>
      <c r="S51" s="20">
        <v>1253</v>
      </c>
      <c r="T51" s="17">
        <f t="shared" si="6"/>
        <v>2.5115706637321581E-3</v>
      </c>
      <c r="U51" s="20">
        <v>1929</v>
      </c>
      <c r="V51" s="17">
        <f t="shared" si="7"/>
        <v>3.8665760657137531E-3</v>
      </c>
      <c r="W51" s="20"/>
      <c r="X51" s="17">
        <f t="shared" si="8"/>
        <v>0</v>
      </c>
      <c r="Y51" s="20"/>
      <c r="Z51" s="17">
        <f t="shared" si="9"/>
        <v>0</v>
      </c>
      <c r="AA51" s="20"/>
      <c r="AB51" s="17">
        <f t="shared" si="10"/>
        <v>0</v>
      </c>
      <c r="AC51" s="20"/>
      <c r="AD51" s="17">
        <f t="shared" si="11"/>
        <v>0</v>
      </c>
      <c r="AE51" s="20">
        <v>1</v>
      </c>
      <c r="AF51" s="17">
        <f t="shared" si="12"/>
        <v>2.0044458609195196E-6</v>
      </c>
      <c r="AG51" s="20"/>
      <c r="AH51" s="17">
        <f t="shared" si="13"/>
        <v>0</v>
      </c>
      <c r="AI51" s="20"/>
      <c r="AJ51" s="17">
        <f t="shared" si="14"/>
        <v>0</v>
      </c>
      <c r="AK51" s="20"/>
      <c r="AL51" s="17">
        <f t="shared" si="15"/>
        <v>0</v>
      </c>
      <c r="AM51" s="20"/>
      <c r="AN51" s="17">
        <f t="shared" si="16"/>
        <v>0</v>
      </c>
      <c r="AO51" s="20">
        <v>366</v>
      </c>
      <c r="AP51" s="17">
        <f t="shared" si="17"/>
        <v>7.3362718509654415E-4</v>
      </c>
      <c r="AQ51" s="20">
        <v>2440</v>
      </c>
      <c r="AR51" s="17">
        <f t="shared" si="18"/>
        <v>4.8908479006436276E-3</v>
      </c>
      <c r="AS51" s="20"/>
      <c r="AT51" s="17">
        <f t="shared" si="19"/>
        <v>0</v>
      </c>
      <c r="AU51" s="20">
        <v>152</v>
      </c>
      <c r="AV51" s="17">
        <f t="shared" si="20"/>
        <v>3.0467577085976699E-4</v>
      </c>
      <c r="AW51" s="20"/>
      <c r="AX51" s="17">
        <f t="shared" si="21"/>
        <v>0</v>
      </c>
      <c r="AY51" s="2"/>
      <c r="AZ51" s="2"/>
      <c r="BA51" s="3"/>
      <c r="BB51" s="3"/>
      <c r="BC51" s="3"/>
      <c r="BD51" s="3"/>
      <c r="BE51" s="3"/>
      <c r="BF51" s="3"/>
    </row>
    <row r="52" spans="1:58" ht="27">
      <c r="A52" s="14" t="s">
        <v>108</v>
      </c>
      <c r="B52" s="14" t="s">
        <v>32</v>
      </c>
      <c r="C52" s="29" t="s">
        <v>112</v>
      </c>
      <c r="D52" s="15" t="s">
        <v>56</v>
      </c>
      <c r="E52" s="20" t="s">
        <v>57</v>
      </c>
      <c r="F52" s="20">
        <v>494960</v>
      </c>
      <c r="G52" s="20">
        <v>486850</v>
      </c>
      <c r="H52" s="16">
        <f t="shared" si="0"/>
        <v>0.98361483756263135</v>
      </c>
      <c r="I52" s="21">
        <v>8110</v>
      </c>
      <c r="J52" s="16">
        <f t="shared" si="1"/>
        <v>1.6385162437368678E-2</v>
      </c>
      <c r="K52" s="20">
        <v>75</v>
      </c>
      <c r="L52" s="17">
        <f t="shared" si="2"/>
        <v>1.515273961532245E-4</v>
      </c>
      <c r="M52" s="20">
        <v>451</v>
      </c>
      <c r="N52" s="17">
        <f t="shared" si="3"/>
        <v>9.1118474220138997E-4</v>
      </c>
      <c r="O52" s="20">
        <v>508</v>
      </c>
      <c r="P52" s="17">
        <f t="shared" si="4"/>
        <v>1.0263455632778407E-3</v>
      </c>
      <c r="Q52" s="20">
        <v>0</v>
      </c>
      <c r="R52" s="17">
        <f t="shared" si="5"/>
        <v>0</v>
      </c>
      <c r="S52" s="20">
        <v>1581</v>
      </c>
      <c r="T52" s="17">
        <f t="shared" si="6"/>
        <v>3.1941975109099725E-3</v>
      </c>
      <c r="U52" s="20">
        <v>2118</v>
      </c>
      <c r="V52" s="17">
        <f t="shared" si="7"/>
        <v>4.2791336673670601E-3</v>
      </c>
      <c r="W52" s="20"/>
      <c r="X52" s="17">
        <f t="shared" si="8"/>
        <v>0</v>
      </c>
      <c r="Y52" s="20"/>
      <c r="Z52" s="17">
        <f t="shared" si="9"/>
        <v>0</v>
      </c>
      <c r="AA52" s="20"/>
      <c r="AB52" s="17">
        <f t="shared" si="10"/>
        <v>0</v>
      </c>
      <c r="AC52" s="20"/>
      <c r="AD52" s="17">
        <f t="shared" si="11"/>
        <v>0</v>
      </c>
      <c r="AE52" s="20">
        <v>25</v>
      </c>
      <c r="AF52" s="17">
        <f t="shared" si="12"/>
        <v>5.0509132051074835E-5</v>
      </c>
      <c r="AG52" s="20"/>
      <c r="AH52" s="17">
        <f t="shared" si="13"/>
        <v>0</v>
      </c>
      <c r="AI52" s="20"/>
      <c r="AJ52" s="17">
        <f t="shared" si="14"/>
        <v>0</v>
      </c>
      <c r="AK52" s="20"/>
      <c r="AL52" s="17">
        <f t="shared" si="15"/>
        <v>0</v>
      </c>
      <c r="AM52" s="20"/>
      <c r="AN52" s="17">
        <f t="shared" si="16"/>
        <v>0</v>
      </c>
      <c r="AO52" s="20">
        <v>386</v>
      </c>
      <c r="AP52" s="17">
        <f t="shared" si="17"/>
        <v>7.7986099886859543E-4</v>
      </c>
      <c r="AQ52" s="20">
        <v>2936</v>
      </c>
      <c r="AR52" s="17">
        <f t="shared" si="18"/>
        <v>5.9317924680782289E-3</v>
      </c>
      <c r="AS52" s="20"/>
      <c r="AT52" s="17">
        <f t="shared" si="19"/>
        <v>0</v>
      </c>
      <c r="AU52" s="20">
        <v>30</v>
      </c>
      <c r="AV52" s="17">
        <f t="shared" si="20"/>
        <v>6.0610958461289804E-5</v>
      </c>
      <c r="AW52" s="20"/>
      <c r="AX52" s="17">
        <f t="shared" si="21"/>
        <v>0</v>
      </c>
      <c r="AY52" s="2"/>
      <c r="AZ52" s="2"/>
      <c r="BA52" s="3"/>
      <c r="BB52" s="3"/>
      <c r="BC52" s="3"/>
      <c r="BD52" s="3"/>
      <c r="BE52" s="3"/>
      <c r="BF52" s="3"/>
    </row>
    <row r="53" spans="1:58" ht="27">
      <c r="A53" s="14" t="s">
        <v>108</v>
      </c>
      <c r="B53" s="14" t="s">
        <v>32</v>
      </c>
      <c r="C53" s="29" t="s">
        <v>113</v>
      </c>
      <c r="D53" s="15" t="s">
        <v>40</v>
      </c>
      <c r="E53" s="20" t="s">
        <v>41</v>
      </c>
      <c r="F53" s="20">
        <v>283328</v>
      </c>
      <c r="G53" s="20">
        <v>276539</v>
      </c>
      <c r="H53" s="16">
        <f t="shared" si="0"/>
        <v>0.97603837248701153</v>
      </c>
      <c r="I53" s="21">
        <v>6789</v>
      </c>
      <c r="J53" s="16">
        <f t="shared" si="1"/>
        <v>2.3961627512988481E-2</v>
      </c>
      <c r="K53" s="20">
        <v>48</v>
      </c>
      <c r="L53" s="17">
        <f t="shared" si="2"/>
        <v>1.6941495369324599E-4</v>
      </c>
      <c r="M53" s="20">
        <v>1293</v>
      </c>
      <c r="N53" s="17">
        <f t="shared" si="3"/>
        <v>4.5636153151118143E-3</v>
      </c>
      <c r="O53" s="20">
        <v>589</v>
      </c>
      <c r="P53" s="17">
        <f t="shared" si="4"/>
        <v>2.0788626609442059E-3</v>
      </c>
      <c r="Q53" s="20">
        <v>0</v>
      </c>
      <c r="R53" s="17">
        <f t="shared" si="5"/>
        <v>0</v>
      </c>
      <c r="S53" s="20">
        <v>999</v>
      </c>
      <c r="T53" s="17">
        <f t="shared" si="6"/>
        <v>3.5259487237406821E-3</v>
      </c>
      <c r="U53" s="20">
        <v>1610</v>
      </c>
      <c r="V53" s="17">
        <f t="shared" si="7"/>
        <v>5.6824599051276256E-3</v>
      </c>
      <c r="W53" s="20"/>
      <c r="X53" s="17">
        <f t="shared" si="8"/>
        <v>0</v>
      </c>
      <c r="Y53" s="20"/>
      <c r="Z53" s="17">
        <f t="shared" si="9"/>
        <v>0</v>
      </c>
      <c r="AA53" s="20"/>
      <c r="AB53" s="17">
        <f t="shared" si="10"/>
        <v>0</v>
      </c>
      <c r="AC53" s="20"/>
      <c r="AD53" s="17">
        <f t="shared" si="11"/>
        <v>0</v>
      </c>
      <c r="AE53" s="20">
        <v>33</v>
      </c>
      <c r="AF53" s="17">
        <f t="shared" si="12"/>
        <v>1.1647278066410662E-4</v>
      </c>
      <c r="AG53" s="20"/>
      <c r="AH53" s="17">
        <f t="shared" si="13"/>
        <v>0</v>
      </c>
      <c r="AI53" s="20"/>
      <c r="AJ53" s="17">
        <f t="shared" si="14"/>
        <v>0</v>
      </c>
      <c r="AK53" s="20"/>
      <c r="AL53" s="17">
        <f t="shared" si="15"/>
        <v>0</v>
      </c>
      <c r="AM53" s="20"/>
      <c r="AN53" s="17">
        <f t="shared" si="16"/>
        <v>0</v>
      </c>
      <c r="AO53" s="20">
        <v>227</v>
      </c>
      <c r="AP53" s="17">
        <f t="shared" si="17"/>
        <v>8.0119155184097584E-4</v>
      </c>
      <c r="AQ53" s="20">
        <v>1973</v>
      </c>
      <c r="AR53" s="17">
        <f t="shared" si="18"/>
        <v>6.9636604924327985E-3</v>
      </c>
      <c r="AS53" s="20"/>
      <c r="AT53" s="17">
        <f t="shared" si="19"/>
        <v>0</v>
      </c>
      <c r="AU53" s="20">
        <v>17</v>
      </c>
      <c r="AV53" s="17">
        <f t="shared" si="20"/>
        <v>6.0001129433024625E-5</v>
      </c>
      <c r="AW53" s="20"/>
      <c r="AX53" s="17">
        <f t="shared" si="21"/>
        <v>0</v>
      </c>
      <c r="AY53" s="2"/>
      <c r="AZ53" s="2"/>
      <c r="BA53" s="3"/>
      <c r="BB53" s="3"/>
      <c r="BC53" s="3"/>
      <c r="BD53" s="3"/>
      <c r="BE53" s="3"/>
      <c r="BF53" s="3"/>
    </row>
    <row r="54" spans="1:58" ht="27">
      <c r="A54" s="14" t="s">
        <v>108</v>
      </c>
      <c r="B54" s="14" t="s">
        <v>32</v>
      </c>
      <c r="C54" s="29" t="s">
        <v>114</v>
      </c>
      <c r="D54" s="15" t="s">
        <v>37</v>
      </c>
      <c r="E54" s="20" t="s">
        <v>38</v>
      </c>
      <c r="F54" s="20">
        <v>149455</v>
      </c>
      <c r="G54" s="20">
        <v>147050</v>
      </c>
      <c r="H54" s="16">
        <f t="shared" si="0"/>
        <v>0.98390819979257971</v>
      </c>
      <c r="I54" s="21">
        <v>2405</v>
      </c>
      <c r="J54" s="16">
        <f t="shared" si="1"/>
        <v>1.6091800207420293E-2</v>
      </c>
      <c r="K54" s="20">
        <v>7</v>
      </c>
      <c r="L54" s="17">
        <f t="shared" si="2"/>
        <v>4.6836840520558024E-5</v>
      </c>
      <c r="M54" s="20">
        <v>46</v>
      </c>
      <c r="N54" s="17">
        <f t="shared" si="3"/>
        <v>3.0778495199223848E-4</v>
      </c>
      <c r="O54" s="20">
        <v>203</v>
      </c>
      <c r="P54" s="17">
        <f t="shared" si="4"/>
        <v>1.3582683750961828E-3</v>
      </c>
      <c r="Q54" s="20">
        <v>0</v>
      </c>
      <c r="R54" s="17">
        <f t="shared" si="5"/>
        <v>0</v>
      </c>
      <c r="S54" s="20">
        <v>395</v>
      </c>
      <c r="T54" s="17">
        <f t="shared" si="6"/>
        <v>2.6429360008029174E-3</v>
      </c>
      <c r="U54" s="20">
        <v>747</v>
      </c>
      <c r="V54" s="17">
        <f t="shared" si="7"/>
        <v>4.9981599812652638E-3</v>
      </c>
      <c r="W54" s="20"/>
      <c r="X54" s="17">
        <f t="shared" si="8"/>
        <v>0</v>
      </c>
      <c r="Y54" s="20"/>
      <c r="Z54" s="17">
        <f t="shared" si="9"/>
        <v>0</v>
      </c>
      <c r="AA54" s="20"/>
      <c r="AB54" s="17">
        <f t="shared" si="10"/>
        <v>0</v>
      </c>
      <c r="AC54" s="20"/>
      <c r="AD54" s="17">
        <f t="shared" si="11"/>
        <v>0</v>
      </c>
      <c r="AE54" s="20">
        <v>8</v>
      </c>
      <c r="AF54" s="17">
        <f t="shared" si="12"/>
        <v>5.3527817737780604E-5</v>
      </c>
      <c r="AG54" s="20"/>
      <c r="AH54" s="17">
        <f t="shared" si="13"/>
        <v>0</v>
      </c>
      <c r="AI54" s="20"/>
      <c r="AJ54" s="17">
        <f t="shared" si="14"/>
        <v>0</v>
      </c>
      <c r="AK54" s="20"/>
      <c r="AL54" s="17">
        <f t="shared" si="15"/>
        <v>0</v>
      </c>
      <c r="AM54" s="20"/>
      <c r="AN54" s="17">
        <f t="shared" si="16"/>
        <v>0</v>
      </c>
      <c r="AO54" s="20">
        <v>123</v>
      </c>
      <c r="AP54" s="17">
        <f t="shared" si="17"/>
        <v>8.2299019771837673E-4</v>
      </c>
      <c r="AQ54" s="20">
        <v>846</v>
      </c>
      <c r="AR54" s="17">
        <f t="shared" si="18"/>
        <v>5.6605667257702986E-3</v>
      </c>
      <c r="AS54" s="20"/>
      <c r="AT54" s="17">
        <f t="shared" si="19"/>
        <v>0</v>
      </c>
      <c r="AU54" s="20">
        <v>30</v>
      </c>
      <c r="AV54" s="17">
        <f t="shared" si="20"/>
        <v>2.0072931651667726E-4</v>
      </c>
      <c r="AW54" s="20"/>
      <c r="AX54" s="17">
        <f t="shared" si="21"/>
        <v>0</v>
      </c>
      <c r="AY54" s="2"/>
      <c r="AZ54" s="2"/>
      <c r="BA54" s="3"/>
      <c r="BB54" s="3"/>
      <c r="BC54" s="3"/>
      <c r="BD54" s="3"/>
      <c r="BE54" s="3"/>
      <c r="BF54" s="3"/>
    </row>
    <row r="55" spans="1:58" ht="27">
      <c r="A55" s="14" t="s">
        <v>108</v>
      </c>
      <c r="B55" s="14" t="s">
        <v>34</v>
      </c>
      <c r="C55" s="30" t="s">
        <v>109</v>
      </c>
      <c r="D55" s="15" t="s">
        <v>37</v>
      </c>
      <c r="E55" s="22" t="s">
        <v>38</v>
      </c>
      <c r="F55" s="22">
        <v>276610</v>
      </c>
      <c r="G55" s="22">
        <v>272600</v>
      </c>
      <c r="H55" s="16">
        <f t="shared" si="0"/>
        <v>0.98550305484255807</v>
      </c>
      <c r="I55" s="24">
        <v>4010</v>
      </c>
      <c r="J55" s="16">
        <f t="shared" si="1"/>
        <v>1.4496945157441885E-2</v>
      </c>
      <c r="K55" s="22">
        <v>0</v>
      </c>
      <c r="L55" s="17">
        <f t="shared" si="2"/>
        <v>0</v>
      </c>
      <c r="M55" s="22">
        <v>424</v>
      </c>
      <c r="N55" s="17">
        <f t="shared" si="3"/>
        <v>1.5328440764975958E-3</v>
      </c>
      <c r="O55" s="22">
        <v>276</v>
      </c>
      <c r="P55" s="17">
        <f t="shared" si="4"/>
        <v>9.9779472904088797E-4</v>
      </c>
      <c r="Q55" s="22">
        <v>0</v>
      </c>
      <c r="R55" s="17">
        <f t="shared" si="5"/>
        <v>0</v>
      </c>
      <c r="S55" s="22">
        <v>767</v>
      </c>
      <c r="T55" s="17">
        <f t="shared" si="6"/>
        <v>2.772857091211453E-3</v>
      </c>
      <c r="U55" s="22">
        <v>980</v>
      </c>
      <c r="V55" s="17">
        <f t="shared" si="7"/>
        <v>3.5428943277538774E-3</v>
      </c>
      <c r="W55" s="22"/>
      <c r="X55" s="17">
        <f t="shared" si="8"/>
        <v>0</v>
      </c>
      <c r="Y55" s="22"/>
      <c r="Z55" s="17">
        <f t="shared" si="9"/>
        <v>0</v>
      </c>
      <c r="AA55" s="22"/>
      <c r="AB55" s="17">
        <f t="shared" si="10"/>
        <v>0</v>
      </c>
      <c r="AC55" s="22"/>
      <c r="AD55" s="17">
        <f t="shared" si="11"/>
        <v>0</v>
      </c>
      <c r="AE55" s="22">
        <v>50</v>
      </c>
      <c r="AF55" s="17">
        <f t="shared" si="12"/>
        <v>1.8075991468132028E-4</v>
      </c>
      <c r="AG55" s="22"/>
      <c r="AH55" s="17">
        <f t="shared" si="13"/>
        <v>0</v>
      </c>
      <c r="AI55" s="22"/>
      <c r="AJ55" s="17">
        <f t="shared" si="14"/>
        <v>0</v>
      </c>
      <c r="AK55" s="22"/>
      <c r="AL55" s="17">
        <f t="shared" si="15"/>
        <v>0</v>
      </c>
      <c r="AM55" s="22"/>
      <c r="AN55" s="17">
        <f t="shared" si="16"/>
        <v>0</v>
      </c>
      <c r="AO55" s="22">
        <v>167</v>
      </c>
      <c r="AP55" s="17">
        <f t="shared" si="17"/>
        <v>6.0373811503560966E-4</v>
      </c>
      <c r="AQ55" s="22">
        <v>1346</v>
      </c>
      <c r="AR55" s="17">
        <f t="shared" si="18"/>
        <v>4.8660569032211417E-3</v>
      </c>
      <c r="AS55" s="22">
        <v>0</v>
      </c>
      <c r="AT55" s="17">
        <f t="shared" si="19"/>
        <v>0</v>
      </c>
      <c r="AU55" s="22">
        <v>0</v>
      </c>
      <c r="AV55" s="17">
        <f t="shared" si="20"/>
        <v>0</v>
      </c>
      <c r="AW55" s="22">
        <v>0</v>
      </c>
      <c r="AX55" s="17">
        <f t="shared" si="21"/>
        <v>0</v>
      </c>
      <c r="AY55" s="2">
        <f t="shared" ref="AY55:AY60" si="36">SUM(K55:AX55)</f>
        <v>4010.0144969451576</v>
      </c>
      <c r="AZ55" s="2">
        <f t="shared" ref="AZ55:AZ60" si="37">AY55-I55</f>
        <v>1.4496945157588925E-2</v>
      </c>
      <c r="BA55" s="31"/>
      <c r="BB55" s="3"/>
      <c r="BC55" s="3"/>
      <c r="BD55" s="3"/>
      <c r="BE55" s="3"/>
      <c r="BF55" s="3"/>
    </row>
    <row r="56" spans="1:58" ht="27">
      <c r="A56" s="14" t="s">
        <v>108</v>
      </c>
      <c r="B56" s="14" t="s">
        <v>34</v>
      </c>
      <c r="C56" s="30" t="s">
        <v>110</v>
      </c>
      <c r="D56" s="15" t="s">
        <v>104</v>
      </c>
      <c r="E56" s="22" t="s">
        <v>105</v>
      </c>
      <c r="F56" s="22">
        <v>595855</v>
      </c>
      <c r="G56" s="22">
        <v>585550</v>
      </c>
      <c r="H56" s="16">
        <f t="shared" si="0"/>
        <v>0.98270552399493161</v>
      </c>
      <c r="I56" s="24">
        <v>10305</v>
      </c>
      <c r="J56" s="16">
        <f t="shared" si="1"/>
        <v>1.7294476005068348E-2</v>
      </c>
      <c r="K56" s="22">
        <v>662</v>
      </c>
      <c r="L56" s="17">
        <f t="shared" si="2"/>
        <v>1.1110085507380152E-3</v>
      </c>
      <c r="M56" s="22">
        <v>102</v>
      </c>
      <c r="N56" s="17">
        <f t="shared" si="3"/>
        <v>1.7118258636748875E-4</v>
      </c>
      <c r="O56" s="22">
        <v>742</v>
      </c>
      <c r="P56" s="17">
        <f t="shared" si="4"/>
        <v>1.2452694027909475E-3</v>
      </c>
      <c r="Q56" s="22">
        <v>29</v>
      </c>
      <c r="R56" s="17">
        <f t="shared" si="5"/>
        <v>4.8669558869187972E-5</v>
      </c>
      <c r="S56" s="22">
        <v>1827</v>
      </c>
      <c r="T56" s="17">
        <f t="shared" si="6"/>
        <v>3.0661822087588424E-3</v>
      </c>
      <c r="U56" s="22">
        <v>2854</v>
      </c>
      <c r="V56" s="17">
        <f t="shared" si="7"/>
        <v>4.7897558969883609E-3</v>
      </c>
      <c r="W56" s="22"/>
      <c r="X56" s="17">
        <f t="shared" si="8"/>
        <v>0</v>
      </c>
      <c r="Y56" s="22"/>
      <c r="Z56" s="17">
        <f t="shared" si="9"/>
        <v>0</v>
      </c>
      <c r="AA56" s="22"/>
      <c r="AB56" s="17">
        <f t="shared" si="10"/>
        <v>0</v>
      </c>
      <c r="AC56" s="22"/>
      <c r="AD56" s="17">
        <f t="shared" si="11"/>
        <v>0</v>
      </c>
      <c r="AE56" s="22">
        <v>0</v>
      </c>
      <c r="AF56" s="17">
        <f t="shared" si="12"/>
        <v>0</v>
      </c>
      <c r="AG56" s="22"/>
      <c r="AH56" s="17">
        <f t="shared" si="13"/>
        <v>0</v>
      </c>
      <c r="AI56" s="22"/>
      <c r="AJ56" s="17">
        <f t="shared" si="14"/>
        <v>0</v>
      </c>
      <c r="AK56" s="22"/>
      <c r="AL56" s="17">
        <f t="shared" si="15"/>
        <v>0</v>
      </c>
      <c r="AM56" s="22"/>
      <c r="AN56" s="17">
        <f t="shared" si="16"/>
        <v>0</v>
      </c>
      <c r="AO56" s="22">
        <v>415</v>
      </c>
      <c r="AP56" s="17">
        <f t="shared" si="17"/>
        <v>6.9647817002458647E-4</v>
      </c>
      <c r="AQ56" s="22">
        <v>3608</v>
      </c>
      <c r="AR56" s="17">
        <f t="shared" si="18"/>
        <v>6.0551644275872486E-3</v>
      </c>
      <c r="AS56" s="22">
        <v>0</v>
      </c>
      <c r="AT56" s="17">
        <f t="shared" si="19"/>
        <v>0</v>
      </c>
      <c r="AU56" s="22">
        <v>66</v>
      </c>
      <c r="AV56" s="17">
        <f t="shared" si="20"/>
        <v>1.1076520294366918E-4</v>
      </c>
      <c r="AW56" s="22">
        <v>0</v>
      </c>
      <c r="AX56" s="17">
        <f t="shared" si="21"/>
        <v>0</v>
      </c>
      <c r="AY56" s="2">
        <f t="shared" si="36"/>
        <v>10305.017294476005</v>
      </c>
      <c r="AZ56" s="2">
        <f t="shared" si="37"/>
        <v>1.7294476005190518E-2</v>
      </c>
      <c r="BA56" s="31"/>
      <c r="BB56" s="3"/>
      <c r="BC56" s="3"/>
      <c r="BD56" s="3"/>
      <c r="BE56" s="3"/>
      <c r="BF56" s="3"/>
    </row>
    <row r="57" spans="1:58" ht="27">
      <c r="A57" s="14" t="s">
        <v>108</v>
      </c>
      <c r="B57" s="14" t="s">
        <v>34</v>
      </c>
      <c r="C57" s="30" t="s">
        <v>115</v>
      </c>
      <c r="D57" s="15" t="s">
        <v>104</v>
      </c>
      <c r="E57" s="22" t="s">
        <v>105</v>
      </c>
      <c r="F57" s="22">
        <v>173379</v>
      </c>
      <c r="G57" s="22">
        <v>170517</v>
      </c>
      <c r="H57" s="16">
        <f t="shared" si="0"/>
        <v>0.9834928105479902</v>
      </c>
      <c r="I57" s="24">
        <v>2862</v>
      </c>
      <c r="J57" s="16">
        <f t="shared" si="1"/>
        <v>1.6507189452009758E-2</v>
      </c>
      <c r="K57" s="22">
        <v>0</v>
      </c>
      <c r="L57" s="17">
        <f t="shared" si="2"/>
        <v>0</v>
      </c>
      <c r="M57" s="22">
        <v>200</v>
      </c>
      <c r="N57" s="17">
        <f t="shared" si="3"/>
        <v>1.1535422398329671E-3</v>
      </c>
      <c r="O57" s="22">
        <v>181</v>
      </c>
      <c r="P57" s="17">
        <f t="shared" si="4"/>
        <v>1.0439557270488353E-3</v>
      </c>
      <c r="Q57" s="22">
        <v>0</v>
      </c>
      <c r="R57" s="17">
        <f t="shared" si="5"/>
        <v>0</v>
      </c>
      <c r="S57" s="22">
        <v>535</v>
      </c>
      <c r="T57" s="17">
        <f t="shared" si="6"/>
        <v>3.0857254915531871E-3</v>
      </c>
      <c r="U57" s="22">
        <v>801</v>
      </c>
      <c r="V57" s="17">
        <f t="shared" si="7"/>
        <v>4.6199366705310333E-3</v>
      </c>
      <c r="W57" s="22"/>
      <c r="X57" s="17">
        <f t="shared" si="8"/>
        <v>0</v>
      </c>
      <c r="Y57" s="22"/>
      <c r="Z57" s="17">
        <f t="shared" si="9"/>
        <v>0</v>
      </c>
      <c r="AA57" s="22"/>
      <c r="AB57" s="17">
        <f t="shared" si="10"/>
        <v>0</v>
      </c>
      <c r="AC57" s="22"/>
      <c r="AD57" s="17">
        <f t="shared" si="11"/>
        <v>0</v>
      </c>
      <c r="AE57" s="22">
        <v>0</v>
      </c>
      <c r="AF57" s="17">
        <f t="shared" si="12"/>
        <v>0</v>
      </c>
      <c r="AG57" s="22"/>
      <c r="AH57" s="17">
        <f t="shared" si="13"/>
        <v>0</v>
      </c>
      <c r="AI57" s="22"/>
      <c r="AJ57" s="17">
        <f t="shared" si="14"/>
        <v>0</v>
      </c>
      <c r="AK57" s="22"/>
      <c r="AL57" s="17">
        <f t="shared" si="15"/>
        <v>0</v>
      </c>
      <c r="AM57" s="22"/>
      <c r="AN57" s="17">
        <f t="shared" si="16"/>
        <v>0</v>
      </c>
      <c r="AO57" s="22">
        <v>120</v>
      </c>
      <c r="AP57" s="17">
        <f t="shared" si="17"/>
        <v>6.9212534389978021E-4</v>
      </c>
      <c r="AQ57" s="22">
        <v>1025</v>
      </c>
      <c r="AR57" s="17">
        <f t="shared" si="18"/>
        <v>5.9119039791439565E-3</v>
      </c>
      <c r="AS57" s="22">
        <v>0</v>
      </c>
      <c r="AT57" s="17">
        <f t="shared" si="19"/>
        <v>0</v>
      </c>
      <c r="AU57" s="22">
        <v>0</v>
      </c>
      <c r="AV57" s="17">
        <f t="shared" si="20"/>
        <v>0</v>
      </c>
      <c r="AW57" s="22">
        <v>0</v>
      </c>
      <c r="AX57" s="17">
        <f t="shared" si="21"/>
        <v>0</v>
      </c>
      <c r="AY57" s="2">
        <f t="shared" si="36"/>
        <v>2862.0165071894521</v>
      </c>
      <c r="AZ57" s="2">
        <f t="shared" si="37"/>
        <v>1.650718945211338E-2</v>
      </c>
      <c r="BA57" s="31"/>
      <c r="BB57" s="3"/>
      <c r="BC57" s="3"/>
      <c r="BD57" s="3"/>
      <c r="BE57" s="3"/>
      <c r="BF57" s="3"/>
    </row>
    <row r="58" spans="1:58" ht="27">
      <c r="A58" s="14" t="s">
        <v>108</v>
      </c>
      <c r="B58" s="14" t="s">
        <v>34</v>
      </c>
      <c r="C58" s="30" t="s">
        <v>112</v>
      </c>
      <c r="D58" s="15" t="s">
        <v>56</v>
      </c>
      <c r="E58" s="22" t="s">
        <v>57</v>
      </c>
      <c r="F58" s="22">
        <v>244250</v>
      </c>
      <c r="G58" s="22">
        <v>241270</v>
      </c>
      <c r="H58" s="16">
        <f t="shared" si="0"/>
        <v>0.98779938587512794</v>
      </c>
      <c r="I58" s="24">
        <v>2980</v>
      </c>
      <c r="J58" s="16">
        <f t="shared" si="1"/>
        <v>1.2200614124872057E-2</v>
      </c>
      <c r="K58" s="22">
        <v>104</v>
      </c>
      <c r="L58" s="17">
        <f t="shared" si="2"/>
        <v>4.257932446264074E-4</v>
      </c>
      <c r="M58" s="22">
        <v>66</v>
      </c>
      <c r="N58" s="17">
        <f t="shared" si="3"/>
        <v>2.7021494370522005E-4</v>
      </c>
      <c r="O58" s="22">
        <v>197</v>
      </c>
      <c r="P58" s="17">
        <f t="shared" si="4"/>
        <v>8.0655066530194478E-4</v>
      </c>
      <c r="Q58" s="22">
        <v>10</v>
      </c>
      <c r="R58" s="17">
        <f t="shared" si="5"/>
        <v>4.0941658137154556E-5</v>
      </c>
      <c r="S58" s="22">
        <v>627</v>
      </c>
      <c r="T58" s="17">
        <f t="shared" si="6"/>
        <v>2.5670419651995908E-3</v>
      </c>
      <c r="U58" s="22">
        <v>849</v>
      </c>
      <c r="V58" s="17">
        <f t="shared" si="7"/>
        <v>3.4759467758444219E-3</v>
      </c>
      <c r="W58" s="22"/>
      <c r="X58" s="17">
        <f t="shared" si="8"/>
        <v>0</v>
      </c>
      <c r="Y58" s="22"/>
      <c r="Z58" s="17">
        <f t="shared" si="9"/>
        <v>0</v>
      </c>
      <c r="AA58" s="22"/>
      <c r="AB58" s="17">
        <f t="shared" si="10"/>
        <v>0</v>
      </c>
      <c r="AC58" s="22"/>
      <c r="AD58" s="17">
        <f t="shared" si="11"/>
        <v>0</v>
      </c>
      <c r="AE58" s="22">
        <v>0</v>
      </c>
      <c r="AF58" s="17">
        <f t="shared" si="12"/>
        <v>0</v>
      </c>
      <c r="AG58" s="22"/>
      <c r="AH58" s="17">
        <f t="shared" si="13"/>
        <v>0</v>
      </c>
      <c r="AI58" s="22"/>
      <c r="AJ58" s="17">
        <f t="shared" si="14"/>
        <v>0</v>
      </c>
      <c r="AK58" s="22"/>
      <c r="AL58" s="17">
        <f t="shared" si="15"/>
        <v>0</v>
      </c>
      <c r="AM58" s="22"/>
      <c r="AN58" s="17">
        <f t="shared" si="16"/>
        <v>0</v>
      </c>
      <c r="AO58" s="22">
        <v>102</v>
      </c>
      <c r="AP58" s="17">
        <f t="shared" si="17"/>
        <v>4.1760491299897646E-4</v>
      </c>
      <c r="AQ58" s="22">
        <v>1010</v>
      </c>
      <c r="AR58" s="17">
        <f t="shared" si="18"/>
        <v>4.1351074718526098E-3</v>
      </c>
      <c r="AS58" s="22">
        <v>0</v>
      </c>
      <c r="AT58" s="17">
        <f t="shared" si="19"/>
        <v>0</v>
      </c>
      <c r="AU58" s="22">
        <v>14</v>
      </c>
      <c r="AV58" s="17">
        <f t="shared" si="20"/>
        <v>5.7318321392016376E-5</v>
      </c>
      <c r="AW58" s="22">
        <v>1</v>
      </c>
      <c r="AX58" s="17">
        <f t="shared" si="21"/>
        <v>4.0941658137154558E-6</v>
      </c>
      <c r="AY58" s="2">
        <f t="shared" si="36"/>
        <v>2980.012200614125</v>
      </c>
      <c r="AZ58" s="2">
        <f t="shared" si="37"/>
        <v>1.2200614125049469E-2</v>
      </c>
      <c r="BA58" s="31"/>
      <c r="BB58" s="3"/>
      <c r="BC58" s="3"/>
      <c r="BD58" s="3"/>
      <c r="BE58" s="3"/>
      <c r="BF58" s="3"/>
    </row>
    <row r="59" spans="1:58" ht="27">
      <c r="A59" s="14" t="s">
        <v>108</v>
      </c>
      <c r="B59" s="14" t="s">
        <v>34</v>
      </c>
      <c r="C59" s="30" t="s">
        <v>116</v>
      </c>
      <c r="D59" s="15" t="s">
        <v>40</v>
      </c>
      <c r="E59" s="22" t="s">
        <v>41</v>
      </c>
      <c r="F59" s="22">
        <v>158106</v>
      </c>
      <c r="G59" s="22">
        <v>155750</v>
      </c>
      <c r="H59" s="16">
        <f t="shared" si="0"/>
        <v>0.98509860473353317</v>
      </c>
      <c r="I59" s="24">
        <v>2356</v>
      </c>
      <c r="J59" s="16">
        <f t="shared" si="1"/>
        <v>1.4901395266466801E-2</v>
      </c>
      <c r="K59" s="22">
        <v>182</v>
      </c>
      <c r="L59" s="17">
        <f t="shared" si="2"/>
        <v>1.1511264594639039E-3</v>
      </c>
      <c r="M59" s="22">
        <v>128</v>
      </c>
      <c r="N59" s="17">
        <f t="shared" si="3"/>
        <v>8.0958344401856985E-4</v>
      </c>
      <c r="O59" s="22">
        <v>202</v>
      </c>
      <c r="P59" s="17">
        <f t="shared" si="4"/>
        <v>1.2776238725918055E-3</v>
      </c>
      <c r="Q59" s="22">
        <v>0</v>
      </c>
      <c r="R59" s="17">
        <f t="shared" si="5"/>
        <v>0</v>
      </c>
      <c r="S59" s="22">
        <v>424</v>
      </c>
      <c r="T59" s="17">
        <f t="shared" si="6"/>
        <v>2.6817451583115125E-3</v>
      </c>
      <c r="U59" s="22">
        <v>600</v>
      </c>
      <c r="V59" s="17">
        <f t="shared" si="7"/>
        <v>3.7949223938370459E-3</v>
      </c>
      <c r="W59" s="22"/>
      <c r="X59" s="17">
        <f t="shared" si="8"/>
        <v>0</v>
      </c>
      <c r="Y59" s="22"/>
      <c r="Z59" s="17">
        <f t="shared" si="9"/>
        <v>0</v>
      </c>
      <c r="AA59" s="22"/>
      <c r="AB59" s="17">
        <f t="shared" si="10"/>
        <v>0</v>
      </c>
      <c r="AC59" s="22"/>
      <c r="AD59" s="17">
        <f t="shared" si="11"/>
        <v>0</v>
      </c>
      <c r="AE59" s="22">
        <v>0</v>
      </c>
      <c r="AF59" s="17">
        <f t="shared" si="12"/>
        <v>0</v>
      </c>
      <c r="AG59" s="22"/>
      <c r="AH59" s="17">
        <f t="shared" si="13"/>
        <v>0</v>
      </c>
      <c r="AI59" s="22"/>
      <c r="AJ59" s="17">
        <f t="shared" si="14"/>
        <v>0</v>
      </c>
      <c r="AK59" s="22"/>
      <c r="AL59" s="17">
        <f t="shared" si="15"/>
        <v>0</v>
      </c>
      <c r="AM59" s="22"/>
      <c r="AN59" s="17">
        <f t="shared" si="16"/>
        <v>0</v>
      </c>
      <c r="AO59" s="22">
        <v>79</v>
      </c>
      <c r="AP59" s="17">
        <f t="shared" si="17"/>
        <v>4.9966478185521103E-4</v>
      </c>
      <c r="AQ59" s="22">
        <v>721</v>
      </c>
      <c r="AR59" s="17">
        <f t="shared" si="18"/>
        <v>4.5602317432608501E-3</v>
      </c>
      <c r="AS59" s="22">
        <v>0</v>
      </c>
      <c r="AT59" s="17">
        <f t="shared" si="19"/>
        <v>0</v>
      </c>
      <c r="AU59" s="22">
        <v>20</v>
      </c>
      <c r="AV59" s="17">
        <f t="shared" si="20"/>
        <v>1.2649741312790154E-4</v>
      </c>
      <c r="AW59" s="22">
        <v>0</v>
      </c>
      <c r="AX59" s="17">
        <f t="shared" si="21"/>
        <v>0</v>
      </c>
      <c r="AY59" s="2">
        <f t="shared" si="36"/>
        <v>2356.0149013952664</v>
      </c>
      <c r="AZ59" s="2">
        <f t="shared" si="37"/>
        <v>1.4901395266406325E-2</v>
      </c>
      <c r="BA59" s="31"/>
      <c r="BB59" s="3"/>
      <c r="BC59" s="3"/>
      <c r="BD59" s="3"/>
      <c r="BE59" s="3"/>
      <c r="BF59" s="3"/>
    </row>
    <row r="60" spans="1:58" ht="27">
      <c r="A60" s="14" t="s">
        <v>108</v>
      </c>
      <c r="B60" s="14" t="s">
        <v>34</v>
      </c>
      <c r="C60" s="30" t="s">
        <v>117</v>
      </c>
      <c r="D60" s="15" t="s">
        <v>96</v>
      </c>
      <c r="E60" s="22" t="s">
        <v>97</v>
      </c>
      <c r="F60" s="22">
        <v>425080</v>
      </c>
      <c r="G60" s="22">
        <v>416750</v>
      </c>
      <c r="H60" s="16">
        <f t="shared" si="0"/>
        <v>0.9804036887174179</v>
      </c>
      <c r="I60" s="24">
        <v>8330</v>
      </c>
      <c r="J60" s="16">
        <f t="shared" si="1"/>
        <v>1.9596311282582102E-2</v>
      </c>
      <c r="K60" s="22">
        <v>347</v>
      </c>
      <c r="L60" s="17">
        <f t="shared" si="2"/>
        <v>8.1631692857815001E-4</v>
      </c>
      <c r="M60" s="22">
        <v>956</v>
      </c>
      <c r="N60" s="17">
        <f t="shared" si="3"/>
        <v>2.248988425708102E-3</v>
      </c>
      <c r="O60" s="22">
        <v>586</v>
      </c>
      <c r="P60" s="17">
        <f t="shared" si="4"/>
        <v>1.3785640350051755E-3</v>
      </c>
      <c r="Q60" s="22">
        <v>2</v>
      </c>
      <c r="R60" s="17">
        <f t="shared" si="5"/>
        <v>4.7049967065023053E-6</v>
      </c>
      <c r="S60" s="22">
        <v>1293</v>
      </c>
      <c r="T60" s="17">
        <f t="shared" si="6"/>
        <v>3.0417803707537406E-3</v>
      </c>
      <c r="U60" s="22">
        <v>2059</v>
      </c>
      <c r="V60" s="17">
        <f t="shared" si="7"/>
        <v>4.8437941093441234E-3</v>
      </c>
      <c r="W60" s="22"/>
      <c r="X60" s="17">
        <f t="shared" si="8"/>
        <v>0</v>
      </c>
      <c r="Y60" s="22"/>
      <c r="Z60" s="17">
        <f t="shared" si="9"/>
        <v>0</v>
      </c>
      <c r="AA60" s="22"/>
      <c r="AB60" s="17">
        <f t="shared" si="10"/>
        <v>0</v>
      </c>
      <c r="AC60" s="22"/>
      <c r="AD60" s="17">
        <f t="shared" si="11"/>
        <v>0</v>
      </c>
      <c r="AE60" s="22">
        <v>0</v>
      </c>
      <c r="AF60" s="17">
        <f t="shared" si="12"/>
        <v>0</v>
      </c>
      <c r="AG60" s="22"/>
      <c r="AH60" s="17">
        <f t="shared" si="13"/>
        <v>0</v>
      </c>
      <c r="AI60" s="22"/>
      <c r="AJ60" s="17">
        <f t="shared" si="14"/>
        <v>0</v>
      </c>
      <c r="AK60" s="22"/>
      <c r="AL60" s="17">
        <f t="shared" si="15"/>
        <v>0</v>
      </c>
      <c r="AM60" s="22"/>
      <c r="AN60" s="17">
        <f t="shared" si="16"/>
        <v>0</v>
      </c>
      <c r="AO60" s="22">
        <v>273</v>
      </c>
      <c r="AP60" s="17">
        <f t="shared" si="17"/>
        <v>6.4223205043756467E-4</v>
      </c>
      <c r="AQ60" s="22">
        <v>2762</v>
      </c>
      <c r="AR60" s="17">
        <f t="shared" si="18"/>
        <v>6.4976004516796842E-3</v>
      </c>
      <c r="AS60" s="22">
        <v>5</v>
      </c>
      <c r="AT60" s="17">
        <f t="shared" si="19"/>
        <v>1.1762491766255764E-5</v>
      </c>
      <c r="AU60" s="22">
        <v>47</v>
      </c>
      <c r="AV60" s="17">
        <f t="shared" si="20"/>
        <v>1.1056742260280418E-4</v>
      </c>
      <c r="AW60" s="22">
        <v>0</v>
      </c>
      <c r="AX60" s="17">
        <f t="shared" si="21"/>
        <v>0</v>
      </c>
      <c r="AY60" s="2">
        <f t="shared" si="36"/>
        <v>8330.0195963112819</v>
      </c>
      <c r="AZ60" s="2">
        <f t="shared" si="37"/>
        <v>1.9596311281929957E-2</v>
      </c>
      <c r="BA60" s="31"/>
      <c r="BB60" s="3"/>
      <c r="BC60" s="3"/>
      <c r="BD60" s="3"/>
      <c r="BE60" s="3"/>
      <c r="BF60" s="3"/>
    </row>
    <row r="61" spans="1:58" ht="15">
      <c r="A61" s="14" t="s">
        <v>118</v>
      </c>
      <c r="B61" s="14" t="s">
        <v>32</v>
      </c>
      <c r="C61" s="5" t="s">
        <v>33</v>
      </c>
      <c r="D61" s="15"/>
      <c r="E61" s="8"/>
      <c r="F61" s="8">
        <v>0</v>
      </c>
      <c r="G61" s="8">
        <v>0</v>
      </c>
      <c r="H61" s="16" t="e">
        <f t="shared" si="0"/>
        <v>#DIV/0!</v>
      </c>
      <c r="I61" s="10">
        <v>0</v>
      </c>
      <c r="J61" s="16" t="e">
        <f t="shared" si="1"/>
        <v>#DIV/0!</v>
      </c>
      <c r="K61" s="8"/>
      <c r="L61" s="17" t="e">
        <f t="shared" si="2"/>
        <v>#DIV/0!</v>
      </c>
      <c r="M61" s="8"/>
      <c r="N61" s="17" t="e">
        <f t="shared" si="3"/>
        <v>#DIV/0!</v>
      </c>
      <c r="O61" s="8"/>
      <c r="P61" s="17" t="e">
        <f t="shared" si="4"/>
        <v>#DIV/0!</v>
      </c>
      <c r="Q61" s="8"/>
      <c r="R61" s="17" t="e">
        <f t="shared" si="5"/>
        <v>#DIV/0!</v>
      </c>
      <c r="S61" s="8"/>
      <c r="T61" s="17" t="e">
        <f t="shared" si="6"/>
        <v>#DIV/0!</v>
      </c>
      <c r="U61" s="8"/>
      <c r="V61" s="17" t="e">
        <f t="shared" si="7"/>
        <v>#DIV/0!</v>
      </c>
      <c r="W61" s="8"/>
      <c r="X61" s="17" t="e">
        <f t="shared" si="8"/>
        <v>#DIV/0!</v>
      </c>
      <c r="Y61" s="8"/>
      <c r="Z61" s="17" t="e">
        <f t="shared" si="9"/>
        <v>#DIV/0!</v>
      </c>
      <c r="AA61" s="8"/>
      <c r="AB61" s="17" t="e">
        <f t="shared" si="10"/>
        <v>#DIV/0!</v>
      </c>
      <c r="AC61" s="8"/>
      <c r="AD61" s="17" t="e">
        <f t="shared" si="11"/>
        <v>#DIV/0!</v>
      </c>
      <c r="AE61" s="8"/>
      <c r="AF61" s="17" t="e">
        <f t="shared" si="12"/>
        <v>#DIV/0!</v>
      </c>
      <c r="AG61" s="8"/>
      <c r="AH61" s="17" t="e">
        <f t="shared" si="13"/>
        <v>#DIV/0!</v>
      </c>
      <c r="AI61" s="8"/>
      <c r="AJ61" s="17" t="e">
        <f t="shared" si="14"/>
        <v>#DIV/0!</v>
      </c>
      <c r="AK61" s="8"/>
      <c r="AL61" s="17" t="e">
        <f t="shared" si="15"/>
        <v>#DIV/0!</v>
      </c>
      <c r="AM61" s="8"/>
      <c r="AN61" s="17" t="e">
        <f t="shared" si="16"/>
        <v>#DIV/0!</v>
      </c>
      <c r="AO61" s="8"/>
      <c r="AP61" s="17" t="e">
        <f t="shared" si="17"/>
        <v>#DIV/0!</v>
      </c>
      <c r="AQ61" s="8"/>
      <c r="AR61" s="17" t="e">
        <f t="shared" si="18"/>
        <v>#DIV/0!</v>
      </c>
      <c r="AS61" s="8"/>
      <c r="AT61" s="17" t="e">
        <f t="shared" si="19"/>
        <v>#DIV/0!</v>
      </c>
      <c r="AU61" s="8"/>
      <c r="AV61" s="17" t="e">
        <f t="shared" si="20"/>
        <v>#DIV/0!</v>
      </c>
      <c r="AW61" s="8"/>
      <c r="AX61" s="17" t="e">
        <f t="shared" si="21"/>
        <v>#DIV/0!</v>
      </c>
      <c r="AY61" s="2"/>
      <c r="AZ61" s="2"/>
      <c r="BA61" s="3"/>
      <c r="BB61" s="3"/>
      <c r="BC61" s="3"/>
      <c r="BD61" s="3"/>
      <c r="BE61" s="3"/>
      <c r="BF61" s="3"/>
    </row>
    <row r="62" spans="1:58" ht="15">
      <c r="A62" s="14" t="s">
        <v>118</v>
      </c>
      <c r="B62" s="14" t="s">
        <v>34</v>
      </c>
      <c r="C62" s="5" t="s">
        <v>33</v>
      </c>
      <c r="D62" s="15"/>
      <c r="E62" s="8"/>
      <c r="F62" s="8"/>
      <c r="G62" s="8"/>
      <c r="H62" s="16" t="e">
        <f t="shared" si="0"/>
        <v>#DIV/0!</v>
      </c>
      <c r="I62" s="10"/>
      <c r="J62" s="16" t="e">
        <f t="shared" si="1"/>
        <v>#DIV/0!</v>
      </c>
      <c r="K62" s="8"/>
      <c r="L62" s="17" t="e">
        <f t="shared" si="2"/>
        <v>#DIV/0!</v>
      </c>
      <c r="M62" s="8"/>
      <c r="N62" s="17" t="e">
        <f t="shared" si="3"/>
        <v>#DIV/0!</v>
      </c>
      <c r="O62" s="8"/>
      <c r="P62" s="17" t="e">
        <f t="shared" si="4"/>
        <v>#DIV/0!</v>
      </c>
      <c r="Q62" s="8"/>
      <c r="R62" s="17" t="e">
        <f t="shared" si="5"/>
        <v>#DIV/0!</v>
      </c>
      <c r="S62" s="8"/>
      <c r="T62" s="17" t="e">
        <f t="shared" si="6"/>
        <v>#DIV/0!</v>
      </c>
      <c r="U62" s="8"/>
      <c r="V62" s="17" t="e">
        <f t="shared" si="7"/>
        <v>#DIV/0!</v>
      </c>
      <c r="W62" s="8"/>
      <c r="X62" s="17" t="e">
        <f t="shared" si="8"/>
        <v>#DIV/0!</v>
      </c>
      <c r="Y62" s="8"/>
      <c r="Z62" s="17" t="e">
        <f t="shared" si="9"/>
        <v>#DIV/0!</v>
      </c>
      <c r="AA62" s="8"/>
      <c r="AB62" s="17" t="e">
        <f t="shared" si="10"/>
        <v>#DIV/0!</v>
      </c>
      <c r="AC62" s="8"/>
      <c r="AD62" s="17" t="e">
        <f t="shared" si="11"/>
        <v>#DIV/0!</v>
      </c>
      <c r="AE62" s="8"/>
      <c r="AF62" s="17" t="e">
        <f t="shared" si="12"/>
        <v>#DIV/0!</v>
      </c>
      <c r="AG62" s="8"/>
      <c r="AH62" s="17" t="e">
        <f t="shared" si="13"/>
        <v>#DIV/0!</v>
      </c>
      <c r="AI62" s="8"/>
      <c r="AJ62" s="17" t="e">
        <f t="shared" si="14"/>
        <v>#DIV/0!</v>
      </c>
      <c r="AK62" s="8"/>
      <c r="AL62" s="17" t="e">
        <f t="shared" si="15"/>
        <v>#DIV/0!</v>
      </c>
      <c r="AM62" s="8"/>
      <c r="AN62" s="17" t="e">
        <f t="shared" si="16"/>
        <v>#DIV/0!</v>
      </c>
      <c r="AO62" s="8"/>
      <c r="AP62" s="17" t="e">
        <f t="shared" si="17"/>
        <v>#DIV/0!</v>
      </c>
      <c r="AQ62" s="8"/>
      <c r="AR62" s="17" t="e">
        <f t="shared" si="18"/>
        <v>#DIV/0!</v>
      </c>
      <c r="AS62" s="8"/>
      <c r="AT62" s="17" t="e">
        <f t="shared" si="19"/>
        <v>#DIV/0!</v>
      </c>
      <c r="AU62" s="8"/>
      <c r="AV62" s="17" t="e">
        <f t="shared" si="20"/>
        <v>#DIV/0!</v>
      </c>
      <c r="AW62" s="8"/>
      <c r="AX62" s="17" t="e">
        <f t="shared" si="21"/>
        <v>#DIV/0!</v>
      </c>
      <c r="AY62" s="2"/>
      <c r="AZ62" s="2">
        <f>AY62-I62</f>
        <v>0</v>
      </c>
      <c r="BA62" s="3"/>
      <c r="BB62" s="3"/>
      <c r="BC62" s="3"/>
      <c r="BD62" s="3"/>
      <c r="BE62" s="3"/>
      <c r="BF62" s="3"/>
    </row>
    <row r="63" spans="1:58" ht="27">
      <c r="A63" s="14" t="s">
        <v>119</v>
      </c>
      <c r="B63" s="14" t="s">
        <v>32</v>
      </c>
      <c r="C63" s="5" t="s">
        <v>33</v>
      </c>
      <c r="D63" s="15"/>
      <c r="E63" s="8"/>
      <c r="F63" s="8">
        <v>0</v>
      </c>
      <c r="G63" s="8">
        <v>0</v>
      </c>
      <c r="H63" s="16" t="e">
        <f t="shared" si="0"/>
        <v>#DIV/0!</v>
      </c>
      <c r="I63" s="10"/>
      <c r="J63" s="16" t="e">
        <f t="shared" si="1"/>
        <v>#DIV/0!</v>
      </c>
      <c r="K63" s="8"/>
      <c r="L63" s="17" t="e">
        <f t="shared" si="2"/>
        <v>#DIV/0!</v>
      </c>
      <c r="M63" s="8"/>
      <c r="N63" s="17" t="e">
        <f t="shared" si="3"/>
        <v>#DIV/0!</v>
      </c>
      <c r="O63" s="8"/>
      <c r="P63" s="17" t="e">
        <f t="shared" si="4"/>
        <v>#DIV/0!</v>
      </c>
      <c r="Q63" s="8"/>
      <c r="R63" s="17" t="e">
        <f t="shared" si="5"/>
        <v>#DIV/0!</v>
      </c>
      <c r="S63" s="8"/>
      <c r="T63" s="17" t="e">
        <f t="shared" si="6"/>
        <v>#DIV/0!</v>
      </c>
      <c r="U63" s="8"/>
      <c r="V63" s="17" t="e">
        <f t="shared" si="7"/>
        <v>#DIV/0!</v>
      </c>
      <c r="W63" s="8"/>
      <c r="X63" s="17" t="e">
        <f t="shared" si="8"/>
        <v>#DIV/0!</v>
      </c>
      <c r="Y63" s="8"/>
      <c r="Z63" s="17" t="e">
        <f t="shared" si="9"/>
        <v>#DIV/0!</v>
      </c>
      <c r="AA63" s="8"/>
      <c r="AB63" s="17" t="e">
        <f t="shared" si="10"/>
        <v>#DIV/0!</v>
      </c>
      <c r="AC63" s="8"/>
      <c r="AD63" s="17" t="e">
        <f t="shared" si="11"/>
        <v>#DIV/0!</v>
      </c>
      <c r="AE63" s="8"/>
      <c r="AF63" s="17" t="e">
        <f t="shared" si="12"/>
        <v>#DIV/0!</v>
      </c>
      <c r="AG63" s="8"/>
      <c r="AH63" s="17" t="e">
        <f t="shared" si="13"/>
        <v>#DIV/0!</v>
      </c>
      <c r="AI63" s="8"/>
      <c r="AJ63" s="17" t="e">
        <f t="shared" si="14"/>
        <v>#DIV/0!</v>
      </c>
      <c r="AK63" s="8"/>
      <c r="AL63" s="17" t="e">
        <f t="shared" si="15"/>
        <v>#DIV/0!</v>
      </c>
      <c r="AM63" s="8"/>
      <c r="AN63" s="17" t="e">
        <f t="shared" si="16"/>
        <v>#DIV/0!</v>
      </c>
      <c r="AO63" s="8"/>
      <c r="AP63" s="17" t="e">
        <f t="shared" si="17"/>
        <v>#DIV/0!</v>
      </c>
      <c r="AQ63" s="8"/>
      <c r="AR63" s="17" t="e">
        <f t="shared" si="18"/>
        <v>#DIV/0!</v>
      </c>
      <c r="AS63" s="8"/>
      <c r="AT63" s="17" t="e">
        <f t="shared" si="19"/>
        <v>#DIV/0!</v>
      </c>
      <c r="AU63" s="8"/>
      <c r="AV63" s="17" t="e">
        <f t="shared" si="20"/>
        <v>#DIV/0!</v>
      </c>
      <c r="AW63" s="8"/>
      <c r="AX63" s="17" t="e">
        <f t="shared" si="21"/>
        <v>#DIV/0!</v>
      </c>
      <c r="AY63" s="2"/>
      <c r="AZ63" s="2"/>
      <c r="BA63" s="3"/>
      <c r="BB63" s="3"/>
      <c r="BC63" s="3"/>
      <c r="BD63" s="3"/>
      <c r="BE63" s="3"/>
      <c r="BF63" s="3"/>
    </row>
    <row r="64" spans="1:58" ht="27">
      <c r="A64" s="14" t="s">
        <v>119</v>
      </c>
      <c r="B64" s="14" t="s">
        <v>34</v>
      </c>
      <c r="C64" s="23" t="s">
        <v>120</v>
      </c>
      <c r="D64" s="15" t="s">
        <v>49</v>
      </c>
      <c r="E64" s="19" t="s">
        <v>50</v>
      </c>
      <c r="F64" s="22">
        <v>68103</v>
      </c>
      <c r="G64" s="22">
        <v>67265</v>
      </c>
      <c r="H64" s="16">
        <f t="shared" si="0"/>
        <v>0.98769510887919765</v>
      </c>
      <c r="I64" s="24">
        <v>838</v>
      </c>
      <c r="J64" s="16">
        <f t="shared" si="1"/>
        <v>1.2304891120802314E-2</v>
      </c>
      <c r="K64" s="22">
        <v>26</v>
      </c>
      <c r="L64" s="17">
        <f t="shared" si="2"/>
        <v>3.8177466484589517E-4</v>
      </c>
      <c r="M64" s="22">
        <v>186</v>
      </c>
      <c r="N64" s="17">
        <f t="shared" si="3"/>
        <v>2.7311572177437116E-3</v>
      </c>
      <c r="O64" s="22"/>
      <c r="P64" s="17">
        <f t="shared" si="4"/>
        <v>0</v>
      </c>
      <c r="Q64" s="22"/>
      <c r="R64" s="17">
        <f t="shared" si="5"/>
        <v>0</v>
      </c>
      <c r="S64" s="22">
        <v>0</v>
      </c>
      <c r="T64" s="17">
        <f t="shared" si="6"/>
        <v>0</v>
      </c>
      <c r="U64" s="22">
        <v>0</v>
      </c>
      <c r="V64" s="17">
        <f t="shared" si="7"/>
        <v>0</v>
      </c>
      <c r="W64" s="22">
        <v>81</v>
      </c>
      <c r="X64" s="17">
        <f t="shared" si="8"/>
        <v>1.1893749174045195E-3</v>
      </c>
      <c r="Y64" s="22"/>
      <c r="Z64" s="17">
        <f t="shared" si="9"/>
        <v>0</v>
      </c>
      <c r="AA64" s="22"/>
      <c r="AB64" s="17">
        <f t="shared" si="10"/>
        <v>0</v>
      </c>
      <c r="AC64" s="22">
        <v>151</v>
      </c>
      <c r="AD64" s="17">
        <f t="shared" si="11"/>
        <v>2.2172297842973144E-3</v>
      </c>
      <c r="AE64" s="22">
        <v>0</v>
      </c>
      <c r="AF64" s="17">
        <f t="shared" si="12"/>
        <v>0</v>
      </c>
      <c r="AG64" s="22"/>
      <c r="AH64" s="17">
        <f t="shared" si="13"/>
        <v>0</v>
      </c>
      <c r="AI64" s="22"/>
      <c r="AJ64" s="17">
        <f t="shared" si="14"/>
        <v>0</v>
      </c>
      <c r="AK64" s="22"/>
      <c r="AL64" s="17">
        <f t="shared" si="15"/>
        <v>0</v>
      </c>
      <c r="AM64" s="22"/>
      <c r="AN64" s="17">
        <f t="shared" si="16"/>
        <v>0</v>
      </c>
      <c r="AO64" s="22"/>
      <c r="AP64" s="17">
        <f t="shared" si="17"/>
        <v>0</v>
      </c>
      <c r="AQ64" s="22">
        <v>145</v>
      </c>
      <c r="AR64" s="17">
        <f t="shared" si="18"/>
        <v>2.1291279385636463E-3</v>
      </c>
      <c r="AS64" s="22">
        <v>75</v>
      </c>
      <c r="AT64" s="17">
        <f t="shared" si="19"/>
        <v>1.1012730716708516E-3</v>
      </c>
      <c r="AU64" s="22">
        <v>174</v>
      </c>
      <c r="AV64" s="17">
        <f t="shared" si="20"/>
        <v>2.5549535262763753E-3</v>
      </c>
      <c r="AW64" s="22"/>
      <c r="AX64" s="17">
        <f t="shared" si="21"/>
        <v>0</v>
      </c>
      <c r="AY64" s="2">
        <f t="shared" ref="AY64:AY68" si="38">SUM(K64:AX64)</f>
        <v>838.01230489112095</v>
      </c>
      <c r="AZ64" s="2">
        <f t="shared" ref="AZ64:AZ68" si="39">AY64-I64</f>
        <v>1.2304891120948014E-2</v>
      </c>
      <c r="BA64" s="3"/>
      <c r="BB64" s="3"/>
      <c r="BC64" s="3"/>
      <c r="BD64" s="3"/>
      <c r="BE64" s="3"/>
      <c r="BF64" s="3"/>
    </row>
    <row r="65" spans="1:58" ht="27">
      <c r="A65" s="14" t="s">
        <v>119</v>
      </c>
      <c r="B65" s="14" t="s">
        <v>34</v>
      </c>
      <c r="C65" s="23" t="s">
        <v>121</v>
      </c>
      <c r="D65" s="15" t="s">
        <v>122</v>
      </c>
      <c r="E65" s="19" t="s">
        <v>123</v>
      </c>
      <c r="F65" s="22">
        <v>59557</v>
      </c>
      <c r="G65" s="22">
        <v>58822</v>
      </c>
      <c r="H65" s="16">
        <f t="shared" si="0"/>
        <v>0.98765888140772706</v>
      </c>
      <c r="I65" s="24">
        <v>735</v>
      </c>
      <c r="J65" s="16">
        <f t="shared" si="1"/>
        <v>1.2341118592272949E-2</v>
      </c>
      <c r="K65" s="22">
        <v>0</v>
      </c>
      <c r="L65" s="17">
        <f t="shared" si="2"/>
        <v>0</v>
      </c>
      <c r="M65" s="22">
        <v>138</v>
      </c>
      <c r="N65" s="17">
        <f t="shared" si="3"/>
        <v>2.3171079805900229E-3</v>
      </c>
      <c r="O65" s="22"/>
      <c r="P65" s="17">
        <f t="shared" si="4"/>
        <v>0</v>
      </c>
      <c r="Q65" s="22"/>
      <c r="R65" s="17">
        <f t="shared" si="5"/>
        <v>0</v>
      </c>
      <c r="S65" s="22">
        <v>42</v>
      </c>
      <c r="T65" s="17">
        <f t="shared" si="6"/>
        <v>7.0520677670131134E-4</v>
      </c>
      <c r="U65" s="22">
        <v>103</v>
      </c>
      <c r="V65" s="17">
        <f t="shared" si="7"/>
        <v>1.7294356666722635E-3</v>
      </c>
      <c r="W65" s="22">
        <v>0</v>
      </c>
      <c r="X65" s="17">
        <f t="shared" si="8"/>
        <v>0</v>
      </c>
      <c r="Y65" s="22"/>
      <c r="Z65" s="17">
        <f t="shared" si="9"/>
        <v>0</v>
      </c>
      <c r="AA65" s="22"/>
      <c r="AB65" s="17">
        <f t="shared" si="10"/>
        <v>0</v>
      </c>
      <c r="AC65" s="22">
        <v>77</v>
      </c>
      <c r="AD65" s="17">
        <f t="shared" si="11"/>
        <v>1.2928790906190709E-3</v>
      </c>
      <c r="AE65" s="22">
        <v>156</v>
      </c>
      <c r="AF65" s="17">
        <f t="shared" si="12"/>
        <v>2.6193394563191565E-3</v>
      </c>
      <c r="AG65" s="22"/>
      <c r="AH65" s="17">
        <f t="shared" si="13"/>
        <v>0</v>
      </c>
      <c r="AI65" s="22"/>
      <c r="AJ65" s="17">
        <f t="shared" si="14"/>
        <v>0</v>
      </c>
      <c r="AK65" s="22"/>
      <c r="AL65" s="17">
        <f t="shared" si="15"/>
        <v>0</v>
      </c>
      <c r="AM65" s="22"/>
      <c r="AN65" s="17">
        <f t="shared" si="16"/>
        <v>0</v>
      </c>
      <c r="AO65" s="22"/>
      <c r="AP65" s="17">
        <f t="shared" si="17"/>
        <v>0</v>
      </c>
      <c r="AQ65" s="22">
        <v>86</v>
      </c>
      <c r="AR65" s="17">
        <f t="shared" si="18"/>
        <v>1.4439948284836375E-3</v>
      </c>
      <c r="AS65" s="22">
        <v>74</v>
      </c>
      <c r="AT65" s="17">
        <f t="shared" si="19"/>
        <v>1.2425071779975487E-3</v>
      </c>
      <c r="AU65" s="22">
        <v>59</v>
      </c>
      <c r="AV65" s="17">
        <f t="shared" si="20"/>
        <v>9.9064761488993746E-4</v>
      </c>
      <c r="AW65" s="22"/>
      <c r="AX65" s="17">
        <f t="shared" si="21"/>
        <v>0</v>
      </c>
      <c r="AY65" s="2">
        <f t="shared" si="38"/>
        <v>735.0123411185923</v>
      </c>
      <c r="AZ65" s="2">
        <f t="shared" si="39"/>
        <v>1.2341118592303246E-2</v>
      </c>
      <c r="BA65" s="3"/>
      <c r="BB65" s="3"/>
      <c r="BC65" s="3"/>
      <c r="BD65" s="3"/>
      <c r="BE65" s="3"/>
      <c r="BF65" s="3"/>
    </row>
    <row r="66" spans="1:58" ht="15">
      <c r="A66" s="14" t="s">
        <v>124</v>
      </c>
      <c r="B66" s="32" t="s">
        <v>125</v>
      </c>
      <c r="C66" s="5">
        <v>63245440202943</v>
      </c>
      <c r="D66" s="15" t="s">
        <v>122</v>
      </c>
      <c r="E66" s="8"/>
      <c r="F66" s="8">
        <f t="shared" ref="F66:F68" si="40">G66+I66</f>
        <v>216362</v>
      </c>
      <c r="G66" s="8">
        <v>215134</v>
      </c>
      <c r="H66" s="16">
        <f t="shared" si="0"/>
        <v>0.99432432682263983</v>
      </c>
      <c r="I66" s="33">
        <v>1228</v>
      </c>
      <c r="J66" s="16">
        <f t="shared" si="1"/>
        <v>5.6756731773601648E-3</v>
      </c>
      <c r="K66" s="8"/>
      <c r="L66" s="17">
        <f t="shared" si="2"/>
        <v>0</v>
      </c>
      <c r="M66" s="8"/>
      <c r="N66" s="17">
        <f t="shared" si="3"/>
        <v>0</v>
      </c>
      <c r="O66" s="8"/>
      <c r="P66" s="17">
        <f t="shared" si="4"/>
        <v>0</v>
      </c>
      <c r="Q66" s="8"/>
      <c r="R66" s="17">
        <f t="shared" si="5"/>
        <v>0</v>
      </c>
      <c r="S66" s="8"/>
      <c r="T66" s="17">
        <f t="shared" si="6"/>
        <v>0</v>
      </c>
      <c r="U66" s="8"/>
      <c r="V66" s="17">
        <f t="shared" si="7"/>
        <v>0</v>
      </c>
      <c r="W66" s="8"/>
      <c r="X66" s="17">
        <f t="shared" si="8"/>
        <v>0</v>
      </c>
      <c r="Y66" s="8"/>
      <c r="Z66" s="17">
        <f t="shared" si="9"/>
        <v>0</v>
      </c>
      <c r="AA66" s="8"/>
      <c r="AB66" s="17">
        <f t="shared" si="10"/>
        <v>0</v>
      </c>
      <c r="AC66" s="8"/>
      <c r="AD66" s="17">
        <f t="shared" si="11"/>
        <v>0</v>
      </c>
      <c r="AE66" s="8"/>
      <c r="AF66" s="17">
        <f t="shared" si="12"/>
        <v>0</v>
      </c>
      <c r="AG66" s="8"/>
      <c r="AH66" s="17">
        <f t="shared" si="13"/>
        <v>0</v>
      </c>
      <c r="AI66" s="8"/>
      <c r="AJ66" s="17">
        <f t="shared" si="14"/>
        <v>0</v>
      </c>
      <c r="AK66" s="8"/>
      <c r="AL66" s="17">
        <f t="shared" si="15"/>
        <v>0</v>
      </c>
      <c r="AM66" s="8"/>
      <c r="AN66" s="17">
        <f t="shared" si="16"/>
        <v>0</v>
      </c>
      <c r="AO66" s="8"/>
      <c r="AP66" s="17">
        <f t="shared" si="17"/>
        <v>0</v>
      </c>
      <c r="AQ66" s="8"/>
      <c r="AR66" s="17">
        <f t="shared" si="18"/>
        <v>0</v>
      </c>
      <c r="AS66" s="8"/>
      <c r="AT66" s="17">
        <f t="shared" si="19"/>
        <v>0</v>
      </c>
      <c r="AU66" s="8"/>
      <c r="AV66" s="17">
        <f t="shared" si="20"/>
        <v>0</v>
      </c>
      <c r="AW66" s="8"/>
      <c r="AX66" s="17">
        <f t="shared" si="21"/>
        <v>0</v>
      </c>
      <c r="AY66" s="2">
        <f t="shared" si="38"/>
        <v>0</v>
      </c>
      <c r="AZ66" s="2">
        <f t="shared" si="39"/>
        <v>-1228</v>
      </c>
      <c r="BA66" s="3"/>
      <c r="BB66" s="3"/>
      <c r="BC66" s="3"/>
      <c r="BD66" s="3"/>
      <c r="BE66" s="3"/>
      <c r="BF66" s="3"/>
    </row>
    <row r="67" spans="1:58" ht="15">
      <c r="A67" s="14" t="s">
        <v>124</v>
      </c>
      <c r="B67" s="34" t="s">
        <v>126</v>
      </c>
      <c r="C67" s="5">
        <v>63255058201323</v>
      </c>
      <c r="D67" s="15" t="s">
        <v>53</v>
      </c>
      <c r="E67" s="8"/>
      <c r="F67" s="8">
        <f t="shared" si="40"/>
        <v>504585</v>
      </c>
      <c r="G67" s="8">
        <v>502843</v>
      </c>
      <c r="H67" s="16">
        <f t="shared" si="0"/>
        <v>0.9965476579763568</v>
      </c>
      <c r="I67" s="33">
        <v>1742</v>
      </c>
      <c r="J67" s="16">
        <f t="shared" si="1"/>
        <v>3.4523420236431917E-3</v>
      </c>
      <c r="K67" s="8"/>
      <c r="L67" s="17">
        <f t="shared" si="2"/>
        <v>0</v>
      </c>
      <c r="M67" s="8"/>
      <c r="N67" s="17">
        <f t="shared" si="3"/>
        <v>0</v>
      </c>
      <c r="O67" s="8"/>
      <c r="P67" s="17">
        <f t="shared" si="4"/>
        <v>0</v>
      </c>
      <c r="Q67" s="8"/>
      <c r="R67" s="17">
        <f t="shared" si="5"/>
        <v>0</v>
      </c>
      <c r="S67" s="8"/>
      <c r="T67" s="17">
        <f t="shared" si="6"/>
        <v>0</v>
      </c>
      <c r="U67" s="8"/>
      <c r="V67" s="17">
        <f t="shared" si="7"/>
        <v>0</v>
      </c>
      <c r="W67" s="8"/>
      <c r="X67" s="17">
        <f t="shared" si="8"/>
        <v>0</v>
      </c>
      <c r="Y67" s="8"/>
      <c r="Z67" s="17">
        <f t="shared" si="9"/>
        <v>0</v>
      </c>
      <c r="AA67" s="8"/>
      <c r="AB67" s="17">
        <f t="shared" si="10"/>
        <v>0</v>
      </c>
      <c r="AC67" s="8"/>
      <c r="AD67" s="17">
        <f t="shared" si="11"/>
        <v>0</v>
      </c>
      <c r="AE67" s="8"/>
      <c r="AF67" s="17">
        <f t="shared" si="12"/>
        <v>0</v>
      </c>
      <c r="AG67" s="8"/>
      <c r="AH67" s="17">
        <f t="shared" si="13"/>
        <v>0</v>
      </c>
      <c r="AI67" s="8"/>
      <c r="AJ67" s="17">
        <f t="shared" si="14"/>
        <v>0</v>
      </c>
      <c r="AK67" s="8"/>
      <c r="AL67" s="17">
        <f t="shared" si="15"/>
        <v>0</v>
      </c>
      <c r="AM67" s="8"/>
      <c r="AN67" s="17">
        <f t="shared" si="16"/>
        <v>0</v>
      </c>
      <c r="AO67" s="8"/>
      <c r="AP67" s="17">
        <f t="shared" si="17"/>
        <v>0</v>
      </c>
      <c r="AQ67" s="8"/>
      <c r="AR67" s="17">
        <f t="shared" si="18"/>
        <v>0</v>
      </c>
      <c r="AS67" s="8"/>
      <c r="AT67" s="17">
        <f t="shared" si="19"/>
        <v>0</v>
      </c>
      <c r="AU67" s="8"/>
      <c r="AV67" s="17">
        <f t="shared" si="20"/>
        <v>0</v>
      </c>
      <c r="AW67" s="8"/>
      <c r="AX67" s="17">
        <f t="shared" si="21"/>
        <v>0</v>
      </c>
      <c r="AY67" s="2">
        <f t="shared" si="38"/>
        <v>0</v>
      </c>
      <c r="AZ67" s="2">
        <f t="shared" si="39"/>
        <v>-1742</v>
      </c>
      <c r="BA67" s="3"/>
      <c r="BB67" s="3"/>
      <c r="BC67" s="3"/>
      <c r="BD67" s="3"/>
      <c r="BE67" s="3"/>
      <c r="BF67" s="3"/>
    </row>
    <row r="68" spans="1:58" ht="15">
      <c r="A68" s="14" t="s">
        <v>124</v>
      </c>
      <c r="B68" s="34" t="s">
        <v>127</v>
      </c>
      <c r="C68" s="5">
        <v>63255372202188</v>
      </c>
      <c r="D68" s="15" t="s">
        <v>53</v>
      </c>
      <c r="E68" s="8"/>
      <c r="F68" s="8">
        <f t="shared" si="40"/>
        <v>54200</v>
      </c>
      <c r="G68" s="8">
        <v>53783</v>
      </c>
      <c r="H68" s="16">
        <f t="shared" si="0"/>
        <v>0.99230627306273067</v>
      </c>
      <c r="I68" s="33">
        <v>417</v>
      </c>
      <c r="J68" s="16">
        <f t="shared" si="1"/>
        <v>7.6937269372693729E-3</v>
      </c>
      <c r="K68" s="8"/>
      <c r="L68" s="17">
        <f t="shared" si="2"/>
        <v>0</v>
      </c>
      <c r="M68" s="8"/>
      <c r="N68" s="17">
        <f t="shared" si="3"/>
        <v>0</v>
      </c>
      <c r="O68" s="8"/>
      <c r="P68" s="17">
        <f t="shared" si="4"/>
        <v>0</v>
      </c>
      <c r="Q68" s="8"/>
      <c r="R68" s="17">
        <f t="shared" si="5"/>
        <v>0</v>
      </c>
      <c r="S68" s="8"/>
      <c r="T68" s="17">
        <f t="shared" si="6"/>
        <v>0</v>
      </c>
      <c r="U68" s="8"/>
      <c r="V68" s="17">
        <f t="shared" si="7"/>
        <v>0</v>
      </c>
      <c r="W68" s="8"/>
      <c r="X68" s="17">
        <f t="shared" si="8"/>
        <v>0</v>
      </c>
      <c r="Y68" s="8"/>
      <c r="Z68" s="17">
        <f t="shared" si="9"/>
        <v>0</v>
      </c>
      <c r="AA68" s="8"/>
      <c r="AB68" s="17">
        <f t="shared" si="10"/>
        <v>0</v>
      </c>
      <c r="AC68" s="8"/>
      <c r="AD68" s="17">
        <f t="shared" si="11"/>
        <v>0</v>
      </c>
      <c r="AE68" s="8"/>
      <c r="AF68" s="17">
        <f t="shared" si="12"/>
        <v>0</v>
      </c>
      <c r="AG68" s="8"/>
      <c r="AH68" s="17">
        <f t="shared" si="13"/>
        <v>0</v>
      </c>
      <c r="AI68" s="8"/>
      <c r="AJ68" s="17">
        <f t="shared" si="14"/>
        <v>0</v>
      </c>
      <c r="AK68" s="8"/>
      <c r="AL68" s="17">
        <f t="shared" si="15"/>
        <v>0</v>
      </c>
      <c r="AM68" s="8"/>
      <c r="AN68" s="17">
        <f t="shared" si="16"/>
        <v>0</v>
      </c>
      <c r="AO68" s="8"/>
      <c r="AP68" s="17">
        <f t="shared" si="17"/>
        <v>0</v>
      </c>
      <c r="AQ68" s="8"/>
      <c r="AR68" s="17">
        <f t="shared" si="18"/>
        <v>0</v>
      </c>
      <c r="AS68" s="8"/>
      <c r="AT68" s="17">
        <f t="shared" si="19"/>
        <v>0</v>
      </c>
      <c r="AU68" s="8"/>
      <c r="AV68" s="17">
        <f t="shared" si="20"/>
        <v>0</v>
      </c>
      <c r="AW68" s="8"/>
      <c r="AX68" s="17">
        <f t="shared" si="21"/>
        <v>0</v>
      </c>
      <c r="AY68" s="2">
        <f t="shared" si="38"/>
        <v>0</v>
      </c>
      <c r="AZ68" s="2">
        <f t="shared" si="39"/>
        <v>-417</v>
      </c>
      <c r="BA68" s="3"/>
      <c r="BB68" s="3"/>
      <c r="BC68" s="3"/>
      <c r="BD68" s="3"/>
      <c r="BE68" s="3"/>
      <c r="BF68" s="3"/>
    </row>
    <row r="69" spans="1:58" ht="15">
      <c r="A69" s="14" t="s">
        <v>124</v>
      </c>
      <c r="B69" s="14" t="s">
        <v>32</v>
      </c>
      <c r="C69" s="5">
        <v>63245440202943</v>
      </c>
      <c r="D69" s="15" t="s">
        <v>122</v>
      </c>
      <c r="E69" s="8"/>
      <c r="F69" s="8">
        <v>61300</v>
      </c>
      <c r="G69" s="8">
        <f t="shared" ref="G69:G70" si="41">F69-I69</f>
        <v>60847</v>
      </c>
      <c r="H69" s="16">
        <f t="shared" si="0"/>
        <v>0.9926101141924959</v>
      </c>
      <c r="I69" s="10">
        <v>453</v>
      </c>
      <c r="J69" s="16">
        <f t="shared" si="1"/>
        <v>7.389885807504078E-3</v>
      </c>
      <c r="K69" s="19">
        <v>0</v>
      </c>
      <c r="L69" s="17">
        <f t="shared" si="2"/>
        <v>0</v>
      </c>
      <c r="M69" s="8">
        <v>59</v>
      </c>
      <c r="N69" s="17">
        <f t="shared" si="3"/>
        <v>9.624796084828711E-4</v>
      </c>
      <c r="O69" s="8">
        <v>54</v>
      </c>
      <c r="P69" s="17">
        <f t="shared" si="4"/>
        <v>8.8091353996737354E-4</v>
      </c>
      <c r="Q69" s="8">
        <v>0</v>
      </c>
      <c r="R69" s="17">
        <f t="shared" si="5"/>
        <v>0</v>
      </c>
      <c r="S69" s="8">
        <v>49</v>
      </c>
      <c r="T69" s="17">
        <f t="shared" si="6"/>
        <v>7.9934747145187597E-4</v>
      </c>
      <c r="U69" s="8"/>
      <c r="V69" s="17">
        <f t="shared" si="7"/>
        <v>0</v>
      </c>
      <c r="W69" s="8">
        <v>68</v>
      </c>
      <c r="X69" s="17">
        <f t="shared" si="8"/>
        <v>1.1092985318107667E-3</v>
      </c>
      <c r="Y69" s="8"/>
      <c r="Z69" s="17">
        <f t="shared" si="9"/>
        <v>0</v>
      </c>
      <c r="AA69" s="8"/>
      <c r="AB69" s="17">
        <f t="shared" si="10"/>
        <v>0</v>
      </c>
      <c r="AC69" s="8"/>
      <c r="AD69" s="17">
        <f t="shared" si="11"/>
        <v>0</v>
      </c>
      <c r="AE69" s="8">
        <v>44</v>
      </c>
      <c r="AF69" s="17">
        <f t="shared" si="12"/>
        <v>7.1778140293637851E-4</v>
      </c>
      <c r="AG69" s="8"/>
      <c r="AH69" s="17">
        <f t="shared" si="13"/>
        <v>0</v>
      </c>
      <c r="AI69" s="8"/>
      <c r="AJ69" s="17">
        <f t="shared" si="14"/>
        <v>0</v>
      </c>
      <c r="AK69" s="8"/>
      <c r="AL69" s="17">
        <f t="shared" si="15"/>
        <v>0</v>
      </c>
      <c r="AM69" s="8"/>
      <c r="AN69" s="17">
        <f t="shared" si="16"/>
        <v>0</v>
      </c>
      <c r="AO69" s="8">
        <v>0</v>
      </c>
      <c r="AP69" s="17">
        <f t="shared" si="17"/>
        <v>0</v>
      </c>
      <c r="AQ69" s="8"/>
      <c r="AR69" s="17">
        <f t="shared" si="18"/>
        <v>0</v>
      </c>
      <c r="AS69" s="8"/>
      <c r="AT69" s="17">
        <f t="shared" si="19"/>
        <v>0</v>
      </c>
      <c r="AU69" s="8">
        <v>179</v>
      </c>
      <c r="AV69" s="17">
        <f t="shared" si="20"/>
        <v>2.9200652528548125E-3</v>
      </c>
      <c r="AW69" s="8">
        <v>0</v>
      </c>
      <c r="AX69" s="17">
        <f t="shared" si="21"/>
        <v>0</v>
      </c>
      <c r="AY69" s="2"/>
      <c r="AZ69" s="2"/>
      <c r="BA69" s="3"/>
      <c r="BB69" s="3"/>
      <c r="BC69" s="3"/>
      <c r="BD69" s="3"/>
      <c r="BE69" s="3"/>
      <c r="BF69" s="3"/>
    </row>
    <row r="70" spans="1:58" ht="15">
      <c r="A70" s="14" t="s">
        <v>124</v>
      </c>
      <c r="B70" s="14" t="s">
        <v>32</v>
      </c>
      <c r="C70" s="5">
        <v>63255372202188</v>
      </c>
      <c r="D70" s="15" t="s">
        <v>53</v>
      </c>
      <c r="E70" s="8"/>
      <c r="F70" s="8">
        <v>223258</v>
      </c>
      <c r="G70" s="8">
        <f t="shared" si="41"/>
        <v>221479</v>
      </c>
      <c r="H70" s="16">
        <f t="shared" si="0"/>
        <v>0.99203164052351989</v>
      </c>
      <c r="I70" s="10">
        <v>1779</v>
      </c>
      <c r="J70" s="16">
        <f t="shared" si="1"/>
        <v>7.9683594764801257E-3</v>
      </c>
      <c r="K70" s="19">
        <v>0</v>
      </c>
      <c r="L70" s="17">
        <f t="shared" si="2"/>
        <v>0</v>
      </c>
      <c r="M70" s="8">
        <v>222</v>
      </c>
      <c r="N70" s="17">
        <f t="shared" si="3"/>
        <v>9.9436526350679482E-4</v>
      </c>
      <c r="O70" s="8">
        <v>214</v>
      </c>
      <c r="P70" s="17">
        <f t="shared" si="4"/>
        <v>9.5853228103808148E-4</v>
      </c>
      <c r="Q70" s="8">
        <v>0</v>
      </c>
      <c r="R70" s="17">
        <f t="shared" si="5"/>
        <v>0</v>
      </c>
      <c r="S70" s="8">
        <v>201</v>
      </c>
      <c r="T70" s="17">
        <f t="shared" si="6"/>
        <v>9.0030368452642239E-4</v>
      </c>
      <c r="U70" s="8"/>
      <c r="V70" s="17">
        <f t="shared" si="7"/>
        <v>0</v>
      </c>
      <c r="W70" s="8">
        <v>202</v>
      </c>
      <c r="X70" s="17">
        <f t="shared" si="8"/>
        <v>9.0478280733501148E-4</v>
      </c>
      <c r="Y70" s="8"/>
      <c r="Z70" s="17">
        <f t="shared" si="9"/>
        <v>0</v>
      </c>
      <c r="AA70" s="8"/>
      <c r="AB70" s="17">
        <f t="shared" si="10"/>
        <v>0</v>
      </c>
      <c r="AC70" s="8"/>
      <c r="AD70" s="17">
        <f t="shared" si="11"/>
        <v>0</v>
      </c>
      <c r="AE70" s="8">
        <v>189</v>
      </c>
      <c r="AF70" s="17">
        <f t="shared" si="12"/>
        <v>8.4655421082335239E-4</v>
      </c>
      <c r="AG70" s="8"/>
      <c r="AH70" s="17">
        <f t="shared" si="13"/>
        <v>0</v>
      </c>
      <c r="AI70" s="8"/>
      <c r="AJ70" s="17">
        <f t="shared" si="14"/>
        <v>0</v>
      </c>
      <c r="AK70" s="8"/>
      <c r="AL70" s="17">
        <f t="shared" si="15"/>
        <v>0</v>
      </c>
      <c r="AM70" s="8"/>
      <c r="AN70" s="17">
        <f t="shared" si="16"/>
        <v>0</v>
      </c>
      <c r="AO70" s="8">
        <v>0</v>
      </c>
      <c r="AP70" s="17">
        <f t="shared" si="17"/>
        <v>0</v>
      </c>
      <c r="AQ70" s="8"/>
      <c r="AR70" s="17">
        <f t="shared" si="18"/>
        <v>0</v>
      </c>
      <c r="AS70" s="8"/>
      <c r="AT70" s="17">
        <f t="shared" si="19"/>
        <v>0</v>
      </c>
      <c r="AU70" s="8">
        <v>751</v>
      </c>
      <c r="AV70" s="17">
        <f t="shared" si="20"/>
        <v>3.3638212292504636E-3</v>
      </c>
      <c r="AW70" s="8">
        <v>0</v>
      </c>
      <c r="AX70" s="17">
        <f t="shared" si="21"/>
        <v>0</v>
      </c>
      <c r="AY70" s="2"/>
      <c r="AZ70" s="2"/>
      <c r="BA70" s="3"/>
      <c r="BB70" s="3"/>
      <c r="BC70" s="3"/>
      <c r="BD70" s="3"/>
      <c r="BE70" s="3"/>
      <c r="BF70" s="3"/>
    </row>
    <row r="71" spans="1:58" ht="15">
      <c r="A71" s="14" t="s">
        <v>124</v>
      </c>
      <c r="B71" s="14" t="s">
        <v>34</v>
      </c>
      <c r="C71" s="5">
        <v>63255372202188</v>
      </c>
      <c r="D71" s="15" t="s">
        <v>53</v>
      </c>
      <c r="E71" s="8"/>
      <c r="F71" s="8">
        <v>203101</v>
      </c>
      <c r="G71" s="8">
        <v>201486</v>
      </c>
      <c r="H71" s="16">
        <f t="shared" si="0"/>
        <v>0.99204829124425775</v>
      </c>
      <c r="I71" s="10">
        <v>1615</v>
      </c>
      <c r="J71" s="16">
        <f t="shared" si="1"/>
        <v>7.9517087557422171E-3</v>
      </c>
      <c r="K71" s="8"/>
      <c r="L71" s="17">
        <f t="shared" si="2"/>
        <v>0</v>
      </c>
      <c r="M71" s="8">
        <v>178</v>
      </c>
      <c r="N71" s="17">
        <f t="shared" si="3"/>
        <v>8.7641124366694405E-4</v>
      </c>
      <c r="O71" s="8">
        <v>136</v>
      </c>
      <c r="P71" s="17">
        <f t="shared" si="4"/>
        <v>6.6961757943092355E-4</v>
      </c>
      <c r="Q71" s="8"/>
      <c r="R71" s="17">
        <f t="shared" si="5"/>
        <v>0</v>
      </c>
      <c r="S71" s="8">
        <v>163</v>
      </c>
      <c r="T71" s="17">
        <f t="shared" si="6"/>
        <v>8.0255636358265102E-4</v>
      </c>
      <c r="U71" s="8"/>
      <c r="V71" s="17">
        <f t="shared" si="7"/>
        <v>0</v>
      </c>
      <c r="W71" s="8">
        <v>338</v>
      </c>
      <c r="X71" s="17">
        <f t="shared" si="8"/>
        <v>1.6641966312327364E-3</v>
      </c>
      <c r="Y71" s="8"/>
      <c r="Z71" s="17">
        <f t="shared" si="9"/>
        <v>0</v>
      </c>
      <c r="AA71" s="8"/>
      <c r="AB71" s="17">
        <f t="shared" si="10"/>
        <v>0</v>
      </c>
      <c r="AC71" s="8"/>
      <c r="AD71" s="17">
        <f t="shared" si="11"/>
        <v>0</v>
      </c>
      <c r="AE71" s="8">
        <v>137</v>
      </c>
      <c r="AF71" s="17">
        <f t="shared" si="12"/>
        <v>6.7454123810320975E-4</v>
      </c>
      <c r="AG71" s="8"/>
      <c r="AH71" s="17">
        <f t="shared" si="13"/>
        <v>0</v>
      </c>
      <c r="AI71" s="8"/>
      <c r="AJ71" s="17">
        <f t="shared" si="14"/>
        <v>0</v>
      </c>
      <c r="AK71" s="8"/>
      <c r="AL71" s="17">
        <f t="shared" si="15"/>
        <v>0</v>
      </c>
      <c r="AM71" s="8"/>
      <c r="AN71" s="17">
        <f t="shared" si="16"/>
        <v>0</v>
      </c>
      <c r="AO71" s="8"/>
      <c r="AP71" s="17">
        <f t="shared" si="17"/>
        <v>0</v>
      </c>
      <c r="AQ71" s="8"/>
      <c r="AR71" s="17">
        <f t="shared" si="18"/>
        <v>0</v>
      </c>
      <c r="AS71" s="8">
        <v>158</v>
      </c>
      <c r="AT71" s="17">
        <f t="shared" si="19"/>
        <v>7.7793807022121994E-4</v>
      </c>
      <c r="AU71" s="8">
        <v>505</v>
      </c>
      <c r="AV71" s="17">
        <f t="shared" si="20"/>
        <v>2.4864476295045324E-3</v>
      </c>
      <c r="AW71" s="8"/>
      <c r="AX71" s="17">
        <f t="shared" si="21"/>
        <v>0</v>
      </c>
      <c r="AY71" s="2"/>
      <c r="AZ71" s="2">
        <f>AY71-I71</f>
        <v>-1615</v>
      </c>
      <c r="BA71" s="3"/>
      <c r="BB71" s="3"/>
      <c r="BC71" s="3"/>
      <c r="BD71" s="3"/>
      <c r="BE71" s="3"/>
      <c r="BF71" s="3"/>
    </row>
    <row r="72" spans="1:58" ht="15">
      <c r="A72" s="14" t="s">
        <v>128</v>
      </c>
      <c r="B72" s="14" t="s">
        <v>127</v>
      </c>
      <c r="C72" s="5">
        <v>63255372202187</v>
      </c>
      <c r="D72" s="15" t="s">
        <v>53</v>
      </c>
      <c r="E72" s="8"/>
      <c r="F72" s="8">
        <f t="shared" ref="F72:F75" si="42">G72+I72</f>
        <v>604701</v>
      </c>
      <c r="G72" s="8">
        <v>601199</v>
      </c>
      <c r="H72" s="16">
        <f t="shared" si="0"/>
        <v>0.99420870810532813</v>
      </c>
      <c r="I72" s="35">
        <v>3502</v>
      </c>
      <c r="J72" s="16">
        <f t="shared" si="1"/>
        <v>5.7912918946719126E-3</v>
      </c>
      <c r="K72" s="8"/>
      <c r="L72" s="17">
        <f t="shared" si="2"/>
        <v>0</v>
      </c>
      <c r="M72" s="8"/>
      <c r="N72" s="17">
        <f t="shared" si="3"/>
        <v>0</v>
      </c>
      <c r="O72" s="8"/>
      <c r="P72" s="17">
        <f t="shared" si="4"/>
        <v>0</v>
      </c>
      <c r="Q72" s="8"/>
      <c r="R72" s="17">
        <f t="shared" si="5"/>
        <v>0</v>
      </c>
      <c r="S72" s="8"/>
      <c r="T72" s="17">
        <f t="shared" si="6"/>
        <v>0</v>
      </c>
      <c r="U72" s="8"/>
      <c r="V72" s="17">
        <f t="shared" si="7"/>
        <v>0</v>
      </c>
      <c r="W72" s="8"/>
      <c r="X72" s="17">
        <f t="shared" si="8"/>
        <v>0</v>
      </c>
      <c r="Y72" s="8"/>
      <c r="Z72" s="17">
        <f t="shared" si="9"/>
        <v>0</v>
      </c>
      <c r="AA72" s="8"/>
      <c r="AB72" s="17">
        <f t="shared" si="10"/>
        <v>0</v>
      </c>
      <c r="AC72" s="8"/>
      <c r="AD72" s="17">
        <f t="shared" si="11"/>
        <v>0</v>
      </c>
      <c r="AE72" s="8"/>
      <c r="AF72" s="17">
        <f t="shared" si="12"/>
        <v>0</v>
      </c>
      <c r="AG72" s="8"/>
      <c r="AH72" s="17">
        <f t="shared" si="13"/>
        <v>0</v>
      </c>
      <c r="AI72" s="8"/>
      <c r="AJ72" s="17">
        <f t="shared" si="14"/>
        <v>0</v>
      </c>
      <c r="AK72" s="8"/>
      <c r="AL72" s="17">
        <f t="shared" si="15"/>
        <v>0</v>
      </c>
      <c r="AM72" s="8"/>
      <c r="AN72" s="17">
        <f t="shared" si="16"/>
        <v>0</v>
      </c>
      <c r="AO72" s="8"/>
      <c r="AP72" s="17">
        <f t="shared" si="17"/>
        <v>0</v>
      </c>
      <c r="AQ72" s="8"/>
      <c r="AR72" s="17">
        <f t="shared" si="18"/>
        <v>0</v>
      </c>
      <c r="AS72" s="8"/>
      <c r="AT72" s="17">
        <f t="shared" si="19"/>
        <v>0</v>
      </c>
      <c r="AU72" s="8"/>
      <c r="AV72" s="17">
        <f t="shared" si="20"/>
        <v>0</v>
      </c>
      <c r="AW72" s="8"/>
      <c r="AX72" s="17">
        <f t="shared" si="21"/>
        <v>0</v>
      </c>
      <c r="AY72" s="2"/>
      <c r="AZ72" s="2"/>
      <c r="BA72" s="3"/>
      <c r="BB72" s="3"/>
      <c r="BC72" s="3"/>
      <c r="BD72" s="3"/>
      <c r="BE72" s="3"/>
      <c r="BF72" s="3"/>
    </row>
    <row r="73" spans="1:58" ht="15">
      <c r="A73" s="14" t="s">
        <v>128</v>
      </c>
      <c r="B73" s="14" t="s">
        <v>126</v>
      </c>
      <c r="C73" s="5">
        <v>63255058201325</v>
      </c>
      <c r="D73" s="15" t="s">
        <v>53</v>
      </c>
      <c r="E73" s="8"/>
      <c r="F73" s="8">
        <f t="shared" si="42"/>
        <v>503620</v>
      </c>
      <c r="G73" s="8">
        <v>502094</v>
      </c>
      <c r="H73" s="16">
        <f t="shared" si="0"/>
        <v>0.99696993765140385</v>
      </c>
      <c r="I73" s="35">
        <v>1526</v>
      </c>
      <c r="J73" s="16">
        <f t="shared" si="1"/>
        <v>3.0300623485961637E-3</v>
      </c>
      <c r="K73" s="8"/>
      <c r="L73" s="17">
        <f t="shared" si="2"/>
        <v>0</v>
      </c>
      <c r="M73" s="8"/>
      <c r="N73" s="17">
        <f t="shared" si="3"/>
        <v>0</v>
      </c>
      <c r="O73" s="8"/>
      <c r="P73" s="17">
        <f t="shared" si="4"/>
        <v>0</v>
      </c>
      <c r="Q73" s="8"/>
      <c r="R73" s="17">
        <f t="shared" si="5"/>
        <v>0</v>
      </c>
      <c r="S73" s="8"/>
      <c r="T73" s="17">
        <f t="shared" si="6"/>
        <v>0</v>
      </c>
      <c r="U73" s="8"/>
      <c r="V73" s="17">
        <f t="shared" si="7"/>
        <v>0</v>
      </c>
      <c r="W73" s="8"/>
      <c r="X73" s="17">
        <f t="shared" si="8"/>
        <v>0</v>
      </c>
      <c r="Y73" s="8"/>
      <c r="Z73" s="17">
        <f t="shared" si="9"/>
        <v>0</v>
      </c>
      <c r="AA73" s="8"/>
      <c r="AB73" s="17">
        <f t="shared" si="10"/>
        <v>0</v>
      </c>
      <c r="AC73" s="8"/>
      <c r="AD73" s="17">
        <f t="shared" si="11"/>
        <v>0</v>
      </c>
      <c r="AE73" s="8"/>
      <c r="AF73" s="17">
        <f t="shared" si="12"/>
        <v>0</v>
      </c>
      <c r="AG73" s="8"/>
      <c r="AH73" s="17">
        <f t="shared" si="13"/>
        <v>0</v>
      </c>
      <c r="AI73" s="8"/>
      <c r="AJ73" s="17">
        <f t="shared" si="14"/>
        <v>0</v>
      </c>
      <c r="AK73" s="8"/>
      <c r="AL73" s="17">
        <f t="shared" si="15"/>
        <v>0</v>
      </c>
      <c r="AM73" s="8"/>
      <c r="AN73" s="17">
        <f t="shared" si="16"/>
        <v>0</v>
      </c>
      <c r="AO73" s="8"/>
      <c r="AP73" s="17">
        <f t="shared" si="17"/>
        <v>0</v>
      </c>
      <c r="AQ73" s="8"/>
      <c r="AR73" s="17">
        <f t="shared" si="18"/>
        <v>0</v>
      </c>
      <c r="AS73" s="8"/>
      <c r="AT73" s="17">
        <f t="shared" si="19"/>
        <v>0</v>
      </c>
      <c r="AU73" s="8"/>
      <c r="AV73" s="17">
        <f t="shared" si="20"/>
        <v>0</v>
      </c>
      <c r="AW73" s="8"/>
      <c r="AX73" s="17">
        <f t="shared" si="21"/>
        <v>0</v>
      </c>
      <c r="AY73" s="2"/>
      <c r="AZ73" s="2"/>
      <c r="BA73" s="3"/>
      <c r="BB73" s="3"/>
      <c r="BC73" s="3"/>
      <c r="BD73" s="3"/>
      <c r="BE73" s="3"/>
      <c r="BF73" s="3"/>
    </row>
    <row r="74" spans="1:58" ht="15">
      <c r="A74" s="14" t="s">
        <v>128</v>
      </c>
      <c r="B74" s="14" t="s">
        <v>129</v>
      </c>
      <c r="C74" s="5">
        <v>81245851100262</v>
      </c>
      <c r="D74" s="15" t="s">
        <v>96</v>
      </c>
      <c r="E74" s="8"/>
      <c r="F74" s="8">
        <f t="shared" si="42"/>
        <v>43443</v>
      </c>
      <c r="G74" s="8">
        <v>43258</v>
      </c>
      <c r="H74" s="16">
        <f t="shared" si="0"/>
        <v>0.9957415463941256</v>
      </c>
      <c r="I74" s="35">
        <v>185</v>
      </c>
      <c r="J74" s="16">
        <f t="shared" si="1"/>
        <v>4.2584536058743643E-3</v>
      </c>
      <c r="K74" s="8"/>
      <c r="L74" s="17">
        <f t="shared" si="2"/>
        <v>0</v>
      </c>
      <c r="M74" s="8"/>
      <c r="N74" s="17">
        <f t="shared" si="3"/>
        <v>0</v>
      </c>
      <c r="O74" s="8"/>
      <c r="P74" s="17">
        <f t="shared" si="4"/>
        <v>0</v>
      </c>
      <c r="Q74" s="8"/>
      <c r="R74" s="17">
        <f t="shared" si="5"/>
        <v>0</v>
      </c>
      <c r="S74" s="8"/>
      <c r="T74" s="17">
        <f t="shared" si="6"/>
        <v>0</v>
      </c>
      <c r="U74" s="8"/>
      <c r="V74" s="17">
        <f t="shared" si="7"/>
        <v>0</v>
      </c>
      <c r="W74" s="8"/>
      <c r="X74" s="17">
        <f t="shared" si="8"/>
        <v>0</v>
      </c>
      <c r="Y74" s="8"/>
      <c r="Z74" s="17">
        <f t="shared" si="9"/>
        <v>0</v>
      </c>
      <c r="AA74" s="8"/>
      <c r="AB74" s="17">
        <f t="shared" si="10"/>
        <v>0</v>
      </c>
      <c r="AC74" s="8"/>
      <c r="AD74" s="17">
        <f t="shared" si="11"/>
        <v>0</v>
      </c>
      <c r="AE74" s="8"/>
      <c r="AF74" s="17">
        <f t="shared" si="12"/>
        <v>0</v>
      </c>
      <c r="AG74" s="8"/>
      <c r="AH74" s="17">
        <f t="shared" si="13"/>
        <v>0</v>
      </c>
      <c r="AI74" s="8"/>
      <c r="AJ74" s="17">
        <f t="shared" si="14"/>
        <v>0</v>
      </c>
      <c r="AK74" s="8"/>
      <c r="AL74" s="17">
        <f t="shared" si="15"/>
        <v>0</v>
      </c>
      <c r="AM74" s="8"/>
      <c r="AN74" s="17">
        <f t="shared" si="16"/>
        <v>0</v>
      </c>
      <c r="AO74" s="8"/>
      <c r="AP74" s="17">
        <f t="shared" si="17"/>
        <v>0</v>
      </c>
      <c r="AQ74" s="8"/>
      <c r="AR74" s="17">
        <f t="shared" si="18"/>
        <v>0</v>
      </c>
      <c r="AS74" s="8"/>
      <c r="AT74" s="17">
        <f t="shared" si="19"/>
        <v>0</v>
      </c>
      <c r="AU74" s="8"/>
      <c r="AV74" s="17">
        <f t="shared" si="20"/>
        <v>0</v>
      </c>
      <c r="AW74" s="8"/>
      <c r="AX74" s="17">
        <f t="shared" si="21"/>
        <v>0</v>
      </c>
      <c r="AY74" s="2"/>
      <c r="AZ74" s="2"/>
      <c r="BA74" s="3"/>
      <c r="BB74" s="3"/>
      <c r="BC74" s="3"/>
      <c r="BD74" s="3"/>
      <c r="BE74" s="3"/>
      <c r="BF74" s="3"/>
    </row>
    <row r="75" spans="1:58" ht="15">
      <c r="A75" s="14" t="s">
        <v>128</v>
      </c>
      <c r="B75" s="14" t="s">
        <v>127</v>
      </c>
      <c r="C75" s="5">
        <v>63255372202187</v>
      </c>
      <c r="D75" s="15" t="s">
        <v>53</v>
      </c>
      <c r="E75" s="8"/>
      <c r="F75" s="8">
        <f t="shared" si="42"/>
        <v>337341</v>
      </c>
      <c r="G75" s="8">
        <v>335383</v>
      </c>
      <c r="H75" s="16">
        <f t="shared" si="0"/>
        <v>0.99419578408791109</v>
      </c>
      <c r="I75" s="35">
        <v>1958</v>
      </c>
      <c r="J75" s="16">
        <f t="shared" si="1"/>
        <v>5.8042159120889544E-3</v>
      </c>
      <c r="K75" s="8"/>
      <c r="L75" s="17">
        <f t="shared" si="2"/>
        <v>0</v>
      </c>
      <c r="M75" s="8"/>
      <c r="N75" s="17">
        <f t="shared" si="3"/>
        <v>0</v>
      </c>
      <c r="O75" s="8"/>
      <c r="P75" s="17">
        <f t="shared" si="4"/>
        <v>0</v>
      </c>
      <c r="Q75" s="8"/>
      <c r="R75" s="17">
        <f t="shared" si="5"/>
        <v>0</v>
      </c>
      <c r="S75" s="8"/>
      <c r="T75" s="17">
        <f t="shared" si="6"/>
        <v>0</v>
      </c>
      <c r="U75" s="8"/>
      <c r="V75" s="17">
        <f t="shared" si="7"/>
        <v>0</v>
      </c>
      <c r="W75" s="8"/>
      <c r="X75" s="17">
        <f t="shared" si="8"/>
        <v>0</v>
      </c>
      <c r="Y75" s="8"/>
      <c r="Z75" s="17">
        <f t="shared" si="9"/>
        <v>0</v>
      </c>
      <c r="AA75" s="8"/>
      <c r="AB75" s="17">
        <f t="shared" si="10"/>
        <v>0</v>
      </c>
      <c r="AC75" s="8"/>
      <c r="AD75" s="17">
        <f t="shared" si="11"/>
        <v>0</v>
      </c>
      <c r="AE75" s="8"/>
      <c r="AF75" s="17">
        <f t="shared" si="12"/>
        <v>0</v>
      </c>
      <c r="AG75" s="8"/>
      <c r="AH75" s="17">
        <f t="shared" si="13"/>
        <v>0</v>
      </c>
      <c r="AI75" s="8"/>
      <c r="AJ75" s="17">
        <f t="shared" si="14"/>
        <v>0</v>
      </c>
      <c r="AK75" s="8"/>
      <c r="AL75" s="17">
        <f t="shared" si="15"/>
        <v>0</v>
      </c>
      <c r="AM75" s="8"/>
      <c r="AN75" s="17">
        <f t="shared" si="16"/>
        <v>0</v>
      </c>
      <c r="AO75" s="8"/>
      <c r="AP75" s="17">
        <f t="shared" si="17"/>
        <v>0</v>
      </c>
      <c r="AQ75" s="8"/>
      <c r="AR75" s="17">
        <f t="shared" si="18"/>
        <v>0</v>
      </c>
      <c r="AS75" s="8"/>
      <c r="AT75" s="17">
        <f t="shared" si="19"/>
        <v>0</v>
      </c>
      <c r="AU75" s="8"/>
      <c r="AV75" s="17">
        <f t="shared" si="20"/>
        <v>0</v>
      </c>
      <c r="AW75" s="8"/>
      <c r="AX75" s="17">
        <f t="shared" si="21"/>
        <v>0</v>
      </c>
      <c r="AY75" s="2"/>
      <c r="AZ75" s="2"/>
      <c r="BA75" s="3"/>
      <c r="BB75" s="3"/>
      <c r="BC75" s="3"/>
      <c r="BD75" s="3"/>
      <c r="BE75" s="3"/>
      <c r="BF75" s="3"/>
    </row>
    <row r="76" spans="1:58" ht="15">
      <c r="A76" s="14" t="s">
        <v>128</v>
      </c>
      <c r="B76" s="14" t="s">
        <v>32</v>
      </c>
      <c r="C76" s="5">
        <v>63255372202187</v>
      </c>
      <c r="D76" s="15" t="s">
        <v>53</v>
      </c>
      <c r="E76" s="8"/>
      <c r="F76" s="19">
        <v>304516</v>
      </c>
      <c r="G76" s="8">
        <f>F76-I76</f>
        <v>302789</v>
      </c>
      <c r="H76" s="16">
        <f t="shared" si="0"/>
        <v>0.99432870522402761</v>
      </c>
      <c r="I76" s="10">
        <v>1727</v>
      </c>
      <c r="J76" s="16">
        <f t="shared" si="1"/>
        <v>5.6712947759723631E-3</v>
      </c>
      <c r="K76" s="19">
        <v>0</v>
      </c>
      <c r="L76" s="17">
        <f t="shared" si="2"/>
        <v>0</v>
      </c>
      <c r="M76" s="8">
        <v>213</v>
      </c>
      <c r="N76" s="17">
        <f t="shared" si="3"/>
        <v>6.9947063536891329E-4</v>
      </c>
      <c r="O76" s="8">
        <v>197</v>
      </c>
      <c r="P76" s="17">
        <f t="shared" si="4"/>
        <v>6.4692824022383058E-4</v>
      </c>
      <c r="Q76" s="8">
        <v>0</v>
      </c>
      <c r="R76" s="17">
        <f t="shared" si="5"/>
        <v>0</v>
      </c>
      <c r="S76" s="8">
        <v>151</v>
      </c>
      <c r="T76" s="17">
        <f t="shared" si="6"/>
        <v>4.9586885418171787E-4</v>
      </c>
      <c r="U76" s="8">
        <v>67</v>
      </c>
      <c r="V76" s="17">
        <f t="shared" si="7"/>
        <v>2.2002127967003375E-4</v>
      </c>
      <c r="W76" s="8"/>
      <c r="X76" s="17">
        <f t="shared" si="8"/>
        <v>0</v>
      </c>
      <c r="Y76" s="8"/>
      <c r="Z76" s="17">
        <f t="shared" si="9"/>
        <v>0</v>
      </c>
      <c r="AA76" s="8"/>
      <c r="AB76" s="17">
        <f t="shared" si="10"/>
        <v>0</v>
      </c>
      <c r="AC76" s="8"/>
      <c r="AD76" s="17">
        <f t="shared" si="11"/>
        <v>0</v>
      </c>
      <c r="AE76" s="8">
        <v>198</v>
      </c>
      <c r="AF76" s="17">
        <f t="shared" si="12"/>
        <v>6.5021213992039824E-4</v>
      </c>
      <c r="AG76" s="8"/>
      <c r="AH76" s="17">
        <f t="shared" si="13"/>
        <v>0</v>
      </c>
      <c r="AI76" s="8"/>
      <c r="AJ76" s="17">
        <f t="shared" si="14"/>
        <v>0</v>
      </c>
      <c r="AK76" s="8"/>
      <c r="AL76" s="17">
        <f t="shared" si="15"/>
        <v>0</v>
      </c>
      <c r="AM76" s="8"/>
      <c r="AN76" s="17">
        <f t="shared" si="16"/>
        <v>0</v>
      </c>
      <c r="AO76" s="8">
        <v>0</v>
      </c>
      <c r="AP76" s="17">
        <f t="shared" si="17"/>
        <v>0</v>
      </c>
      <c r="AQ76" s="8"/>
      <c r="AR76" s="17">
        <f t="shared" si="18"/>
        <v>0</v>
      </c>
      <c r="AS76" s="8"/>
      <c r="AT76" s="17">
        <f t="shared" si="19"/>
        <v>0</v>
      </c>
      <c r="AU76" s="8">
        <v>901</v>
      </c>
      <c r="AV76" s="17">
        <f t="shared" si="20"/>
        <v>2.958793626607469E-3</v>
      </c>
      <c r="AW76" s="8">
        <v>0</v>
      </c>
      <c r="AX76" s="17">
        <f t="shared" si="21"/>
        <v>0</v>
      </c>
      <c r="AY76" s="2"/>
      <c r="AZ76" s="2"/>
      <c r="BA76" s="3"/>
      <c r="BB76" s="3"/>
      <c r="BC76" s="3"/>
      <c r="BD76" s="3"/>
      <c r="BE76" s="3"/>
      <c r="BF76" s="3"/>
    </row>
    <row r="77" spans="1:58" ht="15">
      <c r="A77" s="14" t="s">
        <v>128</v>
      </c>
      <c r="B77" s="14" t="s">
        <v>34</v>
      </c>
      <c r="C77" s="5">
        <v>63255372202187</v>
      </c>
      <c r="D77" s="15" t="s">
        <v>53</v>
      </c>
      <c r="E77" s="8"/>
      <c r="F77" s="8">
        <v>438233</v>
      </c>
      <c r="G77" s="8">
        <v>435655</v>
      </c>
      <c r="H77" s="16">
        <f t="shared" si="0"/>
        <v>0.99411728464081894</v>
      </c>
      <c r="I77" s="10">
        <v>2578</v>
      </c>
      <c r="J77" s="16">
        <f t="shared" si="1"/>
        <v>5.8827153591810748E-3</v>
      </c>
      <c r="K77" s="8">
        <v>0</v>
      </c>
      <c r="L77" s="17">
        <f t="shared" si="2"/>
        <v>0</v>
      </c>
      <c r="M77" s="8">
        <v>324</v>
      </c>
      <c r="N77" s="17">
        <f t="shared" si="3"/>
        <v>7.3933272939281155E-4</v>
      </c>
      <c r="O77" s="8">
        <v>313</v>
      </c>
      <c r="P77" s="17">
        <f t="shared" si="4"/>
        <v>7.1423192685169756E-4</v>
      </c>
      <c r="Q77" s="8">
        <v>0</v>
      </c>
      <c r="R77" s="17">
        <f t="shared" si="5"/>
        <v>0</v>
      </c>
      <c r="S77" s="8">
        <v>206</v>
      </c>
      <c r="T77" s="17">
        <f t="shared" si="6"/>
        <v>4.700695748608617E-4</v>
      </c>
      <c r="U77" s="8">
        <v>93</v>
      </c>
      <c r="V77" s="17">
        <f t="shared" si="7"/>
        <v>2.1221587602941814E-4</v>
      </c>
      <c r="W77" s="8"/>
      <c r="X77" s="17">
        <f t="shared" si="8"/>
        <v>0</v>
      </c>
      <c r="Y77" s="8"/>
      <c r="Z77" s="17">
        <f t="shared" si="9"/>
        <v>0</v>
      </c>
      <c r="AA77" s="8"/>
      <c r="AB77" s="17">
        <f t="shared" si="10"/>
        <v>0</v>
      </c>
      <c r="AC77" s="8"/>
      <c r="AD77" s="17">
        <f t="shared" si="11"/>
        <v>0</v>
      </c>
      <c r="AE77" s="8">
        <v>284</v>
      </c>
      <c r="AF77" s="17">
        <f t="shared" si="12"/>
        <v>6.4805708378876082E-4</v>
      </c>
      <c r="AG77" s="8"/>
      <c r="AH77" s="17">
        <f t="shared" si="13"/>
        <v>0</v>
      </c>
      <c r="AI77" s="8"/>
      <c r="AJ77" s="17">
        <f t="shared" si="14"/>
        <v>0</v>
      </c>
      <c r="AK77" s="8"/>
      <c r="AL77" s="17">
        <f t="shared" si="15"/>
        <v>0</v>
      </c>
      <c r="AM77" s="8"/>
      <c r="AN77" s="17">
        <f t="shared" si="16"/>
        <v>0</v>
      </c>
      <c r="AO77" s="8">
        <v>0</v>
      </c>
      <c r="AP77" s="17">
        <f t="shared" si="17"/>
        <v>0</v>
      </c>
      <c r="AQ77" s="8"/>
      <c r="AR77" s="17">
        <f t="shared" si="18"/>
        <v>0</v>
      </c>
      <c r="AS77" s="8">
        <v>516</v>
      </c>
      <c r="AT77" s="17">
        <f t="shared" si="19"/>
        <v>1.1774558282922555E-3</v>
      </c>
      <c r="AU77" s="8">
        <v>842</v>
      </c>
      <c r="AV77" s="17">
        <f t="shared" si="20"/>
        <v>1.9213523399652696E-3</v>
      </c>
      <c r="AW77" s="8">
        <v>0</v>
      </c>
      <c r="AX77" s="17">
        <f t="shared" si="21"/>
        <v>0</v>
      </c>
      <c r="AY77" s="2"/>
      <c r="AZ77" s="2">
        <f>AY77-I77</f>
        <v>-2578</v>
      </c>
      <c r="BA77" s="3"/>
      <c r="BB77" s="3"/>
      <c r="BC77" s="3"/>
      <c r="BD77" s="3"/>
      <c r="BE77" s="3"/>
      <c r="BF77" s="3"/>
    </row>
    <row r="78" spans="1:58" ht="15">
      <c r="A78" s="14" t="s">
        <v>130</v>
      </c>
      <c r="B78" s="14" t="s">
        <v>127</v>
      </c>
      <c r="C78" s="5">
        <v>7254988202253</v>
      </c>
      <c r="D78" s="15" t="s">
        <v>37</v>
      </c>
      <c r="E78" s="8"/>
      <c r="F78" s="8">
        <f t="shared" ref="F78:F80" si="43">G78+I78</f>
        <v>294263</v>
      </c>
      <c r="G78" s="8">
        <v>292687</v>
      </c>
      <c r="H78" s="16">
        <f t="shared" si="0"/>
        <v>0.99464424681322494</v>
      </c>
      <c r="I78" s="35">
        <v>1576</v>
      </c>
      <c r="J78" s="16">
        <f t="shared" si="1"/>
        <v>5.3557531867750958E-3</v>
      </c>
      <c r="K78" s="8"/>
      <c r="L78" s="17">
        <f t="shared" si="2"/>
        <v>0</v>
      </c>
      <c r="M78" s="8"/>
      <c r="N78" s="17">
        <f t="shared" si="3"/>
        <v>0</v>
      </c>
      <c r="O78" s="8"/>
      <c r="P78" s="17">
        <f t="shared" si="4"/>
        <v>0</v>
      </c>
      <c r="Q78" s="8"/>
      <c r="R78" s="17">
        <f t="shared" si="5"/>
        <v>0</v>
      </c>
      <c r="S78" s="8"/>
      <c r="T78" s="17">
        <f t="shared" si="6"/>
        <v>0</v>
      </c>
      <c r="U78" s="8"/>
      <c r="V78" s="17">
        <f t="shared" si="7"/>
        <v>0</v>
      </c>
      <c r="W78" s="8"/>
      <c r="X78" s="17">
        <f t="shared" si="8"/>
        <v>0</v>
      </c>
      <c r="Y78" s="8"/>
      <c r="Z78" s="17">
        <f t="shared" si="9"/>
        <v>0</v>
      </c>
      <c r="AA78" s="8"/>
      <c r="AB78" s="17">
        <f t="shared" si="10"/>
        <v>0</v>
      </c>
      <c r="AC78" s="8"/>
      <c r="AD78" s="17">
        <f t="shared" si="11"/>
        <v>0</v>
      </c>
      <c r="AE78" s="8"/>
      <c r="AF78" s="17">
        <f t="shared" si="12"/>
        <v>0</v>
      </c>
      <c r="AG78" s="8"/>
      <c r="AH78" s="17">
        <f t="shared" si="13"/>
        <v>0</v>
      </c>
      <c r="AI78" s="8"/>
      <c r="AJ78" s="17">
        <f t="shared" si="14"/>
        <v>0</v>
      </c>
      <c r="AK78" s="8"/>
      <c r="AL78" s="17">
        <f t="shared" si="15"/>
        <v>0</v>
      </c>
      <c r="AM78" s="8"/>
      <c r="AN78" s="17">
        <f t="shared" si="16"/>
        <v>0</v>
      </c>
      <c r="AO78" s="8"/>
      <c r="AP78" s="17">
        <f t="shared" si="17"/>
        <v>0</v>
      </c>
      <c r="AQ78" s="8"/>
      <c r="AR78" s="17">
        <f t="shared" si="18"/>
        <v>0</v>
      </c>
      <c r="AS78" s="8"/>
      <c r="AT78" s="17">
        <f t="shared" si="19"/>
        <v>0</v>
      </c>
      <c r="AU78" s="8"/>
      <c r="AV78" s="17">
        <f t="shared" si="20"/>
        <v>0</v>
      </c>
      <c r="AW78" s="8"/>
      <c r="AX78" s="17">
        <f t="shared" si="21"/>
        <v>0</v>
      </c>
      <c r="AY78" s="2"/>
      <c r="AZ78" s="2"/>
      <c r="BA78" s="3"/>
      <c r="BB78" s="3"/>
      <c r="BC78" s="3"/>
      <c r="BD78" s="3"/>
      <c r="BE78" s="3"/>
      <c r="BF78" s="3"/>
    </row>
    <row r="79" spans="1:58" ht="15">
      <c r="A79" s="14" t="s">
        <v>130</v>
      </c>
      <c r="B79" s="14" t="s">
        <v>131</v>
      </c>
      <c r="C79" s="5">
        <v>26245114101043</v>
      </c>
      <c r="D79" s="15" t="s">
        <v>60</v>
      </c>
      <c r="E79" s="8"/>
      <c r="F79" s="8">
        <f t="shared" si="43"/>
        <v>344605</v>
      </c>
      <c r="G79" s="8">
        <v>343245</v>
      </c>
      <c r="H79" s="16">
        <f t="shared" si="0"/>
        <v>0.99605345250359112</v>
      </c>
      <c r="I79" s="35">
        <v>1360</v>
      </c>
      <c r="J79" s="16">
        <f t="shared" si="1"/>
        <v>3.9465474964089321E-3</v>
      </c>
      <c r="K79" s="8"/>
      <c r="L79" s="17">
        <f t="shared" si="2"/>
        <v>0</v>
      </c>
      <c r="M79" s="8"/>
      <c r="N79" s="17">
        <f t="shared" si="3"/>
        <v>0</v>
      </c>
      <c r="O79" s="8"/>
      <c r="P79" s="17">
        <f t="shared" si="4"/>
        <v>0</v>
      </c>
      <c r="Q79" s="8"/>
      <c r="R79" s="17">
        <f t="shared" si="5"/>
        <v>0</v>
      </c>
      <c r="S79" s="8"/>
      <c r="T79" s="17">
        <f t="shared" si="6"/>
        <v>0</v>
      </c>
      <c r="U79" s="8"/>
      <c r="V79" s="17">
        <f t="shared" si="7"/>
        <v>0</v>
      </c>
      <c r="W79" s="8"/>
      <c r="X79" s="17">
        <f t="shared" si="8"/>
        <v>0</v>
      </c>
      <c r="Y79" s="8"/>
      <c r="Z79" s="17">
        <f t="shared" si="9"/>
        <v>0</v>
      </c>
      <c r="AA79" s="8"/>
      <c r="AB79" s="17">
        <f t="shared" si="10"/>
        <v>0</v>
      </c>
      <c r="AC79" s="8"/>
      <c r="AD79" s="17">
        <f t="shared" si="11"/>
        <v>0</v>
      </c>
      <c r="AE79" s="8"/>
      <c r="AF79" s="17">
        <f t="shared" si="12"/>
        <v>0</v>
      </c>
      <c r="AG79" s="8"/>
      <c r="AH79" s="17">
        <f t="shared" si="13"/>
        <v>0</v>
      </c>
      <c r="AI79" s="8"/>
      <c r="AJ79" s="17">
        <f t="shared" si="14"/>
        <v>0</v>
      </c>
      <c r="AK79" s="8"/>
      <c r="AL79" s="17">
        <f t="shared" si="15"/>
        <v>0</v>
      </c>
      <c r="AM79" s="8"/>
      <c r="AN79" s="17">
        <f t="shared" si="16"/>
        <v>0</v>
      </c>
      <c r="AO79" s="8"/>
      <c r="AP79" s="17">
        <f t="shared" si="17"/>
        <v>0</v>
      </c>
      <c r="AQ79" s="8"/>
      <c r="AR79" s="17">
        <f t="shared" si="18"/>
        <v>0</v>
      </c>
      <c r="AS79" s="8"/>
      <c r="AT79" s="17">
        <f t="shared" si="19"/>
        <v>0</v>
      </c>
      <c r="AU79" s="8"/>
      <c r="AV79" s="17">
        <f t="shared" si="20"/>
        <v>0</v>
      </c>
      <c r="AW79" s="8"/>
      <c r="AX79" s="17">
        <f t="shared" si="21"/>
        <v>0</v>
      </c>
      <c r="AY79" s="2"/>
      <c r="AZ79" s="2"/>
      <c r="BA79" s="3"/>
      <c r="BB79" s="3"/>
      <c r="BC79" s="3"/>
      <c r="BD79" s="3"/>
      <c r="BE79" s="3"/>
      <c r="BF79" s="3"/>
    </row>
    <row r="80" spans="1:58" ht="15">
      <c r="A80" s="14" t="s">
        <v>130</v>
      </c>
      <c r="B80" s="14" t="s">
        <v>131</v>
      </c>
      <c r="C80" s="5">
        <v>81246420101886</v>
      </c>
      <c r="D80" s="15" t="s">
        <v>96</v>
      </c>
      <c r="E80" s="8"/>
      <c r="F80" s="8">
        <f t="shared" si="43"/>
        <v>94227</v>
      </c>
      <c r="G80" s="8">
        <v>93924</v>
      </c>
      <c r="H80" s="16">
        <f t="shared" si="0"/>
        <v>0.99678436117036517</v>
      </c>
      <c r="I80" s="35">
        <v>303</v>
      </c>
      <c r="J80" s="16">
        <f t="shared" si="1"/>
        <v>3.2156388296348181E-3</v>
      </c>
      <c r="K80" s="8"/>
      <c r="L80" s="17">
        <f t="shared" si="2"/>
        <v>0</v>
      </c>
      <c r="M80" s="8"/>
      <c r="N80" s="17">
        <f t="shared" si="3"/>
        <v>0</v>
      </c>
      <c r="O80" s="8"/>
      <c r="P80" s="17">
        <f t="shared" si="4"/>
        <v>0</v>
      </c>
      <c r="Q80" s="8"/>
      <c r="R80" s="17">
        <f t="shared" si="5"/>
        <v>0</v>
      </c>
      <c r="S80" s="8"/>
      <c r="T80" s="17">
        <f t="shared" si="6"/>
        <v>0</v>
      </c>
      <c r="U80" s="8"/>
      <c r="V80" s="17">
        <f t="shared" si="7"/>
        <v>0</v>
      </c>
      <c r="W80" s="8"/>
      <c r="X80" s="17">
        <f t="shared" si="8"/>
        <v>0</v>
      </c>
      <c r="Y80" s="8"/>
      <c r="Z80" s="17">
        <f t="shared" si="9"/>
        <v>0</v>
      </c>
      <c r="AA80" s="8"/>
      <c r="AB80" s="17">
        <f t="shared" si="10"/>
        <v>0</v>
      </c>
      <c r="AC80" s="8"/>
      <c r="AD80" s="17">
        <f t="shared" si="11"/>
        <v>0</v>
      </c>
      <c r="AE80" s="8"/>
      <c r="AF80" s="17">
        <f t="shared" si="12"/>
        <v>0</v>
      </c>
      <c r="AG80" s="8"/>
      <c r="AH80" s="17">
        <f t="shared" si="13"/>
        <v>0</v>
      </c>
      <c r="AI80" s="8"/>
      <c r="AJ80" s="17">
        <f t="shared" si="14"/>
        <v>0</v>
      </c>
      <c r="AK80" s="8"/>
      <c r="AL80" s="17">
        <f t="shared" si="15"/>
        <v>0</v>
      </c>
      <c r="AM80" s="8"/>
      <c r="AN80" s="17">
        <f t="shared" si="16"/>
        <v>0</v>
      </c>
      <c r="AO80" s="8"/>
      <c r="AP80" s="17">
        <f t="shared" si="17"/>
        <v>0</v>
      </c>
      <c r="AQ80" s="8"/>
      <c r="AR80" s="17">
        <f t="shared" si="18"/>
        <v>0</v>
      </c>
      <c r="AS80" s="8"/>
      <c r="AT80" s="17">
        <f t="shared" si="19"/>
        <v>0</v>
      </c>
      <c r="AU80" s="8"/>
      <c r="AV80" s="17">
        <f t="shared" si="20"/>
        <v>0</v>
      </c>
      <c r="AW80" s="8"/>
      <c r="AX80" s="17">
        <f t="shared" si="21"/>
        <v>0</v>
      </c>
      <c r="AY80" s="2"/>
      <c r="AZ80" s="2"/>
      <c r="BA80" s="3"/>
      <c r="BB80" s="3"/>
      <c r="BC80" s="3"/>
      <c r="BD80" s="3"/>
      <c r="BE80" s="3"/>
      <c r="BF80" s="3"/>
    </row>
    <row r="81" spans="1:58" ht="15">
      <c r="A81" s="14" t="s">
        <v>130</v>
      </c>
      <c r="B81" s="14" t="s">
        <v>32</v>
      </c>
      <c r="C81" s="5">
        <v>7254988202253</v>
      </c>
      <c r="D81" s="15" t="s">
        <v>37</v>
      </c>
      <c r="E81" s="8"/>
      <c r="F81" s="8">
        <v>172153</v>
      </c>
      <c r="G81" s="8">
        <f t="shared" ref="G81:G82" si="44">F81-I81</f>
        <v>171235</v>
      </c>
      <c r="H81" s="16">
        <f t="shared" si="0"/>
        <v>0.99466753411209796</v>
      </c>
      <c r="I81" s="10">
        <v>918</v>
      </c>
      <c r="J81" s="16">
        <f t="shared" si="1"/>
        <v>5.3324658879020407E-3</v>
      </c>
      <c r="K81" s="19">
        <v>0</v>
      </c>
      <c r="L81" s="17">
        <f t="shared" si="2"/>
        <v>0</v>
      </c>
      <c r="M81" s="8">
        <v>151</v>
      </c>
      <c r="N81" s="17">
        <f t="shared" si="3"/>
        <v>8.7712674190981276E-4</v>
      </c>
      <c r="O81" s="8">
        <v>155</v>
      </c>
      <c r="P81" s="17">
        <f t="shared" si="4"/>
        <v>9.0036188739086741E-4</v>
      </c>
      <c r="Q81" s="8">
        <v>0</v>
      </c>
      <c r="R81" s="17">
        <f t="shared" si="5"/>
        <v>0</v>
      </c>
      <c r="S81" s="8">
        <v>113</v>
      </c>
      <c r="T81" s="17">
        <f t="shared" si="6"/>
        <v>6.5639285983979366E-4</v>
      </c>
      <c r="U81" s="8">
        <v>53</v>
      </c>
      <c r="V81" s="17">
        <f t="shared" si="7"/>
        <v>3.0786567762397402E-4</v>
      </c>
      <c r="W81" s="8"/>
      <c r="X81" s="17">
        <f t="shared" si="8"/>
        <v>0</v>
      </c>
      <c r="Y81" s="8"/>
      <c r="Z81" s="17">
        <f t="shared" si="9"/>
        <v>0</v>
      </c>
      <c r="AA81" s="8"/>
      <c r="AB81" s="17">
        <f t="shared" si="10"/>
        <v>0</v>
      </c>
      <c r="AC81" s="8"/>
      <c r="AD81" s="17">
        <f t="shared" si="11"/>
        <v>0</v>
      </c>
      <c r="AE81" s="8">
        <v>114</v>
      </c>
      <c r="AF81" s="17">
        <f t="shared" si="12"/>
        <v>6.6220164621005732E-4</v>
      </c>
      <c r="AG81" s="8"/>
      <c r="AH81" s="17">
        <f t="shared" si="13"/>
        <v>0</v>
      </c>
      <c r="AI81" s="8"/>
      <c r="AJ81" s="17">
        <f t="shared" si="14"/>
        <v>0</v>
      </c>
      <c r="AK81" s="8"/>
      <c r="AL81" s="17">
        <f t="shared" si="15"/>
        <v>0</v>
      </c>
      <c r="AM81" s="8"/>
      <c r="AN81" s="17">
        <f t="shared" si="16"/>
        <v>0</v>
      </c>
      <c r="AO81" s="8">
        <v>0</v>
      </c>
      <c r="AP81" s="17">
        <f t="shared" si="17"/>
        <v>0</v>
      </c>
      <c r="AQ81" s="8"/>
      <c r="AR81" s="17">
        <f t="shared" si="18"/>
        <v>0</v>
      </c>
      <c r="AS81" s="8"/>
      <c r="AT81" s="17">
        <f t="shared" si="19"/>
        <v>0</v>
      </c>
      <c r="AU81" s="8">
        <v>332</v>
      </c>
      <c r="AV81" s="17">
        <f t="shared" si="20"/>
        <v>1.9285170749275353E-3</v>
      </c>
      <c r="AW81" s="8">
        <v>0</v>
      </c>
      <c r="AX81" s="17">
        <f t="shared" si="21"/>
        <v>0</v>
      </c>
      <c r="AY81" s="2"/>
      <c r="AZ81" s="2"/>
      <c r="BA81" s="3"/>
      <c r="BB81" s="3"/>
      <c r="BC81" s="3"/>
      <c r="BD81" s="3"/>
      <c r="BE81" s="3"/>
      <c r="BF81" s="3"/>
    </row>
    <row r="82" spans="1:58" ht="15">
      <c r="A82" s="14" t="s">
        <v>130</v>
      </c>
      <c r="B82" s="14" t="s">
        <v>32</v>
      </c>
      <c r="C82" s="5">
        <v>81246420101886</v>
      </c>
      <c r="D82" s="15" t="s">
        <v>96</v>
      </c>
      <c r="E82" s="8"/>
      <c r="F82" s="8">
        <v>5600</v>
      </c>
      <c r="G82" s="8">
        <f t="shared" si="44"/>
        <v>5569</v>
      </c>
      <c r="H82" s="16">
        <f t="shared" si="0"/>
        <v>0.99446428571428569</v>
      </c>
      <c r="I82" s="10">
        <v>31</v>
      </c>
      <c r="J82" s="16">
        <f t="shared" si="1"/>
        <v>5.5357142857142853E-3</v>
      </c>
      <c r="K82" s="19">
        <v>0</v>
      </c>
      <c r="L82" s="17">
        <f t="shared" si="2"/>
        <v>0</v>
      </c>
      <c r="M82" s="8">
        <v>6</v>
      </c>
      <c r="N82" s="17">
        <f t="shared" si="3"/>
        <v>1.0714285714285715E-3</v>
      </c>
      <c r="O82" s="8">
        <v>5</v>
      </c>
      <c r="P82" s="17">
        <f t="shared" si="4"/>
        <v>8.9285714285714283E-4</v>
      </c>
      <c r="Q82" s="8">
        <v>0</v>
      </c>
      <c r="R82" s="17">
        <f t="shared" si="5"/>
        <v>0</v>
      </c>
      <c r="S82" s="8"/>
      <c r="T82" s="17">
        <f t="shared" si="6"/>
        <v>0</v>
      </c>
      <c r="U82" s="8"/>
      <c r="V82" s="17">
        <f t="shared" si="7"/>
        <v>0</v>
      </c>
      <c r="W82" s="8"/>
      <c r="X82" s="17">
        <f t="shared" si="8"/>
        <v>0</v>
      </c>
      <c r="Y82" s="8"/>
      <c r="Z82" s="17">
        <f t="shared" si="9"/>
        <v>0</v>
      </c>
      <c r="AA82" s="8"/>
      <c r="AB82" s="17">
        <f t="shared" si="10"/>
        <v>0</v>
      </c>
      <c r="AC82" s="8"/>
      <c r="AD82" s="17">
        <f t="shared" si="11"/>
        <v>0</v>
      </c>
      <c r="AE82" s="8">
        <v>5</v>
      </c>
      <c r="AF82" s="17">
        <f t="shared" si="12"/>
        <v>8.9285714285714283E-4</v>
      </c>
      <c r="AG82" s="8"/>
      <c r="AH82" s="17">
        <f t="shared" si="13"/>
        <v>0</v>
      </c>
      <c r="AI82" s="8"/>
      <c r="AJ82" s="17">
        <f t="shared" si="14"/>
        <v>0</v>
      </c>
      <c r="AK82" s="8"/>
      <c r="AL82" s="17">
        <f t="shared" si="15"/>
        <v>0</v>
      </c>
      <c r="AM82" s="8"/>
      <c r="AN82" s="17">
        <f t="shared" si="16"/>
        <v>0</v>
      </c>
      <c r="AO82" s="8">
        <v>0</v>
      </c>
      <c r="AP82" s="17">
        <f t="shared" si="17"/>
        <v>0</v>
      </c>
      <c r="AQ82" s="8"/>
      <c r="AR82" s="17">
        <f t="shared" si="18"/>
        <v>0</v>
      </c>
      <c r="AS82" s="8"/>
      <c r="AT82" s="17">
        <f t="shared" si="19"/>
        <v>0</v>
      </c>
      <c r="AU82" s="8">
        <v>15</v>
      </c>
      <c r="AV82" s="17">
        <f t="shared" si="20"/>
        <v>2.6785714285714286E-3</v>
      </c>
      <c r="AW82" s="8">
        <v>0</v>
      </c>
      <c r="AX82" s="17">
        <f t="shared" si="21"/>
        <v>0</v>
      </c>
      <c r="AY82" s="2"/>
      <c r="AZ82" s="2"/>
      <c r="BA82" s="3"/>
      <c r="BB82" s="3"/>
      <c r="BC82" s="3"/>
      <c r="BD82" s="3"/>
      <c r="BE82" s="3"/>
      <c r="BF82" s="3"/>
    </row>
    <row r="83" spans="1:58" ht="15">
      <c r="A83" s="14" t="s">
        <v>130</v>
      </c>
      <c r="B83" s="14" t="s">
        <v>34</v>
      </c>
      <c r="C83" s="5">
        <v>7254988202253</v>
      </c>
      <c r="D83" s="15" t="s">
        <v>37</v>
      </c>
      <c r="E83" s="8"/>
      <c r="F83" s="8">
        <v>156828</v>
      </c>
      <c r="G83" s="8">
        <v>155854</v>
      </c>
      <c r="H83" s="16">
        <f t="shared" si="0"/>
        <v>0.99378937434641779</v>
      </c>
      <c r="I83" s="10">
        <v>974</v>
      </c>
      <c r="J83" s="16">
        <f t="shared" si="1"/>
        <v>6.2106256535822682E-3</v>
      </c>
      <c r="K83" s="8"/>
      <c r="L83" s="17">
        <f t="shared" si="2"/>
        <v>0</v>
      </c>
      <c r="M83" s="8">
        <v>137</v>
      </c>
      <c r="N83" s="17">
        <f t="shared" si="3"/>
        <v>8.7356849542173588E-4</v>
      </c>
      <c r="O83" s="8">
        <v>144</v>
      </c>
      <c r="P83" s="17">
        <f t="shared" si="4"/>
        <v>9.1820338204912392E-4</v>
      </c>
      <c r="Q83" s="8"/>
      <c r="R83" s="17">
        <f t="shared" si="5"/>
        <v>0</v>
      </c>
      <c r="S83" s="8">
        <v>166</v>
      </c>
      <c r="T83" s="17">
        <f t="shared" si="6"/>
        <v>1.0584844543066289E-3</v>
      </c>
      <c r="U83" s="8">
        <v>0</v>
      </c>
      <c r="V83" s="17">
        <f t="shared" si="7"/>
        <v>0</v>
      </c>
      <c r="W83" s="8"/>
      <c r="X83" s="17">
        <f t="shared" si="8"/>
        <v>0</v>
      </c>
      <c r="Y83" s="8"/>
      <c r="Z83" s="17">
        <f t="shared" si="9"/>
        <v>0</v>
      </c>
      <c r="AA83" s="8"/>
      <c r="AB83" s="17">
        <f t="shared" si="10"/>
        <v>0</v>
      </c>
      <c r="AC83" s="8"/>
      <c r="AD83" s="17">
        <f t="shared" si="11"/>
        <v>0</v>
      </c>
      <c r="AE83" s="8">
        <v>102</v>
      </c>
      <c r="AF83" s="17">
        <f t="shared" si="12"/>
        <v>6.5039406228479613E-4</v>
      </c>
      <c r="AG83" s="8"/>
      <c r="AH83" s="17">
        <f t="shared" si="13"/>
        <v>0</v>
      </c>
      <c r="AI83" s="8"/>
      <c r="AJ83" s="17">
        <f t="shared" si="14"/>
        <v>0</v>
      </c>
      <c r="AK83" s="8"/>
      <c r="AL83" s="17">
        <f t="shared" si="15"/>
        <v>0</v>
      </c>
      <c r="AM83" s="8"/>
      <c r="AN83" s="17">
        <f t="shared" si="16"/>
        <v>0</v>
      </c>
      <c r="AO83" s="8"/>
      <c r="AP83" s="17">
        <f t="shared" si="17"/>
        <v>0</v>
      </c>
      <c r="AQ83" s="8"/>
      <c r="AR83" s="17">
        <f t="shared" si="18"/>
        <v>0</v>
      </c>
      <c r="AS83" s="8"/>
      <c r="AT83" s="17">
        <f t="shared" si="19"/>
        <v>0</v>
      </c>
      <c r="AU83" s="8">
        <v>425</v>
      </c>
      <c r="AV83" s="17">
        <f t="shared" si="20"/>
        <v>2.7099752595199835E-3</v>
      </c>
      <c r="AW83" s="8"/>
      <c r="AX83" s="17">
        <f t="shared" si="21"/>
        <v>0</v>
      </c>
      <c r="AY83" s="2"/>
      <c r="AZ83" s="2">
        <f t="shared" ref="AZ83:AZ84" si="45">AY83-I83</f>
        <v>-974</v>
      </c>
      <c r="BA83" s="3"/>
      <c r="BB83" s="3"/>
      <c r="BC83" s="3"/>
      <c r="BD83" s="3"/>
      <c r="BE83" s="3"/>
      <c r="BF83" s="3"/>
    </row>
    <row r="84" spans="1:58" ht="15">
      <c r="A84" s="14" t="s">
        <v>130</v>
      </c>
      <c r="B84" s="14" t="s">
        <v>34</v>
      </c>
      <c r="C84" s="5">
        <v>81246420101886</v>
      </c>
      <c r="D84" s="15" t="s">
        <v>96</v>
      </c>
      <c r="E84" s="8"/>
      <c r="F84" s="8">
        <v>41780</v>
      </c>
      <c r="G84" s="8">
        <v>41535</v>
      </c>
      <c r="H84" s="16">
        <f t="shared" si="0"/>
        <v>0.99413595021541412</v>
      </c>
      <c r="I84" s="10">
        <v>245</v>
      </c>
      <c r="J84" s="16">
        <f t="shared" si="1"/>
        <v>5.8640497845859263E-3</v>
      </c>
      <c r="K84" s="8"/>
      <c r="L84" s="17">
        <f t="shared" si="2"/>
        <v>0</v>
      </c>
      <c r="M84" s="8">
        <v>40</v>
      </c>
      <c r="N84" s="17">
        <f t="shared" si="3"/>
        <v>9.5739588319770225E-4</v>
      </c>
      <c r="O84" s="8">
        <v>40</v>
      </c>
      <c r="P84" s="17">
        <f t="shared" si="4"/>
        <v>9.5739588319770225E-4</v>
      </c>
      <c r="Q84" s="8"/>
      <c r="R84" s="17">
        <f t="shared" si="5"/>
        <v>0</v>
      </c>
      <c r="S84" s="8">
        <v>0</v>
      </c>
      <c r="T84" s="17">
        <f t="shared" si="6"/>
        <v>0</v>
      </c>
      <c r="U84" s="8">
        <v>0</v>
      </c>
      <c r="V84" s="17">
        <f t="shared" si="7"/>
        <v>0</v>
      </c>
      <c r="W84" s="8"/>
      <c r="X84" s="17">
        <f t="shared" si="8"/>
        <v>0</v>
      </c>
      <c r="Y84" s="8"/>
      <c r="Z84" s="17">
        <f t="shared" si="9"/>
        <v>0</v>
      </c>
      <c r="AA84" s="8"/>
      <c r="AB84" s="17">
        <f t="shared" si="10"/>
        <v>0</v>
      </c>
      <c r="AC84" s="8"/>
      <c r="AD84" s="17">
        <f t="shared" si="11"/>
        <v>0</v>
      </c>
      <c r="AE84" s="8">
        <v>27</v>
      </c>
      <c r="AF84" s="17">
        <f t="shared" si="12"/>
        <v>6.4624222115844897E-4</v>
      </c>
      <c r="AG84" s="8"/>
      <c r="AH84" s="17">
        <f t="shared" si="13"/>
        <v>0</v>
      </c>
      <c r="AI84" s="8"/>
      <c r="AJ84" s="17">
        <f t="shared" si="14"/>
        <v>0</v>
      </c>
      <c r="AK84" s="8"/>
      <c r="AL84" s="17">
        <f t="shared" si="15"/>
        <v>0</v>
      </c>
      <c r="AM84" s="8"/>
      <c r="AN84" s="17">
        <f t="shared" si="16"/>
        <v>0</v>
      </c>
      <c r="AO84" s="8"/>
      <c r="AP84" s="17">
        <f t="shared" si="17"/>
        <v>0</v>
      </c>
      <c r="AQ84" s="8"/>
      <c r="AR84" s="17">
        <f t="shared" si="18"/>
        <v>0</v>
      </c>
      <c r="AS84" s="8"/>
      <c r="AT84" s="17">
        <f t="shared" si="19"/>
        <v>0</v>
      </c>
      <c r="AU84" s="8">
        <v>138</v>
      </c>
      <c r="AV84" s="17">
        <f t="shared" si="20"/>
        <v>3.3030157970320726E-3</v>
      </c>
      <c r="AW84" s="8"/>
      <c r="AX84" s="17">
        <f t="shared" si="21"/>
        <v>0</v>
      </c>
      <c r="AY84" s="2"/>
      <c r="AZ84" s="2">
        <f t="shared" si="45"/>
        <v>-245</v>
      </c>
      <c r="BA84" s="3"/>
      <c r="BB84" s="3"/>
      <c r="BC84" s="3"/>
      <c r="BD84" s="3"/>
      <c r="BE84" s="3"/>
      <c r="BF84" s="3"/>
    </row>
    <row r="85" spans="1:58" ht="27">
      <c r="A85" s="14" t="s">
        <v>132</v>
      </c>
      <c r="B85" s="14" t="s">
        <v>127</v>
      </c>
      <c r="C85" s="5">
        <v>61245413103217</v>
      </c>
      <c r="D85" s="15" t="s">
        <v>40</v>
      </c>
      <c r="E85" s="8"/>
      <c r="F85" s="8">
        <f t="shared" ref="F85:F86" si="46">G85+I85</f>
        <v>181603</v>
      </c>
      <c r="G85" s="8">
        <v>181027</v>
      </c>
      <c r="H85" s="16">
        <f t="shared" si="0"/>
        <v>0.99682824622941246</v>
      </c>
      <c r="I85" s="33">
        <v>576</v>
      </c>
      <c r="J85" s="16">
        <f t="shared" si="1"/>
        <v>3.1717537705874903E-3</v>
      </c>
      <c r="K85" s="8"/>
      <c r="L85" s="17">
        <f t="shared" si="2"/>
        <v>0</v>
      </c>
      <c r="M85" s="8"/>
      <c r="N85" s="17">
        <f t="shared" si="3"/>
        <v>0</v>
      </c>
      <c r="O85" s="8"/>
      <c r="P85" s="17">
        <f t="shared" si="4"/>
        <v>0</v>
      </c>
      <c r="Q85" s="8"/>
      <c r="R85" s="17">
        <f t="shared" si="5"/>
        <v>0</v>
      </c>
      <c r="S85" s="8"/>
      <c r="T85" s="17">
        <f t="shared" si="6"/>
        <v>0</v>
      </c>
      <c r="U85" s="8"/>
      <c r="V85" s="17">
        <f t="shared" si="7"/>
        <v>0</v>
      </c>
      <c r="W85" s="8"/>
      <c r="X85" s="17">
        <f t="shared" si="8"/>
        <v>0</v>
      </c>
      <c r="Y85" s="8"/>
      <c r="Z85" s="17">
        <f t="shared" si="9"/>
        <v>0</v>
      </c>
      <c r="AA85" s="8"/>
      <c r="AB85" s="17">
        <f t="shared" si="10"/>
        <v>0</v>
      </c>
      <c r="AC85" s="8"/>
      <c r="AD85" s="17">
        <f t="shared" si="11"/>
        <v>0</v>
      </c>
      <c r="AE85" s="8"/>
      <c r="AF85" s="17">
        <f t="shared" si="12"/>
        <v>0</v>
      </c>
      <c r="AG85" s="8"/>
      <c r="AH85" s="17">
        <f t="shared" si="13"/>
        <v>0</v>
      </c>
      <c r="AI85" s="8"/>
      <c r="AJ85" s="17">
        <f t="shared" si="14"/>
        <v>0</v>
      </c>
      <c r="AK85" s="8"/>
      <c r="AL85" s="17">
        <f t="shared" si="15"/>
        <v>0</v>
      </c>
      <c r="AM85" s="8"/>
      <c r="AN85" s="17">
        <f t="shared" si="16"/>
        <v>0</v>
      </c>
      <c r="AO85" s="8"/>
      <c r="AP85" s="17">
        <f t="shared" si="17"/>
        <v>0</v>
      </c>
      <c r="AQ85" s="8"/>
      <c r="AR85" s="17">
        <f t="shared" si="18"/>
        <v>0</v>
      </c>
      <c r="AS85" s="8"/>
      <c r="AT85" s="17">
        <f t="shared" si="19"/>
        <v>0</v>
      </c>
      <c r="AU85" s="8"/>
      <c r="AV85" s="17">
        <f t="shared" si="20"/>
        <v>0</v>
      </c>
      <c r="AW85" s="8"/>
      <c r="AX85" s="17">
        <f t="shared" si="21"/>
        <v>0</v>
      </c>
      <c r="AY85" s="2"/>
      <c r="AZ85" s="2"/>
      <c r="BA85" s="3"/>
      <c r="BB85" s="3"/>
      <c r="BC85" s="3"/>
      <c r="BD85" s="3"/>
      <c r="BE85" s="3"/>
      <c r="BF85" s="3"/>
    </row>
    <row r="86" spans="1:58" ht="15">
      <c r="A86" s="14" t="s">
        <v>132</v>
      </c>
      <c r="B86" s="14" t="s">
        <v>133</v>
      </c>
      <c r="C86" s="5">
        <v>77255086207678</v>
      </c>
      <c r="D86" s="15" t="s">
        <v>87</v>
      </c>
      <c r="E86" s="8"/>
      <c r="F86" s="8">
        <f t="shared" si="46"/>
        <v>14800</v>
      </c>
      <c r="G86" s="8">
        <v>14732</v>
      </c>
      <c r="H86" s="16">
        <f t="shared" si="0"/>
        <v>0.99540540540540545</v>
      </c>
      <c r="I86" s="33">
        <v>68</v>
      </c>
      <c r="J86" s="16">
        <f t="shared" si="1"/>
        <v>4.5945945945945945E-3</v>
      </c>
      <c r="K86" s="8"/>
      <c r="L86" s="17">
        <f t="shared" si="2"/>
        <v>0</v>
      </c>
      <c r="M86" s="8"/>
      <c r="N86" s="17">
        <f t="shared" si="3"/>
        <v>0</v>
      </c>
      <c r="O86" s="8"/>
      <c r="P86" s="17">
        <f t="shared" si="4"/>
        <v>0</v>
      </c>
      <c r="Q86" s="8"/>
      <c r="R86" s="17">
        <f t="shared" si="5"/>
        <v>0</v>
      </c>
      <c r="S86" s="8"/>
      <c r="T86" s="17">
        <f t="shared" si="6"/>
        <v>0</v>
      </c>
      <c r="U86" s="8"/>
      <c r="V86" s="17">
        <f t="shared" si="7"/>
        <v>0</v>
      </c>
      <c r="W86" s="8"/>
      <c r="X86" s="17">
        <f t="shared" si="8"/>
        <v>0</v>
      </c>
      <c r="Y86" s="8"/>
      <c r="Z86" s="17">
        <f t="shared" si="9"/>
        <v>0</v>
      </c>
      <c r="AA86" s="8"/>
      <c r="AB86" s="17">
        <f t="shared" si="10"/>
        <v>0</v>
      </c>
      <c r="AC86" s="8"/>
      <c r="AD86" s="17">
        <f t="shared" si="11"/>
        <v>0</v>
      </c>
      <c r="AE86" s="8"/>
      <c r="AF86" s="17">
        <f t="shared" si="12"/>
        <v>0</v>
      </c>
      <c r="AG86" s="8"/>
      <c r="AH86" s="17">
        <f t="shared" si="13"/>
        <v>0</v>
      </c>
      <c r="AI86" s="8"/>
      <c r="AJ86" s="17">
        <f t="shared" si="14"/>
        <v>0</v>
      </c>
      <c r="AK86" s="8"/>
      <c r="AL86" s="17">
        <f t="shared" si="15"/>
        <v>0</v>
      </c>
      <c r="AM86" s="8"/>
      <c r="AN86" s="17">
        <f t="shared" si="16"/>
        <v>0</v>
      </c>
      <c r="AO86" s="8"/>
      <c r="AP86" s="17">
        <f t="shared" si="17"/>
        <v>0</v>
      </c>
      <c r="AQ86" s="8"/>
      <c r="AR86" s="17">
        <f t="shared" si="18"/>
        <v>0</v>
      </c>
      <c r="AS86" s="8"/>
      <c r="AT86" s="17">
        <f t="shared" si="19"/>
        <v>0</v>
      </c>
      <c r="AU86" s="8"/>
      <c r="AV86" s="17">
        <f t="shared" si="20"/>
        <v>0</v>
      </c>
      <c r="AW86" s="8"/>
      <c r="AX86" s="17">
        <f t="shared" si="21"/>
        <v>0</v>
      </c>
      <c r="AY86" s="2"/>
      <c r="AZ86" s="2"/>
      <c r="BA86" s="3"/>
      <c r="BB86" s="3"/>
      <c r="BC86" s="3"/>
      <c r="BD86" s="3"/>
      <c r="BE86" s="3"/>
      <c r="BF86" s="3"/>
    </row>
    <row r="87" spans="1:58" ht="15">
      <c r="A87" s="14" t="s">
        <v>132</v>
      </c>
      <c r="B87" s="14" t="s">
        <v>32</v>
      </c>
      <c r="C87" s="5">
        <v>77255086207679</v>
      </c>
      <c r="D87" s="15" t="s">
        <v>87</v>
      </c>
      <c r="E87" s="8"/>
      <c r="F87" s="8">
        <v>36436</v>
      </c>
      <c r="G87" s="8">
        <v>36270</v>
      </c>
      <c r="H87" s="16">
        <f t="shared" si="0"/>
        <v>0.99544406630804694</v>
      </c>
      <c r="I87" s="36">
        <v>166</v>
      </c>
      <c r="J87" s="16">
        <f t="shared" si="1"/>
        <v>4.5559336919530138E-3</v>
      </c>
      <c r="K87" s="8"/>
      <c r="L87" s="17">
        <f t="shared" si="2"/>
        <v>0</v>
      </c>
      <c r="M87" s="8"/>
      <c r="N87" s="17">
        <f t="shared" si="3"/>
        <v>0</v>
      </c>
      <c r="O87" s="8"/>
      <c r="P87" s="17">
        <f t="shared" si="4"/>
        <v>0</v>
      </c>
      <c r="Q87" s="8"/>
      <c r="R87" s="17">
        <f t="shared" si="5"/>
        <v>0</v>
      </c>
      <c r="S87" s="8"/>
      <c r="T87" s="17">
        <f t="shared" si="6"/>
        <v>0</v>
      </c>
      <c r="U87" s="8"/>
      <c r="V87" s="17">
        <f t="shared" si="7"/>
        <v>0</v>
      </c>
      <c r="W87" s="8"/>
      <c r="X87" s="17">
        <f t="shared" si="8"/>
        <v>0</v>
      </c>
      <c r="Y87" s="8"/>
      <c r="Z87" s="17">
        <f t="shared" si="9"/>
        <v>0</v>
      </c>
      <c r="AA87" s="8"/>
      <c r="AB87" s="17">
        <f t="shared" si="10"/>
        <v>0</v>
      </c>
      <c r="AC87" s="8"/>
      <c r="AD87" s="17">
        <f t="shared" si="11"/>
        <v>0</v>
      </c>
      <c r="AE87" s="8"/>
      <c r="AF87" s="17">
        <f t="shared" si="12"/>
        <v>0</v>
      </c>
      <c r="AG87" s="8"/>
      <c r="AH87" s="17">
        <f t="shared" si="13"/>
        <v>0</v>
      </c>
      <c r="AI87" s="8"/>
      <c r="AJ87" s="17">
        <f t="shared" si="14"/>
        <v>0</v>
      </c>
      <c r="AK87" s="8"/>
      <c r="AL87" s="17">
        <f t="shared" si="15"/>
        <v>0</v>
      </c>
      <c r="AM87" s="8"/>
      <c r="AN87" s="17">
        <f t="shared" si="16"/>
        <v>0</v>
      </c>
      <c r="AO87" s="8"/>
      <c r="AP87" s="17">
        <f t="shared" si="17"/>
        <v>0</v>
      </c>
      <c r="AQ87" s="8"/>
      <c r="AR87" s="17">
        <f t="shared" si="18"/>
        <v>0</v>
      </c>
      <c r="AS87" s="8"/>
      <c r="AT87" s="17">
        <f t="shared" si="19"/>
        <v>0</v>
      </c>
      <c r="AU87" s="8"/>
      <c r="AV87" s="17">
        <f t="shared" si="20"/>
        <v>0</v>
      </c>
      <c r="AW87" s="8"/>
      <c r="AX87" s="17">
        <f t="shared" si="21"/>
        <v>0</v>
      </c>
      <c r="AY87" s="2"/>
      <c r="AZ87" s="2"/>
      <c r="BA87" s="3"/>
      <c r="BB87" s="3"/>
      <c r="BC87" s="3"/>
      <c r="BD87" s="3"/>
      <c r="BE87" s="3"/>
      <c r="BF87" s="3"/>
    </row>
    <row r="88" spans="1:58" ht="15">
      <c r="A88" s="14" t="s">
        <v>132</v>
      </c>
      <c r="B88" s="14" t="s">
        <v>133</v>
      </c>
      <c r="C88" s="5">
        <v>77255086207680</v>
      </c>
      <c r="D88" s="15" t="s">
        <v>87</v>
      </c>
      <c r="E88" s="8"/>
      <c r="F88" s="8">
        <f t="shared" ref="F88:F89" si="47">G88+I88</f>
        <v>29365</v>
      </c>
      <c r="G88" s="8">
        <v>29237</v>
      </c>
      <c r="H88" s="16">
        <f t="shared" si="0"/>
        <v>0.99564106930018725</v>
      </c>
      <c r="I88" s="35">
        <v>128</v>
      </c>
      <c r="J88" s="16">
        <f t="shared" si="1"/>
        <v>4.3589306998127022E-3</v>
      </c>
      <c r="K88" s="8"/>
      <c r="L88" s="17">
        <f t="shared" si="2"/>
        <v>0</v>
      </c>
      <c r="M88" s="8"/>
      <c r="N88" s="17">
        <f t="shared" si="3"/>
        <v>0</v>
      </c>
      <c r="O88" s="8"/>
      <c r="P88" s="17">
        <f t="shared" si="4"/>
        <v>0</v>
      </c>
      <c r="Q88" s="8"/>
      <c r="R88" s="17">
        <f t="shared" si="5"/>
        <v>0</v>
      </c>
      <c r="S88" s="8"/>
      <c r="T88" s="17">
        <f t="shared" si="6"/>
        <v>0</v>
      </c>
      <c r="U88" s="8"/>
      <c r="V88" s="17">
        <f t="shared" si="7"/>
        <v>0</v>
      </c>
      <c r="W88" s="8"/>
      <c r="X88" s="17">
        <f t="shared" si="8"/>
        <v>0</v>
      </c>
      <c r="Y88" s="8"/>
      <c r="Z88" s="17">
        <f t="shared" si="9"/>
        <v>0</v>
      </c>
      <c r="AA88" s="8"/>
      <c r="AB88" s="17">
        <f t="shared" si="10"/>
        <v>0</v>
      </c>
      <c r="AC88" s="8"/>
      <c r="AD88" s="17">
        <f t="shared" si="11"/>
        <v>0</v>
      </c>
      <c r="AE88" s="8"/>
      <c r="AF88" s="17">
        <f t="shared" si="12"/>
        <v>0</v>
      </c>
      <c r="AG88" s="8"/>
      <c r="AH88" s="17">
        <f t="shared" si="13"/>
        <v>0</v>
      </c>
      <c r="AI88" s="8"/>
      <c r="AJ88" s="17">
        <f t="shared" si="14"/>
        <v>0</v>
      </c>
      <c r="AK88" s="8"/>
      <c r="AL88" s="17">
        <f t="shared" si="15"/>
        <v>0</v>
      </c>
      <c r="AM88" s="8"/>
      <c r="AN88" s="17">
        <f t="shared" si="16"/>
        <v>0</v>
      </c>
      <c r="AO88" s="8"/>
      <c r="AP88" s="17">
        <f t="shared" si="17"/>
        <v>0</v>
      </c>
      <c r="AQ88" s="8"/>
      <c r="AR88" s="17">
        <f t="shared" si="18"/>
        <v>0</v>
      </c>
      <c r="AS88" s="8"/>
      <c r="AT88" s="17">
        <f t="shared" si="19"/>
        <v>0</v>
      </c>
      <c r="AU88" s="8"/>
      <c r="AV88" s="17">
        <f t="shared" si="20"/>
        <v>0</v>
      </c>
      <c r="AW88" s="8"/>
      <c r="AX88" s="17">
        <f t="shared" si="21"/>
        <v>0</v>
      </c>
      <c r="AY88" s="2"/>
      <c r="AZ88" s="2"/>
      <c r="BA88" s="3"/>
      <c r="BB88" s="3"/>
      <c r="BC88" s="3"/>
      <c r="BD88" s="3"/>
      <c r="BE88" s="3"/>
      <c r="BF88" s="3"/>
    </row>
    <row r="89" spans="1:58" ht="15">
      <c r="A89" s="14" t="s">
        <v>132</v>
      </c>
      <c r="B89" s="14" t="s">
        <v>134</v>
      </c>
      <c r="C89" s="5">
        <v>51245078105860</v>
      </c>
      <c r="D89" s="15" t="s">
        <v>96</v>
      </c>
      <c r="E89" s="8"/>
      <c r="F89" s="8">
        <f t="shared" si="47"/>
        <v>1910407</v>
      </c>
      <c r="G89" s="8">
        <v>1890874</v>
      </c>
      <c r="H89" s="16">
        <f t="shared" si="0"/>
        <v>0.98977547716271974</v>
      </c>
      <c r="I89" s="35">
        <v>19533</v>
      </c>
      <c r="J89" s="16">
        <f t="shared" si="1"/>
        <v>1.0224522837280224E-2</v>
      </c>
      <c r="K89" s="8"/>
      <c r="L89" s="17">
        <f t="shared" si="2"/>
        <v>0</v>
      </c>
      <c r="M89" s="8"/>
      <c r="N89" s="17">
        <f t="shared" si="3"/>
        <v>0</v>
      </c>
      <c r="O89" s="8"/>
      <c r="P89" s="17">
        <f t="shared" si="4"/>
        <v>0</v>
      </c>
      <c r="Q89" s="8"/>
      <c r="R89" s="17">
        <f t="shared" si="5"/>
        <v>0</v>
      </c>
      <c r="S89" s="8"/>
      <c r="T89" s="17">
        <f t="shared" si="6"/>
        <v>0</v>
      </c>
      <c r="U89" s="8"/>
      <c r="V89" s="17">
        <f t="shared" si="7"/>
        <v>0</v>
      </c>
      <c r="W89" s="8"/>
      <c r="X89" s="17">
        <f t="shared" si="8"/>
        <v>0</v>
      </c>
      <c r="Y89" s="8"/>
      <c r="Z89" s="17">
        <f t="shared" si="9"/>
        <v>0</v>
      </c>
      <c r="AA89" s="8"/>
      <c r="AB89" s="17">
        <f t="shared" si="10"/>
        <v>0</v>
      </c>
      <c r="AC89" s="8"/>
      <c r="AD89" s="17">
        <f t="shared" si="11"/>
        <v>0</v>
      </c>
      <c r="AE89" s="8"/>
      <c r="AF89" s="17">
        <f t="shared" si="12"/>
        <v>0</v>
      </c>
      <c r="AG89" s="8"/>
      <c r="AH89" s="17">
        <f t="shared" si="13"/>
        <v>0</v>
      </c>
      <c r="AI89" s="8"/>
      <c r="AJ89" s="17">
        <f t="shared" si="14"/>
        <v>0</v>
      </c>
      <c r="AK89" s="8"/>
      <c r="AL89" s="17">
        <f t="shared" si="15"/>
        <v>0</v>
      </c>
      <c r="AM89" s="8"/>
      <c r="AN89" s="17">
        <f t="shared" si="16"/>
        <v>0</v>
      </c>
      <c r="AO89" s="8"/>
      <c r="AP89" s="17">
        <f t="shared" si="17"/>
        <v>0</v>
      </c>
      <c r="AQ89" s="8"/>
      <c r="AR89" s="17">
        <f t="shared" si="18"/>
        <v>0</v>
      </c>
      <c r="AS89" s="8"/>
      <c r="AT89" s="17">
        <f t="shared" si="19"/>
        <v>0</v>
      </c>
      <c r="AU89" s="8"/>
      <c r="AV89" s="17">
        <f t="shared" si="20"/>
        <v>0</v>
      </c>
      <c r="AW89" s="8"/>
      <c r="AX89" s="17">
        <f t="shared" si="21"/>
        <v>0</v>
      </c>
      <c r="AY89" s="2"/>
      <c r="AZ89" s="2"/>
      <c r="BA89" s="3"/>
      <c r="BB89" s="3"/>
      <c r="BC89" s="3"/>
      <c r="BD89" s="3"/>
      <c r="BE89" s="3"/>
      <c r="BF89" s="3"/>
    </row>
    <row r="90" spans="1:58" ht="15">
      <c r="A90" s="14" t="s">
        <v>132</v>
      </c>
      <c r="B90" s="14" t="s">
        <v>32</v>
      </c>
      <c r="C90" s="5">
        <v>77255086207678</v>
      </c>
      <c r="D90" s="15" t="s">
        <v>87</v>
      </c>
      <c r="E90" s="8"/>
      <c r="F90" s="8">
        <v>45220</v>
      </c>
      <c r="G90" s="8">
        <f t="shared" ref="G90:G92" si="48">F90-I90</f>
        <v>45040</v>
      </c>
      <c r="H90" s="16">
        <f t="shared" si="0"/>
        <v>0.99601946041574529</v>
      </c>
      <c r="I90" s="10">
        <v>180</v>
      </c>
      <c r="J90" s="16">
        <f t="shared" si="1"/>
        <v>3.9805395842547548E-3</v>
      </c>
      <c r="K90" s="19">
        <v>0</v>
      </c>
      <c r="L90" s="17">
        <f t="shared" si="2"/>
        <v>0</v>
      </c>
      <c r="M90" s="8">
        <v>26</v>
      </c>
      <c r="N90" s="17">
        <f t="shared" si="3"/>
        <v>5.7496682883679791E-4</v>
      </c>
      <c r="O90" s="8">
        <v>40</v>
      </c>
      <c r="P90" s="17">
        <f t="shared" si="4"/>
        <v>8.8456435205661217E-4</v>
      </c>
      <c r="Q90" s="8">
        <v>0</v>
      </c>
      <c r="R90" s="17">
        <f t="shared" si="5"/>
        <v>0</v>
      </c>
      <c r="S90" s="8">
        <v>23</v>
      </c>
      <c r="T90" s="17">
        <f t="shared" si="6"/>
        <v>5.08624502432552E-4</v>
      </c>
      <c r="U90" s="8">
        <v>8</v>
      </c>
      <c r="V90" s="17">
        <f t="shared" si="7"/>
        <v>1.7691287041132243E-4</v>
      </c>
      <c r="W90" s="8"/>
      <c r="X90" s="17">
        <f t="shared" si="8"/>
        <v>0</v>
      </c>
      <c r="Y90" s="8"/>
      <c r="Z90" s="17">
        <f t="shared" si="9"/>
        <v>0</v>
      </c>
      <c r="AA90" s="8"/>
      <c r="AB90" s="17">
        <f t="shared" si="10"/>
        <v>0</v>
      </c>
      <c r="AC90" s="8"/>
      <c r="AD90" s="17">
        <f t="shared" si="11"/>
        <v>0</v>
      </c>
      <c r="AE90" s="8">
        <v>27</v>
      </c>
      <c r="AF90" s="17">
        <f t="shared" si="12"/>
        <v>5.9708093763821322E-4</v>
      </c>
      <c r="AG90" s="8"/>
      <c r="AH90" s="17">
        <f t="shared" si="13"/>
        <v>0</v>
      </c>
      <c r="AI90" s="8"/>
      <c r="AJ90" s="17">
        <f t="shared" si="14"/>
        <v>0</v>
      </c>
      <c r="AK90" s="8"/>
      <c r="AL90" s="17">
        <f t="shared" si="15"/>
        <v>0</v>
      </c>
      <c r="AM90" s="8"/>
      <c r="AN90" s="17">
        <f t="shared" si="16"/>
        <v>0</v>
      </c>
      <c r="AO90" s="8">
        <v>0</v>
      </c>
      <c r="AP90" s="17">
        <f t="shared" si="17"/>
        <v>0</v>
      </c>
      <c r="AQ90" s="8"/>
      <c r="AR90" s="17">
        <f t="shared" si="18"/>
        <v>0</v>
      </c>
      <c r="AS90" s="8"/>
      <c r="AT90" s="17">
        <f t="shared" si="19"/>
        <v>0</v>
      </c>
      <c r="AU90" s="8">
        <v>56</v>
      </c>
      <c r="AV90" s="17">
        <f t="shared" si="20"/>
        <v>1.238390092879257E-3</v>
      </c>
      <c r="AW90" s="8">
        <v>0</v>
      </c>
      <c r="AX90" s="17">
        <f t="shared" si="21"/>
        <v>0</v>
      </c>
      <c r="AY90" s="2"/>
      <c r="AZ90" s="2"/>
      <c r="BA90" s="3"/>
      <c r="BB90" s="3"/>
      <c r="BC90" s="3"/>
      <c r="BD90" s="3"/>
      <c r="BE90" s="3"/>
      <c r="BF90" s="3"/>
    </row>
    <row r="91" spans="1:58" ht="15">
      <c r="A91" s="14" t="s">
        <v>132</v>
      </c>
      <c r="B91" s="14" t="s">
        <v>32</v>
      </c>
      <c r="C91" s="5">
        <v>77255086207679</v>
      </c>
      <c r="D91" s="15" t="s">
        <v>87</v>
      </c>
      <c r="E91" s="8"/>
      <c r="F91" s="8">
        <v>36436</v>
      </c>
      <c r="G91" s="8">
        <f t="shared" si="48"/>
        <v>36270</v>
      </c>
      <c r="H91" s="16">
        <f t="shared" si="0"/>
        <v>0.99544406630804694</v>
      </c>
      <c r="I91" s="10">
        <v>166</v>
      </c>
      <c r="J91" s="16">
        <f t="shared" si="1"/>
        <v>4.5559336919530138E-3</v>
      </c>
      <c r="K91" s="19">
        <v>0</v>
      </c>
      <c r="L91" s="17">
        <f t="shared" si="2"/>
        <v>0</v>
      </c>
      <c r="M91" s="8">
        <v>23</v>
      </c>
      <c r="N91" s="17">
        <f t="shared" si="3"/>
        <v>6.3124382478867049E-4</v>
      </c>
      <c r="O91" s="8">
        <v>35</v>
      </c>
      <c r="P91" s="17">
        <f t="shared" si="4"/>
        <v>9.6058842902623778E-4</v>
      </c>
      <c r="Q91" s="8">
        <v>0</v>
      </c>
      <c r="R91" s="17">
        <f t="shared" si="5"/>
        <v>0</v>
      </c>
      <c r="S91" s="8">
        <v>28</v>
      </c>
      <c r="T91" s="17">
        <f t="shared" si="6"/>
        <v>7.6847074322099022E-4</v>
      </c>
      <c r="U91" s="8"/>
      <c r="V91" s="17">
        <f t="shared" si="7"/>
        <v>0</v>
      </c>
      <c r="W91" s="8"/>
      <c r="X91" s="17">
        <f t="shared" si="8"/>
        <v>0</v>
      </c>
      <c r="Y91" s="8"/>
      <c r="Z91" s="17">
        <f t="shared" si="9"/>
        <v>0</v>
      </c>
      <c r="AA91" s="8"/>
      <c r="AB91" s="17">
        <f t="shared" si="10"/>
        <v>0</v>
      </c>
      <c r="AC91" s="8"/>
      <c r="AD91" s="17">
        <f t="shared" si="11"/>
        <v>0</v>
      </c>
      <c r="AE91" s="8">
        <v>20</v>
      </c>
      <c r="AF91" s="17">
        <f t="shared" si="12"/>
        <v>5.489076737292787E-4</v>
      </c>
      <c r="AG91" s="8"/>
      <c r="AH91" s="17">
        <f t="shared" si="13"/>
        <v>0</v>
      </c>
      <c r="AI91" s="8"/>
      <c r="AJ91" s="17">
        <f t="shared" si="14"/>
        <v>0</v>
      </c>
      <c r="AK91" s="8"/>
      <c r="AL91" s="17">
        <f t="shared" si="15"/>
        <v>0</v>
      </c>
      <c r="AM91" s="8"/>
      <c r="AN91" s="17">
        <f t="shared" si="16"/>
        <v>0</v>
      </c>
      <c r="AO91" s="8">
        <v>0</v>
      </c>
      <c r="AP91" s="17">
        <f t="shared" si="17"/>
        <v>0</v>
      </c>
      <c r="AQ91" s="8"/>
      <c r="AR91" s="17">
        <f t="shared" si="18"/>
        <v>0</v>
      </c>
      <c r="AS91" s="8"/>
      <c r="AT91" s="17">
        <f t="shared" si="19"/>
        <v>0</v>
      </c>
      <c r="AU91" s="8">
        <v>60</v>
      </c>
      <c r="AV91" s="17">
        <f t="shared" si="20"/>
        <v>1.6467230211878361E-3</v>
      </c>
      <c r="AW91" s="8">
        <v>0</v>
      </c>
      <c r="AX91" s="17">
        <f t="shared" si="21"/>
        <v>0</v>
      </c>
      <c r="AY91" s="2"/>
      <c r="AZ91" s="2"/>
      <c r="BA91" s="3"/>
      <c r="BB91" s="3"/>
      <c r="BC91" s="3"/>
      <c r="BD91" s="3"/>
      <c r="BE91" s="3"/>
      <c r="BF91" s="3"/>
    </row>
    <row r="92" spans="1:58" ht="15">
      <c r="A92" s="14" t="s">
        <v>132</v>
      </c>
      <c r="B92" s="14" t="s">
        <v>32</v>
      </c>
      <c r="C92" s="5">
        <v>77255086207680</v>
      </c>
      <c r="D92" s="15" t="s">
        <v>87</v>
      </c>
      <c r="E92" s="8"/>
      <c r="F92" s="8">
        <v>29237</v>
      </c>
      <c r="G92" s="8">
        <f t="shared" si="48"/>
        <v>29109</v>
      </c>
      <c r="H92" s="16">
        <f t="shared" si="0"/>
        <v>0.9956219858398605</v>
      </c>
      <c r="I92" s="10">
        <v>128</v>
      </c>
      <c r="J92" s="16">
        <f t="shared" si="1"/>
        <v>4.3780141601395496E-3</v>
      </c>
      <c r="K92" s="19">
        <v>0</v>
      </c>
      <c r="L92" s="17">
        <f t="shared" si="2"/>
        <v>0</v>
      </c>
      <c r="M92" s="8">
        <v>15</v>
      </c>
      <c r="N92" s="17">
        <f t="shared" si="3"/>
        <v>5.1304853439135343E-4</v>
      </c>
      <c r="O92" s="8">
        <v>27</v>
      </c>
      <c r="P92" s="17">
        <f t="shared" si="4"/>
        <v>9.2348736190443618E-4</v>
      </c>
      <c r="Q92" s="8">
        <v>0</v>
      </c>
      <c r="R92" s="17">
        <f t="shared" si="5"/>
        <v>0</v>
      </c>
      <c r="S92" s="8">
        <v>20</v>
      </c>
      <c r="T92" s="17">
        <f t="shared" si="6"/>
        <v>6.8406471252180454E-4</v>
      </c>
      <c r="U92" s="8"/>
      <c r="V92" s="17">
        <f t="shared" si="7"/>
        <v>0</v>
      </c>
      <c r="W92" s="8"/>
      <c r="X92" s="17">
        <f t="shared" si="8"/>
        <v>0</v>
      </c>
      <c r="Y92" s="8"/>
      <c r="Z92" s="17">
        <f t="shared" si="9"/>
        <v>0</v>
      </c>
      <c r="AA92" s="8"/>
      <c r="AB92" s="17">
        <f t="shared" si="10"/>
        <v>0</v>
      </c>
      <c r="AC92" s="8"/>
      <c r="AD92" s="17">
        <f t="shared" si="11"/>
        <v>0</v>
      </c>
      <c r="AE92" s="8">
        <v>15</v>
      </c>
      <c r="AF92" s="17">
        <f t="shared" si="12"/>
        <v>5.1304853439135343E-4</v>
      </c>
      <c r="AG92" s="8"/>
      <c r="AH92" s="17">
        <f t="shared" si="13"/>
        <v>0</v>
      </c>
      <c r="AI92" s="8"/>
      <c r="AJ92" s="17">
        <f t="shared" si="14"/>
        <v>0</v>
      </c>
      <c r="AK92" s="8"/>
      <c r="AL92" s="17">
        <f t="shared" si="15"/>
        <v>0</v>
      </c>
      <c r="AM92" s="8"/>
      <c r="AN92" s="17">
        <f t="shared" si="16"/>
        <v>0</v>
      </c>
      <c r="AO92" s="8">
        <v>0</v>
      </c>
      <c r="AP92" s="17">
        <f t="shared" si="17"/>
        <v>0</v>
      </c>
      <c r="AQ92" s="8"/>
      <c r="AR92" s="17">
        <f t="shared" si="18"/>
        <v>0</v>
      </c>
      <c r="AS92" s="8"/>
      <c r="AT92" s="17">
        <f t="shared" si="19"/>
        <v>0</v>
      </c>
      <c r="AU92" s="8">
        <v>51</v>
      </c>
      <c r="AV92" s="17">
        <f t="shared" si="20"/>
        <v>1.7443650169306016E-3</v>
      </c>
      <c r="AW92" s="8">
        <v>0</v>
      </c>
      <c r="AX92" s="17">
        <f t="shared" si="21"/>
        <v>0</v>
      </c>
      <c r="AY92" s="2"/>
      <c r="AZ92" s="2"/>
      <c r="BA92" s="3"/>
      <c r="BB92" s="3"/>
      <c r="BC92" s="3"/>
      <c r="BD92" s="3"/>
      <c r="BE92" s="3"/>
      <c r="BF92" s="3"/>
    </row>
    <row r="93" spans="1:58" ht="15">
      <c r="A93" s="14" t="s">
        <v>132</v>
      </c>
      <c r="B93" s="14" t="s">
        <v>34</v>
      </c>
      <c r="C93" s="5">
        <v>76255086207678</v>
      </c>
      <c r="D93" s="15" t="s">
        <v>87</v>
      </c>
      <c r="E93" s="8"/>
      <c r="F93" s="8">
        <v>9035</v>
      </c>
      <c r="G93" s="8">
        <v>8997</v>
      </c>
      <c r="H93" s="16">
        <f t="shared" si="0"/>
        <v>0.99579413392363036</v>
      </c>
      <c r="I93" s="10">
        <v>38</v>
      </c>
      <c r="J93" s="16">
        <f t="shared" si="1"/>
        <v>4.2058660763696736E-3</v>
      </c>
      <c r="K93" s="8"/>
      <c r="L93" s="17">
        <f t="shared" si="2"/>
        <v>0</v>
      </c>
      <c r="M93" s="8">
        <v>4</v>
      </c>
      <c r="N93" s="17">
        <f t="shared" si="3"/>
        <v>4.4272274488101824E-4</v>
      </c>
      <c r="O93" s="8">
        <v>7</v>
      </c>
      <c r="P93" s="17">
        <f t="shared" si="4"/>
        <v>7.7476480354178199E-4</v>
      </c>
      <c r="Q93" s="8"/>
      <c r="R93" s="17">
        <f t="shared" si="5"/>
        <v>0</v>
      </c>
      <c r="S93" s="8">
        <v>7</v>
      </c>
      <c r="T93" s="17">
        <f t="shared" si="6"/>
        <v>7.7476480354178199E-4</v>
      </c>
      <c r="U93" s="8">
        <v>0</v>
      </c>
      <c r="V93" s="17">
        <f t="shared" si="7"/>
        <v>0</v>
      </c>
      <c r="W93" s="8"/>
      <c r="X93" s="17">
        <f t="shared" si="8"/>
        <v>0</v>
      </c>
      <c r="Y93" s="8"/>
      <c r="Z93" s="17">
        <f t="shared" si="9"/>
        <v>0</v>
      </c>
      <c r="AA93" s="8"/>
      <c r="AB93" s="17">
        <f t="shared" si="10"/>
        <v>0</v>
      </c>
      <c r="AC93" s="8"/>
      <c r="AD93" s="17">
        <f t="shared" si="11"/>
        <v>0</v>
      </c>
      <c r="AE93" s="8">
        <v>4</v>
      </c>
      <c r="AF93" s="17">
        <f t="shared" si="12"/>
        <v>4.4272274488101824E-4</v>
      </c>
      <c r="AG93" s="8"/>
      <c r="AH93" s="17">
        <f t="shared" si="13"/>
        <v>0</v>
      </c>
      <c r="AI93" s="8"/>
      <c r="AJ93" s="17">
        <f t="shared" si="14"/>
        <v>0</v>
      </c>
      <c r="AK93" s="8"/>
      <c r="AL93" s="17">
        <f t="shared" si="15"/>
        <v>0</v>
      </c>
      <c r="AM93" s="8"/>
      <c r="AN93" s="17">
        <f t="shared" si="16"/>
        <v>0</v>
      </c>
      <c r="AO93" s="8"/>
      <c r="AP93" s="17">
        <f t="shared" si="17"/>
        <v>0</v>
      </c>
      <c r="AQ93" s="8"/>
      <c r="AR93" s="17">
        <f t="shared" si="18"/>
        <v>0</v>
      </c>
      <c r="AS93" s="8"/>
      <c r="AT93" s="17">
        <f t="shared" si="19"/>
        <v>0</v>
      </c>
      <c r="AU93" s="8">
        <v>15</v>
      </c>
      <c r="AV93" s="17">
        <f t="shared" si="20"/>
        <v>1.6602102933038186E-3</v>
      </c>
      <c r="AW93" s="8"/>
      <c r="AX93" s="17">
        <f t="shared" si="21"/>
        <v>0</v>
      </c>
      <c r="AY93" s="2"/>
      <c r="AZ93" s="2"/>
      <c r="BA93" s="3"/>
      <c r="BB93" s="3"/>
      <c r="BC93" s="3"/>
      <c r="BD93" s="3"/>
      <c r="BE93" s="3"/>
      <c r="BF93" s="3"/>
    </row>
    <row r="94" spans="1:58" ht="15">
      <c r="A94" s="14" t="s">
        <v>132</v>
      </c>
      <c r="B94" s="14" t="s">
        <v>34</v>
      </c>
      <c r="C94" s="5">
        <v>81255001102838</v>
      </c>
      <c r="D94" s="15" t="s">
        <v>96</v>
      </c>
      <c r="E94" s="8"/>
      <c r="F94" s="8">
        <v>195505</v>
      </c>
      <c r="G94" s="8">
        <v>194138</v>
      </c>
      <c r="H94" s="16">
        <f t="shared" si="0"/>
        <v>0.99300785146159942</v>
      </c>
      <c r="I94" s="10">
        <v>1367</v>
      </c>
      <c r="J94" s="16">
        <f t="shared" si="1"/>
        <v>6.9921485384005526E-3</v>
      </c>
      <c r="K94" s="8"/>
      <c r="L94" s="17">
        <f t="shared" si="2"/>
        <v>0</v>
      </c>
      <c r="M94" s="8">
        <v>164</v>
      </c>
      <c r="N94" s="17">
        <f t="shared" si="3"/>
        <v>8.3885322626019794E-4</v>
      </c>
      <c r="O94" s="8">
        <v>211</v>
      </c>
      <c r="P94" s="17">
        <f t="shared" si="4"/>
        <v>1.0792562850054986E-3</v>
      </c>
      <c r="Q94" s="8"/>
      <c r="R94" s="17">
        <f t="shared" si="5"/>
        <v>0</v>
      </c>
      <c r="S94" s="8">
        <v>188</v>
      </c>
      <c r="T94" s="17">
        <f t="shared" si="6"/>
        <v>9.616122349812025E-4</v>
      </c>
      <c r="U94" s="8">
        <v>49</v>
      </c>
      <c r="V94" s="17">
        <f t="shared" si="7"/>
        <v>2.5063297613871769E-4</v>
      </c>
      <c r="W94" s="8"/>
      <c r="X94" s="17">
        <f t="shared" si="8"/>
        <v>0</v>
      </c>
      <c r="Y94" s="8"/>
      <c r="Z94" s="17">
        <f t="shared" si="9"/>
        <v>0</v>
      </c>
      <c r="AA94" s="8"/>
      <c r="AB94" s="17">
        <f t="shared" si="10"/>
        <v>0</v>
      </c>
      <c r="AC94" s="8"/>
      <c r="AD94" s="17">
        <f t="shared" si="11"/>
        <v>0</v>
      </c>
      <c r="AE94" s="8">
        <v>154</v>
      </c>
      <c r="AF94" s="17">
        <f t="shared" si="12"/>
        <v>7.8770363929311275E-4</v>
      </c>
      <c r="AG94" s="8"/>
      <c r="AH94" s="17">
        <f t="shared" si="13"/>
        <v>0</v>
      </c>
      <c r="AI94" s="8"/>
      <c r="AJ94" s="17">
        <f t="shared" si="14"/>
        <v>0</v>
      </c>
      <c r="AK94" s="8"/>
      <c r="AL94" s="17">
        <f t="shared" si="15"/>
        <v>0</v>
      </c>
      <c r="AM94" s="8"/>
      <c r="AN94" s="17">
        <f t="shared" si="16"/>
        <v>0</v>
      </c>
      <c r="AO94" s="8"/>
      <c r="AP94" s="17">
        <f t="shared" si="17"/>
        <v>0</v>
      </c>
      <c r="AQ94" s="8"/>
      <c r="AR94" s="17">
        <f t="shared" si="18"/>
        <v>0</v>
      </c>
      <c r="AS94" s="8">
        <v>189</v>
      </c>
      <c r="AT94" s="17">
        <f t="shared" si="19"/>
        <v>9.6672719367791107E-4</v>
      </c>
      <c r="AU94" s="8">
        <v>412</v>
      </c>
      <c r="AV94" s="17">
        <f t="shared" si="20"/>
        <v>2.1073629830439121E-3</v>
      </c>
      <c r="AW94" s="8"/>
      <c r="AX94" s="17">
        <f t="shared" si="21"/>
        <v>0</v>
      </c>
      <c r="AY94" s="2"/>
      <c r="AZ94" s="2">
        <f>AY94-I94</f>
        <v>-1367</v>
      </c>
      <c r="BA94" s="3"/>
      <c r="BB94" s="3"/>
      <c r="BC94" s="3"/>
      <c r="BD94" s="3"/>
      <c r="BE94" s="3"/>
      <c r="BF94" s="3"/>
    </row>
    <row r="95" spans="1:58" ht="27">
      <c r="A95" s="14" t="s">
        <v>135</v>
      </c>
      <c r="B95" s="14" t="s">
        <v>134</v>
      </c>
      <c r="C95" s="5">
        <v>7244989203195</v>
      </c>
      <c r="D95" s="15" t="s">
        <v>37</v>
      </c>
      <c r="E95" s="8"/>
      <c r="F95" s="8">
        <v>202049</v>
      </c>
      <c r="G95" s="8">
        <v>200572</v>
      </c>
      <c r="H95" s="16">
        <f t="shared" si="0"/>
        <v>0.99268989205588742</v>
      </c>
      <c r="I95" s="36">
        <v>1477</v>
      </c>
      <c r="J95" s="16">
        <f t="shared" si="1"/>
        <v>7.3101079441125665E-3</v>
      </c>
      <c r="K95" s="8">
        <v>0</v>
      </c>
      <c r="L95" s="17">
        <f t="shared" si="2"/>
        <v>0</v>
      </c>
      <c r="M95" s="8">
        <v>428</v>
      </c>
      <c r="N95" s="17">
        <f t="shared" si="3"/>
        <v>2.1182980366148806E-3</v>
      </c>
      <c r="O95" s="8">
        <v>410</v>
      </c>
      <c r="P95" s="17">
        <f t="shared" si="4"/>
        <v>2.0292107360095819E-3</v>
      </c>
      <c r="Q95" s="8">
        <v>0</v>
      </c>
      <c r="R95" s="17">
        <f t="shared" si="5"/>
        <v>0</v>
      </c>
      <c r="S95" s="8">
        <v>0</v>
      </c>
      <c r="T95" s="17">
        <f t="shared" si="6"/>
        <v>0</v>
      </c>
      <c r="U95" s="8">
        <v>0</v>
      </c>
      <c r="V95" s="17">
        <f t="shared" si="7"/>
        <v>0</v>
      </c>
      <c r="W95" s="8"/>
      <c r="X95" s="17">
        <f t="shared" si="8"/>
        <v>0</v>
      </c>
      <c r="Y95" s="8"/>
      <c r="Z95" s="17">
        <f t="shared" si="9"/>
        <v>0</v>
      </c>
      <c r="AA95" s="8"/>
      <c r="AB95" s="17">
        <f t="shared" si="10"/>
        <v>0</v>
      </c>
      <c r="AC95" s="8"/>
      <c r="AD95" s="17">
        <f t="shared" si="11"/>
        <v>0</v>
      </c>
      <c r="AE95" s="8">
        <v>458</v>
      </c>
      <c r="AF95" s="17">
        <f t="shared" si="12"/>
        <v>2.2667768709570451E-3</v>
      </c>
      <c r="AG95" s="8"/>
      <c r="AH95" s="17">
        <f t="shared" si="13"/>
        <v>0</v>
      </c>
      <c r="AI95" s="8"/>
      <c r="AJ95" s="17">
        <f t="shared" si="14"/>
        <v>0</v>
      </c>
      <c r="AK95" s="8"/>
      <c r="AL95" s="17">
        <f t="shared" si="15"/>
        <v>0</v>
      </c>
      <c r="AM95" s="8"/>
      <c r="AN95" s="17">
        <f t="shared" si="16"/>
        <v>0</v>
      </c>
      <c r="AO95" s="8">
        <v>0</v>
      </c>
      <c r="AP95" s="17">
        <f t="shared" si="17"/>
        <v>0</v>
      </c>
      <c r="AQ95" s="8"/>
      <c r="AR95" s="17">
        <f t="shared" si="18"/>
        <v>0</v>
      </c>
      <c r="AS95" s="8">
        <v>181</v>
      </c>
      <c r="AT95" s="17">
        <f t="shared" si="19"/>
        <v>8.9582230053105935E-4</v>
      </c>
      <c r="AU95" s="8">
        <v>0</v>
      </c>
      <c r="AV95" s="17">
        <f t="shared" si="20"/>
        <v>0</v>
      </c>
      <c r="AW95" s="8">
        <v>0</v>
      </c>
      <c r="AX95" s="17">
        <f t="shared" si="21"/>
        <v>0</v>
      </c>
      <c r="AY95" s="2"/>
      <c r="AZ95" s="2"/>
      <c r="BA95" s="3"/>
      <c r="BB95" s="3"/>
      <c r="BC95" s="3"/>
      <c r="BD95" s="3"/>
      <c r="BE95" s="3"/>
      <c r="BF95" s="3"/>
    </row>
    <row r="96" spans="1:58" ht="27">
      <c r="A96" s="14" t="s">
        <v>135</v>
      </c>
      <c r="B96" s="14" t="s">
        <v>34</v>
      </c>
      <c r="C96" s="5">
        <v>51245078105859</v>
      </c>
      <c r="D96" s="15" t="s">
        <v>136</v>
      </c>
      <c r="E96" s="8"/>
      <c r="F96" s="8">
        <v>23431</v>
      </c>
      <c r="G96" s="8">
        <v>23083</v>
      </c>
      <c r="H96" s="16">
        <f t="shared" si="0"/>
        <v>0.98514788101233408</v>
      </c>
      <c r="I96" s="10">
        <v>348</v>
      </c>
      <c r="J96" s="16">
        <f t="shared" si="1"/>
        <v>1.4852118987665912E-2</v>
      </c>
      <c r="K96" s="8">
        <v>0</v>
      </c>
      <c r="L96" s="17">
        <f t="shared" si="2"/>
        <v>0</v>
      </c>
      <c r="M96" s="8">
        <v>25</v>
      </c>
      <c r="N96" s="17">
        <f t="shared" si="3"/>
        <v>1.0669625709530111E-3</v>
      </c>
      <c r="O96" s="8">
        <v>232</v>
      </c>
      <c r="P96" s="17">
        <f t="shared" si="4"/>
        <v>9.9014126584439418E-3</v>
      </c>
      <c r="Q96" s="8"/>
      <c r="R96" s="17">
        <f t="shared" si="5"/>
        <v>0</v>
      </c>
      <c r="S96" s="8">
        <v>51</v>
      </c>
      <c r="T96" s="17">
        <f t="shared" si="6"/>
        <v>2.1766036447441422E-3</v>
      </c>
      <c r="U96" s="8"/>
      <c r="V96" s="17">
        <f t="shared" si="7"/>
        <v>0</v>
      </c>
      <c r="W96" s="8"/>
      <c r="X96" s="17">
        <f t="shared" si="8"/>
        <v>0</v>
      </c>
      <c r="Y96" s="8"/>
      <c r="Z96" s="17">
        <f t="shared" si="9"/>
        <v>0</v>
      </c>
      <c r="AA96" s="8"/>
      <c r="AB96" s="17">
        <f t="shared" si="10"/>
        <v>0</v>
      </c>
      <c r="AC96" s="8"/>
      <c r="AD96" s="17">
        <f t="shared" si="11"/>
        <v>0</v>
      </c>
      <c r="AE96" s="8">
        <v>27</v>
      </c>
      <c r="AF96" s="17">
        <f t="shared" si="12"/>
        <v>1.1523195766292519E-3</v>
      </c>
      <c r="AG96" s="8"/>
      <c r="AH96" s="17">
        <f t="shared" si="13"/>
        <v>0</v>
      </c>
      <c r="AI96" s="8"/>
      <c r="AJ96" s="17">
        <f t="shared" si="14"/>
        <v>0</v>
      </c>
      <c r="AK96" s="8"/>
      <c r="AL96" s="17">
        <f t="shared" si="15"/>
        <v>0</v>
      </c>
      <c r="AM96" s="8"/>
      <c r="AN96" s="17">
        <f t="shared" si="16"/>
        <v>0</v>
      </c>
      <c r="AO96" s="8">
        <v>0</v>
      </c>
      <c r="AP96" s="17">
        <f t="shared" si="17"/>
        <v>0</v>
      </c>
      <c r="AQ96" s="8"/>
      <c r="AR96" s="17">
        <f t="shared" si="18"/>
        <v>0</v>
      </c>
      <c r="AS96" s="8">
        <v>13</v>
      </c>
      <c r="AT96" s="17">
        <f t="shared" si="19"/>
        <v>5.5482053689556569E-4</v>
      </c>
      <c r="AU96" s="8">
        <v>0</v>
      </c>
      <c r="AV96" s="17">
        <f t="shared" si="20"/>
        <v>0</v>
      </c>
      <c r="AW96" s="8">
        <v>0</v>
      </c>
      <c r="AX96" s="17">
        <f t="shared" si="21"/>
        <v>0</v>
      </c>
      <c r="AY96" s="2"/>
      <c r="AZ96" s="2">
        <f>AY96-I96</f>
        <v>-348</v>
      </c>
      <c r="BA96" s="3"/>
      <c r="BB96" s="3"/>
      <c r="BC96" s="3"/>
      <c r="BD96" s="3"/>
      <c r="BE96" s="3"/>
      <c r="BF96" s="3"/>
    </row>
    <row r="97" spans="1:58" ht="15">
      <c r="A97" s="14" t="s">
        <v>137</v>
      </c>
      <c r="B97" s="34" t="s">
        <v>133</v>
      </c>
      <c r="C97" s="37">
        <v>63245100104526</v>
      </c>
      <c r="D97" s="15" t="s">
        <v>122</v>
      </c>
      <c r="E97" s="8"/>
      <c r="F97" s="8">
        <v>100424</v>
      </c>
      <c r="G97" s="8">
        <f>F97-I97</f>
        <v>100176</v>
      </c>
      <c r="H97" s="16">
        <f t="shared" si="0"/>
        <v>0.99753047080379187</v>
      </c>
      <c r="I97" s="33">
        <v>248</v>
      </c>
      <c r="J97" s="16">
        <f t="shared" si="1"/>
        <v>2.4695291962080778E-3</v>
      </c>
      <c r="K97" s="8">
        <v>0</v>
      </c>
      <c r="L97" s="17">
        <f t="shared" si="2"/>
        <v>0</v>
      </c>
      <c r="M97" s="8">
        <v>77</v>
      </c>
      <c r="N97" s="17">
        <f t="shared" si="3"/>
        <v>7.6674898430654029E-4</v>
      </c>
      <c r="O97" s="8">
        <v>22</v>
      </c>
      <c r="P97" s="17">
        <f t="shared" si="4"/>
        <v>2.1907113837329721E-4</v>
      </c>
      <c r="Q97" s="8">
        <v>0</v>
      </c>
      <c r="R97" s="17">
        <f t="shared" si="5"/>
        <v>0</v>
      </c>
      <c r="S97" s="8">
        <v>12</v>
      </c>
      <c r="T97" s="17">
        <f t="shared" si="6"/>
        <v>1.1949334820361666E-4</v>
      </c>
      <c r="U97" s="8">
        <v>0</v>
      </c>
      <c r="V97" s="17">
        <f t="shared" si="7"/>
        <v>0</v>
      </c>
      <c r="W97" s="8">
        <v>0</v>
      </c>
      <c r="X97" s="17">
        <f t="shared" si="8"/>
        <v>0</v>
      </c>
      <c r="Y97" s="8">
        <v>0</v>
      </c>
      <c r="Z97" s="17">
        <f t="shared" si="9"/>
        <v>0</v>
      </c>
      <c r="AA97" s="8">
        <v>0</v>
      </c>
      <c r="AB97" s="17">
        <f t="shared" si="10"/>
        <v>0</v>
      </c>
      <c r="AC97" s="8">
        <v>0</v>
      </c>
      <c r="AD97" s="17">
        <f t="shared" si="11"/>
        <v>0</v>
      </c>
      <c r="AE97" s="8">
        <v>76</v>
      </c>
      <c r="AF97" s="17">
        <f t="shared" si="12"/>
        <v>7.5679120528957216E-4</v>
      </c>
      <c r="AG97" s="8">
        <v>0</v>
      </c>
      <c r="AH97" s="17">
        <f t="shared" si="13"/>
        <v>0</v>
      </c>
      <c r="AI97" s="8">
        <v>0</v>
      </c>
      <c r="AJ97" s="17">
        <f t="shared" si="14"/>
        <v>0</v>
      </c>
      <c r="AK97" s="8">
        <v>0</v>
      </c>
      <c r="AL97" s="17">
        <f t="shared" si="15"/>
        <v>0</v>
      </c>
      <c r="AM97" s="8">
        <v>0</v>
      </c>
      <c r="AN97" s="17">
        <f t="shared" si="16"/>
        <v>0</v>
      </c>
      <c r="AO97" s="8">
        <v>0</v>
      </c>
      <c r="AP97" s="17">
        <f t="shared" si="17"/>
        <v>0</v>
      </c>
      <c r="AQ97" s="8">
        <v>0</v>
      </c>
      <c r="AR97" s="17">
        <f t="shared" si="18"/>
        <v>0</v>
      </c>
      <c r="AS97" s="8">
        <v>61</v>
      </c>
      <c r="AT97" s="17">
        <f t="shared" si="19"/>
        <v>6.0742452003505133E-4</v>
      </c>
      <c r="AU97" s="8">
        <v>0</v>
      </c>
      <c r="AV97" s="17">
        <f t="shared" si="20"/>
        <v>0</v>
      </c>
      <c r="AW97" s="8">
        <v>0</v>
      </c>
      <c r="AX97" s="17">
        <f t="shared" si="21"/>
        <v>0</v>
      </c>
      <c r="AY97" s="2"/>
      <c r="AZ97" s="2"/>
      <c r="BA97" s="3"/>
      <c r="BB97" s="3"/>
      <c r="BC97" s="3"/>
      <c r="BD97" s="3"/>
      <c r="BE97" s="3"/>
      <c r="BF97" s="3"/>
    </row>
    <row r="98" spans="1:58" ht="15">
      <c r="A98" s="14" t="s">
        <v>137</v>
      </c>
      <c r="B98" s="34" t="s">
        <v>134</v>
      </c>
      <c r="C98" s="38">
        <v>81245608103747</v>
      </c>
      <c r="D98" s="15" t="s">
        <v>96</v>
      </c>
      <c r="E98" s="8"/>
      <c r="F98" s="8">
        <f t="shared" ref="F98:F101" si="49">G98+I98</f>
        <v>73820</v>
      </c>
      <c r="G98" s="8">
        <v>73718</v>
      </c>
      <c r="H98" s="16">
        <f t="shared" si="0"/>
        <v>0.99861826063397452</v>
      </c>
      <c r="I98" s="33">
        <v>102</v>
      </c>
      <c r="J98" s="16">
        <f t="shared" si="1"/>
        <v>1.3817393660254674E-3</v>
      </c>
      <c r="K98" s="8"/>
      <c r="L98" s="17">
        <f t="shared" si="2"/>
        <v>0</v>
      </c>
      <c r="M98" s="8"/>
      <c r="N98" s="17">
        <f t="shared" si="3"/>
        <v>0</v>
      </c>
      <c r="O98" s="8"/>
      <c r="P98" s="17">
        <f t="shared" si="4"/>
        <v>0</v>
      </c>
      <c r="Q98" s="8"/>
      <c r="R98" s="17">
        <f t="shared" si="5"/>
        <v>0</v>
      </c>
      <c r="S98" s="8"/>
      <c r="T98" s="17">
        <f t="shared" si="6"/>
        <v>0</v>
      </c>
      <c r="U98" s="8"/>
      <c r="V98" s="17">
        <f t="shared" si="7"/>
        <v>0</v>
      </c>
      <c r="W98" s="8"/>
      <c r="X98" s="17">
        <f t="shared" si="8"/>
        <v>0</v>
      </c>
      <c r="Y98" s="8"/>
      <c r="Z98" s="17">
        <f t="shared" si="9"/>
        <v>0</v>
      </c>
      <c r="AA98" s="8"/>
      <c r="AB98" s="17">
        <f t="shared" si="10"/>
        <v>0</v>
      </c>
      <c r="AC98" s="8"/>
      <c r="AD98" s="17">
        <f t="shared" si="11"/>
        <v>0</v>
      </c>
      <c r="AE98" s="8"/>
      <c r="AF98" s="17">
        <f t="shared" si="12"/>
        <v>0</v>
      </c>
      <c r="AG98" s="8"/>
      <c r="AH98" s="17">
        <f t="shared" si="13"/>
        <v>0</v>
      </c>
      <c r="AI98" s="8"/>
      <c r="AJ98" s="17">
        <f t="shared" si="14"/>
        <v>0</v>
      </c>
      <c r="AK98" s="8"/>
      <c r="AL98" s="17">
        <f t="shared" si="15"/>
        <v>0</v>
      </c>
      <c r="AM98" s="8"/>
      <c r="AN98" s="17">
        <f t="shared" si="16"/>
        <v>0</v>
      </c>
      <c r="AO98" s="8"/>
      <c r="AP98" s="17">
        <f t="shared" si="17"/>
        <v>0</v>
      </c>
      <c r="AQ98" s="8"/>
      <c r="AR98" s="17">
        <f t="shared" si="18"/>
        <v>0</v>
      </c>
      <c r="AS98" s="8"/>
      <c r="AT98" s="17">
        <f t="shared" si="19"/>
        <v>0</v>
      </c>
      <c r="AU98" s="8"/>
      <c r="AV98" s="17">
        <f t="shared" si="20"/>
        <v>0</v>
      </c>
      <c r="AW98" s="8"/>
      <c r="AX98" s="17">
        <f t="shared" si="21"/>
        <v>0</v>
      </c>
      <c r="AY98" s="2"/>
      <c r="AZ98" s="2"/>
      <c r="BA98" s="3"/>
      <c r="BB98" s="3"/>
      <c r="BC98" s="3"/>
      <c r="BD98" s="3"/>
      <c r="BE98" s="3"/>
      <c r="BF98" s="3"/>
    </row>
    <row r="99" spans="1:58" ht="15">
      <c r="A99" s="14" t="s">
        <v>137</v>
      </c>
      <c r="B99" s="34" t="s">
        <v>131</v>
      </c>
      <c r="C99" s="5">
        <v>26245012101169</v>
      </c>
      <c r="D99" s="15" t="s">
        <v>60</v>
      </c>
      <c r="E99" s="8"/>
      <c r="F99" s="8">
        <f t="shared" si="49"/>
        <v>72604</v>
      </c>
      <c r="G99" s="8">
        <v>72353</v>
      </c>
      <c r="H99" s="16">
        <f t="shared" si="0"/>
        <v>0.99654289019888709</v>
      </c>
      <c r="I99" s="35">
        <v>251</v>
      </c>
      <c r="J99" s="16">
        <f t="shared" si="1"/>
        <v>3.4571098011128864E-3</v>
      </c>
      <c r="K99" s="8"/>
      <c r="L99" s="17">
        <f t="shared" si="2"/>
        <v>0</v>
      </c>
      <c r="M99" s="8"/>
      <c r="N99" s="17">
        <f t="shared" si="3"/>
        <v>0</v>
      </c>
      <c r="O99" s="8"/>
      <c r="P99" s="17">
        <f t="shared" si="4"/>
        <v>0</v>
      </c>
      <c r="Q99" s="8"/>
      <c r="R99" s="17">
        <f t="shared" si="5"/>
        <v>0</v>
      </c>
      <c r="S99" s="8"/>
      <c r="T99" s="17">
        <f t="shared" si="6"/>
        <v>0</v>
      </c>
      <c r="U99" s="8"/>
      <c r="V99" s="17">
        <f t="shared" si="7"/>
        <v>0</v>
      </c>
      <c r="W99" s="8"/>
      <c r="X99" s="17">
        <f t="shared" si="8"/>
        <v>0</v>
      </c>
      <c r="Y99" s="8"/>
      <c r="Z99" s="17">
        <f t="shared" si="9"/>
        <v>0</v>
      </c>
      <c r="AA99" s="8"/>
      <c r="AB99" s="17">
        <f t="shared" si="10"/>
        <v>0</v>
      </c>
      <c r="AC99" s="8"/>
      <c r="AD99" s="17">
        <f t="shared" si="11"/>
        <v>0</v>
      </c>
      <c r="AE99" s="8"/>
      <c r="AF99" s="17">
        <f t="shared" si="12"/>
        <v>0</v>
      </c>
      <c r="AG99" s="8"/>
      <c r="AH99" s="17">
        <f t="shared" si="13"/>
        <v>0</v>
      </c>
      <c r="AI99" s="8"/>
      <c r="AJ99" s="17">
        <f t="shared" si="14"/>
        <v>0</v>
      </c>
      <c r="AK99" s="8"/>
      <c r="AL99" s="17">
        <f t="shared" si="15"/>
        <v>0</v>
      </c>
      <c r="AM99" s="8"/>
      <c r="AN99" s="17">
        <f t="shared" si="16"/>
        <v>0</v>
      </c>
      <c r="AO99" s="8"/>
      <c r="AP99" s="17">
        <f t="shared" si="17"/>
        <v>0</v>
      </c>
      <c r="AQ99" s="8"/>
      <c r="AR99" s="17">
        <f t="shared" si="18"/>
        <v>0</v>
      </c>
      <c r="AS99" s="8"/>
      <c r="AT99" s="17">
        <f t="shared" si="19"/>
        <v>0</v>
      </c>
      <c r="AU99" s="8"/>
      <c r="AV99" s="17">
        <f t="shared" si="20"/>
        <v>0</v>
      </c>
      <c r="AW99" s="8"/>
      <c r="AX99" s="17">
        <f t="shared" si="21"/>
        <v>0</v>
      </c>
      <c r="AY99" s="2"/>
      <c r="AZ99" s="2"/>
      <c r="BA99" s="3"/>
      <c r="BB99" s="3"/>
      <c r="BC99" s="3"/>
      <c r="BD99" s="3"/>
      <c r="BE99" s="3"/>
      <c r="BF99" s="3"/>
    </row>
    <row r="100" spans="1:58" ht="15">
      <c r="A100" s="14" t="s">
        <v>137</v>
      </c>
      <c r="B100" s="34" t="s">
        <v>138</v>
      </c>
      <c r="C100" s="5">
        <v>51245071203888</v>
      </c>
      <c r="D100" s="15" t="s">
        <v>136</v>
      </c>
      <c r="E100" s="8"/>
      <c r="F100" s="8">
        <f t="shared" si="49"/>
        <v>142205</v>
      </c>
      <c r="G100" s="8">
        <v>141087</v>
      </c>
      <c r="H100" s="16">
        <f t="shared" si="0"/>
        <v>0.99213811047431522</v>
      </c>
      <c r="I100" s="35">
        <v>1118</v>
      </c>
      <c r="J100" s="16">
        <f t="shared" si="1"/>
        <v>7.8618895256847513E-3</v>
      </c>
      <c r="K100" s="8"/>
      <c r="L100" s="17">
        <f t="shared" si="2"/>
        <v>0</v>
      </c>
      <c r="M100" s="8"/>
      <c r="N100" s="17">
        <f t="shared" si="3"/>
        <v>0</v>
      </c>
      <c r="O100" s="8"/>
      <c r="P100" s="17">
        <f t="shared" si="4"/>
        <v>0</v>
      </c>
      <c r="Q100" s="8"/>
      <c r="R100" s="17">
        <f t="shared" si="5"/>
        <v>0</v>
      </c>
      <c r="S100" s="8"/>
      <c r="T100" s="17">
        <f t="shared" si="6"/>
        <v>0</v>
      </c>
      <c r="U100" s="8"/>
      <c r="V100" s="17">
        <f t="shared" si="7"/>
        <v>0</v>
      </c>
      <c r="W100" s="8"/>
      <c r="X100" s="17">
        <f t="shared" si="8"/>
        <v>0</v>
      </c>
      <c r="Y100" s="8"/>
      <c r="Z100" s="17">
        <f t="shared" si="9"/>
        <v>0</v>
      </c>
      <c r="AA100" s="8"/>
      <c r="AB100" s="17">
        <f t="shared" si="10"/>
        <v>0</v>
      </c>
      <c r="AC100" s="8"/>
      <c r="AD100" s="17">
        <f t="shared" si="11"/>
        <v>0</v>
      </c>
      <c r="AE100" s="8"/>
      <c r="AF100" s="17">
        <f t="shared" si="12"/>
        <v>0</v>
      </c>
      <c r="AG100" s="8"/>
      <c r="AH100" s="17">
        <f t="shared" si="13"/>
        <v>0</v>
      </c>
      <c r="AI100" s="8"/>
      <c r="AJ100" s="17">
        <f t="shared" si="14"/>
        <v>0</v>
      </c>
      <c r="AK100" s="8"/>
      <c r="AL100" s="17">
        <f t="shared" si="15"/>
        <v>0</v>
      </c>
      <c r="AM100" s="8"/>
      <c r="AN100" s="17">
        <f t="shared" si="16"/>
        <v>0</v>
      </c>
      <c r="AO100" s="8"/>
      <c r="AP100" s="17">
        <f t="shared" si="17"/>
        <v>0</v>
      </c>
      <c r="AQ100" s="8"/>
      <c r="AR100" s="17">
        <f t="shared" si="18"/>
        <v>0</v>
      </c>
      <c r="AS100" s="8"/>
      <c r="AT100" s="17">
        <f t="shared" si="19"/>
        <v>0</v>
      </c>
      <c r="AU100" s="8"/>
      <c r="AV100" s="17">
        <f t="shared" si="20"/>
        <v>0</v>
      </c>
      <c r="AW100" s="8"/>
      <c r="AX100" s="17">
        <f t="shared" si="21"/>
        <v>0</v>
      </c>
      <c r="AY100" s="2"/>
      <c r="AZ100" s="2"/>
      <c r="BA100" s="3"/>
      <c r="BB100" s="3"/>
      <c r="BC100" s="3"/>
      <c r="BD100" s="3"/>
      <c r="BE100" s="3"/>
      <c r="BF100" s="3"/>
    </row>
    <row r="101" spans="1:58" ht="15">
      <c r="A101" s="14" t="s">
        <v>137</v>
      </c>
      <c r="B101" s="8" t="s">
        <v>126</v>
      </c>
      <c r="C101" s="5">
        <v>81255090101668</v>
      </c>
      <c r="D101" s="15" t="s">
        <v>96</v>
      </c>
      <c r="E101" s="8"/>
      <c r="F101" s="8">
        <f t="shared" si="49"/>
        <v>35198</v>
      </c>
      <c r="G101" s="8">
        <v>35119</v>
      </c>
      <c r="H101" s="16">
        <f t="shared" si="0"/>
        <v>0.99775555429285756</v>
      </c>
      <c r="I101" s="35">
        <v>79</v>
      </c>
      <c r="J101" s="16">
        <f t="shared" si="1"/>
        <v>2.2444457071424512E-3</v>
      </c>
      <c r="K101" s="8"/>
      <c r="L101" s="17">
        <f t="shared" si="2"/>
        <v>0</v>
      </c>
      <c r="M101" s="8"/>
      <c r="N101" s="17">
        <f t="shared" si="3"/>
        <v>0</v>
      </c>
      <c r="O101" s="8"/>
      <c r="P101" s="17">
        <f t="shared" si="4"/>
        <v>0</v>
      </c>
      <c r="Q101" s="8"/>
      <c r="R101" s="17">
        <f t="shared" si="5"/>
        <v>0</v>
      </c>
      <c r="S101" s="8"/>
      <c r="T101" s="17">
        <f t="shared" si="6"/>
        <v>0</v>
      </c>
      <c r="U101" s="8"/>
      <c r="V101" s="17">
        <f t="shared" si="7"/>
        <v>0</v>
      </c>
      <c r="W101" s="8"/>
      <c r="X101" s="17">
        <f t="shared" si="8"/>
        <v>0</v>
      </c>
      <c r="Y101" s="8"/>
      <c r="Z101" s="17">
        <f t="shared" si="9"/>
        <v>0</v>
      </c>
      <c r="AA101" s="8"/>
      <c r="AB101" s="17">
        <f t="shared" si="10"/>
        <v>0</v>
      </c>
      <c r="AC101" s="8"/>
      <c r="AD101" s="17">
        <f t="shared" si="11"/>
        <v>0</v>
      </c>
      <c r="AE101" s="8"/>
      <c r="AF101" s="17">
        <f t="shared" si="12"/>
        <v>0</v>
      </c>
      <c r="AG101" s="8"/>
      <c r="AH101" s="17">
        <f t="shared" si="13"/>
        <v>0</v>
      </c>
      <c r="AI101" s="8"/>
      <c r="AJ101" s="17">
        <f t="shared" si="14"/>
        <v>0</v>
      </c>
      <c r="AK101" s="8"/>
      <c r="AL101" s="17">
        <f t="shared" si="15"/>
        <v>0</v>
      </c>
      <c r="AM101" s="8"/>
      <c r="AN101" s="17">
        <f t="shared" si="16"/>
        <v>0</v>
      </c>
      <c r="AO101" s="8"/>
      <c r="AP101" s="17">
        <f t="shared" si="17"/>
        <v>0</v>
      </c>
      <c r="AQ101" s="8"/>
      <c r="AR101" s="17">
        <f t="shared" si="18"/>
        <v>0</v>
      </c>
      <c r="AS101" s="8"/>
      <c r="AT101" s="17">
        <f t="shared" si="19"/>
        <v>0</v>
      </c>
      <c r="AU101" s="8"/>
      <c r="AV101" s="17">
        <f t="shared" si="20"/>
        <v>0</v>
      </c>
      <c r="AW101" s="8"/>
      <c r="AX101" s="17">
        <f t="shared" si="21"/>
        <v>0</v>
      </c>
      <c r="AY101" s="2"/>
      <c r="AZ101" s="2"/>
      <c r="BA101" s="3"/>
      <c r="BB101" s="3"/>
      <c r="BC101" s="3"/>
      <c r="BD101" s="3"/>
      <c r="BE101" s="3"/>
      <c r="BF101" s="3"/>
    </row>
    <row r="102" spans="1:58" ht="32.25" customHeight="1">
      <c r="A102" s="14" t="s">
        <v>137</v>
      </c>
      <c r="B102" s="14" t="s">
        <v>32</v>
      </c>
      <c r="C102" s="5">
        <v>51245071203888</v>
      </c>
      <c r="D102" s="15" t="s">
        <v>136</v>
      </c>
      <c r="E102" s="8"/>
      <c r="F102" s="8">
        <v>54772</v>
      </c>
      <c r="G102" s="8">
        <f>F102-I102</f>
        <v>53974</v>
      </c>
      <c r="H102" s="16">
        <f t="shared" si="0"/>
        <v>0.98543051194040754</v>
      </c>
      <c r="I102" s="10">
        <v>798</v>
      </c>
      <c r="J102" s="16">
        <f t="shared" si="1"/>
        <v>1.4569488059592493E-2</v>
      </c>
      <c r="K102" s="19">
        <v>0</v>
      </c>
      <c r="L102" s="17">
        <f t="shared" si="2"/>
        <v>0</v>
      </c>
      <c r="M102" s="8">
        <v>641</v>
      </c>
      <c r="N102" s="17">
        <f t="shared" si="3"/>
        <v>1.170305995764259E-2</v>
      </c>
      <c r="O102" s="8">
        <v>0</v>
      </c>
      <c r="P102" s="17">
        <f t="shared" si="4"/>
        <v>0</v>
      </c>
      <c r="Q102" s="8">
        <v>0</v>
      </c>
      <c r="R102" s="17">
        <f t="shared" si="5"/>
        <v>0</v>
      </c>
      <c r="S102" s="8">
        <v>0</v>
      </c>
      <c r="T102" s="17">
        <f t="shared" si="6"/>
        <v>0</v>
      </c>
      <c r="U102" s="8">
        <v>0</v>
      </c>
      <c r="V102" s="17">
        <f t="shared" si="7"/>
        <v>0</v>
      </c>
      <c r="W102" s="8"/>
      <c r="X102" s="17">
        <f t="shared" si="8"/>
        <v>0</v>
      </c>
      <c r="Y102" s="8"/>
      <c r="Z102" s="17">
        <f t="shared" si="9"/>
        <v>0</v>
      </c>
      <c r="AA102" s="8"/>
      <c r="AB102" s="17">
        <f t="shared" si="10"/>
        <v>0</v>
      </c>
      <c r="AC102" s="8"/>
      <c r="AD102" s="17">
        <f t="shared" si="11"/>
        <v>0</v>
      </c>
      <c r="AE102" s="8">
        <v>28</v>
      </c>
      <c r="AF102" s="17">
        <f t="shared" si="12"/>
        <v>5.1121010735412256E-4</v>
      </c>
      <c r="AG102" s="8"/>
      <c r="AH102" s="17">
        <f t="shared" si="13"/>
        <v>0</v>
      </c>
      <c r="AI102" s="8"/>
      <c r="AJ102" s="17">
        <f t="shared" si="14"/>
        <v>0</v>
      </c>
      <c r="AK102" s="8"/>
      <c r="AL102" s="17">
        <f t="shared" si="15"/>
        <v>0</v>
      </c>
      <c r="AM102" s="8"/>
      <c r="AN102" s="17">
        <f t="shared" si="16"/>
        <v>0</v>
      </c>
      <c r="AO102" s="8">
        <v>0</v>
      </c>
      <c r="AP102" s="17">
        <f t="shared" si="17"/>
        <v>0</v>
      </c>
      <c r="AQ102" s="8"/>
      <c r="AR102" s="17">
        <f t="shared" si="18"/>
        <v>0</v>
      </c>
      <c r="AS102" s="8"/>
      <c r="AT102" s="17">
        <f t="shared" si="19"/>
        <v>0</v>
      </c>
      <c r="AU102" s="8">
        <v>129</v>
      </c>
      <c r="AV102" s="17">
        <f t="shared" si="20"/>
        <v>2.3552179945957787E-3</v>
      </c>
      <c r="AW102" s="8">
        <v>0</v>
      </c>
      <c r="AX102" s="17">
        <f t="shared" si="21"/>
        <v>0</v>
      </c>
      <c r="AY102" s="2"/>
      <c r="AZ102" s="2"/>
      <c r="BA102" s="3"/>
      <c r="BB102" s="3"/>
      <c r="BC102" s="3"/>
      <c r="BD102" s="3"/>
      <c r="BE102" s="3"/>
      <c r="BF102" s="3"/>
    </row>
    <row r="103" spans="1:58" ht="15">
      <c r="A103" s="14" t="s">
        <v>137</v>
      </c>
      <c r="B103" s="14" t="s">
        <v>34</v>
      </c>
      <c r="C103" s="5">
        <v>51245071203888</v>
      </c>
      <c r="D103" s="15" t="s">
        <v>136</v>
      </c>
      <c r="E103" s="8"/>
      <c r="F103" s="8">
        <v>67596</v>
      </c>
      <c r="G103" s="8">
        <v>67227</v>
      </c>
      <c r="H103" s="16">
        <f t="shared" si="0"/>
        <v>0.99454109710633765</v>
      </c>
      <c r="I103" s="10">
        <v>369</v>
      </c>
      <c r="J103" s="16">
        <f t="shared" si="1"/>
        <v>5.4589028936623471E-3</v>
      </c>
      <c r="K103" s="8">
        <v>0</v>
      </c>
      <c r="L103" s="17">
        <f t="shared" si="2"/>
        <v>0</v>
      </c>
      <c r="M103" s="8">
        <v>66</v>
      </c>
      <c r="N103" s="17">
        <f t="shared" si="3"/>
        <v>9.7638913545180193E-4</v>
      </c>
      <c r="O103" s="8">
        <v>0</v>
      </c>
      <c r="P103" s="17">
        <f t="shared" si="4"/>
        <v>0</v>
      </c>
      <c r="Q103" s="8">
        <v>0</v>
      </c>
      <c r="R103" s="17">
        <f t="shared" si="5"/>
        <v>0</v>
      </c>
      <c r="S103" s="8">
        <v>0</v>
      </c>
      <c r="T103" s="17">
        <f t="shared" si="6"/>
        <v>0</v>
      </c>
      <c r="U103" s="8"/>
      <c r="V103" s="17">
        <f t="shared" si="7"/>
        <v>0</v>
      </c>
      <c r="W103" s="8"/>
      <c r="X103" s="17">
        <f t="shared" si="8"/>
        <v>0</v>
      </c>
      <c r="Y103" s="8"/>
      <c r="Z103" s="17">
        <f t="shared" si="9"/>
        <v>0</v>
      </c>
      <c r="AA103" s="8"/>
      <c r="AB103" s="17">
        <f t="shared" si="10"/>
        <v>0</v>
      </c>
      <c r="AC103" s="8"/>
      <c r="AD103" s="17">
        <f t="shared" si="11"/>
        <v>0</v>
      </c>
      <c r="AE103" s="8">
        <v>58</v>
      </c>
      <c r="AF103" s="17">
        <f t="shared" si="12"/>
        <v>8.5803893721521981E-4</v>
      </c>
      <c r="AG103" s="8"/>
      <c r="AH103" s="17">
        <f t="shared" si="13"/>
        <v>0</v>
      </c>
      <c r="AI103" s="8"/>
      <c r="AJ103" s="17">
        <f t="shared" si="14"/>
        <v>0</v>
      </c>
      <c r="AK103" s="8"/>
      <c r="AL103" s="17">
        <f t="shared" si="15"/>
        <v>0</v>
      </c>
      <c r="AM103" s="8"/>
      <c r="AN103" s="17">
        <f t="shared" si="16"/>
        <v>0</v>
      </c>
      <c r="AO103" s="8">
        <v>0</v>
      </c>
      <c r="AP103" s="17">
        <f t="shared" si="17"/>
        <v>0</v>
      </c>
      <c r="AQ103" s="8"/>
      <c r="AR103" s="17">
        <f t="shared" si="18"/>
        <v>0</v>
      </c>
      <c r="AS103" s="8">
        <v>41</v>
      </c>
      <c r="AT103" s="17">
        <f t="shared" si="19"/>
        <v>6.0654476596248299E-4</v>
      </c>
      <c r="AU103" s="8">
        <v>204</v>
      </c>
      <c r="AV103" s="17">
        <f t="shared" si="20"/>
        <v>3.0179300550328423E-3</v>
      </c>
      <c r="AW103" s="8">
        <v>0</v>
      </c>
      <c r="AX103" s="17">
        <f t="shared" si="21"/>
        <v>0</v>
      </c>
      <c r="AY103" s="2"/>
      <c r="AZ103" s="2">
        <f t="shared" ref="AZ103:AZ104" si="50">AY103-I103</f>
        <v>-369</v>
      </c>
      <c r="BA103" s="3"/>
      <c r="BB103" s="3"/>
      <c r="BC103" s="3"/>
      <c r="BD103" s="3"/>
      <c r="BE103" s="3"/>
      <c r="BF103" s="3"/>
    </row>
    <row r="104" spans="1:58" ht="15">
      <c r="A104" s="14" t="s">
        <v>137</v>
      </c>
      <c r="B104" s="14" t="s">
        <v>34</v>
      </c>
      <c r="C104" s="5">
        <v>26245012101169</v>
      </c>
      <c r="D104" s="15" t="s">
        <v>60</v>
      </c>
      <c r="E104" s="8"/>
      <c r="F104" s="8">
        <v>65147</v>
      </c>
      <c r="G104" s="8">
        <v>64709</v>
      </c>
      <c r="H104" s="16">
        <f t="shared" si="0"/>
        <v>0.99327674336500527</v>
      </c>
      <c r="I104" s="10">
        <v>438</v>
      </c>
      <c r="J104" s="16">
        <f t="shared" si="1"/>
        <v>6.7232566349947039E-3</v>
      </c>
      <c r="K104" s="8">
        <v>0</v>
      </c>
      <c r="L104" s="17">
        <f t="shared" si="2"/>
        <v>0</v>
      </c>
      <c r="M104" s="8">
        <v>60</v>
      </c>
      <c r="N104" s="17">
        <f t="shared" si="3"/>
        <v>9.2099405958831568E-4</v>
      </c>
      <c r="O104" s="8">
        <v>7</v>
      </c>
      <c r="P104" s="17">
        <f t="shared" si="4"/>
        <v>1.0744930695197016E-4</v>
      </c>
      <c r="Q104" s="8">
        <v>0</v>
      </c>
      <c r="R104" s="17">
        <f t="shared" si="5"/>
        <v>0</v>
      </c>
      <c r="S104" s="8">
        <v>10</v>
      </c>
      <c r="T104" s="17">
        <f t="shared" si="6"/>
        <v>1.5349900993138593E-4</v>
      </c>
      <c r="U104" s="8">
        <v>0</v>
      </c>
      <c r="V104" s="17">
        <f t="shared" si="7"/>
        <v>0</v>
      </c>
      <c r="W104" s="8"/>
      <c r="X104" s="17">
        <f t="shared" si="8"/>
        <v>0</v>
      </c>
      <c r="Y104" s="8"/>
      <c r="Z104" s="17">
        <f t="shared" si="9"/>
        <v>0</v>
      </c>
      <c r="AA104" s="8"/>
      <c r="AB104" s="17">
        <f t="shared" si="10"/>
        <v>0</v>
      </c>
      <c r="AC104" s="8"/>
      <c r="AD104" s="17">
        <f t="shared" si="11"/>
        <v>0</v>
      </c>
      <c r="AE104" s="8">
        <v>53</v>
      </c>
      <c r="AF104" s="17">
        <f t="shared" si="12"/>
        <v>8.1354475263634553E-4</v>
      </c>
      <c r="AG104" s="8"/>
      <c r="AH104" s="17">
        <f t="shared" si="13"/>
        <v>0</v>
      </c>
      <c r="AI104" s="8"/>
      <c r="AJ104" s="17">
        <f t="shared" si="14"/>
        <v>0</v>
      </c>
      <c r="AK104" s="8"/>
      <c r="AL104" s="17">
        <f t="shared" si="15"/>
        <v>0</v>
      </c>
      <c r="AM104" s="8"/>
      <c r="AN104" s="17">
        <f t="shared" si="16"/>
        <v>0</v>
      </c>
      <c r="AO104" s="8">
        <v>0</v>
      </c>
      <c r="AP104" s="17">
        <f t="shared" si="17"/>
        <v>0</v>
      </c>
      <c r="AQ104" s="8"/>
      <c r="AR104" s="17">
        <f t="shared" si="18"/>
        <v>0</v>
      </c>
      <c r="AS104" s="8">
        <v>117</v>
      </c>
      <c r="AT104" s="17">
        <f t="shared" si="19"/>
        <v>1.7959384161972155E-3</v>
      </c>
      <c r="AU104" s="8">
        <v>191</v>
      </c>
      <c r="AV104" s="17">
        <f t="shared" si="20"/>
        <v>2.9318310896894713E-3</v>
      </c>
      <c r="AW104" s="8">
        <v>0</v>
      </c>
      <c r="AX104" s="17">
        <f t="shared" si="21"/>
        <v>0</v>
      </c>
      <c r="AY104" s="2"/>
      <c r="AZ104" s="2">
        <f t="shared" si="50"/>
        <v>-438</v>
      </c>
      <c r="BA104" s="3"/>
      <c r="BB104" s="3"/>
      <c r="BC104" s="3"/>
      <c r="BD104" s="3"/>
      <c r="BE104" s="3"/>
      <c r="BF104" s="3"/>
    </row>
    <row r="105" spans="1:58" ht="15">
      <c r="A105" s="14" t="s">
        <v>139</v>
      </c>
      <c r="B105" s="14" t="s">
        <v>138</v>
      </c>
      <c r="C105" s="5">
        <v>63245483204476</v>
      </c>
      <c r="D105" s="15" t="s">
        <v>53</v>
      </c>
      <c r="E105" s="8"/>
      <c r="F105" s="8">
        <v>526702</v>
      </c>
      <c r="G105" s="8">
        <v>525663</v>
      </c>
      <c r="H105" s="16">
        <f t="shared" si="0"/>
        <v>0.99802734753238076</v>
      </c>
      <c r="I105" s="36">
        <v>1039</v>
      </c>
      <c r="J105" s="16">
        <f t="shared" si="1"/>
        <v>1.9726524676192611E-3</v>
      </c>
      <c r="K105" s="8">
        <v>0</v>
      </c>
      <c r="L105" s="17">
        <f t="shared" si="2"/>
        <v>0</v>
      </c>
      <c r="M105" s="8">
        <v>285</v>
      </c>
      <c r="N105" s="17">
        <f t="shared" si="3"/>
        <v>5.4110293866360866E-4</v>
      </c>
      <c r="O105" s="8">
        <v>146</v>
      </c>
      <c r="P105" s="17">
        <f t="shared" si="4"/>
        <v>2.7719659313995388E-4</v>
      </c>
      <c r="Q105" s="8">
        <v>0</v>
      </c>
      <c r="R105" s="17">
        <f t="shared" si="5"/>
        <v>0</v>
      </c>
      <c r="S105" s="8">
        <v>0</v>
      </c>
      <c r="T105" s="17">
        <f t="shared" si="6"/>
        <v>0</v>
      </c>
      <c r="U105" s="8">
        <v>0</v>
      </c>
      <c r="V105" s="17">
        <f t="shared" si="7"/>
        <v>0</v>
      </c>
      <c r="W105" s="8"/>
      <c r="X105" s="17">
        <f t="shared" si="8"/>
        <v>0</v>
      </c>
      <c r="Y105" s="8"/>
      <c r="Z105" s="17">
        <f t="shared" si="9"/>
        <v>0</v>
      </c>
      <c r="AA105" s="8"/>
      <c r="AB105" s="17">
        <f t="shared" si="10"/>
        <v>0</v>
      </c>
      <c r="AC105" s="8"/>
      <c r="AD105" s="17">
        <f t="shared" si="11"/>
        <v>0</v>
      </c>
      <c r="AE105" s="8">
        <v>261</v>
      </c>
      <c r="AF105" s="17">
        <f t="shared" si="12"/>
        <v>4.9553637540772583E-4</v>
      </c>
      <c r="AG105" s="8"/>
      <c r="AH105" s="17">
        <f t="shared" si="13"/>
        <v>0</v>
      </c>
      <c r="AI105" s="8"/>
      <c r="AJ105" s="17">
        <f t="shared" si="14"/>
        <v>0</v>
      </c>
      <c r="AK105" s="8"/>
      <c r="AL105" s="17">
        <f t="shared" si="15"/>
        <v>0</v>
      </c>
      <c r="AM105" s="8"/>
      <c r="AN105" s="17">
        <f t="shared" si="16"/>
        <v>0</v>
      </c>
      <c r="AO105" s="8">
        <v>0</v>
      </c>
      <c r="AP105" s="17">
        <f t="shared" si="17"/>
        <v>0</v>
      </c>
      <c r="AQ105" s="8"/>
      <c r="AR105" s="17">
        <f t="shared" si="18"/>
        <v>0</v>
      </c>
      <c r="AS105" s="8">
        <v>187</v>
      </c>
      <c r="AT105" s="17">
        <f t="shared" si="19"/>
        <v>3.5503947203542038E-4</v>
      </c>
      <c r="AU105" s="8">
        <v>159</v>
      </c>
      <c r="AV105" s="17">
        <f t="shared" si="20"/>
        <v>3.0187848157022375E-4</v>
      </c>
      <c r="AW105" s="8">
        <v>0</v>
      </c>
      <c r="AX105" s="17">
        <f t="shared" si="21"/>
        <v>0</v>
      </c>
      <c r="AY105" s="2"/>
      <c r="AZ105" s="2"/>
      <c r="BA105" s="3"/>
      <c r="BB105" s="3"/>
      <c r="BC105" s="3"/>
      <c r="BD105" s="3"/>
      <c r="BE105" s="3"/>
      <c r="BF105" s="3"/>
    </row>
    <row r="106" spans="1:58" ht="27">
      <c r="A106" s="14" t="s">
        <v>140</v>
      </c>
      <c r="B106" s="14" t="s">
        <v>134</v>
      </c>
      <c r="C106" s="5">
        <v>60250003103020</v>
      </c>
      <c r="D106" s="15" t="s">
        <v>49</v>
      </c>
      <c r="E106" s="8"/>
      <c r="F106" s="8">
        <v>107018</v>
      </c>
      <c r="G106" s="8">
        <v>106380</v>
      </c>
      <c r="H106" s="16">
        <f t="shared" si="0"/>
        <v>0.99403838606589545</v>
      </c>
      <c r="I106" s="36">
        <v>638</v>
      </c>
      <c r="J106" s="16">
        <f t="shared" si="1"/>
        <v>5.961613934104543E-3</v>
      </c>
      <c r="K106" s="8">
        <v>0</v>
      </c>
      <c r="L106" s="17">
        <f t="shared" si="2"/>
        <v>0</v>
      </c>
      <c r="M106" s="8">
        <v>68</v>
      </c>
      <c r="N106" s="17">
        <f t="shared" si="3"/>
        <v>6.35407127772898E-4</v>
      </c>
      <c r="O106" s="8">
        <v>33</v>
      </c>
      <c r="P106" s="17">
        <f t="shared" si="4"/>
        <v>3.0835934141920049E-4</v>
      </c>
      <c r="Q106" s="8">
        <v>0</v>
      </c>
      <c r="R106" s="17">
        <f t="shared" si="5"/>
        <v>0</v>
      </c>
      <c r="S106" s="8">
        <v>54</v>
      </c>
      <c r="T106" s="17">
        <f t="shared" si="6"/>
        <v>5.0458801323141904E-4</v>
      </c>
      <c r="U106" s="8">
        <v>17</v>
      </c>
      <c r="V106" s="17">
        <f t="shared" si="7"/>
        <v>1.588517819432245E-4</v>
      </c>
      <c r="W106" s="8"/>
      <c r="X106" s="17">
        <f t="shared" si="8"/>
        <v>0</v>
      </c>
      <c r="Y106" s="8"/>
      <c r="Z106" s="17">
        <f t="shared" si="9"/>
        <v>0</v>
      </c>
      <c r="AA106" s="8"/>
      <c r="AB106" s="17">
        <f t="shared" si="10"/>
        <v>0</v>
      </c>
      <c r="AC106" s="8"/>
      <c r="AD106" s="17">
        <f t="shared" si="11"/>
        <v>0</v>
      </c>
      <c r="AE106" s="8">
        <v>50</v>
      </c>
      <c r="AF106" s="17">
        <f t="shared" si="12"/>
        <v>4.6721112336242502E-4</v>
      </c>
      <c r="AG106" s="8"/>
      <c r="AH106" s="17">
        <f t="shared" si="13"/>
        <v>0</v>
      </c>
      <c r="AI106" s="8"/>
      <c r="AJ106" s="17">
        <f t="shared" si="14"/>
        <v>0</v>
      </c>
      <c r="AK106" s="8"/>
      <c r="AL106" s="17">
        <f t="shared" si="15"/>
        <v>0</v>
      </c>
      <c r="AM106" s="8"/>
      <c r="AN106" s="17">
        <f t="shared" si="16"/>
        <v>0</v>
      </c>
      <c r="AO106" s="8">
        <v>0</v>
      </c>
      <c r="AP106" s="17">
        <f t="shared" si="17"/>
        <v>0</v>
      </c>
      <c r="AQ106" s="8"/>
      <c r="AR106" s="17">
        <f t="shared" si="18"/>
        <v>0</v>
      </c>
      <c r="AS106" s="8">
        <v>260</v>
      </c>
      <c r="AT106" s="17">
        <f t="shared" si="19"/>
        <v>2.4294978414846099E-3</v>
      </c>
      <c r="AU106" s="8">
        <v>156</v>
      </c>
      <c r="AV106" s="17">
        <f t="shared" si="20"/>
        <v>1.4576987048907661E-3</v>
      </c>
      <c r="AW106" s="8"/>
      <c r="AX106" s="17">
        <f t="shared" si="21"/>
        <v>0</v>
      </c>
      <c r="AY106" s="2"/>
      <c r="AZ106" s="2"/>
      <c r="BA106" s="3"/>
      <c r="BB106" s="3"/>
      <c r="BC106" s="3"/>
      <c r="BD106" s="3"/>
      <c r="BE106" s="3"/>
      <c r="BF106" s="3"/>
    </row>
    <row r="107" spans="1:58" ht="27">
      <c r="A107" s="14" t="s">
        <v>140</v>
      </c>
      <c r="B107" s="14" t="s">
        <v>32</v>
      </c>
      <c r="C107" s="5">
        <v>60250003103020</v>
      </c>
      <c r="D107" s="15" t="s">
        <v>49</v>
      </c>
      <c r="E107" s="8"/>
      <c r="F107" s="8">
        <v>200684</v>
      </c>
      <c r="G107" s="8">
        <f>F107-I107</f>
        <v>199349</v>
      </c>
      <c r="H107" s="16">
        <f t="shared" si="0"/>
        <v>0.99334775069263115</v>
      </c>
      <c r="I107" s="10">
        <v>1335</v>
      </c>
      <c r="J107" s="16">
        <f t="shared" si="1"/>
        <v>6.6522493073687987E-3</v>
      </c>
      <c r="K107" s="19">
        <v>0</v>
      </c>
      <c r="L107" s="17">
        <f t="shared" si="2"/>
        <v>0</v>
      </c>
      <c r="M107" s="8">
        <v>103</v>
      </c>
      <c r="N107" s="17">
        <f t="shared" si="3"/>
        <v>5.1324470311534551E-4</v>
      </c>
      <c r="O107" s="8">
        <v>74</v>
      </c>
      <c r="P107" s="17">
        <f t="shared" si="4"/>
        <v>3.6873891291782106E-4</v>
      </c>
      <c r="Q107" s="8">
        <v>0</v>
      </c>
      <c r="R107" s="17">
        <f t="shared" si="5"/>
        <v>0</v>
      </c>
      <c r="S107" s="8">
        <v>159</v>
      </c>
      <c r="T107" s="17">
        <f t="shared" si="6"/>
        <v>7.9229036694504799E-4</v>
      </c>
      <c r="U107" s="8"/>
      <c r="V107" s="17">
        <f t="shared" si="7"/>
        <v>0</v>
      </c>
      <c r="W107" s="8"/>
      <c r="X107" s="17">
        <f t="shared" si="8"/>
        <v>0</v>
      </c>
      <c r="Y107" s="8"/>
      <c r="Z107" s="17">
        <f t="shared" si="9"/>
        <v>0</v>
      </c>
      <c r="AA107" s="8"/>
      <c r="AB107" s="17">
        <f t="shared" si="10"/>
        <v>0</v>
      </c>
      <c r="AC107" s="8"/>
      <c r="AD107" s="17">
        <f t="shared" si="11"/>
        <v>0</v>
      </c>
      <c r="AE107" s="8">
        <v>68</v>
      </c>
      <c r="AF107" s="17">
        <f t="shared" si="12"/>
        <v>3.3884116322178151E-4</v>
      </c>
      <c r="AG107" s="8"/>
      <c r="AH107" s="17">
        <f t="shared" si="13"/>
        <v>0</v>
      </c>
      <c r="AI107" s="8"/>
      <c r="AJ107" s="17">
        <f t="shared" si="14"/>
        <v>0</v>
      </c>
      <c r="AK107" s="8"/>
      <c r="AL107" s="17">
        <f t="shared" si="15"/>
        <v>0</v>
      </c>
      <c r="AM107" s="8"/>
      <c r="AN107" s="17">
        <f t="shared" si="16"/>
        <v>0</v>
      </c>
      <c r="AO107" s="8">
        <v>0</v>
      </c>
      <c r="AP107" s="17">
        <f t="shared" si="17"/>
        <v>0</v>
      </c>
      <c r="AQ107" s="8"/>
      <c r="AR107" s="17">
        <f t="shared" si="18"/>
        <v>0</v>
      </c>
      <c r="AS107" s="8"/>
      <c r="AT107" s="17">
        <f t="shared" si="19"/>
        <v>0</v>
      </c>
      <c r="AU107" s="8">
        <v>543</v>
      </c>
      <c r="AV107" s="17">
        <f t="shared" si="20"/>
        <v>2.7057463474915787E-3</v>
      </c>
      <c r="AW107" s="8">
        <v>0</v>
      </c>
      <c r="AX107" s="17">
        <f t="shared" si="21"/>
        <v>0</v>
      </c>
      <c r="AY107" s="2"/>
      <c r="AZ107" s="2"/>
      <c r="BA107" s="3"/>
      <c r="BB107" s="3"/>
      <c r="BC107" s="3"/>
      <c r="BD107" s="3"/>
      <c r="BE107" s="3"/>
      <c r="BF107" s="3"/>
    </row>
    <row r="108" spans="1:58" ht="27">
      <c r="A108" s="14" t="s">
        <v>140</v>
      </c>
      <c r="B108" s="14" t="s">
        <v>34</v>
      </c>
      <c r="C108" s="5">
        <v>60250003103020</v>
      </c>
      <c r="D108" s="15" t="s">
        <v>49</v>
      </c>
      <c r="E108" s="8"/>
      <c r="F108" s="8">
        <v>82110</v>
      </c>
      <c r="G108" s="8">
        <v>81320</v>
      </c>
      <c r="H108" s="16">
        <f t="shared" si="0"/>
        <v>0.99037876019973203</v>
      </c>
      <c r="I108" s="10">
        <v>790</v>
      </c>
      <c r="J108" s="16">
        <f t="shared" si="1"/>
        <v>9.6212398002679337E-3</v>
      </c>
      <c r="K108" s="8"/>
      <c r="L108" s="17">
        <f t="shared" si="2"/>
        <v>0</v>
      </c>
      <c r="M108" s="8">
        <v>60</v>
      </c>
      <c r="N108" s="17">
        <f t="shared" si="3"/>
        <v>7.3072707343807086E-4</v>
      </c>
      <c r="O108" s="8">
        <v>10</v>
      </c>
      <c r="P108" s="17">
        <f t="shared" si="4"/>
        <v>1.2178784557301182E-4</v>
      </c>
      <c r="Q108" s="8"/>
      <c r="R108" s="17">
        <f t="shared" si="5"/>
        <v>0</v>
      </c>
      <c r="S108" s="8">
        <v>26</v>
      </c>
      <c r="T108" s="17">
        <f t="shared" si="6"/>
        <v>3.166483984898307E-4</v>
      </c>
      <c r="U108" s="8">
        <v>15</v>
      </c>
      <c r="V108" s="17">
        <f t="shared" si="7"/>
        <v>1.8268176835951772E-4</v>
      </c>
      <c r="W108" s="8"/>
      <c r="X108" s="17">
        <f t="shared" si="8"/>
        <v>0</v>
      </c>
      <c r="Y108" s="8"/>
      <c r="Z108" s="17">
        <f t="shared" si="9"/>
        <v>0</v>
      </c>
      <c r="AA108" s="8"/>
      <c r="AB108" s="17">
        <f t="shared" si="10"/>
        <v>0</v>
      </c>
      <c r="AC108" s="8"/>
      <c r="AD108" s="17">
        <f t="shared" si="11"/>
        <v>0</v>
      </c>
      <c r="AE108" s="8">
        <v>49</v>
      </c>
      <c r="AF108" s="17">
        <f t="shared" si="12"/>
        <v>5.9676044330775791E-4</v>
      </c>
      <c r="AG108" s="8"/>
      <c r="AH108" s="17">
        <f t="shared" si="13"/>
        <v>0</v>
      </c>
      <c r="AI108" s="8"/>
      <c r="AJ108" s="17">
        <f t="shared" si="14"/>
        <v>0</v>
      </c>
      <c r="AK108" s="8"/>
      <c r="AL108" s="17">
        <f t="shared" si="15"/>
        <v>0</v>
      </c>
      <c r="AM108" s="8"/>
      <c r="AN108" s="17">
        <f t="shared" si="16"/>
        <v>0</v>
      </c>
      <c r="AO108" s="8"/>
      <c r="AP108" s="17">
        <f t="shared" si="17"/>
        <v>0</v>
      </c>
      <c r="AQ108" s="8"/>
      <c r="AR108" s="17">
        <f t="shared" si="18"/>
        <v>0</v>
      </c>
      <c r="AS108" s="8">
        <v>378</v>
      </c>
      <c r="AT108" s="17">
        <f t="shared" si="19"/>
        <v>4.6035805626598461E-3</v>
      </c>
      <c r="AU108" s="8">
        <v>252</v>
      </c>
      <c r="AV108" s="17">
        <f t="shared" si="20"/>
        <v>3.0690537084398979E-3</v>
      </c>
      <c r="AW108" s="8"/>
      <c r="AX108" s="17">
        <f t="shared" si="21"/>
        <v>0</v>
      </c>
      <c r="AY108" s="2"/>
      <c r="AZ108" s="2">
        <f>AY108-I108</f>
        <v>-790</v>
      </c>
      <c r="BA108" s="3"/>
      <c r="BB108" s="3"/>
      <c r="BC108" s="3"/>
      <c r="BD108" s="3"/>
      <c r="BE108" s="3"/>
      <c r="BF108" s="3"/>
    </row>
    <row r="109" spans="1:58" ht="15">
      <c r="A109" s="14" t="s">
        <v>141</v>
      </c>
      <c r="B109" s="14" t="s">
        <v>133</v>
      </c>
      <c r="C109" s="5">
        <v>77255086207683</v>
      </c>
      <c r="D109" s="15" t="s">
        <v>87</v>
      </c>
      <c r="E109" s="8"/>
      <c r="F109" s="8">
        <f>G109+I109</f>
        <v>39630</v>
      </c>
      <c r="G109" s="8">
        <v>39553</v>
      </c>
      <c r="H109" s="16">
        <f t="shared" si="0"/>
        <v>0.99805702750441583</v>
      </c>
      <c r="I109" s="33">
        <v>77</v>
      </c>
      <c r="J109" s="16">
        <f t="shared" si="1"/>
        <v>1.9429724955841534E-3</v>
      </c>
      <c r="K109" s="8">
        <v>0</v>
      </c>
      <c r="L109" s="17">
        <f t="shared" si="2"/>
        <v>0</v>
      </c>
      <c r="M109" s="8">
        <v>0</v>
      </c>
      <c r="N109" s="17">
        <f t="shared" si="3"/>
        <v>0</v>
      </c>
      <c r="O109" s="8"/>
      <c r="P109" s="17">
        <f t="shared" si="4"/>
        <v>0</v>
      </c>
      <c r="Q109" s="8"/>
      <c r="R109" s="17">
        <f t="shared" si="5"/>
        <v>0</v>
      </c>
      <c r="S109" s="8"/>
      <c r="T109" s="17">
        <f t="shared" si="6"/>
        <v>0</v>
      </c>
      <c r="U109" s="8"/>
      <c r="V109" s="17">
        <f t="shared" si="7"/>
        <v>0</v>
      </c>
      <c r="W109" s="8"/>
      <c r="X109" s="17">
        <f t="shared" si="8"/>
        <v>0</v>
      </c>
      <c r="Y109" s="8"/>
      <c r="Z109" s="17">
        <f t="shared" si="9"/>
        <v>0</v>
      </c>
      <c r="AA109" s="8"/>
      <c r="AB109" s="17">
        <f t="shared" si="10"/>
        <v>0</v>
      </c>
      <c r="AC109" s="8"/>
      <c r="AD109" s="17">
        <f t="shared" si="11"/>
        <v>0</v>
      </c>
      <c r="AE109" s="8"/>
      <c r="AF109" s="17">
        <f t="shared" si="12"/>
        <v>0</v>
      </c>
      <c r="AG109" s="8"/>
      <c r="AH109" s="17">
        <f t="shared" si="13"/>
        <v>0</v>
      </c>
      <c r="AI109" s="8"/>
      <c r="AJ109" s="17">
        <f t="shared" si="14"/>
        <v>0</v>
      </c>
      <c r="AK109" s="8"/>
      <c r="AL109" s="17">
        <f t="shared" si="15"/>
        <v>0</v>
      </c>
      <c r="AM109" s="8"/>
      <c r="AN109" s="17">
        <f t="shared" si="16"/>
        <v>0</v>
      </c>
      <c r="AO109" s="8"/>
      <c r="AP109" s="17">
        <f t="shared" si="17"/>
        <v>0</v>
      </c>
      <c r="AQ109" s="8"/>
      <c r="AR109" s="17">
        <f t="shared" si="18"/>
        <v>0</v>
      </c>
      <c r="AS109" s="8"/>
      <c r="AT109" s="17">
        <f t="shared" si="19"/>
        <v>0</v>
      </c>
      <c r="AU109" s="8"/>
      <c r="AV109" s="17">
        <f t="shared" si="20"/>
        <v>0</v>
      </c>
      <c r="AW109" s="8"/>
      <c r="AX109" s="17">
        <f t="shared" si="21"/>
        <v>0</v>
      </c>
      <c r="AY109" s="2"/>
      <c r="AZ109" s="2"/>
      <c r="BA109" s="3"/>
      <c r="BB109" s="3"/>
      <c r="BC109" s="3"/>
      <c r="BD109" s="3"/>
      <c r="BE109" s="3"/>
      <c r="BF109" s="3"/>
    </row>
    <row r="110" spans="1:58" ht="15">
      <c r="A110" s="14" t="s">
        <v>141</v>
      </c>
      <c r="B110" s="14" t="s">
        <v>32</v>
      </c>
      <c r="C110" s="5">
        <v>77255086207683</v>
      </c>
      <c r="D110" s="15" t="s">
        <v>87</v>
      </c>
      <c r="E110" s="8"/>
      <c r="F110" s="8">
        <v>51550</v>
      </c>
      <c r="G110" s="8">
        <f>F110-I110</f>
        <v>51443</v>
      </c>
      <c r="H110" s="16">
        <f t="shared" si="0"/>
        <v>0.9979243452958293</v>
      </c>
      <c r="I110" s="10">
        <v>107</v>
      </c>
      <c r="J110" s="16">
        <f t="shared" si="1"/>
        <v>2.075654704170708E-3</v>
      </c>
      <c r="K110" s="19">
        <v>0</v>
      </c>
      <c r="L110" s="17">
        <f t="shared" si="2"/>
        <v>0</v>
      </c>
      <c r="M110" s="8">
        <v>25</v>
      </c>
      <c r="N110" s="17">
        <f t="shared" si="3"/>
        <v>4.8496605237633366E-4</v>
      </c>
      <c r="O110" s="8">
        <v>27</v>
      </c>
      <c r="P110" s="17">
        <f t="shared" si="4"/>
        <v>5.2376333656644031E-4</v>
      </c>
      <c r="Q110" s="8">
        <v>0</v>
      </c>
      <c r="R110" s="17">
        <f t="shared" si="5"/>
        <v>0</v>
      </c>
      <c r="S110" s="8">
        <v>26</v>
      </c>
      <c r="T110" s="17">
        <f t="shared" si="6"/>
        <v>5.0436469447138696E-4</v>
      </c>
      <c r="U110" s="8"/>
      <c r="V110" s="17">
        <f t="shared" si="7"/>
        <v>0</v>
      </c>
      <c r="W110" s="8"/>
      <c r="X110" s="17">
        <f t="shared" si="8"/>
        <v>0</v>
      </c>
      <c r="Y110" s="8"/>
      <c r="Z110" s="17">
        <f t="shared" si="9"/>
        <v>0</v>
      </c>
      <c r="AA110" s="8"/>
      <c r="AB110" s="17">
        <f t="shared" si="10"/>
        <v>0</v>
      </c>
      <c r="AC110" s="8"/>
      <c r="AD110" s="17">
        <f t="shared" si="11"/>
        <v>0</v>
      </c>
      <c r="AE110" s="8">
        <v>17</v>
      </c>
      <c r="AF110" s="17">
        <f t="shared" si="12"/>
        <v>3.2977691561590687E-4</v>
      </c>
      <c r="AG110" s="8"/>
      <c r="AH110" s="17">
        <f t="shared" si="13"/>
        <v>0</v>
      </c>
      <c r="AI110" s="8"/>
      <c r="AJ110" s="17">
        <f t="shared" si="14"/>
        <v>0</v>
      </c>
      <c r="AK110" s="8"/>
      <c r="AL110" s="17">
        <f t="shared" si="15"/>
        <v>0</v>
      </c>
      <c r="AM110" s="8"/>
      <c r="AN110" s="17">
        <f t="shared" si="16"/>
        <v>0</v>
      </c>
      <c r="AO110" s="8">
        <v>0</v>
      </c>
      <c r="AP110" s="17">
        <f t="shared" si="17"/>
        <v>0</v>
      </c>
      <c r="AQ110" s="8"/>
      <c r="AR110" s="17">
        <f t="shared" si="18"/>
        <v>0</v>
      </c>
      <c r="AS110" s="8"/>
      <c r="AT110" s="17">
        <f t="shared" si="19"/>
        <v>0</v>
      </c>
      <c r="AU110" s="8">
        <v>12</v>
      </c>
      <c r="AV110" s="17">
        <f t="shared" si="20"/>
        <v>2.3278370514064016E-4</v>
      </c>
      <c r="AW110" s="8">
        <v>0</v>
      </c>
      <c r="AX110" s="17">
        <f t="shared" si="21"/>
        <v>0</v>
      </c>
      <c r="AY110" s="2"/>
      <c r="AZ110" s="2"/>
      <c r="BA110" s="3"/>
      <c r="BB110" s="3"/>
      <c r="BC110" s="3"/>
      <c r="BD110" s="3"/>
      <c r="BE110" s="3"/>
      <c r="BF110" s="3"/>
    </row>
    <row r="111" spans="1:58" ht="15">
      <c r="A111" s="14" t="s">
        <v>141</v>
      </c>
      <c r="B111" s="14" t="s">
        <v>34</v>
      </c>
      <c r="C111" s="5">
        <v>63255579204676</v>
      </c>
      <c r="D111" s="15" t="s">
        <v>53</v>
      </c>
      <c r="E111" s="8"/>
      <c r="F111" s="8">
        <v>98900</v>
      </c>
      <c r="G111" s="8">
        <v>98524</v>
      </c>
      <c r="H111" s="16">
        <f t="shared" si="0"/>
        <v>0.99619817997977755</v>
      </c>
      <c r="I111" s="10">
        <v>376</v>
      </c>
      <c r="J111" s="16">
        <f t="shared" si="1"/>
        <v>3.801820020222447E-3</v>
      </c>
      <c r="K111" s="8"/>
      <c r="L111" s="17">
        <f t="shared" si="2"/>
        <v>0</v>
      </c>
      <c r="M111" s="8">
        <v>33</v>
      </c>
      <c r="N111" s="17">
        <f t="shared" si="3"/>
        <v>3.3367037411526795E-4</v>
      </c>
      <c r="O111" s="8">
        <v>33</v>
      </c>
      <c r="P111" s="17">
        <f t="shared" si="4"/>
        <v>3.3367037411526795E-4</v>
      </c>
      <c r="Q111" s="8"/>
      <c r="R111" s="17">
        <f t="shared" si="5"/>
        <v>0</v>
      </c>
      <c r="S111" s="8">
        <v>74</v>
      </c>
      <c r="T111" s="17">
        <f t="shared" si="6"/>
        <v>7.4823053589484327E-4</v>
      </c>
      <c r="U111" s="8">
        <v>0</v>
      </c>
      <c r="V111" s="17">
        <f t="shared" si="7"/>
        <v>0</v>
      </c>
      <c r="W111" s="8"/>
      <c r="X111" s="17">
        <f t="shared" si="8"/>
        <v>0</v>
      </c>
      <c r="Y111" s="8"/>
      <c r="Z111" s="17">
        <f t="shared" si="9"/>
        <v>0</v>
      </c>
      <c r="AA111" s="8"/>
      <c r="AB111" s="17">
        <f t="shared" si="10"/>
        <v>0</v>
      </c>
      <c r="AC111" s="8"/>
      <c r="AD111" s="17">
        <f t="shared" si="11"/>
        <v>0</v>
      </c>
      <c r="AE111" s="8">
        <v>22</v>
      </c>
      <c r="AF111" s="17">
        <f t="shared" si="12"/>
        <v>2.224469160768453E-4</v>
      </c>
      <c r="AG111" s="8"/>
      <c r="AH111" s="17">
        <f t="shared" si="13"/>
        <v>0</v>
      </c>
      <c r="AI111" s="8"/>
      <c r="AJ111" s="17">
        <f t="shared" si="14"/>
        <v>0</v>
      </c>
      <c r="AK111" s="8"/>
      <c r="AL111" s="17">
        <f t="shared" si="15"/>
        <v>0</v>
      </c>
      <c r="AM111" s="8"/>
      <c r="AN111" s="17">
        <f t="shared" si="16"/>
        <v>0</v>
      </c>
      <c r="AO111" s="8"/>
      <c r="AP111" s="17">
        <f t="shared" si="17"/>
        <v>0</v>
      </c>
      <c r="AQ111" s="8"/>
      <c r="AR111" s="17">
        <f t="shared" si="18"/>
        <v>0</v>
      </c>
      <c r="AS111" s="8">
        <v>117</v>
      </c>
      <c r="AT111" s="17">
        <f t="shared" si="19"/>
        <v>1.1830131445904955E-3</v>
      </c>
      <c r="AU111" s="8">
        <v>97</v>
      </c>
      <c r="AV111" s="17">
        <f t="shared" si="20"/>
        <v>9.8078867542972692E-4</v>
      </c>
      <c r="AW111" s="8"/>
      <c r="AX111" s="17">
        <f t="shared" si="21"/>
        <v>0</v>
      </c>
      <c r="AY111" s="2"/>
      <c r="AZ111" s="2">
        <f t="shared" ref="AZ111:AZ112" si="51">AY111-I111</f>
        <v>-376</v>
      </c>
      <c r="BA111" s="3"/>
      <c r="BB111" s="3"/>
      <c r="BC111" s="3"/>
      <c r="BD111" s="3"/>
      <c r="BE111" s="3"/>
      <c r="BF111" s="3"/>
    </row>
    <row r="112" spans="1:58" ht="15">
      <c r="A112" s="14" t="s">
        <v>141</v>
      </c>
      <c r="B112" s="14" t="s">
        <v>34</v>
      </c>
      <c r="C112" s="5">
        <v>77255086207683</v>
      </c>
      <c r="D112" s="15" t="s">
        <v>87</v>
      </c>
      <c r="E112" s="8"/>
      <c r="F112" s="8">
        <v>47280</v>
      </c>
      <c r="G112" s="8">
        <v>47067</v>
      </c>
      <c r="H112" s="16">
        <f t="shared" si="0"/>
        <v>0.99549492385786797</v>
      </c>
      <c r="I112" s="10">
        <v>213</v>
      </c>
      <c r="J112" s="16">
        <f t="shared" si="1"/>
        <v>4.50507614213198E-3</v>
      </c>
      <c r="K112" s="8"/>
      <c r="L112" s="17">
        <f t="shared" si="2"/>
        <v>0</v>
      </c>
      <c r="M112" s="8">
        <v>11</v>
      </c>
      <c r="N112" s="17">
        <f t="shared" si="3"/>
        <v>2.326565143824027E-4</v>
      </c>
      <c r="O112" s="8">
        <v>9</v>
      </c>
      <c r="P112" s="17">
        <f t="shared" si="4"/>
        <v>1.9035532994923857E-4</v>
      </c>
      <c r="Q112" s="8"/>
      <c r="R112" s="17">
        <f t="shared" si="5"/>
        <v>0</v>
      </c>
      <c r="S112" s="8">
        <v>28</v>
      </c>
      <c r="T112" s="17">
        <f t="shared" si="6"/>
        <v>5.9221658206429781E-4</v>
      </c>
      <c r="U112" s="8">
        <v>0</v>
      </c>
      <c r="V112" s="17">
        <f t="shared" si="7"/>
        <v>0</v>
      </c>
      <c r="W112" s="8"/>
      <c r="X112" s="17">
        <f t="shared" si="8"/>
        <v>0</v>
      </c>
      <c r="Y112" s="8"/>
      <c r="Z112" s="17">
        <f t="shared" si="9"/>
        <v>0</v>
      </c>
      <c r="AA112" s="8"/>
      <c r="AB112" s="17">
        <f t="shared" si="10"/>
        <v>0</v>
      </c>
      <c r="AC112" s="8"/>
      <c r="AD112" s="17">
        <f t="shared" si="11"/>
        <v>0</v>
      </c>
      <c r="AE112" s="8">
        <v>8</v>
      </c>
      <c r="AF112" s="17">
        <f t="shared" si="12"/>
        <v>1.6920473773265651E-4</v>
      </c>
      <c r="AG112" s="8"/>
      <c r="AH112" s="17">
        <f t="shared" si="13"/>
        <v>0</v>
      </c>
      <c r="AI112" s="8"/>
      <c r="AJ112" s="17">
        <f t="shared" si="14"/>
        <v>0</v>
      </c>
      <c r="AK112" s="8"/>
      <c r="AL112" s="17">
        <f t="shared" si="15"/>
        <v>0</v>
      </c>
      <c r="AM112" s="8"/>
      <c r="AN112" s="17">
        <f t="shared" si="16"/>
        <v>0</v>
      </c>
      <c r="AO112" s="8"/>
      <c r="AP112" s="17">
        <f t="shared" si="17"/>
        <v>0</v>
      </c>
      <c r="AQ112" s="8"/>
      <c r="AR112" s="17">
        <f t="shared" si="18"/>
        <v>0</v>
      </c>
      <c r="AS112" s="8">
        <v>122</v>
      </c>
      <c r="AT112" s="17">
        <f t="shared" si="19"/>
        <v>2.5803722504230118E-3</v>
      </c>
      <c r="AU112" s="8">
        <v>35</v>
      </c>
      <c r="AV112" s="17">
        <f t="shared" si="20"/>
        <v>7.4027072758037226E-4</v>
      </c>
      <c r="AW112" s="8"/>
      <c r="AX112" s="17">
        <f t="shared" si="21"/>
        <v>0</v>
      </c>
      <c r="AY112" s="2"/>
      <c r="AZ112" s="2">
        <f t="shared" si="51"/>
        <v>-213</v>
      </c>
      <c r="BA112" s="3"/>
      <c r="BB112" s="3"/>
      <c r="BC112" s="3"/>
      <c r="BD112" s="3"/>
      <c r="BE112" s="3"/>
      <c r="BF112" s="3"/>
    </row>
    <row r="113" spans="1:58" ht="27">
      <c r="A113" s="14" t="s">
        <v>142</v>
      </c>
      <c r="B113" s="14" t="s">
        <v>125</v>
      </c>
      <c r="C113" s="5">
        <v>6250113101698</v>
      </c>
      <c r="D113" s="15" t="s">
        <v>143</v>
      </c>
      <c r="E113" s="8"/>
      <c r="F113" s="8">
        <f t="shared" ref="F113:F117" si="52">G113+I113</f>
        <v>75889</v>
      </c>
      <c r="G113" s="8">
        <v>75237</v>
      </c>
      <c r="H113" s="16">
        <f t="shared" si="0"/>
        <v>0.99140850452634766</v>
      </c>
      <c r="I113" s="35">
        <v>652</v>
      </c>
      <c r="J113" s="16">
        <f t="shared" si="1"/>
        <v>8.5914954736523077E-3</v>
      </c>
      <c r="K113" s="8"/>
      <c r="L113" s="17">
        <f t="shared" si="2"/>
        <v>0</v>
      </c>
      <c r="M113" s="8"/>
      <c r="N113" s="17">
        <f t="shared" si="3"/>
        <v>0</v>
      </c>
      <c r="O113" s="8"/>
      <c r="P113" s="17">
        <f t="shared" si="4"/>
        <v>0</v>
      </c>
      <c r="Q113" s="8"/>
      <c r="R113" s="17">
        <f t="shared" si="5"/>
        <v>0</v>
      </c>
      <c r="S113" s="8"/>
      <c r="T113" s="17">
        <f t="shared" si="6"/>
        <v>0</v>
      </c>
      <c r="U113" s="8"/>
      <c r="V113" s="17">
        <f t="shared" si="7"/>
        <v>0</v>
      </c>
      <c r="W113" s="8"/>
      <c r="X113" s="17">
        <f t="shared" si="8"/>
        <v>0</v>
      </c>
      <c r="Y113" s="8"/>
      <c r="Z113" s="17">
        <f t="shared" si="9"/>
        <v>0</v>
      </c>
      <c r="AA113" s="8"/>
      <c r="AB113" s="17">
        <f t="shared" si="10"/>
        <v>0</v>
      </c>
      <c r="AC113" s="8"/>
      <c r="AD113" s="17">
        <f t="shared" si="11"/>
        <v>0</v>
      </c>
      <c r="AE113" s="8"/>
      <c r="AF113" s="17">
        <f t="shared" si="12"/>
        <v>0</v>
      </c>
      <c r="AG113" s="8"/>
      <c r="AH113" s="17">
        <f t="shared" si="13"/>
        <v>0</v>
      </c>
      <c r="AI113" s="8"/>
      <c r="AJ113" s="17">
        <f t="shared" si="14"/>
        <v>0</v>
      </c>
      <c r="AK113" s="8"/>
      <c r="AL113" s="17">
        <f t="shared" si="15"/>
        <v>0</v>
      </c>
      <c r="AM113" s="8"/>
      <c r="AN113" s="17">
        <f t="shared" si="16"/>
        <v>0</v>
      </c>
      <c r="AO113" s="8"/>
      <c r="AP113" s="17">
        <f t="shared" si="17"/>
        <v>0</v>
      </c>
      <c r="AQ113" s="8"/>
      <c r="AR113" s="17">
        <f t="shared" si="18"/>
        <v>0</v>
      </c>
      <c r="AS113" s="8"/>
      <c r="AT113" s="17">
        <f t="shared" si="19"/>
        <v>0</v>
      </c>
      <c r="AU113" s="8"/>
      <c r="AV113" s="17">
        <f t="shared" si="20"/>
        <v>0</v>
      </c>
      <c r="AW113" s="8"/>
      <c r="AX113" s="17">
        <f t="shared" si="21"/>
        <v>0</v>
      </c>
      <c r="AY113" s="2"/>
      <c r="AZ113" s="2"/>
      <c r="BA113" s="3"/>
      <c r="BB113" s="3"/>
      <c r="BC113" s="3"/>
      <c r="BD113" s="3"/>
      <c r="BE113" s="3"/>
      <c r="BF113" s="3"/>
    </row>
    <row r="114" spans="1:58" ht="27">
      <c r="A114" s="14" t="s">
        <v>142</v>
      </c>
      <c r="B114" s="14" t="s">
        <v>125</v>
      </c>
      <c r="C114" s="5">
        <v>26245057101751</v>
      </c>
      <c r="D114" s="15" t="s">
        <v>60</v>
      </c>
      <c r="E114" s="8"/>
      <c r="F114" s="8">
        <f t="shared" si="52"/>
        <v>53894</v>
      </c>
      <c r="G114" s="8">
        <v>53596</v>
      </c>
      <c r="H114" s="16">
        <f t="shared" si="0"/>
        <v>0.99447062752811077</v>
      </c>
      <c r="I114" s="35">
        <v>298</v>
      </c>
      <c r="J114" s="16">
        <f t="shared" si="1"/>
        <v>5.5293724718892641E-3</v>
      </c>
      <c r="K114" s="8"/>
      <c r="L114" s="17">
        <f t="shared" si="2"/>
        <v>0</v>
      </c>
      <c r="M114" s="8"/>
      <c r="N114" s="17">
        <f t="shared" si="3"/>
        <v>0</v>
      </c>
      <c r="O114" s="8"/>
      <c r="P114" s="17">
        <f t="shared" si="4"/>
        <v>0</v>
      </c>
      <c r="Q114" s="8"/>
      <c r="R114" s="17">
        <f t="shared" si="5"/>
        <v>0</v>
      </c>
      <c r="S114" s="8"/>
      <c r="T114" s="17">
        <f t="shared" si="6"/>
        <v>0</v>
      </c>
      <c r="U114" s="8"/>
      <c r="V114" s="17">
        <f t="shared" si="7"/>
        <v>0</v>
      </c>
      <c r="W114" s="8"/>
      <c r="X114" s="17">
        <f t="shared" si="8"/>
        <v>0</v>
      </c>
      <c r="Y114" s="8"/>
      <c r="Z114" s="17">
        <f t="shared" si="9"/>
        <v>0</v>
      </c>
      <c r="AA114" s="8"/>
      <c r="AB114" s="17">
        <f t="shared" si="10"/>
        <v>0</v>
      </c>
      <c r="AC114" s="8"/>
      <c r="AD114" s="17">
        <f t="shared" si="11"/>
        <v>0</v>
      </c>
      <c r="AE114" s="8"/>
      <c r="AF114" s="17">
        <f t="shared" si="12"/>
        <v>0</v>
      </c>
      <c r="AG114" s="8"/>
      <c r="AH114" s="17">
        <f t="shared" si="13"/>
        <v>0</v>
      </c>
      <c r="AI114" s="8"/>
      <c r="AJ114" s="17">
        <f t="shared" si="14"/>
        <v>0</v>
      </c>
      <c r="AK114" s="8"/>
      <c r="AL114" s="17">
        <f t="shared" si="15"/>
        <v>0</v>
      </c>
      <c r="AM114" s="8"/>
      <c r="AN114" s="17">
        <f t="shared" si="16"/>
        <v>0</v>
      </c>
      <c r="AO114" s="8"/>
      <c r="AP114" s="17">
        <f t="shared" si="17"/>
        <v>0</v>
      </c>
      <c r="AQ114" s="8"/>
      <c r="AR114" s="17">
        <f t="shared" si="18"/>
        <v>0</v>
      </c>
      <c r="AS114" s="8"/>
      <c r="AT114" s="17">
        <f t="shared" si="19"/>
        <v>0</v>
      </c>
      <c r="AU114" s="8"/>
      <c r="AV114" s="17">
        <f t="shared" si="20"/>
        <v>0</v>
      </c>
      <c r="AW114" s="8"/>
      <c r="AX114" s="17">
        <f t="shared" si="21"/>
        <v>0</v>
      </c>
      <c r="AY114" s="2"/>
      <c r="AZ114" s="2"/>
      <c r="BA114" s="3"/>
      <c r="BB114" s="3"/>
      <c r="BC114" s="3"/>
      <c r="BD114" s="3"/>
      <c r="BE114" s="3"/>
      <c r="BF114" s="3"/>
    </row>
    <row r="115" spans="1:58" ht="27">
      <c r="A115" s="14" t="s">
        <v>142</v>
      </c>
      <c r="B115" s="14" t="s">
        <v>126</v>
      </c>
      <c r="C115" s="5">
        <v>26245256202329</v>
      </c>
      <c r="D115" s="15" t="s">
        <v>83</v>
      </c>
      <c r="E115" s="8"/>
      <c r="F115" s="8">
        <f t="shared" si="52"/>
        <v>223742</v>
      </c>
      <c r="G115" s="8">
        <v>222266</v>
      </c>
      <c r="H115" s="16">
        <f t="shared" si="0"/>
        <v>0.99340311608906684</v>
      </c>
      <c r="I115" s="35">
        <v>1476</v>
      </c>
      <c r="J115" s="16">
        <f t="shared" si="1"/>
        <v>6.596883910933128E-3</v>
      </c>
      <c r="K115" s="8"/>
      <c r="L115" s="17">
        <f t="shared" si="2"/>
        <v>0</v>
      </c>
      <c r="M115" s="8"/>
      <c r="N115" s="17">
        <f t="shared" si="3"/>
        <v>0</v>
      </c>
      <c r="O115" s="8"/>
      <c r="P115" s="17">
        <f t="shared" si="4"/>
        <v>0</v>
      </c>
      <c r="Q115" s="8"/>
      <c r="R115" s="17">
        <f t="shared" si="5"/>
        <v>0</v>
      </c>
      <c r="S115" s="8"/>
      <c r="T115" s="17">
        <f t="shared" si="6"/>
        <v>0</v>
      </c>
      <c r="U115" s="8"/>
      <c r="V115" s="17">
        <f t="shared" si="7"/>
        <v>0</v>
      </c>
      <c r="W115" s="8"/>
      <c r="X115" s="17">
        <f t="shared" si="8"/>
        <v>0</v>
      </c>
      <c r="Y115" s="8"/>
      <c r="Z115" s="17">
        <f t="shared" si="9"/>
        <v>0</v>
      </c>
      <c r="AA115" s="8"/>
      <c r="AB115" s="17">
        <f t="shared" si="10"/>
        <v>0</v>
      </c>
      <c r="AC115" s="8"/>
      <c r="AD115" s="17">
        <f t="shared" si="11"/>
        <v>0</v>
      </c>
      <c r="AE115" s="8"/>
      <c r="AF115" s="17">
        <f t="shared" si="12"/>
        <v>0</v>
      </c>
      <c r="AG115" s="8"/>
      <c r="AH115" s="17">
        <f t="shared" si="13"/>
        <v>0</v>
      </c>
      <c r="AI115" s="8"/>
      <c r="AJ115" s="17">
        <f t="shared" si="14"/>
        <v>0</v>
      </c>
      <c r="AK115" s="8"/>
      <c r="AL115" s="17">
        <f t="shared" si="15"/>
        <v>0</v>
      </c>
      <c r="AM115" s="8"/>
      <c r="AN115" s="17">
        <f t="shared" si="16"/>
        <v>0</v>
      </c>
      <c r="AO115" s="8"/>
      <c r="AP115" s="17">
        <f t="shared" si="17"/>
        <v>0</v>
      </c>
      <c r="AQ115" s="8"/>
      <c r="AR115" s="17">
        <f t="shared" si="18"/>
        <v>0</v>
      </c>
      <c r="AS115" s="8"/>
      <c r="AT115" s="17">
        <f t="shared" si="19"/>
        <v>0</v>
      </c>
      <c r="AU115" s="8"/>
      <c r="AV115" s="17">
        <f t="shared" si="20"/>
        <v>0</v>
      </c>
      <c r="AW115" s="8"/>
      <c r="AX115" s="17">
        <f t="shared" si="21"/>
        <v>0</v>
      </c>
      <c r="AY115" s="2"/>
      <c r="AZ115" s="2"/>
      <c r="BA115" s="3"/>
      <c r="BB115" s="3"/>
      <c r="BC115" s="3"/>
      <c r="BD115" s="3"/>
      <c r="BE115" s="3"/>
      <c r="BF115" s="3"/>
    </row>
    <row r="116" spans="1:58" ht="27">
      <c r="A116" s="14" t="s">
        <v>142</v>
      </c>
      <c r="B116" s="14" t="s">
        <v>125</v>
      </c>
      <c r="C116" s="5">
        <v>60250004103382</v>
      </c>
      <c r="D116" s="15" t="s">
        <v>49</v>
      </c>
      <c r="E116" s="8"/>
      <c r="F116" s="8">
        <f t="shared" si="52"/>
        <v>45445</v>
      </c>
      <c r="G116" s="8">
        <v>45214</v>
      </c>
      <c r="H116" s="16">
        <f t="shared" si="0"/>
        <v>0.99491693255583669</v>
      </c>
      <c r="I116" s="35">
        <v>231</v>
      </c>
      <c r="J116" s="16">
        <f t="shared" si="1"/>
        <v>5.083067444163274E-3</v>
      </c>
      <c r="K116" s="8"/>
      <c r="L116" s="17">
        <f t="shared" si="2"/>
        <v>0</v>
      </c>
      <c r="M116" s="8"/>
      <c r="N116" s="17">
        <f t="shared" si="3"/>
        <v>0</v>
      </c>
      <c r="O116" s="8"/>
      <c r="P116" s="17">
        <f t="shared" si="4"/>
        <v>0</v>
      </c>
      <c r="Q116" s="8"/>
      <c r="R116" s="17">
        <f t="shared" si="5"/>
        <v>0</v>
      </c>
      <c r="S116" s="8"/>
      <c r="T116" s="17">
        <f t="shared" si="6"/>
        <v>0</v>
      </c>
      <c r="U116" s="8"/>
      <c r="V116" s="17">
        <f t="shared" si="7"/>
        <v>0</v>
      </c>
      <c r="W116" s="8"/>
      <c r="X116" s="17">
        <f t="shared" si="8"/>
        <v>0</v>
      </c>
      <c r="Y116" s="8"/>
      <c r="Z116" s="17">
        <f t="shared" si="9"/>
        <v>0</v>
      </c>
      <c r="AA116" s="8"/>
      <c r="AB116" s="17">
        <f t="shared" si="10"/>
        <v>0</v>
      </c>
      <c r="AC116" s="8"/>
      <c r="AD116" s="17">
        <f t="shared" si="11"/>
        <v>0</v>
      </c>
      <c r="AE116" s="8"/>
      <c r="AF116" s="17">
        <f t="shared" si="12"/>
        <v>0</v>
      </c>
      <c r="AG116" s="8"/>
      <c r="AH116" s="17">
        <f t="shared" si="13"/>
        <v>0</v>
      </c>
      <c r="AI116" s="8"/>
      <c r="AJ116" s="17">
        <f t="shared" si="14"/>
        <v>0</v>
      </c>
      <c r="AK116" s="8"/>
      <c r="AL116" s="17">
        <f t="shared" si="15"/>
        <v>0</v>
      </c>
      <c r="AM116" s="8"/>
      <c r="AN116" s="17">
        <f t="shared" si="16"/>
        <v>0</v>
      </c>
      <c r="AO116" s="8"/>
      <c r="AP116" s="17">
        <f t="shared" si="17"/>
        <v>0</v>
      </c>
      <c r="AQ116" s="8"/>
      <c r="AR116" s="17">
        <f t="shared" si="18"/>
        <v>0</v>
      </c>
      <c r="AS116" s="8"/>
      <c r="AT116" s="17">
        <f t="shared" si="19"/>
        <v>0</v>
      </c>
      <c r="AU116" s="8"/>
      <c r="AV116" s="17">
        <f t="shared" si="20"/>
        <v>0</v>
      </c>
      <c r="AW116" s="8"/>
      <c r="AX116" s="17">
        <f t="shared" si="21"/>
        <v>0</v>
      </c>
      <c r="AY116" s="2"/>
      <c r="AZ116" s="2"/>
      <c r="BA116" s="3"/>
      <c r="BB116" s="3"/>
      <c r="BC116" s="3"/>
      <c r="BD116" s="3"/>
      <c r="BE116" s="3"/>
      <c r="BF116" s="3"/>
    </row>
    <row r="117" spans="1:58" ht="27">
      <c r="A117" s="14" t="s">
        <v>142</v>
      </c>
      <c r="B117" s="14" t="s">
        <v>127</v>
      </c>
      <c r="C117" s="5">
        <v>63255285202390</v>
      </c>
      <c r="D117" s="15" t="s">
        <v>53</v>
      </c>
      <c r="E117" s="8"/>
      <c r="F117" s="8">
        <f t="shared" si="52"/>
        <v>49613</v>
      </c>
      <c r="G117" s="8">
        <v>49476</v>
      </c>
      <c r="H117" s="16">
        <f t="shared" si="0"/>
        <v>0.99723862697276922</v>
      </c>
      <c r="I117" s="35">
        <v>137</v>
      </c>
      <c r="J117" s="16">
        <f t="shared" si="1"/>
        <v>2.7613730272307659E-3</v>
      </c>
      <c r="K117" s="8"/>
      <c r="L117" s="17">
        <f t="shared" si="2"/>
        <v>0</v>
      </c>
      <c r="M117" s="8"/>
      <c r="N117" s="17">
        <f t="shared" si="3"/>
        <v>0</v>
      </c>
      <c r="O117" s="8"/>
      <c r="P117" s="17">
        <f t="shared" si="4"/>
        <v>0</v>
      </c>
      <c r="Q117" s="8"/>
      <c r="R117" s="17">
        <f t="shared" si="5"/>
        <v>0</v>
      </c>
      <c r="S117" s="8"/>
      <c r="T117" s="17">
        <f t="shared" si="6"/>
        <v>0</v>
      </c>
      <c r="U117" s="8"/>
      <c r="V117" s="17">
        <f t="shared" si="7"/>
        <v>0</v>
      </c>
      <c r="W117" s="8"/>
      <c r="X117" s="17">
        <f t="shared" si="8"/>
        <v>0</v>
      </c>
      <c r="Y117" s="8"/>
      <c r="Z117" s="17">
        <f t="shared" si="9"/>
        <v>0</v>
      </c>
      <c r="AA117" s="8"/>
      <c r="AB117" s="17">
        <f t="shared" si="10"/>
        <v>0</v>
      </c>
      <c r="AC117" s="8"/>
      <c r="AD117" s="17">
        <f t="shared" si="11"/>
        <v>0</v>
      </c>
      <c r="AE117" s="8"/>
      <c r="AF117" s="17">
        <f t="shared" si="12"/>
        <v>0</v>
      </c>
      <c r="AG117" s="8"/>
      <c r="AH117" s="17">
        <f t="shared" si="13"/>
        <v>0</v>
      </c>
      <c r="AI117" s="8"/>
      <c r="AJ117" s="17">
        <f t="shared" si="14"/>
        <v>0</v>
      </c>
      <c r="AK117" s="8"/>
      <c r="AL117" s="17">
        <f t="shared" si="15"/>
        <v>0</v>
      </c>
      <c r="AM117" s="8"/>
      <c r="AN117" s="17">
        <f t="shared" si="16"/>
        <v>0</v>
      </c>
      <c r="AO117" s="8"/>
      <c r="AP117" s="17">
        <f t="shared" si="17"/>
        <v>0</v>
      </c>
      <c r="AQ117" s="8"/>
      <c r="AR117" s="17">
        <f t="shared" si="18"/>
        <v>0</v>
      </c>
      <c r="AS117" s="8"/>
      <c r="AT117" s="17">
        <f t="shared" si="19"/>
        <v>0</v>
      </c>
      <c r="AU117" s="8"/>
      <c r="AV117" s="17">
        <f t="shared" si="20"/>
        <v>0</v>
      </c>
      <c r="AW117" s="8"/>
      <c r="AX117" s="17">
        <f t="shared" si="21"/>
        <v>0</v>
      </c>
      <c r="AY117" s="2"/>
      <c r="AZ117" s="2"/>
      <c r="BA117" s="3"/>
      <c r="BB117" s="3"/>
      <c r="BC117" s="3"/>
      <c r="BD117" s="3"/>
      <c r="BE117" s="3"/>
      <c r="BF117" s="3"/>
    </row>
    <row r="118" spans="1:58" ht="27">
      <c r="A118" s="14" t="s">
        <v>142</v>
      </c>
      <c r="B118" s="14" t="s">
        <v>32</v>
      </c>
      <c r="C118" s="5">
        <v>6250113101698</v>
      </c>
      <c r="D118" s="15" t="s">
        <v>143</v>
      </c>
      <c r="E118" s="8"/>
      <c r="F118" s="8">
        <v>99046</v>
      </c>
      <c r="G118" s="8">
        <f t="shared" ref="G118:G121" si="53">F118-I118</f>
        <v>98177</v>
      </c>
      <c r="H118" s="16">
        <f t="shared" si="0"/>
        <v>0.99122629889142422</v>
      </c>
      <c r="I118" s="10">
        <v>869</v>
      </c>
      <c r="J118" s="16">
        <f t="shared" si="1"/>
        <v>8.7737011085758133E-3</v>
      </c>
      <c r="K118" s="19">
        <v>0</v>
      </c>
      <c r="L118" s="17">
        <f t="shared" si="2"/>
        <v>0</v>
      </c>
      <c r="M118" s="8">
        <v>69</v>
      </c>
      <c r="N118" s="17">
        <f t="shared" si="3"/>
        <v>6.9664600286735456E-4</v>
      </c>
      <c r="O118" s="8">
        <v>38</v>
      </c>
      <c r="P118" s="17">
        <f t="shared" si="4"/>
        <v>3.836601175211518E-4</v>
      </c>
      <c r="Q118" s="8">
        <v>0</v>
      </c>
      <c r="R118" s="17">
        <f t="shared" si="5"/>
        <v>0</v>
      </c>
      <c r="S118" s="8"/>
      <c r="T118" s="17">
        <f t="shared" si="6"/>
        <v>0</v>
      </c>
      <c r="U118" s="8"/>
      <c r="V118" s="17">
        <f t="shared" si="7"/>
        <v>0</v>
      </c>
      <c r="W118" s="8"/>
      <c r="X118" s="17">
        <f t="shared" si="8"/>
        <v>0</v>
      </c>
      <c r="Y118" s="8"/>
      <c r="Z118" s="17">
        <f t="shared" si="9"/>
        <v>0</v>
      </c>
      <c r="AA118" s="8"/>
      <c r="AB118" s="17">
        <f t="shared" si="10"/>
        <v>0</v>
      </c>
      <c r="AC118" s="8"/>
      <c r="AD118" s="17">
        <f t="shared" si="11"/>
        <v>0</v>
      </c>
      <c r="AE118" s="8">
        <v>57</v>
      </c>
      <c r="AF118" s="17">
        <f t="shared" si="12"/>
        <v>5.7549017628172772E-4</v>
      </c>
      <c r="AG118" s="8"/>
      <c r="AH118" s="17">
        <f t="shared" si="13"/>
        <v>0</v>
      </c>
      <c r="AI118" s="8"/>
      <c r="AJ118" s="17">
        <f t="shared" si="14"/>
        <v>0</v>
      </c>
      <c r="AK118" s="8"/>
      <c r="AL118" s="17">
        <f t="shared" si="15"/>
        <v>0</v>
      </c>
      <c r="AM118" s="8"/>
      <c r="AN118" s="17">
        <f t="shared" si="16"/>
        <v>0</v>
      </c>
      <c r="AO118" s="8">
        <v>0</v>
      </c>
      <c r="AP118" s="17">
        <f t="shared" si="17"/>
        <v>0</v>
      </c>
      <c r="AQ118" s="8"/>
      <c r="AR118" s="17">
        <f t="shared" si="18"/>
        <v>0</v>
      </c>
      <c r="AS118" s="8"/>
      <c r="AT118" s="17">
        <f t="shared" si="19"/>
        <v>0</v>
      </c>
      <c r="AU118" s="8">
        <v>705</v>
      </c>
      <c r="AV118" s="17">
        <f t="shared" si="20"/>
        <v>7.1179048119055796E-3</v>
      </c>
      <c r="AW118" s="8">
        <v>0</v>
      </c>
      <c r="AX118" s="17">
        <f t="shared" si="21"/>
        <v>0</v>
      </c>
      <c r="AY118" s="2"/>
      <c r="AZ118" s="2"/>
      <c r="BA118" s="3"/>
      <c r="BB118" s="3"/>
      <c r="BC118" s="3"/>
      <c r="BD118" s="3"/>
      <c r="BE118" s="3"/>
      <c r="BF118" s="3"/>
    </row>
    <row r="119" spans="1:58" ht="27">
      <c r="A119" s="14" t="s">
        <v>142</v>
      </c>
      <c r="B119" s="14" t="s">
        <v>144</v>
      </c>
      <c r="C119" s="5">
        <v>26245057101751</v>
      </c>
      <c r="D119" s="15" t="s">
        <v>60</v>
      </c>
      <c r="E119" s="8"/>
      <c r="F119" s="8">
        <v>22694</v>
      </c>
      <c r="G119" s="8">
        <f t="shared" si="53"/>
        <v>22438</v>
      </c>
      <c r="H119" s="16">
        <f t="shared" si="0"/>
        <v>0.98871948532651799</v>
      </c>
      <c r="I119" s="10">
        <v>256</v>
      </c>
      <c r="J119" s="16">
        <f t="shared" si="1"/>
        <v>1.1280514673481977E-2</v>
      </c>
      <c r="K119" s="19">
        <v>0</v>
      </c>
      <c r="L119" s="17">
        <f t="shared" si="2"/>
        <v>0</v>
      </c>
      <c r="M119" s="8">
        <v>18</v>
      </c>
      <c r="N119" s="17">
        <f t="shared" si="3"/>
        <v>7.9316118797920156E-4</v>
      </c>
      <c r="O119" s="8">
        <v>14</v>
      </c>
      <c r="P119" s="17">
        <f t="shared" si="4"/>
        <v>6.1690314620604567E-4</v>
      </c>
      <c r="Q119" s="8">
        <v>0</v>
      </c>
      <c r="R119" s="17">
        <f t="shared" si="5"/>
        <v>0</v>
      </c>
      <c r="S119" s="8"/>
      <c r="T119" s="17">
        <f t="shared" si="6"/>
        <v>0</v>
      </c>
      <c r="U119" s="8"/>
      <c r="V119" s="17">
        <f t="shared" si="7"/>
        <v>0</v>
      </c>
      <c r="W119" s="8"/>
      <c r="X119" s="17">
        <f t="shared" si="8"/>
        <v>0</v>
      </c>
      <c r="Y119" s="8"/>
      <c r="Z119" s="17">
        <f t="shared" si="9"/>
        <v>0</v>
      </c>
      <c r="AA119" s="8"/>
      <c r="AB119" s="17">
        <f t="shared" si="10"/>
        <v>0</v>
      </c>
      <c r="AC119" s="8"/>
      <c r="AD119" s="17">
        <f t="shared" si="11"/>
        <v>0</v>
      </c>
      <c r="AE119" s="8">
        <v>13</v>
      </c>
      <c r="AF119" s="17">
        <f t="shared" si="12"/>
        <v>5.7283863576275667E-4</v>
      </c>
      <c r="AG119" s="8"/>
      <c r="AH119" s="17">
        <f t="shared" si="13"/>
        <v>0</v>
      </c>
      <c r="AI119" s="8"/>
      <c r="AJ119" s="17">
        <f t="shared" si="14"/>
        <v>0</v>
      </c>
      <c r="AK119" s="8"/>
      <c r="AL119" s="17">
        <f t="shared" si="15"/>
        <v>0</v>
      </c>
      <c r="AM119" s="8"/>
      <c r="AN119" s="17">
        <f t="shared" si="16"/>
        <v>0</v>
      </c>
      <c r="AO119" s="8">
        <v>0</v>
      </c>
      <c r="AP119" s="17">
        <f t="shared" si="17"/>
        <v>0</v>
      </c>
      <c r="AQ119" s="8"/>
      <c r="AR119" s="17">
        <f t="shared" si="18"/>
        <v>0</v>
      </c>
      <c r="AS119" s="8"/>
      <c r="AT119" s="17">
        <f t="shared" si="19"/>
        <v>0</v>
      </c>
      <c r="AU119" s="8">
        <v>211</v>
      </c>
      <c r="AV119" s="17">
        <f t="shared" si="20"/>
        <v>9.2976117035339732E-3</v>
      </c>
      <c r="AW119" s="8">
        <v>0</v>
      </c>
      <c r="AX119" s="17">
        <f t="shared" si="21"/>
        <v>0</v>
      </c>
      <c r="AY119" s="2"/>
      <c r="AZ119" s="2"/>
      <c r="BA119" s="3"/>
      <c r="BB119" s="3"/>
      <c r="BC119" s="3"/>
      <c r="BD119" s="3"/>
      <c r="BE119" s="3"/>
      <c r="BF119" s="3"/>
    </row>
    <row r="120" spans="1:58" ht="27">
      <c r="A120" s="14" t="s">
        <v>142</v>
      </c>
      <c r="B120" s="14" t="s">
        <v>32</v>
      </c>
      <c r="C120" s="5">
        <v>60250004103382</v>
      </c>
      <c r="D120" s="15" t="s">
        <v>49</v>
      </c>
      <c r="E120" s="8"/>
      <c r="F120" s="8">
        <v>26469</v>
      </c>
      <c r="G120" s="8">
        <f t="shared" si="53"/>
        <v>26263</v>
      </c>
      <c r="H120" s="16">
        <f t="shared" si="0"/>
        <v>0.99221731081642672</v>
      </c>
      <c r="I120" s="10">
        <v>206</v>
      </c>
      <c r="J120" s="16">
        <f t="shared" si="1"/>
        <v>7.7826891835732362E-3</v>
      </c>
      <c r="K120" s="19">
        <v>0</v>
      </c>
      <c r="L120" s="17">
        <f t="shared" si="2"/>
        <v>0</v>
      </c>
      <c r="M120" s="8">
        <v>17</v>
      </c>
      <c r="N120" s="17">
        <f t="shared" si="3"/>
        <v>6.4226075786769424E-4</v>
      </c>
      <c r="O120" s="8">
        <v>10</v>
      </c>
      <c r="P120" s="17">
        <f t="shared" si="4"/>
        <v>3.7780044580452607E-4</v>
      </c>
      <c r="Q120" s="8">
        <v>0</v>
      </c>
      <c r="R120" s="17">
        <f t="shared" si="5"/>
        <v>0</v>
      </c>
      <c r="S120" s="8"/>
      <c r="T120" s="17">
        <f t="shared" si="6"/>
        <v>0</v>
      </c>
      <c r="U120" s="8"/>
      <c r="V120" s="17">
        <f t="shared" si="7"/>
        <v>0</v>
      </c>
      <c r="W120" s="8"/>
      <c r="X120" s="17">
        <f t="shared" si="8"/>
        <v>0</v>
      </c>
      <c r="Y120" s="8"/>
      <c r="Z120" s="17">
        <f t="shared" si="9"/>
        <v>0</v>
      </c>
      <c r="AA120" s="8"/>
      <c r="AB120" s="17">
        <f t="shared" si="10"/>
        <v>0</v>
      </c>
      <c r="AC120" s="8"/>
      <c r="AD120" s="17">
        <f t="shared" si="11"/>
        <v>0</v>
      </c>
      <c r="AE120" s="8">
        <v>15</v>
      </c>
      <c r="AF120" s="17">
        <f t="shared" si="12"/>
        <v>5.6670066870678911E-4</v>
      </c>
      <c r="AG120" s="8"/>
      <c r="AH120" s="17">
        <f t="shared" si="13"/>
        <v>0</v>
      </c>
      <c r="AI120" s="8"/>
      <c r="AJ120" s="17">
        <f t="shared" si="14"/>
        <v>0</v>
      </c>
      <c r="AK120" s="8"/>
      <c r="AL120" s="17">
        <f t="shared" si="15"/>
        <v>0</v>
      </c>
      <c r="AM120" s="8"/>
      <c r="AN120" s="17">
        <f t="shared" si="16"/>
        <v>0</v>
      </c>
      <c r="AO120" s="8">
        <v>0</v>
      </c>
      <c r="AP120" s="17">
        <f t="shared" si="17"/>
        <v>0</v>
      </c>
      <c r="AQ120" s="8"/>
      <c r="AR120" s="17">
        <f t="shared" si="18"/>
        <v>0</v>
      </c>
      <c r="AS120" s="8"/>
      <c r="AT120" s="17">
        <f t="shared" si="19"/>
        <v>0</v>
      </c>
      <c r="AU120" s="8">
        <v>164</v>
      </c>
      <c r="AV120" s="17">
        <f t="shared" si="20"/>
        <v>6.195927311194227E-3</v>
      </c>
      <c r="AW120" s="8">
        <v>0</v>
      </c>
      <c r="AX120" s="17">
        <f t="shared" si="21"/>
        <v>0</v>
      </c>
      <c r="AY120" s="2"/>
      <c r="AZ120" s="2"/>
      <c r="BA120" s="3"/>
      <c r="BB120" s="3"/>
      <c r="BC120" s="3"/>
      <c r="BD120" s="3"/>
      <c r="BE120" s="3"/>
      <c r="BF120" s="3"/>
    </row>
    <row r="121" spans="1:58" ht="27">
      <c r="A121" s="14" t="s">
        <v>142</v>
      </c>
      <c r="B121" s="14" t="s">
        <v>34</v>
      </c>
      <c r="C121" s="5">
        <v>63245633202759</v>
      </c>
      <c r="D121" s="15" t="s">
        <v>122</v>
      </c>
      <c r="E121" s="8"/>
      <c r="F121" s="8">
        <v>93037</v>
      </c>
      <c r="G121" s="8">
        <f t="shared" si="53"/>
        <v>92170</v>
      </c>
      <c r="H121" s="16">
        <f t="shared" si="0"/>
        <v>0.99068112686350596</v>
      </c>
      <c r="I121" s="10">
        <v>867</v>
      </c>
      <c r="J121" s="16">
        <f t="shared" si="1"/>
        <v>9.3188731364940835E-3</v>
      </c>
      <c r="K121" s="8"/>
      <c r="L121" s="17">
        <f t="shared" si="2"/>
        <v>0</v>
      </c>
      <c r="M121" s="8">
        <v>64</v>
      </c>
      <c r="N121" s="17">
        <f t="shared" si="3"/>
        <v>6.8789836301686423E-4</v>
      </c>
      <c r="O121" s="8">
        <v>36</v>
      </c>
      <c r="P121" s="17">
        <f t="shared" si="4"/>
        <v>3.8694282919698612E-4</v>
      </c>
      <c r="Q121" s="8"/>
      <c r="R121" s="17">
        <f t="shared" si="5"/>
        <v>0</v>
      </c>
      <c r="S121" s="8"/>
      <c r="T121" s="17">
        <f t="shared" si="6"/>
        <v>0</v>
      </c>
      <c r="U121" s="8"/>
      <c r="V121" s="17">
        <f t="shared" si="7"/>
        <v>0</v>
      </c>
      <c r="W121" s="8"/>
      <c r="X121" s="17">
        <f t="shared" si="8"/>
        <v>0</v>
      </c>
      <c r="Y121" s="8"/>
      <c r="Z121" s="17">
        <f t="shared" si="9"/>
        <v>0</v>
      </c>
      <c r="AA121" s="8"/>
      <c r="AB121" s="17">
        <f t="shared" si="10"/>
        <v>0</v>
      </c>
      <c r="AC121" s="8"/>
      <c r="AD121" s="17">
        <f t="shared" si="11"/>
        <v>0</v>
      </c>
      <c r="AE121" s="8">
        <v>54</v>
      </c>
      <c r="AF121" s="17">
        <f t="shared" si="12"/>
        <v>5.8041424379547926E-4</v>
      </c>
      <c r="AG121" s="8"/>
      <c r="AH121" s="17">
        <f t="shared" si="13"/>
        <v>0</v>
      </c>
      <c r="AI121" s="8"/>
      <c r="AJ121" s="17">
        <f t="shared" si="14"/>
        <v>0</v>
      </c>
      <c r="AK121" s="8"/>
      <c r="AL121" s="17">
        <f t="shared" si="15"/>
        <v>0</v>
      </c>
      <c r="AM121" s="8"/>
      <c r="AN121" s="17">
        <f t="shared" si="16"/>
        <v>0</v>
      </c>
      <c r="AO121" s="8"/>
      <c r="AP121" s="17">
        <f t="shared" si="17"/>
        <v>0</v>
      </c>
      <c r="AQ121" s="8"/>
      <c r="AR121" s="17">
        <f t="shared" si="18"/>
        <v>0</v>
      </c>
      <c r="AS121" s="8">
        <v>713</v>
      </c>
      <c r="AT121" s="17">
        <f t="shared" si="19"/>
        <v>7.6636177004847537E-3</v>
      </c>
      <c r="AU121" s="8">
        <v>0</v>
      </c>
      <c r="AV121" s="17">
        <f t="shared" si="20"/>
        <v>0</v>
      </c>
      <c r="AW121" s="8"/>
      <c r="AX121" s="17">
        <f t="shared" si="21"/>
        <v>0</v>
      </c>
      <c r="AY121" s="2"/>
      <c r="AZ121" s="2">
        <f>AY121-I121</f>
        <v>-867</v>
      </c>
      <c r="BA121" s="3"/>
      <c r="BB121" s="3"/>
      <c r="BC121" s="3"/>
      <c r="BD121" s="3"/>
      <c r="BE121" s="3"/>
      <c r="BF121" s="3"/>
    </row>
    <row r="122" spans="1:58" ht="15">
      <c r="A122" s="14" t="s">
        <v>145</v>
      </c>
      <c r="B122" s="14" t="s">
        <v>126</v>
      </c>
      <c r="C122" s="5">
        <v>63255050201250</v>
      </c>
      <c r="D122" s="15" t="s">
        <v>53</v>
      </c>
      <c r="E122" s="8"/>
      <c r="F122" s="8">
        <v>239208</v>
      </c>
      <c r="G122" s="8">
        <v>238574</v>
      </c>
      <c r="H122" s="16">
        <f t="shared" si="0"/>
        <v>0.99734958697033549</v>
      </c>
      <c r="I122" s="36">
        <v>634</v>
      </c>
      <c r="J122" s="16">
        <f t="shared" si="1"/>
        <v>2.6504130296645598E-3</v>
      </c>
      <c r="K122" s="8">
        <v>0</v>
      </c>
      <c r="L122" s="17">
        <f t="shared" si="2"/>
        <v>0</v>
      </c>
      <c r="M122" s="8">
        <v>153</v>
      </c>
      <c r="N122" s="17">
        <f t="shared" si="3"/>
        <v>6.3961071536069026E-4</v>
      </c>
      <c r="O122" s="8">
        <v>190</v>
      </c>
      <c r="P122" s="17">
        <f t="shared" si="4"/>
        <v>7.9428781646098798E-4</v>
      </c>
      <c r="Q122" s="8">
        <v>0</v>
      </c>
      <c r="R122" s="17">
        <f t="shared" si="5"/>
        <v>0</v>
      </c>
      <c r="S122" s="8">
        <v>0</v>
      </c>
      <c r="T122" s="17">
        <f t="shared" si="6"/>
        <v>0</v>
      </c>
      <c r="U122" s="8">
        <v>0</v>
      </c>
      <c r="V122" s="17">
        <f t="shared" si="7"/>
        <v>0</v>
      </c>
      <c r="W122" s="8">
        <v>0</v>
      </c>
      <c r="X122" s="17">
        <f t="shared" si="8"/>
        <v>0</v>
      </c>
      <c r="Y122" s="8"/>
      <c r="Z122" s="17">
        <f t="shared" si="9"/>
        <v>0</v>
      </c>
      <c r="AA122" s="8"/>
      <c r="AB122" s="17">
        <f t="shared" si="10"/>
        <v>0</v>
      </c>
      <c r="AC122" s="8"/>
      <c r="AD122" s="17">
        <f t="shared" si="11"/>
        <v>0</v>
      </c>
      <c r="AE122" s="8">
        <v>140</v>
      </c>
      <c r="AF122" s="17">
        <f t="shared" si="12"/>
        <v>5.8526470686599114E-4</v>
      </c>
      <c r="AG122" s="8"/>
      <c r="AH122" s="17">
        <f t="shared" si="13"/>
        <v>0</v>
      </c>
      <c r="AI122" s="8"/>
      <c r="AJ122" s="17">
        <f t="shared" si="14"/>
        <v>0</v>
      </c>
      <c r="AK122" s="8"/>
      <c r="AL122" s="17">
        <f t="shared" si="15"/>
        <v>0</v>
      </c>
      <c r="AM122" s="8"/>
      <c r="AN122" s="17">
        <f t="shared" si="16"/>
        <v>0</v>
      </c>
      <c r="AO122" s="8">
        <v>0</v>
      </c>
      <c r="AP122" s="17">
        <f t="shared" si="17"/>
        <v>0</v>
      </c>
      <c r="AQ122" s="8"/>
      <c r="AR122" s="17">
        <f t="shared" si="18"/>
        <v>0</v>
      </c>
      <c r="AS122" s="8">
        <v>151</v>
      </c>
      <c r="AT122" s="17">
        <f t="shared" si="19"/>
        <v>6.3124979097689039E-4</v>
      </c>
      <c r="AU122" s="8">
        <v>0</v>
      </c>
      <c r="AV122" s="17">
        <f t="shared" si="20"/>
        <v>0</v>
      </c>
      <c r="AW122" s="8"/>
      <c r="AX122" s="17">
        <f t="shared" si="21"/>
        <v>0</v>
      </c>
      <c r="AY122" s="2"/>
      <c r="AZ122" s="2"/>
      <c r="BA122" s="3"/>
      <c r="BB122" s="3"/>
      <c r="BC122" s="3"/>
      <c r="BD122" s="3"/>
      <c r="BE122" s="3"/>
      <c r="BF122" s="3"/>
    </row>
    <row r="123" spans="1:58" ht="27">
      <c r="A123" s="14" t="s">
        <v>146</v>
      </c>
      <c r="B123" s="14" t="s">
        <v>147</v>
      </c>
      <c r="C123" s="5">
        <v>77245102206898</v>
      </c>
      <c r="D123" s="15" t="s">
        <v>87</v>
      </c>
      <c r="E123" s="8"/>
      <c r="F123" s="8">
        <v>168616</v>
      </c>
      <c r="G123" s="8">
        <v>168024</v>
      </c>
      <c r="H123" s="16">
        <f t="shared" si="0"/>
        <v>0.99648906390852587</v>
      </c>
      <c r="I123" s="36">
        <v>592</v>
      </c>
      <c r="J123" s="16">
        <f t="shared" si="1"/>
        <v>3.5109360914741187E-3</v>
      </c>
      <c r="K123" s="8">
        <v>0</v>
      </c>
      <c r="L123" s="17">
        <f t="shared" si="2"/>
        <v>0</v>
      </c>
      <c r="M123" s="8">
        <v>114</v>
      </c>
      <c r="N123" s="17">
        <f t="shared" si="3"/>
        <v>6.7609242302035398E-4</v>
      </c>
      <c r="O123" s="8">
        <v>83</v>
      </c>
      <c r="P123" s="17">
        <f t="shared" si="4"/>
        <v>4.9224272904113491E-4</v>
      </c>
      <c r="Q123" s="8">
        <v>0</v>
      </c>
      <c r="R123" s="17">
        <f t="shared" si="5"/>
        <v>0</v>
      </c>
      <c r="S123" s="8">
        <v>0</v>
      </c>
      <c r="T123" s="17">
        <f t="shared" si="6"/>
        <v>0</v>
      </c>
      <c r="U123" s="8">
        <v>0</v>
      </c>
      <c r="V123" s="17">
        <f t="shared" si="7"/>
        <v>0</v>
      </c>
      <c r="W123" s="8">
        <v>0</v>
      </c>
      <c r="X123" s="17">
        <f t="shared" si="8"/>
        <v>0</v>
      </c>
      <c r="Y123" s="8"/>
      <c r="Z123" s="17">
        <f t="shared" si="9"/>
        <v>0</v>
      </c>
      <c r="AA123" s="8"/>
      <c r="AB123" s="17">
        <f t="shared" si="10"/>
        <v>0</v>
      </c>
      <c r="AC123" s="8"/>
      <c r="AD123" s="17">
        <f t="shared" si="11"/>
        <v>0</v>
      </c>
      <c r="AE123" s="8">
        <v>105</v>
      </c>
      <c r="AF123" s="17">
        <f t="shared" si="12"/>
        <v>6.2271670541348386E-4</v>
      </c>
      <c r="AG123" s="8"/>
      <c r="AH123" s="17">
        <f t="shared" si="13"/>
        <v>0</v>
      </c>
      <c r="AI123" s="8"/>
      <c r="AJ123" s="17">
        <f t="shared" si="14"/>
        <v>0</v>
      </c>
      <c r="AK123" s="8"/>
      <c r="AL123" s="17">
        <f t="shared" si="15"/>
        <v>0</v>
      </c>
      <c r="AM123" s="8"/>
      <c r="AN123" s="17">
        <f t="shared" si="16"/>
        <v>0</v>
      </c>
      <c r="AO123" s="8">
        <v>0</v>
      </c>
      <c r="AP123" s="17">
        <f t="shared" si="17"/>
        <v>0</v>
      </c>
      <c r="AQ123" s="8"/>
      <c r="AR123" s="17">
        <f t="shared" si="18"/>
        <v>0</v>
      </c>
      <c r="AS123" s="8">
        <v>207</v>
      </c>
      <c r="AT123" s="17">
        <f t="shared" si="19"/>
        <v>1.2276415049580112E-3</v>
      </c>
      <c r="AU123" s="8">
        <v>83</v>
      </c>
      <c r="AV123" s="17">
        <f t="shared" si="20"/>
        <v>4.9224272904113491E-4</v>
      </c>
      <c r="AW123" s="8"/>
      <c r="AX123" s="17">
        <f t="shared" si="21"/>
        <v>0</v>
      </c>
      <c r="AY123" s="2"/>
      <c r="AZ123" s="2"/>
      <c r="BA123" s="3"/>
      <c r="BB123" s="3"/>
      <c r="BC123" s="3"/>
      <c r="BD123" s="3"/>
      <c r="BE123" s="3"/>
      <c r="BF123" s="3"/>
    </row>
    <row r="124" spans="1:58" ht="27">
      <c r="A124" s="14" t="s">
        <v>146</v>
      </c>
      <c r="B124" s="14" t="s">
        <v>133</v>
      </c>
      <c r="C124" s="5">
        <v>77245102206898</v>
      </c>
      <c r="D124" s="15" t="s">
        <v>87</v>
      </c>
      <c r="E124" s="8"/>
      <c r="F124" s="8">
        <v>131433</v>
      </c>
      <c r="G124" s="8">
        <v>130878</v>
      </c>
      <c r="H124" s="16">
        <f t="shared" si="0"/>
        <v>0.99577731619912813</v>
      </c>
      <c r="I124" s="36">
        <v>555</v>
      </c>
      <c r="J124" s="16">
        <f t="shared" si="1"/>
        <v>4.2226838008719274E-3</v>
      </c>
      <c r="K124" s="8">
        <v>0</v>
      </c>
      <c r="L124" s="17">
        <f t="shared" si="2"/>
        <v>0</v>
      </c>
      <c r="M124" s="8">
        <v>86</v>
      </c>
      <c r="N124" s="17">
        <f t="shared" si="3"/>
        <v>6.5432577815312742E-4</v>
      </c>
      <c r="O124" s="8">
        <v>66</v>
      </c>
      <c r="P124" s="17">
        <f t="shared" si="4"/>
        <v>5.0215699253612102E-4</v>
      </c>
      <c r="Q124" s="8">
        <v>0</v>
      </c>
      <c r="R124" s="17">
        <f t="shared" si="5"/>
        <v>0</v>
      </c>
      <c r="S124" s="8">
        <v>0</v>
      </c>
      <c r="T124" s="17">
        <f t="shared" si="6"/>
        <v>0</v>
      </c>
      <c r="U124" s="8">
        <v>0</v>
      </c>
      <c r="V124" s="17">
        <f t="shared" si="7"/>
        <v>0</v>
      </c>
      <c r="W124" s="8">
        <v>0</v>
      </c>
      <c r="X124" s="17">
        <f t="shared" si="8"/>
        <v>0</v>
      </c>
      <c r="Y124" s="8"/>
      <c r="Z124" s="17">
        <f t="shared" si="9"/>
        <v>0</v>
      </c>
      <c r="AA124" s="8"/>
      <c r="AB124" s="17">
        <f t="shared" si="10"/>
        <v>0</v>
      </c>
      <c r="AC124" s="8"/>
      <c r="AD124" s="17">
        <f t="shared" si="11"/>
        <v>0</v>
      </c>
      <c r="AE124" s="8">
        <v>84</v>
      </c>
      <c r="AF124" s="17">
        <f t="shared" si="12"/>
        <v>6.3910889959142684E-4</v>
      </c>
      <c r="AG124" s="8"/>
      <c r="AH124" s="17">
        <f t="shared" si="13"/>
        <v>0</v>
      </c>
      <c r="AI124" s="8"/>
      <c r="AJ124" s="17">
        <f t="shared" si="14"/>
        <v>0</v>
      </c>
      <c r="AK124" s="8"/>
      <c r="AL124" s="17">
        <f t="shared" si="15"/>
        <v>0</v>
      </c>
      <c r="AM124" s="8"/>
      <c r="AN124" s="17">
        <f t="shared" si="16"/>
        <v>0</v>
      </c>
      <c r="AO124" s="8">
        <v>0</v>
      </c>
      <c r="AP124" s="17">
        <f t="shared" si="17"/>
        <v>0</v>
      </c>
      <c r="AQ124" s="8"/>
      <c r="AR124" s="17">
        <f t="shared" si="18"/>
        <v>0</v>
      </c>
      <c r="AS124" s="8">
        <v>213</v>
      </c>
      <c r="AT124" s="17">
        <f t="shared" si="19"/>
        <v>1.6205975668211179E-3</v>
      </c>
      <c r="AU124" s="8">
        <v>106</v>
      </c>
      <c r="AV124" s="17">
        <f t="shared" si="20"/>
        <v>8.0649456377013381E-4</v>
      </c>
      <c r="AW124" s="8"/>
      <c r="AX124" s="17">
        <f t="shared" si="21"/>
        <v>0</v>
      </c>
      <c r="AY124" s="2"/>
      <c r="AZ124" s="2"/>
      <c r="BA124" s="3"/>
      <c r="BB124" s="3"/>
      <c r="BC124" s="3"/>
      <c r="BD124" s="3"/>
      <c r="BE124" s="3"/>
      <c r="BF124" s="3"/>
    </row>
    <row r="125" spans="1:58" ht="27">
      <c r="A125" s="14" t="s">
        <v>146</v>
      </c>
      <c r="B125" s="14" t="s">
        <v>32</v>
      </c>
      <c r="C125" s="5">
        <v>77245102206898</v>
      </c>
      <c r="D125" s="15" t="s">
        <v>87</v>
      </c>
      <c r="E125" s="8"/>
      <c r="F125" s="8">
        <v>71971</v>
      </c>
      <c r="G125" s="8">
        <f t="shared" ref="G125:G126" si="54">F125-I125</f>
        <v>71589</v>
      </c>
      <c r="H125" s="16">
        <f t="shared" si="0"/>
        <v>0.99469230662350117</v>
      </c>
      <c r="I125" s="10">
        <v>382</v>
      </c>
      <c r="J125" s="16">
        <f t="shared" si="1"/>
        <v>5.3076933764988673E-3</v>
      </c>
      <c r="K125" s="19">
        <v>0</v>
      </c>
      <c r="L125" s="17">
        <f t="shared" si="2"/>
        <v>0</v>
      </c>
      <c r="M125" s="8">
        <v>50</v>
      </c>
      <c r="N125" s="17">
        <f t="shared" si="3"/>
        <v>6.9472426393964236E-4</v>
      </c>
      <c r="O125" s="8">
        <v>39</v>
      </c>
      <c r="P125" s="17">
        <f t="shared" si="4"/>
        <v>5.4188492587292105E-4</v>
      </c>
      <c r="Q125" s="8">
        <v>0</v>
      </c>
      <c r="R125" s="17">
        <f t="shared" si="5"/>
        <v>0</v>
      </c>
      <c r="S125" s="8"/>
      <c r="T125" s="17">
        <f t="shared" si="6"/>
        <v>0</v>
      </c>
      <c r="U125" s="8"/>
      <c r="V125" s="17">
        <f t="shared" si="7"/>
        <v>0</v>
      </c>
      <c r="W125" s="8">
        <v>0</v>
      </c>
      <c r="X125" s="17">
        <f t="shared" si="8"/>
        <v>0</v>
      </c>
      <c r="Y125" s="8"/>
      <c r="Z125" s="17">
        <f t="shared" si="9"/>
        <v>0</v>
      </c>
      <c r="AA125" s="8"/>
      <c r="AB125" s="17">
        <f t="shared" si="10"/>
        <v>0</v>
      </c>
      <c r="AC125" s="8"/>
      <c r="AD125" s="17">
        <f t="shared" si="11"/>
        <v>0</v>
      </c>
      <c r="AE125" s="8">
        <v>53</v>
      </c>
      <c r="AF125" s="17">
        <f t="shared" si="12"/>
        <v>7.3640771977602092E-4</v>
      </c>
      <c r="AG125" s="8"/>
      <c r="AH125" s="17">
        <f t="shared" si="13"/>
        <v>0</v>
      </c>
      <c r="AI125" s="8"/>
      <c r="AJ125" s="17">
        <f t="shared" si="14"/>
        <v>0</v>
      </c>
      <c r="AK125" s="8"/>
      <c r="AL125" s="17">
        <f t="shared" si="15"/>
        <v>0</v>
      </c>
      <c r="AM125" s="8"/>
      <c r="AN125" s="17">
        <f t="shared" si="16"/>
        <v>0</v>
      </c>
      <c r="AO125" s="8">
        <v>0</v>
      </c>
      <c r="AP125" s="17">
        <f t="shared" si="17"/>
        <v>0</v>
      </c>
      <c r="AQ125" s="8"/>
      <c r="AR125" s="17">
        <f t="shared" si="18"/>
        <v>0</v>
      </c>
      <c r="AS125" s="8"/>
      <c r="AT125" s="17">
        <f t="shared" si="19"/>
        <v>0</v>
      </c>
      <c r="AU125" s="8">
        <v>240</v>
      </c>
      <c r="AV125" s="17">
        <f t="shared" si="20"/>
        <v>3.3346764669102834E-3</v>
      </c>
      <c r="AW125" s="8">
        <v>0</v>
      </c>
      <c r="AX125" s="17">
        <f t="shared" si="21"/>
        <v>0</v>
      </c>
      <c r="AY125" s="39"/>
      <c r="AZ125" s="2"/>
      <c r="BA125" s="3"/>
      <c r="BB125" s="3"/>
      <c r="BC125" s="3"/>
      <c r="BD125" s="3"/>
      <c r="BE125" s="3"/>
      <c r="BF125" s="3"/>
    </row>
    <row r="126" spans="1:58" ht="27">
      <c r="A126" s="14" t="s">
        <v>146</v>
      </c>
      <c r="B126" s="14" t="s">
        <v>32</v>
      </c>
      <c r="C126" s="5">
        <v>77255086207681</v>
      </c>
      <c r="D126" s="15" t="s">
        <v>87</v>
      </c>
      <c r="E126" s="8"/>
      <c r="F126" s="8">
        <v>78532</v>
      </c>
      <c r="G126" s="8">
        <f t="shared" si="54"/>
        <v>78083</v>
      </c>
      <c r="H126" s="16">
        <f t="shared" si="0"/>
        <v>0.99428258544287684</v>
      </c>
      <c r="I126" s="10">
        <v>449</v>
      </c>
      <c r="J126" s="16">
        <f t="shared" si="1"/>
        <v>5.7174145571232109E-3</v>
      </c>
      <c r="K126" s="19">
        <v>0</v>
      </c>
      <c r="L126" s="17">
        <f t="shared" si="2"/>
        <v>0</v>
      </c>
      <c r="M126" s="8">
        <v>53</v>
      </c>
      <c r="N126" s="17">
        <f t="shared" si="3"/>
        <v>6.7488412366933221E-4</v>
      </c>
      <c r="O126" s="8">
        <v>25</v>
      </c>
      <c r="P126" s="17">
        <f t="shared" si="4"/>
        <v>3.1834156776855296E-4</v>
      </c>
      <c r="Q126" s="8">
        <v>0</v>
      </c>
      <c r="R126" s="17">
        <f t="shared" si="5"/>
        <v>0</v>
      </c>
      <c r="S126" s="8">
        <v>47</v>
      </c>
      <c r="T126" s="17">
        <f t="shared" si="6"/>
        <v>5.9848214740487954E-4</v>
      </c>
      <c r="U126" s="8">
        <v>0</v>
      </c>
      <c r="V126" s="17">
        <f t="shared" si="7"/>
        <v>0</v>
      </c>
      <c r="W126" s="8">
        <v>0</v>
      </c>
      <c r="X126" s="17">
        <f t="shared" si="8"/>
        <v>0</v>
      </c>
      <c r="Y126" s="8"/>
      <c r="Z126" s="17">
        <f t="shared" si="9"/>
        <v>0</v>
      </c>
      <c r="AA126" s="8"/>
      <c r="AB126" s="17">
        <f t="shared" si="10"/>
        <v>0</v>
      </c>
      <c r="AC126" s="8"/>
      <c r="AD126" s="17">
        <f t="shared" si="11"/>
        <v>0</v>
      </c>
      <c r="AE126" s="8">
        <v>49</v>
      </c>
      <c r="AF126" s="17">
        <f t="shared" si="12"/>
        <v>6.2394947282636373E-4</v>
      </c>
      <c r="AG126" s="8"/>
      <c r="AH126" s="17">
        <f t="shared" si="13"/>
        <v>0</v>
      </c>
      <c r="AI126" s="8"/>
      <c r="AJ126" s="17">
        <f t="shared" si="14"/>
        <v>0</v>
      </c>
      <c r="AK126" s="8"/>
      <c r="AL126" s="17">
        <f t="shared" si="15"/>
        <v>0</v>
      </c>
      <c r="AM126" s="8"/>
      <c r="AN126" s="17">
        <f t="shared" si="16"/>
        <v>0</v>
      </c>
      <c r="AO126" s="8">
        <v>0</v>
      </c>
      <c r="AP126" s="17">
        <f t="shared" si="17"/>
        <v>0</v>
      </c>
      <c r="AQ126" s="8"/>
      <c r="AR126" s="17">
        <f t="shared" si="18"/>
        <v>0</v>
      </c>
      <c r="AS126" s="8"/>
      <c r="AT126" s="17">
        <f t="shared" si="19"/>
        <v>0</v>
      </c>
      <c r="AU126" s="8">
        <v>275</v>
      </c>
      <c r="AV126" s="17">
        <f t="shared" si="20"/>
        <v>3.5017572454540823E-3</v>
      </c>
      <c r="AW126" s="8">
        <v>0</v>
      </c>
      <c r="AX126" s="17">
        <f t="shared" si="21"/>
        <v>0</v>
      </c>
      <c r="AY126" s="2"/>
      <c r="AZ126" s="2"/>
      <c r="BA126" s="3"/>
      <c r="BB126" s="3"/>
      <c r="BC126" s="3"/>
      <c r="BD126" s="3"/>
      <c r="BE126" s="3"/>
      <c r="BF126" s="3"/>
    </row>
    <row r="127" spans="1:58" ht="27">
      <c r="A127" s="14" t="s">
        <v>146</v>
      </c>
      <c r="B127" s="14" t="s">
        <v>34</v>
      </c>
      <c r="C127" s="5">
        <v>77245102206898</v>
      </c>
      <c r="D127" s="15" t="s">
        <v>87</v>
      </c>
      <c r="E127" s="8"/>
      <c r="F127" s="8">
        <v>14572</v>
      </c>
      <c r="G127" s="8">
        <v>14488</v>
      </c>
      <c r="H127" s="16">
        <f t="shared" si="0"/>
        <v>0.9942355201756794</v>
      </c>
      <c r="I127" s="10">
        <v>84</v>
      </c>
      <c r="J127" s="16">
        <f t="shared" si="1"/>
        <v>5.7644798243206147E-3</v>
      </c>
      <c r="K127" s="8"/>
      <c r="L127" s="17">
        <f t="shared" si="2"/>
        <v>0</v>
      </c>
      <c r="M127" s="8">
        <v>12</v>
      </c>
      <c r="N127" s="17">
        <f t="shared" si="3"/>
        <v>8.2349711776008789E-4</v>
      </c>
      <c r="O127" s="8">
        <v>7</v>
      </c>
      <c r="P127" s="17">
        <f t="shared" si="4"/>
        <v>4.8037331869338459E-4</v>
      </c>
      <c r="Q127" s="8"/>
      <c r="R127" s="17">
        <f t="shared" si="5"/>
        <v>0</v>
      </c>
      <c r="S127" s="8"/>
      <c r="T127" s="17">
        <f t="shared" si="6"/>
        <v>0</v>
      </c>
      <c r="U127" s="8"/>
      <c r="V127" s="17">
        <f t="shared" si="7"/>
        <v>0</v>
      </c>
      <c r="W127" s="8"/>
      <c r="X127" s="17">
        <f t="shared" si="8"/>
        <v>0</v>
      </c>
      <c r="Y127" s="8"/>
      <c r="Z127" s="17">
        <f t="shared" si="9"/>
        <v>0</v>
      </c>
      <c r="AA127" s="8"/>
      <c r="AB127" s="17">
        <f t="shared" si="10"/>
        <v>0</v>
      </c>
      <c r="AC127" s="8"/>
      <c r="AD127" s="17">
        <f t="shared" si="11"/>
        <v>0</v>
      </c>
      <c r="AE127" s="8">
        <v>8</v>
      </c>
      <c r="AF127" s="17">
        <f t="shared" si="12"/>
        <v>5.4899807850672519E-4</v>
      </c>
      <c r="AG127" s="8"/>
      <c r="AH127" s="17">
        <f t="shared" si="13"/>
        <v>0</v>
      </c>
      <c r="AI127" s="8"/>
      <c r="AJ127" s="17">
        <f t="shared" si="14"/>
        <v>0</v>
      </c>
      <c r="AK127" s="8"/>
      <c r="AL127" s="17">
        <f t="shared" si="15"/>
        <v>0</v>
      </c>
      <c r="AM127" s="8"/>
      <c r="AN127" s="17">
        <f t="shared" si="16"/>
        <v>0</v>
      </c>
      <c r="AO127" s="8"/>
      <c r="AP127" s="17">
        <f t="shared" si="17"/>
        <v>0</v>
      </c>
      <c r="AQ127" s="8"/>
      <c r="AR127" s="17">
        <f t="shared" si="18"/>
        <v>0</v>
      </c>
      <c r="AS127" s="8"/>
      <c r="AT127" s="17">
        <f t="shared" si="19"/>
        <v>0</v>
      </c>
      <c r="AU127" s="8">
        <v>57</v>
      </c>
      <c r="AV127" s="17">
        <f t="shared" si="20"/>
        <v>3.9116113093604172E-3</v>
      </c>
      <c r="AW127" s="8"/>
      <c r="AX127" s="17">
        <f t="shared" si="21"/>
        <v>0</v>
      </c>
      <c r="AY127" s="2"/>
      <c r="AZ127" s="2">
        <f t="shared" ref="AZ127:AZ128" si="55">AY127-I127</f>
        <v>-84</v>
      </c>
      <c r="BA127" s="3"/>
      <c r="BB127" s="3"/>
      <c r="BC127" s="3"/>
      <c r="BD127" s="3"/>
      <c r="BE127" s="3"/>
      <c r="BF127" s="3"/>
    </row>
    <row r="128" spans="1:58" ht="27">
      <c r="A128" s="14" t="s">
        <v>146</v>
      </c>
      <c r="B128" s="14" t="s">
        <v>34</v>
      </c>
      <c r="C128" s="5">
        <v>77255086207681</v>
      </c>
      <c r="D128" s="15" t="s">
        <v>87</v>
      </c>
      <c r="E128" s="8"/>
      <c r="F128" s="8">
        <v>108830</v>
      </c>
      <c r="G128" s="8">
        <v>108257</v>
      </c>
      <c r="H128" s="16">
        <f t="shared" si="0"/>
        <v>0.99473490765413952</v>
      </c>
      <c r="I128" s="10">
        <v>573</v>
      </c>
      <c r="J128" s="16">
        <f t="shared" si="1"/>
        <v>5.2650923458605163E-3</v>
      </c>
      <c r="K128" s="8"/>
      <c r="L128" s="17">
        <f t="shared" si="2"/>
        <v>0</v>
      </c>
      <c r="M128" s="8">
        <v>74</v>
      </c>
      <c r="N128" s="17">
        <f t="shared" si="3"/>
        <v>6.7995956997151524E-4</v>
      </c>
      <c r="O128" s="8">
        <v>29</v>
      </c>
      <c r="P128" s="17">
        <f t="shared" si="4"/>
        <v>2.6647064228613431E-4</v>
      </c>
      <c r="Q128" s="8"/>
      <c r="R128" s="17">
        <f t="shared" si="5"/>
        <v>0</v>
      </c>
      <c r="S128" s="8">
        <v>72</v>
      </c>
      <c r="T128" s="17">
        <f t="shared" si="6"/>
        <v>6.6158228429660944E-4</v>
      </c>
      <c r="U128" s="8"/>
      <c r="V128" s="17">
        <f t="shared" si="7"/>
        <v>0</v>
      </c>
      <c r="W128" s="8"/>
      <c r="X128" s="17">
        <f t="shared" si="8"/>
        <v>0</v>
      </c>
      <c r="Y128" s="8"/>
      <c r="Z128" s="17">
        <f t="shared" si="9"/>
        <v>0</v>
      </c>
      <c r="AA128" s="8"/>
      <c r="AB128" s="17">
        <f t="shared" si="10"/>
        <v>0</v>
      </c>
      <c r="AC128" s="8"/>
      <c r="AD128" s="17">
        <f t="shared" si="11"/>
        <v>0</v>
      </c>
      <c r="AE128" s="8">
        <v>71</v>
      </c>
      <c r="AF128" s="17">
        <f t="shared" si="12"/>
        <v>6.5239364145915643E-4</v>
      </c>
      <c r="AG128" s="8"/>
      <c r="AH128" s="17">
        <f t="shared" si="13"/>
        <v>0</v>
      </c>
      <c r="AI128" s="8"/>
      <c r="AJ128" s="17">
        <f t="shared" si="14"/>
        <v>0</v>
      </c>
      <c r="AK128" s="8"/>
      <c r="AL128" s="17">
        <f t="shared" si="15"/>
        <v>0</v>
      </c>
      <c r="AM128" s="8"/>
      <c r="AN128" s="17">
        <f t="shared" si="16"/>
        <v>0</v>
      </c>
      <c r="AO128" s="8"/>
      <c r="AP128" s="17">
        <f t="shared" si="17"/>
        <v>0</v>
      </c>
      <c r="AQ128" s="8"/>
      <c r="AR128" s="17">
        <f t="shared" si="18"/>
        <v>0</v>
      </c>
      <c r="AS128" s="8"/>
      <c r="AT128" s="17">
        <f t="shared" si="19"/>
        <v>0</v>
      </c>
      <c r="AU128" s="8">
        <v>327</v>
      </c>
      <c r="AV128" s="17">
        <f t="shared" si="20"/>
        <v>3.004686207847101E-3</v>
      </c>
      <c r="AW128" s="8"/>
      <c r="AX128" s="17">
        <f t="shared" si="21"/>
        <v>0</v>
      </c>
      <c r="AY128" s="2"/>
      <c r="AZ128" s="2">
        <f t="shared" si="55"/>
        <v>-573</v>
      </c>
      <c r="BA128" s="3"/>
      <c r="BB128" s="3"/>
      <c r="BC128" s="3"/>
      <c r="BD128" s="3"/>
      <c r="BE128" s="3"/>
      <c r="BF128" s="3"/>
    </row>
    <row r="129" spans="1:58" ht="27">
      <c r="A129" s="14" t="s">
        <v>148</v>
      </c>
      <c r="B129" s="14" t="s">
        <v>32</v>
      </c>
      <c r="C129" s="5">
        <v>60257500205475</v>
      </c>
      <c r="D129" s="15" t="s">
        <v>56</v>
      </c>
      <c r="E129" s="8" t="s">
        <v>149</v>
      </c>
      <c r="F129" s="8">
        <v>304352</v>
      </c>
      <c r="G129" s="8">
        <v>302822</v>
      </c>
      <c r="H129" s="16">
        <f t="shared" si="0"/>
        <v>0.99497292608558507</v>
      </c>
      <c r="I129" s="10">
        <f>F129-G129</f>
        <v>1530</v>
      </c>
      <c r="J129" s="16">
        <f t="shared" si="1"/>
        <v>5.0270739144148884E-3</v>
      </c>
      <c r="K129" s="8">
        <v>0</v>
      </c>
      <c r="L129" s="17">
        <f t="shared" si="2"/>
        <v>0</v>
      </c>
      <c r="M129" s="8">
        <v>10</v>
      </c>
      <c r="N129" s="17">
        <f t="shared" si="3"/>
        <v>3.2856692251077701E-5</v>
      </c>
      <c r="O129" s="8">
        <v>16</v>
      </c>
      <c r="P129" s="17">
        <f t="shared" si="4"/>
        <v>5.2570707601724319E-5</v>
      </c>
      <c r="Q129" s="8">
        <v>0</v>
      </c>
      <c r="R129" s="17">
        <f t="shared" si="5"/>
        <v>0</v>
      </c>
      <c r="S129" s="8">
        <v>496</v>
      </c>
      <c r="T129" s="17">
        <f t="shared" si="6"/>
        <v>1.629691935653454E-3</v>
      </c>
      <c r="U129" s="8">
        <v>578</v>
      </c>
      <c r="V129" s="17">
        <f t="shared" si="7"/>
        <v>1.899116812112291E-3</v>
      </c>
      <c r="W129" s="8">
        <v>0</v>
      </c>
      <c r="X129" s="17">
        <f t="shared" si="8"/>
        <v>0</v>
      </c>
      <c r="Y129" s="8"/>
      <c r="Z129" s="17">
        <f t="shared" si="9"/>
        <v>0</v>
      </c>
      <c r="AA129" s="8"/>
      <c r="AB129" s="17">
        <f t="shared" si="10"/>
        <v>0</v>
      </c>
      <c r="AC129" s="8"/>
      <c r="AD129" s="17">
        <f t="shared" si="11"/>
        <v>0</v>
      </c>
      <c r="AE129" s="8">
        <v>5</v>
      </c>
      <c r="AF129" s="17">
        <f t="shared" si="12"/>
        <v>1.642834612553885E-5</v>
      </c>
      <c r="AG129" s="8"/>
      <c r="AH129" s="17">
        <f t="shared" si="13"/>
        <v>0</v>
      </c>
      <c r="AI129" s="8"/>
      <c r="AJ129" s="17">
        <f t="shared" si="14"/>
        <v>0</v>
      </c>
      <c r="AK129" s="8"/>
      <c r="AL129" s="17">
        <f t="shared" si="15"/>
        <v>0</v>
      </c>
      <c r="AM129" s="8"/>
      <c r="AN129" s="17">
        <f t="shared" si="16"/>
        <v>0</v>
      </c>
      <c r="AO129" s="8">
        <v>10</v>
      </c>
      <c r="AP129" s="17">
        <f t="shared" si="17"/>
        <v>3.2856692251077701E-5</v>
      </c>
      <c r="AQ129" s="8"/>
      <c r="AR129" s="17">
        <f t="shared" si="18"/>
        <v>0</v>
      </c>
      <c r="AS129" s="8"/>
      <c r="AT129" s="17">
        <f t="shared" si="19"/>
        <v>0</v>
      </c>
      <c r="AU129" s="8">
        <v>415</v>
      </c>
      <c r="AV129" s="17">
        <f t="shared" si="20"/>
        <v>1.3635527284197246E-3</v>
      </c>
      <c r="AW129" s="8">
        <v>0</v>
      </c>
      <c r="AX129" s="17">
        <f t="shared" si="21"/>
        <v>0</v>
      </c>
      <c r="AY129" s="2"/>
      <c r="AZ129" s="2"/>
      <c r="BA129" s="3"/>
      <c r="BB129" s="3"/>
      <c r="BC129" s="3"/>
      <c r="BD129" s="3"/>
      <c r="BE129" s="3"/>
      <c r="BF129" s="3"/>
    </row>
    <row r="130" spans="1:58" ht="27">
      <c r="A130" s="14" t="s">
        <v>148</v>
      </c>
      <c r="B130" s="14" t="s">
        <v>34</v>
      </c>
      <c r="C130" s="5">
        <v>60257500205475</v>
      </c>
      <c r="D130" s="15" t="s">
        <v>56</v>
      </c>
      <c r="E130" s="8" t="s">
        <v>149</v>
      </c>
      <c r="F130" s="8">
        <v>234169</v>
      </c>
      <c r="G130" s="8">
        <v>233232</v>
      </c>
      <c r="H130" s="16">
        <f t="shared" si="0"/>
        <v>0.99599861638389364</v>
      </c>
      <c r="I130" s="10">
        <v>937</v>
      </c>
      <c r="J130" s="16">
        <f t="shared" si="1"/>
        <v>4.001383616106316E-3</v>
      </c>
      <c r="K130" s="8">
        <v>151</v>
      </c>
      <c r="L130" s="17">
        <f t="shared" si="2"/>
        <v>6.4483343226473186E-4</v>
      </c>
      <c r="M130" s="8">
        <v>329</v>
      </c>
      <c r="N130" s="17">
        <f t="shared" si="3"/>
        <v>1.4049682067224954E-3</v>
      </c>
      <c r="O130" s="8">
        <v>5</v>
      </c>
      <c r="P130" s="17">
        <f t="shared" si="4"/>
        <v>2.1352100406116948E-5</v>
      </c>
      <c r="Q130" s="8">
        <v>0</v>
      </c>
      <c r="R130" s="17">
        <f t="shared" si="5"/>
        <v>0</v>
      </c>
      <c r="S130" s="8">
        <v>212</v>
      </c>
      <c r="T130" s="17">
        <f t="shared" si="6"/>
        <v>9.0532905721935866E-4</v>
      </c>
      <c r="U130" s="8">
        <v>238</v>
      </c>
      <c r="V130" s="17">
        <f t="shared" si="7"/>
        <v>1.0163599793311668E-3</v>
      </c>
      <c r="W130" s="8"/>
      <c r="X130" s="17">
        <f t="shared" si="8"/>
        <v>0</v>
      </c>
      <c r="Y130" s="8"/>
      <c r="Z130" s="17">
        <f t="shared" si="9"/>
        <v>0</v>
      </c>
      <c r="AA130" s="8"/>
      <c r="AB130" s="17">
        <f t="shared" si="10"/>
        <v>0</v>
      </c>
      <c r="AC130" s="8"/>
      <c r="AD130" s="17">
        <f t="shared" si="11"/>
        <v>0</v>
      </c>
      <c r="AE130" s="8"/>
      <c r="AF130" s="17">
        <f t="shared" si="12"/>
        <v>0</v>
      </c>
      <c r="AG130" s="8"/>
      <c r="AH130" s="17">
        <f t="shared" si="13"/>
        <v>0</v>
      </c>
      <c r="AI130" s="8"/>
      <c r="AJ130" s="17">
        <f t="shared" si="14"/>
        <v>0</v>
      </c>
      <c r="AK130" s="8"/>
      <c r="AL130" s="17">
        <f t="shared" si="15"/>
        <v>0</v>
      </c>
      <c r="AM130" s="8"/>
      <c r="AN130" s="17">
        <f t="shared" si="16"/>
        <v>0</v>
      </c>
      <c r="AO130" s="8">
        <v>2</v>
      </c>
      <c r="AP130" s="17">
        <f t="shared" si="17"/>
        <v>8.5408401624467796E-6</v>
      </c>
      <c r="AQ130" s="8"/>
      <c r="AR130" s="17">
        <f t="shared" si="18"/>
        <v>0</v>
      </c>
      <c r="AS130" s="8"/>
      <c r="AT130" s="17">
        <f t="shared" si="19"/>
        <v>0</v>
      </c>
      <c r="AU130" s="8"/>
      <c r="AV130" s="17">
        <f t="shared" si="20"/>
        <v>0</v>
      </c>
      <c r="AW130" s="8"/>
      <c r="AX130" s="17">
        <f t="shared" si="21"/>
        <v>0</v>
      </c>
      <c r="AY130" s="2"/>
      <c r="AZ130" s="2">
        <f t="shared" ref="AZ130:AZ132" si="56">AY130-I130</f>
        <v>-937</v>
      </c>
      <c r="BA130" s="3"/>
      <c r="BB130" s="3"/>
      <c r="BC130" s="3"/>
      <c r="BD130" s="3"/>
      <c r="BE130" s="3"/>
      <c r="BF130" s="3"/>
    </row>
    <row r="131" spans="1:58" ht="27">
      <c r="A131" s="14" t="s">
        <v>148</v>
      </c>
      <c r="B131" s="14" t="s">
        <v>32</v>
      </c>
      <c r="C131" s="5">
        <v>60257500205475</v>
      </c>
      <c r="D131" s="15" t="s">
        <v>56</v>
      </c>
      <c r="E131" s="8" t="s">
        <v>149</v>
      </c>
      <c r="F131" s="8">
        <v>304352</v>
      </c>
      <c r="G131" s="8">
        <v>302822</v>
      </c>
      <c r="H131" s="16">
        <f t="shared" si="0"/>
        <v>0.99497292608558507</v>
      </c>
      <c r="I131" s="10">
        <v>1530</v>
      </c>
      <c r="J131" s="16">
        <f t="shared" si="1"/>
        <v>5.0270739144148884E-3</v>
      </c>
      <c r="K131" s="8"/>
      <c r="L131" s="17">
        <f t="shared" si="2"/>
        <v>0</v>
      </c>
      <c r="M131" s="8">
        <v>10</v>
      </c>
      <c r="N131" s="17">
        <f t="shared" si="3"/>
        <v>3.2856692251077701E-5</v>
      </c>
      <c r="O131" s="8">
        <v>16</v>
      </c>
      <c r="P131" s="17">
        <f t="shared" si="4"/>
        <v>5.2570707601724319E-5</v>
      </c>
      <c r="Q131" s="8"/>
      <c r="R131" s="17">
        <f t="shared" si="5"/>
        <v>0</v>
      </c>
      <c r="S131" s="8">
        <v>496</v>
      </c>
      <c r="T131" s="17">
        <f t="shared" si="6"/>
        <v>1.629691935653454E-3</v>
      </c>
      <c r="U131" s="8">
        <v>578</v>
      </c>
      <c r="V131" s="17">
        <f t="shared" si="7"/>
        <v>1.899116812112291E-3</v>
      </c>
      <c r="W131" s="8"/>
      <c r="X131" s="17">
        <f t="shared" si="8"/>
        <v>0</v>
      </c>
      <c r="Y131" s="8"/>
      <c r="Z131" s="17">
        <f t="shared" si="9"/>
        <v>0</v>
      </c>
      <c r="AA131" s="8"/>
      <c r="AB131" s="17">
        <f t="shared" si="10"/>
        <v>0</v>
      </c>
      <c r="AC131" s="8"/>
      <c r="AD131" s="17">
        <f t="shared" si="11"/>
        <v>0</v>
      </c>
      <c r="AE131" s="8">
        <v>5</v>
      </c>
      <c r="AF131" s="17">
        <f t="shared" si="12"/>
        <v>1.642834612553885E-5</v>
      </c>
      <c r="AG131" s="8"/>
      <c r="AH131" s="17">
        <f t="shared" si="13"/>
        <v>0</v>
      </c>
      <c r="AI131" s="8"/>
      <c r="AJ131" s="17">
        <f t="shared" si="14"/>
        <v>0</v>
      </c>
      <c r="AK131" s="8"/>
      <c r="AL131" s="17">
        <f t="shared" si="15"/>
        <v>0</v>
      </c>
      <c r="AM131" s="8"/>
      <c r="AN131" s="17">
        <f t="shared" si="16"/>
        <v>0</v>
      </c>
      <c r="AO131" s="8">
        <v>10</v>
      </c>
      <c r="AP131" s="17">
        <f t="shared" si="17"/>
        <v>3.2856692251077701E-5</v>
      </c>
      <c r="AQ131" s="8"/>
      <c r="AR131" s="17">
        <f t="shared" si="18"/>
        <v>0</v>
      </c>
      <c r="AS131" s="8"/>
      <c r="AT131" s="17">
        <f t="shared" si="19"/>
        <v>0</v>
      </c>
      <c r="AU131" s="8">
        <v>415</v>
      </c>
      <c r="AV131" s="17">
        <f t="shared" si="20"/>
        <v>1.3635527284197246E-3</v>
      </c>
      <c r="AW131" s="8"/>
      <c r="AX131" s="17">
        <f t="shared" si="21"/>
        <v>0</v>
      </c>
      <c r="AY131" s="2"/>
      <c r="AZ131" s="2">
        <f t="shared" si="56"/>
        <v>-1530</v>
      </c>
      <c r="BA131" s="3"/>
      <c r="BB131" s="3"/>
      <c r="BC131" s="3"/>
      <c r="BD131" s="3"/>
      <c r="BE131" s="3"/>
      <c r="BF131" s="3"/>
    </row>
    <row r="132" spans="1:58" ht="27">
      <c r="A132" s="14" t="s">
        <v>148</v>
      </c>
      <c r="B132" s="14" t="s">
        <v>150</v>
      </c>
      <c r="C132" s="5">
        <v>60257500205475</v>
      </c>
      <c r="D132" s="15" t="s">
        <v>56</v>
      </c>
      <c r="E132" s="8" t="s">
        <v>149</v>
      </c>
      <c r="F132" s="8">
        <v>264246</v>
      </c>
      <c r="G132" s="8">
        <v>262745</v>
      </c>
      <c r="H132" s="16">
        <f t="shared" si="0"/>
        <v>0.99431968695836459</v>
      </c>
      <c r="I132" s="10">
        <v>1501</v>
      </c>
      <c r="J132" s="16">
        <f t="shared" si="1"/>
        <v>5.6803130416354462E-3</v>
      </c>
      <c r="K132" s="8"/>
      <c r="L132" s="17">
        <f t="shared" si="2"/>
        <v>0</v>
      </c>
      <c r="M132" s="8">
        <v>20</v>
      </c>
      <c r="N132" s="17">
        <f t="shared" si="3"/>
        <v>7.5687049189013264E-5</v>
      </c>
      <c r="O132" s="8">
        <v>43</v>
      </c>
      <c r="P132" s="17">
        <f t="shared" si="4"/>
        <v>1.6272715575637851E-4</v>
      </c>
      <c r="Q132" s="8"/>
      <c r="R132" s="17">
        <f t="shared" si="5"/>
        <v>0</v>
      </c>
      <c r="S132" s="8">
        <v>473</v>
      </c>
      <c r="T132" s="17">
        <f t="shared" si="6"/>
        <v>1.7899987133201637E-3</v>
      </c>
      <c r="U132" s="8">
        <v>568</v>
      </c>
      <c r="V132" s="17">
        <f t="shared" si="7"/>
        <v>2.1495121969679768E-3</v>
      </c>
      <c r="W132" s="8"/>
      <c r="X132" s="17">
        <f t="shared" si="8"/>
        <v>0</v>
      </c>
      <c r="Y132" s="8"/>
      <c r="Z132" s="17">
        <f t="shared" si="9"/>
        <v>0</v>
      </c>
      <c r="AA132" s="8"/>
      <c r="AB132" s="17">
        <f t="shared" si="10"/>
        <v>0</v>
      </c>
      <c r="AC132" s="8"/>
      <c r="AD132" s="17">
        <f t="shared" si="11"/>
        <v>0</v>
      </c>
      <c r="AE132" s="8">
        <v>5</v>
      </c>
      <c r="AF132" s="17">
        <f t="shared" si="12"/>
        <v>1.8921762297253316E-5</v>
      </c>
      <c r="AG132" s="8"/>
      <c r="AH132" s="17">
        <f t="shared" si="13"/>
        <v>0</v>
      </c>
      <c r="AI132" s="8"/>
      <c r="AJ132" s="17">
        <f t="shared" si="14"/>
        <v>0</v>
      </c>
      <c r="AK132" s="8"/>
      <c r="AL132" s="17">
        <f t="shared" si="15"/>
        <v>0</v>
      </c>
      <c r="AM132" s="8"/>
      <c r="AN132" s="17">
        <f t="shared" si="16"/>
        <v>0</v>
      </c>
      <c r="AO132" s="8">
        <v>35</v>
      </c>
      <c r="AP132" s="17">
        <f t="shared" si="17"/>
        <v>1.3245233608077321E-4</v>
      </c>
      <c r="AQ132" s="8"/>
      <c r="AR132" s="17">
        <f t="shared" si="18"/>
        <v>0</v>
      </c>
      <c r="AS132" s="8"/>
      <c r="AT132" s="17">
        <f t="shared" si="19"/>
        <v>0</v>
      </c>
      <c r="AU132" s="8">
        <v>55</v>
      </c>
      <c r="AV132" s="17">
        <f t="shared" si="20"/>
        <v>2.0813938526978649E-4</v>
      </c>
      <c r="AW132" s="8"/>
      <c r="AX132" s="17">
        <f t="shared" si="21"/>
        <v>0</v>
      </c>
      <c r="AY132" s="2"/>
      <c r="AZ132" s="2">
        <f t="shared" si="56"/>
        <v>-1501</v>
      </c>
      <c r="BA132" s="3"/>
      <c r="BB132" s="3"/>
      <c r="BC132" s="3"/>
      <c r="BD132" s="3"/>
      <c r="BE132" s="3"/>
      <c r="BF132" s="3"/>
    </row>
    <row r="133" spans="1:58" ht="27">
      <c r="A133" s="14" t="s">
        <v>151</v>
      </c>
      <c r="B133" s="14" t="s">
        <v>32</v>
      </c>
      <c r="C133" s="5">
        <v>60250003104660</v>
      </c>
      <c r="D133" s="15" t="s">
        <v>49</v>
      </c>
      <c r="E133" s="8"/>
      <c r="F133" s="8">
        <v>548699</v>
      </c>
      <c r="G133" s="8">
        <v>541466</v>
      </c>
      <c r="H133" s="16">
        <f t="shared" si="0"/>
        <v>0.98681790927266133</v>
      </c>
      <c r="I133" s="10">
        <v>7233</v>
      </c>
      <c r="J133" s="16">
        <f t="shared" si="1"/>
        <v>1.3182090727338669E-2</v>
      </c>
      <c r="K133" s="8"/>
      <c r="L133" s="17">
        <f t="shared" si="2"/>
        <v>0</v>
      </c>
      <c r="M133" s="8">
        <v>250</v>
      </c>
      <c r="N133" s="17">
        <f t="shared" si="3"/>
        <v>4.5562321053984061E-4</v>
      </c>
      <c r="O133" s="8">
        <v>821</v>
      </c>
      <c r="P133" s="17">
        <f t="shared" si="4"/>
        <v>1.4962666234128365E-3</v>
      </c>
      <c r="Q133" s="8"/>
      <c r="R133" s="17">
        <f t="shared" si="5"/>
        <v>0</v>
      </c>
      <c r="S133" s="8">
        <v>1471</v>
      </c>
      <c r="T133" s="17">
        <f t="shared" si="6"/>
        <v>2.680886970816422E-3</v>
      </c>
      <c r="U133" s="8"/>
      <c r="V133" s="17">
        <f t="shared" si="7"/>
        <v>0</v>
      </c>
      <c r="W133" s="8"/>
      <c r="X133" s="17">
        <f t="shared" si="8"/>
        <v>0</v>
      </c>
      <c r="Y133" s="8"/>
      <c r="Z133" s="17">
        <f t="shared" si="9"/>
        <v>0</v>
      </c>
      <c r="AA133" s="8"/>
      <c r="AB133" s="17">
        <f t="shared" si="10"/>
        <v>0</v>
      </c>
      <c r="AC133" s="8"/>
      <c r="AD133" s="17">
        <f t="shared" si="11"/>
        <v>0</v>
      </c>
      <c r="AE133" s="8">
        <v>93</v>
      </c>
      <c r="AF133" s="17">
        <f t="shared" si="12"/>
        <v>1.694918343208207E-4</v>
      </c>
      <c r="AG133" s="8"/>
      <c r="AH133" s="17">
        <f t="shared" si="13"/>
        <v>0</v>
      </c>
      <c r="AI133" s="8"/>
      <c r="AJ133" s="17">
        <f t="shared" si="14"/>
        <v>0</v>
      </c>
      <c r="AK133" s="8"/>
      <c r="AL133" s="17">
        <f t="shared" si="15"/>
        <v>0</v>
      </c>
      <c r="AM133" s="8"/>
      <c r="AN133" s="17">
        <f t="shared" si="16"/>
        <v>0</v>
      </c>
      <c r="AO133" s="8">
        <v>93</v>
      </c>
      <c r="AP133" s="17">
        <f t="shared" si="17"/>
        <v>1.694918343208207E-4</v>
      </c>
      <c r="AQ133" s="8">
        <v>4402</v>
      </c>
      <c r="AR133" s="17">
        <f t="shared" si="18"/>
        <v>8.0226134911855138E-3</v>
      </c>
      <c r="AS133" s="8"/>
      <c r="AT133" s="17">
        <f t="shared" si="19"/>
        <v>0</v>
      </c>
      <c r="AU133" s="8">
        <v>103</v>
      </c>
      <c r="AV133" s="17">
        <f t="shared" si="20"/>
        <v>1.8771676274241433E-4</v>
      </c>
      <c r="AW133" s="8"/>
      <c r="AX133" s="17">
        <f t="shared" si="21"/>
        <v>0</v>
      </c>
      <c r="AY133" s="2"/>
      <c r="AZ133" s="2"/>
      <c r="BA133" s="3"/>
      <c r="BB133" s="3"/>
      <c r="BC133" s="3"/>
      <c r="BD133" s="3"/>
      <c r="BE133" s="3"/>
      <c r="BF133" s="3"/>
    </row>
    <row r="134" spans="1:58" ht="27">
      <c r="A134" s="14" t="s">
        <v>151</v>
      </c>
      <c r="B134" s="14" t="s">
        <v>34</v>
      </c>
      <c r="C134" s="5">
        <v>60250003104660</v>
      </c>
      <c r="D134" s="15" t="s">
        <v>49</v>
      </c>
      <c r="E134" s="8"/>
      <c r="F134" s="8">
        <v>134363</v>
      </c>
      <c r="G134" s="8">
        <v>133158</v>
      </c>
      <c r="H134" s="16">
        <f t="shared" si="0"/>
        <v>0.99103175725460135</v>
      </c>
      <c r="I134" s="10">
        <v>1205</v>
      </c>
      <c r="J134" s="16">
        <f t="shared" si="1"/>
        <v>8.968242745398659E-3</v>
      </c>
      <c r="K134" s="8"/>
      <c r="L134" s="17">
        <f t="shared" si="2"/>
        <v>0</v>
      </c>
      <c r="M134" s="8">
        <v>50</v>
      </c>
      <c r="N134" s="17">
        <f t="shared" si="3"/>
        <v>3.7212625499579495E-4</v>
      </c>
      <c r="O134" s="8">
        <v>355</v>
      </c>
      <c r="P134" s="17">
        <f t="shared" si="4"/>
        <v>2.6420964104701444E-3</v>
      </c>
      <c r="Q134" s="8"/>
      <c r="R134" s="17">
        <f t="shared" si="5"/>
        <v>0</v>
      </c>
      <c r="S134" s="8">
        <v>430</v>
      </c>
      <c r="T134" s="17">
        <f t="shared" si="6"/>
        <v>3.2002857929638367E-3</v>
      </c>
      <c r="U134" s="8"/>
      <c r="V134" s="17">
        <f t="shared" si="7"/>
        <v>0</v>
      </c>
      <c r="W134" s="8"/>
      <c r="X134" s="17">
        <f t="shared" si="8"/>
        <v>0</v>
      </c>
      <c r="Y134" s="8"/>
      <c r="Z134" s="17">
        <f t="shared" si="9"/>
        <v>0</v>
      </c>
      <c r="AA134" s="8"/>
      <c r="AB134" s="17">
        <f t="shared" si="10"/>
        <v>0</v>
      </c>
      <c r="AC134" s="8"/>
      <c r="AD134" s="17">
        <f t="shared" si="11"/>
        <v>0</v>
      </c>
      <c r="AE134" s="8">
        <v>23</v>
      </c>
      <c r="AF134" s="17">
        <f t="shared" si="12"/>
        <v>1.711780772980657E-4</v>
      </c>
      <c r="AG134" s="8"/>
      <c r="AH134" s="17">
        <f t="shared" si="13"/>
        <v>0</v>
      </c>
      <c r="AI134" s="8"/>
      <c r="AJ134" s="17">
        <f t="shared" si="14"/>
        <v>0</v>
      </c>
      <c r="AK134" s="8"/>
      <c r="AL134" s="17">
        <f t="shared" si="15"/>
        <v>0</v>
      </c>
      <c r="AM134" s="8"/>
      <c r="AN134" s="17">
        <f t="shared" si="16"/>
        <v>0</v>
      </c>
      <c r="AO134" s="8">
        <v>150</v>
      </c>
      <c r="AP134" s="17">
        <f t="shared" si="17"/>
        <v>1.116378764987385E-3</v>
      </c>
      <c r="AQ134" s="8">
        <v>197</v>
      </c>
      <c r="AR134" s="17">
        <f t="shared" si="18"/>
        <v>1.4661774446834322E-3</v>
      </c>
      <c r="AS134" s="8"/>
      <c r="AT134" s="17">
        <f t="shared" si="19"/>
        <v>0</v>
      </c>
      <c r="AU134" s="8"/>
      <c r="AV134" s="17">
        <f t="shared" si="20"/>
        <v>0</v>
      </c>
      <c r="AW134" s="8"/>
      <c r="AX134" s="17">
        <f t="shared" si="21"/>
        <v>0</v>
      </c>
      <c r="AY134" s="2"/>
      <c r="AZ134" s="2"/>
      <c r="BA134" s="3"/>
      <c r="BB134" s="3"/>
      <c r="BC134" s="3"/>
      <c r="BD134" s="3"/>
      <c r="BE134" s="3"/>
      <c r="BF134" s="3"/>
    </row>
    <row r="135" spans="1:58" ht="27">
      <c r="A135" s="14" t="s">
        <v>151</v>
      </c>
      <c r="B135" s="14" t="s">
        <v>34</v>
      </c>
      <c r="C135" s="5">
        <v>6250091102649</v>
      </c>
      <c r="D135" s="15" t="s">
        <v>143</v>
      </c>
      <c r="E135" s="8"/>
      <c r="F135" s="8">
        <v>246488</v>
      </c>
      <c r="G135" s="8">
        <v>242801</v>
      </c>
      <c r="H135" s="16">
        <f t="shared" si="0"/>
        <v>0.98504186816396744</v>
      </c>
      <c r="I135" s="10">
        <v>3687</v>
      </c>
      <c r="J135" s="16">
        <f t="shared" si="1"/>
        <v>1.4958131836032586E-2</v>
      </c>
      <c r="K135" s="8"/>
      <c r="L135" s="17">
        <f t="shared" si="2"/>
        <v>0</v>
      </c>
      <c r="M135" s="8">
        <v>130</v>
      </c>
      <c r="N135" s="17">
        <f t="shared" si="3"/>
        <v>5.2740904222517936E-4</v>
      </c>
      <c r="O135" s="8">
        <v>533</v>
      </c>
      <c r="P135" s="17">
        <f t="shared" si="4"/>
        <v>2.1623770731232354E-3</v>
      </c>
      <c r="Q135" s="8"/>
      <c r="R135" s="17">
        <f t="shared" si="5"/>
        <v>0</v>
      </c>
      <c r="S135" s="8">
        <v>355</v>
      </c>
      <c r="T135" s="17">
        <f t="shared" si="6"/>
        <v>1.4402323845379896E-3</v>
      </c>
      <c r="U135" s="8"/>
      <c r="V135" s="17">
        <f t="shared" si="7"/>
        <v>0</v>
      </c>
      <c r="W135" s="8"/>
      <c r="X135" s="17">
        <f t="shared" si="8"/>
        <v>0</v>
      </c>
      <c r="Y135" s="8"/>
      <c r="Z135" s="17">
        <f t="shared" si="9"/>
        <v>0</v>
      </c>
      <c r="AA135" s="8"/>
      <c r="AB135" s="17">
        <f t="shared" si="10"/>
        <v>0</v>
      </c>
      <c r="AC135" s="8"/>
      <c r="AD135" s="17">
        <f t="shared" si="11"/>
        <v>0</v>
      </c>
      <c r="AE135" s="8">
        <v>55</v>
      </c>
      <c r="AF135" s="17">
        <f t="shared" si="12"/>
        <v>2.2313459478757588E-4</v>
      </c>
      <c r="AG135" s="8"/>
      <c r="AH135" s="17">
        <f t="shared" si="13"/>
        <v>0</v>
      </c>
      <c r="AI135" s="8"/>
      <c r="AJ135" s="17">
        <f t="shared" si="14"/>
        <v>0</v>
      </c>
      <c r="AK135" s="8"/>
      <c r="AL135" s="17">
        <f t="shared" si="15"/>
        <v>0</v>
      </c>
      <c r="AM135" s="8"/>
      <c r="AN135" s="17">
        <f t="shared" si="16"/>
        <v>0</v>
      </c>
      <c r="AO135" s="8">
        <v>250</v>
      </c>
      <c r="AP135" s="17">
        <f t="shared" si="17"/>
        <v>1.0142481581253448E-3</v>
      </c>
      <c r="AQ135" s="8">
        <v>588</v>
      </c>
      <c r="AR135" s="17">
        <f t="shared" si="18"/>
        <v>2.3855116679108112E-3</v>
      </c>
      <c r="AS135" s="8"/>
      <c r="AT135" s="17">
        <f t="shared" si="19"/>
        <v>0</v>
      </c>
      <c r="AU135" s="8">
        <v>1776</v>
      </c>
      <c r="AV135" s="17">
        <f t="shared" si="20"/>
        <v>7.20521891532245E-3</v>
      </c>
      <c r="AW135" s="8"/>
      <c r="AX135" s="17">
        <f t="shared" si="21"/>
        <v>0</v>
      </c>
      <c r="AY135" s="2"/>
      <c r="AZ135" s="2"/>
      <c r="BA135" s="3"/>
      <c r="BB135" s="3"/>
      <c r="BC135" s="3"/>
      <c r="BD135" s="3"/>
      <c r="BE135" s="3"/>
      <c r="BF135" s="3"/>
    </row>
    <row r="136" spans="1:58" ht="15">
      <c r="A136" s="14" t="s">
        <v>152</v>
      </c>
      <c r="B136" s="14" t="s">
        <v>32</v>
      </c>
      <c r="C136" s="5" t="s">
        <v>153</v>
      </c>
      <c r="D136" s="15"/>
      <c r="E136" s="8"/>
      <c r="F136" s="8"/>
      <c r="G136" s="8"/>
      <c r="H136" s="16" t="e">
        <f t="shared" si="0"/>
        <v>#DIV/0!</v>
      </c>
      <c r="I136" s="10"/>
      <c r="J136" s="16" t="e">
        <f t="shared" si="1"/>
        <v>#DIV/0!</v>
      </c>
      <c r="K136" s="8"/>
      <c r="L136" s="17" t="e">
        <f t="shared" si="2"/>
        <v>#DIV/0!</v>
      </c>
      <c r="M136" s="8"/>
      <c r="N136" s="17" t="e">
        <f t="shared" si="3"/>
        <v>#DIV/0!</v>
      </c>
      <c r="O136" s="8"/>
      <c r="P136" s="17" t="e">
        <f t="shared" si="4"/>
        <v>#DIV/0!</v>
      </c>
      <c r="Q136" s="8"/>
      <c r="R136" s="17" t="e">
        <f t="shared" si="5"/>
        <v>#DIV/0!</v>
      </c>
      <c r="S136" s="8"/>
      <c r="T136" s="17" t="e">
        <f t="shared" si="6"/>
        <v>#DIV/0!</v>
      </c>
      <c r="U136" s="8"/>
      <c r="V136" s="17" t="e">
        <f t="shared" si="7"/>
        <v>#DIV/0!</v>
      </c>
      <c r="W136" s="8"/>
      <c r="X136" s="17" t="e">
        <f t="shared" si="8"/>
        <v>#DIV/0!</v>
      </c>
      <c r="Y136" s="8"/>
      <c r="Z136" s="17" t="e">
        <f t="shared" si="9"/>
        <v>#DIV/0!</v>
      </c>
      <c r="AA136" s="8"/>
      <c r="AB136" s="17" t="e">
        <f t="shared" si="10"/>
        <v>#DIV/0!</v>
      </c>
      <c r="AC136" s="8"/>
      <c r="AD136" s="17" t="e">
        <f t="shared" si="11"/>
        <v>#DIV/0!</v>
      </c>
      <c r="AE136" s="8"/>
      <c r="AF136" s="17" t="e">
        <f t="shared" si="12"/>
        <v>#DIV/0!</v>
      </c>
      <c r="AG136" s="8"/>
      <c r="AH136" s="17" t="e">
        <f t="shared" si="13"/>
        <v>#DIV/0!</v>
      </c>
      <c r="AI136" s="8"/>
      <c r="AJ136" s="17" t="e">
        <f t="shared" si="14"/>
        <v>#DIV/0!</v>
      </c>
      <c r="AK136" s="8"/>
      <c r="AL136" s="17" t="e">
        <f t="shared" si="15"/>
        <v>#DIV/0!</v>
      </c>
      <c r="AM136" s="8"/>
      <c r="AN136" s="17" t="e">
        <f t="shared" si="16"/>
        <v>#DIV/0!</v>
      </c>
      <c r="AO136" s="8"/>
      <c r="AP136" s="17" t="e">
        <f t="shared" si="17"/>
        <v>#DIV/0!</v>
      </c>
      <c r="AQ136" s="8"/>
      <c r="AR136" s="17" t="e">
        <f t="shared" si="18"/>
        <v>#DIV/0!</v>
      </c>
      <c r="AS136" s="8"/>
      <c r="AT136" s="17" t="e">
        <f t="shared" si="19"/>
        <v>#DIV/0!</v>
      </c>
      <c r="AU136" s="8"/>
      <c r="AV136" s="17" t="e">
        <f t="shared" si="20"/>
        <v>#DIV/0!</v>
      </c>
      <c r="AW136" s="8"/>
      <c r="AX136" s="17" t="e">
        <f t="shared" si="21"/>
        <v>#DIV/0!</v>
      </c>
      <c r="AY136" s="2"/>
      <c r="AZ136" s="2"/>
      <c r="BA136" s="3"/>
      <c r="BB136" s="3"/>
      <c r="BC136" s="3"/>
      <c r="BD136" s="3"/>
      <c r="BE136" s="3"/>
      <c r="BF136" s="3"/>
    </row>
    <row r="137" spans="1:58" ht="15">
      <c r="A137" s="14" t="s">
        <v>152</v>
      </c>
      <c r="B137" s="14" t="s">
        <v>34</v>
      </c>
      <c r="C137" s="5" t="s">
        <v>153</v>
      </c>
      <c r="D137" s="15"/>
      <c r="E137" s="8"/>
      <c r="F137" s="8"/>
      <c r="G137" s="8"/>
      <c r="H137" s="16" t="e">
        <f t="shared" si="0"/>
        <v>#DIV/0!</v>
      </c>
      <c r="I137" s="10"/>
      <c r="J137" s="16" t="e">
        <f t="shared" si="1"/>
        <v>#DIV/0!</v>
      </c>
      <c r="K137" s="8"/>
      <c r="L137" s="17" t="e">
        <f t="shared" si="2"/>
        <v>#DIV/0!</v>
      </c>
      <c r="M137" s="8"/>
      <c r="N137" s="17" t="e">
        <f t="shared" si="3"/>
        <v>#DIV/0!</v>
      </c>
      <c r="O137" s="8"/>
      <c r="P137" s="17" t="e">
        <f t="shared" si="4"/>
        <v>#DIV/0!</v>
      </c>
      <c r="Q137" s="8"/>
      <c r="R137" s="17" t="e">
        <f t="shared" si="5"/>
        <v>#DIV/0!</v>
      </c>
      <c r="S137" s="8"/>
      <c r="T137" s="17" t="e">
        <f t="shared" si="6"/>
        <v>#DIV/0!</v>
      </c>
      <c r="U137" s="8"/>
      <c r="V137" s="17" t="e">
        <f t="shared" si="7"/>
        <v>#DIV/0!</v>
      </c>
      <c r="W137" s="8"/>
      <c r="X137" s="17" t="e">
        <f t="shared" si="8"/>
        <v>#DIV/0!</v>
      </c>
      <c r="Y137" s="8"/>
      <c r="Z137" s="17" t="e">
        <f t="shared" si="9"/>
        <v>#DIV/0!</v>
      </c>
      <c r="AA137" s="8"/>
      <c r="AB137" s="17" t="e">
        <f t="shared" si="10"/>
        <v>#DIV/0!</v>
      </c>
      <c r="AC137" s="8"/>
      <c r="AD137" s="17" t="e">
        <f t="shared" si="11"/>
        <v>#DIV/0!</v>
      </c>
      <c r="AE137" s="8"/>
      <c r="AF137" s="17" t="e">
        <f t="shared" si="12"/>
        <v>#DIV/0!</v>
      </c>
      <c r="AG137" s="8"/>
      <c r="AH137" s="17" t="e">
        <f t="shared" si="13"/>
        <v>#DIV/0!</v>
      </c>
      <c r="AI137" s="8"/>
      <c r="AJ137" s="17" t="e">
        <f t="shared" si="14"/>
        <v>#DIV/0!</v>
      </c>
      <c r="AK137" s="8"/>
      <c r="AL137" s="17" t="e">
        <f t="shared" si="15"/>
        <v>#DIV/0!</v>
      </c>
      <c r="AM137" s="8"/>
      <c r="AN137" s="17" t="e">
        <f t="shared" si="16"/>
        <v>#DIV/0!</v>
      </c>
      <c r="AO137" s="8"/>
      <c r="AP137" s="17" t="e">
        <f t="shared" si="17"/>
        <v>#DIV/0!</v>
      </c>
      <c r="AQ137" s="8"/>
      <c r="AR137" s="17" t="e">
        <f t="shared" si="18"/>
        <v>#DIV/0!</v>
      </c>
      <c r="AS137" s="8"/>
      <c r="AT137" s="17" t="e">
        <f t="shared" si="19"/>
        <v>#DIV/0!</v>
      </c>
      <c r="AU137" s="8"/>
      <c r="AV137" s="17" t="e">
        <f t="shared" si="20"/>
        <v>#DIV/0!</v>
      </c>
      <c r="AW137" s="8"/>
      <c r="AX137" s="17" t="e">
        <f t="shared" si="21"/>
        <v>#DIV/0!</v>
      </c>
      <c r="AY137" s="2"/>
      <c r="AZ137" s="2"/>
      <c r="BA137" s="3"/>
      <c r="BB137" s="3"/>
      <c r="BC137" s="3"/>
      <c r="BD137" s="3"/>
      <c r="BE137" s="3"/>
      <c r="BF137" s="3"/>
    </row>
    <row r="138" spans="1:58" ht="27">
      <c r="A138" s="14" t="s">
        <v>154</v>
      </c>
      <c r="B138" s="14" t="s">
        <v>32</v>
      </c>
      <c r="C138" s="5">
        <v>26255265205057</v>
      </c>
      <c r="D138" s="15" t="s">
        <v>83</v>
      </c>
      <c r="E138" s="8"/>
      <c r="F138" s="8">
        <v>59700</v>
      </c>
      <c r="G138" s="8">
        <v>59141</v>
      </c>
      <c r="H138" s="16">
        <f t="shared" si="0"/>
        <v>0.99063651591289781</v>
      </c>
      <c r="I138" s="10">
        <v>559</v>
      </c>
      <c r="J138" s="16">
        <f t="shared" si="1"/>
        <v>9.3634840871021779E-3</v>
      </c>
      <c r="K138" s="8">
        <v>60</v>
      </c>
      <c r="L138" s="17">
        <f t="shared" si="2"/>
        <v>1.0050251256281408E-3</v>
      </c>
      <c r="M138" s="8"/>
      <c r="N138" s="17">
        <f t="shared" si="3"/>
        <v>0</v>
      </c>
      <c r="O138" s="8">
        <v>88</v>
      </c>
      <c r="P138" s="17">
        <f t="shared" si="4"/>
        <v>1.4740368509212731E-3</v>
      </c>
      <c r="Q138" s="8"/>
      <c r="R138" s="17">
        <f t="shared" si="5"/>
        <v>0</v>
      </c>
      <c r="S138" s="8">
        <v>168</v>
      </c>
      <c r="T138" s="17">
        <f t="shared" si="6"/>
        <v>2.8140703517587941E-3</v>
      </c>
      <c r="U138" s="8"/>
      <c r="V138" s="17">
        <f t="shared" si="7"/>
        <v>0</v>
      </c>
      <c r="W138" s="8"/>
      <c r="X138" s="17">
        <f t="shared" si="8"/>
        <v>0</v>
      </c>
      <c r="Y138" s="8"/>
      <c r="Z138" s="17">
        <f t="shared" si="9"/>
        <v>0</v>
      </c>
      <c r="AA138" s="8"/>
      <c r="AB138" s="17">
        <f t="shared" si="10"/>
        <v>0</v>
      </c>
      <c r="AC138" s="8"/>
      <c r="AD138" s="17">
        <f t="shared" si="11"/>
        <v>0</v>
      </c>
      <c r="AE138" s="8"/>
      <c r="AF138" s="17">
        <f t="shared" si="12"/>
        <v>0</v>
      </c>
      <c r="AG138" s="8"/>
      <c r="AH138" s="17">
        <f t="shared" si="13"/>
        <v>0</v>
      </c>
      <c r="AI138" s="8"/>
      <c r="AJ138" s="17">
        <f t="shared" si="14"/>
        <v>0</v>
      </c>
      <c r="AK138" s="8"/>
      <c r="AL138" s="17">
        <f t="shared" si="15"/>
        <v>0</v>
      </c>
      <c r="AM138" s="8"/>
      <c r="AN138" s="17">
        <f t="shared" si="16"/>
        <v>0</v>
      </c>
      <c r="AO138" s="8">
        <v>183</v>
      </c>
      <c r="AP138" s="17">
        <f t="shared" si="17"/>
        <v>3.065326633165829E-3</v>
      </c>
      <c r="AQ138" s="8">
        <v>60</v>
      </c>
      <c r="AR138" s="17">
        <f t="shared" si="18"/>
        <v>1.0050251256281408E-3</v>
      </c>
      <c r="AS138" s="8"/>
      <c r="AT138" s="17">
        <f t="shared" si="19"/>
        <v>0</v>
      </c>
      <c r="AU138" s="8"/>
      <c r="AV138" s="17">
        <f t="shared" si="20"/>
        <v>0</v>
      </c>
      <c r="AW138" s="8"/>
      <c r="AX138" s="17">
        <f t="shared" si="21"/>
        <v>0</v>
      </c>
      <c r="AY138" s="2"/>
      <c r="AZ138" s="2"/>
      <c r="BA138" s="3"/>
      <c r="BB138" s="3"/>
      <c r="BC138" s="3"/>
      <c r="BD138" s="3"/>
      <c r="BE138" s="3"/>
      <c r="BF138" s="3"/>
    </row>
    <row r="139" spans="1:58" ht="27">
      <c r="A139" s="14" t="s">
        <v>154</v>
      </c>
      <c r="B139" s="14" t="s">
        <v>32</v>
      </c>
      <c r="C139" s="5">
        <v>60257500205476</v>
      </c>
      <c r="D139" s="15" t="s">
        <v>56</v>
      </c>
      <c r="E139" s="8"/>
      <c r="F139" s="8">
        <v>37029</v>
      </c>
      <c r="G139" s="8">
        <v>36754</v>
      </c>
      <c r="H139" s="16">
        <f t="shared" si="0"/>
        <v>0.99257338842528831</v>
      </c>
      <c r="I139" s="40">
        <v>275</v>
      </c>
      <c r="J139" s="16">
        <f t="shared" si="1"/>
        <v>7.4266115747117127E-3</v>
      </c>
      <c r="K139" s="8">
        <v>112</v>
      </c>
      <c r="L139" s="17">
        <f t="shared" si="2"/>
        <v>3.0246563504280431E-3</v>
      </c>
      <c r="M139" s="8"/>
      <c r="N139" s="17">
        <f t="shared" si="3"/>
        <v>0</v>
      </c>
      <c r="O139" s="8">
        <v>64</v>
      </c>
      <c r="P139" s="17">
        <f t="shared" si="4"/>
        <v>1.7283750573874532E-3</v>
      </c>
      <c r="Q139" s="8"/>
      <c r="R139" s="17">
        <f t="shared" si="5"/>
        <v>0</v>
      </c>
      <c r="S139" s="8">
        <v>88</v>
      </c>
      <c r="T139" s="17">
        <f t="shared" si="6"/>
        <v>2.3765157039077481E-3</v>
      </c>
      <c r="U139" s="8"/>
      <c r="V139" s="17">
        <f t="shared" si="7"/>
        <v>0</v>
      </c>
      <c r="W139" s="8"/>
      <c r="X139" s="17">
        <f t="shared" si="8"/>
        <v>0</v>
      </c>
      <c r="Y139" s="8"/>
      <c r="Z139" s="17">
        <f t="shared" si="9"/>
        <v>0</v>
      </c>
      <c r="AA139" s="8"/>
      <c r="AB139" s="17">
        <f t="shared" si="10"/>
        <v>0</v>
      </c>
      <c r="AC139" s="8"/>
      <c r="AD139" s="17">
        <f t="shared" si="11"/>
        <v>0</v>
      </c>
      <c r="AE139" s="8"/>
      <c r="AF139" s="17">
        <f t="shared" si="12"/>
        <v>0</v>
      </c>
      <c r="AG139" s="8"/>
      <c r="AH139" s="17">
        <f t="shared" si="13"/>
        <v>0</v>
      </c>
      <c r="AI139" s="8"/>
      <c r="AJ139" s="17">
        <f t="shared" si="14"/>
        <v>0</v>
      </c>
      <c r="AK139" s="8"/>
      <c r="AL139" s="17">
        <f t="shared" si="15"/>
        <v>0</v>
      </c>
      <c r="AM139" s="8"/>
      <c r="AN139" s="17">
        <f t="shared" si="16"/>
        <v>0</v>
      </c>
      <c r="AO139" s="8">
        <v>11</v>
      </c>
      <c r="AP139" s="17">
        <f t="shared" si="17"/>
        <v>2.9706446298846851E-4</v>
      </c>
      <c r="AQ139" s="8"/>
      <c r="AR139" s="17">
        <f t="shared" si="18"/>
        <v>0</v>
      </c>
      <c r="AS139" s="8"/>
      <c r="AT139" s="17">
        <f t="shared" si="19"/>
        <v>0</v>
      </c>
      <c r="AU139" s="8"/>
      <c r="AV139" s="17">
        <f t="shared" si="20"/>
        <v>0</v>
      </c>
      <c r="AW139" s="8"/>
      <c r="AX139" s="17">
        <f t="shared" si="21"/>
        <v>0</v>
      </c>
      <c r="AY139" s="2"/>
      <c r="AZ139" s="2"/>
      <c r="BA139" s="3"/>
      <c r="BB139" s="3"/>
      <c r="BC139" s="3"/>
      <c r="BD139" s="3"/>
      <c r="BE139" s="3"/>
      <c r="BF139" s="3"/>
    </row>
    <row r="140" spans="1:58" ht="27">
      <c r="A140" s="14" t="s">
        <v>154</v>
      </c>
      <c r="B140" s="14" t="s">
        <v>32</v>
      </c>
      <c r="C140" s="5">
        <v>63255579204674</v>
      </c>
      <c r="D140" s="15" t="s">
        <v>53</v>
      </c>
      <c r="E140" s="8"/>
      <c r="F140" s="8">
        <v>37343</v>
      </c>
      <c r="G140" s="8">
        <v>37111</v>
      </c>
      <c r="H140" s="16">
        <f t="shared" si="0"/>
        <v>0.99378732292531402</v>
      </c>
      <c r="I140" s="40">
        <v>232</v>
      </c>
      <c r="J140" s="16">
        <f t="shared" si="1"/>
        <v>6.2126770746860184E-3</v>
      </c>
      <c r="K140" s="8">
        <v>20</v>
      </c>
      <c r="L140" s="17">
        <f t="shared" si="2"/>
        <v>5.3557560988672581E-4</v>
      </c>
      <c r="M140" s="8"/>
      <c r="N140" s="17">
        <f t="shared" si="3"/>
        <v>0</v>
      </c>
      <c r="O140" s="8"/>
      <c r="P140" s="17">
        <f t="shared" si="4"/>
        <v>0</v>
      </c>
      <c r="Q140" s="8"/>
      <c r="R140" s="17">
        <f t="shared" si="5"/>
        <v>0</v>
      </c>
      <c r="S140" s="8">
        <v>44</v>
      </c>
      <c r="T140" s="17">
        <f t="shared" si="6"/>
        <v>1.1782663417507966E-3</v>
      </c>
      <c r="U140" s="8"/>
      <c r="V140" s="17">
        <f t="shared" si="7"/>
        <v>0</v>
      </c>
      <c r="W140" s="8"/>
      <c r="X140" s="17">
        <f t="shared" si="8"/>
        <v>0</v>
      </c>
      <c r="Y140" s="8"/>
      <c r="Z140" s="17">
        <f t="shared" si="9"/>
        <v>0</v>
      </c>
      <c r="AA140" s="8"/>
      <c r="AB140" s="17">
        <f t="shared" si="10"/>
        <v>0</v>
      </c>
      <c r="AC140" s="8"/>
      <c r="AD140" s="17">
        <f t="shared" si="11"/>
        <v>0</v>
      </c>
      <c r="AE140" s="8"/>
      <c r="AF140" s="17">
        <f t="shared" si="12"/>
        <v>0</v>
      </c>
      <c r="AG140" s="8"/>
      <c r="AH140" s="17">
        <f t="shared" si="13"/>
        <v>0</v>
      </c>
      <c r="AI140" s="8"/>
      <c r="AJ140" s="17">
        <f t="shared" si="14"/>
        <v>0</v>
      </c>
      <c r="AK140" s="8"/>
      <c r="AL140" s="17">
        <f t="shared" si="15"/>
        <v>0</v>
      </c>
      <c r="AM140" s="8"/>
      <c r="AN140" s="17">
        <f t="shared" si="16"/>
        <v>0</v>
      </c>
      <c r="AO140" s="8">
        <v>86</v>
      </c>
      <c r="AP140" s="17">
        <f t="shared" si="17"/>
        <v>2.3029751225129209E-3</v>
      </c>
      <c r="AQ140" s="8">
        <v>82</v>
      </c>
      <c r="AR140" s="17">
        <f t="shared" si="18"/>
        <v>2.1958600005355755E-3</v>
      </c>
      <c r="AS140" s="8"/>
      <c r="AT140" s="17">
        <f t="shared" si="19"/>
        <v>0</v>
      </c>
      <c r="AU140" s="8"/>
      <c r="AV140" s="17">
        <f t="shared" si="20"/>
        <v>0</v>
      </c>
      <c r="AW140" s="8"/>
      <c r="AX140" s="17">
        <f t="shared" si="21"/>
        <v>0</v>
      </c>
      <c r="AY140" s="2"/>
      <c r="AZ140" s="2"/>
      <c r="BA140" s="3"/>
      <c r="BB140" s="3"/>
      <c r="BC140" s="3"/>
      <c r="BD140" s="3"/>
      <c r="BE140" s="3"/>
      <c r="BF140" s="3"/>
    </row>
    <row r="141" spans="1:58" ht="27">
      <c r="A141" s="14" t="s">
        <v>154</v>
      </c>
      <c r="B141" s="14" t="s">
        <v>32</v>
      </c>
      <c r="C141" s="5">
        <v>51245069203216</v>
      </c>
      <c r="D141" s="15" t="s">
        <v>136</v>
      </c>
      <c r="E141" s="8"/>
      <c r="F141" s="8">
        <v>31468</v>
      </c>
      <c r="G141" s="8">
        <v>31420</v>
      </c>
      <c r="H141" s="16">
        <f t="shared" si="0"/>
        <v>0.99847464090504645</v>
      </c>
      <c r="I141" s="40">
        <v>48</v>
      </c>
      <c r="J141" s="16">
        <f t="shared" si="1"/>
        <v>1.5253590949536036E-3</v>
      </c>
      <c r="K141" s="8"/>
      <c r="L141" s="17">
        <f t="shared" si="2"/>
        <v>0</v>
      </c>
      <c r="M141" s="8"/>
      <c r="N141" s="17">
        <f t="shared" si="3"/>
        <v>0</v>
      </c>
      <c r="O141" s="8">
        <v>20</v>
      </c>
      <c r="P141" s="17">
        <f t="shared" si="4"/>
        <v>6.3556628956400153E-4</v>
      </c>
      <c r="Q141" s="8"/>
      <c r="R141" s="17">
        <f t="shared" si="5"/>
        <v>0</v>
      </c>
      <c r="S141" s="8">
        <v>8</v>
      </c>
      <c r="T141" s="17">
        <f t="shared" si="6"/>
        <v>2.5422651582560063E-4</v>
      </c>
      <c r="U141" s="8"/>
      <c r="V141" s="17">
        <f t="shared" si="7"/>
        <v>0</v>
      </c>
      <c r="W141" s="8"/>
      <c r="X141" s="17">
        <f t="shared" si="8"/>
        <v>0</v>
      </c>
      <c r="Y141" s="8"/>
      <c r="Z141" s="17">
        <f t="shared" si="9"/>
        <v>0</v>
      </c>
      <c r="AA141" s="8"/>
      <c r="AB141" s="17">
        <f t="shared" si="10"/>
        <v>0</v>
      </c>
      <c r="AC141" s="8"/>
      <c r="AD141" s="17">
        <f t="shared" si="11"/>
        <v>0</v>
      </c>
      <c r="AE141" s="8"/>
      <c r="AF141" s="17">
        <f t="shared" si="12"/>
        <v>0</v>
      </c>
      <c r="AG141" s="8"/>
      <c r="AH141" s="17">
        <f t="shared" si="13"/>
        <v>0</v>
      </c>
      <c r="AI141" s="8"/>
      <c r="AJ141" s="17">
        <f t="shared" si="14"/>
        <v>0</v>
      </c>
      <c r="AK141" s="8"/>
      <c r="AL141" s="17">
        <f t="shared" si="15"/>
        <v>0</v>
      </c>
      <c r="AM141" s="8"/>
      <c r="AN141" s="17">
        <f t="shared" si="16"/>
        <v>0</v>
      </c>
      <c r="AO141" s="8">
        <v>6</v>
      </c>
      <c r="AP141" s="17">
        <f t="shared" si="17"/>
        <v>1.9066988686920045E-4</v>
      </c>
      <c r="AQ141" s="8">
        <v>14</v>
      </c>
      <c r="AR141" s="17">
        <f t="shared" si="18"/>
        <v>4.4489640269480108E-4</v>
      </c>
      <c r="AS141" s="8"/>
      <c r="AT141" s="17">
        <f t="shared" si="19"/>
        <v>0</v>
      </c>
      <c r="AU141" s="8"/>
      <c r="AV141" s="17">
        <f t="shared" si="20"/>
        <v>0</v>
      </c>
      <c r="AW141" s="8"/>
      <c r="AX141" s="17">
        <f t="shared" si="21"/>
        <v>0</v>
      </c>
      <c r="AY141" s="2"/>
      <c r="AZ141" s="2"/>
      <c r="BA141" s="3"/>
      <c r="BB141" s="3"/>
      <c r="BC141" s="3"/>
      <c r="BD141" s="3"/>
      <c r="BE141" s="3"/>
      <c r="BF141" s="3"/>
    </row>
    <row r="142" spans="1:58" ht="27">
      <c r="A142" s="14" t="s">
        <v>154</v>
      </c>
      <c r="B142" s="14" t="s">
        <v>34</v>
      </c>
      <c r="C142" s="5">
        <v>60257500205476</v>
      </c>
      <c r="D142" s="15" t="s">
        <v>56</v>
      </c>
      <c r="E142" s="8"/>
      <c r="F142" s="8">
        <v>37555</v>
      </c>
      <c r="G142" s="8">
        <v>36422</v>
      </c>
      <c r="H142" s="16">
        <f t="shared" si="0"/>
        <v>0.96983091465850091</v>
      </c>
      <c r="I142" s="40">
        <v>1133</v>
      </c>
      <c r="J142" s="16">
        <f t="shared" si="1"/>
        <v>3.0169085341499136E-2</v>
      </c>
      <c r="K142" s="8">
        <v>40</v>
      </c>
      <c r="L142" s="17">
        <f t="shared" si="2"/>
        <v>1.0651045133803754E-3</v>
      </c>
      <c r="M142" s="8"/>
      <c r="N142" s="17">
        <f t="shared" si="3"/>
        <v>0</v>
      </c>
      <c r="O142" s="8"/>
      <c r="P142" s="17">
        <f t="shared" si="4"/>
        <v>0</v>
      </c>
      <c r="Q142" s="8"/>
      <c r="R142" s="17">
        <f t="shared" si="5"/>
        <v>0</v>
      </c>
      <c r="S142" s="8">
        <v>186</v>
      </c>
      <c r="T142" s="17">
        <f t="shared" si="6"/>
        <v>4.9527359872187458E-3</v>
      </c>
      <c r="U142" s="8"/>
      <c r="V142" s="17">
        <f t="shared" si="7"/>
        <v>0</v>
      </c>
      <c r="W142" s="8"/>
      <c r="X142" s="17">
        <f t="shared" si="8"/>
        <v>0</v>
      </c>
      <c r="Y142" s="8"/>
      <c r="Z142" s="17">
        <f t="shared" si="9"/>
        <v>0</v>
      </c>
      <c r="AA142" s="8"/>
      <c r="AB142" s="17">
        <f t="shared" si="10"/>
        <v>0</v>
      </c>
      <c r="AC142" s="8"/>
      <c r="AD142" s="17">
        <f t="shared" si="11"/>
        <v>0</v>
      </c>
      <c r="AE142" s="8">
        <v>10</v>
      </c>
      <c r="AF142" s="17">
        <f t="shared" si="12"/>
        <v>2.6627612834509385E-4</v>
      </c>
      <c r="AG142" s="8"/>
      <c r="AH142" s="17">
        <f t="shared" si="13"/>
        <v>0</v>
      </c>
      <c r="AI142" s="8"/>
      <c r="AJ142" s="17">
        <f t="shared" si="14"/>
        <v>0</v>
      </c>
      <c r="AK142" s="8"/>
      <c r="AL142" s="17">
        <f t="shared" si="15"/>
        <v>0</v>
      </c>
      <c r="AM142" s="8"/>
      <c r="AN142" s="17">
        <f t="shared" si="16"/>
        <v>0</v>
      </c>
      <c r="AO142" s="8">
        <v>159</v>
      </c>
      <c r="AP142" s="17">
        <f t="shared" si="17"/>
        <v>4.2337904406869924E-3</v>
      </c>
      <c r="AQ142" s="8">
        <v>99</v>
      </c>
      <c r="AR142" s="17">
        <f t="shared" si="18"/>
        <v>2.6361336706164293E-3</v>
      </c>
      <c r="AS142" s="8">
        <v>451</v>
      </c>
      <c r="AT142" s="17">
        <f t="shared" si="19"/>
        <v>1.2009053388363734E-2</v>
      </c>
      <c r="AU142" s="8">
        <v>188</v>
      </c>
      <c r="AV142" s="17">
        <f t="shared" si="20"/>
        <v>5.0059912128877643E-3</v>
      </c>
      <c r="AW142" s="8"/>
      <c r="AX142" s="17">
        <f t="shared" si="21"/>
        <v>0</v>
      </c>
      <c r="AY142" s="2"/>
      <c r="AZ142" s="2"/>
      <c r="BA142" s="3"/>
      <c r="BB142" s="3"/>
      <c r="BC142" s="3"/>
      <c r="BD142" s="3"/>
      <c r="BE142" s="3"/>
      <c r="BF142" s="3"/>
    </row>
    <row r="143" spans="1:58" ht="27">
      <c r="A143" s="14" t="s">
        <v>154</v>
      </c>
      <c r="B143" s="14" t="s">
        <v>34</v>
      </c>
      <c r="C143" s="5">
        <v>51245069203216</v>
      </c>
      <c r="D143" s="15" t="s">
        <v>136</v>
      </c>
      <c r="E143" s="8"/>
      <c r="F143" s="8">
        <v>2954</v>
      </c>
      <c r="G143" s="8">
        <v>2952</v>
      </c>
      <c r="H143" s="16">
        <f t="shared" si="0"/>
        <v>0.99932295192958698</v>
      </c>
      <c r="I143" s="40">
        <v>2</v>
      </c>
      <c r="J143" s="16">
        <f t="shared" si="1"/>
        <v>6.770480704129993E-4</v>
      </c>
      <c r="K143" s="8"/>
      <c r="L143" s="17">
        <f t="shared" si="2"/>
        <v>0</v>
      </c>
      <c r="M143" s="8">
        <v>2</v>
      </c>
      <c r="N143" s="17">
        <f t="shared" si="3"/>
        <v>6.770480704129993E-4</v>
      </c>
      <c r="O143" s="8"/>
      <c r="P143" s="17">
        <f t="shared" si="4"/>
        <v>0</v>
      </c>
      <c r="Q143" s="8"/>
      <c r="R143" s="17">
        <f t="shared" si="5"/>
        <v>0</v>
      </c>
      <c r="S143" s="8"/>
      <c r="T143" s="17">
        <f t="shared" si="6"/>
        <v>0</v>
      </c>
      <c r="U143" s="8"/>
      <c r="V143" s="17">
        <f t="shared" si="7"/>
        <v>0</v>
      </c>
      <c r="W143" s="8"/>
      <c r="X143" s="17">
        <f t="shared" si="8"/>
        <v>0</v>
      </c>
      <c r="Y143" s="8"/>
      <c r="Z143" s="17">
        <f t="shared" si="9"/>
        <v>0</v>
      </c>
      <c r="AA143" s="8"/>
      <c r="AB143" s="17">
        <f t="shared" si="10"/>
        <v>0</v>
      </c>
      <c r="AC143" s="8"/>
      <c r="AD143" s="17">
        <f t="shared" si="11"/>
        <v>0</v>
      </c>
      <c r="AE143" s="8"/>
      <c r="AF143" s="17">
        <f t="shared" si="12"/>
        <v>0</v>
      </c>
      <c r="AG143" s="8"/>
      <c r="AH143" s="17">
        <f t="shared" si="13"/>
        <v>0</v>
      </c>
      <c r="AI143" s="8"/>
      <c r="AJ143" s="17">
        <f t="shared" si="14"/>
        <v>0</v>
      </c>
      <c r="AK143" s="8"/>
      <c r="AL143" s="17">
        <f t="shared" si="15"/>
        <v>0</v>
      </c>
      <c r="AM143" s="8"/>
      <c r="AN143" s="17">
        <f t="shared" si="16"/>
        <v>0</v>
      </c>
      <c r="AO143" s="8"/>
      <c r="AP143" s="17">
        <f t="shared" si="17"/>
        <v>0</v>
      </c>
      <c r="AQ143" s="8"/>
      <c r="AR143" s="17">
        <f t="shared" si="18"/>
        <v>0</v>
      </c>
      <c r="AS143" s="8"/>
      <c r="AT143" s="17">
        <f t="shared" si="19"/>
        <v>0</v>
      </c>
      <c r="AU143" s="8"/>
      <c r="AV143" s="17">
        <f t="shared" si="20"/>
        <v>0</v>
      </c>
      <c r="AW143" s="8"/>
      <c r="AX143" s="17">
        <f t="shared" si="21"/>
        <v>0</v>
      </c>
      <c r="AY143" s="2"/>
      <c r="AZ143" s="2"/>
      <c r="BA143" s="3"/>
      <c r="BB143" s="3"/>
      <c r="BC143" s="3"/>
      <c r="BD143" s="3"/>
      <c r="BE143" s="3"/>
      <c r="BF143" s="3"/>
    </row>
    <row r="144" spans="1:58" ht="27">
      <c r="A144" s="14" t="s">
        <v>154</v>
      </c>
      <c r="B144" s="14" t="s">
        <v>34</v>
      </c>
      <c r="C144" s="5">
        <v>63255579204674</v>
      </c>
      <c r="D144" s="15" t="s">
        <v>53</v>
      </c>
      <c r="E144" s="8"/>
      <c r="F144" s="8">
        <v>55883</v>
      </c>
      <c r="G144" s="8">
        <v>54523</v>
      </c>
      <c r="H144" s="16">
        <f t="shared" si="0"/>
        <v>0.97566343968648783</v>
      </c>
      <c r="I144" s="40">
        <v>1360</v>
      </c>
      <c r="J144" s="16">
        <f t="shared" si="1"/>
        <v>2.4336560313512161E-2</v>
      </c>
      <c r="K144" s="8">
        <v>88</v>
      </c>
      <c r="L144" s="17">
        <f t="shared" si="2"/>
        <v>1.5747186085213749E-3</v>
      </c>
      <c r="M144" s="8">
        <v>67</v>
      </c>
      <c r="N144" s="17">
        <f t="shared" si="3"/>
        <v>1.1989334860333196E-3</v>
      </c>
      <c r="O144" s="8">
        <v>58</v>
      </c>
      <c r="P144" s="17">
        <f t="shared" si="4"/>
        <v>1.0378827192527244E-3</v>
      </c>
      <c r="Q144" s="8"/>
      <c r="R144" s="17">
        <f t="shared" si="5"/>
        <v>0</v>
      </c>
      <c r="S144" s="8">
        <v>87</v>
      </c>
      <c r="T144" s="17">
        <f t="shared" si="6"/>
        <v>1.5568240788790867E-3</v>
      </c>
      <c r="U144" s="8">
        <v>89</v>
      </c>
      <c r="V144" s="17">
        <f t="shared" si="7"/>
        <v>1.5926131381636633E-3</v>
      </c>
      <c r="W144" s="8"/>
      <c r="X144" s="17">
        <f t="shared" si="8"/>
        <v>0</v>
      </c>
      <c r="Y144" s="8"/>
      <c r="Z144" s="17">
        <f t="shared" si="9"/>
        <v>0</v>
      </c>
      <c r="AA144" s="8"/>
      <c r="AB144" s="17">
        <f t="shared" si="10"/>
        <v>0</v>
      </c>
      <c r="AC144" s="8"/>
      <c r="AD144" s="17">
        <f t="shared" si="11"/>
        <v>0</v>
      </c>
      <c r="AE144" s="8">
        <v>12</v>
      </c>
      <c r="AF144" s="17">
        <f t="shared" si="12"/>
        <v>2.1473435570746024E-4</v>
      </c>
      <c r="AG144" s="8"/>
      <c r="AH144" s="17">
        <f t="shared" si="13"/>
        <v>0</v>
      </c>
      <c r="AI144" s="8"/>
      <c r="AJ144" s="17">
        <f t="shared" si="14"/>
        <v>0</v>
      </c>
      <c r="AK144" s="8"/>
      <c r="AL144" s="17">
        <f t="shared" si="15"/>
        <v>0</v>
      </c>
      <c r="AM144" s="8"/>
      <c r="AN144" s="17">
        <f t="shared" si="16"/>
        <v>0</v>
      </c>
      <c r="AO144" s="8">
        <v>145</v>
      </c>
      <c r="AP144" s="17">
        <f t="shared" si="17"/>
        <v>2.5947067981318111E-3</v>
      </c>
      <c r="AQ144" s="8">
        <v>814</v>
      </c>
      <c r="AR144" s="17">
        <f t="shared" si="18"/>
        <v>1.456614712882272E-2</v>
      </c>
      <c r="AS144" s="8"/>
      <c r="AT144" s="17">
        <f t="shared" si="19"/>
        <v>0</v>
      </c>
      <c r="AU144" s="8"/>
      <c r="AV144" s="17">
        <f t="shared" si="20"/>
        <v>0</v>
      </c>
      <c r="AW144" s="8"/>
      <c r="AX144" s="17">
        <f t="shared" si="21"/>
        <v>0</v>
      </c>
      <c r="AY144" s="2"/>
      <c r="AZ144" s="2"/>
      <c r="BA144" s="3"/>
      <c r="BB144" s="3"/>
      <c r="BC144" s="3"/>
      <c r="BD144" s="3"/>
      <c r="BE144" s="3"/>
      <c r="BF144" s="3"/>
    </row>
    <row r="145" spans="1:58" ht="27">
      <c r="A145" s="14" t="s">
        <v>154</v>
      </c>
      <c r="B145" s="14" t="s">
        <v>34</v>
      </c>
      <c r="C145" s="41">
        <v>51255338205119</v>
      </c>
      <c r="D145" s="15" t="s">
        <v>136</v>
      </c>
      <c r="E145" s="8"/>
      <c r="F145" s="8">
        <v>52965</v>
      </c>
      <c r="G145" s="8">
        <v>52348</v>
      </c>
      <c r="H145" s="16">
        <f t="shared" si="0"/>
        <v>0.98835079769659206</v>
      </c>
      <c r="I145" s="40">
        <v>617</v>
      </c>
      <c r="J145" s="16">
        <f t="shared" si="1"/>
        <v>1.1649202303407911E-2</v>
      </c>
      <c r="K145" s="8"/>
      <c r="L145" s="17">
        <f t="shared" si="2"/>
        <v>0</v>
      </c>
      <c r="M145" s="8"/>
      <c r="N145" s="17">
        <f t="shared" si="3"/>
        <v>0</v>
      </c>
      <c r="O145" s="8"/>
      <c r="P145" s="17">
        <f t="shared" si="4"/>
        <v>0</v>
      </c>
      <c r="Q145" s="8"/>
      <c r="R145" s="17">
        <f t="shared" si="5"/>
        <v>0</v>
      </c>
      <c r="S145" s="8">
        <v>88</v>
      </c>
      <c r="T145" s="17">
        <f t="shared" si="6"/>
        <v>1.6614745586708203E-3</v>
      </c>
      <c r="U145" s="8">
        <v>98</v>
      </c>
      <c r="V145" s="17">
        <f t="shared" si="7"/>
        <v>1.8502784857925044E-3</v>
      </c>
      <c r="W145" s="8"/>
      <c r="X145" s="17">
        <f t="shared" si="8"/>
        <v>0</v>
      </c>
      <c r="Y145" s="8"/>
      <c r="Z145" s="17">
        <f t="shared" si="9"/>
        <v>0</v>
      </c>
      <c r="AA145" s="8"/>
      <c r="AB145" s="17">
        <f t="shared" si="10"/>
        <v>0</v>
      </c>
      <c r="AC145" s="8"/>
      <c r="AD145" s="17">
        <f t="shared" si="11"/>
        <v>0</v>
      </c>
      <c r="AE145" s="8"/>
      <c r="AF145" s="17">
        <f t="shared" si="12"/>
        <v>0</v>
      </c>
      <c r="AG145" s="8"/>
      <c r="AH145" s="17">
        <f t="shared" si="13"/>
        <v>0</v>
      </c>
      <c r="AI145" s="8"/>
      <c r="AJ145" s="17">
        <f t="shared" si="14"/>
        <v>0</v>
      </c>
      <c r="AK145" s="8"/>
      <c r="AL145" s="17">
        <f t="shared" si="15"/>
        <v>0</v>
      </c>
      <c r="AM145" s="8"/>
      <c r="AN145" s="17">
        <f t="shared" si="16"/>
        <v>0</v>
      </c>
      <c r="AO145" s="8">
        <v>188</v>
      </c>
      <c r="AP145" s="17">
        <f t="shared" si="17"/>
        <v>3.5495138298876619E-3</v>
      </c>
      <c r="AQ145" s="8">
        <v>86</v>
      </c>
      <c r="AR145" s="17">
        <f t="shared" si="18"/>
        <v>1.6237137732464835E-3</v>
      </c>
      <c r="AS145" s="8">
        <v>157</v>
      </c>
      <c r="AT145" s="17">
        <f t="shared" si="19"/>
        <v>2.9642216558104411E-3</v>
      </c>
      <c r="AU145" s="8"/>
      <c r="AV145" s="17">
        <f t="shared" si="20"/>
        <v>0</v>
      </c>
      <c r="AW145" s="8"/>
      <c r="AX145" s="17">
        <f t="shared" si="21"/>
        <v>0</v>
      </c>
      <c r="AY145" s="2"/>
      <c r="AZ145" s="2"/>
      <c r="BA145" s="14"/>
      <c r="BB145" s="3"/>
      <c r="BC145" s="3"/>
      <c r="BD145" s="3"/>
      <c r="BE145" s="3"/>
      <c r="BF145" s="3"/>
    </row>
    <row r="146" spans="1:58" ht="27">
      <c r="A146" s="14" t="s">
        <v>155</v>
      </c>
      <c r="B146" s="14" t="s">
        <v>32</v>
      </c>
      <c r="C146" s="5">
        <v>26255259205058</v>
      </c>
      <c r="D146" s="15" t="s">
        <v>83</v>
      </c>
      <c r="E146" s="8"/>
      <c r="F146" s="8">
        <v>203465</v>
      </c>
      <c r="G146" s="8">
        <v>201376</v>
      </c>
      <c r="H146" s="16">
        <f t="shared" si="0"/>
        <v>0.98973287789054631</v>
      </c>
      <c r="I146" s="40">
        <v>2089</v>
      </c>
      <c r="J146" s="16">
        <f t="shared" si="1"/>
        <v>1.0267122109453715E-2</v>
      </c>
      <c r="K146" s="8"/>
      <c r="L146" s="17">
        <f t="shared" si="2"/>
        <v>0</v>
      </c>
      <c r="M146" s="8">
        <v>88</v>
      </c>
      <c r="N146" s="17">
        <f t="shared" si="3"/>
        <v>4.3250681935468017E-4</v>
      </c>
      <c r="O146" s="8"/>
      <c r="P146" s="17">
        <f t="shared" si="4"/>
        <v>0</v>
      </c>
      <c r="Q146" s="8"/>
      <c r="R146" s="17">
        <f t="shared" si="5"/>
        <v>0</v>
      </c>
      <c r="S146" s="8"/>
      <c r="T146" s="17">
        <f t="shared" si="6"/>
        <v>0</v>
      </c>
      <c r="U146" s="8">
        <v>155</v>
      </c>
      <c r="V146" s="17">
        <f t="shared" si="7"/>
        <v>7.6180178409062987E-4</v>
      </c>
      <c r="W146" s="8"/>
      <c r="X146" s="17">
        <f t="shared" si="8"/>
        <v>0</v>
      </c>
      <c r="Y146" s="8"/>
      <c r="Z146" s="17">
        <f t="shared" si="9"/>
        <v>0</v>
      </c>
      <c r="AA146" s="8"/>
      <c r="AB146" s="17">
        <f t="shared" si="10"/>
        <v>0</v>
      </c>
      <c r="AC146" s="8"/>
      <c r="AD146" s="17">
        <f t="shared" si="11"/>
        <v>0</v>
      </c>
      <c r="AE146" s="8"/>
      <c r="AF146" s="17">
        <f t="shared" si="12"/>
        <v>0</v>
      </c>
      <c r="AG146" s="8"/>
      <c r="AH146" s="17">
        <f t="shared" si="13"/>
        <v>0</v>
      </c>
      <c r="AI146" s="8"/>
      <c r="AJ146" s="17">
        <f t="shared" si="14"/>
        <v>0</v>
      </c>
      <c r="AK146" s="8"/>
      <c r="AL146" s="17">
        <f t="shared" si="15"/>
        <v>0</v>
      </c>
      <c r="AM146" s="8"/>
      <c r="AN146" s="17">
        <f t="shared" si="16"/>
        <v>0</v>
      </c>
      <c r="AO146" s="8">
        <v>1763</v>
      </c>
      <c r="AP146" s="17">
        <f t="shared" si="17"/>
        <v>8.6648809377534216E-3</v>
      </c>
      <c r="AQ146" s="8">
        <v>456</v>
      </c>
      <c r="AR146" s="17">
        <f t="shared" si="18"/>
        <v>2.2411717002924336E-3</v>
      </c>
      <c r="AS146" s="8">
        <v>83</v>
      </c>
      <c r="AT146" s="17">
        <f t="shared" si="19"/>
        <v>4.0793256825498241E-4</v>
      </c>
      <c r="AU146" s="8"/>
      <c r="AV146" s="17">
        <f t="shared" si="20"/>
        <v>0</v>
      </c>
      <c r="AW146" s="8"/>
      <c r="AX146" s="17">
        <f t="shared" si="21"/>
        <v>0</v>
      </c>
      <c r="AY146" s="2"/>
      <c r="AZ146" s="2"/>
      <c r="BA146" s="14"/>
      <c r="BB146" s="3"/>
      <c r="BC146" s="3"/>
      <c r="BD146" s="3"/>
      <c r="BE146" s="3"/>
      <c r="BF146" s="3"/>
    </row>
    <row r="147" spans="1:58" ht="27">
      <c r="A147" s="14" t="s">
        <v>155</v>
      </c>
      <c r="B147" s="14" t="s">
        <v>32</v>
      </c>
      <c r="C147" s="41">
        <v>81235734103290</v>
      </c>
      <c r="D147" s="15" t="s">
        <v>96</v>
      </c>
      <c r="E147" s="8"/>
      <c r="F147" s="8">
        <v>6248</v>
      </c>
      <c r="G147" s="8">
        <v>6231</v>
      </c>
      <c r="H147" s="16">
        <f t="shared" si="0"/>
        <v>0.99727912932138285</v>
      </c>
      <c r="I147" s="40">
        <v>17</v>
      </c>
      <c r="J147" s="16">
        <f t="shared" si="1"/>
        <v>2.7208706786171575E-3</v>
      </c>
      <c r="K147" s="8"/>
      <c r="L147" s="17">
        <f t="shared" si="2"/>
        <v>0</v>
      </c>
      <c r="M147" s="8">
        <v>14</v>
      </c>
      <c r="N147" s="17">
        <f t="shared" si="3"/>
        <v>2.2407170294494239E-3</v>
      </c>
      <c r="O147" s="8"/>
      <c r="P147" s="17">
        <f t="shared" si="4"/>
        <v>0</v>
      </c>
      <c r="Q147" s="8"/>
      <c r="R147" s="17">
        <f t="shared" si="5"/>
        <v>0</v>
      </c>
      <c r="S147" s="8"/>
      <c r="T147" s="17">
        <f t="shared" si="6"/>
        <v>0</v>
      </c>
      <c r="U147" s="8"/>
      <c r="V147" s="17">
        <f t="shared" si="7"/>
        <v>0</v>
      </c>
      <c r="W147" s="8"/>
      <c r="X147" s="17">
        <f t="shared" si="8"/>
        <v>0</v>
      </c>
      <c r="Y147" s="8"/>
      <c r="Z147" s="17">
        <f t="shared" si="9"/>
        <v>0</v>
      </c>
      <c r="AA147" s="8"/>
      <c r="AB147" s="17">
        <f t="shared" si="10"/>
        <v>0</v>
      </c>
      <c r="AC147" s="8"/>
      <c r="AD147" s="17">
        <f t="shared" si="11"/>
        <v>0</v>
      </c>
      <c r="AE147" s="8">
        <v>3</v>
      </c>
      <c r="AF147" s="17">
        <f t="shared" si="12"/>
        <v>4.8015364916773366E-4</v>
      </c>
      <c r="AG147" s="8"/>
      <c r="AH147" s="17">
        <f t="shared" si="13"/>
        <v>0</v>
      </c>
      <c r="AI147" s="8"/>
      <c r="AJ147" s="17">
        <f t="shared" si="14"/>
        <v>0</v>
      </c>
      <c r="AK147" s="8"/>
      <c r="AL147" s="17">
        <f t="shared" si="15"/>
        <v>0</v>
      </c>
      <c r="AM147" s="8"/>
      <c r="AN147" s="17">
        <f t="shared" si="16"/>
        <v>0</v>
      </c>
      <c r="AO147" s="8"/>
      <c r="AP147" s="17">
        <f t="shared" si="17"/>
        <v>0</v>
      </c>
      <c r="AQ147" s="8"/>
      <c r="AR147" s="17">
        <f t="shared" si="18"/>
        <v>0</v>
      </c>
      <c r="AS147" s="8"/>
      <c r="AT147" s="17">
        <f t="shared" si="19"/>
        <v>0</v>
      </c>
      <c r="AU147" s="8"/>
      <c r="AV147" s="17">
        <f t="shared" si="20"/>
        <v>0</v>
      </c>
      <c r="AW147" s="8"/>
      <c r="AX147" s="17">
        <f t="shared" si="21"/>
        <v>0</v>
      </c>
      <c r="AY147" s="2"/>
      <c r="AZ147" s="2"/>
      <c r="BA147" s="14"/>
      <c r="BB147" s="3"/>
      <c r="BC147" s="3"/>
      <c r="BD147" s="3"/>
      <c r="BE147" s="3"/>
      <c r="BF147" s="3"/>
    </row>
    <row r="148" spans="1:58" ht="27">
      <c r="A148" s="14" t="s">
        <v>155</v>
      </c>
      <c r="B148" s="14" t="s">
        <v>32</v>
      </c>
      <c r="C148" s="41">
        <v>81255499104485</v>
      </c>
      <c r="D148" s="15" t="s">
        <v>96</v>
      </c>
      <c r="E148" s="8"/>
      <c r="F148" s="8">
        <v>155374</v>
      </c>
      <c r="G148" s="8">
        <v>151855</v>
      </c>
      <c r="H148" s="16">
        <f t="shared" si="0"/>
        <v>0.97735142301800815</v>
      </c>
      <c r="I148" s="40">
        <v>3519</v>
      </c>
      <c r="J148" s="16">
        <f t="shared" si="1"/>
        <v>2.2648576981991839E-2</v>
      </c>
      <c r="K148" s="8"/>
      <c r="L148" s="17">
        <f t="shared" si="2"/>
        <v>0</v>
      </c>
      <c r="M148" s="8"/>
      <c r="N148" s="17">
        <f t="shared" si="3"/>
        <v>0</v>
      </c>
      <c r="O148" s="8">
        <v>167</v>
      </c>
      <c r="P148" s="17">
        <f t="shared" si="4"/>
        <v>1.0748259039478935E-3</v>
      </c>
      <c r="Q148" s="8">
        <v>88</v>
      </c>
      <c r="R148" s="17">
        <f t="shared" si="5"/>
        <v>5.6637532663122525E-4</v>
      </c>
      <c r="S148" s="8">
        <v>192</v>
      </c>
      <c r="T148" s="17">
        <f t="shared" si="6"/>
        <v>1.2357279853772189E-3</v>
      </c>
      <c r="U148" s="8">
        <v>78</v>
      </c>
      <c r="V148" s="17">
        <f t="shared" si="7"/>
        <v>5.020144940594952E-4</v>
      </c>
      <c r="W148" s="8"/>
      <c r="X148" s="17">
        <f t="shared" si="8"/>
        <v>0</v>
      </c>
      <c r="Y148" s="8"/>
      <c r="Z148" s="17">
        <f t="shared" si="9"/>
        <v>0</v>
      </c>
      <c r="AA148" s="8"/>
      <c r="AB148" s="17">
        <f t="shared" si="10"/>
        <v>0</v>
      </c>
      <c r="AC148" s="8"/>
      <c r="AD148" s="17">
        <f t="shared" si="11"/>
        <v>0</v>
      </c>
      <c r="AE148" s="8"/>
      <c r="AF148" s="17">
        <f t="shared" si="12"/>
        <v>0</v>
      </c>
      <c r="AG148" s="8"/>
      <c r="AH148" s="17">
        <f t="shared" si="13"/>
        <v>0</v>
      </c>
      <c r="AI148" s="8"/>
      <c r="AJ148" s="17">
        <f t="shared" si="14"/>
        <v>0</v>
      </c>
      <c r="AK148" s="8"/>
      <c r="AL148" s="17">
        <f t="shared" si="15"/>
        <v>0</v>
      </c>
      <c r="AM148" s="8"/>
      <c r="AN148" s="17">
        <f t="shared" si="16"/>
        <v>0</v>
      </c>
      <c r="AO148" s="8">
        <v>1967</v>
      </c>
      <c r="AP148" s="17">
        <f t="shared" si="17"/>
        <v>1.2659775766859321E-2</v>
      </c>
      <c r="AQ148" s="8">
        <v>723</v>
      </c>
      <c r="AR148" s="17">
        <f t="shared" si="18"/>
        <v>4.6532881949360901E-3</v>
      </c>
      <c r="AS148" s="8">
        <v>115</v>
      </c>
      <c r="AT148" s="17">
        <f t="shared" si="19"/>
        <v>7.4014957457489673E-4</v>
      </c>
      <c r="AU148" s="8">
        <v>189</v>
      </c>
      <c r="AV148" s="17">
        <f t="shared" si="20"/>
        <v>1.2164197356056999E-3</v>
      </c>
      <c r="AW148" s="8"/>
      <c r="AX148" s="17">
        <f t="shared" si="21"/>
        <v>0</v>
      </c>
      <c r="AY148" s="2"/>
      <c r="AZ148" s="2"/>
      <c r="BA148" s="14"/>
      <c r="BB148" s="3"/>
      <c r="BC148" s="3"/>
      <c r="BD148" s="3"/>
      <c r="BE148" s="3"/>
      <c r="BF148" s="3"/>
    </row>
    <row r="149" spans="1:58" ht="27">
      <c r="A149" s="14" t="s">
        <v>155</v>
      </c>
      <c r="B149" s="14" t="s">
        <v>34</v>
      </c>
      <c r="C149" s="41">
        <v>60255341202927</v>
      </c>
      <c r="D149" s="15" t="s">
        <v>156</v>
      </c>
      <c r="E149" s="8"/>
      <c r="F149" s="8">
        <v>152243</v>
      </c>
      <c r="G149" s="8">
        <v>149616</v>
      </c>
      <c r="H149" s="16">
        <f t="shared" si="0"/>
        <v>0.98274469105311901</v>
      </c>
      <c r="I149" s="40">
        <v>2627</v>
      </c>
      <c r="J149" s="16">
        <f t="shared" si="1"/>
        <v>1.7255308946880973E-2</v>
      </c>
      <c r="K149" s="8"/>
      <c r="L149" s="17">
        <f t="shared" si="2"/>
        <v>0</v>
      </c>
      <c r="M149" s="8"/>
      <c r="N149" s="17">
        <f t="shared" si="3"/>
        <v>0</v>
      </c>
      <c r="O149" s="8"/>
      <c r="P149" s="17">
        <f t="shared" si="4"/>
        <v>0</v>
      </c>
      <c r="Q149" s="8"/>
      <c r="R149" s="17">
        <f t="shared" si="5"/>
        <v>0</v>
      </c>
      <c r="S149" s="8">
        <v>1123</v>
      </c>
      <c r="T149" s="17">
        <f t="shared" si="6"/>
        <v>7.3763654158155055E-3</v>
      </c>
      <c r="U149" s="8">
        <v>125</v>
      </c>
      <c r="V149" s="17">
        <f t="shared" si="7"/>
        <v>8.2105581208988265E-4</v>
      </c>
      <c r="W149" s="8"/>
      <c r="X149" s="17">
        <f t="shared" si="8"/>
        <v>0</v>
      </c>
      <c r="Y149" s="8"/>
      <c r="Z149" s="17">
        <f t="shared" si="9"/>
        <v>0</v>
      </c>
      <c r="AA149" s="8"/>
      <c r="AB149" s="17">
        <f t="shared" si="10"/>
        <v>0</v>
      </c>
      <c r="AC149" s="8"/>
      <c r="AD149" s="17">
        <f t="shared" si="11"/>
        <v>0</v>
      </c>
      <c r="AE149" s="8"/>
      <c r="AF149" s="17">
        <f t="shared" si="12"/>
        <v>0</v>
      </c>
      <c r="AG149" s="8"/>
      <c r="AH149" s="17">
        <f t="shared" si="13"/>
        <v>0</v>
      </c>
      <c r="AI149" s="8"/>
      <c r="AJ149" s="17">
        <f t="shared" si="14"/>
        <v>0</v>
      </c>
      <c r="AK149" s="8"/>
      <c r="AL149" s="17">
        <f t="shared" si="15"/>
        <v>0</v>
      </c>
      <c r="AM149" s="8"/>
      <c r="AN149" s="17">
        <f t="shared" si="16"/>
        <v>0</v>
      </c>
      <c r="AO149" s="8">
        <v>344</v>
      </c>
      <c r="AP149" s="17">
        <f t="shared" si="17"/>
        <v>2.259545594871357E-3</v>
      </c>
      <c r="AQ149" s="8">
        <v>1035</v>
      </c>
      <c r="AR149" s="17">
        <f t="shared" si="18"/>
        <v>6.7983421241042284E-3</v>
      </c>
      <c r="AS149" s="8"/>
      <c r="AT149" s="17">
        <f t="shared" si="19"/>
        <v>0</v>
      </c>
      <c r="AU149" s="8"/>
      <c r="AV149" s="17">
        <f t="shared" si="20"/>
        <v>0</v>
      </c>
      <c r="AW149" s="8"/>
      <c r="AX149" s="17">
        <f t="shared" si="21"/>
        <v>0</v>
      </c>
      <c r="AY149" s="2"/>
      <c r="AZ149" s="2"/>
      <c r="BA149" s="14"/>
      <c r="BB149" s="3"/>
      <c r="BC149" s="3"/>
      <c r="BD149" s="3"/>
      <c r="BE149" s="3"/>
      <c r="BF149" s="3"/>
    </row>
    <row r="150" spans="1:58" ht="27">
      <c r="A150" s="14" t="s">
        <v>155</v>
      </c>
      <c r="B150" s="14" t="s">
        <v>34</v>
      </c>
      <c r="C150" s="5">
        <v>81255499104485</v>
      </c>
      <c r="D150" s="15" t="s">
        <v>96</v>
      </c>
      <c r="E150" s="8"/>
      <c r="F150" s="8">
        <v>68280</v>
      </c>
      <c r="G150" s="8">
        <v>67081</v>
      </c>
      <c r="H150" s="16">
        <f t="shared" si="0"/>
        <v>0.98243995313415344</v>
      </c>
      <c r="I150" s="40">
        <v>1199</v>
      </c>
      <c r="J150" s="16">
        <f t="shared" si="1"/>
        <v>1.7560046865846515E-2</v>
      </c>
      <c r="K150" s="8"/>
      <c r="L150" s="17">
        <f t="shared" si="2"/>
        <v>0</v>
      </c>
      <c r="M150" s="8"/>
      <c r="N150" s="17">
        <f t="shared" si="3"/>
        <v>0</v>
      </c>
      <c r="O150" s="8"/>
      <c r="P150" s="17">
        <f t="shared" si="4"/>
        <v>0</v>
      </c>
      <c r="Q150" s="8"/>
      <c r="R150" s="17">
        <f t="shared" si="5"/>
        <v>0</v>
      </c>
      <c r="S150" s="8">
        <v>35</v>
      </c>
      <c r="T150" s="17">
        <f t="shared" si="6"/>
        <v>5.1259519625073227E-4</v>
      </c>
      <c r="U150" s="8">
        <v>134</v>
      </c>
      <c r="V150" s="17">
        <f t="shared" si="7"/>
        <v>1.9625073227885178E-3</v>
      </c>
      <c r="W150" s="8"/>
      <c r="X150" s="17">
        <f t="shared" si="8"/>
        <v>0</v>
      </c>
      <c r="Y150" s="8"/>
      <c r="Z150" s="17">
        <f t="shared" si="9"/>
        <v>0</v>
      </c>
      <c r="AA150" s="8"/>
      <c r="AB150" s="17">
        <f t="shared" si="10"/>
        <v>0</v>
      </c>
      <c r="AC150" s="8"/>
      <c r="AD150" s="17">
        <f t="shared" si="11"/>
        <v>0</v>
      </c>
      <c r="AE150" s="8">
        <v>20</v>
      </c>
      <c r="AF150" s="17">
        <f t="shared" si="12"/>
        <v>2.9291154071470416E-4</v>
      </c>
      <c r="AG150" s="8"/>
      <c r="AH150" s="17">
        <f t="shared" si="13"/>
        <v>0</v>
      </c>
      <c r="AI150" s="8"/>
      <c r="AJ150" s="17">
        <f t="shared" si="14"/>
        <v>0</v>
      </c>
      <c r="AK150" s="8"/>
      <c r="AL150" s="17">
        <f t="shared" si="15"/>
        <v>0</v>
      </c>
      <c r="AM150" s="8"/>
      <c r="AN150" s="17">
        <f t="shared" si="16"/>
        <v>0</v>
      </c>
      <c r="AO150" s="8">
        <v>436</v>
      </c>
      <c r="AP150" s="17">
        <f t="shared" si="17"/>
        <v>6.3854715875805504E-3</v>
      </c>
      <c r="AQ150" s="8">
        <v>248</v>
      </c>
      <c r="AR150" s="17">
        <f t="shared" si="18"/>
        <v>3.6321031048623317E-3</v>
      </c>
      <c r="AS150" s="8"/>
      <c r="AT150" s="17">
        <f t="shared" si="19"/>
        <v>0</v>
      </c>
      <c r="AU150" s="8">
        <v>326</v>
      </c>
      <c r="AV150" s="17">
        <f t="shared" si="20"/>
        <v>4.7744581136496779E-3</v>
      </c>
      <c r="AW150" s="8"/>
      <c r="AX150" s="17">
        <f t="shared" si="21"/>
        <v>0</v>
      </c>
      <c r="AY150" s="2"/>
      <c r="AZ150" s="2"/>
      <c r="BA150" s="14"/>
      <c r="BB150" s="3"/>
      <c r="BC150" s="3"/>
      <c r="BD150" s="3"/>
      <c r="BE150" s="3"/>
      <c r="BF150" s="3"/>
    </row>
    <row r="151" spans="1:58" ht="27">
      <c r="A151" s="14" t="s">
        <v>157</v>
      </c>
      <c r="B151" s="14" t="s">
        <v>32</v>
      </c>
      <c r="C151" s="5" t="s">
        <v>153</v>
      </c>
      <c r="D151" s="15"/>
      <c r="E151" s="8"/>
      <c r="F151" s="8"/>
      <c r="G151" s="8"/>
      <c r="H151" s="16" t="e">
        <f t="shared" si="0"/>
        <v>#DIV/0!</v>
      </c>
      <c r="I151" s="40"/>
      <c r="J151" s="16" t="e">
        <f t="shared" si="1"/>
        <v>#DIV/0!</v>
      </c>
      <c r="K151" s="8"/>
      <c r="L151" s="17" t="e">
        <f t="shared" si="2"/>
        <v>#DIV/0!</v>
      </c>
      <c r="M151" s="8"/>
      <c r="N151" s="17" t="e">
        <f t="shared" si="3"/>
        <v>#DIV/0!</v>
      </c>
      <c r="O151" s="8"/>
      <c r="P151" s="17" t="e">
        <f t="shared" si="4"/>
        <v>#DIV/0!</v>
      </c>
      <c r="Q151" s="8"/>
      <c r="R151" s="17" t="e">
        <f t="shared" si="5"/>
        <v>#DIV/0!</v>
      </c>
      <c r="S151" s="8"/>
      <c r="T151" s="17" t="e">
        <f t="shared" si="6"/>
        <v>#DIV/0!</v>
      </c>
      <c r="U151" s="8"/>
      <c r="V151" s="17" t="e">
        <f t="shared" si="7"/>
        <v>#DIV/0!</v>
      </c>
      <c r="W151" s="8"/>
      <c r="X151" s="17" t="e">
        <f t="shared" si="8"/>
        <v>#DIV/0!</v>
      </c>
      <c r="Y151" s="8"/>
      <c r="Z151" s="17" t="e">
        <f t="shared" si="9"/>
        <v>#DIV/0!</v>
      </c>
      <c r="AA151" s="8"/>
      <c r="AB151" s="17" t="e">
        <f t="shared" si="10"/>
        <v>#DIV/0!</v>
      </c>
      <c r="AC151" s="8"/>
      <c r="AD151" s="17" t="e">
        <f t="shared" si="11"/>
        <v>#DIV/0!</v>
      </c>
      <c r="AE151" s="8"/>
      <c r="AF151" s="17" t="e">
        <f t="shared" si="12"/>
        <v>#DIV/0!</v>
      </c>
      <c r="AG151" s="8"/>
      <c r="AH151" s="17" t="e">
        <f t="shared" si="13"/>
        <v>#DIV/0!</v>
      </c>
      <c r="AI151" s="8"/>
      <c r="AJ151" s="17" t="e">
        <f t="shared" si="14"/>
        <v>#DIV/0!</v>
      </c>
      <c r="AK151" s="8"/>
      <c r="AL151" s="17" t="e">
        <f t="shared" si="15"/>
        <v>#DIV/0!</v>
      </c>
      <c r="AM151" s="8"/>
      <c r="AN151" s="17" t="e">
        <f t="shared" si="16"/>
        <v>#DIV/0!</v>
      </c>
      <c r="AO151" s="8"/>
      <c r="AP151" s="17" t="e">
        <f t="shared" si="17"/>
        <v>#DIV/0!</v>
      </c>
      <c r="AQ151" s="8"/>
      <c r="AR151" s="17" t="e">
        <f t="shared" si="18"/>
        <v>#DIV/0!</v>
      </c>
      <c r="AS151" s="8"/>
      <c r="AT151" s="17" t="e">
        <f t="shared" si="19"/>
        <v>#DIV/0!</v>
      </c>
      <c r="AU151" s="8"/>
      <c r="AV151" s="17" t="e">
        <f t="shared" si="20"/>
        <v>#DIV/0!</v>
      </c>
      <c r="AW151" s="8"/>
      <c r="AX151" s="17" t="e">
        <f t="shared" si="21"/>
        <v>#DIV/0!</v>
      </c>
      <c r="AY151" s="2"/>
      <c r="AZ151" s="2"/>
      <c r="BA151" s="3"/>
      <c r="BB151" s="3"/>
      <c r="BC151" s="3"/>
      <c r="BD151" s="3"/>
      <c r="BE151" s="3"/>
      <c r="BF151" s="3"/>
    </row>
    <row r="152" spans="1:58" ht="27">
      <c r="A152" s="14" t="s">
        <v>157</v>
      </c>
      <c r="B152" s="14" t="s">
        <v>34</v>
      </c>
      <c r="C152" s="5" t="s">
        <v>153</v>
      </c>
      <c r="D152" s="15"/>
      <c r="E152" s="8"/>
      <c r="F152" s="8"/>
      <c r="G152" s="8"/>
      <c r="H152" s="16" t="e">
        <f t="shared" si="0"/>
        <v>#DIV/0!</v>
      </c>
      <c r="I152" s="10"/>
      <c r="J152" s="16" t="e">
        <f t="shared" si="1"/>
        <v>#DIV/0!</v>
      </c>
      <c r="K152" s="8"/>
      <c r="L152" s="17" t="e">
        <f t="shared" si="2"/>
        <v>#DIV/0!</v>
      </c>
      <c r="M152" s="8"/>
      <c r="N152" s="17" t="e">
        <f t="shared" si="3"/>
        <v>#DIV/0!</v>
      </c>
      <c r="O152" s="8"/>
      <c r="P152" s="17" t="e">
        <f t="shared" si="4"/>
        <v>#DIV/0!</v>
      </c>
      <c r="Q152" s="8"/>
      <c r="R152" s="17" t="e">
        <f t="shared" si="5"/>
        <v>#DIV/0!</v>
      </c>
      <c r="S152" s="8"/>
      <c r="T152" s="17" t="e">
        <f t="shared" si="6"/>
        <v>#DIV/0!</v>
      </c>
      <c r="U152" s="8"/>
      <c r="V152" s="17" t="e">
        <f t="shared" si="7"/>
        <v>#DIV/0!</v>
      </c>
      <c r="W152" s="8"/>
      <c r="X152" s="17" t="e">
        <f t="shared" si="8"/>
        <v>#DIV/0!</v>
      </c>
      <c r="Y152" s="8"/>
      <c r="Z152" s="17" t="e">
        <f t="shared" si="9"/>
        <v>#DIV/0!</v>
      </c>
      <c r="AA152" s="8"/>
      <c r="AB152" s="17" t="e">
        <f t="shared" si="10"/>
        <v>#DIV/0!</v>
      </c>
      <c r="AC152" s="8"/>
      <c r="AD152" s="17" t="e">
        <f t="shared" si="11"/>
        <v>#DIV/0!</v>
      </c>
      <c r="AE152" s="8"/>
      <c r="AF152" s="17" t="e">
        <f t="shared" si="12"/>
        <v>#DIV/0!</v>
      </c>
      <c r="AG152" s="8"/>
      <c r="AH152" s="17" t="e">
        <f t="shared" si="13"/>
        <v>#DIV/0!</v>
      </c>
      <c r="AI152" s="8"/>
      <c r="AJ152" s="17" t="e">
        <f t="shared" si="14"/>
        <v>#DIV/0!</v>
      </c>
      <c r="AK152" s="8"/>
      <c r="AL152" s="17" t="e">
        <f t="shared" si="15"/>
        <v>#DIV/0!</v>
      </c>
      <c r="AM152" s="8"/>
      <c r="AN152" s="17" t="e">
        <f t="shared" si="16"/>
        <v>#DIV/0!</v>
      </c>
      <c r="AO152" s="8"/>
      <c r="AP152" s="17" t="e">
        <f t="shared" si="17"/>
        <v>#DIV/0!</v>
      </c>
      <c r="AQ152" s="8"/>
      <c r="AR152" s="17" t="e">
        <f t="shared" si="18"/>
        <v>#DIV/0!</v>
      </c>
      <c r="AS152" s="8"/>
      <c r="AT152" s="17" t="e">
        <f t="shared" si="19"/>
        <v>#DIV/0!</v>
      </c>
      <c r="AU152" s="8"/>
      <c r="AV152" s="17" t="e">
        <f t="shared" si="20"/>
        <v>#DIV/0!</v>
      </c>
      <c r="AW152" s="8"/>
      <c r="AX152" s="17" t="e">
        <f t="shared" si="21"/>
        <v>#DIV/0!</v>
      </c>
      <c r="AY152" s="2"/>
      <c r="AZ152" s="2"/>
      <c r="BA152" s="3"/>
      <c r="BB152" s="3"/>
      <c r="BC152" s="3"/>
      <c r="BD152" s="3"/>
      <c r="BE152" s="3"/>
      <c r="BF152" s="3"/>
    </row>
    <row r="153" spans="1:58" ht="15">
      <c r="A153" s="14" t="s">
        <v>158</v>
      </c>
      <c r="B153" s="14" t="s">
        <v>32</v>
      </c>
      <c r="C153" s="5">
        <v>81255001102837</v>
      </c>
      <c r="D153" s="15" t="s">
        <v>96</v>
      </c>
      <c r="E153" s="8"/>
      <c r="F153" s="8">
        <v>137066</v>
      </c>
      <c r="G153" s="8">
        <v>135434</v>
      </c>
      <c r="H153" s="16">
        <f t="shared" si="0"/>
        <v>0.98809332730217558</v>
      </c>
      <c r="I153" s="40">
        <v>1632</v>
      </c>
      <c r="J153" s="16">
        <f t="shared" si="1"/>
        <v>1.1906672697824406E-2</v>
      </c>
      <c r="K153" s="8"/>
      <c r="L153" s="17">
        <f t="shared" si="2"/>
        <v>0</v>
      </c>
      <c r="M153" s="8">
        <v>1</v>
      </c>
      <c r="N153" s="17">
        <f t="shared" si="3"/>
        <v>7.2957553295492684E-6</v>
      </c>
      <c r="O153" s="8">
        <v>316</v>
      </c>
      <c r="P153" s="17">
        <f t="shared" si="4"/>
        <v>2.3054586841375689E-3</v>
      </c>
      <c r="Q153" s="8"/>
      <c r="R153" s="17">
        <f t="shared" si="5"/>
        <v>0</v>
      </c>
      <c r="S153" s="8">
        <v>532</v>
      </c>
      <c r="T153" s="17">
        <f t="shared" si="6"/>
        <v>3.8813418353202105E-3</v>
      </c>
      <c r="U153" s="8"/>
      <c r="V153" s="17">
        <f t="shared" si="7"/>
        <v>0</v>
      </c>
      <c r="W153" s="8"/>
      <c r="X153" s="17">
        <f t="shared" si="8"/>
        <v>0</v>
      </c>
      <c r="Y153" s="8"/>
      <c r="Z153" s="17">
        <f t="shared" si="9"/>
        <v>0</v>
      </c>
      <c r="AA153" s="8"/>
      <c r="AB153" s="17">
        <f t="shared" si="10"/>
        <v>0</v>
      </c>
      <c r="AC153" s="8"/>
      <c r="AD153" s="17">
        <f t="shared" si="11"/>
        <v>0</v>
      </c>
      <c r="AE153" s="8">
        <v>1</v>
      </c>
      <c r="AF153" s="17">
        <f t="shared" si="12"/>
        <v>7.2957553295492684E-6</v>
      </c>
      <c r="AG153" s="8"/>
      <c r="AH153" s="17">
        <f t="shared" si="13"/>
        <v>0</v>
      </c>
      <c r="AI153" s="8"/>
      <c r="AJ153" s="17">
        <f t="shared" si="14"/>
        <v>0</v>
      </c>
      <c r="AK153" s="8"/>
      <c r="AL153" s="17">
        <f t="shared" si="15"/>
        <v>0</v>
      </c>
      <c r="AM153" s="8"/>
      <c r="AN153" s="17">
        <f t="shared" si="16"/>
        <v>0</v>
      </c>
      <c r="AO153" s="8">
        <v>42</v>
      </c>
      <c r="AP153" s="17">
        <f t="shared" si="17"/>
        <v>3.0642172384106925E-4</v>
      </c>
      <c r="AQ153" s="8">
        <v>437</v>
      </c>
      <c r="AR153" s="17">
        <f t="shared" si="18"/>
        <v>3.1882450790130302E-3</v>
      </c>
      <c r="AS153" s="8">
        <v>105</v>
      </c>
      <c r="AT153" s="17">
        <f t="shared" si="19"/>
        <v>7.660543096026732E-4</v>
      </c>
      <c r="AU153" s="8">
        <v>132</v>
      </c>
      <c r="AV153" s="17">
        <f t="shared" si="20"/>
        <v>9.6303970350050336E-4</v>
      </c>
      <c r="AW153" s="8"/>
      <c r="AX153" s="17">
        <f t="shared" si="21"/>
        <v>0</v>
      </c>
      <c r="AY153" s="2"/>
      <c r="AZ153" s="2"/>
      <c r="BA153" s="3"/>
      <c r="BB153" s="3"/>
      <c r="BC153" s="3"/>
      <c r="BD153" s="3"/>
      <c r="BE153" s="3"/>
      <c r="BF153" s="3"/>
    </row>
    <row r="154" spans="1:58" ht="15">
      <c r="A154" s="14" t="s">
        <v>158</v>
      </c>
      <c r="B154" s="14" t="s">
        <v>34</v>
      </c>
      <c r="C154" s="5">
        <v>81255001102837</v>
      </c>
      <c r="D154" s="15" t="s">
        <v>96</v>
      </c>
      <c r="E154" s="8"/>
      <c r="F154" s="8">
        <v>135714</v>
      </c>
      <c r="G154" s="8">
        <v>134189</v>
      </c>
      <c r="H154" s="16">
        <f t="shared" si="0"/>
        <v>0.9887631342381773</v>
      </c>
      <c r="I154" s="40">
        <v>1525</v>
      </c>
      <c r="J154" s="16">
        <f t="shared" si="1"/>
        <v>1.1236865761822656E-2</v>
      </c>
      <c r="K154" s="8"/>
      <c r="L154" s="17">
        <f t="shared" si="2"/>
        <v>0</v>
      </c>
      <c r="M154" s="8"/>
      <c r="N154" s="17">
        <f t="shared" si="3"/>
        <v>0</v>
      </c>
      <c r="O154" s="8"/>
      <c r="P154" s="17">
        <f t="shared" si="4"/>
        <v>0</v>
      </c>
      <c r="Q154" s="8"/>
      <c r="R154" s="17">
        <f t="shared" si="5"/>
        <v>0</v>
      </c>
      <c r="S154" s="8">
        <v>70</v>
      </c>
      <c r="T154" s="17">
        <f t="shared" si="6"/>
        <v>5.1579055955907271E-4</v>
      </c>
      <c r="U154" s="8">
        <v>188</v>
      </c>
      <c r="V154" s="17">
        <f t="shared" si="7"/>
        <v>1.3852660742443667E-3</v>
      </c>
      <c r="W154" s="8"/>
      <c r="X154" s="17">
        <f t="shared" si="8"/>
        <v>0</v>
      </c>
      <c r="Y154" s="8"/>
      <c r="Z154" s="17">
        <f t="shared" si="9"/>
        <v>0</v>
      </c>
      <c r="AA154" s="8"/>
      <c r="AB154" s="17">
        <f t="shared" si="10"/>
        <v>0</v>
      </c>
      <c r="AC154" s="8"/>
      <c r="AD154" s="17">
        <f t="shared" si="11"/>
        <v>0</v>
      </c>
      <c r="AE154" s="8">
        <v>4</v>
      </c>
      <c r="AF154" s="17">
        <f t="shared" si="12"/>
        <v>2.9473746260518442E-5</v>
      </c>
      <c r="AG154" s="8"/>
      <c r="AH154" s="17">
        <f t="shared" si="13"/>
        <v>0</v>
      </c>
      <c r="AI154" s="8"/>
      <c r="AJ154" s="17">
        <f t="shared" si="14"/>
        <v>0</v>
      </c>
      <c r="AK154" s="8"/>
      <c r="AL154" s="17">
        <f t="shared" si="15"/>
        <v>0</v>
      </c>
      <c r="AM154" s="8"/>
      <c r="AN154" s="17">
        <f t="shared" si="16"/>
        <v>0</v>
      </c>
      <c r="AO154" s="8"/>
      <c r="AP154" s="17">
        <f t="shared" si="17"/>
        <v>0</v>
      </c>
      <c r="AQ154" s="8"/>
      <c r="AR154" s="17">
        <f t="shared" si="18"/>
        <v>0</v>
      </c>
      <c r="AS154" s="8"/>
      <c r="AT154" s="17">
        <f t="shared" si="19"/>
        <v>0</v>
      </c>
      <c r="AU154" s="8"/>
      <c r="AV154" s="17">
        <f t="shared" si="20"/>
        <v>0</v>
      </c>
      <c r="AW154" s="8"/>
      <c r="AX154" s="17">
        <f t="shared" si="21"/>
        <v>0</v>
      </c>
      <c r="AY154" s="2"/>
      <c r="AZ154" s="2"/>
      <c r="BA154" s="3"/>
      <c r="BB154" s="3"/>
      <c r="BC154" s="3"/>
      <c r="BD154" s="3"/>
      <c r="BE154" s="3"/>
      <c r="BF154" s="3"/>
    </row>
    <row r="155" spans="1:58" ht="15">
      <c r="A155" s="14" t="s">
        <v>159</v>
      </c>
      <c r="B155" s="14" t="s">
        <v>32</v>
      </c>
      <c r="C155" s="5">
        <v>60257500205473</v>
      </c>
      <c r="D155" s="15" t="s">
        <v>56</v>
      </c>
      <c r="E155" s="8"/>
      <c r="F155" s="8">
        <v>549547</v>
      </c>
      <c r="G155" s="8">
        <v>544583</v>
      </c>
      <c r="H155" s="16">
        <f t="shared" si="0"/>
        <v>0.99096710563427692</v>
      </c>
      <c r="I155" s="40">
        <v>4964</v>
      </c>
      <c r="J155" s="16">
        <f t="shared" si="1"/>
        <v>9.0328943657230418E-3</v>
      </c>
      <c r="K155" s="8">
        <v>112</v>
      </c>
      <c r="L155" s="17">
        <f t="shared" si="2"/>
        <v>2.0380422420648278E-4</v>
      </c>
      <c r="M155" s="8">
        <v>67</v>
      </c>
      <c r="N155" s="17">
        <f t="shared" si="3"/>
        <v>1.2191859840923524E-4</v>
      </c>
      <c r="O155" s="8"/>
      <c r="P155" s="17">
        <f t="shared" si="4"/>
        <v>0</v>
      </c>
      <c r="Q155" s="8"/>
      <c r="R155" s="17">
        <f t="shared" si="5"/>
        <v>0</v>
      </c>
      <c r="S155" s="8">
        <v>289</v>
      </c>
      <c r="T155" s="17">
        <f t="shared" si="6"/>
        <v>5.258876856756565E-4</v>
      </c>
      <c r="U155" s="8">
        <v>78</v>
      </c>
      <c r="V155" s="17">
        <f t="shared" si="7"/>
        <v>1.419350847152291E-4</v>
      </c>
      <c r="W155" s="8"/>
      <c r="X155" s="17">
        <f t="shared" si="8"/>
        <v>0</v>
      </c>
      <c r="Y155" s="8"/>
      <c r="Z155" s="17">
        <f t="shared" si="9"/>
        <v>0</v>
      </c>
      <c r="AA155" s="8"/>
      <c r="AB155" s="17">
        <f t="shared" si="10"/>
        <v>0</v>
      </c>
      <c r="AC155" s="8"/>
      <c r="AD155" s="17">
        <f t="shared" si="11"/>
        <v>0</v>
      </c>
      <c r="AE155" s="8"/>
      <c r="AF155" s="17">
        <f t="shared" si="12"/>
        <v>0</v>
      </c>
      <c r="AG155" s="8"/>
      <c r="AH155" s="17">
        <f t="shared" si="13"/>
        <v>0</v>
      </c>
      <c r="AI155" s="8"/>
      <c r="AJ155" s="17">
        <f t="shared" si="14"/>
        <v>0</v>
      </c>
      <c r="AK155" s="8"/>
      <c r="AL155" s="17">
        <f t="shared" si="15"/>
        <v>0</v>
      </c>
      <c r="AM155" s="8"/>
      <c r="AN155" s="17">
        <f t="shared" si="16"/>
        <v>0</v>
      </c>
      <c r="AO155" s="8">
        <v>190</v>
      </c>
      <c r="AP155" s="17">
        <f t="shared" si="17"/>
        <v>3.4573930892171191E-4</v>
      </c>
      <c r="AQ155" s="8">
        <v>950</v>
      </c>
      <c r="AR155" s="17">
        <f t="shared" si="18"/>
        <v>1.7286965446085595E-3</v>
      </c>
      <c r="AS155" s="8">
        <v>852</v>
      </c>
      <c r="AT155" s="17">
        <f t="shared" si="19"/>
        <v>1.550367848427887E-3</v>
      </c>
      <c r="AU155" s="8">
        <v>2426</v>
      </c>
      <c r="AV155" s="17">
        <f t="shared" si="20"/>
        <v>4.4145450707582792E-3</v>
      </c>
      <c r="AW155" s="8"/>
      <c r="AX155" s="17">
        <f t="shared" si="21"/>
        <v>0</v>
      </c>
      <c r="AY155" s="2"/>
      <c r="AZ155" s="2"/>
      <c r="BA155" s="3"/>
      <c r="BB155" s="3"/>
      <c r="BC155" s="3"/>
      <c r="BD155" s="3"/>
      <c r="BE155" s="3"/>
      <c r="BF155" s="3"/>
    </row>
    <row r="156" spans="1:58" ht="15">
      <c r="A156" s="14" t="s">
        <v>159</v>
      </c>
      <c r="B156" s="14" t="s">
        <v>32</v>
      </c>
      <c r="C156" s="5" t="s">
        <v>160</v>
      </c>
      <c r="D156" s="15" t="s">
        <v>53</v>
      </c>
      <c r="E156" s="8"/>
      <c r="F156" s="8">
        <v>34968</v>
      </c>
      <c r="G156" s="8">
        <v>34470</v>
      </c>
      <c r="H156" s="16">
        <f t="shared" si="0"/>
        <v>0.98575840768702816</v>
      </c>
      <c r="I156" s="40">
        <v>498</v>
      </c>
      <c r="J156" s="16">
        <f t="shared" si="1"/>
        <v>1.4241592312971859E-2</v>
      </c>
      <c r="K156" s="8">
        <v>88</v>
      </c>
      <c r="L156" s="17">
        <f t="shared" si="2"/>
        <v>2.5165865934568747E-3</v>
      </c>
      <c r="M156" s="8"/>
      <c r="N156" s="17">
        <f t="shared" si="3"/>
        <v>0</v>
      </c>
      <c r="O156" s="8"/>
      <c r="P156" s="17">
        <f t="shared" si="4"/>
        <v>0</v>
      </c>
      <c r="Q156" s="8"/>
      <c r="R156" s="17">
        <f t="shared" si="5"/>
        <v>0</v>
      </c>
      <c r="S156" s="8">
        <v>98</v>
      </c>
      <c r="T156" s="17">
        <f t="shared" si="6"/>
        <v>2.8025623427133379E-3</v>
      </c>
      <c r="U156" s="8"/>
      <c r="V156" s="17">
        <f t="shared" si="7"/>
        <v>0</v>
      </c>
      <c r="W156" s="8"/>
      <c r="X156" s="17">
        <f t="shared" si="8"/>
        <v>0</v>
      </c>
      <c r="Y156" s="8"/>
      <c r="Z156" s="17">
        <f t="shared" si="9"/>
        <v>0</v>
      </c>
      <c r="AA156" s="8"/>
      <c r="AB156" s="17">
        <f t="shared" si="10"/>
        <v>0</v>
      </c>
      <c r="AC156" s="8"/>
      <c r="AD156" s="17">
        <f t="shared" si="11"/>
        <v>0</v>
      </c>
      <c r="AE156" s="8">
        <v>43</v>
      </c>
      <c r="AF156" s="17">
        <f t="shared" si="12"/>
        <v>1.2296957218027912E-3</v>
      </c>
      <c r="AG156" s="8"/>
      <c r="AH156" s="17">
        <f t="shared" si="13"/>
        <v>0</v>
      </c>
      <c r="AI156" s="8"/>
      <c r="AJ156" s="17">
        <f t="shared" si="14"/>
        <v>0</v>
      </c>
      <c r="AK156" s="8"/>
      <c r="AL156" s="17">
        <f t="shared" si="15"/>
        <v>0</v>
      </c>
      <c r="AM156" s="8"/>
      <c r="AN156" s="17">
        <f t="shared" si="16"/>
        <v>0</v>
      </c>
      <c r="AO156" s="8">
        <v>96</v>
      </c>
      <c r="AP156" s="17">
        <f t="shared" si="17"/>
        <v>2.7453671928620452E-3</v>
      </c>
      <c r="AQ156" s="8">
        <v>173</v>
      </c>
      <c r="AR156" s="17">
        <f t="shared" si="18"/>
        <v>4.9473804621368109E-3</v>
      </c>
      <c r="AS156" s="8"/>
      <c r="AT156" s="17">
        <f t="shared" si="19"/>
        <v>0</v>
      </c>
      <c r="AU156" s="8"/>
      <c r="AV156" s="17">
        <f t="shared" si="20"/>
        <v>0</v>
      </c>
      <c r="AW156" s="8"/>
      <c r="AX156" s="17">
        <f t="shared" si="21"/>
        <v>0</v>
      </c>
      <c r="AY156" s="2"/>
      <c r="AZ156" s="2"/>
      <c r="BA156" s="3"/>
      <c r="BB156" s="3"/>
      <c r="BC156" s="3"/>
      <c r="BD156" s="3"/>
      <c r="BE156" s="3"/>
      <c r="BF156" s="3"/>
    </row>
    <row r="157" spans="1:58" ht="15">
      <c r="A157" s="14" t="s">
        <v>159</v>
      </c>
      <c r="B157" s="14" t="s">
        <v>34</v>
      </c>
      <c r="C157" s="5">
        <v>60257500205473</v>
      </c>
      <c r="D157" s="15" t="s">
        <v>56</v>
      </c>
      <c r="E157" s="8"/>
      <c r="F157" s="8">
        <v>200684</v>
      </c>
      <c r="G157" s="8">
        <v>199048</v>
      </c>
      <c r="H157" s="16">
        <f t="shared" si="0"/>
        <v>0.99184788024954651</v>
      </c>
      <c r="I157" s="40">
        <v>1636</v>
      </c>
      <c r="J157" s="16">
        <f t="shared" si="1"/>
        <v>8.1521197504534487E-3</v>
      </c>
      <c r="K157" s="8">
        <v>67</v>
      </c>
      <c r="L157" s="17">
        <f t="shared" si="2"/>
        <v>3.3385820493910825E-4</v>
      </c>
      <c r="M157" s="8">
        <v>42</v>
      </c>
      <c r="N157" s="17">
        <f t="shared" si="3"/>
        <v>2.0928424787227681E-4</v>
      </c>
      <c r="O157" s="8"/>
      <c r="P157" s="17">
        <f t="shared" si="4"/>
        <v>0</v>
      </c>
      <c r="Q157" s="8"/>
      <c r="R157" s="17">
        <f t="shared" si="5"/>
        <v>0</v>
      </c>
      <c r="S157" s="8"/>
      <c r="T157" s="17">
        <f t="shared" si="6"/>
        <v>0</v>
      </c>
      <c r="U157" s="8"/>
      <c r="V157" s="17">
        <f t="shared" si="7"/>
        <v>0</v>
      </c>
      <c r="W157" s="8"/>
      <c r="X157" s="17">
        <f t="shared" si="8"/>
        <v>0</v>
      </c>
      <c r="Y157" s="8"/>
      <c r="Z157" s="17">
        <f t="shared" si="9"/>
        <v>0</v>
      </c>
      <c r="AA157" s="8"/>
      <c r="AB157" s="17">
        <f t="shared" si="10"/>
        <v>0</v>
      </c>
      <c r="AC157" s="8"/>
      <c r="AD157" s="17">
        <f t="shared" si="11"/>
        <v>0</v>
      </c>
      <c r="AE157" s="8"/>
      <c r="AF157" s="17">
        <f t="shared" si="12"/>
        <v>0</v>
      </c>
      <c r="AG157" s="8"/>
      <c r="AH157" s="17">
        <f t="shared" si="13"/>
        <v>0</v>
      </c>
      <c r="AI157" s="8"/>
      <c r="AJ157" s="17">
        <f t="shared" si="14"/>
        <v>0</v>
      </c>
      <c r="AK157" s="8"/>
      <c r="AL157" s="17">
        <f t="shared" si="15"/>
        <v>0</v>
      </c>
      <c r="AM157" s="8"/>
      <c r="AN157" s="17">
        <f t="shared" si="16"/>
        <v>0</v>
      </c>
      <c r="AO157" s="8">
        <v>199</v>
      </c>
      <c r="AP157" s="17">
        <f t="shared" si="17"/>
        <v>9.9160869825197832E-4</v>
      </c>
      <c r="AQ157" s="8">
        <v>1172</v>
      </c>
      <c r="AR157" s="17">
        <f t="shared" si="18"/>
        <v>5.8400271072930575E-3</v>
      </c>
      <c r="AS157" s="8">
        <v>58</v>
      </c>
      <c r="AT157" s="17">
        <f t="shared" si="19"/>
        <v>2.8901158039504896E-4</v>
      </c>
      <c r="AU157" s="8">
        <v>98</v>
      </c>
      <c r="AV157" s="17">
        <f t="shared" si="20"/>
        <v>4.8832991170197923E-4</v>
      </c>
      <c r="AW157" s="8"/>
      <c r="AX157" s="17">
        <f t="shared" si="21"/>
        <v>0</v>
      </c>
      <c r="AY157" s="2"/>
      <c r="AZ157" s="2"/>
      <c r="BA157" s="3"/>
      <c r="BB157" s="3"/>
      <c r="BC157" s="3"/>
      <c r="BD157" s="3"/>
      <c r="BE157" s="3"/>
      <c r="BF157" s="3"/>
    </row>
    <row r="158" spans="1:58" ht="15">
      <c r="A158" s="14" t="s">
        <v>159</v>
      </c>
      <c r="B158" s="14" t="s">
        <v>34</v>
      </c>
      <c r="C158" s="5" t="s">
        <v>160</v>
      </c>
      <c r="D158" s="15" t="s">
        <v>53</v>
      </c>
      <c r="E158" s="8"/>
      <c r="F158" s="8">
        <v>42737</v>
      </c>
      <c r="G158" s="8">
        <v>42402</v>
      </c>
      <c r="H158" s="16">
        <f t="shared" si="0"/>
        <v>0.99216135900975733</v>
      </c>
      <c r="I158" s="40">
        <v>335</v>
      </c>
      <c r="J158" s="16">
        <f t="shared" si="1"/>
        <v>7.8386409902426474E-3</v>
      </c>
      <c r="K158" s="8"/>
      <c r="L158" s="17">
        <f t="shared" si="2"/>
        <v>0</v>
      </c>
      <c r="M158" s="8"/>
      <c r="N158" s="17">
        <f t="shared" si="3"/>
        <v>0</v>
      </c>
      <c r="O158" s="8"/>
      <c r="P158" s="17">
        <f t="shared" si="4"/>
        <v>0</v>
      </c>
      <c r="Q158" s="8"/>
      <c r="R158" s="17">
        <f t="shared" si="5"/>
        <v>0</v>
      </c>
      <c r="S158" s="8">
        <v>133</v>
      </c>
      <c r="T158" s="17">
        <f t="shared" si="6"/>
        <v>3.1120574677679764E-3</v>
      </c>
      <c r="U158" s="8"/>
      <c r="V158" s="17">
        <f t="shared" si="7"/>
        <v>0</v>
      </c>
      <c r="W158" s="8"/>
      <c r="X158" s="17">
        <f t="shared" si="8"/>
        <v>0</v>
      </c>
      <c r="Y158" s="8"/>
      <c r="Z158" s="17">
        <f t="shared" si="9"/>
        <v>0</v>
      </c>
      <c r="AA158" s="8"/>
      <c r="AB158" s="17">
        <f t="shared" si="10"/>
        <v>0</v>
      </c>
      <c r="AC158" s="8"/>
      <c r="AD158" s="17">
        <f t="shared" si="11"/>
        <v>0</v>
      </c>
      <c r="AE158" s="8"/>
      <c r="AF158" s="17">
        <f t="shared" si="12"/>
        <v>0</v>
      </c>
      <c r="AG158" s="8"/>
      <c r="AH158" s="17">
        <f t="shared" si="13"/>
        <v>0</v>
      </c>
      <c r="AI158" s="8"/>
      <c r="AJ158" s="17">
        <f t="shared" si="14"/>
        <v>0</v>
      </c>
      <c r="AK158" s="8"/>
      <c r="AL158" s="17">
        <f t="shared" si="15"/>
        <v>0</v>
      </c>
      <c r="AM158" s="8"/>
      <c r="AN158" s="17">
        <f t="shared" si="16"/>
        <v>0</v>
      </c>
      <c r="AO158" s="8">
        <v>78</v>
      </c>
      <c r="AP158" s="17">
        <f t="shared" si="17"/>
        <v>1.8251164096684371E-3</v>
      </c>
      <c r="AQ158" s="8">
        <v>124</v>
      </c>
      <c r="AR158" s="17">
        <f t="shared" si="18"/>
        <v>2.9014671128062336E-3</v>
      </c>
      <c r="AS158" s="8"/>
      <c r="AT158" s="17">
        <f t="shared" si="19"/>
        <v>0</v>
      </c>
      <c r="AU158" s="8"/>
      <c r="AV158" s="17">
        <f t="shared" si="20"/>
        <v>0</v>
      </c>
      <c r="AW158" s="8"/>
      <c r="AX158" s="17">
        <f t="shared" si="21"/>
        <v>0</v>
      </c>
      <c r="AY158" s="2"/>
      <c r="AZ158" s="2"/>
      <c r="BA158" s="3"/>
      <c r="BB158" s="3"/>
      <c r="BC158" s="3"/>
      <c r="BD158" s="3"/>
      <c r="BE158" s="3"/>
      <c r="BF158" s="3"/>
    </row>
    <row r="159" spans="1:58" ht="27">
      <c r="A159" s="14" t="s">
        <v>159</v>
      </c>
      <c r="B159" s="14" t="s">
        <v>34</v>
      </c>
      <c r="C159" s="5">
        <v>6250091203207</v>
      </c>
      <c r="D159" s="15" t="s">
        <v>143</v>
      </c>
      <c r="E159" s="8"/>
      <c r="F159" s="8">
        <v>331429</v>
      </c>
      <c r="G159" s="8">
        <v>327942</v>
      </c>
      <c r="H159" s="16">
        <f t="shared" si="0"/>
        <v>0.98947889291522473</v>
      </c>
      <c r="I159" s="40">
        <v>3487</v>
      </c>
      <c r="J159" s="16">
        <f t="shared" si="1"/>
        <v>1.0521107084775322E-2</v>
      </c>
      <c r="K159" s="8">
        <v>58</v>
      </c>
      <c r="L159" s="17">
        <f t="shared" si="2"/>
        <v>1.7499977370718917E-4</v>
      </c>
      <c r="M159" s="8">
        <v>67</v>
      </c>
      <c r="N159" s="17">
        <f t="shared" si="3"/>
        <v>2.021549110065806E-4</v>
      </c>
      <c r="O159" s="8">
        <v>78</v>
      </c>
      <c r="P159" s="17">
        <f t="shared" si="4"/>
        <v>2.3534452326139235E-4</v>
      </c>
      <c r="Q159" s="8"/>
      <c r="R159" s="17">
        <f t="shared" si="5"/>
        <v>0</v>
      </c>
      <c r="S159" s="8">
        <v>234</v>
      </c>
      <c r="T159" s="17">
        <f t="shared" si="6"/>
        <v>7.0603356978417699E-4</v>
      </c>
      <c r="U159" s="8">
        <v>188</v>
      </c>
      <c r="V159" s="17">
        <f t="shared" si="7"/>
        <v>5.6724064580950971E-4</v>
      </c>
      <c r="W159" s="8"/>
      <c r="X159" s="17">
        <f t="shared" si="8"/>
        <v>0</v>
      </c>
      <c r="Y159" s="8"/>
      <c r="Z159" s="17">
        <f t="shared" si="9"/>
        <v>0</v>
      </c>
      <c r="AA159" s="8"/>
      <c r="AB159" s="17">
        <f t="shared" si="10"/>
        <v>0</v>
      </c>
      <c r="AC159" s="8"/>
      <c r="AD159" s="17">
        <f t="shared" si="11"/>
        <v>0</v>
      </c>
      <c r="AE159" s="8">
        <v>8</v>
      </c>
      <c r="AF159" s="17">
        <f t="shared" si="12"/>
        <v>2.4137899821681267E-5</v>
      </c>
      <c r="AG159" s="8"/>
      <c r="AH159" s="17">
        <f t="shared" si="13"/>
        <v>0</v>
      </c>
      <c r="AI159" s="8"/>
      <c r="AJ159" s="17">
        <f t="shared" si="14"/>
        <v>0</v>
      </c>
      <c r="AK159" s="8"/>
      <c r="AL159" s="17">
        <f t="shared" si="15"/>
        <v>0</v>
      </c>
      <c r="AM159" s="8"/>
      <c r="AN159" s="17">
        <f t="shared" si="16"/>
        <v>0</v>
      </c>
      <c r="AO159" s="8">
        <v>266</v>
      </c>
      <c r="AP159" s="17">
        <f t="shared" si="17"/>
        <v>8.0258516907090211E-4</v>
      </c>
      <c r="AQ159" s="8">
        <v>432</v>
      </c>
      <c r="AR159" s="17">
        <f t="shared" si="18"/>
        <v>1.3034465903707883E-3</v>
      </c>
      <c r="AS159" s="8">
        <v>2078</v>
      </c>
      <c r="AT159" s="17">
        <f t="shared" si="19"/>
        <v>6.2698194786817082E-3</v>
      </c>
      <c r="AU159" s="8">
        <v>78</v>
      </c>
      <c r="AV159" s="17">
        <f t="shared" si="20"/>
        <v>2.3534452326139235E-4</v>
      </c>
      <c r="AW159" s="8"/>
      <c r="AX159" s="17">
        <f t="shared" si="21"/>
        <v>0</v>
      </c>
      <c r="AY159" s="2"/>
      <c r="AZ159" s="2"/>
      <c r="BA159" s="3"/>
      <c r="BB159" s="3"/>
      <c r="BC159" s="3"/>
      <c r="BD159" s="3"/>
      <c r="BE159" s="3"/>
      <c r="BF159" s="3"/>
    </row>
    <row r="160" spans="1:58" ht="27">
      <c r="A160" s="14" t="s">
        <v>161</v>
      </c>
      <c r="B160" s="14" t="s">
        <v>32</v>
      </c>
      <c r="C160" s="5">
        <v>61255204105006</v>
      </c>
      <c r="D160" s="15" t="s">
        <v>40</v>
      </c>
      <c r="E160" s="42"/>
      <c r="F160" s="8">
        <v>10089</v>
      </c>
      <c r="G160" s="8">
        <v>10081</v>
      </c>
      <c r="H160" s="16">
        <f t="shared" si="0"/>
        <v>0.99920705719100011</v>
      </c>
      <c r="I160" s="40">
        <v>8</v>
      </c>
      <c r="J160" s="16">
        <f t="shared" si="1"/>
        <v>7.9294280899990085E-4</v>
      </c>
      <c r="K160" s="8"/>
      <c r="L160" s="17">
        <f t="shared" si="2"/>
        <v>0</v>
      </c>
      <c r="M160" s="8">
        <v>5</v>
      </c>
      <c r="N160" s="17">
        <f t="shared" si="3"/>
        <v>4.9558925562493805E-4</v>
      </c>
      <c r="O160" s="8"/>
      <c r="P160" s="17">
        <f t="shared" si="4"/>
        <v>0</v>
      </c>
      <c r="Q160" s="8"/>
      <c r="R160" s="17">
        <f t="shared" si="5"/>
        <v>0</v>
      </c>
      <c r="S160" s="8"/>
      <c r="T160" s="17">
        <f t="shared" si="6"/>
        <v>0</v>
      </c>
      <c r="U160" s="8"/>
      <c r="V160" s="17">
        <f t="shared" si="7"/>
        <v>0</v>
      </c>
      <c r="W160" s="8"/>
      <c r="X160" s="17">
        <f t="shared" si="8"/>
        <v>0</v>
      </c>
      <c r="Y160" s="8"/>
      <c r="Z160" s="17">
        <f t="shared" si="9"/>
        <v>0</v>
      </c>
      <c r="AA160" s="8"/>
      <c r="AB160" s="17">
        <f t="shared" si="10"/>
        <v>0</v>
      </c>
      <c r="AC160" s="8"/>
      <c r="AD160" s="17">
        <f t="shared" si="11"/>
        <v>0</v>
      </c>
      <c r="AE160" s="8">
        <v>3</v>
      </c>
      <c r="AF160" s="17">
        <f t="shared" si="12"/>
        <v>2.9735355337496281E-4</v>
      </c>
      <c r="AG160" s="8"/>
      <c r="AH160" s="17">
        <f t="shared" si="13"/>
        <v>0</v>
      </c>
      <c r="AI160" s="8"/>
      <c r="AJ160" s="17">
        <f t="shared" si="14"/>
        <v>0</v>
      </c>
      <c r="AK160" s="8"/>
      <c r="AL160" s="17">
        <f t="shared" si="15"/>
        <v>0</v>
      </c>
      <c r="AM160" s="8"/>
      <c r="AN160" s="17">
        <f t="shared" si="16"/>
        <v>0</v>
      </c>
      <c r="AO160" s="8"/>
      <c r="AP160" s="17">
        <f t="shared" si="17"/>
        <v>0</v>
      </c>
      <c r="AQ160" s="8"/>
      <c r="AR160" s="17">
        <f t="shared" si="18"/>
        <v>0</v>
      </c>
      <c r="AS160" s="8"/>
      <c r="AT160" s="17">
        <f t="shared" si="19"/>
        <v>0</v>
      </c>
      <c r="AU160" s="8"/>
      <c r="AV160" s="17">
        <f t="shared" si="20"/>
        <v>0</v>
      </c>
      <c r="AW160" s="8"/>
      <c r="AX160" s="17">
        <f t="shared" si="21"/>
        <v>0</v>
      </c>
      <c r="AY160" s="2"/>
      <c r="AZ160" s="2"/>
      <c r="BA160" s="3"/>
      <c r="BB160" s="3"/>
      <c r="BC160" s="3"/>
      <c r="BD160" s="3"/>
      <c r="BE160" s="3"/>
      <c r="BF160" s="3"/>
    </row>
    <row r="161" spans="1:58" ht="15">
      <c r="A161" s="14" t="s">
        <v>161</v>
      </c>
      <c r="B161" s="14" t="s">
        <v>32</v>
      </c>
      <c r="C161" s="5">
        <v>77255086207666</v>
      </c>
      <c r="D161" s="15" t="s">
        <v>87</v>
      </c>
      <c r="E161" s="42"/>
      <c r="F161" s="8">
        <v>0</v>
      </c>
      <c r="G161" s="8">
        <v>0</v>
      </c>
      <c r="H161" s="16" t="e">
        <f t="shared" si="0"/>
        <v>#DIV/0!</v>
      </c>
      <c r="I161" s="10"/>
      <c r="J161" s="16" t="e">
        <f t="shared" si="1"/>
        <v>#DIV/0!</v>
      </c>
      <c r="K161" s="8"/>
      <c r="L161" s="17" t="e">
        <f t="shared" si="2"/>
        <v>#DIV/0!</v>
      </c>
      <c r="M161" s="8"/>
      <c r="N161" s="17" t="e">
        <f t="shared" si="3"/>
        <v>#DIV/0!</v>
      </c>
      <c r="O161" s="8"/>
      <c r="P161" s="17" t="e">
        <f t="shared" si="4"/>
        <v>#DIV/0!</v>
      </c>
      <c r="Q161" s="8"/>
      <c r="R161" s="17" t="e">
        <f t="shared" si="5"/>
        <v>#DIV/0!</v>
      </c>
      <c r="S161" s="8"/>
      <c r="T161" s="17" t="e">
        <f t="shared" si="6"/>
        <v>#DIV/0!</v>
      </c>
      <c r="U161" s="8"/>
      <c r="V161" s="17" t="e">
        <f t="shared" si="7"/>
        <v>#DIV/0!</v>
      </c>
      <c r="W161" s="8"/>
      <c r="X161" s="17" t="e">
        <f t="shared" si="8"/>
        <v>#DIV/0!</v>
      </c>
      <c r="Y161" s="8"/>
      <c r="Z161" s="17" t="e">
        <f t="shared" si="9"/>
        <v>#DIV/0!</v>
      </c>
      <c r="AA161" s="8"/>
      <c r="AB161" s="17" t="e">
        <f t="shared" si="10"/>
        <v>#DIV/0!</v>
      </c>
      <c r="AC161" s="8"/>
      <c r="AD161" s="17" t="e">
        <f t="shared" si="11"/>
        <v>#DIV/0!</v>
      </c>
      <c r="AE161" s="8"/>
      <c r="AF161" s="17" t="e">
        <f t="shared" si="12"/>
        <v>#DIV/0!</v>
      </c>
      <c r="AG161" s="8"/>
      <c r="AH161" s="17" t="e">
        <f t="shared" si="13"/>
        <v>#DIV/0!</v>
      </c>
      <c r="AI161" s="8"/>
      <c r="AJ161" s="17" t="e">
        <f t="shared" si="14"/>
        <v>#DIV/0!</v>
      </c>
      <c r="AK161" s="8"/>
      <c r="AL161" s="17" t="e">
        <f t="shared" si="15"/>
        <v>#DIV/0!</v>
      </c>
      <c r="AM161" s="8"/>
      <c r="AN161" s="17" t="e">
        <f t="shared" si="16"/>
        <v>#DIV/0!</v>
      </c>
      <c r="AO161" s="8"/>
      <c r="AP161" s="17" t="e">
        <f t="shared" si="17"/>
        <v>#DIV/0!</v>
      </c>
      <c r="AQ161" s="8"/>
      <c r="AR161" s="17" t="e">
        <f t="shared" si="18"/>
        <v>#DIV/0!</v>
      </c>
      <c r="AS161" s="8"/>
      <c r="AT161" s="17" t="e">
        <f t="shared" si="19"/>
        <v>#DIV/0!</v>
      </c>
      <c r="AU161" s="8"/>
      <c r="AV161" s="17" t="e">
        <f t="shared" si="20"/>
        <v>#DIV/0!</v>
      </c>
      <c r="AW161" s="8"/>
      <c r="AX161" s="17" t="e">
        <f t="shared" si="21"/>
        <v>#DIV/0!</v>
      </c>
      <c r="AY161" s="2"/>
      <c r="AZ161" s="2"/>
      <c r="BA161" s="3"/>
      <c r="BB161" s="3"/>
      <c r="BC161" s="3"/>
      <c r="BD161" s="3"/>
      <c r="BE161" s="3"/>
      <c r="BF161" s="3"/>
    </row>
    <row r="162" spans="1:58" ht="15">
      <c r="A162" s="14" t="s">
        <v>161</v>
      </c>
      <c r="B162" s="14" t="s">
        <v>32</v>
      </c>
      <c r="C162" s="5">
        <v>81255090101667</v>
      </c>
      <c r="D162" s="15" t="s">
        <v>96</v>
      </c>
      <c r="E162" s="42"/>
      <c r="F162" s="8">
        <v>20008</v>
      </c>
      <c r="G162" s="8">
        <v>20007</v>
      </c>
      <c r="H162" s="16">
        <f t="shared" si="0"/>
        <v>0.99995001999200317</v>
      </c>
      <c r="I162" s="40">
        <v>1</v>
      </c>
      <c r="J162" s="16">
        <f t="shared" si="1"/>
        <v>4.9980007996801279E-5</v>
      </c>
      <c r="K162" s="8"/>
      <c r="L162" s="17">
        <f t="shared" si="2"/>
        <v>0</v>
      </c>
      <c r="M162" s="8">
        <v>1</v>
      </c>
      <c r="N162" s="17">
        <f t="shared" si="3"/>
        <v>4.9980007996801279E-5</v>
      </c>
      <c r="O162" s="8"/>
      <c r="P162" s="17">
        <f t="shared" si="4"/>
        <v>0</v>
      </c>
      <c r="Q162" s="8"/>
      <c r="R162" s="17">
        <f t="shared" si="5"/>
        <v>0</v>
      </c>
      <c r="S162" s="8"/>
      <c r="T162" s="17">
        <f t="shared" si="6"/>
        <v>0</v>
      </c>
      <c r="U162" s="8"/>
      <c r="V162" s="17">
        <f t="shared" si="7"/>
        <v>0</v>
      </c>
      <c r="W162" s="8"/>
      <c r="X162" s="17">
        <f t="shared" si="8"/>
        <v>0</v>
      </c>
      <c r="Y162" s="8"/>
      <c r="Z162" s="17">
        <f t="shared" si="9"/>
        <v>0</v>
      </c>
      <c r="AA162" s="8"/>
      <c r="AB162" s="17">
        <f t="shared" si="10"/>
        <v>0</v>
      </c>
      <c r="AC162" s="8"/>
      <c r="AD162" s="17">
        <f t="shared" si="11"/>
        <v>0</v>
      </c>
      <c r="AE162" s="8"/>
      <c r="AF162" s="17">
        <f t="shared" si="12"/>
        <v>0</v>
      </c>
      <c r="AG162" s="8"/>
      <c r="AH162" s="17">
        <f t="shared" si="13"/>
        <v>0</v>
      </c>
      <c r="AI162" s="8"/>
      <c r="AJ162" s="17">
        <f t="shared" si="14"/>
        <v>0</v>
      </c>
      <c r="AK162" s="8"/>
      <c r="AL162" s="17">
        <f t="shared" si="15"/>
        <v>0</v>
      </c>
      <c r="AM162" s="8"/>
      <c r="AN162" s="17">
        <f t="shared" si="16"/>
        <v>0</v>
      </c>
      <c r="AO162" s="8"/>
      <c r="AP162" s="17">
        <f t="shared" si="17"/>
        <v>0</v>
      </c>
      <c r="AQ162" s="8"/>
      <c r="AR162" s="17">
        <f t="shared" si="18"/>
        <v>0</v>
      </c>
      <c r="AS162" s="8"/>
      <c r="AT162" s="17">
        <f t="shared" si="19"/>
        <v>0</v>
      </c>
      <c r="AU162" s="8"/>
      <c r="AV162" s="17">
        <f t="shared" si="20"/>
        <v>0</v>
      </c>
      <c r="AW162" s="8"/>
      <c r="AX162" s="17">
        <f t="shared" si="21"/>
        <v>0</v>
      </c>
      <c r="AY162" s="2"/>
      <c r="AZ162" s="2"/>
      <c r="BA162" s="3"/>
      <c r="BB162" s="3"/>
      <c r="BC162" s="3"/>
      <c r="BD162" s="3"/>
      <c r="BE162" s="3"/>
      <c r="BF162" s="3"/>
    </row>
    <row r="163" spans="1:58" ht="15">
      <c r="A163" s="14" t="s">
        <v>161</v>
      </c>
      <c r="B163" s="14" t="s">
        <v>32</v>
      </c>
      <c r="C163" s="5">
        <v>51245078105860</v>
      </c>
      <c r="D163" s="15" t="s">
        <v>136</v>
      </c>
      <c r="E163" s="8"/>
      <c r="F163" s="8">
        <v>36039</v>
      </c>
      <c r="G163" s="8">
        <v>35056</v>
      </c>
      <c r="H163" s="16">
        <f t="shared" si="0"/>
        <v>0.97272399345153859</v>
      </c>
      <c r="I163" s="40">
        <v>983</v>
      </c>
      <c r="J163" s="16">
        <f t="shared" si="1"/>
        <v>2.7276006548461389E-2</v>
      </c>
      <c r="K163" s="8">
        <v>88</v>
      </c>
      <c r="L163" s="17">
        <f t="shared" si="2"/>
        <v>2.441799162018924E-3</v>
      </c>
      <c r="M163" s="8"/>
      <c r="N163" s="17">
        <f t="shared" si="3"/>
        <v>0</v>
      </c>
      <c r="O163" s="8"/>
      <c r="P163" s="17">
        <f t="shared" si="4"/>
        <v>0</v>
      </c>
      <c r="Q163" s="8"/>
      <c r="R163" s="17">
        <f t="shared" si="5"/>
        <v>0</v>
      </c>
      <c r="S163" s="8">
        <v>66</v>
      </c>
      <c r="T163" s="17">
        <f t="shared" si="6"/>
        <v>1.831349371514193E-3</v>
      </c>
      <c r="U163" s="8">
        <v>58</v>
      </c>
      <c r="V163" s="17">
        <f t="shared" si="7"/>
        <v>1.6093676295124725E-3</v>
      </c>
      <c r="W163" s="8"/>
      <c r="X163" s="17">
        <f t="shared" si="8"/>
        <v>0</v>
      </c>
      <c r="Y163" s="8"/>
      <c r="Z163" s="17">
        <f t="shared" si="9"/>
        <v>0</v>
      </c>
      <c r="AA163" s="8"/>
      <c r="AB163" s="17">
        <f t="shared" si="10"/>
        <v>0</v>
      </c>
      <c r="AC163" s="8"/>
      <c r="AD163" s="17">
        <f t="shared" si="11"/>
        <v>0</v>
      </c>
      <c r="AE163" s="8">
        <v>10</v>
      </c>
      <c r="AF163" s="17">
        <f t="shared" si="12"/>
        <v>2.7747717750215044E-4</v>
      </c>
      <c r="AG163" s="8"/>
      <c r="AH163" s="17">
        <f t="shared" si="13"/>
        <v>0</v>
      </c>
      <c r="AI163" s="8"/>
      <c r="AJ163" s="17">
        <f t="shared" si="14"/>
        <v>0</v>
      </c>
      <c r="AK163" s="8"/>
      <c r="AL163" s="17">
        <f t="shared" si="15"/>
        <v>0</v>
      </c>
      <c r="AM163" s="8"/>
      <c r="AN163" s="17">
        <f t="shared" si="16"/>
        <v>0</v>
      </c>
      <c r="AO163" s="8">
        <v>89</v>
      </c>
      <c r="AP163" s="17">
        <f t="shared" si="17"/>
        <v>2.469546879769139E-3</v>
      </c>
      <c r="AQ163" s="8">
        <v>160</v>
      </c>
      <c r="AR163" s="17">
        <f t="shared" si="18"/>
        <v>4.4396348400344071E-3</v>
      </c>
      <c r="AS163" s="8"/>
      <c r="AT163" s="17">
        <f t="shared" si="19"/>
        <v>0</v>
      </c>
      <c r="AU163" s="8">
        <v>512</v>
      </c>
      <c r="AV163" s="17">
        <f t="shared" si="20"/>
        <v>1.4206831488110102E-2</v>
      </c>
      <c r="AW163" s="8"/>
      <c r="AX163" s="17">
        <f t="shared" si="21"/>
        <v>0</v>
      </c>
      <c r="AY163" s="2"/>
      <c r="AZ163" s="2"/>
      <c r="BA163" s="3"/>
      <c r="BB163" s="3"/>
      <c r="BC163" s="3"/>
      <c r="BD163" s="3"/>
      <c r="BE163" s="3"/>
      <c r="BF163" s="3"/>
    </row>
    <row r="164" spans="1:58" ht="15">
      <c r="A164" s="14" t="s">
        <v>161</v>
      </c>
      <c r="B164" s="14" t="s">
        <v>34</v>
      </c>
      <c r="C164" s="5">
        <v>81255090101667</v>
      </c>
      <c r="D164" s="15" t="s">
        <v>96</v>
      </c>
      <c r="E164" s="8"/>
      <c r="F164" s="8">
        <v>9224</v>
      </c>
      <c r="G164" s="8">
        <v>8985</v>
      </c>
      <c r="H164" s="16">
        <f t="shared" si="0"/>
        <v>0.97408933217692972</v>
      </c>
      <c r="I164" s="10">
        <v>239</v>
      </c>
      <c r="J164" s="16">
        <f t="shared" si="1"/>
        <v>2.5910667823070253E-2</v>
      </c>
      <c r="K164" s="8"/>
      <c r="L164" s="17">
        <f t="shared" si="2"/>
        <v>0</v>
      </c>
      <c r="M164" s="8">
        <v>6</v>
      </c>
      <c r="N164" s="17">
        <f t="shared" si="3"/>
        <v>6.5047701647875109E-4</v>
      </c>
      <c r="O164" s="8">
        <v>27</v>
      </c>
      <c r="P164" s="17">
        <f t="shared" si="4"/>
        <v>2.9271465741543797E-3</v>
      </c>
      <c r="Q164" s="8"/>
      <c r="R164" s="17">
        <f t="shared" si="5"/>
        <v>0</v>
      </c>
      <c r="S164" s="8">
        <v>39</v>
      </c>
      <c r="T164" s="17">
        <f t="shared" si="6"/>
        <v>4.2281006071118819E-3</v>
      </c>
      <c r="U164" s="8"/>
      <c r="V164" s="17">
        <f t="shared" si="7"/>
        <v>0</v>
      </c>
      <c r="W164" s="8"/>
      <c r="X164" s="17">
        <f t="shared" si="8"/>
        <v>0</v>
      </c>
      <c r="Y164" s="8"/>
      <c r="Z164" s="17">
        <f t="shared" si="9"/>
        <v>0</v>
      </c>
      <c r="AA164" s="8"/>
      <c r="AB164" s="17">
        <f t="shared" si="10"/>
        <v>0</v>
      </c>
      <c r="AC164" s="8"/>
      <c r="AD164" s="17">
        <f t="shared" si="11"/>
        <v>0</v>
      </c>
      <c r="AE164" s="8"/>
      <c r="AF164" s="17">
        <f t="shared" si="12"/>
        <v>0</v>
      </c>
      <c r="AG164" s="8"/>
      <c r="AH164" s="17">
        <f t="shared" si="13"/>
        <v>0</v>
      </c>
      <c r="AI164" s="8"/>
      <c r="AJ164" s="17">
        <f t="shared" si="14"/>
        <v>0</v>
      </c>
      <c r="AK164" s="8"/>
      <c r="AL164" s="17">
        <f t="shared" si="15"/>
        <v>0</v>
      </c>
      <c r="AM164" s="8"/>
      <c r="AN164" s="17">
        <f t="shared" si="16"/>
        <v>0</v>
      </c>
      <c r="AO164" s="8">
        <v>29</v>
      </c>
      <c r="AP164" s="17">
        <f t="shared" si="17"/>
        <v>3.1439722463139637E-3</v>
      </c>
      <c r="AQ164" s="8">
        <v>127</v>
      </c>
      <c r="AR164" s="17">
        <f t="shared" si="18"/>
        <v>1.3768430182133565E-2</v>
      </c>
      <c r="AS164" s="8"/>
      <c r="AT164" s="17">
        <f t="shared" si="19"/>
        <v>0</v>
      </c>
      <c r="AU164" s="8"/>
      <c r="AV164" s="17">
        <f t="shared" si="20"/>
        <v>0</v>
      </c>
      <c r="AW164" s="8"/>
      <c r="AX164" s="17">
        <f t="shared" si="21"/>
        <v>0</v>
      </c>
      <c r="AY164" s="2"/>
      <c r="AZ164" s="2"/>
      <c r="BA164" s="3"/>
      <c r="BB164" s="3"/>
      <c r="BC164" s="3"/>
      <c r="BD164" s="3"/>
      <c r="BE164" s="3"/>
      <c r="BF164" s="3"/>
    </row>
    <row r="165" spans="1:58" ht="15">
      <c r="A165" s="14" t="s">
        <v>161</v>
      </c>
      <c r="B165" s="14" t="s">
        <v>34</v>
      </c>
      <c r="C165" s="5">
        <v>51245078105860</v>
      </c>
      <c r="D165" s="15" t="s">
        <v>136</v>
      </c>
      <c r="E165" s="8"/>
      <c r="F165" s="8">
        <v>14743</v>
      </c>
      <c r="G165" s="8">
        <v>14369</v>
      </c>
      <c r="H165" s="16">
        <f t="shared" si="0"/>
        <v>0.97463202875941124</v>
      </c>
      <c r="I165" s="10">
        <v>374</v>
      </c>
      <c r="J165" s="16">
        <f t="shared" si="1"/>
        <v>2.5367971240588753E-2</v>
      </c>
      <c r="K165" s="8"/>
      <c r="L165" s="17">
        <f t="shared" si="2"/>
        <v>0</v>
      </c>
      <c r="M165" s="8">
        <v>11</v>
      </c>
      <c r="N165" s="17">
        <f t="shared" si="3"/>
        <v>7.4611680119378689E-4</v>
      </c>
      <c r="O165" s="8">
        <v>51</v>
      </c>
      <c r="P165" s="17">
        <f t="shared" si="4"/>
        <v>3.45926880553483E-3</v>
      </c>
      <c r="Q165" s="8"/>
      <c r="R165" s="17">
        <f t="shared" si="5"/>
        <v>0</v>
      </c>
      <c r="S165" s="8">
        <v>93</v>
      </c>
      <c r="T165" s="17">
        <f t="shared" si="6"/>
        <v>6.3080784100929257E-3</v>
      </c>
      <c r="U165" s="8"/>
      <c r="V165" s="17">
        <f t="shared" si="7"/>
        <v>0</v>
      </c>
      <c r="W165" s="8"/>
      <c r="X165" s="17">
        <f t="shared" si="8"/>
        <v>0</v>
      </c>
      <c r="Y165" s="8"/>
      <c r="Z165" s="17">
        <f t="shared" si="9"/>
        <v>0</v>
      </c>
      <c r="AA165" s="8"/>
      <c r="AB165" s="17">
        <f t="shared" si="10"/>
        <v>0</v>
      </c>
      <c r="AC165" s="8"/>
      <c r="AD165" s="17">
        <f t="shared" si="11"/>
        <v>0</v>
      </c>
      <c r="AE165" s="8"/>
      <c r="AF165" s="17">
        <f t="shared" si="12"/>
        <v>0</v>
      </c>
      <c r="AG165" s="8"/>
      <c r="AH165" s="17">
        <f t="shared" si="13"/>
        <v>0</v>
      </c>
      <c r="AI165" s="8"/>
      <c r="AJ165" s="17">
        <f t="shared" si="14"/>
        <v>0</v>
      </c>
      <c r="AK165" s="8"/>
      <c r="AL165" s="17">
        <f t="shared" si="15"/>
        <v>0</v>
      </c>
      <c r="AM165" s="8"/>
      <c r="AN165" s="17">
        <f t="shared" si="16"/>
        <v>0</v>
      </c>
      <c r="AO165" s="8">
        <v>71</v>
      </c>
      <c r="AP165" s="17">
        <f t="shared" si="17"/>
        <v>4.8158448077053519E-3</v>
      </c>
      <c r="AQ165" s="8">
        <v>125</v>
      </c>
      <c r="AR165" s="17">
        <f t="shared" si="18"/>
        <v>8.4786000135657607E-3</v>
      </c>
      <c r="AS165" s="8"/>
      <c r="AT165" s="17">
        <f t="shared" si="19"/>
        <v>0</v>
      </c>
      <c r="AU165" s="8"/>
      <c r="AV165" s="17">
        <f t="shared" si="20"/>
        <v>0</v>
      </c>
      <c r="AW165" s="8"/>
      <c r="AX165" s="17">
        <f t="shared" si="21"/>
        <v>0</v>
      </c>
      <c r="AY165" s="2"/>
      <c r="AZ165" s="2"/>
      <c r="BA165" s="3"/>
      <c r="BB165" s="3"/>
      <c r="BC165" s="3"/>
      <c r="BD165" s="3"/>
      <c r="BE165" s="3"/>
      <c r="BF165" s="3"/>
    </row>
    <row r="166" spans="1:58" ht="15">
      <c r="A166" s="14" t="s">
        <v>161</v>
      </c>
      <c r="B166" s="14" t="s">
        <v>34</v>
      </c>
      <c r="C166" s="5">
        <v>77255086207666</v>
      </c>
      <c r="D166" s="15" t="s">
        <v>87</v>
      </c>
      <c r="E166" s="8"/>
      <c r="F166" s="8">
        <v>35960</v>
      </c>
      <c r="G166" s="8">
        <v>35574</v>
      </c>
      <c r="H166" s="16">
        <f t="shared" si="0"/>
        <v>0.98926585094549502</v>
      </c>
      <c r="I166" s="10">
        <v>386</v>
      </c>
      <c r="J166" s="16">
        <f t="shared" si="1"/>
        <v>1.0734149054505005E-2</v>
      </c>
      <c r="K166" s="8"/>
      <c r="L166" s="17">
        <f t="shared" si="2"/>
        <v>0</v>
      </c>
      <c r="M166" s="8">
        <v>11</v>
      </c>
      <c r="N166" s="17">
        <f t="shared" si="3"/>
        <v>3.0589543937708564E-4</v>
      </c>
      <c r="O166" s="8">
        <v>63</v>
      </c>
      <c r="P166" s="17">
        <f t="shared" si="4"/>
        <v>1.7519466073414906E-3</v>
      </c>
      <c r="Q166" s="8"/>
      <c r="R166" s="17">
        <f t="shared" si="5"/>
        <v>0</v>
      </c>
      <c r="S166" s="8">
        <v>99</v>
      </c>
      <c r="T166" s="17">
        <f t="shared" si="6"/>
        <v>2.7530589543937707E-3</v>
      </c>
      <c r="U166" s="8"/>
      <c r="V166" s="17">
        <f t="shared" si="7"/>
        <v>0</v>
      </c>
      <c r="W166" s="8"/>
      <c r="X166" s="17">
        <f t="shared" si="8"/>
        <v>0</v>
      </c>
      <c r="Y166" s="8"/>
      <c r="Z166" s="17">
        <f t="shared" si="9"/>
        <v>0</v>
      </c>
      <c r="AA166" s="8"/>
      <c r="AB166" s="17">
        <f t="shared" si="10"/>
        <v>0</v>
      </c>
      <c r="AC166" s="8"/>
      <c r="AD166" s="17">
        <f t="shared" si="11"/>
        <v>0</v>
      </c>
      <c r="AE166" s="8"/>
      <c r="AF166" s="17">
        <f t="shared" si="12"/>
        <v>0</v>
      </c>
      <c r="AG166" s="8"/>
      <c r="AH166" s="17">
        <f t="shared" si="13"/>
        <v>0</v>
      </c>
      <c r="AI166" s="8"/>
      <c r="AJ166" s="17">
        <f t="shared" si="14"/>
        <v>0</v>
      </c>
      <c r="AK166" s="8"/>
      <c r="AL166" s="17">
        <f t="shared" si="15"/>
        <v>0</v>
      </c>
      <c r="AM166" s="8"/>
      <c r="AN166" s="17">
        <f t="shared" si="16"/>
        <v>0</v>
      </c>
      <c r="AO166" s="8">
        <v>75</v>
      </c>
      <c r="AP166" s="17">
        <f t="shared" si="17"/>
        <v>2.0856507230255839E-3</v>
      </c>
      <c r="AQ166" s="8">
        <v>114</v>
      </c>
      <c r="AR166" s="17">
        <f t="shared" si="18"/>
        <v>3.1701890989988876E-3</v>
      </c>
      <c r="AS166" s="8"/>
      <c r="AT166" s="17">
        <f t="shared" si="19"/>
        <v>0</v>
      </c>
      <c r="AU166" s="8"/>
      <c r="AV166" s="17">
        <f t="shared" si="20"/>
        <v>0</v>
      </c>
      <c r="AW166" s="8"/>
      <c r="AX166" s="17">
        <f t="shared" si="21"/>
        <v>0</v>
      </c>
      <c r="AY166" s="2"/>
      <c r="AZ166" s="2"/>
      <c r="BA166" s="3"/>
      <c r="BB166" s="3"/>
      <c r="BC166" s="3"/>
      <c r="BD166" s="3"/>
      <c r="BE166" s="3"/>
      <c r="BF166" s="3"/>
    </row>
    <row r="167" spans="1:58" ht="15">
      <c r="A167" s="14" t="s">
        <v>162</v>
      </c>
      <c r="B167" s="14" t="s">
        <v>32</v>
      </c>
      <c r="C167" s="5">
        <v>81255499104483</v>
      </c>
      <c r="D167" s="15" t="s">
        <v>96</v>
      </c>
      <c r="E167" s="8"/>
      <c r="F167" s="8">
        <v>34152</v>
      </c>
      <c r="G167" s="8">
        <v>33774</v>
      </c>
      <c r="H167" s="16">
        <f t="shared" si="0"/>
        <v>0.98893183415319752</v>
      </c>
      <c r="I167" s="10">
        <v>378</v>
      </c>
      <c r="J167" s="16">
        <f t="shared" si="1"/>
        <v>1.106816584680253E-2</v>
      </c>
      <c r="K167" s="8">
        <v>5</v>
      </c>
      <c r="L167" s="17">
        <f t="shared" si="2"/>
        <v>1.4640431014289061E-4</v>
      </c>
      <c r="M167" s="8">
        <v>15</v>
      </c>
      <c r="N167" s="17">
        <f t="shared" si="3"/>
        <v>4.3921293042867179E-4</v>
      </c>
      <c r="O167" s="8"/>
      <c r="P167" s="17">
        <f t="shared" si="4"/>
        <v>0</v>
      </c>
      <c r="Q167" s="8"/>
      <c r="R167" s="17">
        <f t="shared" si="5"/>
        <v>0</v>
      </c>
      <c r="S167" s="8">
        <v>195</v>
      </c>
      <c r="T167" s="17">
        <f t="shared" si="6"/>
        <v>5.7097680955727334E-3</v>
      </c>
      <c r="U167" s="8"/>
      <c r="V167" s="17">
        <f t="shared" si="7"/>
        <v>0</v>
      </c>
      <c r="W167" s="8"/>
      <c r="X167" s="17">
        <f t="shared" si="8"/>
        <v>0</v>
      </c>
      <c r="Y167" s="8"/>
      <c r="Z167" s="17">
        <f t="shared" si="9"/>
        <v>0</v>
      </c>
      <c r="AA167" s="8"/>
      <c r="AB167" s="17">
        <f t="shared" si="10"/>
        <v>0</v>
      </c>
      <c r="AC167" s="8"/>
      <c r="AD167" s="17">
        <f t="shared" si="11"/>
        <v>0</v>
      </c>
      <c r="AE167" s="8">
        <v>11</v>
      </c>
      <c r="AF167" s="17">
        <f t="shared" si="12"/>
        <v>3.2208948231435931E-4</v>
      </c>
      <c r="AG167" s="8"/>
      <c r="AH167" s="17">
        <f t="shared" si="13"/>
        <v>0</v>
      </c>
      <c r="AI167" s="8"/>
      <c r="AJ167" s="17">
        <f t="shared" si="14"/>
        <v>0</v>
      </c>
      <c r="AK167" s="8"/>
      <c r="AL167" s="17">
        <f t="shared" si="15"/>
        <v>0</v>
      </c>
      <c r="AM167" s="8"/>
      <c r="AN167" s="17">
        <f t="shared" si="16"/>
        <v>0</v>
      </c>
      <c r="AO167" s="8">
        <v>12</v>
      </c>
      <c r="AP167" s="17">
        <f t="shared" si="17"/>
        <v>3.5137034434293746E-4</v>
      </c>
      <c r="AQ167" s="8">
        <v>140</v>
      </c>
      <c r="AR167" s="17">
        <f t="shared" si="18"/>
        <v>4.0993206840009367E-3</v>
      </c>
      <c r="AS167" s="8"/>
      <c r="AT167" s="17">
        <f t="shared" si="19"/>
        <v>0</v>
      </c>
      <c r="AU167" s="8"/>
      <c r="AV167" s="17">
        <f t="shared" si="20"/>
        <v>0</v>
      </c>
      <c r="AW167" s="8"/>
      <c r="AX167" s="17">
        <f t="shared" si="21"/>
        <v>0</v>
      </c>
      <c r="AY167" s="2"/>
      <c r="AZ167" s="2"/>
      <c r="BA167" s="3"/>
      <c r="BB167" s="3"/>
      <c r="BC167" s="3"/>
      <c r="BD167" s="3"/>
      <c r="BE167" s="3"/>
      <c r="BF167" s="3"/>
    </row>
    <row r="168" spans="1:58" ht="15">
      <c r="A168" s="14" t="s">
        <v>162</v>
      </c>
      <c r="B168" s="14" t="s">
        <v>34</v>
      </c>
      <c r="C168" s="5">
        <v>81255499104483</v>
      </c>
      <c r="D168" s="15" t="s">
        <v>96</v>
      </c>
      <c r="E168" s="8"/>
      <c r="F168" s="8">
        <v>77354</v>
      </c>
      <c r="G168" s="8">
        <v>76988</v>
      </c>
      <c r="H168" s="16">
        <f t="shared" si="0"/>
        <v>0.99526850583033843</v>
      </c>
      <c r="I168" s="10">
        <v>366</v>
      </c>
      <c r="J168" s="16">
        <f t="shared" si="1"/>
        <v>4.7314941696615558E-3</v>
      </c>
      <c r="K168" s="8"/>
      <c r="L168" s="17">
        <f t="shared" si="2"/>
        <v>0</v>
      </c>
      <c r="M168" s="8">
        <v>40</v>
      </c>
      <c r="N168" s="17">
        <f t="shared" si="3"/>
        <v>5.1710318794115362E-4</v>
      </c>
      <c r="O168" s="8">
        <v>13</v>
      </c>
      <c r="P168" s="17">
        <f t="shared" si="4"/>
        <v>1.6805853608087493E-4</v>
      </c>
      <c r="Q168" s="8"/>
      <c r="R168" s="17">
        <f t="shared" si="5"/>
        <v>0</v>
      </c>
      <c r="S168" s="8">
        <v>100</v>
      </c>
      <c r="T168" s="17">
        <f t="shared" si="6"/>
        <v>1.292757969852884E-3</v>
      </c>
      <c r="U168" s="8">
        <v>58</v>
      </c>
      <c r="V168" s="17">
        <f t="shared" si="7"/>
        <v>7.4979962251467283E-4</v>
      </c>
      <c r="W168" s="8"/>
      <c r="X168" s="17">
        <f t="shared" si="8"/>
        <v>0</v>
      </c>
      <c r="Y168" s="8"/>
      <c r="Z168" s="17">
        <f t="shared" si="9"/>
        <v>0</v>
      </c>
      <c r="AA168" s="8"/>
      <c r="AB168" s="17">
        <f t="shared" si="10"/>
        <v>0</v>
      </c>
      <c r="AC168" s="8"/>
      <c r="AD168" s="17">
        <f t="shared" si="11"/>
        <v>0</v>
      </c>
      <c r="AE168" s="8">
        <v>19</v>
      </c>
      <c r="AF168" s="17">
        <f t="shared" si="12"/>
        <v>2.4562401427204801E-4</v>
      </c>
      <c r="AG168" s="8"/>
      <c r="AH168" s="17">
        <f t="shared" si="13"/>
        <v>0</v>
      </c>
      <c r="AI168" s="8"/>
      <c r="AJ168" s="17">
        <f t="shared" si="14"/>
        <v>0</v>
      </c>
      <c r="AK168" s="8"/>
      <c r="AL168" s="17">
        <f t="shared" si="15"/>
        <v>0</v>
      </c>
      <c r="AM168" s="8"/>
      <c r="AN168" s="17">
        <f t="shared" si="16"/>
        <v>0</v>
      </c>
      <c r="AO168" s="8">
        <v>19</v>
      </c>
      <c r="AP168" s="17">
        <f t="shared" si="17"/>
        <v>2.4562401427204801E-4</v>
      </c>
      <c r="AQ168" s="8">
        <v>104</v>
      </c>
      <c r="AR168" s="17">
        <f t="shared" si="18"/>
        <v>1.3444682886469995E-3</v>
      </c>
      <c r="AS168" s="8">
        <v>13</v>
      </c>
      <c r="AT168" s="17">
        <f t="shared" si="19"/>
        <v>1.6805853608087493E-4</v>
      </c>
      <c r="AU168" s="8"/>
      <c r="AV168" s="17">
        <f t="shared" si="20"/>
        <v>0</v>
      </c>
      <c r="AW168" s="8"/>
      <c r="AX168" s="17">
        <f t="shared" si="21"/>
        <v>0</v>
      </c>
      <c r="AY168" s="2"/>
      <c r="AZ168" s="2"/>
      <c r="BA168" s="3"/>
      <c r="BB168" s="3"/>
      <c r="BC168" s="3"/>
      <c r="BD168" s="3"/>
      <c r="BE168" s="3"/>
      <c r="BF168" s="3"/>
    </row>
    <row r="169" spans="1:58" ht="15">
      <c r="A169" s="14" t="s">
        <v>162</v>
      </c>
      <c r="B169" s="14" t="s">
        <v>34</v>
      </c>
      <c r="C169" s="5">
        <v>60255242102611</v>
      </c>
      <c r="D169" s="15" t="s">
        <v>156</v>
      </c>
      <c r="E169" s="8"/>
      <c r="F169" s="8">
        <v>80293</v>
      </c>
      <c r="G169" s="8">
        <v>79899</v>
      </c>
      <c r="H169" s="16">
        <f t="shared" si="0"/>
        <v>0.99509297199008628</v>
      </c>
      <c r="I169" s="10">
        <v>394</v>
      </c>
      <c r="J169" s="16">
        <f t="shared" si="1"/>
        <v>4.9070280099136913E-3</v>
      </c>
      <c r="K169" s="8"/>
      <c r="L169" s="17">
        <f t="shared" si="2"/>
        <v>0</v>
      </c>
      <c r="M169" s="8">
        <v>19</v>
      </c>
      <c r="N169" s="17">
        <f t="shared" si="3"/>
        <v>2.3663333042730998E-4</v>
      </c>
      <c r="O169" s="8">
        <v>35</v>
      </c>
      <c r="P169" s="17">
        <f t="shared" si="4"/>
        <v>4.3590350341872892E-4</v>
      </c>
      <c r="Q169" s="8"/>
      <c r="R169" s="17">
        <f t="shared" si="5"/>
        <v>0</v>
      </c>
      <c r="S169" s="8">
        <v>180</v>
      </c>
      <c r="T169" s="17">
        <f t="shared" si="6"/>
        <v>2.2417894461534628E-3</v>
      </c>
      <c r="U169" s="8">
        <v>42</v>
      </c>
      <c r="V169" s="17">
        <f t="shared" si="7"/>
        <v>5.2308420410247466E-4</v>
      </c>
      <c r="W169" s="8"/>
      <c r="X169" s="17">
        <f t="shared" si="8"/>
        <v>0</v>
      </c>
      <c r="Y169" s="8"/>
      <c r="Z169" s="17">
        <f t="shared" si="9"/>
        <v>0</v>
      </c>
      <c r="AA169" s="8"/>
      <c r="AB169" s="17">
        <f t="shared" si="10"/>
        <v>0</v>
      </c>
      <c r="AC169" s="8"/>
      <c r="AD169" s="17">
        <f t="shared" si="11"/>
        <v>0</v>
      </c>
      <c r="AE169" s="8">
        <v>10</v>
      </c>
      <c r="AF169" s="17">
        <f t="shared" si="12"/>
        <v>1.2454385811963683E-4</v>
      </c>
      <c r="AG169" s="8"/>
      <c r="AH169" s="17">
        <f t="shared" si="13"/>
        <v>0</v>
      </c>
      <c r="AI169" s="8"/>
      <c r="AJ169" s="17">
        <f t="shared" si="14"/>
        <v>0</v>
      </c>
      <c r="AK169" s="8"/>
      <c r="AL169" s="17">
        <f t="shared" si="15"/>
        <v>0</v>
      </c>
      <c r="AM169" s="8"/>
      <c r="AN169" s="17">
        <f t="shared" si="16"/>
        <v>0</v>
      </c>
      <c r="AO169" s="8">
        <v>31</v>
      </c>
      <c r="AP169" s="17">
        <f t="shared" si="17"/>
        <v>3.8608596017087417E-4</v>
      </c>
      <c r="AQ169" s="8">
        <v>67</v>
      </c>
      <c r="AR169" s="17">
        <f t="shared" si="18"/>
        <v>8.344438494015668E-4</v>
      </c>
      <c r="AS169" s="8">
        <v>10</v>
      </c>
      <c r="AT169" s="17">
        <f t="shared" si="19"/>
        <v>1.2454385811963683E-4</v>
      </c>
      <c r="AU169" s="8"/>
      <c r="AV169" s="17">
        <f t="shared" si="20"/>
        <v>0</v>
      </c>
      <c r="AW169" s="8"/>
      <c r="AX169" s="17">
        <f t="shared" si="21"/>
        <v>0</v>
      </c>
      <c r="AY169" s="2"/>
      <c r="AZ169" s="2"/>
      <c r="BA169" s="3"/>
      <c r="BB169" s="3"/>
      <c r="BC169" s="3"/>
      <c r="BD169" s="3"/>
      <c r="BE169" s="3"/>
      <c r="BF169" s="3"/>
    </row>
    <row r="170" spans="1:58" ht="27">
      <c r="A170" s="14" t="s">
        <v>163</v>
      </c>
      <c r="B170" s="14" t="s">
        <v>32</v>
      </c>
      <c r="C170" s="5" t="s">
        <v>153</v>
      </c>
      <c r="D170" s="15"/>
      <c r="E170" s="8"/>
      <c r="F170" s="8"/>
      <c r="G170" s="8"/>
      <c r="H170" s="16" t="e">
        <f t="shared" si="0"/>
        <v>#DIV/0!</v>
      </c>
      <c r="I170" s="10"/>
      <c r="J170" s="16" t="e">
        <f t="shared" si="1"/>
        <v>#DIV/0!</v>
      </c>
      <c r="K170" s="8"/>
      <c r="L170" s="17" t="e">
        <f t="shared" si="2"/>
        <v>#DIV/0!</v>
      </c>
      <c r="M170" s="8"/>
      <c r="N170" s="17" t="e">
        <f t="shared" si="3"/>
        <v>#DIV/0!</v>
      </c>
      <c r="O170" s="8"/>
      <c r="P170" s="17" t="e">
        <f t="shared" si="4"/>
        <v>#DIV/0!</v>
      </c>
      <c r="Q170" s="8"/>
      <c r="R170" s="17" t="e">
        <f t="shared" si="5"/>
        <v>#DIV/0!</v>
      </c>
      <c r="S170" s="8"/>
      <c r="T170" s="17" t="e">
        <f t="shared" si="6"/>
        <v>#DIV/0!</v>
      </c>
      <c r="U170" s="8"/>
      <c r="V170" s="17" t="e">
        <f t="shared" si="7"/>
        <v>#DIV/0!</v>
      </c>
      <c r="W170" s="8"/>
      <c r="X170" s="17" t="e">
        <f t="shared" si="8"/>
        <v>#DIV/0!</v>
      </c>
      <c r="Y170" s="8"/>
      <c r="Z170" s="17" t="e">
        <f t="shared" si="9"/>
        <v>#DIV/0!</v>
      </c>
      <c r="AA170" s="8"/>
      <c r="AB170" s="17" t="e">
        <f t="shared" si="10"/>
        <v>#DIV/0!</v>
      </c>
      <c r="AC170" s="8"/>
      <c r="AD170" s="17" t="e">
        <f t="shared" si="11"/>
        <v>#DIV/0!</v>
      </c>
      <c r="AE170" s="8"/>
      <c r="AF170" s="17" t="e">
        <f t="shared" si="12"/>
        <v>#DIV/0!</v>
      </c>
      <c r="AG170" s="8"/>
      <c r="AH170" s="17" t="e">
        <f t="shared" si="13"/>
        <v>#DIV/0!</v>
      </c>
      <c r="AI170" s="8"/>
      <c r="AJ170" s="17" t="e">
        <f t="shared" si="14"/>
        <v>#DIV/0!</v>
      </c>
      <c r="AK170" s="8"/>
      <c r="AL170" s="17" t="e">
        <f t="shared" si="15"/>
        <v>#DIV/0!</v>
      </c>
      <c r="AM170" s="8"/>
      <c r="AN170" s="17" t="e">
        <f t="shared" si="16"/>
        <v>#DIV/0!</v>
      </c>
      <c r="AO170" s="8"/>
      <c r="AP170" s="17" t="e">
        <f t="shared" si="17"/>
        <v>#DIV/0!</v>
      </c>
      <c r="AQ170" s="8"/>
      <c r="AR170" s="17" t="e">
        <f t="shared" si="18"/>
        <v>#DIV/0!</v>
      </c>
      <c r="AS170" s="8"/>
      <c r="AT170" s="17" t="e">
        <f t="shared" si="19"/>
        <v>#DIV/0!</v>
      </c>
      <c r="AU170" s="8"/>
      <c r="AV170" s="17" t="e">
        <f t="shared" si="20"/>
        <v>#DIV/0!</v>
      </c>
      <c r="AW170" s="8"/>
      <c r="AX170" s="17" t="e">
        <f t="shared" si="21"/>
        <v>#DIV/0!</v>
      </c>
      <c r="AY170" s="2"/>
      <c r="AZ170" s="2"/>
      <c r="BA170" s="3"/>
      <c r="BB170" s="3"/>
      <c r="BC170" s="3"/>
      <c r="BD170" s="3"/>
      <c r="BE170" s="3"/>
      <c r="BF170" s="3"/>
    </row>
    <row r="171" spans="1:58" ht="27">
      <c r="A171" s="14" t="s">
        <v>163</v>
      </c>
      <c r="B171" s="14" t="s">
        <v>34</v>
      </c>
      <c r="C171" s="5" t="s">
        <v>153</v>
      </c>
      <c r="D171" s="15"/>
      <c r="E171" s="8"/>
      <c r="F171" s="8"/>
      <c r="G171" s="8"/>
      <c r="H171" s="16" t="e">
        <f t="shared" si="0"/>
        <v>#DIV/0!</v>
      </c>
      <c r="I171" s="10"/>
      <c r="J171" s="16" t="e">
        <f t="shared" si="1"/>
        <v>#DIV/0!</v>
      </c>
      <c r="K171" s="8"/>
      <c r="L171" s="17" t="e">
        <f t="shared" si="2"/>
        <v>#DIV/0!</v>
      </c>
      <c r="M171" s="8"/>
      <c r="N171" s="17" t="e">
        <f t="shared" si="3"/>
        <v>#DIV/0!</v>
      </c>
      <c r="O171" s="8"/>
      <c r="P171" s="17" t="e">
        <f t="shared" si="4"/>
        <v>#DIV/0!</v>
      </c>
      <c r="Q171" s="8"/>
      <c r="R171" s="17" t="e">
        <f t="shared" si="5"/>
        <v>#DIV/0!</v>
      </c>
      <c r="S171" s="8"/>
      <c r="T171" s="17" t="e">
        <f t="shared" si="6"/>
        <v>#DIV/0!</v>
      </c>
      <c r="U171" s="8"/>
      <c r="V171" s="17" t="e">
        <f t="shared" si="7"/>
        <v>#DIV/0!</v>
      </c>
      <c r="W171" s="8"/>
      <c r="X171" s="17" t="e">
        <f t="shared" si="8"/>
        <v>#DIV/0!</v>
      </c>
      <c r="Y171" s="8"/>
      <c r="Z171" s="17" t="e">
        <f t="shared" si="9"/>
        <v>#DIV/0!</v>
      </c>
      <c r="AA171" s="8"/>
      <c r="AB171" s="17" t="e">
        <f t="shared" si="10"/>
        <v>#DIV/0!</v>
      </c>
      <c r="AC171" s="8"/>
      <c r="AD171" s="17" t="e">
        <f t="shared" si="11"/>
        <v>#DIV/0!</v>
      </c>
      <c r="AE171" s="8"/>
      <c r="AF171" s="17" t="e">
        <f t="shared" si="12"/>
        <v>#DIV/0!</v>
      </c>
      <c r="AG171" s="8"/>
      <c r="AH171" s="17" t="e">
        <f t="shared" si="13"/>
        <v>#DIV/0!</v>
      </c>
      <c r="AI171" s="8"/>
      <c r="AJ171" s="17" t="e">
        <f t="shared" si="14"/>
        <v>#DIV/0!</v>
      </c>
      <c r="AK171" s="8"/>
      <c r="AL171" s="17" t="e">
        <f t="shared" si="15"/>
        <v>#DIV/0!</v>
      </c>
      <c r="AM171" s="8"/>
      <c r="AN171" s="17" t="e">
        <f t="shared" si="16"/>
        <v>#DIV/0!</v>
      </c>
      <c r="AO171" s="8"/>
      <c r="AP171" s="17" t="e">
        <f t="shared" si="17"/>
        <v>#DIV/0!</v>
      </c>
      <c r="AQ171" s="8"/>
      <c r="AR171" s="17" t="e">
        <f t="shared" si="18"/>
        <v>#DIV/0!</v>
      </c>
      <c r="AS171" s="8"/>
      <c r="AT171" s="17" t="e">
        <f t="shared" si="19"/>
        <v>#DIV/0!</v>
      </c>
      <c r="AU171" s="8"/>
      <c r="AV171" s="17" t="e">
        <f t="shared" si="20"/>
        <v>#DIV/0!</v>
      </c>
      <c r="AW171" s="8"/>
      <c r="AX171" s="17" t="e">
        <f t="shared" si="21"/>
        <v>#DIV/0!</v>
      </c>
      <c r="AY171" s="2"/>
      <c r="AZ171" s="2"/>
      <c r="BA171" s="3"/>
      <c r="BB171" s="3"/>
      <c r="BC171" s="3"/>
      <c r="BD171" s="3"/>
      <c r="BE171" s="3"/>
      <c r="BF171" s="3"/>
    </row>
    <row r="172" spans="1:58" ht="27">
      <c r="A172" s="14" t="s">
        <v>164</v>
      </c>
      <c r="B172" s="14" t="s">
        <v>32</v>
      </c>
      <c r="C172" s="5" t="s">
        <v>153</v>
      </c>
      <c r="D172" s="15"/>
      <c r="E172" s="8"/>
      <c r="F172" s="8"/>
      <c r="G172" s="8"/>
      <c r="H172" s="16" t="e">
        <f t="shared" si="0"/>
        <v>#DIV/0!</v>
      </c>
      <c r="I172" s="10"/>
      <c r="J172" s="16" t="e">
        <f t="shared" si="1"/>
        <v>#DIV/0!</v>
      </c>
      <c r="K172" s="8"/>
      <c r="L172" s="17" t="e">
        <f t="shared" si="2"/>
        <v>#DIV/0!</v>
      </c>
      <c r="M172" s="8"/>
      <c r="N172" s="17" t="e">
        <f t="shared" si="3"/>
        <v>#DIV/0!</v>
      </c>
      <c r="O172" s="8"/>
      <c r="P172" s="17" t="e">
        <f t="shared" si="4"/>
        <v>#DIV/0!</v>
      </c>
      <c r="Q172" s="8"/>
      <c r="R172" s="17" t="e">
        <f t="shared" si="5"/>
        <v>#DIV/0!</v>
      </c>
      <c r="S172" s="8"/>
      <c r="T172" s="17" t="e">
        <f t="shared" si="6"/>
        <v>#DIV/0!</v>
      </c>
      <c r="U172" s="8"/>
      <c r="V172" s="17" t="e">
        <f t="shared" si="7"/>
        <v>#DIV/0!</v>
      </c>
      <c r="W172" s="8"/>
      <c r="X172" s="17" t="e">
        <f t="shared" si="8"/>
        <v>#DIV/0!</v>
      </c>
      <c r="Y172" s="8"/>
      <c r="Z172" s="17" t="e">
        <f t="shared" si="9"/>
        <v>#DIV/0!</v>
      </c>
      <c r="AA172" s="8"/>
      <c r="AB172" s="17" t="e">
        <f t="shared" si="10"/>
        <v>#DIV/0!</v>
      </c>
      <c r="AC172" s="8"/>
      <c r="AD172" s="17" t="e">
        <f t="shared" si="11"/>
        <v>#DIV/0!</v>
      </c>
      <c r="AE172" s="8"/>
      <c r="AF172" s="17" t="e">
        <f t="shared" si="12"/>
        <v>#DIV/0!</v>
      </c>
      <c r="AG172" s="8"/>
      <c r="AH172" s="17" t="e">
        <f t="shared" si="13"/>
        <v>#DIV/0!</v>
      </c>
      <c r="AI172" s="8"/>
      <c r="AJ172" s="17" t="e">
        <f t="shared" si="14"/>
        <v>#DIV/0!</v>
      </c>
      <c r="AK172" s="8"/>
      <c r="AL172" s="17" t="e">
        <f t="shared" si="15"/>
        <v>#DIV/0!</v>
      </c>
      <c r="AM172" s="8"/>
      <c r="AN172" s="17" t="e">
        <f t="shared" si="16"/>
        <v>#DIV/0!</v>
      </c>
      <c r="AO172" s="8"/>
      <c r="AP172" s="17" t="e">
        <f t="shared" si="17"/>
        <v>#DIV/0!</v>
      </c>
      <c r="AQ172" s="8"/>
      <c r="AR172" s="17" t="e">
        <f t="shared" si="18"/>
        <v>#DIV/0!</v>
      </c>
      <c r="AS172" s="8"/>
      <c r="AT172" s="17" t="e">
        <f t="shared" si="19"/>
        <v>#DIV/0!</v>
      </c>
      <c r="AU172" s="8"/>
      <c r="AV172" s="17" t="e">
        <f t="shared" si="20"/>
        <v>#DIV/0!</v>
      </c>
      <c r="AW172" s="8"/>
      <c r="AX172" s="17" t="e">
        <f t="shared" si="21"/>
        <v>#DIV/0!</v>
      </c>
      <c r="AY172" s="2"/>
      <c r="AZ172" s="2"/>
      <c r="BA172" s="3"/>
      <c r="BB172" s="3"/>
      <c r="BC172" s="3"/>
      <c r="BD172" s="3"/>
      <c r="BE172" s="3"/>
      <c r="BF172" s="3"/>
    </row>
    <row r="173" spans="1:58" ht="27">
      <c r="A173" s="14" t="s">
        <v>164</v>
      </c>
      <c r="B173" s="14" t="s">
        <v>34</v>
      </c>
      <c r="C173" s="5">
        <v>3245217206100</v>
      </c>
      <c r="D173" s="15" t="s">
        <v>69</v>
      </c>
      <c r="E173" s="8"/>
      <c r="F173" s="8">
        <v>49601</v>
      </c>
      <c r="G173" s="8">
        <v>49366</v>
      </c>
      <c r="H173" s="16">
        <f t="shared" si="0"/>
        <v>0.99526219229451018</v>
      </c>
      <c r="I173" s="10">
        <v>235</v>
      </c>
      <c r="J173" s="16">
        <f t="shared" si="1"/>
        <v>4.7378077054898091E-3</v>
      </c>
      <c r="K173" s="8">
        <v>60</v>
      </c>
      <c r="L173" s="17">
        <f t="shared" si="2"/>
        <v>1.2096530311888874E-3</v>
      </c>
      <c r="M173" s="8">
        <v>32</v>
      </c>
      <c r="N173" s="17">
        <f t="shared" si="3"/>
        <v>6.4514828330073987E-4</v>
      </c>
      <c r="O173" s="8"/>
      <c r="P173" s="17">
        <f t="shared" si="4"/>
        <v>0</v>
      </c>
      <c r="Q173" s="8"/>
      <c r="R173" s="17">
        <f t="shared" si="5"/>
        <v>0</v>
      </c>
      <c r="S173" s="8"/>
      <c r="T173" s="17">
        <f t="shared" si="6"/>
        <v>0</v>
      </c>
      <c r="U173" s="8"/>
      <c r="V173" s="17">
        <f t="shared" si="7"/>
        <v>0</v>
      </c>
      <c r="W173" s="8"/>
      <c r="X173" s="17">
        <f t="shared" si="8"/>
        <v>0</v>
      </c>
      <c r="Y173" s="8"/>
      <c r="Z173" s="17">
        <f t="shared" si="9"/>
        <v>0</v>
      </c>
      <c r="AA173" s="8"/>
      <c r="AB173" s="17">
        <f t="shared" si="10"/>
        <v>0</v>
      </c>
      <c r="AC173" s="8"/>
      <c r="AD173" s="17">
        <f t="shared" si="11"/>
        <v>0</v>
      </c>
      <c r="AE173" s="8"/>
      <c r="AF173" s="17">
        <f t="shared" si="12"/>
        <v>0</v>
      </c>
      <c r="AG173" s="8"/>
      <c r="AH173" s="17">
        <f t="shared" si="13"/>
        <v>0</v>
      </c>
      <c r="AI173" s="8"/>
      <c r="AJ173" s="17">
        <f t="shared" si="14"/>
        <v>0</v>
      </c>
      <c r="AK173" s="8"/>
      <c r="AL173" s="17">
        <f t="shared" si="15"/>
        <v>0</v>
      </c>
      <c r="AM173" s="8"/>
      <c r="AN173" s="17">
        <f t="shared" si="16"/>
        <v>0</v>
      </c>
      <c r="AO173" s="8">
        <v>103</v>
      </c>
      <c r="AP173" s="17">
        <f t="shared" si="17"/>
        <v>2.0765710368742564E-3</v>
      </c>
      <c r="AQ173" s="8">
        <v>40</v>
      </c>
      <c r="AR173" s="17">
        <f t="shared" si="18"/>
        <v>8.0643535412592486E-4</v>
      </c>
      <c r="AS173" s="8"/>
      <c r="AT173" s="17">
        <f t="shared" si="19"/>
        <v>0</v>
      </c>
      <c r="AU173" s="8"/>
      <c r="AV173" s="17">
        <f t="shared" si="20"/>
        <v>0</v>
      </c>
      <c r="AW173" s="8"/>
      <c r="AX173" s="17">
        <f t="shared" si="21"/>
        <v>0</v>
      </c>
      <c r="AY173" s="2"/>
      <c r="AZ173" s="2"/>
      <c r="BA173" s="3"/>
      <c r="BB173" s="3"/>
      <c r="BC173" s="3"/>
      <c r="BD173" s="3"/>
      <c r="BE173" s="3"/>
      <c r="BF173" s="3"/>
    </row>
    <row r="174" spans="1:58" ht="27">
      <c r="A174" s="14" t="s">
        <v>164</v>
      </c>
      <c r="B174" s="14" t="s">
        <v>34</v>
      </c>
      <c r="C174" s="5">
        <v>81245866104027</v>
      </c>
      <c r="D174" s="15" t="s">
        <v>96</v>
      </c>
      <c r="E174" s="8"/>
      <c r="F174" s="8">
        <v>135245</v>
      </c>
      <c r="G174" s="8">
        <v>133479</v>
      </c>
      <c r="H174" s="16">
        <f t="shared" si="0"/>
        <v>0.98694221597840959</v>
      </c>
      <c r="I174" s="10">
        <v>1766</v>
      </c>
      <c r="J174" s="16">
        <f t="shared" si="1"/>
        <v>1.3057784021590448E-2</v>
      </c>
      <c r="K174" s="8">
        <v>29</v>
      </c>
      <c r="L174" s="17">
        <f t="shared" si="2"/>
        <v>2.1442567192872194E-4</v>
      </c>
      <c r="M174" s="8">
        <v>52</v>
      </c>
      <c r="N174" s="17">
        <f t="shared" si="3"/>
        <v>3.8448741173426006E-4</v>
      </c>
      <c r="O174" s="8"/>
      <c r="P174" s="17">
        <f t="shared" si="4"/>
        <v>0</v>
      </c>
      <c r="Q174" s="8"/>
      <c r="R174" s="17">
        <f t="shared" si="5"/>
        <v>0</v>
      </c>
      <c r="S174" s="8"/>
      <c r="T174" s="17">
        <f t="shared" si="6"/>
        <v>0</v>
      </c>
      <c r="U174" s="8"/>
      <c r="V174" s="17">
        <f t="shared" si="7"/>
        <v>0</v>
      </c>
      <c r="W174" s="8"/>
      <c r="X174" s="17">
        <f t="shared" si="8"/>
        <v>0</v>
      </c>
      <c r="Y174" s="8"/>
      <c r="Z174" s="17">
        <f t="shared" si="9"/>
        <v>0</v>
      </c>
      <c r="AA174" s="8"/>
      <c r="AB174" s="17">
        <f t="shared" si="10"/>
        <v>0</v>
      </c>
      <c r="AC174" s="8"/>
      <c r="AD174" s="17">
        <f t="shared" si="11"/>
        <v>0</v>
      </c>
      <c r="AE174" s="8"/>
      <c r="AF174" s="17">
        <f t="shared" si="12"/>
        <v>0</v>
      </c>
      <c r="AG174" s="8"/>
      <c r="AH174" s="17">
        <f t="shared" si="13"/>
        <v>0</v>
      </c>
      <c r="AI174" s="8"/>
      <c r="AJ174" s="17">
        <f t="shared" si="14"/>
        <v>0</v>
      </c>
      <c r="AK174" s="8"/>
      <c r="AL174" s="17">
        <f t="shared" si="15"/>
        <v>0</v>
      </c>
      <c r="AM174" s="8"/>
      <c r="AN174" s="17">
        <f t="shared" si="16"/>
        <v>0</v>
      </c>
      <c r="AO174" s="8">
        <v>282</v>
      </c>
      <c r="AP174" s="17">
        <f t="shared" si="17"/>
        <v>2.0851048097896411E-3</v>
      </c>
      <c r="AQ174" s="8">
        <v>688</v>
      </c>
      <c r="AR174" s="17">
        <f t="shared" si="18"/>
        <v>5.0870642167917483E-3</v>
      </c>
      <c r="AS174" s="8">
        <v>715</v>
      </c>
      <c r="AT174" s="17">
        <f t="shared" si="19"/>
        <v>5.2867019113460754E-3</v>
      </c>
      <c r="AU174" s="8"/>
      <c r="AV174" s="17">
        <f t="shared" si="20"/>
        <v>0</v>
      </c>
      <c r="AW174" s="8"/>
      <c r="AX174" s="17">
        <f t="shared" si="21"/>
        <v>0</v>
      </c>
      <c r="AY174" s="2"/>
      <c r="AZ174" s="2"/>
      <c r="BA174" s="3"/>
      <c r="BB174" s="3"/>
      <c r="BC174" s="3"/>
      <c r="BD174" s="3"/>
      <c r="BE174" s="3"/>
      <c r="BF174" s="3"/>
    </row>
    <row r="175" spans="1:58" ht="27">
      <c r="A175" s="14" t="s">
        <v>140</v>
      </c>
      <c r="B175" s="14" t="s">
        <v>150</v>
      </c>
      <c r="C175" s="43">
        <v>60250003103020</v>
      </c>
      <c r="D175" s="15" t="s">
        <v>49</v>
      </c>
      <c r="E175" s="8"/>
      <c r="F175" s="8">
        <v>24166</v>
      </c>
      <c r="G175" s="8">
        <v>24019</v>
      </c>
      <c r="H175" s="16">
        <f t="shared" si="0"/>
        <v>0.99391707357444348</v>
      </c>
      <c r="I175" s="10">
        <v>147</v>
      </c>
      <c r="J175" s="16">
        <f t="shared" si="1"/>
        <v>6.0829264255565672E-3</v>
      </c>
      <c r="K175" s="8">
        <v>0</v>
      </c>
      <c r="L175" s="17">
        <f t="shared" si="2"/>
        <v>0</v>
      </c>
      <c r="M175" s="8">
        <v>15</v>
      </c>
      <c r="N175" s="17">
        <f t="shared" si="3"/>
        <v>6.2070677811801702E-4</v>
      </c>
      <c r="O175" s="8">
        <v>5</v>
      </c>
      <c r="P175" s="17">
        <f t="shared" si="4"/>
        <v>2.0690225937267234E-4</v>
      </c>
      <c r="Q175" s="8">
        <v>0</v>
      </c>
      <c r="R175" s="17">
        <f t="shared" si="5"/>
        <v>0</v>
      </c>
      <c r="S175" s="8">
        <v>11</v>
      </c>
      <c r="T175" s="17">
        <f t="shared" si="6"/>
        <v>4.5518497061987915E-4</v>
      </c>
      <c r="U175" s="8">
        <v>3</v>
      </c>
      <c r="V175" s="17">
        <f t="shared" si="7"/>
        <v>1.241413556236034E-4</v>
      </c>
      <c r="W175" s="8">
        <v>0</v>
      </c>
      <c r="X175" s="17">
        <f t="shared" si="8"/>
        <v>0</v>
      </c>
      <c r="Y175" s="8">
        <v>0</v>
      </c>
      <c r="Z175" s="17">
        <f t="shared" si="9"/>
        <v>0</v>
      </c>
      <c r="AA175" s="8">
        <v>0</v>
      </c>
      <c r="AB175" s="17">
        <f t="shared" si="10"/>
        <v>0</v>
      </c>
      <c r="AC175" s="8">
        <v>0</v>
      </c>
      <c r="AD175" s="17">
        <f t="shared" si="11"/>
        <v>0</v>
      </c>
      <c r="AE175" s="8">
        <v>16</v>
      </c>
      <c r="AF175" s="17">
        <f t="shared" si="12"/>
        <v>6.6208722999255148E-4</v>
      </c>
      <c r="AG175" s="8">
        <v>0</v>
      </c>
      <c r="AH175" s="17">
        <f t="shared" si="13"/>
        <v>0</v>
      </c>
      <c r="AI175" s="8">
        <v>0</v>
      </c>
      <c r="AJ175" s="17">
        <f t="shared" si="14"/>
        <v>0</v>
      </c>
      <c r="AK175" s="8">
        <v>0</v>
      </c>
      <c r="AL175" s="17">
        <f t="shared" si="15"/>
        <v>0</v>
      </c>
      <c r="AM175" s="8">
        <v>0</v>
      </c>
      <c r="AN175" s="17">
        <f t="shared" si="16"/>
        <v>0</v>
      </c>
      <c r="AO175" s="8">
        <v>0</v>
      </c>
      <c r="AP175" s="17">
        <f t="shared" si="17"/>
        <v>0</v>
      </c>
      <c r="AQ175" s="8">
        <v>0</v>
      </c>
      <c r="AR175" s="17">
        <f t="shared" si="18"/>
        <v>0</v>
      </c>
      <c r="AS175" s="8">
        <v>55</v>
      </c>
      <c r="AT175" s="17">
        <f t="shared" si="19"/>
        <v>2.2759248530993957E-3</v>
      </c>
      <c r="AU175" s="8">
        <v>42</v>
      </c>
      <c r="AV175" s="17">
        <f t="shared" si="20"/>
        <v>1.7379789787304476E-3</v>
      </c>
      <c r="AW175" s="8">
        <v>0</v>
      </c>
      <c r="AX175" s="17">
        <f t="shared" si="21"/>
        <v>0</v>
      </c>
      <c r="AY175" s="2"/>
      <c r="AZ175" s="2">
        <f t="shared" ref="AZ175:AZ210" si="57">AY175-I175</f>
        <v>-147</v>
      </c>
      <c r="BA175" s="3"/>
      <c r="BB175" s="3"/>
      <c r="BC175" s="3"/>
      <c r="BD175" s="3"/>
      <c r="BE175" s="3"/>
      <c r="BF175" s="3"/>
    </row>
    <row r="176" spans="1:58" ht="15">
      <c r="A176" s="14" t="s">
        <v>132</v>
      </c>
      <c r="B176" s="14" t="s">
        <v>150</v>
      </c>
      <c r="C176" s="43">
        <v>81255001102838</v>
      </c>
      <c r="D176" s="15"/>
      <c r="E176" s="8"/>
      <c r="F176" s="8">
        <v>6880</v>
      </c>
      <c r="G176" s="8">
        <v>6832</v>
      </c>
      <c r="H176" s="16">
        <f t="shared" si="0"/>
        <v>0.99302325581395345</v>
      </c>
      <c r="I176" s="10">
        <v>48</v>
      </c>
      <c r="J176" s="16">
        <f t="shared" si="1"/>
        <v>6.9767441860465115E-3</v>
      </c>
      <c r="K176" s="8">
        <v>0</v>
      </c>
      <c r="L176" s="17">
        <f t="shared" si="2"/>
        <v>0</v>
      </c>
      <c r="M176" s="8">
        <v>5</v>
      </c>
      <c r="N176" s="17">
        <f t="shared" si="3"/>
        <v>7.2674418604651162E-4</v>
      </c>
      <c r="O176" s="8">
        <v>7</v>
      </c>
      <c r="P176" s="17">
        <f t="shared" si="4"/>
        <v>1.0174418604651163E-3</v>
      </c>
      <c r="Q176" s="8">
        <v>0</v>
      </c>
      <c r="R176" s="17">
        <f t="shared" si="5"/>
        <v>0</v>
      </c>
      <c r="S176" s="8">
        <v>7</v>
      </c>
      <c r="T176" s="17">
        <f t="shared" si="6"/>
        <v>1.0174418604651163E-3</v>
      </c>
      <c r="U176" s="8">
        <v>2</v>
      </c>
      <c r="V176" s="17">
        <f t="shared" si="7"/>
        <v>2.9069767441860465E-4</v>
      </c>
      <c r="W176" s="8">
        <v>0</v>
      </c>
      <c r="X176" s="17">
        <f t="shared" si="8"/>
        <v>0</v>
      </c>
      <c r="Y176" s="8">
        <v>0</v>
      </c>
      <c r="Z176" s="17">
        <f t="shared" si="9"/>
        <v>0</v>
      </c>
      <c r="AA176" s="8">
        <v>0</v>
      </c>
      <c r="AB176" s="17">
        <f t="shared" si="10"/>
        <v>0</v>
      </c>
      <c r="AC176" s="8">
        <v>0</v>
      </c>
      <c r="AD176" s="17">
        <f t="shared" si="11"/>
        <v>0</v>
      </c>
      <c r="AE176" s="8">
        <v>6</v>
      </c>
      <c r="AF176" s="17">
        <f t="shared" si="12"/>
        <v>8.7209302325581394E-4</v>
      </c>
      <c r="AG176" s="8">
        <v>0</v>
      </c>
      <c r="AH176" s="17">
        <f t="shared" si="13"/>
        <v>0</v>
      </c>
      <c r="AI176" s="8">
        <v>0</v>
      </c>
      <c r="AJ176" s="17">
        <f t="shared" si="14"/>
        <v>0</v>
      </c>
      <c r="AK176" s="8">
        <v>0</v>
      </c>
      <c r="AL176" s="17">
        <f t="shared" si="15"/>
        <v>0</v>
      </c>
      <c r="AM176" s="8">
        <v>0</v>
      </c>
      <c r="AN176" s="17">
        <f t="shared" si="16"/>
        <v>0</v>
      </c>
      <c r="AO176" s="8">
        <v>0</v>
      </c>
      <c r="AP176" s="17">
        <f t="shared" si="17"/>
        <v>0</v>
      </c>
      <c r="AQ176" s="8">
        <v>0</v>
      </c>
      <c r="AR176" s="17">
        <f t="shared" si="18"/>
        <v>0</v>
      </c>
      <c r="AS176" s="8">
        <v>21</v>
      </c>
      <c r="AT176" s="17">
        <f t="shared" si="19"/>
        <v>3.0523255813953488E-3</v>
      </c>
      <c r="AU176" s="8">
        <v>0</v>
      </c>
      <c r="AV176" s="17">
        <f t="shared" si="20"/>
        <v>0</v>
      </c>
      <c r="AW176" s="8">
        <v>0</v>
      </c>
      <c r="AX176" s="17">
        <f t="shared" si="21"/>
        <v>0</v>
      </c>
      <c r="AY176" s="2"/>
      <c r="AZ176" s="2">
        <f t="shared" si="57"/>
        <v>-48</v>
      </c>
      <c r="BA176" s="3"/>
      <c r="BB176" s="3"/>
      <c r="BC176" s="3"/>
      <c r="BD176" s="3"/>
      <c r="BE176" s="3"/>
      <c r="BF176" s="3"/>
    </row>
    <row r="177" spans="1:58" ht="15">
      <c r="A177" s="14" t="s">
        <v>132</v>
      </c>
      <c r="B177" s="14" t="s">
        <v>150</v>
      </c>
      <c r="C177" s="43">
        <v>51255338205120</v>
      </c>
      <c r="D177" s="15"/>
      <c r="E177" s="8"/>
      <c r="F177" s="8">
        <v>226764</v>
      </c>
      <c r="G177" s="8">
        <f>F177-I177</f>
        <v>225485</v>
      </c>
      <c r="H177" s="16">
        <f t="shared" si="0"/>
        <v>0.99435977492018135</v>
      </c>
      <c r="I177" s="10">
        <v>1279</v>
      </c>
      <c r="J177" s="16">
        <f t="shared" si="1"/>
        <v>5.640225079818666E-3</v>
      </c>
      <c r="K177" s="8">
        <v>0</v>
      </c>
      <c r="L177" s="17">
        <f t="shared" si="2"/>
        <v>0</v>
      </c>
      <c r="M177" s="8">
        <v>156</v>
      </c>
      <c r="N177" s="17">
        <f t="shared" si="3"/>
        <v>6.8793988463777323E-4</v>
      </c>
      <c r="O177" s="8">
        <v>178</v>
      </c>
      <c r="P177" s="17">
        <f t="shared" si="4"/>
        <v>7.849570478559207E-4</v>
      </c>
      <c r="Q177" s="8">
        <v>0</v>
      </c>
      <c r="R177" s="17">
        <f t="shared" si="5"/>
        <v>0</v>
      </c>
      <c r="S177" s="8">
        <v>149</v>
      </c>
      <c r="T177" s="17">
        <f t="shared" si="6"/>
        <v>6.5707078725018078E-4</v>
      </c>
      <c r="U177" s="8">
        <v>50</v>
      </c>
      <c r="V177" s="17">
        <f t="shared" si="7"/>
        <v>2.2049355276851704E-4</v>
      </c>
      <c r="W177" s="8">
        <v>0</v>
      </c>
      <c r="X177" s="17">
        <f t="shared" si="8"/>
        <v>0</v>
      </c>
      <c r="Y177" s="8">
        <v>0</v>
      </c>
      <c r="Z177" s="17">
        <f t="shared" si="9"/>
        <v>0</v>
      </c>
      <c r="AA177" s="8">
        <v>0</v>
      </c>
      <c r="AB177" s="17">
        <f t="shared" si="10"/>
        <v>0</v>
      </c>
      <c r="AC177" s="8">
        <v>0</v>
      </c>
      <c r="AD177" s="17">
        <f t="shared" si="11"/>
        <v>0</v>
      </c>
      <c r="AE177" s="8">
        <v>70</v>
      </c>
      <c r="AF177" s="17">
        <f t="shared" si="12"/>
        <v>3.0869097387592389E-4</v>
      </c>
      <c r="AG177" s="8">
        <v>0</v>
      </c>
      <c r="AH177" s="17">
        <f t="shared" si="13"/>
        <v>0</v>
      </c>
      <c r="AI177" s="8">
        <v>0</v>
      </c>
      <c r="AJ177" s="17">
        <f t="shared" si="14"/>
        <v>0</v>
      </c>
      <c r="AK177" s="8">
        <v>0</v>
      </c>
      <c r="AL177" s="17">
        <f t="shared" si="15"/>
        <v>0</v>
      </c>
      <c r="AM177" s="8">
        <v>0</v>
      </c>
      <c r="AN177" s="17">
        <f t="shared" si="16"/>
        <v>0</v>
      </c>
      <c r="AO177" s="8">
        <v>0</v>
      </c>
      <c r="AP177" s="17">
        <f t="shared" si="17"/>
        <v>0</v>
      </c>
      <c r="AQ177" s="8">
        <v>98</v>
      </c>
      <c r="AR177" s="17">
        <f t="shared" si="18"/>
        <v>4.3216736342629341E-4</v>
      </c>
      <c r="AS177" s="8">
        <v>578</v>
      </c>
      <c r="AT177" s="17">
        <f t="shared" si="19"/>
        <v>2.5489054700040571E-3</v>
      </c>
      <c r="AU177" s="8">
        <v>0</v>
      </c>
      <c r="AV177" s="17">
        <f t="shared" si="20"/>
        <v>0</v>
      </c>
      <c r="AW177" s="8">
        <v>0</v>
      </c>
      <c r="AX177" s="17">
        <f t="shared" si="21"/>
        <v>0</v>
      </c>
      <c r="AY177" s="2"/>
      <c r="AZ177" s="2">
        <f t="shared" si="57"/>
        <v>-1279</v>
      </c>
      <c r="BA177" s="3"/>
      <c r="BB177" s="3"/>
      <c r="BC177" s="3"/>
      <c r="BD177" s="3"/>
      <c r="BE177" s="3"/>
      <c r="BF177" s="3"/>
    </row>
    <row r="178" spans="1:58" ht="15">
      <c r="A178" s="14" t="s">
        <v>124</v>
      </c>
      <c r="B178" s="14" t="s">
        <v>150</v>
      </c>
      <c r="C178" s="43">
        <v>63255372202188</v>
      </c>
      <c r="D178" s="15"/>
      <c r="E178" s="8"/>
      <c r="F178" s="8">
        <v>101089</v>
      </c>
      <c r="G178" s="8">
        <v>100346</v>
      </c>
      <c r="H178" s="16">
        <f t="shared" si="0"/>
        <v>0.99265004105293353</v>
      </c>
      <c r="I178" s="10">
        <v>743</v>
      </c>
      <c r="J178" s="16">
        <f t="shared" si="1"/>
        <v>7.3499589470664463E-3</v>
      </c>
      <c r="K178" s="8">
        <v>0</v>
      </c>
      <c r="L178" s="17">
        <f t="shared" si="2"/>
        <v>0</v>
      </c>
      <c r="M178" s="8">
        <v>78</v>
      </c>
      <c r="N178" s="17">
        <f t="shared" si="3"/>
        <v>7.7159730534479519E-4</v>
      </c>
      <c r="O178" s="8">
        <v>52</v>
      </c>
      <c r="P178" s="17">
        <f t="shared" si="4"/>
        <v>5.1439820356319679E-4</v>
      </c>
      <c r="Q178" s="8">
        <v>0</v>
      </c>
      <c r="R178" s="17">
        <f t="shared" si="5"/>
        <v>0</v>
      </c>
      <c r="S178" s="8">
        <v>50</v>
      </c>
      <c r="T178" s="17">
        <f t="shared" si="6"/>
        <v>4.9461365727230459E-4</v>
      </c>
      <c r="U178" s="8">
        <v>2</v>
      </c>
      <c r="V178" s="17">
        <f t="shared" si="7"/>
        <v>1.9784546290892184E-5</v>
      </c>
      <c r="W178" s="8">
        <v>185</v>
      </c>
      <c r="X178" s="17">
        <f t="shared" si="8"/>
        <v>1.830070531907527E-3</v>
      </c>
      <c r="Y178" s="8">
        <v>0</v>
      </c>
      <c r="Z178" s="17">
        <f t="shared" si="9"/>
        <v>0</v>
      </c>
      <c r="AA178" s="8">
        <v>0</v>
      </c>
      <c r="AB178" s="17">
        <f t="shared" si="10"/>
        <v>0</v>
      </c>
      <c r="AC178" s="8">
        <v>0</v>
      </c>
      <c r="AD178" s="17">
        <f t="shared" si="11"/>
        <v>0</v>
      </c>
      <c r="AE178" s="8">
        <v>43</v>
      </c>
      <c r="AF178" s="17">
        <f t="shared" si="12"/>
        <v>4.2536774525418194E-4</v>
      </c>
      <c r="AG178" s="8">
        <v>0</v>
      </c>
      <c r="AH178" s="17">
        <f t="shared" si="13"/>
        <v>0</v>
      </c>
      <c r="AI178" s="8">
        <v>0</v>
      </c>
      <c r="AJ178" s="17">
        <f t="shared" si="14"/>
        <v>0</v>
      </c>
      <c r="AK178" s="8">
        <v>0</v>
      </c>
      <c r="AL178" s="17">
        <f t="shared" si="15"/>
        <v>0</v>
      </c>
      <c r="AM178" s="8">
        <v>0</v>
      </c>
      <c r="AN178" s="17">
        <f t="shared" si="16"/>
        <v>0</v>
      </c>
      <c r="AO178" s="8">
        <v>0</v>
      </c>
      <c r="AP178" s="17">
        <f t="shared" si="17"/>
        <v>0</v>
      </c>
      <c r="AQ178" s="8">
        <v>0</v>
      </c>
      <c r="AR178" s="17">
        <f t="shared" si="18"/>
        <v>0</v>
      </c>
      <c r="AS178" s="8">
        <v>298</v>
      </c>
      <c r="AT178" s="17">
        <f t="shared" si="19"/>
        <v>2.9478973973429356E-3</v>
      </c>
      <c r="AU178" s="8">
        <v>35</v>
      </c>
      <c r="AV178" s="17">
        <f t="shared" si="20"/>
        <v>3.4622956009061325E-4</v>
      </c>
      <c r="AW178" s="8">
        <v>0</v>
      </c>
      <c r="AX178" s="17">
        <f t="shared" si="21"/>
        <v>0</v>
      </c>
      <c r="AY178" s="2"/>
      <c r="AZ178" s="2">
        <f t="shared" si="57"/>
        <v>-743</v>
      </c>
      <c r="BA178" s="3"/>
      <c r="BB178" s="3"/>
      <c r="BC178" s="3"/>
      <c r="BD178" s="3"/>
      <c r="BE178" s="3"/>
      <c r="BF178" s="3"/>
    </row>
    <row r="179" spans="1:58" ht="15">
      <c r="A179" s="14" t="s">
        <v>124</v>
      </c>
      <c r="B179" s="14" t="s">
        <v>150</v>
      </c>
      <c r="C179" s="43">
        <v>63245440202943</v>
      </c>
      <c r="D179" s="15"/>
      <c r="E179" s="8"/>
      <c r="F179" s="8">
        <v>130800</v>
      </c>
      <c r="G179" s="8">
        <v>129784</v>
      </c>
      <c r="H179" s="16">
        <f t="shared" si="0"/>
        <v>0.99223241590214062</v>
      </c>
      <c r="I179" s="10">
        <v>1016</v>
      </c>
      <c r="J179" s="16">
        <f t="shared" si="1"/>
        <v>7.7675840978593275E-3</v>
      </c>
      <c r="K179" s="8">
        <v>0</v>
      </c>
      <c r="L179" s="17">
        <f t="shared" si="2"/>
        <v>0</v>
      </c>
      <c r="M179" s="8">
        <v>101</v>
      </c>
      <c r="N179" s="17">
        <f t="shared" si="3"/>
        <v>7.7217125382263001E-4</v>
      </c>
      <c r="O179" s="8">
        <v>65</v>
      </c>
      <c r="P179" s="17">
        <f t="shared" si="4"/>
        <v>4.9694189602446479E-4</v>
      </c>
      <c r="Q179" s="8">
        <v>0</v>
      </c>
      <c r="R179" s="17">
        <f t="shared" si="5"/>
        <v>0</v>
      </c>
      <c r="S179" s="8">
        <v>68</v>
      </c>
      <c r="T179" s="17">
        <f t="shared" si="6"/>
        <v>5.1987767584097864E-4</v>
      </c>
      <c r="U179" s="8">
        <v>7</v>
      </c>
      <c r="V179" s="17">
        <f t="shared" si="7"/>
        <v>5.3516819571865445E-5</v>
      </c>
      <c r="W179" s="8">
        <v>247</v>
      </c>
      <c r="X179" s="17">
        <f t="shared" si="8"/>
        <v>1.8883792048929665E-3</v>
      </c>
      <c r="Y179" s="8">
        <v>0</v>
      </c>
      <c r="Z179" s="17">
        <f t="shared" si="9"/>
        <v>0</v>
      </c>
      <c r="AA179" s="8">
        <v>0</v>
      </c>
      <c r="AB179" s="17">
        <f t="shared" si="10"/>
        <v>0</v>
      </c>
      <c r="AC179" s="8">
        <v>0</v>
      </c>
      <c r="AD179" s="17">
        <f t="shared" si="11"/>
        <v>0</v>
      </c>
      <c r="AE179" s="8">
        <v>59</v>
      </c>
      <c r="AF179" s="17">
        <f t="shared" si="12"/>
        <v>4.510703363914373E-4</v>
      </c>
      <c r="AG179" s="8">
        <v>0</v>
      </c>
      <c r="AH179" s="17">
        <f t="shared" si="13"/>
        <v>0</v>
      </c>
      <c r="AI179" s="8">
        <v>0</v>
      </c>
      <c r="AJ179" s="17">
        <f t="shared" si="14"/>
        <v>0</v>
      </c>
      <c r="AK179" s="8">
        <v>0</v>
      </c>
      <c r="AL179" s="17">
        <f t="shared" si="15"/>
        <v>0</v>
      </c>
      <c r="AM179" s="8">
        <v>0</v>
      </c>
      <c r="AN179" s="17">
        <f t="shared" si="16"/>
        <v>0</v>
      </c>
      <c r="AO179" s="8">
        <v>0</v>
      </c>
      <c r="AP179" s="17">
        <f t="shared" si="17"/>
        <v>0</v>
      </c>
      <c r="AQ179" s="8">
        <v>0</v>
      </c>
      <c r="AR179" s="17">
        <f t="shared" si="18"/>
        <v>0</v>
      </c>
      <c r="AS179" s="8">
        <v>403</v>
      </c>
      <c r="AT179" s="17">
        <f t="shared" si="19"/>
        <v>3.0810397553516821E-3</v>
      </c>
      <c r="AU179" s="8">
        <v>66</v>
      </c>
      <c r="AV179" s="17">
        <f t="shared" si="20"/>
        <v>5.0458715596330274E-4</v>
      </c>
      <c r="AW179" s="8">
        <v>0</v>
      </c>
      <c r="AX179" s="17">
        <f t="shared" si="21"/>
        <v>0</v>
      </c>
      <c r="AY179" s="2"/>
      <c r="AZ179" s="2">
        <f t="shared" si="57"/>
        <v>-1016</v>
      </c>
      <c r="BA179" s="3"/>
      <c r="BB179" s="3"/>
      <c r="BC179" s="3"/>
      <c r="BD179" s="3"/>
      <c r="BE179" s="3"/>
      <c r="BF179" s="3"/>
    </row>
    <row r="180" spans="1:58" ht="15">
      <c r="A180" s="14" t="s">
        <v>130</v>
      </c>
      <c r="B180" s="14" t="s">
        <v>150</v>
      </c>
      <c r="C180" s="43">
        <v>7254988202253</v>
      </c>
      <c r="D180" s="15"/>
      <c r="E180" s="8"/>
      <c r="F180" s="8">
        <v>145665</v>
      </c>
      <c r="G180" s="8">
        <f t="shared" ref="G180:G187" si="58">F180-I180</f>
        <v>144902</v>
      </c>
      <c r="H180" s="16">
        <f t="shared" si="0"/>
        <v>0.9947619537980984</v>
      </c>
      <c r="I180" s="10">
        <v>763</v>
      </c>
      <c r="J180" s="16">
        <f t="shared" si="1"/>
        <v>5.2380462019016236E-3</v>
      </c>
      <c r="K180" s="8">
        <v>0</v>
      </c>
      <c r="L180" s="17">
        <f t="shared" si="2"/>
        <v>0</v>
      </c>
      <c r="M180" s="8">
        <v>93</v>
      </c>
      <c r="N180" s="17">
        <f t="shared" si="3"/>
        <v>6.3845124086087937E-4</v>
      </c>
      <c r="O180" s="8">
        <v>104</v>
      </c>
      <c r="P180" s="17">
        <f t="shared" si="4"/>
        <v>7.1396697902721999E-4</v>
      </c>
      <c r="Q180" s="8">
        <v>0</v>
      </c>
      <c r="R180" s="17">
        <f t="shared" si="5"/>
        <v>0</v>
      </c>
      <c r="S180" s="8">
        <v>96</v>
      </c>
      <c r="T180" s="17">
        <f t="shared" si="6"/>
        <v>6.590464421789723E-4</v>
      </c>
      <c r="U180" s="8">
        <v>12</v>
      </c>
      <c r="V180" s="17">
        <f t="shared" si="7"/>
        <v>8.2380805272371538E-5</v>
      </c>
      <c r="W180" s="8">
        <v>0</v>
      </c>
      <c r="X180" s="17">
        <f t="shared" si="8"/>
        <v>0</v>
      </c>
      <c r="Y180" s="8">
        <v>0</v>
      </c>
      <c r="Z180" s="17">
        <f t="shared" si="9"/>
        <v>0</v>
      </c>
      <c r="AA180" s="8">
        <v>0</v>
      </c>
      <c r="AB180" s="17">
        <f t="shared" si="10"/>
        <v>0</v>
      </c>
      <c r="AC180" s="8">
        <v>0</v>
      </c>
      <c r="AD180" s="17">
        <f t="shared" si="11"/>
        <v>0</v>
      </c>
      <c r="AE180" s="8">
        <v>66</v>
      </c>
      <c r="AF180" s="17">
        <f t="shared" si="12"/>
        <v>4.5309442899804344E-4</v>
      </c>
      <c r="AG180" s="8">
        <v>0</v>
      </c>
      <c r="AH180" s="17">
        <f t="shared" si="13"/>
        <v>0</v>
      </c>
      <c r="AI180" s="8">
        <v>0</v>
      </c>
      <c r="AJ180" s="17">
        <f t="shared" si="14"/>
        <v>0</v>
      </c>
      <c r="AK180" s="8">
        <v>0</v>
      </c>
      <c r="AL180" s="17">
        <f t="shared" si="15"/>
        <v>0</v>
      </c>
      <c r="AM180" s="8">
        <v>0</v>
      </c>
      <c r="AN180" s="17">
        <f t="shared" si="16"/>
        <v>0</v>
      </c>
      <c r="AO180" s="8">
        <v>0</v>
      </c>
      <c r="AP180" s="17">
        <f t="shared" si="17"/>
        <v>0</v>
      </c>
      <c r="AQ180" s="8">
        <v>0</v>
      </c>
      <c r="AR180" s="17">
        <f t="shared" si="18"/>
        <v>0</v>
      </c>
      <c r="AS180" s="8">
        <v>392</v>
      </c>
      <c r="AT180" s="17">
        <f t="shared" si="19"/>
        <v>2.6911063055641369E-3</v>
      </c>
      <c r="AU180" s="8">
        <v>0</v>
      </c>
      <c r="AV180" s="17">
        <f t="shared" si="20"/>
        <v>0</v>
      </c>
      <c r="AW180" s="8">
        <v>0</v>
      </c>
      <c r="AX180" s="17">
        <f t="shared" si="21"/>
        <v>0</v>
      </c>
      <c r="AY180" s="2"/>
      <c r="AZ180" s="2">
        <f t="shared" si="57"/>
        <v>-763</v>
      </c>
      <c r="BA180" s="3"/>
      <c r="BB180" s="3"/>
      <c r="BC180" s="3"/>
      <c r="BD180" s="3"/>
      <c r="BE180" s="3"/>
      <c r="BF180" s="3"/>
    </row>
    <row r="181" spans="1:58" ht="15">
      <c r="A181" s="14" t="s">
        <v>141</v>
      </c>
      <c r="B181" s="14" t="s">
        <v>150</v>
      </c>
      <c r="C181" s="43">
        <v>63255579204676</v>
      </c>
      <c r="D181" s="15"/>
      <c r="E181" s="8"/>
      <c r="F181" s="8">
        <v>107740</v>
      </c>
      <c r="G181" s="8">
        <f t="shared" si="58"/>
        <v>107370</v>
      </c>
      <c r="H181" s="16">
        <f t="shared" si="0"/>
        <v>0.9965658065713755</v>
      </c>
      <c r="I181" s="10">
        <v>370</v>
      </c>
      <c r="J181" s="16">
        <f t="shared" si="1"/>
        <v>3.4341934286244661E-3</v>
      </c>
      <c r="K181" s="8">
        <v>0</v>
      </c>
      <c r="L181" s="17">
        <f t="shared" si="2"/>
        <v>0</v>
      </c>
      <c r="M181" s="8">
        <v>25</v>
      </c>
      <c r="N181" s="17">
        <f t="shared" si="3"/>
        <v>2.3204009652868016E-4</v>
      </c>
      <c r="O181" s="8">
        <v>30</v>
      </c>
      <c r="P181" s="17">
        <f t="shared" si="4"/>
        <v>2.7844811583441621E-4</v>
      </c>
      <c r="Q181" s="8">
        <v>0</v>
      </c>
      <c r="R181" s="17">
        <f t="shared" si="5"/>
        <v>0</v>
      </c>
      <c r="S181" s="8">
        <v>50</v>
      </c>
      <c r="T181" s="17">
        <f t="shared" si="6"/>
        <v>4.6408019305736032E-4</v>
      </c>
      <c r="U181" s="8">
        <v>22</v>
      </c>
      <c r="V181" s="17">
        <f t="shared" si="7"/>
        <v>2.0419528494523853E-4</v>
      </c>
      <c r="W181" s="8">
        <v>0</v>
      </c>
      <c r="X181" s="17">
        <f t="shared" si="8"/>
        <v>0</v>
      </c>
      <c r="Y181" s="8">
        <v>0</v>
      </c>
      <c r="Z181" s="17">
        <f t="shared" si="9"/>
        <v>0</v>
      </c>
      <c r="AA181" s="8">
        <v>0</v>
      </c>
      <c r="AB181" s="17">
        <f t="shared" si="10"/>
        <v>0</v>
      </c>
      <c r="AC181" s="8">
        <v>0</v>
      </c>
      <c r="AD181" s="17">
        <f t="shared" si="11"/>
        <v>0</v>
      </c>
      <c r="AE181" s="8">
        <v>21</v>
      </c>
      <c r="AF181" s="17">
        <f t="shared" si="12"/>
        <v>1.9491368108409134E-4</v>
      </c>
      <c r="AG181" s="8">
        <v>0</v>
      </c>
      <c r="AH181" s="17">
        <f t="shared" si="13"/>
        <v>0</v>
      </c>
      <c r="AI181" s="8">
        <v>0</v>
      </c>
      <c r="AJ181" s="17">
        <f t="shared" si="14"/>
        <v>0</v>
      </c>
      <c r="AK181" s="8">
        <v>0</v>
      </c>
      <c r="AL181" s="17">
        <f t="shared" si="15"/>
        <v>0</v>
      </c>
      <c r="AM181" s="8">
        <v>0</v>
      </c>
      <c r="AN181" s="17">
        <f t="shared" si="16"/>
        <v>0</v>
      </c>
      <c r="AO181" s="8">
        <v>0</v>
      </c>
      <c r="AP181" s="17">
        <f t="shared" si="17"/>
        <v>0</v>
      </c>
      <c r="AQ181" s="8">
        <v>0</v>
      </c>
      <c r="AR181" s="17">
        <f t="shared" si="18"/>
        <v>0</v>
      </c>
      <c r="AS181" s="8">
        <v>201</v>
      </c>
      <c r="AT181" s="17">
        <f t="shared" si="19"/>
        <v>1.8656023760905884E-3</v>
      </c>
      <c r="AU181" s="8">
        <v>21</v>
      </c>
      <c r="AV181" s="17">
        <f t="shared" si="20"/>
        <v>1.9491368108409134E-4</v>
      </c>
      <c r="AW181" s="8">
        <v>0</v>
      </c>
      <c r="AX181" s="17">
        <f t="shared" si="21"/>
        <v>0</v>
      </c>
      <c r="AY181" s="2"/>
      <c r="AZ181" s="2">
        <f t="shared" si="57"/>
        <v>-370</v>
      </c>
      <c r="BA181" s="3"/>
      <c r="BB181" s="3"/>
      <c r="BC181" s="3"/>
      <c r="BD181" s="3"/>
      <c r="BE181" s="3"/>
      <c r="BF181" s="3"/>
    </row>
    <row r="182" spans="1:58" ht="27">
      <c r="A182" s="14" t="s">
        <v>146</v>
      </c>
      <c r="B182" s="14" t="s">
        <v>150</v>
      </c>
      <c r="C182" s="43">
        <v>77255086207681</v>
      </c>
      <c r="D182" s="15"/>
      <c r="E182" s="8"/>
      <c r="F182" s="8">
        <f>100869+6518</f>
        <v>107387</v>
      </c>
      <c r="G182" s="8">
        <f t="shared" si="58"/>
        <v>106806</v>
      </c>
      <c r="H182" s="16">
        <f t="shared" si="0"/>
        <v>0.99458966169089369</v>
      </c>
      <c r="I182" s="10">
        <f>548+33</f>
        <v>581</v>
      </c>
      <c r="J182" s="16">
        <f t="shared" si="1"/>
        <v>5.4103383091063167E-3</v>
      </c>
      <c r="K182" s="8">
        <v>0</v>
      </c>
      <c r="L182" s="17">
        <f t="shared" si="2"/>
        <v>0</v>
      </c>
      <c r="M182" s="8">
        <v>84</v>
      </c>
      <c r="N182" s="17">
        <f t="shared" si="3"/>
        <v>7.8221758685874452E-4</v>
      </c>
      <c r="O182" s="8">
        <v>35</v>
      </c>
      <c r="P182" s="17">
        <f t="shared" si="4"/>
        <v>3.2592399452447687E-4</v>
      </c>
      <c r="Q182" s="8">
        <v>0</v>
      </c>
      <c r="R182" s="17">
        <f t="shared" si="5"/>
        <v>0</v>
      </c>
      <c r="S182" s="8">
        <v>59</v>
      </c>
      <c r="T182" s="17">
        <f t="shared" si="6"/>
        <v>5.4941473362697538E-4</v>
      </c>
      <c r="U182" s="8">
        <v>8</v>
      </c>
      <c r="V182" s="17">
        <f t="shared" si="7"/>
        <v>7.4496913034166148E-5</v>
      </c>
      <c r="W182" s="8">
        <v>0</v>
      </c>
      <c r="X182" s="17">
        <f t="shared" si="8"/>
        <v>0</v>
      </c>
      <c r="Y182" s="8">
        <v>0</v>
      </c>
      <c r="Z182" s="17">
        <f t="shared" si="9"/>
        <v>0</v>
      </c>
      <c r="AA182" s="8">
        <v>0</v>
      </c>
      <c r="AB182" s="17">
        <f t="shared" si="10"/>
        <v>0</v>
      </c>
      <c r="AC182" s="8">
        <v>0</v>
      </c>
      <c r="AD182" s="17">
        <f t="shared" si="11"/>
        <v>0</v>
      </c>
      <c r="AE182" s="8">
        <v>75</v>
      </c>
      <c r="AF182" s="17">
        <f t="shared" si="12"/>
        <v>6.9840855969530765E-4</v>
      </c>
      <c r="AG182" s="8">
        <v>0</v>
      </c>
      <c r="AH182" s="17">
        <f t="shared" si="13"/>
        <v>0</v>
      </c>
      <c r="AI182" s="8">
        <v>0</v>
      </c>
      <c r="AJ182" s="17">
        <f t="shared" si="14"/>
        <v>0</v>
      </c>
      <c r="AK182" s="8">
        <v>0</v>
      </c>
      <c r="AL182" s="17">
        <f t="shared" si="15"/>
        <v>0</v>
      </c>
      <c r="AM182" s="8">
        <v>0</v>
      </c>
      <c r="AN182" s="17">
        <f t="shared" si="16"/>
        <v>0</v>
      </c>
      <c r="AO182" s="8">
        <v>0</v>
      </c>
      <c r="AP182" s="17">
        <f t="shared" si="17"/>
        <v>0</v>
      </c>
      <c r="AQ182" s="8">
        <v>0</v>
      </c>
      <c r="AR182" s="17">
        <f t="shared" si="18"/>
        <v>0</v>
      </c>
      <c r="AS182" s="8">
        <v>298</v>
      </c>
      <c r="AT182" s="17">
        <f t="shared" si="19"/>
        <v>2.7750100105226891E-3</v>
      </c>
      <c r="AU182" s="8">
        <v>22</v>
      </c>
      <c r="AV182" s="17">
        <f t="shared" si="20"/>
        <v>2.048665108439569E-4</v>
      </c>
      <c r="AW182" s="8">
        <v>0</v>
      </c>
      <c r="AX182" s="17">
        <f t="shared" si="21"/>
        <v>0</v>
      </c>
      <c r="AY182" s="2"/>
      <c r="AZ182" s="2">
        <f t="shared" si="57"/>
        <v>-581</v>
      </c>
      <c r="BA182" s="3"/>
      <c r="BB182" s="3"/>
      <c r="BC182" s="3"/>
      <c r="BD182" s="3"/>
      <c r="BE182" s="3"/>
      <c r="BF182" s="3"/>
    </row>
    <row r="183" spans="1:58" ht="27">
      <c r="A183" s="14" t="s">
        <v>146</v>
      </c>
      <c r="B183" s="14" t="s">
        <v>150</v>
      </c>
      <c r="C183" s="43">
        <v>77245102206898</v>
      </c>
      <c r="D183" s="15"/>
      <c r="E183" s="8"/>
      <c r="F183" s="8">
        <v>47067</v>
      </c>
      <c r="G183" s="8">
        <f t="shared" si="58"/>
        <v>46821</v>
      </c>
      <c r="H183" s="16">
        <f t="shared" si="0"/>
        <v>0.9947734081203391</v>
      </c>
      <c r="I183" s="10">
        <v>246</v>
      </c>
      <c r="J183" s="16">
        <f t="shared" si="1"/>
        <v>5.2265918796609093E-3</v>
      </c>
      <c r="K183" s="8">
        <v>0</v>
      </c>
      <c r="L183" s="17">
        <f t="shared" si="2"/>
        <v>0</v>
      </c>
      <c r="M183" s="8">
        <v>31</v>
      </c>
      <c r="N183" s="17">
        <f t="shared" si="3"/>
        <v>6.5863556207109016E-4</v>
      </c>
      <c r="O183" s="8">
        <v>17</v>
      </c>
      <c r="P183" s="17">
        <f t="shared" si="4"/>
        <v>3.6118724371640427E-4</v>
      </c>
      <c r="Q183" s="8">
        <v>0</v>
      </c>
      <c r="R183" s="17">
        <f t="shared" si="5"/>
        <v>0</v>
      </c>
      <c r="S183" s="8">
        <v>0</v>
      </c>
      <c r="T183" s="17">
        <f t="shared" si="6"/>
        <v>0</v>
      </c>
      <c r="U183" s="8">
        <v>0</v>
      </c>
      <c r="V183" s="17">
        <f t="shared" si="7"/>
        <v>0</v>
      </c>
      <c r="W183" s="8">
        <v>0</v>
      </c>
      <c r="X183" s="17">
        <f t="shared" si="8"/>
        <v>0</v>
      </c>
      <c r="Y183" s="8">
        <v>0</v>
      </c>
      <c r="Z183" s="17">
        <f t="shared" si="9"/>
        <v>0</v>
      </c>
      <c r="AA183" s="8">
        <v>0</v>
      </c>
      <c r="AB183" s="17">
        <f t="shared" si="10"/>
        <v>0</v>
      </c>
      <c r="AC183" s="8">
        <v>0</v>
      </c>
      <c r="AD183" s="17">
        <f t="shared" si="11"/>
        <v>0</v>
      </c>
      <c r="AE183" s="8">
        <v>35</v>
      </c>
      <c r="AF183" s="17">
        <f t="shared" si="12"/>
        <v>7.4362079588671467E-4</v>
      </c>
      <c r="AG183" s="8">
        <v>0</v>
      </c>
      <c r="AH183" s="17">
        <f t="shared" si="13"/>
        <v>0</v>
      </c>
      <c r="AI183" s="8">
        <v>0</v>
      </c>
      <c r="AJ183" s="17">
        <f t="shared" si="14"/>
        <v>0</v>
      </c>
      <c r="AK183" s="8">
        <v>0</v>
      </c>
      <c r="AL183" s="17">
        <f t="shared" si="15"/>
        <v>0</v>
      </c>
      <c r="AM183" s="8">
        <v>0</v>
      </c>
      <c r="AN183" s="17">
        <f t="shared" si="16"/>
        <v>0</v>
      </c>
      <c r="AO183" s="8">
        <v>0</v>
      </c>
      <c r="AP183" s="17">
        <f t="shared" si="17"/>
        <v>0</v>
      </c>
      <c r="AQ183" s="8">
        <v>0</v>
      </c>
      <c r="AR183" s="17">
        <f t="shared" si="18"/>
        <v>0</v>
      </c>
      <c r="AS183" s="8">
        <v>139</v>
      </c>
      <c r="AT183" s="17">
        <f t="shared" si="19"/>
        <v>2.9532368750929527E-3</v>
      </c>
      <c r="AU183" s="8">
        <v>24</v>
      </c>
      <c r="AV183" s="17">
        <f t="shared" si="20"/>
        <v>5.0991140289374716E-4</v>
      </c>
      <c r="AW183" s="8">
        <v>0</v>
      </c>
      <c r="AX183" s="17">
        <f t="shared" si="21"/>
        <v>0</v>
      </c>
      <c r="AY183" s="2"/>
      <c r="AZ183" s="2">
        <f t="shared" si="57"/>
        <v>-246</v>
      </c>
      <c r="BA183" s="3"/>
      <c r="BB183" s="3"/>
      <c r="BC183" s="3"/>
      <c r="BD183" s="3"/>
      <c r="BE183" s="3"/>
      <c r="BF183" s="3"/>
    </row>
    <row r="184" spans="1:58" ht="27">
      <c r="A184" s="14" t="s">
        <v>135</v>
      </c>
      <c r="B184" s="14" t="s">
        <v>150</v>
      </c>
      <c r="C184" s="43">
        <v>51245078105859</v>
      </c>
      <c r="D184" s="15"/>
      <c r="E184" s="8"/>
      <c r="F184" s="8">
        <v>40630</v>
      </c>
      <c r="G184" s="8">
        <f t="shared" si="58"/>
        <v>39852</v>
      </c>
      <c r="H184" s="16">
        <f t="shared" si="0"/>
        <v>0.98085158749692347</v>
      </c>
      <c r="I184" s="10">
        <v>778</v>
      </c>
      <c r="J184" s="16">
        <f t="shared" si="1"/>
        <v>1.9148412503076546E-2</v>
      </c>
      <c r="K184" s="8">
        <v>0</v>
      </c>
      <c r="L184" s="17">
        <f t="shared" si="2"/>
        <v>0</v>
      </c>
      <c r="M184" s="8">
        <v>138</v>
      </c>
      <c r="N184" s="17">
        <f t="shared" si="3"/>
        <v>3.3965050455328576E-3</v>
      </c>
      <c r="O184" s="8">
        <v>138</v>
      </c>
      <c r="P184" s="17">
        <f t="shared" si="4"/>
        <v>3.3965050455328576E-3</v>
      </c>
      <c r="Q184" s="8">
        <v>0</v>
      </c>
      <c r="R184" s="17">
        <f t="shared" si="5"/>
        <v>0</v>
      </c>
      <c r="S184" s="8">
        <v>43</v>
      </c>
      <c r="T184" s="17">
        <f t="shared" si="6"/>
        <v>1.0583312823037165E-3</v>
      </c>
      <c r="U184" s="8">
        <v>17</v>
      </c>
      <c r="V184" s="17">
        <f t="shared" si="7"/>
        <v>4.1841004184100416E-4</v>
      </c>
      <c r="W184" s="8">
        <v>0</v>
      </c>
      <c r="X184" s="17">
        <f t="shared" si="8"/>
        <v>0</v>
      </c>
      <c r="Y184" s="8">
        <v>0</v>
      </c>
      <c r="Z184" s="17">
        <f t="shared" si="9"/>
        <v>0</v>
      </c>
      <c r="AA184" s="8">
        <v>0</v>
      </c>
      <c r="AB184" s="17">
        <f t="shared" si="10"/>
        <v>0</v>
      </c>
      <c r="AC184" s="8">
        <v>0</v>
      </c>
      <c r="AD184" s="17">
        <f t="shared" si="11"/>
        <v>0</v>
      </c>
      <c r="AE184" s="8">
        <v>334</v>
      </c>
      <c r="AF184" s="17">
        <f t="shared" si="12"/>
        <v>8.2205267044056108E-3</v>
      </c>
      <c r="AG184" s="8">
        <v>0</v>
      </c>
      <c r="AH184" s="17">
        <f t="shared" si="13"/>
        <v>0</v>
      </c>
      <c r="AI184" s="8">
        <v>0</v>
      </c>
      <c r="AJ184" s="17">
        <f t="shared" si="14"/>
        <v>0</v>
      </c>
      <c r="AK184" s="8">
        <v>0</v>
      </c>
      <c r="AL184" s="17">
        <f t="shared" si="15"/>
        <v>0</v>
      </c>
      <c r="AM184" s="8">
        <v>0</v>
      </c>
      <c r="AN184" s="17">
        <f t="shared" si="16"/>
        <v>0</v>
      </c>
      <c r="AO184" s="8">
        <v>0</v>
      </c>
      <c r="AP184" s="17">
        <f t="shared" si="17"/>
        <v>0</v>
      </c>
      <c r="AQ184" s="8">
        <v>0</v>
      </c>
      <c r="AR184" s="17">
        <f t="shared" si="18"/>
        <v>0</v>
      </c>
      <c r="AS184" s="8">
        <v>91</v>
      </c>
      <c r="AT184" s="17">
        <f t="shared" si="19"/>
        <v>2.2397243416194929E-3</v>
      </c>
      <c r="AU184" s="8">
        <v>17</v>
      </c>
      <c r="AV184" s="17">
        <f t="shared" si="20"/>
        <v>4.1841004184100416E-4</v>
      </c>
      <c r="AW184" s="8">
        <v>0</v>
      </c>
      <c r="AX184" s="17">
        <f t="shared" si="21"/>
        <v>0</v>
      </c>
      <c r="AY184" s="2"/>
      <c r="AZ184" s="2">
        <f t="shared" si="57"/>
        <v>-778</v>
      </c>
      <c r="BA184" s="3"/>
      <c r="BB184" s="3"/>
      <c r="BC184" s="3"/>
      <c r="BD184" s="3"/>
      <c r="BE184" s="3"/>
      <c r="BF184" s="3"/>
    </row>
    <row r="185" spans="1:58" ht="27">
      <c r="A185" s="14" t="s">
        <v>142</v>
      </c>
      <c r="B185" s="14" t="s">
        <v>150</v>
      </c>
      <c r="C185" s="43">
        <v>81236589204219</v>
      </c>
      <c r="D185" s="15"/>
      <c r="E185" s="8"/>
      <c r="F185" s="8">
        <v>60526</v>
      </c>
      <c r="G185" s="8">
        <f t="shared" si="58"/>
        <v>60145</v>
      </c>
      <c r="H185" s="16">
        <f t="shared" si="0"/>
        <v>0.99370518454878898</v>
      </c>
      <c r="I185" s="10">
        <v>381</v>
      </c>
      <c r="J185" s="16">
        <f t="shared" si="1"/>
        <v>6.2948154512110499E-3</v>
      </c>
      <c r="K185" s="8">
        <v>0</v>
      </c>
      <c r="L185" s="17">
        <f t="shared" si="2"/>
        <v>0</v>
      </c>
      <c r="M185" s="8">
        <v>38</v>
      </c>
      <c r="N185" s="17">
        <f t="shared" si="3"/>
        <v>6.2782936258797873E-4</v>
      </c>
      <c r="O185" s="8">
        <v>16</v>
      </c>
      <c r="P185" s="17">
        <f t="shared" si="4"/>
        <v>2.6434920530020158E-4</v>
      </c>
      <c r="Q185" s="8">
        <v>0</v>
      </c>
      <c r="R185" s="17">
        <f t="shared" si="5"/>
        <v>0</v>
      </c>
      <c r="S185" s="8">
        <v>0</v>
      </c>
      <c r="T185" s="17">
        <f t="shared" si="6"/>
        <v>0</v>
      </c>
      <c r="U185" s="8">
        <v>0</v>
      </c>
      <c r="V185" s="17">
        <f t="shared" si="7"/>
        <v>0</v>
      </c>
      <c r="W185" s="8">
        <v>0</v>
      </c>
      <c r="X185" s="17">
        <f t="shared" si="8"/>
        <v>0</v>
      </c>
      <c r="Y185" s="8">
        <v>0</v>
      </c>
      <c r="Z185" s="17">
        <f t="shared" si="9"/>
        <v>0</v>
      </c>
      <c r="AA185" s="8">
        <v>0</v>
      </c>
      <c r="AB185" s="17">
        <f t="shared" si="10"/>
        <v>0</v>
      </c>
      <c r="AC185" s="8">
        <v>0</v>
      </c>
      <c r="AD185" s="17">
        <f t="shared" si="11"/>
        <v>0</v>
      </c>
      <c r="AE185" s="8">
        <v>37</v>
      </c>
      <c r="AF185" s="17">
        <f t="shared" si="12"/>
        <v>6.1130753725671617E-4</v>
      </c>
      <c r="AG185" s="8">
        <v>0</v>
      </c>
      <c r="AH185" s="17">
        <f t="shared" si="13"/>
        <v>0</v>
      </c>
      <c r="AI185" s="8">
        <v>0</v>
      </c>
      <c r="AJ185" s="17">
        <f t="shared" si="14"/>
        <v>0</v>
      </c>
      <c r="AK185" s="8">
        <v>0</v>
      </c>
      <c r="AL185" s="17">
        <f t="shared" si="15"/>
        <v>0</v>
      </c>
      <c r="AM185" s="8">
        <v>0</v>
      </c>
      <c r="AN185" s="17">
        <f t="shared" si="16"/>
        <v>0</v>
      </c>
      <c r="AO185" s="8">
        <v>0</v>
      </c>
      <c r="AP185" s="17">
        <f t="shared" si="17"/>
        <v>0</v>
      </c>
      <c r="AQ185" s="8">
        <v>0</v>
      </c>
      <c r="AR185" s="17">
        <f t="shared" si="18"/>
        <v>0</v>
      </c>
      <c r="AS185" s="8">
        <v>212</v>
      </c>
      <c r="AT185" s="17">
        <f t="shared" si="19"/>
        <v>3.5026269702276708E-3</v>
      </c>
      <c r="AU185" s="8">
        <v>78</v>
      </c>
      <c r="AV185" s="17">
        <f t="shared" si="20"/>
        <v>1.2887023758384826E-3</v>
      </c>
      <c r="AW185" s="8">
        <v>0</v>
      </c>
      <c r="AX185" s="17">
        <f t="shared" si="21"/>
        <v>0</v>
      </c>
      <c r="AY185" s="2"/>
      <c r="AZ185" s="2">
        <f t="shared" si="57"/>
        <v>-381</v>
      </c>
      <c r="BA185" s="3"/>
      <c r="BB185" s="3"/>
      <c r="BC185" s="3"/>
      <c r="BD185" s="3"/>
      <c r="BE185" s="3"/>
      <c r="BF185" s="3"/>
    </row>
    <row r="186" spans="1:58" ht="27">
      <c r="A186" s="14" t="s">
        <v>142</v>
      </c>
      <c r="B186" s="14" t="s">
        <v>150</v>
      </c>
      <c r="C186" s="43">
        <v>63245633202759</v>
      </c>
      <c r="D186" s="15"/>
      <c r="E186" s="8"/>
      <c r="F186" s="8">
        <v>38483</v>
      </c>
      <c r="G186" s="8">
        <f t="shared" si="58"/>
        <v>38197</v>
      </c>
      <c r="H186" s="16">
        <f t="shared" si="0"/>
        <v>0.99256814697398854</v>
      </c>
      <c r="I186" s="10">
        <v>286</v>
      </c>
      <c r="J186" s="16">
        <f t="shared" si="1"/>
        <v>7.4318530260114859E-3</v>
      </c>
      <c r="K186" s="8">
        <v>0</v>
      </c>
      <c r="L186" s="17">
        <f t="shared" si="2"/>
        <v>0</v>
      </c>
      <c r="M186" s="8">
        <v>27</v>
      </c>
      <c r="N186" s="17">
        <f t="shared" si="3"/>
        <v>7.0160850245562978E-4</v>
      </c>
      <c r="O186" s="8">
        <v>13</v>
      </c>
      <c r="P186" s="17">
        <f t="shared" si="4"/>
        <v>3.3781150118234024E-4</v>
      </c>
      <c r="Q186" s="8">
        <v>0</v>
      </c>
      <c r="R186" s="17">
        <f t="shared" si="5"/>
        <v>0</v>
      </c>
      <c r="S186" s="8">
        <v>0</v>
      </c>
      <c r="T186" s="17">
        <f t="shared" si="6"/>
        <v>0</v>
      </c>
      <c r="U186" s="8">
        <v>0</v>
      </c>
      <c r="V186" s="17">
        <f t="shared" si="7"/>
        <v>0</v>
      </c>
      <c r="W186" s="8">
        <v>0</v>
      </c>
      <c r="X186" s="17">
        <f t="shared" si="8"/>
        <v>0</v>
      </c>
      <c r="Y186" s="8">
        <v>0</v>
      </c>
      <c r="Z186" s="17">
        <f t="shared" si="9"/>
        <v>0</v>
      </c>
      <c r="AA186" s="8">
        <v>0</v>
      </c>
      <c r="AB186" s="17">
        <f t="shared" si="10"/>
        <v>0</v>
      </c>
      <c r="AC186" s="8">
        <v>0</v>
      </c>
      <c r="AD186" s="17">
        <f t="shared" si="11"/>
        <v>0</v>
      </c>
      <c r="AE186" s="8">
        <v>23</v>
      </c>
      <c r="AF186" s="17">
        <f t="shared" si="12"/>
        <v>5.976665020918328E-4</v>
      </c>
      <c r="AG186" s="8">
        <v>0</v>
      </c>
      <c r="AH186" s="17">
        <f t="shared" si="13"/>
        <v>0</v>
      </c>
      <c r="AI186" s="8">
        <v>0</v>
      </c>
      <c r="AJ186" s="17">
        <f t="shared" si="14"/>
        <v>0</v>
      </c>
      <c r="AK186" s="8">
        <v>0</v>
      </c>
      <c r="AL186" s="17">
        <f t="shared" si="15"/>
        <v>0</v>
      </c>
      <c r="AM186" s="8">
        <v>0</v>
      </c>
      <c r="AN186" s="17">
        <f t="shared" si="16"/>
        <v>0</v>
      </c>
      <c r="AO186" s="8">
        <v>0</v>
      </c>
      <c r="AP186" s="17">
        <f t="shared" si="17"/>
        <v>0</v>
      </c>
      <c r="AQ186" s="8">
        <v>0</v>
      </c>
      <c r="AR186" s="17">
        <f t="shared" si="18"/>
        <v>0</v>
      </c>
      <c r="AS186" s="8">
        <v>168</v>
      </c>
      <c r="AT186" s="17">
        <f t="shared" si="19"/>
        <v>4.3655640152794745E-3</v>
      </c>
      <c r="AU186" s="8">
        <v>55</v>
      </c>
      <c r="AV186" s="17">
        <f t="shared" si="20"/>
        <v>1.4292025050022087E-3</v>
      </c>
      <c r="AW186" s="8">
        <v>0</v>
      </c>
      <c r="AX186" s="17">
        <f t="shared" si="21"/>
        <v>0</v>
      </c>
      <c r="AY186" s="2"/>
      <c r="AZ186" s="2">
        <f t="shared" si="57"/>
        <v>-286</v>
      </c>
      <c r="BA186" s="3"/>
      <c r="BB186" s="3"/>
      <c r="BC186" s="3"/>
      <c r="BD186" s="3"/>
      <c r="BE186" s="3"/>
      <c r="BF186" s="3"/>
    </row>
    <row r="187" spans="1:58" ht="27">
      <c r="A187" s="14" t="s">
        <v>142</v>
      </c>
      <c r="B187" s="14" t="s">
        <v>150</v>
      </c>
      <c r="C187" s="5">
        <v>6255407100238</v>
      </c>
      <c r="D187" s="15"/>
      <c r="E187" s="8"/>
      <c r="F187" s="8">
        <v>34296</v>
      </c>
      <c r="G187" s="8">
        <f t="shared" si="58"/>
        <v>34067</v>
      </c>
      <c r="H187" s="16">
        <f t="shared" si="0"/>
        <v>0.99332283648238862</v>
      </c>
      <c r="I187" s="10">
        <v>229</v>
      </c>
      <c r="J187" s="16">
        <f t="shared" si="1"/>
        <v>6.6771635176113833E-3</v>
      </c>
      <c r="K187" s="8">
        <v>0</v>
      </c>
      <c r="L187" s="17">
        <f t="shared" si="2"/>
        <v>0</v>
      </c>
      <c r="M187" s="8">
        <v>20</v>
      </c>
      <c r="N187" s="17">
        <f t="shared" si="3"/>
        <v>5.8315838581758802E-4</v>
      </c>
      <c r="O187" s="8">
        <v>13</v>
      </c>
      <c r="P187" s="17">
        <f t="shared" si="4"/>
        <v>3.7905295078143221E-4</v>
      </c>
      <c r="Q187" s="8">
        <v>0</v>
      </c>
      <c r="R187" s="17">
        <f t="shared" si="5"/>
        <v>0</v>
      </c>
      <c r="S187" s="8">
        <v>0</v>
      </c>
      <c r="T187" s="17">
        <f t="shared" si="6"/>
        <v>0</v>
      </c>
      <c r="U187" s="8">
        <v>0</v>
      </c>
      <c r="V187" s="17">
        <f t="shared" si="7"/>
        <v>0</v>
      </c>
      <c r="W187" s="8">
        <v>0</v>
      </c>
      <c r="X187" s="17">
        <f t="shared" si="8"/>
        <v>0</v>
      </c>
      <c r="Y187" s="8">
        <v>0</v>
      </c>
      <c r="Z187" s="17">
        <f t="shared" si="9"/>
        <v>0</v>
      </c>
      <c r="AA187" s="8">
        <v>0</v>
      </c>
      <c r="AB187" s="17">
        <f t="shared" si="10"/>
        <v>0</v>
      </c>
      <c r="AC187" s="8">
        <v>0</v>
      </c>
      <c r="AD187" s="17">
        <f t="shared" si="11"/>
        <v>0</v>
      </c>
      <c r="AE187" s="8">
        <v>17</v>
      </c>
      <c r="AF187" s="17">
        <f t="shared" si="12"/>
        <v>4.9568462794494987E-4</v>
      </c>
      <c r="AG187" s="8">
        <v>0</v>
      </c>
      <c r="AH187" s="17">
        <f t="shared" si="13"/>
        <v>0</v>
      </c>
      <c r="AI187" s="8">
        <v>0</v>
      </c>
      <c r="AJ187" s="17">
        <f t="shared" si="14"/>
        <v>0</v>
      </c>
      <c r="AK187" s="8">
        <v>0</v>
      </c>
      <c r="AL187" s="17">
        <f t="shared" si="15"/>
        <v>0</v>
      </c>
      <c r="AM187" s="8">
        <v>0</v>
      </c>
      <c r="AN187" s="17">
        <f t="shared" si="16"/>
        <v>0</v>
      </c>
      <c r="AO187" s="8">
        <v>0</v>
      </c>
      <c r="AP187" s="17">
        <f t="shared" si="17"/>
        <v>0</v>
      </c>
      <c r="AQ187" s="8">
        <v>0</v>
      </c>
      <c r="AR187" s="17">
        <f t="shared" si="18"/>
        <v>0</v>
      </c>
      <c r="AS187" s="8">
        <v>153</v>
      </c>
      <c r="AT187" s="17">
        <f t="shared" si="19"/>
        <v>4.461161651504549E-3</v>
      </c>
      <c r="AU187" s="8">
        <v>26</v>
      </c>
      <c r="AV187" s="17">
        <f t="shared" si="20"/>
        <v>7.5810590156286442E-4</v>
      </c>
      <c r="AW187" s="8">
        <v>0</v>
      </c>
      <c r="AX187" s="17">
        <f t="shared" si="21"/>
        <v>0</v>
      </c>
      <c r="AY187" s="2"/>
      <c r="AZ187" s="2">
        <f t="shared" si="57"/>
        <v>-229</v>
      </c>
      <c r="BA187" s="3"/>
      <c r="BB187" s="3"/>
      <c r="BC187" s="3"/>
      <c r="BD187" s="3"/>
      <c r="BE187" s="3"/>
      <c r="BF187" s="3"/>
    </row>
    <row r="188" spans="1:58" ht="15">
      <c r="A188" s="14" t="s">
        <v>137</v>
      </c>
      <c r="B188" s="14" t="s">
        <v>150</v>
      </c>
      <c r="C188" s="43">
        <v>63245100104526</v>
      </c>
      <c r="D188" s="15"/>
      <c r="E188" s="8"/>
      <c r="F188" s="8">
        <v>95969</v>
      </c>
      <c r="G188" s="8">
        <v>95131</v>
      </c>
      <c r="H188" s="16">
        <f t="shared" si="0"/>
        <v>0.9912680136294012</v>
      </c>
      <c r="I188" s="10">
        <v>838</v>
      </c>
      <c r="J188" s="16">
        <f t="shared" si="1"/>
        <v>8.7319863705988387E-3</v>
      </c>
      <c r="K188" s="8">
        <v>0</v>
      </c>
      <c r="L188" s="17">
        <f t="shared" si="2"/>
        <v>0</v>
      </c>
      <c r="M188" s="8">
        <v>68</v>
      </c>
      <c r="N188" s="17">
        <f t="shared" si="3"/>
        <v>7.0856213985766238E-4</v>
      </c>
      <c r="O188" s="8">
        <v>23</v>
      </c>
      <c r="P188" s="17">
        <f t="shared" si="4"/>
        <v>2.3966072377538581E-4</v>
      </c>
      <c r="Q188" s="8">
        <v>0</v>
      </c>
      <c r="R188" s="17">
        <f t="shared" si="5"/>
        <v>0</v>
      </c>
      <c r="S188" s="8">
        <v>23</v>
      </c>
      <c r="T188" s="17">
        <f t="shared" si="6"/>
        <v>2.3966072377538581E-4</v>
      </c>
      <c r="U188" s="8">
        <v>5</v>
      </c>
      <c r="V188" s="17">
        <f t="shared" si="7"/>
        <v>5.2100157342475175E-5</v>
      </c>
      <c r="W188" s="8">
        <v>0</v>
      </c>
      <c r="X188" s="17">
        <f t="shared" si="8"/>
        <v>0</v>
      </c>
      <c r="Y188" s="8">
        <v>0</v>
      </c>
      <c r="Z188" s="17">
        <f t="shared" si="9"/>
        <v>0</v>
      </c>
      <c r="AA188" s="8">
        <v>0</v>
      </c>
      <c r="AB188" s="17">
        <f t="shared" si="10"/>
        <v>0</v>
      </c>
      <c r="AC188" s="8">
        <v>0</v>
      </c>
      <c r="AD188" s="17">
        <f t="shared" si="11"/>
        <v>0</v>
      </c>
      <c r="AE188" s="8">
        <v>62</v>
      </c>
      <c r="AF188" s="17">
        <f t="shared" si="12"/>
        <v>6.4604195104669211E-4</v>
      </c>
      <c r="AG188" s="8">
        <v>0</v>
      </c>
      <c r="AH188" s="17">
        <f t="shared" si="13"/>
        <v>0</v>
      </c>
      <c r="AI188" s="8">
        <v>0</v>
      </c>
      <c r="AJ188" s="17">
        <f t="shared" si="14"/>
        <v>0</v>
      </c>
      <c r="AK188" s="8">
        <v>0</v>
      </c>
      <c r="AL188" s="17">
        <f t="shared" si="15"/>
        <v>0</v>
      </c>
      <c r="AM188" s="8">
        <v>0</v>
      </c>
      <c r="AN188" s="17">
        <f t="shared" si="16"/>
        <v>0</v>
      </c>
      <c r="AO188" s="8">
        <v>0</v>
      </c>
      <c r="AP188" s="17">
        <f t="shared" si="17"/>
        <v>0</v>
      </c>
      <c r="AQ188" s="8">
        <v>0</v>
      </c>
      <c r="AR188" s="17">
        <f t="shared" si="18"/>
        <v>0</v>
      </c>
      <c r="AS188" s="8">
        <v>551</v>
      </c>
      <c r="AT188" s="17">
        <f t="shared" si="19"/>
        <v>5.7414373391407644E-3</v>
      </c>
      <c r="AU188" s="8">
        <v>106</v>
      </c>
      <c r="AV188" s="17">
        <f t="shared" si="20"/>
        <v>1.1045233356604736E-3</v>
      </c>
      <c r="AW188" s="8">
        <v>0</v>
      </c>
      <c r="AX188" s="17">
        <f t="shared" si="21"/>
        <v>0</v>
      </c>
      <c r="AY188" s="2"/>
      <c r="AZ188" s="2">
        <f t="shared" si="57"/>
        <v>-838</v>
      </c>
      <c r="BA188" s="3"/>
      <c r="BB188" s="3"/>
      <c r="BC188" s="3"/>
      <c r="BD188" s="3"/>
      <c r="BE188" s="3"/>
      <c r="BF188" s="3"/>
    </row>
    <row r="189" spans="1:58" ht="15">
      <c r="A189" s="14" t="s">
        <v>137</v>
      </c>
      <c r="B189" s="14" t="s">
        <v>150</v>
      </c>
      <c r="C189" s="5">
        <v>51245071203888</v>
      </c>
      <c r="D189" s="15"/>
      <c r="E189" s="8"/>
      <c r="F189" s="8">
        <v>42933</v>
      </c>
      <c r="G189" s="8">
        <v>42606</v>
      </c>
      <c r="H189" s="16">
        <f t="shared" si="0"/>
        <v>0.99238348123820841</v>
      </c>
      <c r="I189" s="10">
        <v>327</v>
      </c>
      <c r="J189" s="16">
        <f t="shared" si="1"/>
        <v>7.616518761791629E-3</v>
      </c>
      <c r="K189" s="8">
        <v>0</v>
      </c>
      <c r="L189" s="17">
        <f t="shared" si="2"/>
        <v>0</v>
      </c>
      <c r="M189" s="8">
        <v>25</v>
      </c>
      <c r="N189" s="17">
        <f t="shared" si="3"/>
        <v>5.8230265762932939E-4</v>
      </c>
      <c r="O189" s="8">
        <v>11</v>
      </c>
      <c r="P189" s="17">
        <f t="shared" si="4"/>
        <v>2.5621316935690495E-4</v>
      </c>
      <c r="Q189" s="8">
        <v>0</v>
      </c>
      <c r="R189" s="17">
        <f t="shared" si="5"/>
        <v>0</v>
      </c>
      <c r="S189" s="8">
        <v>11</v>
      </c>
      <c r="T189" s="17">
        <f t="shared" si="6"/>
        <v>2.5621316935690495E-4</v>
      </c>
      <c r="U189" s="8">
        <v>0</v>
      </c>
      <c r="V189" s="17">
        <f t="shared" si="7"/>
        <v>0</v>
      </c>
      <c r="W189" s="8">
        <v>0</v>
      </c>
      <c r="X189" s="17">
        <f t="shared" si="8"/>
        <v>0</v>
      </c>
      <c r="Y189" s="8">
        <v>0</v>
      </c>
      <c r="Z189" s="17">
        <f t="shared" si="9"/>
        <v>0</v>
      </c>
      <c r="AA189" s="8">
        <v>0</v>
      </c>
      <c r="AB189" s="17">
        <f t="shared" si="10"/>
        <v>0</v>
      </c>
      <c r="AC189" s="8">
        <v>0</v>
      </c>
      <c r="AD189" s="17">
        <f t="shared" si="11"/>
        <v>0</v>
      </c>
      <c r="AE189" s="8">
        <v>23</v>
      </c>
      <c r="AF189" s="17">
        <f t="shared" si="12"/>
        <v>5.3571844501898306E-4</v>
      </c>
      <c r="AG189" s="8">
        <v>0</v>
      </c>
      <c r="AH189" s="17">
        <f t="shared" si="13"/>
        <v>0</v>
      </c>
      <c r="AI189" s="8">
        <v>0</v>
      </c>
      <c r="AJ189" s="17">
        <f t="shared" si="14"/>
        <v>0</v>
      </c>
      <c r="AK189" s="8">
        <v>0</v>
      </c>
      <c r="AL189" s="17">
        <f t="shared" si="15"/>
        <v>0</v>
      </c>
      <c r="AM189" s="8">
        <v>0</v>
      </c>
      <c r="AN189" s="17">
        <f t="shared" si="16"/>
        <v>0</v>
      </c>
      <c r="AO189" s="8">
        <v>0</v>
      </c>
      <c r="AP189" s="17">
        <f t="shared" si="17"/>
        <v>0</v>
      </c>
      <c r="AQ189" s="8">
        <v>0</v>
      </c>
      <c r="AR189" s="17">
        <f t="shared" si="18"/>
        <v>0</v>
      </c>
      <c r="AS189" s="8">
        <v>205</v>
      </c>
      <c r="AT189" s="17">
        <f t="shared" si="19"/>
        <v>4.7748817925605015E-3</v>
      </c>
      <c r="AU189" s="8">
        <v>52</v>
      </c>
      <c r="AV189" s="17">
        <f t="shared" si="20"/>
        <v>1.2111895278690051E-3</v>
      </c>
      <c r="AW189" s="8">
        <v>0</v>
      </c>
      <c r="AX189" s="17">
        <f t="shared" si="21"/>
        <v>0</v>
      </c>
      <c r="AY189" s="2"/>
      <c r="AZ189" s="2">
        <f t="shared" si="57"/>
        <v>-327</v>
      </c>
      <c r="BA189" s="3"/>
      <c r="BB189" s="3"/>
      <c r="BC189" s="3"/>
      <c r="BD189" s="3"/>
      <c r="BE189" s="3"/>
      <c r="BF189" s="3"/>
    </row>
    <row r="190" spans="1:58" ht="15">
      <c r="A190" s="14" t="s">
        <v>128</v>
      </c>
      <c r="B190" s="14" t="s">
        <v>150</v>
      </c>
      <c r="C190" s="43">
        <v>63255372202187</v>
      </c>
      <c r="D190" s="15"/>
      <c r="E190" s="8"/>
      <c r="F190" s="8">
        <v>74068</v>
      </c>
      <c r="G190" s="8">
        <v>73567</v>
      </c>
      <c r="H190" s="16">
        <f t="shared" si="0"/>
        <v>0.99323594534751847</v>
      </c>
      <c r="I190" s="10">
        <v>501</v>
      </c>
      <c r="J190" s="16">
        <f t="shared" si="1"/>
        <v>6.7640546524815031E-3</v>
      </c>
      <c r="K190" s="8">
        <v>0</v>
      </c>
      <c r="L190" s="17">
        <f t="shared" si="2"/>
        <v>0</v>
      </c>
      <c r="M190" s="8">
        <v>57</v>
      </c>
      <c r="N190" s="17">
        <f t="shared" si="3"/>
        <v>7.6956310417454227E-4</v>
      </c>
      <c r="O190" s="8">
        <v>65</v>
      </c>
      <c r="P190" s="17">
        <f t="shared" si="4"/>
        <v>8.7757196090079389E-4</v>
      </c>
      <c r="Q190" s="8">
        <v>0</v>
      </c>
      <c r="R190" s="17">
        <f t="shared" si="5"/>
        <v>0</v>
      </c>
      <c r="S190" s="8">
        <v>48</v>
      </c>
      <c r="T190" s="17">
        <f t="shared" si="6"/>
        <v>6.4805314035750936E-4</v>
      </c>
      <c r="U190" s="8">
        <v>7</v>
      </c>
      <c r="V190" s="17">
        <f t="shared" si="7"/>
        <v>9.4507749635470108E-5</v>
      </c>
      <c r="W190" s="8">
        <v>0</v>
      </c>
      <c r="X190" s="17">
        <f t="shared" si="8"/>
        <v>0</v>
      </c>
      <c r="Y190" s="8">
        <v>0</v>
      </c>
      <c r="Z190" s="17">
        <f t="shared" si="9"/>
        <v>0</v>
      </c>
      <c r="AA190" s="8">
        <v>0</v>
      </c>
      <c r="AB190" s="17">
        <f t="shared" si="10"/>
        <v>0</v>
      </c>
      <c r="AC190" s="8">
        <v>0</v>
      </c>
      <c r="AD190" s="17">
        <f t="shared" si="11"/>
        <v>0</v>
      </c>
      <c r="AE190" s="8">
        <v>45</v>
      </c>
      <c r="AF190" s="17">
        <f t="shared" si="12"/>
        <v>6.0754981908516502E-4</v>
      </c>
      <c r="AG190" s="8">
        <v>0</v>
      </c>
      <c r="AH190" s="17">
        <f t="shared" si="13"/>
        <v>0</v>
      </c>
      <c r="AI190" s="8">
        <v>0</v>
      </c>
      <c r="AJ190" s="17">
        <f t="shared" si="14"/>
        <v>0</v>
      </c>
      <c r="AK190" s="8">
        <v>0</v>
      </c>
      <c r="AL190" s="17">
        <f t="shared" si="15"/>
        <v>0</v>
      </c>
      <c r="AM190" s="8">
        <v>0</v>
      </c>
      <c r="AN190" s="17">
        <f t="shared" si="16"/>
        <v>0</v>
      </c>
      <c r="AO190" s="8">
        <v>0</v>
      </c>
      <c r="AP190" s="17">
        <f t="shared" si="17"/>
        <v>0</v>
      </c>
      <c r="AQ190" s="8">
        <v>0</v>
      </c>
      <c r="AR190" s="17">
        <f t="shared" si="18"/>
        <v>0</v>
      </c>
      <c r="AS190" s="8">
        <v>252</v>
      </c>
      <c r="AT190" s="17">
        <f t="shared" si="19"/>
        <v>3.4022789868769238E-3</v>
      </c>
      <c r="AU190" s="8">
        <v>27</v>
      </c>
      <c r="AV190" s="17">
        <f t="shared" si="20"/>
        <v>3.6452989145109897E-4</v>
      </c>
      <c r="AW190" s="8">
        <v>0</v>
      </c>
      <c r="AX190" s="17">
        <f t="shared" si="21"/>
        <v>0</v>
      </c>
      <c r="AY190" s="2"/>
      <c r="AZ190" s="2">
        <f t="shared" si="57"/>
        <v>-501</v>
      </c>
      <c r="BA190" s="3"/>
      <c r="BB190" s="3"/>
      <c r="BC190" s="3"/>
      <c r="BD190" s="3"/>
      <c r="BE190" s="3"/>
      <c r="BF190" s="3"/>
    </row>
    <row r="191" spans="1:58" ht="27">
      <c r="A191" s="14" t="s">
        <v>155</v>
      </c>
      <c r="B191" s="14" t="s">
        <v>150</v>
      </c>
      <c r="C191" s="5">
        <v>81255499104485</v>
      </c>
      <c r="D191" s="15" t="s">
        <v>96</v>
      </c>
      <c r="E191" s="8"/>
      <c r="F191" s="8">
        <v>62741</v>
      </c>
      <c r="G191" s="8">
        <v>62026</v>
      </c>
      <c r="H191" s="16">
        <f t="shared" si="0"/>
        <v>0.98860394319503997</v>
      </c>
      <c r="I191" s="10">
        <v>715</v>
      </c>
      <c r="J191" s="16">
        <f t="shared" si="1"/>
        <v>1.1396056804960074E-2</v>
      </c>
      <c r="K191" s="8">
        <v>0</v>
      </c>
      <c r="L191" s="17">
        <f t="shared" si="2"/>
        <v>0</v>
      </c>
      <c r="M191" s="8">
        <v>112</v>
      </c>
      <c r="N191" s="17">
        <f t="shared" si="3"/>
        <v>1.7851165904273123E-3</v>
      </c>
      <c r="O191" s="8">
        <v>58</v>
      </c>
      <c r="P191" s="17">
        <f t="shared" si="4"/>
        <v>9.2443537718557242E-4</v>
      </c>
      <c r="Q191" s="8">
        <v>0</v>
      </c>
      <c r="R191" s="17">
        <f t="shared" si="5"/>
        <v>0</v>
      </c>
      <c r="S191" s="8">
        <v>88</v>
      </c>
      <c r="T191" s="17">
        <f t="shared" si="6"/>
        <v>1.4025916067643169E-3</v>
      </c>
      <c r="U191" s="8">
        <v>65</v>
      </c>
      <c r="V191" s="17">
        <f t="shared" si="7"/>
        <v>1.0360051640872794E-3</v>
      </c>
      <c r="W191" s="8">
        <v>0</v>
      </c>
      <c r="X191" s="17">
        <f t="shared" si="8"/>
        <v>0</v>
      </c>
      <c r="Y191" s="8">
        <v>0</v>
      </c>
      <c r="Z191" s="17">
        <f t="shared" si="9"/>
        <v>0</v>
      </c>
      <c r="AA191" s="8">
        <v>0</v>
      </c>
      <c r="AB191" s="17">
        <f t="shared" si="10"/>
        <v>0</v>
      </c>
      <c r="AC191" s="8">
        <v>0</v>
      </c>
      <c r="AD191" s="17">
        <f t="shared" si="11"/>
        <v>0</v>
      </c>
      <c r="AE191" s="8">
        <v>88</v>
      </c>
      <c r="AF191" s="17">
        <f t="shared" si="12"/>
        <v>1.4025916067643169E-3</v>
      </c>
      <c r="AG191" s="8">
        <v>0</v>
      </c>
      <c r="AH191" s="17">
        <f t="shared" si="13"/>
        <v>0</v>
      </c>
      <c r="AI191" s="8">
        <v>0</v>
      </c>
      <c r="AJ191" s="17">
        <f t="shared" si="14"/>
        <v>0</v>
      </c>
      <c r="AK191" s="8">
        <v>0</v>
      </c>
      <c r="AL191" s="17">
        <f t="shared" si="15"/>
        <v>0</v>
      </c>
      <c r="AM191" s="8">
        <v>0</v>
      </c>
      <c r="AN191" s="17">
        <f t="shared" si="16"/>
        <v>0</v>
      </c>
      <c r="AO191" s="8">
        <v>132</v>
      </c>
      <c r="AP191" s="17">
        <f t="shared" si="17"/>
        <v>2.1038874101464754E-3</v>
      </c>
      <c r="AQ191" s="8">
        <v>67</v>
      </c>
      <c r="AR191" s="17">
        <f t="shared" si="18"/>
        <v>1.0678822460591958E-3</v>
      </c>
      <c r="AS191" s="8">
        <v>58</v>
      </c>
      <c r="AT191" s="17">
        <f t="shared" si="19"/>
        <v>9.2443537718557242E-4</v>
      </c>
      <c r="AU191" s="8">
        <v>47</v>
      </c>
      <c r="AV191" s="17">
        <f t="shared" si="20"/>
        <v>7.4911142634003283E-4</v>
      </c>
      <c r="AW191" s="8">
        <v>0</v>
      </c>
      <c r="AX191" s="17">
        <f t="shared" si="21"/>
        <v>0</v>
      </c>
      <c r="AY191" s="2"/>
      <c r="AZ191" s="2">
        <f t="shared" si="57"/>
        <v>-715</v>
      </c>
      <c r="BA191" s="3"/>
      <c r="BB191" s="3"/>
      <c r="BC191" s="3"/>
      <c r="BD191" s="3"/>
      <c r="BE191" s="3"/>
      <c r="BF191" s="3"/>
    </row>
    <row r="192" spans="1:58" ht="27">
      <c r="A192" s="14" t="s">
        <v>155</v>
      </c>
      <c r="B192" s="14" t="s">
        <v>150</v>
      </c>
      <c r="C192" s="5">
        <v>26255259205058</v>
      </c>
      <c r="D192" s="15" t="s">
        <v>83</v>
      </c>
      <c r="E192" s="8"/>
      <c r="F192" s="8">
        <v>177439</v>
      </c>
      <c r="G192" s="8">
        <v>174521</v>
      </c>
      <c r="H192" s="16">
        <f t="shared" si="0"/>
        <v>0.98355491182885391</v>
      </c>
      <c r="I192" s="10">
        <v>2918</v>
      </c>
      <c r="J192" s="16">
        <f t="shared" si="1"/>
        <v>1.6445088171146139E-2</v>
      </c>
      <c r="K192" s="8">
        <v>0</v>
      </c>
      <c r="L192" s="17">
        <f t="shared" si="2"/>
        <v>0</v>
      </c>
      <c r="M192" s="8">
        <v>128</v>
      </c>
      <c r="N192" s="17">
        <f t="shared" si="3"/>
        <v>7.2137466960476562E-4</v>
      </c>
      <c r="O192" s="8">
        <v>77</v>
      </c>
      <c r="P192" s="17">
        <f t="shared" si="4"/>
        <v>4.3395194968411679E-4</v>
      </c>
      <c r="Q192" s="8">
        <v>0</v>
      </c>
      <c r="R192" s="17">
        <f t="shared" si="5"/>
        <v>0</v>
      </c>
      <c r="S192" s="8">
        <v>176</v>
      </c>
      <c r="T192" s="17">
        <f t="shared" si="6"/>
        <v>9.9189017070655267E-4</v>
      </c>
      <c r="U192" s="8">
        <v>89</v>
      </c>
      <c r="V192" s="17">
        <f t="shared" si="7"/>
        <v>5.0158082495956361E-4</v>
      </c>
      <c r="W192" s="8"/>
      <c r="X192" s="17">
        <f t="shared" si="8"/>
        <v>0</v>
      </c>
      <c r="Y192" s="8"/>
      <c r="Z192" s="17">
        <f t="shared" si="9"/>
        <v>0</v>
      </c>
      <c r="AA192" s="8"/>
      <c r="AB192" s="17">
        <f t="shared" si="10"/>
        <v>0</v>
      </c>
      <c r="AC192" s="8"/>
      <c r="AD192" s="17">
        <f t="shared" si="11"/>
        <v>0</v>
      </c>
      <c r="AE192" s="8">
        <v>45</v>
      </c>
      <c r="AF192" s="17">
        <f t="shared" si="12"/>
        <v>2.5360828228292539E-4</v>
      </c>
      <c r="AG192" s="8"/>
      <c r="AH192" s="17">
        <f t="shared" si="13"/>
        <v>0</v>
      </c>
      <c r="AI192" s="8"/>
      <c r="AJ192" s="17">
        <f t="shared" si="14"/>
        <v>0</v>
      </c>
      <c r="AK192" s="8"/>
      <c r="AL192" s="17">
        <f t="shared" si="15"/>
        <v>0</v>
      </c>
      <c r="AM192" s="8"/>
      <c r="AN192" s="17">
        <f t="shared" si="16"/>
        <v>0</v>
      </c>
      <c r="AO192" s="8">
        <v>126</v>
      </c>
      <c r="AP192" s="17">
        <f t="shared" si="17"/>
        <v>7.1010319039219107E-4</v>
      </c>
      <c r="AQ192" s="8">
        <v>1020</v>
      </c>
      <c r="AR192" s="17">
        <f t="shared" si="18"/>
        <v>5.7484543984129754E-3</v>
      </c>
      <c r="AS192" s="8">
        <v>146</v>
      </c>
      <c r="AT192" s="17">
        <f t="shared" si="19"/>
        <v>8.2281798251793571E-4</v>
      </c>
      <c r="AU192" s="8">
        <v>1111</v>
      </c>
      <c r="AV192" s="17">
        <f t="shared" si="20"/>
        <v>6.2613067025851137E-3</v>
      </c>
      <c r="AW192" s="8"/>
      <c r="AX192" s="17">
        <f t="shared" si="21"/>
        <v>0</v>
      </c>
      <c r="AY192" s="2"/>
      <c r="AZ192" s="2">
        <f t="shared" si="57"/>
        <v>-2918</v>
      </c>
      <c r="BA192" s="3"/>
      <c r="BB192" s="3"/>
      <c r="BC192" s="3"/>
      <c r="BD192" s="3"/>
      <c r="BE192" s="3"/>
      <c r="BF192" s="3"/>
    </row>
    <row r="193" spans="1:58" ht="27">
      <c r="A193" s="14" t="s">
        <v>151</v>
      </c>
      <c r="B193" s="14" t="s">
        <v>150</v>
      </c>
      <c r="C193" s="5">
        <v>6250091102649</v>
      </c>
      <c r="D193" s="15" t="s">
        <v>143</v>
      </c>
      <c r="E193" s="8"/>
      <c r="F193" s="8">
        <v>49920</v>
      </c>
      <c r="G193" s="8">
        <v>49334</v>
      </c>
      <c r="H193" s="16">
        <f t="shared" si="0"/>
        <v>0.98826121794871791</v>
      </c>
      <c r="I193" s="10">
        <v>586</v>
      </c>
      <c r="J193" s="16">
        <f t="shared" si="1"/>
        <v>1.1738782051282051E-2</v>
      </c>
      <c r="K193" s="8">
        <v>0</v>
      </c>
      <c r="L193" s="17">
        <f t="shared" si="2"/>
        <v>0</v>
      </c>
      <c r="M193" s="8">
        <v>14</v>
      </c>
      <c r="N193" s="17">
        <f t="shared" si="3"/>
        <v>2.8044871794871793E-4</v>
      </c>
      <c r="O193" s="8">
        <v>89</v>
      </c>
      <c r="P193" s="17">
        <f t="shared" si="4"/>
        <v>1.7828525641025641E-3</v>
      </c>
      <c r="Q193" s="8">
        <v>0</v>
      </c>
      <c r="R193" s="17">
        <f t="shared" si="5"/>
        <v>0</v>
      </c>
      <c r="S193" s="8">
        <v>188</v>
      </c>
      <c r="T193" s="17">
        <f t="shared" si="6"/>
        <v>3.7660256410256411E-3</v>
      </c>
      <c r="U193" s="8">
        <v>156</v>
      </c>
      <c r="V193" s="17">
        <f t="shared" si="7"/>
        <v>3.1250000000000002E-3</v>
      </c>
      <c r="W193" s="8"/>
      <c r="X193" s="17">
        <f t="shared" si="8"/>
        <v>0</v>
      </c>
      <c r="Y193" s="8"/>
      <c r="Z193" s="17">
        <f t="shared" si="9"/>
        <v>0</v>
      </c>
      <c r="AA193" s="8"/>
      <c r="AB193" s="17">
        <f t="shared" si="10"/>
        <v>0</v>
      </c>
      <c r="AC193" s="8"/>
      <c r="AD193" s="17">
        <f t="shared" si="11"/>
        <v>0</v>
      </c>
      <c r="AE193" s="8">
        <v>24</v>
      </c>
      <c r="AF193" s="17">
        <f t="shared" si="12"/>
        <v>4.807692307692308E-4</v>
      </c>
      <c r="AG193" s="8"/>
      <c r="AH193" s="17">
        <f t="shared" si="13"/>
        <v>0</v>
      </c>
      <c r="AI193" s="8"/>
      <c r="AJ193" s="17">
        <f t="shared" si="14"/>
        <v>0</v>
      </c>
      <c r="AK193" s="8"/>
      <c r="AL193" s="17">
        <f t="shared" si="15"/>
        <v>0</v>
      </c>
      <c r="AM193" s="8"/>
      <c r="AN193" s="17">
        <f t="shared" si="16"/>
        <v>0</v>
      </c>
      <c r="AO193" s="8">
        <v>66</v>
      </c>
      <c r="AP193" s="17">
        <f t="shared" si="17"/>
        <v>1.3221153846153847E-3</v>
      </c>
      <c r="AQ193" s="8">
        <v>49</v>
      </c>
      <c r="AR193" s="17">
        <f t="shared" si="18"/>
        <v>9.815705128205128E-4</v>
      </c>
      <c r="AS193" s="8"/>
      <c r="AT193" s="17">
        <f t="shared" si="19"/>
        <v>0</v>
      </c>
      <c r="AU193" s="8"/>
      <c r="AV193" s="17">
        <f t="shared" si="20"/>
        <v>0</v>
      </c>
      <c r="AW193" s="8"/>
      <c r="AX193" s="17">
        <f t="shared" si="21"/>
        <v>0</v>
      </c>
      <c r="AY193" s="2"/>
      <c r="AZ193" s="2">
        <f t="shared" si="57"/>
        <v>-586</v>
      </c>
      <c r="BA193" s="3"/>
      <c r="BB193" s="3"/>
      <c r="BC193" s="3"/>
      <c r="BD193" s="3"/>
      <c r="BE193" s="3"/>
      <c r="BF193" s="3"/>
    </row>
    <row r="194" spans="1:58" ht="27">
      <c r="A194" s="14" t="s">
        <v>151</v>
      </c>
      <c r="B194" s="14" t="s">
        <v>150</v>
      </c>
      <c r="C194" s="5">
        <v>60250003104660</v>
      </c>
      <c r="D194" s="15" t="s">
        <v>49</v>
      </c>
      <c r="E194" s="8"/>
      <c r="F194" s="8">
        <v>293308</v>
      </c>
      <c r="G194" s="8">
        <v>289199</v>
      </c>
      <c r="H194" s="16">
        <f t="shared" si="0"/>
        <v>0.98599083557216305</v>
      </c>
      <c r="I194" s="10">
        <v>4109</v>
      </c>
      <c r="J194" s="16">
        <f t="shared" si="1"/>
        <v>1.4009164427836949E-2</v>
      </c>
      <c r="K194" s="8">
        <v>0</v>
      </c>
      <c r="L194" s="17">
        <f t="shared" si="2"/>
        <v>0</v>
      </c>
      <c r="M194" s="8"/>
      <c r="N194" s="17">
        <f t="shared" si="3"/>
        <v>0</v>
      </c>
      <c r="O194" s="8">
        <v>152</v>
      </c>
      <c r="P194" s="17">
        <f t="shared" si="4"/>
        <v>5.1822657411321887E-4</v>
      </c>
      <c r="Q194" s="8">
        <v>0</v>
      </c>
      <c r="R194" s="17">
        <f t="shared" si="5"/>
        <v>0</v>
      </c>
      <c r="S194" s="8">
        <v>328</v>
      </c>
      <c r="T194" s="17">
        <f t="shared" si="6"/>
        <v>1.1182783967706301E-3</v>
      </c>
      <c r="U194" s="8">
        <v>168</v>
      </c>
      <c r="V194" s="17">
        <f t="shared" si="7"/>
        <v>5.7277673980934713E-4</v>
      </c>
      <c r="W194" s="8"/>
      <c r="X194" s="17">
        <f t="shared" si="8"/>
        <v>0</v>
      </c>
      <c r="Y194" s="8"/>
      <c r="Z194" s="17">
        <f t="shared" si="9"/>
        <v>0</v>
      </c>
      <c r="AA194" s="8"/>
      <c r="AB194" s="17">
        <f t="shared" si="10"/>
        <v>0</v>
      </c>
      <c r="AC194" s="8"/>
      <c r="AD194" s="17">
        <f t="shared" si="11"/>
        <v>0</v>
      </c>
      <c r="AE194" s="8">
        <v>88</v>
      </c>
      <c r="AF194" s="17">
        <f t="shared" si="12"/>
        <v>3.0002591132870568E-4</v>
      </c>
      <c r="AG194" s="8"/>
      <c r="AH194" s="17">
        <f t="shared" si="13"/>
        <v>0</v>
      </c>
      <c r="AI194" s="8"/>
      <c r="AJ194" s="17">
        <f t="shared" si="14"/>
        <v>0</v>
      </c>
      <c r="AK194" s="8"/>
      <c r="AL194" s="17">
        <f t="shared" si="15"/>
        <v>0</v>
      </c>
      <c r="AM194" s="8"/>
      <c r="AN194" s="17">
        <f t="shared" si="16"/>
        <v>0</v>
      </c>
      <c r="AO194" s="8">
        <v>226</v>
      </c>
      <c r="AP194" s="17">
        <f t="shared" si="17"/>
        <v>7.7052109045781228E-4</v>
      </c>
      <c r="AQ194" s="8">
        <v>1569</v>
      </c>
      <c r="AR194" s="17">
        <f t="shared" si="18"/>
        <v>5.3493256235765813E-3</v>
      </c>
      <c r="AS194" s="8">
        <v>1455</v>
      </c>
      <c r="AT194" s="17">
        <f t="shared" si="19"/>
        <v>4.9606556929916671E-3</v>
      </c>
      <c r="AU194" s="8">
        <v>123</v>
      </c>
      <c r="AV194" s="17">
        <f t="shared" si="20"/>
        <v>4.193543987889863E-4</v>
      </c>
      <c r="AW194" s="8"/>
      <c r="AX194" s="17">
        <f t="shared" si="21"/>
        <v>0</v>
      </c>
      <c r="AY194" s="2"/>
      <c r="AZ194" s="2">
        <f t="shared" si="57"/>
        <v>-4109</v>
      </c>
      <c r="BA194" s="3"/>
      <c r="BB194" s="3"/>
      <c r="BC194" s="3"/>
      <c r="BD194" s="3"/>
      <c r="BE194" s="3"/>
      <c r="BF194" s="3"/>
    </row>
    <row r="195" spans="1:58" ht="15">
      <c r="A195" s="14" t="s">
        <v>161</v>
      </c>
      <c r="B195" s="14" t="s">
        <v>150</v>
      </c>
      <c r="C195" s="5">
        <v>26255103102726</v>
      </c>
      <c r="D195" s="15" t="s">
        <v>60</v>
      </c>
      <c r="E195" s="8"/>
      <c r="F195" s="8">
        <v>30455</v>
      </c>
      <c r="G195" s="8">
        <v>30100</v>
      </c>
      <c r="H195" s="16">
        <f t="shared" si="0"/>
        <v>0.98834345756033493</v>
      </c>
      <c r="I195" s="10">
        <v>355</v>
      </c>
      <c r="J195" s="16">
        <f t="shared" si="1"/>
        <v>1.1656542439665079E-2</v>
      </c>
      <c r="K195" s="8">
        <v>0</v>
      </c>
      <c r="L195" s="17">
        <f t="shared" si="2"/>
        <v>0</v>
      </c>
      <c r="M195" s="8">
        <v>10</v>
      </c>
      <c r="N195" s="17">
        <f t="shared" si="3"/>
        <v>3.283533081595797E-4</v>
      </c>
      <c r="O195" s="8">
        <v>44</v>
      </c>
      <c r="P195" s="17">
        <f t="shared" si="4"/>
        <v>1.4447545559021506E-3</v>
      </c>
      <c r="Q195" s="8">
        <v>0</v>
      </c>
      <c r="R195" s="17">
        <f t="shared" si="5"/>
        <v>0</v>
      </c>
      <c r="S195" s="8">
        <v>62</v>
      </c>
      <c r="T195" s="17">
        <f t="shared" si="6"/>
        <v>2.0357905105893941E-3</v>
      </c>
      <c r="U195" s="8">
        <v>32</v>
      </c>
      <c r="V195" s="17">
        <f t="shared" si="7"/>
        <v>1.0507305861106552E-3</v>
      </c>
      <c r="W195" s="8"/>
      <c r="X195" s="17">
        <f t="shared" si="8"/>
        <v>0</v>
      </c>
      <c r="Y195" s="8"/>
      <c r="Z195" s="17">
        <f t="shared" si="9"/>
        <v>0</v>
      </c>
      <c r="AA195" s="8"/>
      <c r="AB195" s="17">
        <f t="shared" si="10"/>
        <v>0</v>
      </c>
      <c r="AC195" s="8"/>
      <c r="AD195" s="17">
        <f t="shared" si="11"/>
        <v>0</v>
      </c>
      <c r="AE195" s="8"/>
      <c r="AF195" s="17">
        <f t="shared" si="12"/>
        <v>0</v>
      </c>
      <c r="AG195" s="8"/>
      <c r="AH195" s="17">
        <f t="shared" si="13"/>
        <v>0</v>
      </c>
      <c r="AI195" s="8"/>
      <c r="AJ195" s="17">
        <f t="shared" si="14"/>
        <v>0</v>
      </c>
      <c r="AK195" s="8"/>
      <c r="AL195" s="17">
        <f t="shared" si="15"/>
        <v>0</v>
      </c>
      <c r="AM195" s="8"/>
      <c r="AN195" s="17">
        <f t="shared" si="16"/>
        <v>0</v>
      </c>
      <c r="AO195" s="8">
        <v>72</v>
      </c>
      <c r="AP195" s="17">
        <f t="shared" si="17"/>
        <v>2.364143818748974E-3</v>
      </c>
      <c r="AQ195" s="8">
        <v>56</v>
      </c>
      <c r="AR195" s="17">
        <f t="shared" si="18"/>
        <v>1.8387785256936463E-3</v>
      </c>
      <c r="AS195" s="8"/>
      <c r="AT195" s="17">
        <f t="shared" si="19"/>
        <v>0</v>
      </c>
      <c r="AU195" s="8">
        <v>79</v>
      </c>
      <c r="AV195" s="17">
        <f t="shared" si="20"/>
        <v>2.5939911344606795E-3</v>
      </c>
      <c r="AW195" s="8"/>
      <c r="AX195" s="17">
        <f t="shared" si="21"/>
        <v>0</v>
      </c>
      <c r="AY195" s="2"/>
      <c r="AZ195" s="2">
        <f t="shared" si="57"/>
        <v>-355</v>
      </c>
      <c r="BA195" s="3"/>
      <c r="BB195" s="3"/>
      <c r="BC195" s="3"/>
      <c r="BD195" s="3"/>
      <c r="BE195" s="3"/>
      <c r="BF195" s="3"/>
    </row>
    <row r="196" spans="1:58" ht="27">
      <c r="A196" s="14" t="s">
        <v>154</v>
      </c>
      <c r="B196" s="14" t="s">
        <v>150</v>
      </c>
      <c r="C196" s="5">
        <v>51255338205119</v>
      </c>
      <c r="D196" s="15" t="s">
        <v>136</v>
      </c>
      <c r="E196" s="8"/>
      <c r="F196" s="8">
        <v>38620</v>
      </c>
      <c r="G196" s="8">
        <v>38218</v>
      </c>
      <c r="H196" s="16">
        <f t="shared" si="0"/>
        <v>0.98959088555152774</v>
      </c>
      <c r="I196" s="10">
        <v>402</v>
      </c>
      <c r="J196" s="16">
        <f t="shared" si="1"/>
        <v>1.0409114448472295E-2</v>
      </c>
      <c r="K196" s="8">
        <v>0</v>
      </c>
      <c r="L196" s="17">
        <f t="shared" si="2"/>
        <v>0</v>
      </c>
      <c r="M196" s="8">
        <v>21</v>
      </c>
      <c r="N196" s="17">
        <f t="shared" si="3"/>
        <v>5.4375970999482129E-4</v>
      </c>
      <c r="O196" s="8">
        <v>38</v>
      </c>
      <c r="P196" s="17">
        <f t="shared" si="4"/>
        <v>9.8394614189539092E-4</v>
      </c>
      <c r="Q196" s="8">
        <v>0</v>
      </c>
      <c r="R196" s="17">
        <f t="shared" si="5"/>
        <v>0</v>
      </c>
      <c r="S196" s="8">
        <v>78</v>
      </c>
      <c r="T196" s="17">
        <f t="shared" si="6"/>
        <v>2.0196789228379077E-3</v>
      </c>
      <c r="U196" s="8">
        <v>56</v>
      </c>
      <c r="V196" s="17">
        <f t="shared" si="7"/>
        <v>1.4500258933195236E-3</v>
      </c>
      <c r="W196" s="8"/>
      <c r="X196" s="17">
        <f t="shared" si="8"/>
        <v>0</v>
      </c>
      <c r="Y196" s="8"/>
      <c r="Z196" s="17">
        <f t="shared" si="9"/>
        <v>0</v>
      </c>
      <c r="AA196" s="8"/>
      <c r="AB196" s="17">
        <f t="shared" si="10"/>
        <v>0</v>
      </c>
      <c r="AC196" s="8"/>
      <c r="AD196" s="17">
        <f t="shared" si="11"/>
        <v>0</v>
      </c>
      <c r="AE196" s="8">
        <v>11</v>
      </c>
      <c r="AF196" s="17">
        <f t="shared" si="12"/>
        <v>2.8482651475919215E-4</v>
      </c>
      <c r="AG196" s="8"/>
      <c r="AH196" s="17">
        <f t="shared" si="13"/>
        <v>0</v>
      </c>
      <c r="AI196" s="8"/>
      <c r="AJ196" s="17">
        <f t="shared" si="14"/>
        <v>0</v>
      </c>
      <c r="AK196" s="8"/>
      <c r="AL196" s="17">
        <f t="shared" si="15"/>
        <v>0</v>
      </c>
      <c r="AM196" s="8"/>
      <c r="AN196" s="17">
        <f t="shared" si="16"/>
        <v>0</v>
      </c>
      <c r="AO196" s="8">
        <v>156</v>
      </c>
      <c r="AP196" s="17">
        <f t="shared" si="17"/>
        <v>4.0393578456758153E-3</v>
      </c>
      <c r="AQ196" s="8">
        <v>42</v>
      </c>
      <c r="AR196" s="17">
        <f t="shared" si="18"/>
        <v>1.0875194199896426E-3</v>
      </c>
      <c r="AS196" s="8"/>
      <c r="AT196" s="17">
        <f t="shared" si="19"/>
        <v>0</v>
      </c>
      <c r="AU196" s="8"/>
      <c r="AV196" s="17">
        <f t="shared" si="20"/>
        <v>0</v>
      </c>
      <c r="AW196" s="8"/>
      <c r="AX196" s="17">
        <f t="shared" si="21"/>
        <v>0</v>
      </c>
      <c r="AY196" s="2"/>
      <c r="AZ196" s="2">
        <f t="shared" si="57"/>
        <v>-402</v>
      </c>
      <c r="BA196" s="3"/>
      <c r="BB196" s="3"/>
      <c r="BC196" s="3"/>
      <c r="BD196" s="3"/>
      <c r="BE196" s="3"/>
      <c r="BF196" s="3"/>
    </row>
    <row r="197" spans="1:58" ht="27">
      <c r="A197" s="14" t="s">
        <v>154</v>
      </c>
      <c r="B197" s="14" t="s">
        <v>150</v>
      </c>
      <c r="C197" s="5">
        <v>26255265205057</v>
      </c>
      <c r="D197" s="15" t="s">
        <v>83</v>
      </c>
      <c r="E197" s="8"/>
      <c r="F197" s="8">
        <v>54192</v>
      </c>
      <c r="G197" s="8">
        <v>53266</v>
      </c>
      <c r="H197" s="16">
        <f t="shared" si="0"/>
        <v>0.98291260702686745</v>
      </c>
      <c r="I197" s="10">
        <v>926</v>
      </c>
      <c r="J197" s="16">
        <f t="shared" si="1"/>
        <v>1.7087392973132564E-2</v>
      </c>
      <c r="K197" s="8">
        <v>0</v>
      </c>
      <c r="L197" s="17">
        <f t="shared" si="2"/>
        <v>0</v>
      </c>
      <c r="M197" s="8">
        <v>8</v>
      </c>
      <c r="N197" s="17">
        <f t="shared" si="3"/>
        <v>1.4762326542663124E-4</v>
      </c>
      <c r="O197" s="8">
        <v>47</v>
      </c>
      <c r="P197" s="17">
        <f t="shared" si="4"/>
        <v>8.672866843814585E-4</v>
      </c>
      <c r="Q197" s="8">
        <v>0</v>
      </c>
      <c r="R197" s="17">
        <f t="shared" si="5"/>
        <v>0</v>
      </c>
      <c r="S197" s="8">
        <v>86</v>
      </c>
      <c r="T197" s="17">
        <f t="shared" si="6"/>
        <v>1.5869501033362859E-3</v>
      </c>
      <c r="U197" s="8">
        <v>49</v>
      </c>
      <c r="V197" s="17">
        <f t="shared" si="7"/>
        <v>9.0419250073811629E-4</v>
      </c>
      <c r="W197" s="8"/>
      <c r="X197" s="17">
        <f t="shared" si="8"/>
        <v>0</v>
      </c>
      <c r="Y197" s="8"/>
      <c r="Z197" s="17">
        <f t="shared" si="9"/>
        <v>0</v>
      </c>
      <c r="AA197" s="8"/>
      <c r="AB197" s="17">
        <f t="shared" si="10"/>
        <v>0</v>
      </c>
      <c r="AC197" s="8"/>
      <c r="AD197" s="17">
        <f t="shared" si="11"/>
        <v>0</v>
      </c>
      <c r="AE197" s="8">
        <v>13</v>
      </c>
      <c r="AF197" s="17">
        <f t="shared" si="12"/>
        <v>2.3988780631827575E-4</v>
      </c>
      <c r="AG197" s="8"/>
      <c r="AH197" s="17">
        <f t="shared" si="13"/>
        <v>0</v>
      </c>
      <c r="AI197" s="8"/>
      <c r="AJ197" s="17">
        <f t="shared" si="14"/>
        <v>0</v>
      </c>
      <c r="AK197" s="8"/>
      <c r="AL197" s="17">
        <f t="shared" si="15"/>
        <v>0</v>
      </c>
      <c r="AM197" s="8"/>
      <c r="AN197" s="17">
        <f t="shared" si="16"/>
        <v>0</v>
      </c>
      <c r="AO197" s="8">
        <v>126</v>
      </c>
      <c r="AP197" s="17">
        <f t="shared" si="17"/>
        <v>2.325066430469442E-3</v>
      </c>
      <c r="AQ197" s="8">
        <v>233</v>
      </c>
      <c r="AR197" s="17">
        <f t="shared" si="18"/>
        <v>4.2995276055506348E-3</v>
      </c>
      <c r="AS197" s="8">
        <v>68</v>
      </c>
      <c r="AT197" s="17">
        <f t="shared" si="19"/>
        <v>1.2547977561263655E-3</v>
      </c>
      <c r="AU197" s="8">
        <v>296</v>
      </c>
      <c r="AV197" s="17">
        <f t="shared" si="20"/>
        <v>5.4620608207853558E-3</v>
      </c>
      <c r="AW197" s="8"/>
      <c r="AX197" s="17">
        <f t="shared" si="21"/>
        <v>0</v>
      </c>
      <c r="AY197" s="2"/>
      <c r="AZ197" s="2">
        <f t="shared" si="57"/>
        <v>-926</v>
      </c>
      <c r="BA197" s="3"/>
      <c r="BB197" s="3"/>
      <c r="BC197" s="3"/>
      <c r="BD197" s="3"/>
      <c r="BE197" s="3"/>
      <c r="BF197" s="3"/>
    </row>
    <row r="198" spans="1:58" ht="27">
      <c r="A198" s="14" t="s">
        <v>154</v>
      </c>
      <c r="B198" s="14" t="s">
        <v>150</v>
      </c>
      <c r="C198" s="5">
        <v>6250091201415</v>
      </c>
      <c r="D198" s="15" t="s">
        <v>143</v>
      </c>
      <c r="E198" s="8"/>
      <c r="F198" s="8">
        <v>98362</v>
      </c>
      <c r="G198" s="8">
        <v>97960</v>
      </c>
      <c r="H198" s="16">
        <f t="shared" si="0"/>
        <v>0.99591305585490331</v>
      </c>
      <c r="I198" s="10">
        <v>402</v>
      </c>
      <c r="J198" s="16">
        <f t="shared" si="1"/>
        <v>4.0869441450966833E-3</v>
      </c>
      <c r="K198" s="8">
        <v>0</v>
      </c>
      <c r="L198" s="17">
        <f t="shared" si="2"/>
        <v>0</v>
      </c>
      <c r="M198" s="8">
        <v>17</v>
      </c>
      <c r="N198" s="17">
        <f t="shared" si="3"/>
        <v>1.7283097131005876E-4</v>
      </c>
      <c r="O198" s="8">
        <v>12</v>
      </c>
      <c r="P198" s="17">
        <f t="shared" si="4"/>
        <v>1.2199833268945325E-4</v>
      </c>
      <c r="Q198" s="8">
        <v>0</v>
      </c>
      <c r="R198" s="17">
        <f t="shared" si="5"/>
        <v>0</v>
      </c>
      <c r="S198" s="8">
        <v>42</v>
      </c>
      <c r="T198" s="17">
        <f t="shared" si="6"/>
        <v>4.2699416441308637E-4</v>
      </c>
      <c r="U198" s="8">
        <v>56</v>
      </c>
      <c r="V198" s="17">
        <f t="shared" si="7"/>
        <v>5.693255525507818E-4</v>
      </c>
      <c r="W198" s="8"/>
      <c r="X198" s="17">
        <f t="shared" si="8"/>
        <v>0</v>
      </c>
      <c r="Y198" s="8"/>
      <c r="Z198" s="17">
        <f t="shared" si="9"/>
        <v>0</v>
      </c>
      <c r="AA198" s="8"/>
      <c r="AB198" s="17">
        <f t="shared" si="10"/>
        <v>0</v>
      </c>
      <c r="AC198" s="8"/>
      <c r="AD198" s="17">
        <f t="shared" si="11"/>
        <v>0</v>
      </c>
      <c r="AE198" s="8">
        <v>18</v>
      </c>
      <c r="AF198" s="17">
        <f t="shared" si="12"/>
        <v>1.8299749903417987E-4</v>
      </c>
      <c r="AG198" s="8"/>
      <c r="AH198" s="17">
        <f t="shared" si="13"/>
        <v>0</v>
      </c>
      <c r="AI198" s="8"/>
      <c r="AJ198" s="17">
        <f t="shared" si="14"/>
        <v>0</v>
      </c>
      <c r="AK198" s="8"/>
      <c r="AL198" s="17">
        <f t="shared" si="15"/>
        <v>0</v>
      </c>
      <c r="AM198" s="8"/>
      <c r="AN198" s="17">
        <f t="shared" si="16"/>
        <v>0</v>
      </c>
      <c r="AO198" s="8">
        <v>132</v>
      </c>
      <c r="AP198" s="17">
        <f t="shared" si="17"/>
        <v>1.3419816595839856E-3</v>
      </c>
      <c r="AQ198" s="8">
        <v>23</v>
      </c>
      <c r="AR198" s="17">
        <f t="shared" si="18"/>
        <v>2.3383013765478539E-4</v>
      </c>
      <c r="AS198" s="8">
        <v>102</v>
      </c>
      <c r="AT198" s="17">
        <f t="shared" si="19"/>
        <v>1.0369858278603526E-3</v>
      </c>
      <c r="AU198" s="8"/>
      <c r="AV198" s="17">
        <f t="shared" si="20"/>
        <v>0</v>
      </c>
      <c r="AW198" s="8"/>
      <c r="AX198" s="17">
        <f t="shared" si="21"/>
        <v>0</v>
      </c>
      <c r="AY198" s="2"/>
      <c r="AZ198" s="2">
        <f t="shared" si="57"/>
        <v>-402</v>
      </c>
      <c r="BA198" s="3"/>
      <c r="BB198" s="3"/>
      <c r="BC198" s="3"/>
      <c r="BD198" s="3"/>
      <c r="BE198" s="3"/>
      <c r="BF198" s="3"/>
    </row>
    <row r="199" spans="1:58" ht="27">
      <c r="A199" s="14" t="s">
        <v>154</v>
      </c>
      <c r="B199" s="14" t="s">
        <v>150</v>
      </c>
      <c r="C199" s="5">
        <v>51245069203261</v>
      </c>
      <c r="D199" s="15" t="s">
        <v>136</v>
      </c>
      <c r="E199" s="8"/>
      <c r="F199" s="8">
        <v>33454</v>
      </c>
      <c r="G199" s="8">
        <v>32931</v>
      </c>
      <c r="H199" s="16">
        <f t="shared" si="0"/>
        <v>0.98436659293358042</v>
      </c>
      <c r="I199" s="10">
        <v>523</v>
      </c>
      <c r="J199" s="16">
        <f t="shared" si="1"/>
        <v>1.5633407066419563E-2</v>
      </c>
      <c r="K199" s="8">
        <v>0</v>
      </c>
      <c r="L199" s="17">
        <f t="shared" si="2"/>
        <v>0</v>
      </c>
      <c r="M199" s="8">
        <v>15</v>
      </c>
      <c r="N199" s="17">
        <f t="shared" si="3"/>
        <v>4.4837687570993003E-4</v>
      </c>
      <c r="O199" s="8">
        <v>23</v>
      </c>
      <c r="P199" s="17">
        <f t="shared" si="4"/>
        <v>6.8751120942189272E-4</v>
      </c>
      <c r="Q199" s="8">
        <v>0</v>
      </c>
      <c r="R199" s="17">
        <f t="shared" si="5"/>
        <v>0</v>
      </c>
      <c r="S199" s="8">
        <v>77</v>
      </c>
      <c r="T199" s="17">
        <f t="shared" si="6"/>
        <v>2.3016679619776411E-3</v>
      </c>
      <c r="U199" s="8">
        <v>69</v>
      </c>
      <c r="V199" s="17">
        <f t="shared" si="7"/>
        <v>2.0625336282656783E-3</v>
      </c>
      <c r="W199" s="8"/>
      <c r="X199" s="17">
        <f t="shared" si="8"/>
        <v>0</v>
      </c>
      <c r="Y199" s="8"/>
      <c r="Z199" s="17">
        <f t="shared" si="9"/>
        <v>0</v>
      </c>
      <c r="AA199" s="8"/>
      <c r="AB199" s="17">
        <f t="shared" si="10"/>
        <v>0</v>
      </c>
      <c r="AC199" s="8"/>
      <c r="AD199" s="17">
        <f t="shared" si="11"/>
        <v>0</v>
      </c>
      <c r="AE199" s="8">
        <v>9</v>
      </c>
      <c r="AF199" s="17">
        <f t="shared" si="12"/>
        <v>2.6902612542595804E-4</v>
      </c>
      <c r="AG199" s="8"/>
      <c r="AH199" s="17">
        <f t="shared" si="13"/>
        <v>0</v>
      </c>
      <c r="AI199" s="8"/>
      <c r="AJ199" s="17">
        <f t="shared" si="14"/>
        <v>0</v>
      </c>
      <c r="AK199" s="8"/>
      <c r="AL199" s="17">
        <f t="shared" si="15"/>
        <v>0</v>
      </c>
      <c r="AM199" s="8"/>
      <c r="AN199" s="17">
        <f t="shared" si="16"/>
        <v>0</v>
      </c>
      <c r="AO199" s="8">
        <v>123</v>
      </c>
      <c r="AP199" s="17">
        <f t="shared" si="17"/>
        <v>3.6766903808214263E-3</v>
      </c>
      <c r="AQ199" s="8">
        <v>156</v>
      </c>
      <c r="AR199" s="17">
        <f t="shared" si="18"/>
        <v>4.6631195073832728E-3</v>
      </c>
      <c r="AS199" s="8">
        <v>51</v>
      </c>
      <c r="AT199" s="17">
        <f t="shared" si="19"/>
        <v>1.5244813774137622E-3</v>
      </c>
      <c r="AU199" s="8"/>
      <c r="AV199" s="17">
        <f t="shared" si="20"/>
        <v>0</v>
      </c>
      <c r="AW199" s="8"/>
      <c r="AX199" s="17">
        <f t="shared" si="21"/>
        <v>0</v>
      </c>
      <c r="AY199" s="2"/>
      <c r="AZ199" s="2">
        <f t="shared" si="57"/>
        <v>-523</v>
      </c>
      <c r="BA199" s="3"/>
      <c r="BB199" s="3"/>
      <c r="BC199" s="3"/>
      <c r="BD199" s="3"/>
      <c r="BE199" s="3"/>
      <c r="BF199" s="3"/>
    </row>
    <row r="200" spans="1:58" ht="15">
      <c r="A200" s="14" t="s">
        <v>158</v>
      </c>
      <c r="B200" s="14" t="s">
        <v>150</v>
      </c>
      <c r="C200" s="5">
        <v>81255001102837</v>
      </c>
      <c r="D200" s="15" t="s">
        <v>96</v>
      </c>
      <c r="E200" s="8"/>
      <c r="F200" s="8">
        <v>225801</v>
      </c>
      <c r="G200" s="8">
        <v>223427</v>
      </c>
      <c r="H200" s="16">
        <f t="shared" si="0"/>
        <v>0.98948631759823913</v>
      </c>
      <c r="I200" s="10">
        <v>2374</v>
      </c>
      <c r="J200" s="16">
        <f t="shared" si="1"/>
        <v>1.0513682401760843E-2</v>
      </c>
      <c r="K200" s="8">
        <v>0</v>
      </c>
      <c r="L200" s="17">
        <f t="shared" si="2"/>
        <v>0</v>
      </c>
      <c r="M200" s="8">
        <v>115</v>
      </c>
      <c r="N200" s="17">
        <f t="shared" si="3"/>
        <v>5.0929801019481758E-4</v>
      </c>
      <c r="O200" s="8">
        <v>396</v>
      </c>
      <c r="P200" s="17">
        <f t="shared" si="4"/>
        <v>1.7537566264099805E-3</v>
      </c>
      <c r="Q200" s="8">
        <v>0</v>
      </c>
      <c r="R200" s="17">
        <f t="shared" si="5"/>
        <v>0</v>
      </c>
      <c r="S200" s="8">
        <v>700</v>
      </c>
      <c r="T200" s="17">
        <f t="shared" si="6"/>
        <v>3.1000748446641069E-3</v>
      </c>
      <c r="U200" s="8">
        <v>34</v>
      </c>
      <c r="V200" s="17">
        <f t="shared" si="7"/>
        <v>1.5057506388368519E-4</v>
      </c>
      <c r="W200" s="8"/>
      <c r="X200" s="17">
        <f t="shared" si="8"/>
        <v>0</v>
      </c>
      <c r="Y200" s="8"/>
      <c r="Z200" s="17">
        <f t="shared" si="9"/>
        <v>0</v>
      </c>
      <c r="AA200" s="8"/>
      <c r="AB200" s="17">
        <f t="shared" si="10"/>
        <v>0</v>
      </c>
      <c r="AC200" s="8"/>
      <c r="AD200" s="17">
        <f t="shared" si="11"/>
        <v>0</v>
      </c>
      <c r="AE200" s="8">
        <v>3</v>
      </c>
      <c r="AF200" s="17">
        <f t="shared" si="12"/>
        <v>1.3286035048560458E-5</v>
      </c>
      <c r="AG200" s="8"/>
      <c r="AH200" s="17">
        <f t="shared" si="13"/>
        <v>0</v>
      </c>
      <c r="AI200" s="8"/>
      <c r="AJ200" s="17">
        <f t="shared" si="14"/>
        <v>0</v>
      </c>
      <c r="AK200" s="8"/>
      <c r="AL200" s="17">
        <f t="shared" si="15"/>
        <v>0</v>
      </c>
      <c r="AM200" s="8"/>
      <c r="AN200" s="17">
        <f t="shared" si="16"/>
        <v>0</v>
      </c>
      <c r="AO200" s="8">
        <v>45</v>
      </c>
      <c r="AP200" s="17">
        <f t="shared" si="17"/>
        <v>1.9929052572840688E-4</v>
      </c>
      <c r="AQ200" s="8">
        <v>921</v>
      </c>
      <c r="AR200" s="17">
        <f t="shared" si="18"/>
        <v>4.0788127599080603E-3</v>
      </c>
      <c r="AS200" s="8"/>
      <c r="AT200" s="17">
        <f t="shared" si="19"/>
        <v>0</v>
      </c>
      <c r="AU200" s="8">
        <v>160</v>
      </c>
      <c r="AV200" s="17">
        <f t="shared" si="20"/>
        <v>7.0858853592322443E-4</v>
      </c>
      <c r="AW200" s="8"/>
      <c r="AX200" s="17">
        <f t="shared" si="21"/>
        <v>0</v>
      </c>
      <c r="AY200" s="2"/>
      <c r="AZ200" s="2">
        <f t="shared" si="57"/>
        <v>-2374</v>
      </c>
      <c r="BA200" s="3"/>
      <c r="BB200" s="3"/>
      <c r="BC200" s="3"/>
      <c r="BD200" s="3"/>
      <c r="BE200" s="3"/>
      <c r="BF200" s="3"/>
    </row>
    <row r="201" spans="1:58" ht="15">
      <c r="A201" s="14" t="s">
        <v>159</v>
      </c>
      <c r="B201" s="14" t="s">
        <v>150</v>
      </c>
      <c r="C201" s="5">
        <v>60257500205473</v>
      </c>
      <c r="D201" s="15" t="s">
        <v>56</v>
      </c>
      <c r="E201" s="8"/>
      <c r="F201" s="8">
        <v>530599</v>
      </c>
      <c r="G201" s="8">
        <v>524986</v>
      </c>
      <c r="H201" s="16">
        <f t="shared" si="0"/>
        <v>0.98942138978776817</v>
      </c>
      <c r="I201" s="10">
        <v>5613</v>
      </c>
      <c r="J201" s="16">
        <f t="shared" si="1"/>
        <v>1.0578610212231837E-2</v>
      </c>
      <c r="K201" s="8">
        <v>0</v>
      </c>
      <c r="L201" s="17">
        <f t="shared" si="2"/>
        <v>0</v>
      </c>
      <c r="M201" s="8">
        <v>82</v>
      </c>
      <c r="N201" s="17">
        <f t="shared" si="3"/>
        <v>1.5454231915250499E-4</v>
      </c>
      <c r="O201" s="8">
        <v>1130</v>
      </c>
      <c r="P201" s="17">
        <f t="shared" si="4"/>
        <v>2.1296685444186663E-3</v>
      </c>
      <c r="Q201" s="8">
        <v>0</v>
      </c>
      <c r="R201" s="17">
        <f t="shared" si="5"/>
        <v>0</v>
      </c>
      <c r="S201" s="8">
        <v>823</v>
      </c>
      <c r="T201" s="17">
        <f t="shared" si="6"/>
        <v>1.5510771788111173E-3</v>
      </c>
      <c r="U201" s="8">
        <v>729</v>
      </c>
      <c r="V201" s="17">
        <f t="shared" si="7"/>
        <v>1.3739189105143432E-3</v>
      </c>
      <c r="W201" s="8"/>
      <c r="X201" s="17">
        <f t="shared" si="8"/>
        <v>0</v>
      </c>
      <c r="Y201" s="8"/>
      <c r="Z201" s="17">
        <f t="shared" si="9"/>
        <v>0</v>
      </c>
      <c r="AA201" s="8"/>
      <c r="AB201" s="17">
        <f t="shared" si="10"/>
        <v>0</v>
      </c>
      <c r="AC201" s="8"/>
      <c r="AD201" s="17">
        <f t="shared" si="11"/>
        <v>0</v>
      </c>
      <c r="AE201" s="8">
        <v>34</v>
      </c>
      <c r="AF201" s="17">
        <f t="shared" si="12"/>
        <v>6.4078522575428899E-5</v>
      </c>
      <c r="AG201" s="8"/>
      <c r="AH201" s="17">
        <f t="shared" si="13"/>
        <v>0</v>
      </c>
      <c r="AI201" s="8"/>
      <c r="AJ201" s="17">
        <f t="shared" si="14"/>
        <v>0</v>
      </c>
      <c r="AK201" s="8"/>
      <c r="AL201" s="17">
        <f t="shared" si="15"/>
        <v>0</v>
      </c>
      <c r="AM201" s="8"/>
      <c r="AN201" s="17">
        <f t="shared" si="16"/>
        <v>0</v>
      </c>
      <c r="AO201" s="8">
        <v>483</v>
      </c>
      <c r="AP201" s="17">
        <f t="shared" si="17"/>
        <v>9.1029195305682826E-4</v>
      </c>
      <c r="AQ201" s="8">
        <v>1836</v>
      </c>
      <c r="AR201" s="17">
        <f t="shared" si="18"/>
        <v>3.4602402190731605E-3</v>
      </c>
      <c r="AS201" s="8">
        <v>356</v>
      </c>
      <c r="AT201" s="17">
        <f t="shared" si="19"/>
        <v>6.7093982461331443E-4</v>
      </c>
      <c r="AU201" s="8"/>
      <c r="AV201" s="17">
        <f t="shared" si="20"/>
        <v>0</v>
      </c>
      <c r="AW201" s="8"/>
      <c r="AX201" s="17">
        <f t="shared" si="21"/>
        <v>0</v>
      </c>
      <c r="AY201" s="2"/>
      <c r="AZ201" s="2">
        <f t="shared" si="57"/>
        <v>-5613</v>
      </c>
      <c r="BA201" s="3"/>
      <c r="BB201" s="3"/>
      <c r="BC201" s="3"/>
      <c r="BD201" s="3"/>
      <c r="BE201" s="3"/>
      <c r="BF201" s="3"/>
    </row>
    <row r="202" spans="1:58" ht="15">
      <c r="A202" s="14" t="s">
        <v>161</v>
      </c>
      <c r="B202" s="14" t="s">
        <v>150</v>
      </c>
      <c r="C202" s="5">
        <v>26255448206751</v>
      </c>
      <c r="D202" s="15" t="s">
        <v>83</v>
      </c>
      <c r="E202" s="8"/>
      <c r="F202" s="8">
        <v>26853</v>
      </c>
      <c r="G202" s="8">
        <v>26582</v>
      </c>
      <c r="H202" s="16">
        <f t="shared" si="0"/>
        <v>0.98990801772613857</v>
      </c>
      <c r="I202" s="10">
        <v>271</v>
      </c>
      <c r="J202" s="16">
        <f t="shared" si="1"/>
        <v>1.0091982273861393E-2</v>
      </c>
      <c r="K202" s="8">
        <v>0</v>
      </c>
      <c r="L202" s="17">
        <f t="shared" si="2"/>
        <v>0</v>
      </c>
      <c r="M202" s="8">
        <v>10</v>
      </c>
      <c r="N202" s="17">
        <f t="shared" si="3"/>
        <v>3.7239786988418428E-4</v>
      </c>
      <c r="O202" s="8">
        <v>15</v>
      </c>
      <c r="P202" s="17">
        <f t="shared" si="4"/>
        <v>5.5859680482627644E-4</v>
      </c>
      <c r="Q202" s="8">
        <v>0</v>
      </c>
      <c r="R202" s="17">
        <f t="shared" si="5"/>
        <v>0</v>
      </c>
      <c r="S202" s="8">
        <v>56</v>
      </c>
      <c r="T202" s="17">
        <f t="shared" si="6"/>
        <v>2.085428071351432E-3</v>
      </c>
      <c r="U202" s="8">
        <v>23</v>
      </c>
      <c r="V202" s="17">
        <f t="shared" si="7"/>
        <v>8.5651510073362378E-4</v>
      </c>
      <c r="W202" s="8"/>
      <c r="X202" s="17">
        <f t="shared" si="8"/>
        <v>0</v>
      </c>
      <c r="Y202" s="8"/>
      <c r="Z202" s="17">
        <f t="shared" si="9"/>
        <v>0</v>
      </c>
      <c r="AA202" s="8"/>
      <c r="AB202" s="17">
        <f t="shared" si="10"/>
        <v>0</v>
      </c>
      <c r="AC202" s="8"/>
      <c r="AD202" s="17">
        <f t="shared" si="11"/>
        <v>0</v>
      </c>
      <c r="AE202" s="8">
        <v>12</v>
      </c>
      <c r="AF202" s="17">
        <f t="shared" si="12"/>
        <v>4.4687744386102111E-4</v>
      </c>
      <c r="AG202" s="8"/>
      <c r="AH202" s="17">
        <f t="shared" si="13"/>
        <v>0</v>
      </c>
      <c r="AI202" s="8"/>
      <c r="AJ202" s="17">
        <f t="shared" si="14"/>
        <v>0</v>
      </c>
      <c r="AK202" s="8"/>
      <c r="AL202" s="17">
        <f t="shared" si="15"/>
        <v>0</v>
      </c>
      <c r="AM202" s="8"/>
      <c r="AN202" s="17">
        <f t="shared" si="16"/>
        <v>0</v>
      </c>
      <c r="AO202" s="8">
        <v>52</v>
      </c>
      <c r="AP202" s="17">
        <f t="shared" si="17"/>
        <v>1.9364689233977582E-3</v>
      </c>
      <c r="AQ202" s="8">
        <v>103</v>
      </c>
      <c r="AR202" s="17">
        <f t="shared" si="18"/>
        <v>3.8356980598070979E-3</v>
      </c>
      <c r="AS202" s="8"/>
      <c r="AT202" s="17">
        <f t="shared" si="19"/>
        <v>0</v>
      </c>
      <c r="AU202" s="8"/>
      <c r="AV202" s="17">
        <f t="shared" si="20"/>
        <v>0</v>
      </c>
      <c r="AW202" s="8"/>
      <c r="AX202" s="17">
        <f t="shared" si="21"/>
        <v>0</v>
      </c>
      <c r="AY202" s="2"/>
      <c r="AZ202" s="2">
        <f t="shared" si="57"/>
        <v>-271</v>
      </c>
      <c r="BA202" s="3"/>
      <c r="BB202" s="3"/>
      <c r="BC202" s="3"/>
      <c r="BD202" s="3"/>
      <c r="BE202" s="3"/>
      <c r="BF202" s="3"/>
    </row>
    <row r="203" spans="1:58" ht="27">
      <c r="A203" s="14" t="s">
        <v>163</v>
      </c>
      <c r="B203" s="14" t="s">
        <v>150</v>
      </c>
      <c r="C203" s="5">
        <v>51245070204086</v>
      </c>
      <c r="D203" s="15" t="s">
        <v>136</v>
      </c>
      <c r="E203" s="8"/>
      <c r="F203" s="8">
        <v>50964</v>
      </c>
      <c r="G203" s="8">
        <v>50715</v>
      </c>
      <c r="H203" s="16">
        <f t="shared" si="0"/>
        <v>0.99511419825759362</v>
      </c>
      <c r="I203" s="10">
        <v>249</v>
      </c>
      <c r="J203" s="16">
        <f t="shared" si="1"/>
        <v>4.8858017424064041E-3</v>
      </c>
      <c r="K203" s="8">
        <v>0</v>
      </c>
      <c r="L203" s="17">
        <f t="shared" si="2"/>
        <v>0</v>
      </c>
      <c r="M203" s="8">
        <v>22</v>
      </c>
      <c r="N203" s="17">
        <f t="shared" si="3"/>
        <v>4.3167726238128873E-4</v>
      </c>
      <c r="O203" s="8">
        <v>19</v>
      </c>
      <c r="P203" s="17">
        <f t="shared" si="4"/>
        <v>3.7281218114747667E-4</v>
      </c>
      <c r="Q203" s="8">
        <v>0</v>
      </c>
      <c r="R203" s="17">
        <f t="shared" si="5"/>
        <v>0</v>
      </c>
      <c r="S203" s="8">
        <v>100</v>
      </c>
      <c r="T203" s="17">
        <f t="shared" si="6"/>
        <v>1.9621693744604034E-3</v>
      </c>
      <c r="U203" s="8">
        <v>53</v>
      </c>
      <c r="V203" s="17">
        <f t="shared" si="7"/>
        <v>1.0399497684640139E-3</v>
      </c>
      <c r="W203" s="8"/>
      <c r="X203" s="17">
        <f t="shared" si="8"/>
        <v>0</v>
      </c>
      <c r="Y203" s="8"/>
      <c r="Z203" s="17">
        <f t="shared" si="9"/>
        <v>0</v>
      </c>
      <c r="AA203" s="8"/>
      <c r="AB203" s="17">
        <f t="shared" si="10"/>
        <v>0</v>
      </c>
      <c r="AC203" s="8"/>
      <c r="AD203" s="17">
        <f t="shared" si="11"/>
        <v>0</v>
      </c>
      <c r="AE203" s="8">
        <v>8</v>
      </c>
      <c r="AF203" s="17">
        <f t="shared" si="12"/>
        <v>1.5697354995683227E-4</v>
      </c>
      <c r="AG203" s="8"/>
      <c r="AH203" s="17">
        <f t="shared" si="13"/>
        <v>0</v>
      </c>
      <c r="AI203" s="8"/>
      <c r="AJ203" s="17">
        <f t="shared" si="14"/>
        <v>0</v>
      </c>
      <c r="AK203" s="8"/>
      <c r="AL203" s="17">
        <f t="shared" si="15"/>
        <v>0</v>
      </c>
      <c r="AM203" s="8"/>
      <c r="AN203" s="17">
        <f t="shared" si="16"/>
        <v>0</v>
      </c>
      <c r="AO203" s="8">
        <v>21</v>
      </c>
      <c r="AP203" s="17">
        <f t="shared" si="17"/>
        <v>4.1205556863668471E-4</v>
      </c>
      <c r="AQ203" s="8">
        <v>23</v>
      </c>
      <c r="AR203" s="17">
        <f t="shared" si="18"/>
        <v>4.512989561258928E-4</v>
      </c>
      <c r="AS203" s="8">
        <v>3</v>
      </c>
      <c r="AT203" s="17">
        <f t="shared" si="19"/>
        <v>5.8865081233812103E-5</v>
      </c>
      <c r="AU203" s="8"/>
      <c r="AV203" s="17">
        <f t="shared" si="20"/>
        <v>0</v>
      </c>
      <c r="AW203" s="8"/>
      <c r="AX203" s="17">
        <f t="shared" si="21"/>
        <v>0</v>
      </c>
      <c r="AY203" s="2"/>
      <c r="AZ203" s="2">
        <f t="shared" si="57"/>
        <v>-249</v>
      </c>
      <c r="BA203" s="3"/>
      <c r="BB203" s="3"/>
      <c r="BC203" s="3"/>
      <c r="BD203" s="3"/>
      <c r="BE203" s="3"/>
      <c r="BF203" s="3"/>
    </row>
    <row r="204" spans="1:58" ht="15">
      <c r="A204" s="14" t="s">
        <v>162</v>
      </c>
      <c r="B204" s="14" t="s">
        <v>150</v>
      </c>
      <c r="C204" s="5">
        <v>81255499104483</v>
      </c>
      <c r="D204" s="15" t="s">
        <v>96</v>
      </c>
      <c r="E204" s="8"/>
      <c r="F204" s="8">
        <v>63143</v>
      </c>
      <c r="G204" s="8">
        <v>62503</v>
      </c>
      <c r="H204" s="16">
        <f t="shared" si="0"/>
        <v>0.98986427632516671</v>
      </c>
      <c r="I204" s="10">
        <v>640</v>
      </c>
      <c r="J204" s="16">
        <f t="shared" si="1"/>
        <v>1.0135723674833315E-2</v>
      </c>
      <c r="K204" s="8">
        <v>0</v>
      </c>
      <c r="L204" s="17">
        <f t="shared" si="2"/>
        <v>0</v>
      </c>
      <c r="M204" s="8">
        <v>9</v>
      </c>
      <c r="N204" s="17">
        <f t="shared" si="3"/>
        <v>1.425336141773435E-4</v>
      </c>
      <c r="O204" s="8">
        <v>36</v>
      </c>
      <c r="P204" s="17">
        <f t="shared" si="4"/>
        <v>5.7013445670937401E-4</v>
      </c>
      <c r="Q204" s="8">
        <v>0</v>
      </c>
      <c r="R204" s="17">
        <f t="shared" si="5"/>
        <v>0</v>
      </c>
      <c r="S204" s="8">
        <v>149</v>
      </c>
      <c r="T204" s="17">
        <f t="shared" si="6"/>
        <v>2.3597231680471311E-3</v>
      </c>
      <c r="U204" s="8">
        <v>153</v>
      </c>
      <c r="V204" s="17">
        <f t="shared" si="7"/>
        <v>2.4230714410148394E-3</v>
      </c>
      <c r="W204" s="8"/>
      <c r="X204" s="17">
        <f t="shared" si="8"/>
        <v>0</v>
      </c>
      <c r="Y204" s="8"/>
      <c r="Z204" s="17">
        <f t="shared" si="9"/>
        <v>0</v>
      </c>
      <c r="AA204" s="8"/>
      <c r="AB204" s="17">
        <f t="shared" si="10"/>
        <v>0</v>
      </c>
      <c r="AC204" s="8"/>
      <c r="AD204" s="17">
        <f t="shared" si="11"/>
        <v>0</v>
      </c>
      <c r="AE204" s="8">
        <v>19</v>
      </c>
      <c r="AF204" s="17">
        <f t="shared" si="12"/>
        <v>3.0090429659661403E-4</v>
      </c>
      <c r="AG204" s="8"/>
      <c r="AH204" s="17">
        <f t="shared" si="13"/>
        <v>0</v>
      </c>
      <c r="AI204" s="8"/>
      <c r="AJ204" s="17">
        <f t="shared" si="14"/>
        <v>0</v>
      </c>
      <c r="AK204" s="8"/>
      <c r="AL204" s="17">
        <f t="shared" si="15"/>
        <v>0</v>
      </c>
      <c r="AM204" s="8"/>
      <c r="AN204" s="17">
        <f t="shared" si="16"/>
        <v>0</v>
      </c>
      <c r="AO204" s="8">
        <v>32</v>
      </c>
      <c r="AP204" s="17">
        <f t="shared" si="17"/>
        <v>5.0678618374166572E-4</v>
      </c>
      <c r="AQ204" s="8">
        <v>210</v>
      </c>
      <c r="AR204" s="17">
        <f t="shared" si="18"/>
        <v>3.3257843308046814E-3</v>
      </c>
      <c r="AS204" s="8">
        <v>5</v>
      </c>
      <c r="AT204" s="17">
        <f t="shared" si="19"/>
        <v>7.9185341209635275E-5</v>
      </c>
      <c r="AU204" s="8"/>
      <c r="AV204" s="17">
        <f t="shared" si="20"/>
        <v>0</v>
      </c>
      <c r="AW204" s="8"/>
      <c r="AX204" s="17">
        <f t="shared" si="21"/>
        <v>0</v>
      </c>
      <c r="AY204" s="2"/>
      <c r="AZ204" s="2">
        <f t="shared" si="57"/>
        <v>-640</v>
      </c>
      <c r="BA204" s="3"/>
      <c r="BB204" s="3"/>
      <c r="BC204" s="3"/>
      <c r="BD204" s="3"/>
      <c r="BE204" s="3"/>
      <c r="BF204" s="3"/>
    </row>
    <row r="205" spans="1:58" ht="27">
      <c r="A205" s="14" t="s">
        <v>155</v>
      </c>
      <c r="B205" s="14" t="s">
        <v>150</v>
      </c>
      <c r="C205" s="5">
        <v>60255341202850</v>
      </c>
      <c r="D205" s="15" t="s">
        <v>156</v>
      </c>
      <c r="E205" s="8"/>
      <c r="F205" s="8">
        <v>60693</v>
      </c>
      <c r="G205" s="8">
        <v>59573</v>
      </c>
      <c r="H205" s="16">
        <f t="shared" si="0"/>
        <v>0.98154647158650921</v>
      </c>
      <c r="I205" s="10">
        <v>1120</v>
      </c>
      <c r="J205" s="16">
        <f t="shared" si="1"/>
        <v>1.8453528413490846E-2</v>
      </c>
      <c r="K205" s="8">
        <v>0</v>
      </c>
      <c r="L205" s="17">
        <f t="shared" si="2"/>
        <v>0</v>
      </c>
      <c r="M205" s="8">
        <v>88</v>
      </c>
      <c r="N205" s="17">
        <f t="shared" si="3"/>
        <v>1.4499200896314238E-3</v>
      </c>
      <c r="O205" s="8">
        <v>78</v>
      </c>
      <c r="P205" s="17">
        <f t="shared" si="4"/>
        <v>1.2851564430823982E-3</v>
      </c>
      <c r="Q205" s="8">
        <v>0</v>
      </c>
      <c r="R205" s="17">
        <f t="shared" si="5"/>
        <v>0</v>
      </c>
      <c r="S205" s="8">
        <v>67</v>
      </c>
      <c r="T205" s="17">
        <f t="shared" si="6"/>
        <v>1.1039164318784704E-3</v>
      </c>
      <c r="U205" s="8">
        <v>125</v>
      </c>
      <c r="V205" s="17">
        <f t="shared" si="7"/>
        <v>2.0595455818628178E-3</v>
      </c>
      <c r="W205" s="8"/>
      <c r="X205" s="17">
        <f t="shared" si="8"/>
        <v>0</v>
      </c>
      <c r="Y205" s="8"/>
      <c r="Z205" s="17">
        <f t="shared" si="9"/>
        <v>0</v>
      </c>
      <c r="AA205" s="8"/>
      <c r="AB205" s="17">
        <f t="shared" si="10"/>
        <v>0</v>
      </c>
      <c r="AC205" s="8"/>
      <c r="AD205" s="17">
        <f t="shared" si="11"/>
        <v>0</v>
      </c>
      <c r="AE205" s="8">
        <v>87</v>
      </c>
      <c r="AF205" s="17">
        <f t="shared" si="12"/>
        <v>1.4334437249765213E-3</v>
      </c>
      <c r="AG205" s="8"/>
      <c r="AH205" s="17">
        <f t="shared" si="13"/>
        <v>0</v>
      </c>
      <c r="AI205" s="8"/>
      <c r="AJ205" s="17">
        <f t="shared" si="14"/>
        <v>0</v>
      </c>
      <c r="AK205" s="8"/>
      <c r="AL205" s="17">
        <f t="shared" si="15"/>
        <v>0</v>
      </c>
      <c r="AM205" s="8"/>
      <c r="AN205" s="17">
        <f t="shared" si="16"/>
        <v>0</v>
      </c>
      <c r="AO205" s="8">
        <v>78</v>
      </c>
      <c r="AP205" s="17">
        <f t="shared" si="17"/>
        <v>1.2851564430823982E-3</v>
      </c>
      <c r="AQ205" s="8">
        <v>356</v>
      </c>
      <c r="AR205" s="17">
        <f t="shared" si="18"/>
        <v>5.865585817145305E-3</v>
      </c>
      <c r="AS205" s="8">
        <v>186</v>
      </c>
      <c r="AT205" s="17">
        <f t="shared" si="19"/>
        <v>3.0646038258118728E-3</v>
      </c>
      <c r="AU205" s="8">
        <v>55</v>
      </c>
      <c r="AV205" s="17">
        <f t="shared" si="20"/>
        <v>9.0620005601963979E-4</v>
      </c>
      <c r="AW205" s="8"/>
      <c r="AX205" s="17">
        <f t="shared" si="21"/>
        <v>0</v>
      </c>
      <c r="AY205" s="2"/>
      <c r="AZ205" s="2">
        <f t="shared" si="57"/>
        <v>-1120</v>
      </c>
      <c r="BA205" s="3"/>
      <c r="BB205" s="3"/>
      <c r="BC205" s="3"/>
      <c r="BD205" s="3"/>
      <c r="BE205" s="3"/>
      <c r="BF205" s="3"/>
    </row>
    <row r="206" spans="1:58" ht="15">
      <c r="A206" s="14" t="s">
        <v>162</v>
      </c>
      <c r="B206" s="14" t="s">
        <v>150</v>
      </c>
      <c r="C206" s="5">
        <v>60255242102611</v>
      </c>
      <c r="D206" s="15" t="s">
        <v>156</v>
      </c>
      <c r="E206" s="8"/>
      <c r="F206" s="8">
        <v>30537</v>
      </c>
      <c r="G206" s="8">
        <v>30464</v>
      </c>
      <c r="H206" s="16">
        <f t="shared" si="0"/>
        <v>0.9976094573795723</v>
      </c>
      <c r="I206" s="10">
        <v>73</v>
      </c>
      <c r="J206" s="16">
        <f t="shared" si="1"/>
        <v>2.3905426204276778E-3</v>
      </c>
      <c r="K206" s="8">
        <v>0</v>
      </c>
      <c r="L206" s="17">
        <f t="shared" si="2"/>
        <v>0</v>
      </c>
      <c r="M206" s="8">
        <v>7</v>
      </c>
      <c r="N206" s="17">
        <f t="shared" si="3"/>
        <v>2.2923011428758555E-4</v>
      </c>
      <c r="O206" s="8">
        <v>9</v>
      </c>
      <c r="P206" s="17">
        <f t="shared" si="4"/>
        <v>2.9472443265546712E-4</v>
      </c>
      <c r="Q206" s="8">
        <v>0</v>
      </c>
      <c r="R206" s="17">
        <f t="shared" si="5"/>
        <v>0</v>
      </c>
      <c r="S206" s="8">
        <v>23</v>
      </c>
      <c r="T206" s="17">
        <f t="shared" si="6"/>
        <v>7.5318466123063823E-4</v>
      </c>
      <c r="U206" s="8"/>
      <c r="V206" s="17">
        <f t="shared" si="7"/>
        <v>0</v>
      </c>
      <c r="W206" s="8"/>
      <c r="X206" s="17">
        <f t="shared" si="8"/>
        <v>0</v>
      </c>
      <c r="Y206" s="8"/>
      <c r="Z206" s="17">
        <f t="shared" si="9"/>
        <v>0</v>
      </c>
      <c r="AA206" s="8"/>
      <c r="AB206" s="17">
        <f t="shared" si="10"/>
        <v>0</v>
      </c>
      <c r="AC206" s="8"/>
      <c r="AD206" s="17">
        <f t="shared" si="11"/>
        <v>0</v>
      </c>
      <c r="AE206" s="8">
        <v>3</v>
      </c>
      <c r="AF206" s="17">
        <f t="shared" si="12"/>
        <v>9.8241477551822383E-5</v>
      </c>
      <c r="AG206" s="8"/>
      <c r="AH206" s="17">
        <f t="shared" si="13"/>
        <v>0</v>
      </c>
      <c r="AI206" s="8"/>
      <c r="AJ206" s="17">
        <f t="shared" si="14"/>
        <v>0</v>
      </c>
      <c r="AK206" s="8"/>
      <c r="AL206" s="17">
        <f t="shared" si="15"/>
        <v>0</v>
      </c>
      <c r="AM206" s="8"/>
      <c r="AN206" s="17">
        <f t="shared" si="16"/>
        <v>0</v>
      </c>
      <c r="AO206" s="8">
        <v>8</v>
      </c>
      <c r="AP206" s="17">
        <f t="shared" si="17"/>
        <v>2.6197727347152634E-4</v>
      </c>
      <c r="AQ206" s="8">
        <v>20</v>
      </c>
      <c r="AR206" s="17">
        <f t="shared" si="18"/>
        <v>6.5494318367881582E-4</v>
      </c>
      <c r="AS206" s="8">
        <v>2</v>
      </c>
      <c r="AT206" s="17">
        <f t="shared" si="19"/>
        <v>6.5494318367881584E-5</v>
      </c>
      <c r="AU206" s="8"/>
      <c r="AV206" s="17">
        <f t="shared" si="20"/>
        <v>0</v>
      </c>
      <c r="AW206" s="8"/>
      <c r="AX206" s="17">
        <f t="shared" si="21"/>
        <v>0</v>
      </c>
      <c r="AY206" s="2"/>
      <c r="AZ206" s="2">
        <f t="shared" si="57"/>
        <v>-73</v>
      </c>
      <c r="BA206" s="3"/>
      <c r="BB206" s="3"/>
      <c r="BC206" s="3"/>
      <c r="BD206" s="3"/>
      <c r="BE206" s="3"/>
      <c r="BF206" s="3"/>
    </row>
    <row r="207" spans="1:58" ht="15">
      <c r="A207" s="14" t="s">
        <v>165</v>
      </c>
      <c r="B207" s="14" t="s">
        <v>150</v>
      </c>
      <c r="C207" s="5">
        <v>60250003104730</v>
      </c>
      <c r="D207" s="15" t="s">
        <v>49</v>
      </c>
      <c r="E207" s="8"/>
      <c r="F207" s="8">
        <v>34765</v>
      </c>
      <c r="G207" s="8">
        <v>34277</v>
      </c>
      <c r="H207" s="16">
        <f t="shared" si="0"/>
        <v>0.98596289371494317</v>
      </c>
      <c r="I207" s="10">
        <v>488</v>
      </c>
      <c r="J207" s="16">
        <f t="shared" si="1"/>
        <v>1.403710628505681E-2</v>
      </c>
      <c r="K207" s="8">
        <v>0</v>
      </c>
      <c r="L207" s="17">
        <f t="shared" si="2"/>
        <v>0</v>
      </c>
      <c r="M207" s="8">
        <v>16</v>
      </c>
      <c r="N207" s="17">
        <f t="shared" si="3"/>
        <v>4.602329929526823E-4</v>
      </c>
      <c r="O207" s="8">
        <v>110</v>
      </c>
      <c r="P207" s="17">
        <f t="shared" si="4"/>
        <v>3.164101826549691E-3</v>
      </c>
      <c r="Q207" s="8">
        <v>0</v>
      </c>
      <c r="R207" s="17">
        <f t="shared" si="5"/>
        <v>0</v>
      </c>
      <c r="S207" s="8">
        <v>135</v>
      </c>
      <c r="T207" s="17">
        <f t="shared" si="6"/>
        <v>3.8832158780382569E-3</v>
      </c>
      <c r="U207" s="8"/>
      <c r="V207" s="17">
        <f t="shared" si="7"/>
        <v>0</v>
      </c>
      <c r="W207" s="8"/>
      <c r="X207" s="17">
        <f t="shared" si="8"/>
        <v>0</v>
      </c>
      <c r="Y207" s="8"/>
      <c r="Z207" s="17">
        <f t="shared" si="9"/>
        <v>0</v>
      </c>
      <c r="AA207" s="8"/>
      <c r="AB207" s="17">
        <f t="shared" si="10"/>
        <v>0</v>
      </c>
      <c r="AC207" s="8"/>
      <c r="AD207" s="17">
        <f t="shared" si="11"/>
        <v>0</v>
      </c>
      <c r="AE207" s="8">
        <v>9</v>
      </c>
      <c r="AF207" s="17">
        <f t="shared" si="12"/>
        <v>2.588810585358838E-4</v>
      </c>
      <c r="AG207" s="8"/>
      <c r="AH207" s="17">
        <f t="shared" si="13"/>
        <v>0</v>
      </c>
      <c r="AI207" s="8"/>
      <c r="AJ207" s="17">
        <f t="shared" si="14"/>
        <v>0</v>
      </c>
      <c r="AK207" s="8"/>
      <c r="AL207" s="17">
        <f t="shared" si="15"/>
        <v>0</v>
      </c>
      <c r="AM207" s="8"/>
      <c r="AN207" s="17">
        <f t="shared" si="16"/>
        <v>0</v>
      </c>
      <c r="AO207" s="8">
        <v>19</v>
      </c>
      <c r="AP207" s="17">
        <f t="shared" si="17"/>
        <v>5.4652667913131019E-4</v>
      </c>
      <c r="AQ207" s="8">
        <v>191</v>
      </c>
      <c r="AR207" s="17">
        <f t="shared" si="18"/>
        <v>5.4940313533726453E-3</v>
      </c>
      <c r="AS207" s="8">
        <v>8</v>
      </c>
      <c r="AT207" s="17">
        <f t="shared" si="19"/>
        <v>2.3011649647634115E-4</v>
      </c>
      <c r="AU207" s="8"/>
      <c r="AV207" s="17">
        <f t="shared" si="20"/>
        <v>0</v>
      </c>
      <c r="AW207" s="8"/>
      <c r="AX207" s="17">
        <f t="shared" si="21"/>
        <v>0</v>
      </c>
      <c r="AY207" s="2"/>
      <c r="AZ207" s="2">
        <f t="shared" si="57"/>
        <v>-488</v>
      </c>
      <c r="BA207" s="3"/>
      <c r="BB207" s="3"/>
      <c r="BC207" s="3"/>
      <c r="BD207" s="3"/>
      <c r="BE207" s="3"/>
      <c r="BF207" s="3"/>
    </row>
    <row r="208" spans="1:58" ht="27">
      <c r="A208" s="14" t="s">
        <v>166</v>
      </c>
      <c r="B208" s="14" t="s">
        <v>150</v>
      </c>
      <c r="C208" s="5">
        <v>51255338205118</v>
      </c>
      <c r="D208" s="15" t="s">
        <v>136</v>
      </c>
      <c r="E208" s="8"/>
      <c r="F208" s="8">
        <v>40581</v>
      </c>
      <c r="G208" s="8">
        <v>40568</v>
      </c>
      <c r="H208" s="16">
        <f t="shared" si="0"/>
        <v>0.99967965303959982</v>
      </c>
      <c r="I208" s="10">
        <v>283</v>
      </c>
      <c r="J208" s="16">
        <f t="shared" si="1"/>
        <v>6.9737069071733075E-3</v>
      </c>
      <c r="K208" s="8">
        <v>0</v>
      </c>
      <c r="L208" s="17">
        <f t="shared" si="2"/>
        <v>0</v>
      </c>
      <c r="M208" s="8">
        <v>5</v>
      </c>
      <c r="N208" s="17">
        <f t="shared" si="3"/>
        <v>1.2321036938468742E-4</v>
      </c>
      <c r="O208" s="8">
        <v>13</v>
      </c>
      <c r="P208" s="17">
        <f t="shared" si="4"/>
        <v>3.2034696040018727E-4</v>
      </c>
      <c r="Q208" s="8">
        <v>0</v>
      </c>
      <c r="R208" s="17">
        <f t="shared" si="5"/>
        <v>0</v>
      </c>
      <c r="S208" s="8">
        <v>39</v>
      </c>
      <c r="T208" s="17">
        <f t="shared" si="6"/>
        <v>9.6104088120056187E-4</v>
      </c>
      <c r="U208" s="8">
        <v>0</v>
      </c>
      <c r="V208" s="17">
        <f t="shared" si="7"/>
        <v>0</v>
      </c>
      <c r="W208" s="8">
        <v>0</v>
      </c>
      <c r="X208" s="17">
        <f t="shared" si="8"/>
        <v>0</v>
      </c>
      <c r="Y208" s="8">
        <v>0</v>
      </c>
      <c r="Z208" s="17">
        <f t="shared" si="9"/>
        <v>0</v>
      </c>
      <c r="AA208" s="8">
        <v>0</v>
      </c>
      <c r="AB208" s="17">
        <f t="shared" si="10"/>
        <v>0</v>
      </c>
      <c r="AC208" s="8">
        <v>0</v>
      </c>
      <c r="AD208" s="17">
        <f t="shared" si="11"/>
        <v>0</v>
      </c>
      <c r="AE208" s="8">
        <v>5</v>
      </c>
      <c r="AF208" s="17">
        <f t="shared" si="12"/>
        <v>1.2321036938468742E-4</v>
      </c>
      <c r="AG208" s="8">
        <v>0</v>
      </c>
      <c r="AH208" s="17">
        <f t="shared" si="13"/>
        <v>0</v>
      </c>
      <c r="AI208" s="8">
        <v>0</v>
      </c>
      <c r="AJ208" s="17">
        <f t="shared" si="14"/>
        <v>0</v>
      </c>
      <c r="AK208" s="8">
        <v>0</v>
      </c>
      <c r="AL208" s="17">
        <f t="shared" si="15"/>
        <v>0</v>
      </c>
      <c r="AM208" s="8">
        <v>0</v>
      </c>
      <c r="AN208" s="17">
        <f t="shared" si="16"/>
        <v>0</v>
      </c>
      <c r="AO208" s="8">
        <v>4</v>
      </c>
      <c r="AP208" s="17">
        <f t="shared" si="17"/>
        <v>9.8568295507749939E-5</v>
      </c>
      <c r="AQ208" s="8">
        <v>186</v>
      </c>
      <c r="AR208" s="17">
        <f t="shared" si="18"/>
        <v>4.5834257411103722E-3</v>
      </c>
      <c r="AS208" s="8">
        <v>10</v>
      </c>
      <c r="AT208" s="17">
        <f t="shared" si="19"/>
        <v>2.4642073876937485E-4</v>
      </c>
      <c r="AU208" s="8"/>
      <c r="AV208" s="17">
        <f t="shared" si="20"/>
        <v>0</v>
      </c>
      <c r="AW208" s="8"/>
      <c r="AX208" s="17">
        <f t="shared" si="21"/>
        <v>0</v>
      </c>
      <c r="AY208" s="2"/>
      <c r="AZ208" s="2">
        <f t="shared" si="57"/>
        <v>-283</v>
      </c>
      <c r="BA208" s="3"/>
      <c r="BB208" s="3"/>
      <c r="BC208" s="3"/>
      <c r="BD208" s="3"/>
      <c r="BE208" s="3"/>
      <c r="BF208" s="3"/>
    </row>
    <row r="209" spans="1:58" ht="27">
      <c r="A209" s="14" t="s">
        <v>166</v>
      </c>
      <c r="B209" s="14" t="s">
        <v>150</v>
      </c>
      <c r="C209" s="5">
        <v>77255086207673</v>
      </c>
      <c r="D209" s="15" t="s">
        <v>87</v>
      </c>
      <c r="E209" s="8"/>
      <c r="F209" s="8">
        <v>26629</v>
      </c>
      <c r="G209" s="8">
        <v>26312</v>
      </c>
      <c r="H209" s="16">
        <f t="shared" si="0"/>
        <v>0.98809568515528179</v>
      </c>
      <c r="I209" s="10">
        <v>317</v>
      </c>
      <c r="J209" s="16">
        <f t="shared" si="1"/>
        <v>1.1904314844718164E-2</v>
      </c>
      <c r="K209" s="8">
        <v>0</v>
      </c>
      <c r="L209" s="17">
        <f t="shared" si="2"/>
        <v>0</v>
      </c>
      <c r="M209" s="8">
        <v>49</v>
      </c>
      <c r="N209" s="17">
        <f t="shared" si="3"/>
        <v>1.8400991400353E-3</v>
      </c>
      <c r="O209" s="8">
        <v>52</v>
      </c>
      <c r="P209" s="17">
        <f t="shared" si="4"/>
        <v>1.9527582710578693E-3</v>
      </c>
      <c r="Q209" s="8">
        <v>0</v>
      </c>
      <c r="R209" s="17">
        <f t="shared" si="5"/>
        <v>0</v>
      </c>
      <c r="S209" s="8">
        <v>32</v>
      </c>
      <c r="T209" s="17">
        <f t="shared" si="6"/>
        <v>1.2016973975740733E-3</v>
      </c>
      <c r="U209" s="8">
        <v>51</v>
      </c>
      <c r="V209" s="17">
        <f t="shared" si="7"/>
        <v>1.9152052273836795E-3</v>
      </c>
      <c r="W209" s="8"/>
      <c r="X209" s="17">
        <f t="shared" si="8"/>
        <v>0</v>
      </c>
      <c r="Y209" s="8"/>
      <c r="Z209" s="17">
        <f t="shared" si="9"/>
        <v>0</v>
      </c>
      <c r="AA209" s="8"/>
      <c r="AB209" s="17">
        <f t="shared" si="10"/>
        <v>0</v>
      </c>
      <c r="AC209" s="8"/>
      <c r="AD209" s="17">
        <f t="shared" si="11"/>
        <v>0</v>
      </c>
      <c r="AE209" s="8">
        <v>56</v>
      </c>
      <c r="AF209" s="17">
        <f t="shared" si="12"/>
        <v>2.1029704457546285E-3</v>
      </c>
      <c r="AG209" s="8"/>
      <c r="AH209" s="17">
        <f t="shared" si="13"/>
        <v>0</v>
      </c>
      <c r="AI209" s="8"/>
      <c r="AJ209" s="17">
        <f t="shared" si="14"/>
        <v>0</v>
      </c>
      <c r="AK209" s="8"/>
      <c r="AL209" s="17">
        <f t="shared" si="15"/>
        <v>0</v>
      </c>
      <c r="AM209" s="8"/>
      <c r="AN209" s="17">
        <f t="shared" si="16"/>
        <v>0</v>
      </c>
      <c r="AO209" s="8">
        <v>94</v>
      </c>
      <c r="AP209" s="17">
        <f t="shared" si="17"/>
        <v>3.5299861053738404E-3</v>
      </c>
      <c r="AQ209" s="8">
        <v>15</v>
      </c>
      <c r="AR209" s="17">
        <f t="shared" si="18"/>
        <v>5.632956551128469E-4</v>
      </c>
      <c r="AS209" s="8"/>
      <c r="AT209" s="17">
        <f t="shared" si="19"/>
        <v>0</v>
      </c>
      <c r="AU209" s="8"/>
      <c r="AV209" s="17">
        <f t="shared" si="20"/>
        <v>0</v>
      </c>
      <c r="AW209" s="8"/>
      <c r="AX209" s="17">
        <f t="shared" si="21"/>
        <v>0</v>
      </c>
      <c r="AY209" s="2"/>
      <c r="AZ209" s="2">
        <f t="shared" si="57"/>
        <v>-317</v>
      </c>
      <c r="BA209" s="3"/>
      <c r="BB209" s="3"/>
      <c r="BC209" s="3"/>
      <c r="BD209" s="3"/>
      <c r="BE209" s="3"/>
      <c r="BF209" s="3"/>
    </row>
    <row r="210" spans="1:58" ht="27">
      <c r="A210" s="14" t="s">
        <v>166</v>
      </c>
      <c r="B210" s="14" t="s">
        <v>150</v>
      </c>
      <c r="C210" s="5">
        <v>12255469205875</v>
      </c>
      <c r="D210" s="15" t="s">
        <v>104</v>
      </c>
      <c r="E210" s="8"/>
      <c r="F210" s="8">
        <v>49514</v>
      </c>
      <c r="G210" s="8">
        <v>49000</v>
      </c>
      <c r="H210" s="16">
        <f t="shared" si="0"/>
        <v>0.98961909762895339</v>
      </c>
      <c r="I210" s="10">
        <v>514</v>
      </c>
      <c r="J210" s="16">
        <f t="shared" si="1"/>
        <v>1.0380902371046573E-2</v>
      </c>
      <c r="K210" s="8">
        <v>0</v>
      </c>
      <c r="L210" s="17">
        <f t="shared" si="2"/>
        <v>0</v>
      </c>
      <c r="M210" s="8">
        <v>22</v>
      </c>
      <c r="N210" s="17">
        <f t="shared" si="3"/>
        <v>4.443187785272852E-4</v>
      </c>
      <c r="O210" s="8">
        <v>45</v>
      </c>
      <c r="P210" s="17">
        <f t="shared" si="4"/>
        <v>9.0883386516944699E-4</v>
      </c>
      <c r="Q210" s="8">
        <v>0</v>
      </c>
      <c r="R210" s="17">
        <f t="shared" si="5"/>
        <v>0</v>
      </c>
      <c r="S210" s="8">
        <v>56</v>
      </c>
      <c r="T210" s="17">
        <f t="shared" si="6"/>
        <v>1.1309932544330897E-3</v>
      </c>
      <c r="U210" s="8">
        <v>32</v>
      </c>
      <c r="V210" s="17">
        <f t="shared" si="7"/>
        <v>6.4628185967605123E-4</v>
      </c>
      <c r="W210" s="8"/>
      <c r="X210" s="17">
        <f t="shared" si="8"/>
        <v>0</v>
      </c>
      <c r="Y210" s="8"/>
      <c r="Z210" s="17">
        <f t="shared" si="9"/>
        <v>0</v>
      </c>
      <c r="AA210" s="8"/>
      <c r="AB210" s="17">
        <f t="shared" si="10"/>
        <v>0</v>
      </c>
      <c r="AC210" s="8"/>
      <c r="AD210" s="17">
        <f t="shared" si="11"/>
        <v>0</v>
      </c>
      <c r="AE210" s="8">
        <v>67</v>
      </c>
      <c r="AF210" s="17">
        <f t="shared" si="12"/>
        <v>1.3531526436967322E-3</v>
      </c>
      <c r="AG210" s="8"/>
      <c r="AH210" s="17">
        <f t="shared" si="13"/>
        <v>0</v>
      </c>
      <c r="AI210" s="8"/>
      <c r="AJ210" s="17">
        <f t="shared" si="14"/>
        <v>0</v>
      </c>
      <c r="AK210" s="8"/>
      <c r="AL210" s="17">
        <f t="shared" si="15"/>
        <v>0</v>
      </c>
      <c r="AM210" s="8"/>
      <c r="AN210" s="17">
        <f t="shared" si="16"/>
        <v>0</v>
      </c>
      <c r="AO210" s="8">
        <v>82</v>
      </c>
      <c r="AP210" s="17">
        <f t="shared" si="17"/>
        <v>1.6560972654198812E-3</v>
      </c>
      <c r="AQ210" s="8">
        <v>131</v>
      </c>
      <c r="AR210" s="17">
        <f t="shared" si="18"/>
        <v>2.6457163630488347E-3</v>
      </c>
      <c r="AS210" s="8">
        <v>34</v>
      </c>
      <c r="AT210" s="17">
        <f t="shared" si="19"/>
        <v>6.8667447590580442E-4</v>
      </c>
      <c r="AU210" s="8">
        <v>45</v>
      </c>
      <c r="AV210" s="17">
        <f t="shared" si="20"/>
        <v>9.0883386516944699E-4</v>
      </c>
      <c r="AW210" s="8"/>
      <c r="AX210" s="17">
        <f t="shared" si="21"/>
        <v>0</v>
      </c>
      <c r="AY210" s="2"/>
      <c r="AZ210" s="2">
        <f t="shared" si="57"/>
        <v>-514</v>
      </c>
      <c r="BA210" s="3"/>
      <c r="BB210" s="3"/>
      <c r="BC210" s="3"/>
      <c r="BD210" s="3"/>
      <c r="BE210" s="3"/>
      <c r="BF210" s="3"/>
    </row>
    <row r="211" spans="1:58" ht="27">
      <c r="A211" s="14" t="s">
        <v>166</v>
      </c>
      <c r="B211" s="14" t="s">
        <v>150</v>
      </c>
      <c r="C211" s="5">
        <v>77255086207676</v>
      </c>
      <c r="D211" s="15" t="s">
        <v>87</v>
      </c>
      <c r="E211" s="8"/>
      <c r="F211" s="8">
        <v>26627</v>
      </c>
      <c r="G211" s="8">
        <v>26353</v>
      </c>
      <c r="H211" s="16">
        <f t="shared" si="0"/>
        <v>0.98970969316858826</v>
      </c>
      <c r="I211" s="10">
        <v>274</v>
      </c>
      <c r="J211" s="16">
        <f t="shared" si="1"/>
        <v>1.0290306831411725E-2</v>
      </c>
      <c r="K211" s="8">
        <v>0</v>
      </c>
      <c r="L211" s="17">
        <f t="shared" si="2"/>
        <v>0</v>
      </c>
      <c r="M211" s="8">
        <v>32</v>
      </c>
      <c r="N211" s="17">
        <f t="shared" si="3"/>
        <v>1.2017876591429752E-3</v>
      </c>
      <c r="O211" s="8">
        <v>52</v>
      </c>
      <c r="P211" s="17">
        <f t="shared" si="4"/>
        <v>1.9529049461073347E-3</v>
      </c>
      <c r="Q211" s="8">
        <v>0</v>
      </c>
      <c r="R211" s="17">
        <f t="shared" si="5"/>
        <v>0</v>
      </c>
      <c r="S211" s="8">
        <v>88</v>
      </c>
      <c r="T211" s="17">
        <f t="shared" si="6"/>
        <v>3.3049160626431816E-3</v>
      </c>
      <c r="U211" s="8">
        <v>20</v>
      </c>
      <c r="V211" s="17">
        <f t="shared" si="7"/>
        <v>7.5111728696435943E-4</v>
      </c>
      <c r="W211" s="8"/>
      <c r="X211" s="17">
        <f t="shared" si="8"/>
        <v>0</v>
      </c>
      <c r="Y211" s="8"/>
      <c r="Z211" s="17">
        <f t="shared" si="9"/>
        <v>0</v>
      </c>
      <c r="AA211" s="8"/>
      <c r="AB211" s="17">
        <f t="shared" si="10"/>
        <v>0</v>
      </c>
      <c r="AC211" s="8"/>
      <c r="AD211" s="17">
        <f t="shared" si="11"/>
        <v>0</v>
      </c>
      <c r="AE211" s="8">
        <v>5</v>
      </c>
      <c r="AF211" s="17">
        <f t="shared" si="12"/>
        <v>1.8777932174108986E-4</v>
      </c>
      <c r="AG211" s="8"/>
      <c r="AH211" s="17">
        <f t="shared" si="13"/>
        <v>0</v>
      </c>
      <c r="AI211" s="8"/>
      <c r="AJ211" s="17">
        <f t="shared" si="14"/>
        <v>0</v>
      </c>
      <c r="AK211" s="8"/>
      <c r="AL211" s="17">
        <f t="shared" si="15"/>
        <v>0</v>
      </c>
      <c r="AM211" s="8"/>
      <c r="AN211" s="17">
        <f t="shared" si="16"/>
        <v>0</v>
      </c>
      <c r="AO211" s="8">
        <v>63</v>
      </c>
      <c r="AP211" s="17">
        <f t="shared" si="17"/>
        <v>2.3660194539377325E-3</v>
      </c>
      <c r="AQ211" s="8">
        <v>14</v>
      </c>
      <c r="AR211" s="17">
        <f t="shared" si="18"/>
        <v>5.2578210087505161E-4</v>
      </c>
      <c r="AS211" s="8"/>
      <c r="AT211" s="17">
        <f t="shared" si="19"/>
        <v>0</v>
      </c>
      <c r="AU211" s="8"/>
      <c r="AV211" s="17">
        <f t="shared" si="20"/>
        <v>0</v>
      </c>
      <c r="AW211" s="8"/>
      <c r="AX211" s="17">
        <f t="shared" si="21"/>
        <v>0</v>
      </c>
      <c r="AY211" s="2"/>
      <c r="AZ211" s="2"/>
      <c r="BA211" s="3"/>
      <c r="BB211" s="3"/>
      <c r="BC211" s="3"/>
      <c r="BD211" s="3"/>
      <c r="BE211" s="3"/>
      <c r="BF211" s="3"/>
    </row>
    <row r="212" spans="1:58" ht="27">
      <c r="A212" s="14" t="s">
        <v>166</v>
      </c>
      <c r="B212" s="14" t="s">
        <v>150</v>
      </c>
      <c r="C212" s="5">
        <v>6255178103448</v>
      </c>
      <c r="D212" s="15" t="s">
        <v>43</v>
      </c>
      <c r="E212" s="8"/>
      <c r="F212" s="8">
        <v>88496</v>
      </c>
      <c r="G212" s="8">
        <v>87540</v>
      </c>
      <c r="H212" s="16">
        <f t="shared" si="0"/>
        <v>0.98919725185319107</v>
      </c>
      <c r="I212" s="10">
        <v>956</v>
      </c>
      <c r="J212" s="16">
        <f t="shared" si="1"/>
        <v>1.0802748146808896E-2</v>
      </c>
      <c r="K212" s="8">
        <v>0</v>
      </c>
      <c r="L212" s="17">
        <f t="shared" si="2"/>
        <v>0</v>
      </c>
      <c r="M212" s="8">
        <v>55</v>
      </c>
      <c r="N212" s="17">
        <f t="shared" si="3"/>
        <v>6.2149701681431929E-4</v>
      </c>
      <c r="O212" s="8">
        <v>101</v>
      </c>
      <c r="P212" s="17">
        <f t="shared" si="4"/>
        <v>1.1412945217862953E-3</v>
      </c>
      <c r="Q212" s="8">
        <v>0</v>
      </c>
      <c r="R212" s="17">
        <f t="shared" si="5"/>
        <v>0</v>
      </c>
      <c r="S212" s="8">
        <v>211</v>
      </c>
      <c r="T212" s="17">
        <f t="shared" si="6"/>
        <v>2.3842885554149341E-3</v>
      </c>
      <c r="U212" s="8">
        <v>56</v>
      </c>
      <c r="V212" s="17">
        <f t="shared" si="7"/>
        <v>6.3279696257457965E-4</v>
      </c>
      <c r="W212" s="8">
        <v>0</v>
      </c>
      <c r="X212" s="17">
        <f t="shared" si="8"/>
        <v>0</v>
      </c>
      <c r="Y212" s="8">
        <v>0</v>
      </c>
      <c r="Z212" s="17">
        <f t="shared" si="9"/>
        <v>0</v>
      </c>
      <c r="AA212" s="8">
        <v>0</v>
      </c>
      <c r="AB212" s="17">
        <f t="shared" si="10"/>
        <v>0</v>
      </c>
      <c r="AC212" s="8">
        <v>0</v>
      </c>
      <c r="AD212" s="17">
        <f t="shared" si="11"/>
        <v>0</v>
      </c>
      <c r="AE212" s="8">
        <v>78</v>
      </c>
      <c r="AF212" s="17">
        <f t="shared" si="12"/>
        <v>8.8139576930030736E-4</v>
      </c>
      <c r="AG212" s="8">
        <v>0</v>
      </c>
      <c r="AH212" s="17">
        <f t="shared" si="13"/>
        <v>0</v>
      </c>
      <c r="AI212" s="8">
        <v>0</v>
      </c>
      <c r="AJ212" s="17">
        <f t="shared" si="14"/>
        <v>0</v>
      </c>
      <c r="AK212" s="8">
        <v>0</v>
      </c>
      <c r="AL212" s="17">
        <f t="shared" si="15"/>
        <v>0</v>
      </c>
      <c r="AM212" s="8">
        <v>0</v>
      </c>
      <c r="AN212" s="17">
        <f t="shared" si="16"/>
        <v>0</v>
      </c>
      <c r="AO212" s="8">
        <v>88</v>
      </c>
      <c r="AP212" s="17">
        <f t="shared" si="17"/>
        <v>9.9439522690291087E-4</v>
      </c>
      <c r="AQ212" s="8">
        <v>367</v>
      </c>
      <c r="AR212" s="17">
        <f t="shared" si="18"/>
        <v>4.1470800940155489E-3</v>
      </c>
      <c r="AS212" s="8"/>
      <c r="AT212" s="17">
        <f t="shared" si="19"/>
        <v>0</v>
      </c>
      <c r="AU212" s="8"/>
      <c r="AV212" s="17">
        <f t="shared" si="20"/>
        <v>0</v>
      </c>
      <c r="AW212" s="8"/>
      <c r="AX212" s="17">
        <f t="shared" si="21"/>
        <v>0</v>
      </c>
      <c r="AY212" s="2"/>
      <c r="AZ212" s="2"/>
      <c r="BA212" s="3"/>
      <c r="BB212" s="3"/>
      <c r="BC212" s="3"/>
      <c r="BD212" s="3"/>
      <c r="BE212" s="3"/>
      <c r="BF212" s="3"/>
    </row>
    <row r="213" spans="1:58" ht="27">
      <c r="A213" s="14" t="s">
        <v>108</v>
      </c>
      <c r="B213" s="14" t="s">
        <v>167</v>
      </c>
      <c r="C213" s="44" t="s">
        <v>168</v>
      </c>
      <c r="D213" s="15" t="s">
        <v>37</v>
      </c>
      <c r="E213" s="8" t="s">
        <v>38</v>
      </c>
      <c r="F213" s="8">
        <f t="shared" ref="F213:F237" si="59">G213+I213</f>
        <v>547347</v>
      </c>
      <c r="G213" s="8">
        <f>270100+268150</f>
        <v>538250</v>
      </c>
      <c r="H213" s="16">
        <f t="shared" si="0"/>
        <v>0.98337983034528376</v>
      </c>
      <c r="I213" s="10">
        <f>3781+5316</f>
        <v>9097</v>
      </c>
      <c r="J213" s="16">
        <f t="shared" si="1"/>
        <v>1.6620169654716296E-2</v>
      </c>
      <c r="K213" s="8">
        <v>434</v>
      </c>
      <c r="L213" s="17">
        <f t="shared" si="2"/>
        <v>7.9291564583344753E-4</v>
      </c>
      <c r="M213" s="8">
        <v>128</v>
      </c>
      <c r="N213" s="17">
        <f t="shared" si="3"/>
        <v>2.3385530568359743E-4</v>
      </c>
      <c r="O213" s="8">
        <v>526</v>
      </c>
      <c r="P213" s="17">
        <f t="shared" si="4"/>
        <v>9.609991467935332E-4</v>
      </c>
      <c r="Q213" s="8">
        <v>9</v>
      </c>
      <c r="R213" s="17">
        <f t="shared" si="5"/>
        <v>1.6442951180877944E-5</v>
      </c>
      <c r="S213" s="8">
        <v>1271</v>
      </c>
      <c r="T213" s="17">
        <f t="shared" si="6"/>
        <v>2.3221101056550963E-3</v>
      </c>
      <c r="U213" s="8">
        <v>1896</v>
      </c>
      <c r="V213" s="17">
        <f t="shared" si="7"/>
        <v>3.4639817154382868E-3</v>
      </c>
      <c r="W213" s="8"/>
      <c r="X213" s="17">
        <f t="shared" si="8"/>
        <v>0</v>
      </c>
      <c r="Y213" s="8"/>
      <c r="Z213" s="17">
        <f t="shared" si="9"/>
        <v>0</v>
      </c>
      <c r="AA213" s="8"/>
      <c r="AB213" s="17">
        <f t="shared" si="10"/>
        <v>0</v>
      </c>
      <c r="AC213" s="8"/>
      <c r="AD213" s="17">
        <f t="shared" si="11"/>
        <v>0</v>
      </c>
      <c r="AE213" s="8">
        <v>1471</v>
      </c>
      <c r="AF213" s="17">
        <f t="shared" si="12"/>
        <v>2.6875090207857171E-3</v>
      </c>
      <c r="AG213" s="8"/>
      <c r="AH213" s="17">
        <f t="shared" si="13"/>
        <v>0</v>
      </c>
      <c r="AI213" s="8"/>
      <c r="AJ213" s="17">
        <f t="shared" si="14"/>
        <v>0</v>
      </c>
      <c r="AK213" s="8"/>
      <c r="AL213" s="17">
        <f t="shared" si="15"/>
        <v>0</v>
      </c>
      <c r="AM213" s="8"/>
      <c r="AN213" s="17">
        <f t="shared" si="16"/>
        <v>0</v>
      </c>
      <c r="AO213" s="8">
        <v>210</v>
      </c>
      <c r="AP213" s="17">
        <f t="shared" si="17"/>
        <v>3.8366886088715203E-4</v>
      </c>
      <c r="AQ213" s="8">
        <v>1380</v>
      </c>
      <c r="AR213" s="17">
        <f t="shared" si="18"/>
        <v>2.5212525144012849E-3</v>
      </c>
      <c r="AS213" s="8">
        <v>26</v>
      </c>
      <c r="AT213" s="17">
        <f t="shared" si="19"/>
        <v>4.7501858966980726E-5</v>
      </c>
      <c r="AU213" s="8">
        <v>100</v>
      </c>
      <c r="AV213" s="17">
        <f t="shared" si="20"/>
        <v>1.8269945756531049E-4</v>
      </c>
      <c r="AW213" s="8">
        <v>7</v>
      </c>
      <c r="AX213" s="17">
        <f t="shared" si="21"/>
        <v>1.2788962029571735E-5</v>
      </c>
      <c r="AY213" s="2"/>
      <c r="AZ213" s="2"/>
      <c r="BA213" s="3"/>
      <c r="BB213" s="3"/>
      <c r="BC213" s="3"/>
      <c r="BD213" s="3"/>
      <c r="BE213" s="3"/>
      <c r="BF213" s="3"/>
    </row>
    <row r="214" spans="1:58" ht="27">
      <c r="A214" s="14" t="s">
        <v>108</v>
      </c>
      <c r="B214" s="14" t="s">
        <v>167</v>
      </c>
      <c r="C214" s="44" t="s">
        <v>110</v>
      </c>
      <c r="D214" s="15" t="s">
        <v>104</v>
      </c>
      <c r="E214" s="8" t="s">
        <v>105</v>
      </c>
      <c r="F214" s="8">
        <f t="shared" si="59"/>
        <v>622912</v>
      </c>
      <c r="G214" s="8">
        <f>593803+20250</f>
        <v>614053</v>
      </c>
      <c r="H214" s="16">
        <f t="shared" si="0"/>
        <v>0.98577808743450113</v>
      </c>
      <c r="I214" s="10">
        <f>8605+254</f>
        <v>8859</v>
      </c>
      <c r="J214" s="16">
        <f t="shared" si="1"/>
        <v>1.4221912565498818E-2</v>
      </c>
      <c r="K214" s="8">
        <v>619</v>
      </c>
      <c r="L214" s="17">
        <f t="shared" si="2"/>
        <v>9.9371981917188951E-4</v>
      </c>
      <c r="M214" s="8">
        <v>57</v>
      </c>
      <c r="N214" s="17">
        <f t="shared" si="3"/>
        <v>9.1505702250077058E-5</v>
      </c>
      <c r="O214" s="8">
        <v>517</v>
      </c>
      <c r="P214" s="17">
        <f t="shared" si="4"/>
        <v>8.2997277304017257E-4</v>
      </c>
      <c r="Q214" s="8">
        <v>0</v>
      </c>
      <c r="R214" s="17">
        <f t="shared" si="5"/>
        <v>0</v>
      </c>
      <c r="S214" s="8">
        <v>1526</v>
      </c>
      <c r="T214" s="17">
        <f t="shared" si="6"/>
        <v>2.4497842391862736E-3</v>
      </c>
      <c r="U214" s="8">
        <v>2223</v>
      </c>
      <c r="V214" s="17">
        <f t="shared" si="7"/>
        <v>3.5687223877530054E-3</v>
      </c>
      <c r="W214" s="8"/>
      <c r="X214" s="17">
        <f t="shared" si="8"/>
        <v>0</v>
      </c>
      <c r="Y214" s="8"/>
      <c r="Z214" s="17">
        <f t="shared" si="9"/>
        <v>0</v>
      </c>
      <c r="AA214" s="8"/>
      <c r="AB214" s="17">
        <f t="shared" si="10"/>
        <v>0</v>
      </c>
      <c r="AC214" s="8"/>
      <c r="AD214" s="17">
        <f t="shared" si="11"/>
        <v>0</v>
      </c>
      <c r="AE214" s="8"/>
      <c r="AF214" s="17">
        <f t="shared" si="12"/>
        <v>0</v>
      </c>
      <c r="AG214" s="8"/>
      <c r="AH214" s="17">
        <f t="shared" si="13"/>
        <v>0</v>
      </c>
      <c r="AI214" s="8"/>
      <c r="AJ214" s="17">
        <f t="shared" si="14"/>
        <v>0</v>
      </c>
      <c r="AK214" s="8"/>
      <c r="AL214" s="17">
        <f t="shared" si="15"/>
        <v>0</v>
      </c>
      <c r="AM214" s="8"/>
      <c r="AN214" s="17">
        <f t="shared" si="16"/>
        <v>0</v>
      </c>
      <c r="AO214" s="8">
        <v>369</v>
      </c>
      <c r="AP214" s="17">
        <f t="shared" si="17"/>
        <v>5.9237901982944622E-4</v>
      </c>
      <c r="AQ214" s="8">
        <v>95</v>
      </c>
      <c r="AR214" s="17">
        <f t="shared" si="18"/>
        <v>1.5250950375012842E-4</v>
      </c>
      <c r="AS214" s="8">
        <v>0</v>
      </c>
      <c r="AT214" s="17">
        <f t="shared" si="19"/>
        <v>0</v>
      </c>
      <c r="AU214" s="8">
        <v>140</v>
      </c>
      <c r="AV214" s="17">
        <f t="shared" si="20"/>
        <v>2.247508476317682E-4</v>
      </c>
      <c r="AW214" s="8">
        <v>22</v>
      </c>
      <c r="AX214" s="17">
        <f t="shared" si="21"/>
        <v>3.5317990342135007E-5</v>
      </c>
      <c r="AY214" s="2"/>
      <c r="AZ214" s="2"/>
      <c r="BA214" s="3"/>
      <c r="BB214" s="3"/>
      <c r="BC214" s="3"/>
      <c r="BD214" s="3"/>
      <c r="BE214" s="3"/>
      <c r="BF214" s="3"/>
    </row>
    <row r="215" spans="1:58" ht="27">
      <c r="A215" s="14" t="s">
        <v>108</v>
      </c>
      <c r="B215" s="14" t="s">
        <v>167</v>
      </c>
      <c r="C215" s="44" t="s">
        <v>115</v>
      </c>
      <c r="D215" s="15" t="s">
        <v>104</v>
      </c>
      <c r="E215" s="8" t="s">
        <v>105</v>
      </c>
      <c r="F215" s="8">
        <f t="shared" si="59"/>
        <v>459393</v>
      </c>
      <c r="G215" s="8">
        <f>277650+174970</f>
        <v>452620</v>
      </c>
      <c r="H215" s="16">
        <f t="shared" si="0"/>
        <v>0.9852566321210815</v>
      </c>
      <c r="I215" s="10">
        <f>4020+2753</f>
        <v>6773</v>
      </c>
      <c r="J215" s="16">
        <f t="shared" si="1"/>
        <v>1.4743367878918485E-2</v>
      </c>
      <c r="K215" s="8">
        <v>640</v>
      </c>
      <c r="L215" s="17">
        <f t="shared" si="2"/>
        <v>1.3931426904632853E-3</v>
      </c>
      <c r="M215" s="8">
        <v>193</v>
      </c>
      <c r="N215" s="17">
        <f t="shared" si="3"/>
        <v>4.2011959259283444E-4</v>
      </c>
      <c r="O215" s="8">
        <v>460</v>
      </c>
      <c r="P215" s="17">
        <f t="shared" si="4"/>
        <v>1.0013213087704863E-3</v>
      </c>
      <c r="Q215" s="8">
        <v>2</v>
      </c>
      <c r="R215" s="17">
        <f t="shared" si="5"/>
        <v>4.353570907697766E-6</v>
      </c>
      <c r="S215" s="8">
        <v>1161</v>
      </c>
      <c r="T215" s="17">
        <f t="shared" si="6"/>
        <v>2.5272479119185535E-3</v>
      </c>
      <c r="U215" s="8">
        <v>1606</v>
      </c>
      <c r="V215" s="17">
        <f t="shared" si="7"/>
        <v>3.4959174388813066E-3</v>
      </c>
      <c r="W215" s="8"/>
      <c r="X215" s="17">
        <f t="shared" si="8"/>
        <v>0</v>
      </c>
      <c r="Y215" s="8"/>
      <c r="Z215" s="17">
        <f t="shared" si="9"/>
        <v>0</v>
      </c>
      <c r="AA215" s="8"/>
      <c r="AB215" s="17">
        <f t="shared" si="10"/>
        <v>0</v>
      </c>
      <c r="AC215" s="8"/>
      <c r="AD215" s="17">
        <f t="shared" si="11"/>
        <v>0</v>
      </c>
      <c r="AE215" s="8"/>
      <c r="AF215" s="17">
        <f t="shared" si="12"/>
        <v>0</v>
      </c>
      <c r="AG215" s="8"/>
      <c r="AH215" s="17">
        <f t="shared" si="13"/>
        <v>0</v>
      </c>
      <c r="AI215" s="8"/>
      <c r="AJ215" s="17">
        <f t="shared" si="14"/>
        <v>0</v>
      </c>
      <c r="AK215" s="8"/>
      <c r="AL215" s="17">
        <f t="shared" si="15"/>
        <v>0</v>
      </c>
      <c r="AM215" s="8"/>
      <c r="AN215" s="17">
        <f t="shared" si="16"/>
        <v>0</v>
      </c>
      <c r="AO215" s="8">
        <v>229</v>
      </c>
      <c r="AP215" s="17">
        <f t="shared" si="17"/>
        <v>4.9848386893139426E-4</v>
      </c>
      <c r="AQ215" s="8">
        <v>903</v>
      </c>
      <c r="AR215" s="17">
        <f t="shared" si="18"/>
        <v>1.9656372648255414E-3</v>
      </c>
      <c r="AS215" s="8">
        <v>0</v>
      </c>
      <c r="AT215" s="17">
        <f t="shared" si="19"/>
        <v>0</v>
      </c>
      <c r="AU215" s="8">
        <v>105</v>
      </c>
      <c r="AV215" s="17">
        <f t="shared" si="20"/>
        <v>2.2856247265413274E-4</v>
      </c>
      <c r="AW215" s="8">
        <v>2</v>
      </c>
      <c r="AX215" s="17">
        <f t="shared" si="21"/>
        <v>4.353570907697766E-6</v>
      </c>
      <c r="AY215" s="2"/>
      <c r="AZ215" s="2"/>
      <c r="BA215" s="3"/>
      <c r="BB215" s="3"/>
      <c r="BC215" s="3"/>
      <c r="BD215" s="3"/>
      <c r="BE215" s="3"/>
      <c r="BF215" s="3"/>
    </row>
    <row r="216" spans="1:58" ht="27">
      <c r="A216" s="14" t="s">
        <v>108</v>
      </c>
      <c r="B216" s="14" t="s">
        <v>167</v>
      </c>
      <c r="C216" s="44" t="s">
        <v>112</v>
      </c>
      <c r="D216" s="15" t="s">
        <v>56</v>
      </c>
      <c r="E216" s="8" t="s">
        <v>57</v>
      </c>
      <c r="F216" s="8">
        <f t="shared" si="59"/>
        <v>367842</v>
      </c>
      <c r="G216" s="8">
        <f>199783+161750</f>
        <v>361533</v>
      </c>
      <c r="H216" s="16">
        <f t="shared" si="0"/>
        <v>0.98284861435072668</v>
      </c>
      <c r="I216" s="10">
        <f>3533+2776</f>
        <v>6309</v>
      </c>
      <c r="J216" s="16">
        <f t="shared" si="1"/>
        <v>1.7151385649273328E-2</v>
      </c>
      <c r="K216" s="8">
        <v>583</v>
      </c>
      <c r="L216" s="17">
        <f t="shared" si="2"/>
        <v>1.584919612224814E-3</v>
      </c>
      <c r="M216" s="8">
        <v>141</v>
      </c>
      <c r="N216" s="17">
        <f t="shared" si="3"/>
        <v>3.8331675012641294E-4</v>
      </c>
      <c r="O216" s="8">
        <v>402</v>
      </c>
      <c r="P216" s="17">
        <f t="shared" si="4"/>
        <v>1.0928605216370072E-3</v>
      </c>
      <c r="Q216" s="8">
        <v>5</v>
      </c>
      <c r="R216" s="17">
        <f t="shared" si="5"/>
        <v>1.3592792557674218E-5</v>
      </c>
      <c r="S216" s="8">
        <v>851</v>
      </c>
      <c r="T216" s="17">
        <f t="shared" si="6"/>
        <v>2.313493293316152E-3</v>
      </c>
      <c r="U216" s="8">
        <v>1546</v>
      </c>
      <c r="V216" s="17">
        <f t="shared" si="7"/>
        <v>4.2028914588328687E-3</v>
      </c>
      <c r="W216" s="8"/>
      <c r="X216" s="17">
        <f t="shared" si="8"/>
        <v>0</v>
      </c>
      <c r="Y216" s="8"/>
      <c r="Z216" s="17">
        <f t="shared" si="9"/>
        <v>0</v>
      </c>
      <c r="AA216" s="8"/>
      <c r="AB216" s="17">
        <f t="shared" si="10"/>
        <v>0</v>
      </c>
      <c r="AC216" s="8"/>
      <c r="AD216" s="17">
        <f t="shared" si="11"/>
        <v>0</v>
      </c>
      <c r="AE216" s="8"/>
      <c r="AF216" s="17">
        <f t="shared" si="12"/>
        <v>0</v>
      </c>
      <c r="AG216" s="8"/>
      <c r="AH216" s="17">
        <f t="shared" si="13"/>
        <v>0</v>
      </c>
      <c r="AI216" s="8"/>
      <c r="AJ216" s="17">
        <f t="shared" si="14"/>
        <v>0</v>
      </c>
      <c r="AK216" s="8"/>
      <c r="AL216" s="17">
        <f t="shared" si="15"/>
        <v>0</v>
      </c>
      <c r="AM216" s="8"/>
      <c r="AN216" s="17">
        <f t="shared" si="16"/>
        <v>0</v>
      </c>
      <c r="AO216" s="8">
        <v>206</v>
      </c>
      <c r="AP216" s="17">
        <f t="shared" si="17"/>
        <v>5.6002305337617781E-4</v>
      </c>
      <c r="AQ216" s="8">
        <v>928</v>
      </c>
      <c r="AR216" s="17">
        <f t="shared" si="18"/>
        <v>2.5228222987043352E-3</v>
      </c>
      <c r="AS216" s="8">
        <v>0</v>
      </c>
      <c r="AT216" s="17">
        <f t="shared" si="19"/>
        <v>0</v>
      </c>
      <c r="AU216" s="8">
        <v>134</v>
      </c>
      <c r="AV216" s="17">
        <f t="shared" si="20"/>
        <v>3.6428684054566905E-4</v>
      </c>
      <c r="AW216" s="8">
        <v>10</v>
      </c>
      <c r="AX216" s="17">
        <f t="shared" si="21"/>
        <v>2.7185585115348437E-5</v>
      </c>
      <c r="AY216" s="2"/>
      <c r="AZ216" s="2"/>
      <c r="BA216" s="3"/>
      <c r="BB216" s="3"/>
      <c r="BC216" s="3"/>
      <c r="BD216" s="3"/>
      <c r="BE216" s="3"/>
      <c r="BF216" s="3"/>
    </row>
    <row r="217" spans="1:58" ht="27">
      <c r="A217" s="14" t="s">
        <v>91</v>
      </c>
      <c r="B217" s="14" t="s">
        <v>167</v>
      </c>
      <c r="C217" s="26" t="s">
        <v>169</v>
      </c>
      <c r="D217" s="15" t="s">
        <v>69</v>
      </c>
      <c r="E217" s="8" t="s">
        <v>70</v>
      </c>
      <c r="F217" s="8">
        <f t="shared" si="59"/>
        <v>107989</v>
      </c>
      <c r="G217" s="8">
        <v>106884</v>
      </c>
      <c r="H217" s="16">
        <f t="shared" si="0"/>
        <v>0.98976747631703232</v>
      </c>
      <c r="I217" s="10">
        <v>1105</v>
      </c>
      <c r="J217" s="16">
        <f t="shared" si="1"/>
        <v>1.023252368296771E-2</v>
      </c>
      <c r="K217" s="8"/>
      <c r="L217" s="17">
        <f t="shared" si="2"/>
        <v>0</v>
      </c>
      <c r="M217" s="8">
        <v>303</v>
      </c>
      <c r="N217" s="17">
        <f t="shared" si="3"/>
        <v>2.8058413356915981E-3</v>
      </c>
      <c r="O217" s="8"/>
      <c r="P217" s="17">
        <f t="shared" si="4"/>
        <v>0</v>
      </c>
      <c r="Q217" s="8"/>
      <c r="R217" s="17">
        <f t="shared" si="5"/>
        <v>0</v>
      </c>
      <c r="S217" s="8">
        <v>0</v>
      </c>
      <c r="T217" s="17">
        <f t="shared" si="6"/>
        <v>0</v>
      </c>
      <c r="U217" s="8">
        <v>0</v>
      </c>
      <c r="V217" s="17">
        <f t="shared" si="7"/>
        <v>0</v>
      </c>
      <c r="W217" s="8">
        <v>274</v>
      </c>
      <c r="X217" s="17">
        <f t="shared" si="8"/>
        <v>2.5372954652788712E-3</v>
      </c>
      <c r="Y217" s="8"/>
      <c r="Z217" s="17">
        <f t="shared" si="9"/>
        <v>0</v>
      </c>
      <c r="AA217" s="8"/>
      <c r="AB217" s="17">
        <f t="shared" si="10"/>
        <v>0</v>
      </c>
      <c r="AC217" s="8">
        <v>41</v>
      </c>
      <c r="AD217" s="17">
        <f t="shared" si="11"/>
        <v>3.7966829954902816E-4</v>
      </c>
      <c r="AE217" s="8"/>
      <c r="AF217" s="17">
        <f t="shared" si="12"/>
        <v>0</v>
      </c>
      <c r="AG217" s="8"/>
      <c r="AH217" s="17">
        <f t="shared" si="13"/>
        <v>0</v>
      </c>
      <c r="AI217" s="8"/>
      <c r="AJ217" s="17">
        <f t="shared" si="14"/>
        <v>0</v>
      </c>
      <c r="AK217" s="8"/>
      <c r="AL217" s="17">
        <f t="shared" si="15"/>
        <v>0</v>
      </c>
      <c r="AM217" s="8"/>
      <c r="AN217" s="17">
        <f t="shared" si="16"/>
        <v>0</v>
      </c>
      <c r="AO217" s="8"/>
      <c r="AP217" s="17">
        <f t="shared" si="17"/>
        <v>0</v>
      </c>
      <c r="AQ217" s="8">
        <v>290</v>
      </c>
      <c r="AR217" s="17">
        <f t="shared" si="18"/>
        <v>2.6854587041272721E-3</v>
      </c>
      <c r="AS217" s="8">
        <v>0</v>
      </c>
      <c r="AT217" s="17">
        <f t="shared" si="19"/>
        <v>0</v>
      </c>
      <c r="AU217" s="8">
        <v>197</v>
      </c>
      <c r="AV217" s="17">
        <f t="shared" si="20"/>
        <v>1.82425987832094E-3</v>
      </c>
      <c r="AW217" s="8">
        <v>0</v>
      </c>
      <c r="AX217" s="17">
        <f t="shared" si="21"/>
        <v>0</v>
      </c>
      <c r="AY217" s="2"/>
      <c r="AZ217" s="2"/>
      <c r="BA217" s="3"/>
      <c r="BB217" s="3"/>
      <c r="BC217" s="3"/>
      <c r="BD217" s="3"/>
      <c r="BE217" s="3"/>
      <c r="BF217" s="3"/>
    </row>
    <row r="218" spans="1:58" ht="27">
      <c r="A218" s="14" t="s">
        <v>91</v>
      </c>
      <c r="B218" s="14" t="s">
        <v>167</v>
      </c>
      <c r="C218" s="44" t="s">
        <v>170</v>
      </c>
      <c r="D218" s="15" t="s">
        <v>136</v>
      </c>
      <c r="E218" s="8" t="s">
        <v>171</v>
      </c>
      <c r="F218" s="8">
        <f t="shared" si="59"/>
        <v>71533</v>
      </c>
      <c r="G218" s="8">
        <v>70968</v>
      </c>
      <c r="H218" s="16">
        <f t="shared" si="0"/>
        <v>0.99210154753750013</v>
      </c>
      <c r="I218" s="10">
        <v>565</v>
      </c>
      <c r="J218" s="16">
        <f t="shared" si="1"/>
        <v>7.8984524624998251E-3</v>
      </c>
      <c r="K218" s="8"/>
      <c r="L218" s="17">
        <f t="shared" si="2"/>
        <v>0</v>
      </c>
      <c r="M218" s="8">
        <v>119</v>
      </c>
      <c r="N218" s="17">
        <f t="shared" si="3"/>
        <v>1.6635678637831491E-3</v>
      </c>
      <c r="O218" s="8"/>
      <c r="P218" s="17">
        <f t="shared" si="4"/>
        <v>0</v>
      </c>
      <c r="Q218" s="8"/>
      <c r="R218" s="17">
        <f t="shared" si="5"/>
        <v>0</v>
      </c>
      <c r="S218" s="8">
        <v>11</v>
      </c>
      <c r="T218" s="17">
        <f t="shared" si="6"/>
        <v>1.5377518068583732E-4</v>
      </c>
      <c r="U218" s="8">
        <v>122</v>
      </c>
      <c r="V218" s="17">
        <f t="shared" si="7"/>
        <v>1.705506549424741E-3</v>
      </c>
      <c r="W218" s="8">
        <v>162</v>
      </c>
      <c r="X218" s="17">
        <f t="shared" si="8"/>
        <v>2.2646890246459674E-3</v>
      </c>
      <c r="Y218" s="8"/>
      <c r="Z218" s="17">
        <f t="shared" si="9"/>
        <v>0</v>
      </c>
      <c r="AA218" s="8"/>
      <c r="AB218" s="17">
        <f t="shared" si="10"/>
        <v>0</v>
      </c>
      <c r="AC218" s="8">
        <v>34</v>
      </c>
      <c r="AD218" s="17">
        <f t="shared" si="11"/>
        <v>4.7530510393804256E-4</v>
      </c>
      <c r="AE218" s="8"/>
      <c r="AF218" s="17">
        <f t="shared" si="12"/>
        <v>0</v>
      </c>
      <c r="AG218" s="8"/>
      <c r="AH218" s="17">
        <f t="shared" si="13"/>
        <v>0</v>
      </c>
      <c r="AI218" s="8"/>
      <c r="AJ218" s="17">
        <f t="shared" si="14"/>
        <v>0</v>
      </c>
      <c r="AK218" s="8"/>
      <c r="AL218" s="17">
        <f t="shared" si="15"/>
        <v>0</v>
      </c>
      <c r="AM218" s="8"/>
      <c r="AN218" s="17">
        <f t="shared" si="16"/>
        <v>0</v>
      </c>
      <c r="AO218" s="8"/>
      <c r="AP218" s="17">
        <f t="shared" si="17"/>
        <v>0</v>
      </c>
      <c r="AQ218" s="8">
        <v>79</v>
      </c>
      <c r="AR218" s="17">
        <f t="shared" si="18"/>
        <v>1.1043853885619225E-3</v>
      </c>
      <c r="AS218" s="8">
        <v>0</v>
      </c>
      <c r="AT218" s="17">
        <f t="shared" si="19"/>
        <v>0</v>
      </c>
      <c r="AU218" s="8">
        <v>38</v>
      </c>
      <c r="AV218" s="17">
        <f t="shared" si="20"/>
        <v>5.3122335146016527E-4</v>
      </c>
      <c r="AW218" s="8">
        <v>0</v>
      </c>
      <c r="AX218" s="17">
        <f t="shared" si="21"/>
        <v>0</v>
      </c>
      <c r="AY218" s="2"/>
      <c r="AZ218" s="2"/>
      <c r="BA218" s="3"/>
      <c r="BB218" s="3"/>
      <c r="BC218" s="3"/>
      <c r="BD218" s="3"/>
      <c r="BE218" s="3"/>
      <c r="BF218" s="3"/>
    </row>
    <row r="219" spans="1:58" ht="27">
      <c r="A219" s="14" t="s">
        <v>91</v>
      </c>
      <c r="B219" s="14" t="s">
        <v>167</v>
      </c>
      <c r="C219" s="44" t="s">
        <v>172</v>
      </c>
      <c r="D219" s="15" t="s">
        <v>122</v>
      </c>
      <c r="E219" s="8" t="s">
        <v>123</v>
      </c>
      <c r="F219" s="8">
        <f t="shared" si="59"/>
        <v>91439</v>
      </c>
      <c r="G219" s="8">
        <v>90550</v>
      </c>
      <c r="H219" s="16">
        <f t="shared" si="0"/>
        <v>0.99027767145309986</v>
      </c>
      <c r="I219" s="10">
        <v>889</v>
      </c>
      <c r="J219" s="16">
        <f t="shared" si="1"/>
        <v>9.7223285469001195E-3</v>
      </c>
      <c r="K219" s="8"/>
      <c r="L219" s="17">
        <f t="shared" si="2"/>
        <v>0</v>
      </c>
      <c r="M219" s="8">
        <v>124</v>
      </c>
      <c r="N219" s="17">
        <f t="shared" si="3"/>
        <v>1.3560953203775195E-3</v>
      </c>
      <c r="O219" s="8"/>
      <c r="P219" s="17">
        <f t="shared" si="4"/>
        <v>0</v>
      </c>
      <c r="Q219" s="8"/>
      <c r="R219" s="17">
        <f t="shared" si="5"/>
        <v>0</v>
      </c>
      <c r="S219" s="8">
        <v>93</v>
      </c>
      <c r="T219" s="17">
        <f t="shared" si="6"/>
        <v>1.0170714902831396E-3</v>
      </c>
      <c r="U219" s="8">
        <v>338</v>
      </c>
      <c r="V219" s="17">
        <f t="shared" si="7"/>
        <v>3.6964533732871093E-3</v>
      </c>
      <c r="W219" s="8">
        <v>119</v>
      </c>
      <c r="X219" s="17">
        <f t="shared" si="8"/>
        <v>1.301414057459071E-3</v>
      </c>
      <c r="Y219" s="8"/>
      <c r="Z219" s="17">
        <f t="shared" si="9"/>
        <v>0</v>
      </c>
      <c r="AA219" s="8"/>
      <c r="AB219" s="17">
        <f t="shared" si="10"/>
        <v>0</v>
      </c>
      <c r="AC219" s="8">
        <v>36</v>
      </c>
      <c r="AD219" s="17">
        <f t="shared" si="11"/>
        <v>3.9370509301282823E-4</v>
      </c>
      <c r="AE219" s="8"/>
      <c r="AF219" s="17">
        <f t="shared" si="12"/>
        <v>0</v>
      </c>
      <c r="AG219" s="8"/>
      <c r="AH219" s="17">
        <f t="shared" si="13"/>
        <v>0</v>
      </c>
      <c r="AI219" s="8"/>
      <c r="AJ219" s="17">
        <f t="shared" si="14"/>
        <v>0</v>
      </c>
      <c r="AK219" s="8"/>
      <c r="AL219" s="17">
        <f t="shared" si="15"/>
        <v>0</v>
      </c>
      <c r="AM219" s="8"/>
      <c r="AN219" s="17">
        <f t="shared" si="16"/>
        <v>0</v>
      </c>
      <c r="AO219" s="8"/>
      <c r="AP219" s="17">
        <f t="shared" si="17"/>
        <v>0</v>
      </c>
      <c r="AQ219" s="8">
        <v>109</v>
      </c>
      <c r="AR219" s="17">
        <f t="shared" si="18"/>
        <v>1.1920515316221744E-3</v>
      </c>
      <c r="AS219" s="8">
        <v>0</v>
      </c>
      <c r="AT219" s="17">
        <f t="shared" si="19"/>
        <v>0</v>
      </c>
      <c r="AU219" s="8">
        <v>70</v>
      </c>
      <c r="AV219" s="17">
        <f t="shared" si="20"/>
        <v>7.6553768085827715E-4</v>
      </c>
      <c r="AW219" s="8">
        <v>0</v>
      </c>
      <c r="AX219" s="17">
        <f t="shared" si="21"/>
        <v>0</v>
      </c>
      <c r="AY219" s="2"/>
      <c r="AZ219" s="2"/>
      <c r="BA219" s="3"/>
      <c r="BB219" s="3"/>
      <c r="BC219" s="3"/>
      <c r="BD219" s="3"/>
      <c r="BE219" s="3"/>
      <c r="BF219" s="3"/>
    </row>
    <row r="220" spans="1:58" ht="27">
      <c r="A220" s="14" t="s">
        <v>91</v>
      </c>
      <c r="B220" s="14" t="s">
        <v>167</v>
      </c>
      <c r="C220" s="44" t="s">
        <v>173</v>
      </c>
      <c r="D220" s="15" t="s">
        <v>69</v>
      </c>
      <c r="E220" s="8" t="s">
        <v>70</v>
      </c>
      <c r="F220" s="8">
        <f t="shared" si="59"/>
        <v>4296</v>
      </c>
      <c r="G220" s="8">
        <v>4268</v>
      </c>
      <c r="H220" s="16">
        <f t="shared" si="0"/>
        <v>0.9934823091247672</v>
      </c>
      <c r="I220" s="10">
        <v>28</v>
      </c>
      <c r="J220" s="16">
        <f t="shared" si="1"/>
        <v>6.5176908752327747E-3</v>
      </c>
      <c r="K220" s="8"/>
      <c r="L220" s="17">
        <f t="shared" si="2"/>
        <v>0</v>
      </c>
      <c r="M220" s="8">
        <v>12</v>
      </c>
      <c r="N220" s="17">
        <f t="shared" si="3"/>
        <v>2.7932960893854749E-3</v>
      </c>
      <c r="O220" s="8"/>
      <c r="P220" s="17">
        <f t="shared" si="4"/>
        <v>0</v>
      </c>
      <c r="Q220" s="8"/>
      <c r="R220" s="17">
        <f t="shared" si="5"/>
        <v>0</v>
      </c>
      <c r="S220" s="8">
        <v>0</v>
      </c>
      <c r="T220" s="17">
        <f t="shared" si="6"/>
        <v>0</v>
      </c>
      <c r="U220" s="8">
        <v>0</v>
      </c>
      <c r="V220" s="17">
        <f t="shared" si="7"/>
        <v>0</v>
      </c>
      <c r="W220" s="8">
        <v>0</v>
      </c>
      <c r="X220" s="17">
        <f t="shared" si="8"/>
        <v>0</v>
      </c>
      <c r="Y220" s="8"/>
      <c r="Z220" s="17">
        <f t="shared" si="9"/>
        <v>0</v>
      </c>
      <c r="AA220" s="8"/>
      <c r="AB220" s="17">
        <f t="shared" si="10"/>
        <v>0</v>
      </c>
      <c r="AC220" s="8">
        <v>0</v>
      </c>
      <c r="AD220" s="17">
        <f t="shared" si="11"/>
        <v>0</v>
      </c>
      <c r="AE220" s="8"/>
      <c r="AF220" s="17">
        <f t="shared" si="12"/>
        <v>0</v>
      </c>
      <c r="AG220" s="8"/>
      <c r="AH220" s="17">
        <f t="shared" si="13"/>
        <v>0</v>
      </c>
      <c r="AI220" s="8"/>
      <c r="AJ220" s="17">
        <f t="shared" si="14"/>
        <v>0</v>
      </c>
      <c r="AK220" s="8"/>
      <c r="AL220" s="17">
        <f t="shared" si="15"/>
        <v>0</v>
      </c>
      <c r="AM220" s="8"/>
      <c r="AN220" s="17">
        <f t="shared" si="16"/>
        <v>0</v>
      </c>
      <c r="AO220" s="8"/>
      <c r="AP220" s="17">
        <f t="shared" si="17"/>
        <v>0</v>
      </c>
      <c r="AQ220" s="8">
        <v>16</v>
      </c>
      <c r="AR220" s="17">
        <f t="shared" si="18"/>
        <v>3.7243947858472998E-3</v>
      </c>
      <c r="AS220" s="8">
        <v>0</v>
      </c>
      <c r="AT220" s="17">
        <f t="shared" si="19"/>
        <v>0</v>
      </c>
      <c r="AU220" s="8">
        <v>0</v>
      </c>
      <c r="AV220" s="17">
        <f t="shared" si="20"/>
        <v>0</v>
      </c>
      <c r="AW220" s="8">
        <v>0</v>
      </c>
      <c r="AX220" s="17">
        <f t="shared" si="21"/>
        <v>0</v>
      </c>
      <c r="AY220" s="2"/>
      <c r="AZ220" s="2"/>
      <c r="BA220" s="3"/>
      <c r="BB220" s="3"/>
      <c r="BC220" s="3"/>
      <c r="BD220" s="3"/>
      <c r="BE220" s="3"/>
      <c r="BF220" s="3"/>
    </row>
    <row r="221" spans="1:58" ht="27">
      <c r="A221" s="14" t="s">
        <v>91</v>
      </c>
      <c r="B221" s="14" t="s">
        <v>167</v>
      </c>
      <c r="C221" s="26" t="s">
        <v>98</v>
      </c>
      <c r="D221" s="15" t="s">
        <v>56</v>
      </c>
      <c r="E221" s="8" t="s">
        <v>57</v>
      </c>
      <c r="F221" s="8">
        <f t="shared" si="59"/>
        <v>147174</v>
      </c>
      <c r="G221" s="8">
        <v>145759</v>
      </c>
      <c r="H221" s="16">
        <f t="shared" si="0"/>
        <v>0.99038553005286256</v>
      </c>
      <c r="I221" s="10">
        <v>1415</v>
      </c>
      <c r="J221" s="16">
        <f t="shared" si="1"/>
        <v>9.614469947137402E-3</v>
      </c>
      <c r="K221" s="8"/>
      <c r="L221" s="17">
        <f t="shared" si="2"/>
        <v>0</v>
      </c>
      <c r="M221" s="8">
        <v>284</v>
      </c>
      <c r="N221" s="17">
        <f t="shared" si="3"/>
        <v>1.9296886678353514E-3</v>
      </c>
      <c r="O221" s="8"/>
      <c r="P221" s="17">
        <f t="shared" si="4"/>
        <v>0</v>
      </c>
      <c r="Q221" s="8"/>
      <c r="R221" s="17">
        <f t="shared" si="5"/>
        <v>0</v>
      </c>
      <c r="S221" s="8">
        <v>133</v>
      </c>
      <c r="T221" s="17">
        <f t="shared" si="6"/>
        <v>9.0369222824683711E-4</v>
      </c>
      <c r="U221" s="8">
        <v>174</v>
      </c>
      <c r="V221" s="17">
        <f t="shared" si="7"/>
        <v>1.1822740429695462E-3</v>
      </c>
      <c r="W221" s="8">
        <v>228</v>
      </c>
      <c r="X221" s="17">
        <f t="shared" si="8"/>
        <v>1.5491866769945779E-3</v>
      </c>
      <c r="Y221" s="8"/>
      <c r="Z221" s="17">
        <f t="shared" si="9"/>
        <v>0</v>
      </c>
      <c r="AA221" s="8"/>
      <c r="AB221" s="17">
        <f t="shared" si="10"/>
        <v>0</v>
      </c>
      <c r="AC221" s="8">
        <v>122</v>
      </c>
      <c r="AD221" s="17">
        <f t="shared" si="11"/>
        <v>8.2895076576025659E-4</v>
      </c>
      <c r="AE221" s="8"/>
      <c r="AF221" s="17">
        <f t="shared" si="12"/>
        <v>0</v>
      </c>
      <c r="AG221" s="8"/>
      <c r="AH221" s="17">
        <f t="shared" si="13"/>
        <v>0</v>
      </c>
      <c r="AI221" s="8"/>
      <c r="AJ221" s="17">
        <f t="shared" si="14"/>
        <v>0</v>
      </c>
      <c r="AK221" s="8"/>
      <c r="AL221" s="17">
        <f t="shared" si="15"/>
        <v>0</v>
      </c>
      <c r="AM221" s="8"/>
      <c r="AN221" s="17">
        <f t="shared" si="16"/>
        <v>0</v>
      </c>
      <c r="AO221" s="8"/>
      <c r="AP221" s="17">
        <f t="shared" si="17"/>
        <v>0</v>
      </c>
      <c r="AQ221" s="8">
        <v>250</v>
      </c>
      <c r="AR221" s="17">
        <f t="shared" si="18"/>
        <v>1.6986696019677388E-3</v>
      </c>
      <c r="AS221" s="8">
        <v>56</v>
      </c>
      <c r="AT221" s="17">
        <f t="shared" si="19"/>
        <v>3.8050199084077352E-4</v>
      </c>
      <c r="AU221" s="8">
        <v>127</v>
      </c>
      <c r="AV221" s="17">
        <f t="shared" si="20"/>
        <v>8.6292415779961132E-4</v>
      </c>
      <c r="AW221" s="8">
        <v>41</v>
      </c>
      <c r="AX221" s="17">
        <f t="shared" si="21"/>
        <v>2.7858181472270919E-4</v>
      </c>
      <c r="AY221" s="2"/>
      <c r="AZ221" s="2"/>
      <c r="BA221" s="3"/>
      <c r="BB221" s="3"/>
      <c r="BC221" s="3"/>
      <c r="BD221" s="3"/>
      <c r="BE221" s="3"/>
      <c r="BF221" s="3"/>
    </row>
    <row r="222" spans="1:58" ht="27">
      <c r="A222" s="14" t="s">
        <v>58</v>
      </c>
      <c r="B222" s="14" t="s">
        <v>167</v>
      </c>
      <c r="C222" s="28" t="s">
        <v>66</v>
      </c>
      <c r="D222" s="15" t="s">
        <v>60</v>
      </c>
      <c r="E222" s="28" t="s">
        <v>61</v>
      </c>
      <c r="F222" s="8">
        <f t="shared" si="59"/>
        <v>22768</v>
      </c>
      <c r="G222" s="8">
        <v>22597</v>
      </c>
      <c r="H222" s="16">
        <f t="shared" si="0"/>
        <v>0.99248945888966966</v>
      </c>
      <c r="I222" s="10">
        <v>171</v>
      </c>
      <c r="J222" s="16">
        <f t="shared" si="1"/>
        <v>7.5105411103302882E-3</v>
      </c>
      <c r="K222" s="8">
        <v>0</v>
      </c>
      <c r="L222" s="17">
        <f t="shared" si="2"/>
        <v>0</v>
      </c>
      <c r="M222" s="8">
        <v>7</v>
      </c>
      <c r="N222" s="17">
        <f t="shared" si="3"/>
        <v>3.0744905130007026E-4</v>
      </c>
      <c r="O222" s="8">
        <v>30</v>
      </c>
      <c r="P222" s="17">
        <f t="shared" si="4"/>
        <v>1.3176387912860155E-3</v>
      </c>
      <c r="Q222" s="8"/>
      <c r="R222" s="17">
        <f t="shared" si="5"/>
        <v>0</v>
      </c>
      <c r="S222" s="8">
        <v>40</v>
      </c>
      <c r="T222" s="17">
        <f t="shared" si="6"/>
        <v>1.7568517217146872E-3</v>
      </c>
      <c r="U222" s="8">
        <v>59</v>
      </c>
      <c r="V222" s="17">
        <f t="shared" si="7"/>
        <v>2.5913562895291636E-3</v>
      </c>
      <c r="W222" s="8"/>
      <c r="X222" s="17">
        <f t="shared" si="8"/>
        <v>0</v>
      </c>
      <c r="Y222" s="8"/>
      <c r="Z222" s="17">
        <f t="shared" si="9"/>
        <v>0</v>
      </c>
      <c r="AA222" s="8"/>
      <c r="AB222" s="17">
        <f t="shared" si="10"/>
        <v>0</v>
      </c>
      <c r="AC222" s="8"/>
      <c r="AD222" s="17">
        <f t="shared" si="11"/>
        <v>0</v>
      </c>
      <c r="AE222" s="8"/>
      <c r="AF222" s="17">
        <f t="shared" si="12"/>
        <v>0</v>
      </c>
      <c r="AG222" s="8"/>
      <c r="AH222" s="17">
        <f t="shared" si="13"/>
        <v>0</v>
      </c>
      <c r="AI222" s="8"/>
      <c r="AJ222" s="17">
        <f t="shared" si="14"/>
        <v>0</v>
      </c>
      <c r="AK222" s="8"/>
      <c r="AL222" s="17">
        <f t="shared" si="15"/>
        <v>0</v>
      </c>
      <c r="AM222" s="8"/>
      <c r="AN222" s="17">
        <f t="shared" si="16"/>
        <v>0</v>
      </c>
      <c r="AO222" s="8">
        <v>4</v>
      </c>
      <c r="AP222" s="17">
        <f t="shared" si="17"/>
        <v>1.7568517217146873E-4</v>
      </c>
      <c r="AQ222" s="8">
        <v>31</v>
      </c>
      <c r="AR222" s="17">
        <f t="shared" si="18"/>
        <v>1.3615600843288826E-3</v>
      </c>
      <c r="AS222" s="8"/>
      <c r="AT222" s="17">
        <f t="shared" si="19"/>
        <v>0</v>
      </c>
      <c r="AU222" s="8">
        <v>0</v>
      </c>
      <c r="AV222" s="17">
        <f t="shared" si="20"/>
        <v>0</v>
      </c>
      <c r="AW222" s="8">
        <v>0</v>
      </c>
      <c r="AX222" s="17">
        <f t="shared" si="21"/>
        <v>0</v>
      </c>
      <c r="AY222" s="2"/>
      <c r="AZ222" s="2"/>
      <c r="BA222" s="3"/>
      <c r="BB222" s="3"/>
      <c r="BC222" s="3"/>
      <c r="BD222" s="3"/>
      <c r="BE222" s="3"/>
      <c r="BF222" s="3"/>
    </row>
    <row r="223" spans="1:58" ht="27">
      <c r="A223" s="14" t="s">
        <v>58</v>
      </c>
      <c r="B223" s="14" t="s">
        <v>167</v>
      </c>
      <c r="C223" s="28" t="s">
        <v>174</v>
      </c>
      <c r="D223" s="15" t="s">
        <v>49</v>
      </c>
      <c r="E223" s="28" t="s">
        <v>50</v>
      </c>
      <c r="F223" s="8">
        <f t="shared" si="59"/>
        <v>75660</v>
      </c>
      <c r="G223" s="8">
        <v>75124</v>
      </c>
      <c r="H223" s="16">
        <f t="shared" si="0"/>
        <v>0.99291567538990222</v>
      </c>
      <c r="I223" s="10">
        <v>536</v>
      </c>
      <c r="J223" s="16">
        <f t="shared" si="1"/>
        <v>7.084324610097806E-3</v>
      </c>
      <c r="K223" s="8">
        <v>5</v>
      </c>
      <c r="L223" s="17">
        <f t="shared" si="2"/>
        <v>6.608511763150938E-5</v>
      </c>
      <c r="M223" s="8">
        <v>18</v>
      </c>
      <c r="N223" s="17">
        <f t="shared" si="3"/>
        <v>2.3790642347343378E-4</v>
      </c>
      <c r="O223" s="8">
        <v>73</v>
      </c>
      <c r="P223" s="17">
        <f t="shared" si="4"/>
        <v>9.6484271742003705E-4</v>
      </c>
      <c r="Q223" s="8"/>
      <c r="R223" s="17">
        <f t="shared" si="5"/>
        <v>0</v>
      </c>
      <c r="S223" s="8">
        <v>111</v>
      </c>
      <c r="T223" s="17">
        <f t="shared" si="6"/>
        <v>1.4670896114195083E-3</v>
      </c>
      <c r="U223" s="8">
        <v>209</v>
      </c>
      <c r="V223" s="17">
        <f t="shared" si="7"/>
        <v>2.7623579169970924E-3</v>
      </c>
      <c r="W223" s="8"/>
      <c r="X223" s="17">
        <f t="shared" si="8"/>
        <v>0</v>
      </c>
      <c r="Y223" s="8"/>
      <c r="Z223" s="17">
        <f t="shared" si="9"/>
        <v>0</v>
      </c>
      <c r="AA223" s="8"/>
      <c r="AB223" s="17">
        <f t="shared" si="10"/>
        <v>0</v>
      </c>
      <c r="AC223" s="8"/>
      <c r="AD223" s="17">
        <f t="shared" si="11"/>
        <v>0</v>
      </c>
      <c r="AE223" s="8"/>
      <c r="AF223" s="17">
        <f t="shared" si="12"/>
        <v>0</v>
      </c>
      <c r="AG223" s="8"/>
      <c r="AH223" s="17">
        <f t="shared" si="13"/>
        <v>0</v>
      </c>
      <c r="AI223" s="8"/>
      <c r="AJ223" s="17">
        <f t="shared" si="14"/>
        <v>0</v>
      </c>
      <c r="AK223" s="8"/>
      <c r="AL223" s="17">
        <f t="shared" si="15"/>
        <v>0</v>
      </c>
      <c r="AM223" s="8"/>
      <c r="AN223" s="17">
        <f t="shared" si="16"/>
        <v>0</v>
      </c>
      <c r="AO223" s="8">
        <v>25</v>
      </c>
      <c r="AP223" s="17">
        <f t="shared" si="17"/>
        <v>3.3042558815754694E-4</v>
      </c>
      <c r="AQ223" s="8">
        <v>95</v>
      </c>
      <c r="AR223" s="17">
        <f t="shared" si="18"/>
        <v>1.2556172349986784E-3</v>
      </c>
      <c r="AS223" s="8"/>
      <c r="AT223" s="17">
        <f t="shared" si="19"/>
        <v>0</v>
      </c>
      <c r="AU223" s="8">
        <v>0</v>
      </c>
      <c r="AV223" s="17">
        <f t="shared" si="20"/>
        <v>0</v>
      </c>
      <c r="AW223" s="8">
        <v>0</v>
      </c>
      <c r="AX223" s="17">
        <f t="shared" si="21"/>
        <v>0</v>
      </c>
      <c r="AY223" s="2"/>
      <c r="AZ223" s="2">
        <f t="shared" ref="AZ223:AZ354" si="60">AY223-I223</f>
        <v>-536</v>
      </c>
      <c r="BA223" s="3"/>
      <c r="BB223" s="3"/>
      <c r="BC223" s="3"/>
      <c r="BD223" s="3"/>
      <c r="BE223" s="3"/>
      <c r="BF223" s="3"/>
    </row>
    <row r="224" spans="1:58" ht="27">
      <c r="A224" s="14" t="s">
        <v>58</v>
      </c>
      <c r="B224" s="14" t="s">
        <v>167</v>
      </c>
      <c r="C224" s="28" t="s">
        <v>175</v>
      </c>
      <c r="D224" s="15" t="s">
        <v>43</v>
      </c>
      <c r="E224" s="28" t="s">
        <v>65</v>
      </c>
      <c r="F224" s="8">
        <f t="shared" si="59"/>
        <v>70362</v>
      </c>
      <c r="G224" s="8">
        <v>70014</v>
      </c>
      <c r="H224" s="16">
        <f t="shared" si="0"/>
        <v>0.9950541485460902</v>
      </c>
      <c r="I224" s="10">
        <v>348</v>
      </c>
      <c r="J224" s="16">
        <f t="shared" si="1"/>
        <v>4.9458514539097807E-3</v>
      </c>
      <c r="K224" s="8">
        <v>0</v>
      </c>
      <c r="L224" s="17">
        <f t="shared" si="2"/>
        <v>0</v>
      </c>
      <c r="M224" s="8">
        <v>44</v>
      </c>
      <c r="N224" s="17">
        <f t="shared" si="3"/>
        <v>6.2533754014951247E-4</v>
      </c>
      <c r="O224" s="8">
        <v>46</v>
      </c>
      <c r="P224" s="17">
        <f t="shared" si="4"/>
        <v>6.5376197379267214E-4</v>
      </c>
      <c r="Q224" s="8"/>
      <c r="R224" s="17">
        <f t="shared" si="5"/>
        <v>0</v>
      </c>
      <c r="S224" s="8">
        <v>85</v>
      </c>
      <c r="T224" s="17">
        <f t="shared" si="6"/>
        <v>1.2080384298342856E-3</v>
      </c>
      <c r="U224" s="8">
        <v>102</v>
      </c>
      <c r="V224" s="17">
        <f t="shared" si="7"/>
        <v>1.4496461158011427E-3</v>
      </c>
      <c r="W224" s="8"/>
      <c r="X224" s="17">
        <f t="shared" si="8"/>
        <v>0</v>
      </c>
      <c r="Y224" s="8"/>
      <c r="Z224" s="17">
        <f t="shared" si="9"/>
        <v>0</v>
      </c>
      <c r="AA224" s="8"/>
      <c r="AB224" s="17">
        <f t="shared" si="10"/>
        <v>0</v>
      </c>
      <c r="AC224" s="8"/>
      <c r="AD224" s="17">
        <f t="shared" si="11"/>
        <v>0</v>
      </c>
      <c r="AE224" s="8"/>
      <c r="AF224" s="17">
        <f t="shared" si="12"/>
        <v>0</v>
      </c>
      <c r="AG224" s="8"/>
      <c r="AH224" s="17">
        <f t="shared" si="13"/>
        <v>0</v>
      </c>
      <c r="AI224" s="8"/>
      <c r="AJ224" s="17">
        <f t="shared" si="14"/>
        <v>0</v>
      </c>
      <c r="AK224" s="8"/>
      <c r="AL224" s="17">
        <f t="shared" si="15"/>
        <v>0</v>
      </c>
      <c r="AM224" s="8"/>
      <c r="AN224" s="17">
        <f t="shared" si="16"/>
        <v>0</v>
      </c>
      <c r="AO224" s="8">
        <v>4</v>
      </c>
      <c r="AP224" s="17">
        <f t="shared" si="17"/>
        <v>5.6848867286319322E-5</v>
      </c>
      <c r="AQ224" s="8">
        <v>67</v>
      </c>
      <c r="AR224" s="17">
        <f t="shared" si="18"/>
        <v>9.522185270458486E-4</v>
      </c>
      <c r="AS224" s="8"/>
      <c r="AT224" s="17">
        <f t="shared" si="19"/>
        <v>0</v>
      </c>
      <c r="AU224" s="8">
        <v>0</v>
      </c>
      <c r="AV224" s="17">
        <f t="shared" si="20"/>
        <v>0</v>
      </c>
      <c r="AW224" s="8">
        <v>0</v>
      </c>
      <c r="AX224" s="17">
        <f t="shared" si="21"/>
        <v>0</v>
      </c>
      <c r="AY224" s="2"/>
      <c r="AZ224" s="2">
        <f t="shared" si="60"/>
        <v>-348</v>
      </c>
      <c r="BA224" s="3"/>
      <c r="BB224" s="3"/>
      <c r="BC224" s="3"/>
      <c r="BD224" s="3"/>
      <c r="BE224" s="3"/>
      <c r="BF224" s="3"/>
    </row>
    <row r="225" spans="1:58" ht="27">
      <c r="A225" s="14" t="s">
        <v>58</v>
      </c>
      <c r="B225" s="14" t="s">
        <v>167</v>
      </c>
      <c r="C225" s="28" t="s">
        <v>68</v>
      </c>
      <c r="D225" s="15" t="s">
        <v>69</v>
      </c>
      <c r="E225" s="28" t="s">
        <v>70</v>
      </c>
      <c r="F225" s="8">
        <f t="shared" si="59"/>
        <v>166103</v>
      </c>
      <c r="G225" s="8">
        <v>164794</v>
      </c>
      <c r="H225" s="16">
        <f t="shared" si="0"/>
        <v>0.99211934763369714</v>
      </c>
      <c r="I225" s="10">
        <v>1309</v>
      </c>
      <c r="J225" s="16">
        <f t="shared" si="1"/>
        <v>7.8806523663028354E-3</v>
      </c>
      <c r="K225" s="8">
        <v>17</v>
      </c>
      <c r="L225" s="17">
        <f t="shared" si="2"/>
        <v>1.0234613462730956E-4</v>
      </c>
      <c r="M225" s="8">
        <v>79</v>
      </c>
      <c r="N225" s="17">
        <f t="shared" si="3"/>
        <v>4.7560850797396793E-4</v>
      </c>
      <c r="O225" s="8">
        <v>164</v>
      </c>
      <c r="P225" s="17">
        <f t="shared" si="4"/>
        <v>9.8733918111051575E-4</v>
      </c>
      <c r="Q225" s="8"/>
      <c r="R225" s="17">
        <f t="shared" si="5"/>
        <v>0</v>
      </c>
      <c r="S225" s="8">
        <v>273</v>
      </c>
      <c r="T225" s="17">
        <f t="shared" si="6"/>
        <v>1.643558514897383E-3</v>
      </c>
      <c r="U225" s="8">
        <v>592</v>
      </c>
      <c r="V225" s="17">
        <f t="shared" si="7"/>
        <v>3.5640536293745449E-3</v>
      </c>
      <c r="W225" s="8"/>
      <c r="X225" s="17">
        <f t="shared" si="8"/>
        <v>0</v>
      </c>
      <c r="Y225" s="8"/>
      <c r="Z225" s="17">
        <f t="shared" si="9"/>
        <v>0</v>
      </c>
      <c r="AA225" s="8"/>
      <c r="AB225" s="17">
        <f t="shared" si="10"/>
        <v>0</v>
      </c>
      <c r="AC225" s="8"/>
      <c r="AD225" s="17">
        <f t="shared" si="11"/>
        <v>0</v>
      </c>
      <c r="AE225" s="8"/>
      <c r="AF225" s="17">
        <f t="shared" si="12"/>
        <v>0</v>
      </c>
      <c r="AG225" s="8"/>
      <c r="AH225" s="17">
        <f t="shared" si="13"/>
        <v>0</v>
      </c>
      <c r="AI225" s="8"/>
      <c r="AJ225" s="17">
        <f t="shared" si="14"/>
        <v>0</v>
      </c>
      <c r="AK225" s="8"/>
      <c r="AL225" s="17">
        <f t="shared" si="15"/>
        <v>0</v>
      </c>
      <c r="AM225" s="8"/>
      <c r="AN225" s="17">
        <f t="shared" si="16"/>
        <v>0</v>
      </c>
      <c r="AO225" s="8">
        <v>12</v>
      </c>
      <c r="AP225" s="17">
        <f t="shared" si="17"/>
        <v>7.224433032515969E-5</v>
      </c>
      <c r="AQ225" s="8">
        <v>170</v>
      </c>
      <c r="AR225" s="17">
        <f t="shared" si="18"/>
        <v>1.0234613462730955E-3</v>
      </c>
      <c r="AS225" s="8"/>
      <c r="AT225" s="17">
        <f t="shared" si="19"/>
        <v>0</v>
      </c>
      <c r="AU225" s="8">
        <v>2</v>
      </c>
      <c r="AV225" s="17">
        <f t="shared" si="20"/>
        <v>1.2040721720859948E-5</v>
      </c>
      <c r="AW225" s="8">
        <v>0</v>
      </c>
      <c r="AX225" s="17">
        <f t="shared" si="21"/>
        <v>0</v>
      </c>
      <c r="AY225" s="2"/>
      <c r="AZ225" s="2">
        <f t="shared" si="60"/>
        <v>-1309</v>
      </c>
      <c r="BA225" s="3"/>
      <c r="BB225" s="3"/>
      <c r="BC225" s="3"/>
      <c r="BD225" s="3"/>
      <c r="BE225" s="3"/>
      <c r="BF225" s="3"/>
    </row>
    <row r="226" spans="1:58" ht="27">
      <c r="A226" s="14" t="s">
        <v>72</v>
      </c>
      <c r="B226" s="14" t="s">
        <v>167</v>
      </c>
      <c r="C226" s="28" t="s">
        <v>176</v>
      </c>
      <c r="D226" s="15" t="s">
        <v>69</v>
      </c>
      <c r="E226" s="8" t="s">
        <v>70</v>
      </c>
      <c r="F226" s="8">
        <f t="shared" si="59"/>
        <v>308152</v>
      </c>
      <c r="G226" s="28">
        <f>166585+136395</f>
        <v>302980</v>
      </c>
      <c r="H226" s="16">
        <f t="shared" si="0"/>
        <v>0.9832160751836756</v>
      </c>
      <c r="I226" s="28">
        <f>3619+1553</f>
        <v>5172</v>
      </c>
      <c r="J226" s="16">
        <f t="shared" si="1"/>
        <v>1.6783924816324413E-2</v>
      </c>
      <c r="K226" s="8">
        <v>35</v>
      </c>
      <c r="L226" s="17">
        <f t="shared" si="2"/>
        <v>1.1358031101534307E-4</v>
      </c>
      <c r="M226" s="8">
        <v>12</v>
      </c>
      <c r="N226" s="17">
        <f t="shared" si="3"/>
        <v>3.89418209195462E-5</v>
      </c>
      <c r="O226" s="8">
        <f>561+227</f>
        <v>788</v>
      </c>
      <c r="P226" s="17">
        <f t="shared" si="4"/>
        <v>2.5571795737168671E-3</v>
      </c>
      <c r="Q226" s="8"/>
      <c r="R226" s="17">
        <f t="shared" si="5"/>
        <v>0</v>
      </c>
      <c r="S226" s="8">
        <f>621+427</f>
        <v>1048</v>
      </c>
      <c r="T226" s="17">
        <f t="shared" si="6"/>
        <v>3.4009190269737011E-3</v>
      </c>
      <c r="U226" s="8">
        <f>632+482</f>
        <v>1114</v>
      </c>
      <c r="V226" s="17">
        <f t="shared" si="7"/>
        <v>3.6150990420312054E-3</v>
      </c>
      <c r="W226" s="8"/>
      <c r="X226" s="17">
        <f t="shared" si="8"/>
        <v>0</v>
      </c>
      <c r="Y226" s="8"/>
      <c r="Z226" s="17">
        <f t="shared" si="9"/>
        <v>0</v>
      </c>
      <c r="AA226" s="8"/>
      <c r="AB226" s="17">
        <f t="shared" si="10"/>
        <v>0</v>
      </c>
      <c r="AC226" s="8"/>
      <c r="AD226" s="17">
        <f t="shared" si="11"/>
        <v>0</v>
      </c>
      <c r="AE226" s="8">
        <v>37</v>
      </c>
      <c r="AF226" s="17">
        <f t="shared" si="12"/>
        <v>1.2007061450193411E-4</v>
      </c>
      <c r="AG226" s="8"/>
      <c r="AH226" s="17">
        <f t="shared" si="13"/>
        <v>0</v>
      </c>
      <c r="AI226" s="8"/>
      <c r="AJ226" s="17">
        <f t="shared" si="14"/>
        <v>0</v>
      </c>
      <c r="AK226" s="8"/>
      <c r="AL226" s="17">
        <f t="shared" si="15"/>
        <v>0</v>
      </c>
      <c r="AM226" s="8"/>
      <c r="AN226" s="17">
        <f t="shared" si="16"/>
        <v>0</v>
      </c>
      <c r="AO226" s="8"/>
      <c r="AP226" s="17">
        <f t="shared" si="17"/>
        <v>0</v>
      </c>
      <c r="AQ226" s="8">
        <f>598+368</f>
        <v>966</v>
      </c>
      <c r="AR226" s="17">
        <f t="shared" si="18"/>
        <v>3.1348165840234688E-3</v>
      </c>
      <c r="AS226" s="8"/>
      <c r="AT226" s="17">
        <f t="shared" si="19"/>
        <v>0</v>
      </c>
      <c r="AU226" s="8">
        <v>5</v>
      </c>
      <c r="AV226" s="17">
        <f t="shared" si="20"/>
        <v>1.6225758716477582E-5</v>
      </c>
      <c r="AW226" s="8">
        <v>1167</v>
      </c>
      <c r="AX226" s="17">
        <f t="shared" si="21"/>
        <v>3.7870920844258679E-3</v>
      </c>
      <c r="AY226" s="2"/>
      <c r="AZ226" s="2">
        <f t="shared" si="60"/>
        <v>-5172</v>
      </c>
      <c r="BA226" s="3"/>
      <c r="BB226" s="3"/>
      <c r="BC226" s="3"/>
      <c r="BD226" s="3"/>
      <c r="BE226" s="3"/>
      <c r="BF226" s="3"/>
    </row>
    <row r="227" spans="1:58" ht="27">
      <c r="A227" s="14" t="s">
        <v>72</v>
      </c>
      <c r="B227" s="14" t="s">
        <v>167</v>
      </c>
      <c r="C227" s="28" t="s">
        <v>177</v>
      </c>
      <c r="D227" s="15" t="s">
        <v>49</v>
      </c>
      <c r="E227" s="8" t="s">
        <v>50</v>
      </c>
      <c r="F227" s="8">
        <f t="shared" si="59"/>
        <v>296607</v>
      </c>
      <c r="G227" s="28">
        <f>256137+32929</f>
        <v>289066</v>
      </c>
      <c r="H227" s="16">
        <f t="shared" si="0"/>
        <v>0.97457578546696466</v>
      </c>
      <c r="I227" s="28">
        <f>7124+417</f>
        <v>7541</v>
      </c>
      <c r="J227" s="16">
        <f t="shared" si="1"/>
        <v>2.5424214533035297E-2</v>
      </c>
      <c r="K227" s="8">
        <v>64</v>
      </c>
      <c r="L227" s="17">
        <f t="shared" si="2"/>
        <v>2.1577373426790331E-4</v>
      </c>
      <c r="M227" s="8">
        <v>4</v>
      </c>
      <c r="N227" s="17">
        <f t="shared" si="3"/>
        <v>1.3485858391743957E-5</v>
      </c>
      <c r="O227" s="8">
        <v>731</v>
      </c>
      <c r="P227" s="17">
        <f t="shared" si="4"/>
        <v>2.4645406210912083E-3</v>
      </c>
      <c r="Q227" s="8"/>
      <c r="R227" s="17">
        <f t="shared" si="5"/>
        <v>0</v>
      </c>
      <c r="S227" s="8">
        <f>866+79</f>
        <v>945</v>
      </c>
      <c r="T227" s="17">
        <f t="shared" si="6"/>
        <v>3.18603404504951E-3</v>
      </c>
      <c r="U227" s="8">
        <f>962+126</f>
        <v>1088</v>
      </c>
      <c r="V227" s="17">
        <f t="shared" si="7"/>
        <v>3.6681534825543562E-3</v>
      </c>
      <c r="W227" s="8"/>
      <c r="X227" s="17">
        <f t="shared" si="8"/>
        <v>0</v>
      </c>
      <c r="Y227" s="8"/>
      <c r="Z227" s="17">
        <f t="shared" si="9"/>
        <v>0</v>
      </c>
      <c r="AA227" s="8"/>
      <c r="AB227" s="17">
        <f t="shared" si="10"/>
        <v>0</v>
      </c>
      <c r="AC227" s="8"/>
      <c r="AD227" s="17">
        <f t="shared" si="11"/>
        <v>0</v>
      </c>
      <c r="AE227" s="8">
        <v>646</v>
      </c>
      <c r="AF227" s="17">
        <f t="shared" si="12"/>
        <v>2.177966130266649E-3</v>
      </c>
      <c r="AG227" s="8"/>
      <c r="AH227" s="17">
        <f t="shared" si="13"/>
        <v>0</v>
      </c>
      <c r="AI227" s="8"/>
      <c r="AJ227" s="17">
        <f t="shared" si="14"/>
        <v>0</v>
      </c>
      <c r="AK227" s="8"/>
      <c r="AL227" s="17">
        <f t="shared" si="15"/>
        <v>0</v>
      </c>
      <c r="AM227" s="8"/>
      <c r="AN227" s="17">
        <f t="shared" si="16"/>
        <v>0</v>
      </c>
      <c r="AO227" s="8"/>
      <c r="AP227" s="17">
        <f t="shared" si="17"/>
        <v>0</v>
      </c>
      <c r="AQ227" s="8">
        <f>863+148</f>
        <v>1011</v>
      </c>
      <c r="AR227" s="17">
        <f t="shared" si="18"/>
        <v>3.4085507085132851E-3</v>
      </c>
      <c r="AS227" s="8"/>
      <c r="AT227" s="17">
        <f t="shared" si="19"/>
        <v>0</v>
      </c>
      <c r="AU227" s="8"/>
      <c r="AV227" s="17">
        <f t="shared" si="20"/>
        <v>0</v>
      </c>
      <c r="AW227" s="8">
        <v>3052</v>
      </c>
      <c r="AX227" s="17">
        <f t="shared" si="21"/>
        <v>1.028970995290064E-2</v>
      </c>
      <c r="AY227" s="2"/>
      <c r="AZ227" s="2">
        <f t="shared" si="60"/>
        <v>-7541</v>
      </c>
      <c r="BA227" s="3"/>
      <c r="BB227" s="3"/>
      <c r="BC227" s="3"/>
      <c r="BD227" s="3"/>
      <c r="BE227" s="3"/>
      <c r="BF227" s="3"/>
    </row>
    <row r="228" spans="1:58" ht="27">
      <c r="A228" s="14" t="s">
        <v>47</v>
      </c>
      <c r="B228" s="14" t="s">
        <v>167</v>
      </c>
      <c r="C228" s="45" t="s">
        <v>178</v>
      </c>
      <c r="D228" s="15" t="s">
        <v>43</v>
      </c>
      <c r="E228" s="8" t="s">
        <v>44</v>
      </c>
      <c r="F228" s="8">
        <f t="shared" si="59"/>
        <v>20573</v>
      </c>
      <c r="G228" s="8">
        <v>20545</v>
      </c>
      <c r="H228" s="16">
        <f t="shared" si="0"/>
        <v>0.99863899285471247</v>
      </c>
      <c r="I228" s="10">
        <v>28</v>
      </c>
      <c r="J228" s="16">
        <f t="shared" si="1"/>
        <v>1.3610071452875127E-3</v>
      </c>
      <c r="K228" s="8"/>
      <c r="L228" s="17">
        <f t="shared" si="2"/>
        <v>0</v>
      </c>
      <c r="M228" s="8">
        <v>6</v>
      </c>
      <c r="N228" s="17">
        <f t="shared" si="3"/>
        <v>2.9164438827589557E-4</v>
      </c>
      <c r="O228" s="8"/>
      <c r="P228" s="17">
        <f t="shared" si="4"/>
        <v>0</v>
      </c>
      <c r="Q228" s="8"/>
      <c r="R228" s="17">
        <f t="shared" si="5"/>
        <v>0</v>
      </c>
      <c r="S228" s="8"/>
      <c r="T228" s="17">
        <f t="shared" si="6"/>
        <v>0</v>
      </c>
      <c r="U228" s="8"/>
      <c r="V228" s="17">
        <f t="shared" si="7"/>
        <v>0</v>
      </c>
      <c r="W228" s="8"/>
      <c r="X228" s="17">
        <f t="shared" si="8"/>
        <v>0</v>
      </c>
      <c r="Y228" s="8"/>
      <c r="Z228" s="17">
        <f t="shared" si="9"/>
        <v>0</v>
      </c>
      <c r="AA228" s="8"/>
      <c r="AB228" s="17">
        <f t="shared" si="10"/>
        <v>0</v>
      </c>
      <c r="AC228" s="8"/>
      <c r="AD228" s="17">
        <f t="shared" si="11"/>
        <v>0</v>
      </c>
      <c r="AE228" s="8"/>
      <c r="AF228" s="17">
        <f t="shared" si="12"/>
        <v>0</v>
      </c>
      <c r="AG228" s="8"/>
      <c r="AH228" s="17">
        <f t="shared" si="13"/>
        <v>0</v>
      </c>
      <c r="AI228" s="8"/>
      <c r="AJ228" s="17">
        <f t="shared" si="14"/>
        <v>0</v>
      </c>
      <c r="AK228" s="8"/>
      <c r="AL228" s="17">
        <f t="shared" si="15"/>
        <v>0</v>
      </c>
      <c r="AM228" s="8"/>
      <c r="AN228" s="17">
        <f t="shared" si="16"/>
        <v>0</v>
      </c>
      <c r="AO228" s="8"/>
      <c r="AP228" s="17">
        <f t="shared" si="17"/>
        <v>0</v>
      </c>
      <c r="AQ228" s="8"/>
      <c r="AR228" s="17">
        <f t="shared" si="18"/>
        <v>0</v>
      </c>
      <c r="AS228" s="8"/>
      <c r="AT228" s="17">
        <f t="shared" si="19"/>
        <v>0</v>
      </c>
      <c r="AU228" s="8"/>
      <c r="AV228" s="17">
        <f t="shared" si="20"/>
        <v>0</v>
      </c>
      <c r="AW228" s="8">
        <v>22</v>
      </c>
      <c r="AX228" s="17">
        <f t="shared" si="21"/>
        <v>1.0693627570116172E-3</v>
      </c>
      <c r="AY228" s="2"/>
      <c r="AZ228" s="2">
        <f t="shared" si="60"/>
        <v>-28</v>
      </c>
      <c r="BA228" s="3"/>
      <c r="BB228" s="3"/>
      <c r="BC228" s="3"/>
      <c r="BD228" s="3"/>
      <c r="BE228" s="3"/>
      <c r="BF228" s="3"/>
    </row>
    <row r="229" spans="1:58" ht="27">
      <c r="A229" s="14" t="s">
        <v>47</v>
      </c>
      <c r="B229" s="14" t="s">
        <v>167</v>
      </c>
      <c r="C229" s="45" t="s">
        <v>179</v>
      </c>
      <c r="D229" s="15" t="s">
        <v>49</v>
      </c>
      <c r="E229" s="8" t="s">
        <v>50</v>
      </c>
      <c r="F229" s="8">
        <f t="shared" si="59"/>
        <v>6135</v>
      </c>
      <c r="G229" s="8">
        <v>6125</v>
      </c>
      <c r="H229" s="16">
        <f t="shared" si="0"/>
        <v>0.99837000814995924</v>
      </c>
      <c r="I229" s="10">
        <v>10</v>
      </c>
      <c r="J229" s="16">
        <f t="shared" si="1"/>
        <v>1.6299918500407497E-3</v>
      </c>
      <c r="K229" s="8"/>
      <c r="L229" s="17">
        <f t="shared" si="2"/>
        <v>0</v>
      </c>
      <c r="M229" s="8">
        <v>5</v>
      </c>
      <c r="N229" s="17">
        <f t="shared" si="3"/>
        <v>8.1499592502037486E-4</v>
      </c>
      <c r="O229" s="8"/>
      <c r="P229" s="17">
        <f t="shared" si="4"/>
        <v>0</v>
      </c>
      <c r="Q229" s="8"/>
      <c r="R229" s="17">
        <f t="shared" si="5"/>
        <v>0</v>
      </c>
      <c r="S229" s="8"/>
      <c r="T229" s="17">
        <f t="shared" si="6"/>
        <v>0</v>
      </c>
      <c r="U229" s="8"/>
      <c r="V229" s="17">
        <f t="shared" si="7"/>
        <v>0</v>
      </c>
      <c r="W229" s="8"/>
      <c r="X229" s="17">
        <f t="shared" si="8"/>
        <v>0</v>
      </c>
      <c r="Y229" s="8"/>
      <c r="Z229" s="17">
        <f t="shared" si="9"/>
        <v>0</v>
      </c>
      <c r="AA229" s="8"/>
      <c r="AB229" s="17">
        <f t="shared" si="10"/>
        <v>0</v>
      </c>
      <c r="AC229" s="8"/>
      <c r="AD229" s="17">
        <f t="shared" si="11"/>
        <v>0</v>
      </c>
      <c r="AE229" s="8"/>
      <c r="AF229" s="17">
        <f t="shared" si="12"/>
        <v>0</v>
      </c>
      <c r="AG229" s="8"/>
      <c r="AH229" s="17">
        <f t="shared" si="13"/>
        <v>0</v>
      </c>
      <c r="AI229" s="8"/>
      <c r="AJ229" s="17">
        <f t="shared" si="14"/>
        <v>0</v>
      </c>
      <c r="AK229" s="8"/>
      <c r="AL229" s="17">
        <f t="shared" si="15"/>
        <v>0</v>
      </c>
      <c r="AM229" s="8"/>
      <c r="AN229" s="17">
        <f t="shared" si="16"/>
        <v>0</v>
      </c>
      <c r="AO229" s="8"/>
      <c r="AP229" s="17">
        <f t="shared" si="17"/>
        <v>0</v>
      </c>
      <c r="AQ229" s="8"/>
      <c r="AR229" s="17">
        <f t="shared" si="18"/>
        <v>0</v>
      </c>
      <c r="AS229" s="8"/>
      <c r="AT229" s="17">
        <f t="shared" si="19"/>
        <v>0</v>
      </c>
      <c r="AU229" s="8"/>
      <c r="AV229" s="17">
        <f t="shared" si="20"/>
        <v>0</v>
      </c>
      <c r="AW229" s="8">
        <v>5</v>
      </c>
      <c r="AX229" s="17">
        <f t="shared" si="21"/>
        <v>8.1499592502037486E-4</v>
      </c>
      <c r="AY229" s="2"/>
      <c r="AZ229" s="2">
        <f t="shared" si="60"/>
        <v>-10</v>
      </c>
      <c r="BA229" s="3"/>
      <c r="BB229" s="3"/>
      <c r="BC229" s="3"/>
      <c r="BD229" s="3"/>
      <c r="BE229" s="3"/>
      <c r="BF229" s="3"/>
    </row>
    <row r="230" spans="1:58" ht="27">
      <c r="A230" s="14" t="s">
        <v>35</v>
      </c>
      <c r="B230" s="14" t="s">
        <v>167</v>
      </c>
      <c r="C230" s="28" t="s">
        <v>45</v>
      </c>
      <c r="D230" s="15" t="s">
        <v>40</v>
      </c>
      <c r="E230" s="8" t="s">
        <v>41</v>
      </c>
      <c r="F230" s="8">
        <f t="shared" si="59"/>
        <v>197928</v>
      </c>
      <c r="G230" s="8">
        <v>195935</v>
      </c>
      <c r="H230" s="16">
        <f t="shared" si="0"/>
        <v>0.98993068186411215</v>
      </c>
      <c r="I230" s="10">
        <v>1993</v>
      </c>
      <c r="J230" s="16">
        <f t="shared" si="1"/>
        <v>1.0069318135887798E-2</v>
      </c>
      <c r="K230" s="8">
        <v>309</v>
      </c>
      <c r="L230" s="17">
        <f t="shared" si="2"/>
        <v>1.561173760155208E-3</v>
      </c>
      <c r="M230" s="8">
        <v>375</v>
      </c>
      <c r="N230" s="17">
        <f t="shared" si="3"/>
        <v>1.8946283497029222E-3</v>
      </c>
      <c r="O230" s="8">
        <v>138</v>
      </c>
      <c r="P230" s="17">
        <f t="shared" si="4"/>
        <v>6.9722323269067539E-4</v>
      </c>
      <c r="Q230" s="8"/>
      <c r="R230" s="17">
        <f t="shared" si="5"/>
        <v>0</v>
      </c>
      <c r="S230" s="8">
        <v>41</v>
      </c>
      <c r="T230" s="17">
        <f t="shared" si="6"/>
        <v>2.0714603290085284E-4</v>
      </c>
      <c r="U230" s="8">
        <v>63</v>
      </c>
      <c r="V230" s="17">
        <f t="shared" si="7"/>
        <v>3.1829756275009093E-4</v>
      </c>
      <c r="W230" s="8">
        <v>62</v>
      </c>
      <c r="X230" s="17">
        <f t="shared" si="8"/>
        <v>3.1324522048421647E-4</v>
      </c>
      <c r="Y230" s="8"/>
      <c r="Z230" s="17">
        <f t="shared" si="9"/>
        <v>0</v>
      </c>
      <c r="AA230" s="8"/>
      <c r="AB230" s="17">
        <f t="shared" si="10"/>
        <v>0</v>
      </c>
      <c r="AC230" s="8">
        <v>43</v>
      </c>
      <c r="AD230" s="17">
        <f t="shared" si="11"/>
        <v>2.1725071743260177E-4</v>
      </c>
      <c r="AE230" s="8">
        <v>27</v>
      </c>
      <c r="AF230" s="17">
        <f t="shared" si="12"/>
        <v>1.3641324117861039E-4</v>
      </c>
      <c r="AG230" s="8"/>
      <c r="AH230" s="17">
        <f t="shared" si="13"/>
        <v>0</v>
      </c>
      <c r="AI230" s="8"/>
      <c r="AJ230" s="17">
        <f t="shared" si="14"/>
        <v>0</v>
      </c>
      <c r="AK230" s="8"/>
      <c r="AL230" s="17">
        <f t="shared" si="15"/>
        <v>0</v>
      </c>
      <c r="AM230" s="8"/>
      <c r="AN230" s="17">
        <f t="shared" si="16"/>
        <v>0</v>
      </c>
      <c r="AO230" s="8"/>
      <c r="AP230" s="17">
        <f t="shared" si="17"/>
        <v>0</v>
      </c>
      <c r="AQ230" s="8">
        <v>392</v>
      </c>
      <c r="AR230" s="17">
        <f t="shared" si="18"/>
        <v>1.9805181682227883E-3</v>
      </c>
      <c r="AS230" s="8">
        <v>3</v>
      </c>
      <c r="AT230" s="17">
        <f t="shared" si="19"/>
        <v>1.5157026797623378E-5</v>
      </c>
      <c r="AU230" s="8">
        <v>464</v>
      </c>
      <c r="AV230" s="17">
        <f t="shared" si="20"/>
        <v>2.344286811365749E-3</v>
      </c>
      <c r="AW230" s="8">
        <v>76</v>
      </c>
      <c r="AX230" s="17">
        <f t="shared" si="21"/>
        <v>3.8397801220645892E-4</v>
      </c>
      <c r="AY230" s="2"/>
      <c r="AZ230" s="2">
        <f t="shared" si="60"/>
        <v>-1993</v>
      </c>
      <c r="BA230" s="3"/>
      <c r="BB230" s="3"/>
      <c r="BC230" s="3"/>
      <c r="BD230" s="3"/>
      <c r="BE230" s="3"/>
      <c r="BF230" s="3"/>
    </row>
    <row r="231" spans="1:58" ht="27">
      <c r="A231" s="14" t="s">
        <v>148</v>
      </c>
      <c r="B231" s="14" t="s">
        <v>167</v>
      </c>
      <c r="C231" s="46"/>
      <c r="D231" s="15"/>
      <c r="E231" s="8"/>
      <c r="F231" s="8">
        <f t="shared" si="59"/>
        <v>0</v>
      </c>
      <c r="G231" s="8"/>
      <c r="H231" s="16" t="e">
        <f t="shared" si="0"/>
        <v>#DIV/0!</v>
      </c>
      <c r="I231" s="10"/>
      <c r="J231" s="16" t="e">
        <f t="shared" si="1"/>
        <v>#DIV/0!</v>
      </c>
      <c r="K231" s="8"/>
      <c r="L231" s="17" t="e">
        <f t="shared" si="2"/>
        <v>#DIV/0!</v>
      </c>
      <c r="M231" s="8"/>
      <c r="N231" s="17" t="e">
        <f t="shared" si="3"/>
        <v>#DIV/0!</v>
      </c>
      <c r="O231" s="8"/>
      <c r="P231" s="17" t="e">
        <f t="shared" si="4"/>
        <v>#DIV/0!</v>
      </c>
      <c r="Q231" s="8"/>
      <c r="R231" s="17" t="e">
        <f t="shared" si="5"/>
        <v>#DIV/0!</v>
      </c>
      <c r="S231" s="8"/>
      <c r="T231" s="17" t="e">
        <f t="shared" si="6"/>
        <v>#DIV/0!</v>
      </c>
      <c r="U231" s="8"/>
      <c r="V231" s="17" t="e">
        <f t="shared" si="7"/>
        <v>#DIV/0!</v>
      </c>
      <c r="W231" s="8"/>
      <c r="X231" s="17" t="e">
        <f t="shared" si="8"/>
        <v>#DIV/0!</v>
      </c>
      <c r="Y231" s="8"/>
      <c r="Z231" s="17" t="e">
        <f t="shared" si="9"/>
        <v>#DIV/0!</v>
      </c>
      <c r="AA231" s="8"/>
      <c r="AB231" s="17" t="e">
        <f t="shared" si="10"/>
        <v>#DIV/0!</v>
      </c>
      <c r="AC231" s="8"/>
      <c r="AD231" s="17" t="e">
        <f t="shared" si="11"/>
        <v>#DIV/0!</v>
      </c>
      <c r="AE231" s="8"/>
      <c r="AF231" s="17" t="e">
        <f t="shared" si="12"/>
        <v>#DIV/0!</v>
      </c>
      <c r="AG231" s="8"/>
      <c r="AH231" s="17" t="e">
        <f t="shared" si="13"/>
        <v>#DIV/0!</v>
      </c>
      <c r="AI231" s="8"/>
      <c r="AJ231" s="17" t="e">
        <f t="shared" si="14"/>
        <v>#DIV/0!</v>
      </c>
      <c r="AK231" s="8"/>
      <c r="AL231" s="17" t="e">
        <f t="shared" si="15"/>
        <v>#DIV/0!</v>
      </c>
      <c r="AM231" s="8"/>
      <c r="AN231" s="17" t="e">
        <f t="shared" si="16"/>
        <v>#DIV/0!</v>
      </c>
      <c r="AO231" s="8"/>
      <c r="AP231" s="17" t="e">
        <f t="shared" si="17"/>
        <v>#DIV/0!</v>
      </c>
      <c r="AQ231" s="8"/>
      <c r="AR231" s="17" t="e">
        <f t="shared" si="18"/>
        <v>#DIV/0!</v>
      </c>
      <c r="AS231" s="8"/>
      <c r="AT231" s="17" t="e">
        <f t="shared" si="19"/>
        <v>#DIV/0!</v>
      </c>
      <c r="AU231" s="8"/>
      <c r="AV231" s="17" t="e">
        <f t="shared" si="20"/>
        <v>#DIV/0!</v>
      </c>
      <c r="AW231" s="8"/>
      <c r="AX231" s="17" t="e">
        <f t="shared" si="21"/>
        <v>#DIV/0!</v>
      </c>
      <c r="AY231" s="2"/>
      <c r="AZ231" s="2">
        <f t="shared" si="60"/>
        <v>0</v>
      </c>
      <c r="BA231" s="3"/>
      <c r="BB231" s="3"/>
      <c r="BC231" s="3"/>
      <c r="BD231" s="3"/>
      <c r="BE231" s="3"/>
      <c r="BF231" s="3"/>
    </row>
    <row r="232" spans="1:58" ht="27">
      <c r="A232" s="14" t="s">
        <v>81</v>
      </c>
      <c r="B232" s="14" t="s">
        <v>167</v>
      </c>
      <c r="C232" s="47" t="s">
        <v>180</v>
      </c>
      <c r="D232" s="15" t="s">
        <v>136</v>
      </c>
      <c r="E232" s="8" t="s">
        <v>171</v>
      </c>
      <c r="F232" s="8">
        <f t="shared" si="59"/>
        <v>16544</v>
      </c>
      <c r="G232" s="8">
        <v>16374</v>
      </c>
      <c r="H232" s="16">
        <f t="shared" si="0"/>
        <v>0.9897243713733076</v>
      </c>
      <c r="I232" s="10">
        <v>170</v>
      </c>
      <c r="J232" s="16">
        <f t="shared" si="1"/>
        <v>1.0275628626692457E-2</v>
      </c>
      <c r="K232" s="8">
        <v>0</v>
      </c>
      <c r="L232" s="17">
        <f t="shared" si="2"/>
        <v>0</v>
      </c>
      <c r="M232" s="8">
        <v>0</v>
      </c>
      <c r="N232" s="17">
        <f t="shared" si="3"/>
        <v>0</v>
      </c>
      <c r="O232" s="8"/>
      <c r="P232" s="17">
        <f t="shared" si="4"/>
        <v>0</v>
      </c>
      <c r="Q232" s="8"/>
      <c r="R232" s="17">
        <f t="shared" si="5"/>
        <v>0</v>
      </c>
      <c r="S232" s="8">
        <v>70</v>
      </c>
      <c r="T232" s="17">
        <f t="shared" si="6"/>
        <v>4.2311411992263055E-3</v>
      </c>
      <c r="U232" s="8"/>
      <c r="V232" s="17">
        <f t="shared" si="7"/>
        <v>0</v>
      </c>
      <c r="W232" s="8">
        <v>20</v>
      </c>
      <c r="X232" s="17">
        <f t="shared" si="8"/>
        <v>1.2088974854932303E-3</v>
      </c>
      <c r="Y232" s="8"/>
      <c r="Z232" s="17">
        <f t="shared" si="9"/>
        <v>0</v>
      </c>
      <c r="AA232" s="8"/>
      <c r="AB232" s="17">
        <f t="shared" si="10"/>
        <v>0</v>
      </c>
      <c r="AC232" s="8">
        <v>0</v>
      </c>
      <c r="AD232" s="17">
        <f t="shared" si="11"/>
        <v>0</v>
      </c>
      <c r="AE232" s="8"/>
      <c r="AF232" s="17">
        <f t="shared" si="12"/>
        <v>0</v>
      </c>
      <c r="AG232" s="8"/>
      <c r="AH232" s="17">
        <f t="shared" si="13"/>
        <v>0</v>
      </c>
      <c r="AI232" s="8"/>
      <c r="AJ232" s="17">
        <f t="shared" si="14"/>
        <v>0</v>
      </c>
      <c r="AK232" s="8"/>
      <c r="AL232" s="17">
        <f t="shared" si="15"/>
        <v>0</v>
      </c>
      <c r="AM232" s="8"/>
      <c r="AN232" s="17">
        <f t="shared" si="16"/>
        <v>0</v>
      </c>
      <c r="AO232" s="8"/>
      <c r="AP232" s="17">
        <f t="shared" si="17"/>
        <v>0</v>
      </c>
      <c r="AQ232" s="8">
        <v>70</v>
      </c>
      <c r="AR232" s="17">
        <f t="shared" si="18"/>
        <v>4.2311411992263055E-3</v>
      </c>
      <c r="AS232" s="8"/>
      <c r="AT232" s="17">
        <f t="shared" si="19"/>
        <v>0</v>
      </c>
      <c r="AU232" s="8"/>
      <c r="AV232" s="17">
        <f t="shared" si="20"/>
        <v>0</v>
      </c>
      <c r="AW232" s="8">
        <v>10</v>
      </c>
      <c r="AX232" s="17">
        <f t="shared" si="21"/>
        <v>6.0444874274661513E-4</v>
      </c>
      <c r="AY232" s="2"/>
      <c r="AZ232" s="2">
        <f t="shared" si="60"/>
        <v>-170</v>
      </c>
      <c r="BA232" s="3"/>
      <c r="BB232" s="3"/>
      <c r="BC232" s="3"/>
      <c r="BD232" s="3"/>
      <c r="BE232" s="3"/>
      <c r="BF232" s="3"/>
    </row>
    <row r="233" spans="1:58" ht="27">
      <c r="A233" s="14" t="s">
        <v>81</v>
      </c>
      <c r="B233" s="14" t="s">
        <v>167</v>
      </c>
      <c r="C233" s="28" t="s">
        <v>82</v>
      </c>
      <c r="D233" s="15" t="s">
        <v>83</v>
      </c>
      <c r="E233" s="8" t="s">
        <v>84</v>
      </c>
      <c r="F233" s="8">
        <f t="shared" si="59"/>
        <v>68923</v>
      </c>
      <c r="G233" s="8">
        <v>68283</v>
      </c>
      <c r="H233" s="16">
        <f t="shared" si="0"/>
        <v>0.99071427535075374</v>
      </c>
      <c r="I233" s="10">
        <v>640</v>
      </c>
      <c r="J233" s="16">
        <f t="shared" si="1"/>
        <v>9.2857246492462596E-3</v>
      </c>
      <c r="K233" s="8">
        <v>180</v>
      </c>
      <c r="L233" s="17">
        <f t="shared" si="2"/>
        <v>2.6116100576005106E-3</v>
      </c>
      <c r="M233" s="8">
        <v>182</v>
      </c>
      <c r="N233" s="17">
        <f t="shared" si="3"/>
        <v>2.6406279471294053E-3</v>
      </c>
      <c r="O233" s="8"/>
      <c r="P233" s="17">
        <f t="shared" si="4"/>
        <v>0</v>
      </c>
      <c r="Q233" s="8"/>
      <c r="R233" s="17">
        <f t="shared" si="5"/>
        <v>0</v>
      </c>
      <c r="S233" s="8">
        <v>76</v>
      </c>
      <c r="T233" s="17">
        <f t="shared" si="6"/>
        <v>1.1026798020979933E-3</v>
      </c>
      <c r="U233" s="8"/>
      <c r="V233" s="17">
        <f t="shared" si="7"/>
        <v>0</v>
      </c>
      <c r="W233" s="8">
        <v>29</v>
      </c>
      <c r="X233" s="17">
        <f t="shared" si="8"/>
        <v>4.207593981689712E-4</v>
      </c>
      <c r="Y233" s="8"/>
      <c r="Z233" s="17">
        <f t="shared" si="9"/>
        <v>0</v>
      </c>
      <c r="AA233" s="8"/>
      <c r="AB233" s="17">
        <f t="shared" si="10"/>
        <v>0</v>
      </c>
      <c r="AC233" s="8">
        <v>6</v>
      </c>
      <c r="AD233" s="17">
        <f t="shared" si="11"/>
        <v>8.7053668586683692E-5</v>
      </c>
      <c r="AE233" s="8"/>
      <c r="AF233" s="17">
        <f t="shared" si="12"/>
        <v>0</v>
      </c>
      <c r="AG233" s="8"/>
      <c r="AH233" s="17">
        <f t="shared" si="13"/>
        <v>0</v>
      </c>
      <c r="AI233" s="8"/>
      <c r="AJ233" s="17">
        <f t="shared" si="14"/>
        <v>0</v>
      </c>
      <c r="AK233" s="8"/>
      <c r="AL233" s="17">
        <f t="shared" si="15"/>
        <v>0</v>
      </c>
      <c r="AM233" s="8"/>
      <c r="AN233" s="17">
        <f t="shared" si="16"/>
        <v>0</v>
      </c>
      <c r="AO233" s="8"/>
      <c r="AP233" s="17">
        <f t="shared" si="17"/>
        <v>0</v>
      </c>
      <c r="AQ233" s="8">
        <v>167</v>
      </c>
      <c r="AR233" s="17">
        <f t="shared" si="18"/>
        <v>2.422993775662696E-3</v>
      </c>
      <c r="AS233" s="8"/>
      <c r="AT233" s="17">
        <f t="shared" si="19"/>
        <v>0</v>
      </c>
      <c r="AU233" s="8"/>
      <c r="AV233" s="17">
        <f t="shared" si="20"/>
        <v>0</v>
      </c>
      <c r="AW233" s="8">
        <v>0</v>
      </c>
      <c r="AX233" s="17">
        <f t="shared" si="21"/>
        <v>0</v>
      </c>
      <c r="AY233" s="2"/>
      <c r="AZ233" s="2">
        <f t="shared" si="60"/>
        <v>-640</v>
      </c>
      <c r="BA233" s="3"/>
      <c r="BB233" s="3"/>
      <c r="BC233" s="3"/>
      <c r="BD233" s="3"/>
      <c r="BE233" s="3"/>
      <c r="BF233" s="3"/>
    </row>
    <row r="234" spans="1:58" ht="27">
      <c r="A234" s="14" t="s">
        <v>102</v>
      </c>
      <c r="B234" s="14" t="s">
        <v>167</v>
      </c>
      <c r="C234" s="28" t="s">
        <v>107</v>
      </c>
      <c r="D234" s="15" t="s">
        <v>104</v>
      </c>
      <c r="E234" s="8" t="s">
        <v>105</v>
      </c>
      <c r="F234" s="8">
        <f t="shared" si="59"/>
        <v>114427</v>
      </c>
      <c r="G234" s="8">
        <v>112460</v>
      </c>
      <c r="H234" s="16">
        <f t="shared" si="0"/>
        <v>0.98281000113609551</v>
      </c>
      <c r="I234" s="10">
        <v>1967</v>
      </c>
      <c r="J234" s="16">
        <f t="shared" si="1"/>
        <v>1.7189998863904498E-2</v>
      </c>
      <c r="K234" s="8"/>
      <c r="L234" s="17">
        <f t="shared" si="2"/>
        <v>0</v>
      </c>
      <c r="M234" s="8">
        <v>867</v>
      </c>
      <c r="N234" s="17">
        <f t="shared" si="3"/>
        <v>7.5768830782944581E-3</v>
      </c>
      <c r="O234" s="8">
        <v>465</v>
      </c>
      <c r="P234" s="17">
        <f t="shared" si="4"/>
        <v>4.0637262184624262E-3</v>
      </c>
      <c r="Q234" s="8"/>
      <c r="R234" s="17">
        <f t="shared" si="5"/>
        <v>0</v>
      </c>
      <c r="S234" s="8">
        <v>271</v>
      </c>
      <c r="T234" s="17">
        <f t="shared" si="6"/>
        <v>2.3683221617275645E-3</v>
      </c>
      <c r="U234" s="8">
        <v>191</v>
      </c>
      <c r="V234" s="17">
        <f t="shared" si="7"/>
        <v>1.6691864682286523E-3</v>
      </c>
      <c r="W234" s="8"/>
      <c r="X234" s="17">
        <f t="shared" si="8"/>
        <v>0</v>
      </c>
      <c r="Y234" s="8"/>
      <c r="Z234" s="17">
        <f t="shared" si="9"/>
        <v>0</v>
      </c>
      <c r="AA234" s="8"/>
      <c r="AB234" s="17">
        <f t="shared" si="10"/>
        <v>0</v>
      </c>
      <c r="AC234" s="8"/>
      <c r="AD234" s="17">
        <f t="shared" si="11"/>
        <v>0</v>
      </c>
      <c r="AE234" s="8"/>
      <c r="AF234" s="17">
        <f t="shared" si="12"/>
        <v>0</v>
      </c>
      <c r="AG234" s="8"/>
      <c r="AH234" s="17">
        <f t="shared" si="13"/>
        <v>0</v>
      </c>
      <c r="AI234" s="8"/>
      <c r="AJ234" s="17">
        <f t="shared" si="14"/>
        <v>0</v>
      </c>
      <c r="AK234" s="8"/>
      <c r="AL234" s="17">
        <f t="shared" si="15"/>
        <v>0</v>
      </c>
      <c r="AM234" s="8"/>
      <c r="AN234" s="17">
        <f t="shared" si="16"/>
        <v>0</v>
      </c>
      <c r="AO234" s="8"/>
      <c r="AP234" s="17">
        <f t="shared" si="17"/>
        <v>0</v>
      </c>
      <c r="AQ234" s="8"/>
      <c r="AR234" s="17">
        <f t="shared" si="18"/>
        <v>0</v>
      </c>
      <c r="AS234" s="8">
        <v>106</v>
      </c>
      <c r="AT234" s="17">
        <f t="shared" si="19"/>
        <v>9.2635479388605835E-4</v>
      </c>
      <c r="AU234" s="8">
        <v>67</v>
      </c>
      <c r="AV234" s="17">
        <f t="shared" si="20"/>
        <v>5.8552614330533879E-4</v>
      </c>
      <c r="AW234" s="8"/>
      <c r="AX234" s="17">
        <f t="shared" si="21"/>
        <v>0</v>
      </c>
      <c r="AY234" s="2"/>
      <c r="AZ234" s="2">
        <f t="shared" si="60"/>
        <v>-1967</v>
      </c>
      <c r="BA234" s="3"/>
      <c r="BB234" s="3"/>
      <c r="BC234" s="3"/>
      <c r="BD234" s="3"/>
      <c r="BE234" s="3"/>
      <c r="BF234" s="3"/>
    </row>
    <row r="235" spans="1:58" ht="27">
      <c r="A235" s="14" t="s">
        <v>85</v>
      </c>
      <c r="B235" s="14" t="s">
        <v>167</v>
      </c>
      <c r="C235" s="26" t="s">
        <v>90</v>
      </c>
      <c r="D235" s="15" t="s">
        <v>43</v>
      </c>
      <c r="E235" s="8" t="s">
        <v>44</v>
      </c>
      <c r="F235" s="8">
        <f t="shared" si="59"/>
        <v>42995</v>
      </c>
      <c r="G235" s="8">
        <v>42680</v>
      </c>
      <c r="H235" s="16">
        <f t="shared" si="0"/>
        <v>0.99267356669380158</v>
      </c>
      <c r="I235" s="10">
        <v>315</v>
      </c>
      <c r="J235" s="16">
        <f t="shared" si="1"/>
        <v>7.326433306198395E-3</v>
      </c>
      <c r="K235" s="8"/>
      <c r="L235" s="17">
        <f t="shared" si="2"/>
        <v>0</v>
      </c>
      <c r="M235" s="8">
        <v>182</v>
      </c>
      <c r="N235" s="17">
        <f t="shared" si="3"/>
        <v>4.233050354692406E-3</v>
      </c>
      <c r="O235" s="8">
        <v>28</v>
      </c>
      <c r="P235" s="17">
        <f t="shared" si="4"/>
        <v>6.51238516106524E-4</v>
      </c>
      <c r="Q235" s="8"/>
      <c r="R235" s="17">
        <f t="shared" si="5"/>
        <v>0</v>
      </c>
      <c r="S235" s="8"/>
      <c r="T235" s="17">
        <f t="shared" si="6"/>
        <v>0</v>
      </c>
      <c r="U235" s="8"/>
      <c r="V235" s="17">
        <f t="shared" si="7"/>
        <v>0</v>
      </c>
      <c r="W235" s="8"/>
      <c r="X235" s="17">
        <f t="shared" si="8"/>
        <v>0</v>
      </c>
      <c r="Y235" s="8"/>
      <c r="Z235" s="17">
        <f t="shared" si="9"/>
        <v>0</v>
      </c>
      <c r="AA235" s="8"/>
      <c r="AB235" s="17">
        <f t="shared" si="10"/>
        <v>0</v>
      </c>
      <c r="AC235" s="8"/>
      <c r="AD235" s="17">
        <f t="shared" si="11"/>
        <v>0</v>
      </c>
      <c r="AE235" s="8"/>
      <c r="AF235" s="17">
        <f t="shared" si="12"/>
        <v>0</v>
      </c>
      <c r="AG235" s="8"/>
      <c r="AH235" s="17">
        <f t="shared" si="13"/>
        <v>0</v>
      </c>
      <c r="AI235" s="8"/>
      <c r="AJ235" s="17">
        <f t="shared" si="14"/>
        <v>0</v>
      </c>
      <c r="AK235" s="8"/>
      <c r="AL235" s="17">
        <f t="shared" si="15"/>
        <v>0</v>
      </c>
      <c r="AM235" s="8"/>
      <c r="AN235" s="17">
        <f t="shared" si="16"/>
        <v>0</v>
      </c>
      <c r="AO235" s="8"/>
      <c r="AP235" s="17">
        <f t="shared" si="17"/>
        <v>0</v>
      </c>
      <c r="AQ235" s="8">
        <v>66</v>
      </c>
      <c r="AR235" s="17">
        <f t="shared" si="18"/>
        <v>1.5350622165368065E-3</v>
      </c>
      <c r="AS235" s="8"/>
      <c r="AT235" s="17">
        <f t="shared" si="19"/>
        <v>0</v>
      </c>
      <c r="AU235" s="8">
        <v>32</v>
      </c>
      <c r="AV235" s="17">
        <f t="shared" si="20"/>
        <v>7.4427258983602749E-4</v>
      </c>
      <c r="AW235" s="8"/>
      <c r="AX235" s="17">
        <f t="shared" si="21"/>
        <v>0</v>
      </c>
      <c r="AY235" s="2"/>
      <c r="AZ235" s="2">
        <f t="shared" si="60"/>
        <v>-315</v>
      </c>
      <c r="BA235" s="3"/>
      <c r="BB235" s="3"/>
      <c r="BC235" s="3"/>
      <c r="BD235" s="3"/>
      <c r="BE235" s="3"/>
      <c r="BF235" s="3"/>
    </row>
    <row r="236" spans="1:58" ht="27">
      <c r="A236" s="14" t="s">
        <v>119</v>
      </c>
      <c r="B236" s="14" t="s">
        <v>167</v>
      </c>
      <c r="C236" s="48" t="s">
        <v>181</v>
      </c>
      <c r="D236" s="15" t="s">
        <v>37</v>
      </c>
      <c r="E236" s="8" t="s">
        <v>38</v>
      </c>
      <c r="F236" s="8">
        <f t="shared" si="59"/>
        <v>51628</v>
      </c>
      <c r="G236" s="8">
        <v>51006</v>
      </c>
      <c r="H236" s="16">
        <f t="shared" si="0"/>
        <v>0.98795227395986673</v>
      </c>
      <c r="I236" s="10">
        <v>622</v>
      </c>
      <c r="J236" s="16">
        <f t="shared" si="1"/>
        <v>1.2047726040133261E-2</v>
      </c>
      <c r="K236" s="8"/>
      <c r="L236" s="17">
        <f t="shared" si="2"/>
        <v>0</v>
      </c>
      <c r="M236" s="8">
        <v>111</v>
      </c>
      <c r="N236" s="17">
        <f t="shared" si="3"/>
        <v>2.1499961261331061E-3</v>
      </c>
      <c r="O236" s="8">
        <v>43</v>
      </c>
      <c r="P236" s="17">
        <f t="shared" si="4"/>
        <v>8.3288138219570775E-4</v>
      </c>
      <c r="Q236" s="8"/>
      <c r="R236" s="17">
        <f t="shared" si="5"/>
        <v>0</v>
      </c>
      <c r="S236" s="8">
        <v>42</v>
      </c>
      <c r="T236" s="17">
        <f t="shared" si="6"/>
        <v>8.1351204772604009E-4</v>
      </c>
      <c r="U236" s="8">
        <v>83</v>
      </c>
      <c r="V236" s="17">
        <f t="shared" si="7"/>
        <v>1.6076547609824127E-3</v>
      </c>
      <c r="W236" s="8">
        <v>160</v>
      </c>
      <c r="X236" s="17">
        <f t="shared" si="8"/>
        <v>3.0990935151468195E-3</v>
      </c>
      <c r="Y236" s="8"/>
      <c r="Z236" s="17">
        <f t="shared" si="9"/>
        <v>0</v>
      </c>
      <c r="AA236" s="8"/>
      <c r="AB236" s="17">
        <f t="shared" si="10"/>
        <v>0</v>
      </c>
      <c r="AC236" s="8">
        <v>106</v>
      </c>
      <c r="AD236" s="17">
        <f t="shared" si="11"/>
        <v>2.0531494537847678E-3</v>
      </c>
      <c r="AE236" s="8"/>
      <c r="AF236" s="17">
        <f t="shared" si="12"/>
        <v>0</v>
      </c>
      <c r="AG236" s="8"/>
      <c r="AH236" s="17">
        <f t="shared" si="13"/>
        <v>0</v>
      </c>
      <c r="AI236" s="8"/>
      <c r="AJ236" s="17">
        <f t="shared" si="14"/>
        <v>0</v>
      </c>
      <c r="AK236" s="8"/>
      <c r="AL236" s="17">
        <f t="shared" si="15"/>
        <v>0</v>
      </c>
      <c r="AM236" s="8"/>
      <c r="AN236" s="17">
        <f t="shared" si="16"/>
        <v>0</v>
      </c>
      <c r="AO236" s="8">
        <v>6</v>
      </c>
      <c r="AP236" s="17">
        <f t="shared" si="17"/>
        <v>1.1621600681800573E-4</v>
      </c>
      <c r="AQ236" s="8">
        <v>61</v>
      </c>
      <c r="AR236" s="17">
        <f t="shared" si="18"/>
        <v>1.1815294026497249E-3</v>
      </c>
      <c r="AS236" s="8">
        <v>0</v>
      </c>
      <c r="AT236" s="17">
        <f t="shared" si="19"/>
        <v>0</v>
      </c>
      <c r="AU236" s="8">
        <v>10</v>
      </c>
      <c r="AV236" s="17">
        <f t="shared" si="20"/>
        <v>1.9369334469667622E-4</v>
      </c>
      <c r="AW236" s="8"/>
      <c r="AX236" s="17">
        <f t="shared" si="21"/>
        <v>0</v>
      </c>
      <c r="AY236" s="2"/>
      <c r="AZ236" s="2">
        <f t="shared" si="60"/>
        <v>-622</v>
      </c>
      <c r="BA236" s="3"/>
      <c r="BB236" s="3"/>
      <c r="BC236" s="3"/>
      <c r="BD236" s="3"/>
      <c r="BE236" s="3"/>
      <c r="BF236" s="3"/>
    </row>
    <row r="237" spans="1:58" ht="27">
      <c r="A237" s="14" t="s">
        <v>119</v>
      </c>
      <c r="B237" s="14" t="s">
        <v>167</v>
      </c>
      <c r="C237" s="26" t="s">
        <v>121</v>
      </c>
      <c r="D237" s="15" t="s">
        <v>122</v>
      </c>
      <c r="E237" s="8" t="s">
        <v>123</v>
      </c>
      <c r="F237" s="8">
        <f t="shared" si="59"/>
        <v>21668</v>
      </c>
      <c r="G237" s="8">
        <v>21407</v>
      </c>
      <c r="H237" s="16">
        <f t="shared" si="0"/>
        <v>0.98795458741000552</v>
      </c>
      <c r="I237" s="10">
        <v>261</v>
      </c>
      <c r="J237" s="16">
        <f t="shared" si="1"/>
        <v>1.2045412589994461E-2</v>
      </c>
      <c r="K237" s="8"/>
      <c r="L237" s="17">
        <f t="shared" si="2"/>
        <v>0</v>
      </c>
      <c r="M237" s="8">
        <v>38</v>
      </c>
      <c r="N237" s="17">
        <f t="shared" si="3"/>
        <v>1.7537382314934465E-3</v>
      </c>
      <c r="O237" s="8">
        <v>6</v>
      </c>
      <c r="P237" s="17">
        <f t="shared" si="4"/>
        <v>2.7690603655159681E-4</v>
      </c>
      <c r="Q237" s="8"/>
      <c r="R237" s="17">
        <f t="shared" si="5"/>
        <v>0</v>
      </c>
      <c r="S237" s="8">
        <v>40</v>
      </c>
      <c r="T237" s="17">
        <f t="shared" si="6"/>
        <v>1.8460402436773122E-3</v>
      </c>
      <c r="U237" s="8">
        <v>84</v>
      </c>
      <c r="V237" s="17">
        <f t="shared" si="7"/>
        <v>3.8766845117223555E-3</v>
      </c>
      <c r="W237" s="8">
        <v>0</v>
      </c>
      <c r="X237" s="17">
        <f t="shared" si="8"/>
        <v>0</v>
      </c>
      <c r="Y237" s="8"/>
      <c r="Z237" s="17">
        <f t="shared" si="9"/>
        <v>0</v>
      </c>
      <c r="AA237" s="8"/>
      <c r="AB237" s="17">
        <f t="shared" si="10"/>
        <v>0</v>
      </c>
      <c r="AC237" s="8">
        <v>0</v>
      </c>
      <c r="AD237" s="17">
        <f t="shared" si="11"/>
        <v>0</v>
      </c>
      <c r="AE237" s="8"/>
      <c r="AF237" s="17">
        <f t="shared" si="12"/>
        <v>0</v>
      </c>
      <c r="AG237" s="8"/>
      <c r="AH237" s="17">
        <f t="shared" si="13"/>
        <v>0</v>
      </c>
      <c r="AI237" s="8"/>
      <c r="AJ237" s="17">
        <f t="shared" si="14"/>
        <v>0</v>
      </c>
      <c r="AK237" s="8"/>
      <c r="AL237" s="17">
        <f t="shared" si="15"/>
        <v>0</v>
      </c>
      <c r="AM237" s="8"/>
      <c r="AN237" s="17">
        <f t="shared" si="16"/>
        <v>0</v>
      </c>
      <c r="AO237" s="8">
        <v>0</v>
      </c>
      <c r="AP237" s="17">
        <f t="shared" si="17"/>
        <v>0</v>
      </c>
      <c r="AQ237" s="8">
        <v>27</v>
      </c>
      <c r="AR237" s="17">
        <f t="shared" si="18"/>
        <v>1.2460771644821856E-3</v>
      </c>
      <c r="AS237" s="8">
        <v>66</v>
      </c>
      <c r="AT237" s="17">
        <f t="shared" si="19"/>
        <v>3.0459664020675652E-3</v>
      </c>
      <c r="AU237" s="8">
        <v>0</v>
      </c>
      <c r="AV237" s="17">
        <f t="shared" si="20"/>
        <v>0</v>
      </c>
      <c r="AW237" s="8"/>
      <c r="AX237" s="17">
        <f t="shared" si="21"/>
        <v>0</v>
      </c>
      <c r="AY237" s="2"/>
      <c r="AZ237" s="2">
        <f t="shared" si="60"/>
        <v>-261</v>
      </c>
      <c r="BA237" s="3"/>
      <c r="BB237" s="3"/>
      <c r="BC237" s="3"/>
      <c r="BD237" s="3"/>
      <c r="BE237" s="3"/>
      <c r="BF237" s="3"/>
    </row>
    <row r="238" spans="1:58" ht="27">
      <c r="A238" s="14" t="s">
        <v>108</v>
      </c>
      <c r="B238" s="14" t="s">
        <v>150</v>
      </c>
      <c r="C238" s="28" t="s">
        <v>109</v>
      </c>
      <c r="D238" s="15" t="s">
        <v>37</v>
      </c>
      <c r="E238" s="28" t="s">
        <v>38</v>
      </c>
      <c r="F238" s="28">
        <v>287676</v>
      </c>
      <c r="G238" s="28">
        <v>283100</v>
      </c>
      <c r="H238" s="16">
        <f t="shared" si="0"/>
        <v>0.98409321597908761</v>
      </c>
      <c r="I238" s="28">
        <v>4576</v>
      </c>
      <c r="J238" s="16">
        <f t="shared" si="1"/>
        <v>1.5906784020912414E-2</v>
      </c>
      <c r="K238" s="26">
        <v>268</v>
      </c>
      <c r="L238" s="17">
        <f t="shared" si="2"/>
        <v>9.3160360961637401E-4</v>
      </c>
      <c r="M238" s="26">
        <v>541</v>
      </c>
      <c r="N238" s="17">
        <f t="shared" si="3"/>
        <v>1.8805878835912624E-3</v>
      </c>
      <c r="O238" s="26">
        <v>287</v>
      </c>
      <c r="P238" s="17">
        <f t="shared" si="4"/>
        <v>9.9765013417872877E-4</v>
      </c>
      <c r="Q238" s="26">
        <v>2</v>
      </c>
      <c r="R238" s="17">
        <f t="shared" si="5"/>
        <v>6.9522657434057756E-6</v>
      </c>
      <c r="S238" s="26">
        <v>713</v>
      </c>
      <c r="T238" s="17">
        <f t="shared" si="6"/>
        <v>2.4784827375241591E-3</v>
      </c>
      <c r="U238" s="26">
        <v>1060</v>
      </c>
      <c r="V238" s="17">
        <f t="shared" si="7"/>
        <v>3.6847008440050611E-3</v>
      </c>
      <c r="W238" s="8"/>
      <c r="X238" s="17">
        <f t="shared" si="8"/>
        <v>0</v>
      </c>
      <c r="Y238" s="8"/>
      <c r="Z238" s="17">
        <f t="shared" si="9"/>
        <v>0</v>
      </c>
      <c r="AA238" s="8"/>
      <c r="AB238" s="17">
        <f t="shared" si="10"/>
        <v>0</v>
      </c>
      <c r="AC238" s="8"/>
      <c r="AD238" s="17">
        <f t="shared" si="11"/>
        <v>0</v>
      </c>
      <c r="AE238" s="26">
        <v>0</v>
      </c>
      <c r="AF238" s="17">
        <f t="shared" si="12"/>
        <v>0</v>
      </c>
      <c r="AG238" s="8"/>
      <c r="AH238" s="17">
        <f t="shared" si="13"/>
        <v>0</v>
      </c>
      <c r="AI238" s="8"/>
      <c r="AJ238" s="17">
        <f t="shared" si="14"/>
        <v>0</v>
      </c>
      <c r="AK238" s="8"/>
      <c r="AL238" s="17">
        <f t="shared" si="15"/>
        <v>0</v>
      </c>
      <c r="AM238" s="8"/>
      <c r="AN238" s="17">
        <f t="shared" si="16"/>
        <v>0</v>
      </c>
      <c r="AO238" s="26">
        <v>144</v>
      </c>
      <c r="AP238" s="17">
        <f t="shared" si="17"/>
        <v>5.0056313352521583E-4</v>
      </c>
      <c r="AQ238" s="26">
        <v>1527</v>
      </c>
      <c r="AR238" s="17">
        <f t="shared" si="18"/>
        <v>5.3080548950903096E-3</v>
      </c>
      <c r="AS238" s="26">
        <v>0</v>
      </c>
      <c r="AT238" s="17">
        <f t="shared" si="19"/>
        <v>0</v>
      </c>
      <c r="AU238" s="26">
        <v>34</v>
      </c>
      <c r="AV238" s="17">
        <f t="shared" si="20"/>
        <v>1.1818851763789819E-4</v>
      </c>
      <c r="AW238" s="8"/>
      <c r="AX238" s="17">
        <f t="shared" si="21"/>
        <v>0</v>
      </c>
      <c r="AY238" s="2">
        <f t="shared" ref="AY238:AY354" si="61">K238+M238+O238+Q238+S238+U238+W238+Y238+AA238+AC238+AE238+AG238+AI238+AK238+AM238+AO238+AQ238+AS238+AU238+AW238</f>
        <v>4576</v>
      </c>
      <c r="AZ238" s="2">
        <f t="shared" si="60"/>
        <v>0</v>
      </c>
      <c r="BA238" s="3"/>
      <c r="BB238" s="3"/>
      <c r="BC238" s="3"/>
      <c r="BD238" s="3"/>
      <c r="BE238" s="3"/>
      <c r="BF238" s="3"/>
    </row>
    <row r="239" spans="1:58" ht="27">
      <c r="A239" s="14" t="s">
        <v>108</v>
      </c>
      <c r="B239" s="14" t="s">
        <v>150</v>
      </c>
      <c r="C239" s="28" t="s">
        <v>110</v>
      </c>
      <c r="D239" s="15" t="s">
        <v>104</v>
      </c>
      <c r="E239" s="28" t="s">
        <v>105</v>
      </c>
      <c r="F239" s="28">
        <v>443598</v>
      </c>
      <c r="G239" s="28">
        <v>437300</v>
      </c>
      <c r="H239" s="16">
        <f t="shared" si="0"/>
        <v>0.98580246078656797</v>
      </c>
      <c r="I239" s="28">
        <v>6298</v>
      </c>
      <c r="J239" s="16">
        <f t="shared" si="1"/>
        <v>1.4197539213431981E-2</v>
      </c>
      <c r="K239" s="26">
        <v>360</v>
      </c>
      <c r="L239" s="17">
        <f t="shared" si="2"/>
        <v>8.1154558857343814E-4</v>
      </c>
      <c r="M239" s="26">
        <v>231</v>
      </c>
      <c r="N239" s="17">
        <f t="shared" si="3"/>
        <v>5.2074175266795608E-4</v>
      </c>
      <c r="O239" s="26">
        <v>405</v>
      </c>
      <c r="P239" s="17">
        <f t="shared" si="4"/>
        <v>9.1298878714511785E-4</v>
      </c>
      <c r="Q239" s="26">
        <v>4</v>
      </c>
      <c r="R239" s="17">
        <f t="shared" si="5"/>
        <v>9.0171732063715343E-6</v>
      </c>
      <c r="S239" s="26">
        <v>1093</v>
      </c>
      <c r="T239" s="17">
        <f t="shared" si="6"/>
        <v>2.463942578641022E-3</v>
      </c>
      <c r="U239" s="26">
        <v>1674</v>
      </c>
      <c r="V239" s="17">
        <f t="shared" si="7"/>
        <v>3.773686986866487E-3</v>
      </c>
      <c r="W239" s="8"/>
      <c r="X239" s="17">
        <f t="shared" si="8"/>
        <v>0</v>
      </c>
      <c r="Y239" s="8"/>
      <c r="Z239" s="17">
        <f t="shared" si="9"/>
        <v>0</v>
      </c>
      <c r="AA239" s="8"/>
      <c r="AB239" s="17">
        <f t="shared" si="10"/>
        <v>0</v>
      </c>
      <c r="AC239" s="8"/>
      <c r="AD239" s="17">
        <f t="shared" si="11"/>
        <v>0</v>
      </c>
      <c r="AE239" s="26">
        <v>0</v>
      </c>
      <c r="AF239" s="17">
        <f t="shared" si="12"/>
        <v>0</v>
      </c>
      <c r="AG239" s="8"/>
      <c r="AH239" s="17">
        <f t="shared" si="13"/>
        <v>0</v>
      </c>
      <c r="AI239" s="8"/>
      <c r="AJ239" s="17">
        <f t="shared" si="14"/>
        <v>0</v>
      </c>
      <c r="AK239" s="8"/>
      <c r="AL239" s="17">
        <f t="shared" si="15"/>
        <v>0</v>
      </c>
      <c r="AM239" s="8"/>
      <c r="AN239" s="17">
        <f t="shared" si="16"/>
        <v>0</v>
      </c>
      <c r="AO239" s="26">
        <v>179</v>
      </c>
      <c r="AP239" s="17">
        <f t="shared" si="17"/>
        <v>4.0351850098512617E-4</v>
      </c>
      <c r="AQ239" s="26">
        <v>2251</v>
      </c>
      <c r="AR239" s="17">
        <f t="shared" si="18"/>
        <v>5.0744142218855813E-3</v>
      </c>
      <c r="AS239" s="26">
        <v>0</v>
      </c>
      <c r="AT239" s="17">
        <f t="shared" si="19"/>
        <v>0</v>
      </c>
      <c r="AU239" s="26">
        <v>101</v>
      </c>
      <c r="AV239" s="17">
        <f t="shared" si="20"/>
        <v>2.2768362346088124E-4</v>
      </c>
      <c r="AW239" s="8"/>
      <c r="AX239" s="17">
        <f t="shared" si="21"/>
        <v>0</v>
      </c>
      <c r="AY239" s="2">
        <f t="shared" si="61"/>
        <v>6298</v>
      </c>
      <c r="AZ239" s="2">
        <f t="shared" si="60"/>
        <v>0</v>
      </c>
      <c r="BA239" s="3"/>
      <c r="BB239" s="3"/>
      <c r="BC239" s="3"/>
      <c r="BD239" s="3"/>
      <c r="BE239" s="3"/>
      <c r="BF239" s="3"/>
    </row>
    <row r="240" spans="1:58" ht="27">
      <c r="A240" s="14" t="s">
        <v>108</v>
      </c>
      <c r="B240" s="14" t="s">
        <v>150</v>
      </c>
      <c r="C240" s="28" t="s">
        <v>111</v>
      </c>
      <c r="D240" s="15" t="s">
        <v>37</v>
      </c>
      <c r="E240" s="28" t="s">
        <v>38</v>
      </c>
      <c r="F240" s="28">
        <v>553686</v>
      </c>
      <c r="G240" s="28">
        <v>543650</v>
      </c>
      <c r="H240" s="16">
        <f t="shared" si="0"/>
        <v>0.98187420306816497</v>
      </c>
      <c r="I240" s="28">
        <v>10036</v>
      </c>
      <c r="J240" s="16">
        <f t="shared" si="1"/>
        <v>1.8125796931835012E-2</v>
      </c>
      <c r="K240" s="26">
        <v>479</v>
      </c>
      <c r="L240" s="17">
        <f t="shared" si="2"/>
        <v>8.6511127245406246E-4</v>
      </c>
      <c r="M240" s="26">
        <v>393</v>
      </c>
      <c r="N240" s="17">
        <f t="shared" si="3"/>
        <v>7.0978858053120355E-4</v>
      </c>
      <c r="O240" s="26">
        <v>729</v>
      </c>
      <c r="P240" s="17">
        <f t="shared" si="4"/>
        <v>1.3166307257181868E-3</v>
      </c>
      <c r="Q240" s="26">
        <v>30</v>
      </c>
      <c r="R240" s="17">
        <f t="shared" si="5"/>
        <v>5.4182334391694934E-5</v>
      </c>
      <c r="S240" s="26">
        <v>1924</v>
      </c>
      <c r="T240" s="17">
        <f t="shared" si="6"/>
        <v>3.4748937123207017E-3</v>
      </c>
      <c r="U240" s="26">
        <v>2526</v>
      </c>
      <c r="V240" s="17">
        <f t="shared" si="7"/>
        <v>4.562152555780713E-3</v>
      </c>
      <c r="W240" s="8"/>
      <c r="X240" s="17">
        <f t="shared" si="8"/>
        <v>0</v>
      </c>
      <c r="Y240" s="8"/>
      <c r="Z240" s="17">
        <f t="shared" si="9"/>
        <v>0</v>
      </c>
      <c r="AA240" s="8"/>
      <c r="AB240" s="17">
        <f t="shared" si="10"/>
        <v>0</v>
      </c>
      <c r="AC240" s="8"/>
      <c r="AD240" s="17">
        <f t="shared" si="11"/>
        <v>0</v>
      </c>
      <c r="AE240" s="26">
        <v>4</v>
      </c>
      <c r="AF240" s="17">
        <f t="shared" si="12"/>
        <v>7.2243112522259911E-6</v>
      </c>
      <c r="AG240" s="8"/>
      <c r="AH240" s="17">
        <f t="shared" si="13"/>
        <v>0</v>
      </c>
      <c r="AI240" s="8"/>
      <c r="AJ240" s="17">
        <f t="shared" si="14"/>
        <v>0</v>
      </c>
      <c r="AK240" s="8"/>
      <c r="AL240" s="17">
        <f t="shared" si="15"/>
        <v>0</v>
      </c>
      <c r="AM240" s="8"/>
      <c r="AN240" s="17">
        <f t="shared" si="16"/>
        <v>0</v>
      </c>
      <c r="AO240" s="26">
        <v>301</v>
      </c>
      <c r="AP240" s="17">
        <f t="shared" si="17"/>
        <v>5.4362942173000585E-4</v>
      </c>
      <c r="AQ240" s="26">
        <v>3577</v>
      </c>
      <c r="AR240" s="17">
        <f t="shared" si="18"/>
        <v>6.4603403373030928E-3</v>
      </c>
      <c r="AS240" s="26">
        <v>4</v>
      </c>
      <c r="AT240" s="17">
        <f t="shared" si="19"/>
        <v>7.2243112522259911E-6</v>
      </c>
      <c r="AU240" s="26">
        <v>69</v>
      </c>
      <c r="AV240" s="17">
        <f t="shared" si="20"/>
        <v>1.2461936910089833E-4</v>
      </c>
      <c r="AW240" s="8"/>
      <c r="AX240" s="17">
        <f t="shared" si="21"/>
        <v>0</v>
      </c>
      <c r="AY240" s="2">
        <f t="shared" si="61"/>
        <v>10036</v>
      </c>
      <c r="AZ240" s="2">
        <f t="shared" si="60"/>
        <v>0</v>
      </c>
      <c r="BA240" s="3"/>
      <c r="BB240" s="3"/>
      <c r="BC240" s="3"/>
      <c r="BD240" s="3"/>
      <c r="BE240" s="3"/>
      <c r="BF240" s="3"/>
    </row>
    <row r="241" spans="1:58" ht="27">
      <c r="A241" s="14" t="s">
        <v>108</v>
      </c>
      <c r="B241" s="14" t="s">
        <v>150</v>
      </c>
      <c r="C241" s="28" t="s">
        <v>112</v>
      </c>
      <c r="D241" s="15" t="s">
        <v>56</v>
      </c>
      <c r="E241" s="28" t="s">
        <v>57</v>
      </c>
      <c r="F241" s="28">
        <v>113603</v>
      </c>
      <c r="G241" s="28">
        <v>112050</v>
      </c>
      <c r="H241" s="16">
        <f t="shared" si="0"/>
        <v>0.98632958636655721</v>
      </c>
      <c r="I241" s="28">
        <v>1553</v>
      </c>
      <c r="J241" s="16">
        <f t="shared" si="1"/>
        <v>1.3670413633442778E-2</v>
      </c>
      <c r="K241" s="26">
        <v>21</v>
      </c>
      <c r="L241" s="17">
        <f t="shared" si="2"/>
        <v>1.8485427321461581E-4</v>
      </c>
      <c r="M241" s="26">
        <v>10</v>
      </c>
      <c r="N241" s="17">
        <f t="shared" si="3"/>
        <v>8.8025844387912291E-5</v>
      </c>
      <c r="O241" s="26">
        <v>59</v>
      </c>
      <c r="P241" s="17">
        <f t="shared" si="4"/>
        <v>5.1935248188868255E-4</v>
      </c>
      <c r="Q241" s="26">
        <v>0</v>
      </c>
      <c r="R241" s="17">
        <f t="shared" si="5"/>
        <v>0</v>
      </c>
      <c r="S241" s="26">
        <v>326</v>
      </c>
      <c r="T241" s="17">
        <f t="shared" si="6"/>
        <v>2.8696425270459407E-3</v>
      </c>
      <c r="U241" s="26">
        <v>490</v>
      </c>
      <c r="V241" s="17">
        <f t="shared" si="7"/>
        <v>4.3132663750077025E-3</v>
      </c>
      <c r="W241" s="8"/>
      <c r="X241" s="17">
        <f t="shared" si="8"/>
        <v>0</v>
      </c>
      <c r="Y241" s="8"/>
      <c r="Z241" s="17">
        <f t="shared" si="9"/>
        <v>0</v>
      </c>
      <c r="AA241" s="8"/>
      <c r="AB241" s="17">
        <f t="shared" si="10"/>
        <v>0</v>
      </c>
      <c r="AC241" s="8"/>
      <c r="AD241" s="17">
        <f t="shared" si="11"/>
        <v>0</v>
      </c>
      <c r="AE241" s="26">
        <v>0</v>
      </c>
      <c r="AF241" s="17">
        <f t="shared" si="12"/>
        <v>0</v>
      </c>
      <c r="AG241" s="8"/>
      <c r="AH241" s="17">
        <f t="shared" si="13"/>
        <v>0</v>
      </c>
      <c r="AI241" s="8"/>
      <c r="AJ241" s="17">
        <f t="shared" si="14"/>
        <v>0</v>
      </c>
      <c r="AK241" s="8"/>
      <c r="AL241" s="17">
        <f t="shared" si="15"/>
        <v>0</v>
      </c>
      <c r="AM241" s="8"/>
      <c r="AN241" s="17">
        <f t="shared" si="16"/>
        <v>0</v>
      </c>
      <c r="AO241" s="26">
        <v>40</v>
      </c>
      <c r="AP241" s="17">
        <f t="shared" si="17"/>
        <v>3.5210337755164916E-4</v>
      </c>
      <c r="AQ241" s="26">
        <v>603</v>
      </c>
      <c r="AR241" s="17">
        <f t="shared" si="18"/>
        <v>5.3079584165911112E-3</v>
      </c>
      <c r="AS241" s="26">
        <v>0</v>
      </c>
      <c r="AT241" s="17">
        <f t="shared" si="19"/>
        <v>0</v>
      </c>
      <c r="AU241" s="26">
        <v>4</v>
      </c>
      <c r="AV241" s="17">
        <f t="shared" si="20"/>
        <v>3.5210337755164918E-5</v>
      </c>
      <c r="AW241" s="8"/>
      <c r="AX241" s="17">
        <f t="shared" si="21"/>
        <v>0</v>
      </c>
      <c r="AY241" s="2">
        <f t="shared" si="61"/>
        <v>1553</v>
      </c>
      <c r="AZ241" s="2">
        <f t="shared" si="60"/>
        <v>0</v>
      </c>
      <c r="BA241" s="3"/>
      <c r="BB241" s="3"/>
      <c r="BC241" s="3"/>
      <c r="BD241" s="3"/>
      <c r="BE241" s="3"/>
      <c r="BF241" s="3"/>
    </row>
    <row r="242" spans="1:58" ht="27">
      <c r="A242" s="14" t="s">
        <v>108</v>
      </c>
      <c r="B242" s="14" t="s">
        <v>150</v>
      </c>
      <c r="C242" s="28" t="s">
        <v>116</v>
      </c>
      <c r="D242" s="15" t="s">
        <v>40</v>
      </c>
      <c r="E242" s="28" t="s">
        <v>41</v>
      </c>
      <c r="F242" s="28">
        <v>187005</v>
      </c>
      <c r="G242" s="28">
        <v>183650</v>
      </c>
      <c r="H242" s="16">
        <f t="shared" si="0"/>
        <v>0.98205930322718649</v>
      </c>
      <c r="I242" s="28">
        <v>3355</v>
      </c>
      <c r="J242" s="16">
        <f t="shared" si="1"/>
        <v>1.7940696772813562E-2</v>
      </c>
      <c r="K242" s="26">
        <v>164</v>
      </c>
      <c r="L242" s="17">
        <f t="shared" si="2"/>
        <v>8.7698189887970915E-4</v>
      </c>
      <c r="M242" s="26">
        <v>49</v>
      </c>
      <c r="N242" s="17">
        <f t="shared" si="3"/>
        <v>2.6202507954332769E-4</v>
      </c>
      <c r="O242" s="26">
        <v>246</v>
      </c>
      <c r="P242" s="17">
        <f t="shared" si="4"/>
        <v>1.3154728483195637E-3</v>
      </c>
      <c r="Q242" s="26">
        <v>0</v>
      </c>
      <c r="R242" s="17">
        <f t="shared" si="5"/>
        <v>0</v>
      </c>
      <c r="S242" s="26">
        <v>471</v>
      </c>
      <c r="T242" s="17">
        <f t="shared" si="6"/>
        <v>2.5186492339777013E-3</v>
      </c>
      <c r="U242" s="26">
        <v>1122</v>
      </c>
      <c r="V242" s="17">
        <f t="shared" si="7"/>
        <v>5.9998395764819124E-3</v>
      </c>
      <c r="W242" s="8"/>
      <c r="X242" s="17">
        <f t="shared" si="8"/>
        <v>0</v>
      </c>
      <c r="Y242" s="8"/>
      <c r="Z242" s="17">
        <f t="shared" si="9"/>
        <v>0</v>
      </c>
      <c r="AA242" s="8"/>
      <c r="AB242" s="17">
        <f t="shared" si="10"/>
        <v>0</v>
      </c>
      <c r="AC242" s="8"/>
      <c r="AD242" s="17">
        <f t="shared" si="11"/>
        <v>0</v>
      </c>
      <c r="AE242" s="26">
        <v>0</v>
      </c>
      <c r="AF242" s="17">
        <f t="shared" si="12"/>
        <v>0</v>
      </c>
      <c r="AG242" s="8"/>
      <c r="AH242" s="17">
        <f t="shared" si="13"/>
        <v>0</v>
      </c>
      <c r="AI242" s="8"/>
      <c r="AJ242" s="17">
        <f t="shared" si="14"/>
        <v>0</v>
      </c>
      <c r="AK242" s="8"/>
      <c r="AL242" s="17">
        <f t="shared" si="15"/>
        <v>0</v>
      </c>
      <c r="AM242" s="8"/>
      <c r="AN242" s="17">
        <f t="shared" si="16"/>
        <v>0</v>
      </c>
      <c r="AO242" s="26">
        <v>258</v>
      </c>
      <c r="AP242" s="17">
        <f t="shared" si="17"/>
        <v>1.3796422555546644E-3</v>
      </c>
      <c r="AQ242" s="26">
        <v>1022</v>
      </c>
      <c r="AR242" s="17">
        <f t="shared" si="18"/>
        <v>5.4650945161894065E-3</v>
      </c>
      <c r="AS242" s="26">
        <v>0</v>
      </c>
      <c r="AT242" s="17">
        <f t="shared" si="19"/>
        <v>0</v>
      </c>
      <c r="AU242" s="26">
        <v>23</v>
      </c>
      <c r="AV242" s="17">
        <f t="shared" si="20"/>
        <v>1.2299136386727626E-4</v>
      </c>
      <c r="AW242" s="8"/>
      <c r="AX242" s="17">
        <f t="shared" si="21"/>
        <v>0</v>
      </c>
      <c r="AY242" s="2">
        <f t="shared" si="61"/>
        <v>3355</v>
      </c>
      <c r="AZ242" s="2">
        <f t="shared" si="60"/>
        <v>0</v>
      </c>
      <c r="BA242" s="3"/>
      <c r="BB242" s="3"/>
      <c r="BC242" s="3"/>
      <c r="BD242" s="3"/>
      <c r="BE242" s="3"/>
      <c r="BF242" s="3"/>
    </row>
    <row r="243" spans="1:58" ht="27">
      <c r="A243" s="14" t="s">
        <v>108</v>
      </c>
      <c r="B243" s="14" t="s">
        <v>150</v>
      </c>
      <c r="C243" s="28" t="s">
        <v>117</v>
      </c>
      <c r="D243" s="15" t="s">
        <v>96</v>
      </c>
      <c r="E243" s="28" t="s">
        <v>97</v>
      </c>
      <c r="F243" s="28">
        <v>235118</v>
      </c>
      <c r="G243" s="28">
        <v>231750</v>
      </c>
      <c r="H243" s="16">
        <f t="shared" si="0"/>
        <v>0.98567527794554222</v>
      </c>
      <c r="I243" s="28">
        <v>3368</v>
      </c>
      <c r="J243" s="16">
        <f t="shared" si="1"/>
        <v>1.4324722054457761E-2</v>
      </c>
      <c r="K243" s="26">
        <v>223</v>
      </c>
      <c r="L243" s="17">
        <f t="shared" si="2"/>
        <v>9.4845992225180544E-4</v>
      </c>
      <c r="M243" s="26">
        <v>0</v>
      </c>
      <c r="N243" s="17">
        <f t="shared" si="3"/>
        <v>0</v>
      </c>
      <c r="O243" s="26">
        <v>221</v>
      </c>
      <c r="P243" s="17">
        <f t="shared" si="4"/>
        <v>9.3995355523609418E-4</v>
      </c>
      <c r="Q243" s="26">
        <v>14</v>
      </c>
      <c r="R243" s="17">
        <f t="shared" si="5"/>
        <v>5.954456910997882E-5</v>
      </c>
      <c r="S243" s="26">
        <v>567</v>
      </c>
      <c r="T243" s="17">
        <f t="shared" si="6"/>
        <v>2.4115550489541421E-3</v>
      </c>
      <c r="U243" s="26">
        <v>940</v>
      </c>
      <c r="V243" s="17">
        <f t="shared" si="7"/>
        <v>3.9979924973842923E-3</v>
      </c>
      <c r="W243" s="8"/>
      <c r="X243" s="17">
        <f t="shared" si="8"/>
        <v>0</v>
      </c>
      <c r="Y243" s="8"/>
      <c r="Z243" s="17">
        <f t="shared" si="9"/>
        <v>0</v>
      </c>
      <c r="AA243" s="8"/>
      <c r="AB243" s="17">
        <f t="shared" si="10"/>
        <v>0</v>
      </c>
      <c r="AC243" s="8"/>
      <c r="AD243" s="17">
        <f t="shared" si="11"/>
        <v>0</v>
      </c>
      <c r="AE243" s="26">
        <v>0</v>
      </c>
      <c r="AF243" s="17">
        <f t="shared" si="12"/>
        <v>0</v>
      </c>
      <c r="AG243" s="8"/>
      <c r="AH243" s="17">
        <f t="shared" si="13"/>
        <v>0</v>
      </c>
      <c r="AI243" s="8"/>
      <c r="AJ243" s="17">
        <f t="shared" si="14"/>
        <v>0</v>
      </c>
      <c r="AK243" s="8"/>
      <c r="AL243" s="17">
        <f t="shared" si="15"/>
        <v>0</v>
      </c>
      <c r="AM243" s="8"/>
      <c r="AN243" s="17">
        <f t="shared" si="16"/>
        <v>0</v>
      </c>
      <c r="AO243" s="26">
        <v>79</v>
      </c>
      <c r="AP243" s="17">
        <f t="shared" si="17"/>
        <v>3.3600149712059474E-4</v>
      </c>
      <c r="AQ243" s="26">
        <v>1264</v>
      </c>
      <c r="AR243" s="17">
        <f t="shared" si="18"/>
        <v>5.3760239539295158E-3</v>
      </c>
      <c r="AS243" s="26">
        <v>0</v>
      </c>
      <c r="AT243" s="17">
        <f t="shared" si="19"/>
        <v>0</v>
      </c>
      <c r="AU243" s="26">
        <v>60</v>
      </c>
      <c r="AV243" s="17">
        <f t="shared" si="20"/>
        <v>2.5519101047133782E-4</v>
      </c>
      <c r="AW243" s="8"/>
      <c r="AX243" s="17">
        <f t="shared" si="21"/>
        <v>0</v>
      </c>
      <c r="AY243" s="2">
        <f t="shared" si="61"/>
        <v>3368</v>
      </c>
      <c r="AZ243" s="2">
        <f t="shared" si="60"/>
        <v>0</v>
      </c>
      <c r="BA243" s="3"/>
      <c r="BB243" s="3"/>
      <c r="BC243" s="3"/>
      <c r="BD243" s="3"/>
      <c r="BE243" s="3"/>
      <c r="BF243" s="3"/>
    </row>
    <row r="244" spans="1:58" ht="27">
      <c r="A244" s="14" t="s">
        <v>119</v>
      </c>
      <c r="B244" s="14" t="s">
        <v>150</v>
      </c>
      <c r="C244" s="49" t="s">
        <v>181</v>
      </c>
      <c r="D244" s="15" t="s">
        <v>37</v>
      </c>
      <c r="E244" s="8" t="s">
        <v>38</v>
      </c>
      <c r="F244" s="28">
        <v>123518</v>
      </c>
      <c r="G244" s="28">
        <v>121929</v>
      </c>
      <c r="H244" s="16">
        <f t="shared" si="0"/>
        <v>0.98713547822989367</v>
      </c>
      <c r="I244" s="10">
        <v>1589</v>
      </c>
      <c r="J244" s="16">
        <f t="shared" si="1"/>
        <v>1.2864521770106382E-2</v>
      </c>
      <c r="K244" s="8">
        <v>0</v>
      </c>
      <c r="L244" s="17">
        <f t="shared" si="2"/>
        <v>0</v>
      </c>
      <c r="M244" s="8">
        <v>379</v>
      </c>
      <c r="N244" s="17">
        <f t="shared" si="3"/>
        <v>3.0683786978416101E-3</v>
      </c>
      <c r="O244" s="8">
        <v>43</v>
      </c>
      <c r="P244" s="17">
        <f t="shared" si="4"/>
        <v>3.4812739843585549E-4</v>
      </c>
      <c r="Q244" s="8"/>
      <c r="R244" s="17">
        <f t="shared" si="5"/>
        <v>0</v>
      </c>
      <c r="S244" s="8">
        <v>191</v>
      </c>
      <c r="T244" s="17">
        <f t="shared" si="6"/>
        <v>1.5463333279360093E-3</v>
      </c>
      <c r="U244" s="8">
        <v>148</v>
      </c>
      <c r="V244" s="17">
        <f t="shared" si="7"/>
        <v>1.1982059295001539E-3</v>
      </c>
      <c r="W244" s="8">
        <v>171</v>
      </c>
      <c r="X244" s="17">
        <f t="shared" si="8"/>
        <v>1.3844136077332859E-3</v>
      </c>
      <c r="Y244" s="8"/>
      <c r="Z244" s="17">
        <f t="shared" si="9"/>
        <v>0</v>
      </c>
      <c r="AA244" s="8"/>
      <c r="AB244" s="17">
        <f t="shared" si="10"/>
        <v>0</v>
      </c>
      <c r="AC244" s="8">
        <v>82</v>
      </c>
      <c r="AD244" s="17">
        <f t="shared" si="11"/>
        <v>6.6387085283116625E-4</v>
      </c>
      <c r="AE244" s="8">
        <v>280</v>
      </c>
      <c r="AF244" s="17">
        <f t="shared" si="12"/>
        <v>2.2668760828381289E-3</v>
      </c>
      <c r="AG244" s="8"/>
      <c r="AH244" s="17">
        <f t="shared" si="13"/>
        <v>0</v>
      </c>
      <c r="AI244" s="8"/>
      <c r="AJ244" s="17">
        <f t="shared" si="14"/>
        <v>0</v>
      </c>
      <c r="AK244" s="8"/>
      <c r="AL244" s="17">
        <f t="shared" si="15"/>
        <v>0</v>
      </c>
      <c r="AM244" s="8"/>
      <c r="AN244" s="17">
        <f t="shared" si="16"/>
        <v>0</v>
      </c>
      <c r="AO244" s="8">
        <v>5</v>
      </c>
      <c r="AP244" s="17">
        <f t="shared" si="17"/>
        <v>4.0479930050680875E-5</v>
      </c>
      <c r="AQ244" s="8">
        <v>176</v>
      </c>
      <c r="AR244" s="17">
        <f t="shared" si="18"/>
        <v>1.4248935377839667E-3</v>
      </c>
      <c r="AS244" s="8">
        <v>40</v>
      </c>
      <c r="AT244" s="17">
        <f t="shared" si="19"/>
        <v>3.23839440405447E-4</v>
      </c>
      <c r="AU244" s="8">
        <v>74</v>
      </c>
      <c r="AV244" s="17">
        <f t="shared" si="20"/>
        <v>5.9910296475007693E-4</v>
      </c>
      <c r="AW244" s="8"/>
      <c r="AX244" s="17">
        <f t="shared" si="21"/>
        <v>0</v>
      </c>
      <c r="AY244" s="2">
        <f t="shared" si="61"/>
        <v>1589</v>
      </c>
      <c r="AZ244" s="2">
        <f t="shared" si="60"/>
        <v>0</v>
      </c>
      <c r="BA244" s="3"/>
      <c r="BB244" s="3"/>
      <c r="BC244" s="3"/>
      <c r="BD244" s="3"/>
      <c r="BE244" s="3"/>
      <c r="BF244" s="3"/>
    </row>
    <row r="245" spans="1:58" ht="15">
      <c r="A245" s="14" t="s">
        <v>31</v>
      </c>
      <c r="B245" s="14" t="s">
        <v>150</v>
      </c>
      <c r="C245" s="5"/>
      <c r="D245" s="15"/>
      <c r="E245" s="8"/>
      <c r="F245" s="8">
        <v>0</v>
      </c>
      <c r="G245" s="8">
        <v>0</v>
      </c>
      <c r="H245" s="16" t="e">
        <f t="shared" si="0"/>
        <v>#DIV/0!</v>
      </c>
      <c r="I245" s="10">
        <v>0</v>
      </c>
      <c r="J245" s="16" t="e">
        <f t="shared" si="1"/>
        <v>#DIV/0!</v>
      </c>
      <c r="K245" s="8"/>
      <c r="L245" s="17" t="e">
        <f t="shared" si="2"/>
        <v>#DIV/0!</v>
      </c>
      <c r="M245" s="8"/>
      <c r="N245" s="17" t="e">
        <f t="shared" si="3"/>
        <v>#DIV/0!</v>
      </c>
      <c r="O245" s="8"/>
      <c r="P245" s="17" t="e">
        <f t="shared" si="4"/>
        <v>#DIV/0!</v>
      </c>
      <c r="Q245" s="8"/>
      <c r="R245" s="17" t="e">
        <f t="shared" si="5"/>
        <v>#DIV/0!</v>
      </c>
      <c r="S245" s="8"/>
      <c r="T245" s="17" t="e">
        <f t="shared" si="6"/>
        <v>#DIV/0!</v>
      </c>
      <c r="U245" s="8"/>
      <c r="V245" s="17" t="e">
        <f t="shared" si="7"/>
        <v>#DIV/0!</v>
      </c>
      <c r="W245" s="8"/>
      <c r="X245" s="17" t="e">
        <f t="shared" si="8"/>
        <v>#DIV/0!</v>
      </c>
      <c r="Y245" s="8"/>
      <c r="Z245" s="17" t="e">
        <f t="shared" si="9"/>
        <v>#DIV/0!</v>
      </c>
      <c r="AA245" s="8"/>
      <c r="AB245" s="17" t="e">
        <f t="shared" si="10"/>
        <v>#DIV/0!</v>
      </c>
      <c r="AC245" s="8"/>
      <c r="AD245" s="17" t="e">
        <f t="shared" si="11"/>
        <v>#DIV/0!</v>
      </c>
      <c r="AE245" s="8"/>
      <c r="AF245" s="17" t="e">
        <f t="shared" si="12"/>
        <v>#DIV/0!</v>
      </c>
      <c r="AG245" s="8"/>
      <c r="AH245" s="17" t="e">
        <f t="shared" si="13"/>
        <v>#DIV/0!</v>
      </c>
      <c r="AI245" s="8"/>
      <c r="AJ245" s="17" t="e">
        <f t="shared" si="14"/>
        <v>#DIV/0!</v>
      </c>
      <c r="AK245" s="8"/>
      <c r="AL245" s="17" t="e">
        <f t="shared" si="15"/>
        <v>#DIV/0!</v>
      </c>
      <c r="AM245" s="8"/>
      <c r="AN245" s="17" t="e">
        <f t="shared" si="16"/>
        <v>#DIV/0!</v>
      </c>
      <c r="AO245" s="8"/>
      <c r="AP245" s="17" t="e">
        <f t="shared" si="17"/>
        <v>#DIV/0!</v>
      </c>
      <c r="AQ245" s="8"/>
      <c r="AR245" s="17" t="e">
        <f t="shared" si="18"/>
        <v>#DIV/0!</v>
      </c>
      <c r="AS245" s="8"/>
      <c r="AT245" s="17" t="e">
        <f t="shared" si="19"/>
        <v>#DIV/0!</v>
      </c>
      <c r="AU245" s="8"/>
      <c r="AV245" s="17" t="e">
        <f t="shared" si="20"/>
        <v>#DIV/0!</v>
      </c>
      <c r="AW245" s="8"/>
      <c r="AX245" s="17" t="e">
        <f t="shared" si="21"/>
        <v>#DIV/0!</v>
      </c>
      <c r="AY245" s="2">
        <f t="shared" si="61"/>
        <v>0</v>
      </c>
      <c r="AZ245" s="2">
        <f t="shared" si="60"/>
        <v>0</v>
      </c>
      <c r="BA245" s="3"/>
      <c r="BB245" s="3"/>
      <c r="BC245" s="3"/>
      <c r="BD245" s="3"/>
      <c r="BE245" s="3"/>
      <c r="BF245" s="3"/>
    </row>
    <row r="246" spans="1:58" ht="27">
      <c r="A246" s="14" t="s">
        <v>91</v>
      </c>
      <c r="B246" s="14" t="s">
        <v>150</v>
      </c>
      <c r="C246" s="49" t="s">
        <v>169</v>
      </c>
      <c r="D246" s="15" t="s">
        <v>69</v>
      </c>
      <c r="E246" s="28" t="s">
        <v>70</v>
      </c>
      <c r="F246" s="28">
        <v>98473</v>
      </c>
      <c r="G246" s="28">
        <v>97554</v>
      </c>
      <c r="H246" s="16">
        <f t="shared" si="0"/>
        <v>0.99066749261218812</v>
      </c>
      <c r="I246" s="28">
        <v>919</v>
      </c>
      <c r="J246" s="16">
        <f t="shared" si="1"/>
        <v>9.3325073878118871E-3</v>
      </c>
      <c r="K246" s="8"/>
      <c r="L246" s="17">
        <f t="shared" si="2"/>
        <v>0</v>
      </c>
      <c r="M246" s="28">
        <v>281</v>
      </c>
      <c r="N246" s="17">
        <f t="shared" si="3"/>
        <v>2.8535740761426991E-3</v>
      </c>
      <c r="O246" s="8"/>
      <c r="P246" s="17">
        <f t="shared" si="4"/>
        <v>0</v>
      </c>
      <c r="Q246" s="8"/>
      <c r="R246" s="17">
        <f t="shared" si="5"/>
        <v>0</v>
      </c>
      <c r="S246" s="28">
        <v>0</v>
      </c>
      <c r="T246" s="17">
        <f t="shared" si="6"/>
        <v>0</v>
      </c>
      <c r="U246" s="28">
        <v>0</v>
      </c>
      <c r="V246" s="17">
        <f t="shared" si="7"/>
        <v>0</v>
      </c>
      <c r="W246" s="28">
        <v>63</v>
      </c>
      <c r="X246" s="17">
        <f t="shared" si="8"/>
        <v>6.3976927685761582E-4</v>
      </c>
      <c r="Y246" s="8"/>
      <c r="Z246" s="17">
        <f t="shared" si="9"/>
        <v>0</v>
      </c>
      <c r="AA246" s="8"/>
      <c r="AB246" s="17">
        <f t="shared" si="10"/>
        <v>0</v>
      </c>
      <c r="AC246" s="28">
        <v>210</v>
      </c>
      <c r="AD246" s="17">
        <f t="shared" si="11"/>
        <v>2.1325642561920528E-3</v>
      </c>
      <c r="AE246" s="8"/>
      <c r="AF246" s="17">
        <f t="shared" si="12"/>
        <v>0</v>
      </c>
      <c r="AG246" s="8"/>
      <c r="AH246" s="17">
        <f t="shared" si="13"/>
        <v>0</v>
      </c>
      <c r="AI246" s="8"/>
      <c r="AJ246" s="17">
        <f t="shared" si="14"/>
        <v>0</v>
      </c>
      <c r="AK246" s="8"/>
      <c r="AL246" s="17">
        <f t="shared" si="15"/>
        <v>0</v>
      </c>
      <c r="AM246" s="8"/>
      <c r="AN246" s="17">
        <f t="shared" si="16"/>
        <v>0</v>
      </c>
      <c r="AO246" s="8"/>
      <c r="AP246" s="17">
        <f t="shared" si="17"/>
        <v>0</v>
      </c>
      <c r="AQ246" s="28">
        <v>315</v>
      </c>
      <c r="AR246" s="17">
        <f t="shared" si="18"/>
        <v>3.1988463842880788E-3</v>
      </c>
      <c r="AS246" s="8"/>
      <c r="AT246" s="17">
        <f t="shared" si="19"/>
        <v>0</v>
      </c>
      <c r="AU246" s="28">
        <v>50</v>
      </c>
      <c r="AV246" s="17">
        <f t="shared" si="20"/>
        <v>5.0775339433144109E-4</v>
      </c>
      <c r="AW246" s="8"/>
      <c r="AX246" s="17">
        <f t="shared" si="21"/>
        <v>0</v>
      </c>
      <c r="AY246" s="2">
        <f t="shared" si="61"/>
        <v>919</v>
      </c>
      <c r="AZ246" s="2">
        <f t="shared" si="60"/>
        <v>0</v>
      </c>
      <c r="BA246" s="3"/>
      <c r="BB246" s="3"/>
      <c r="BC246" s="3"/>
      <c r="BD246" s="3"/>
      <c r="BE246" s="3"/>
      <c r="BF246" s="3"/>
    </row>
    <row r="247" spans="1:58" ht="27">
      <c r="A247" s="14" t="s">
        <v>91</v>
      </c>
      <c r="B247" s="14" t="s">
        <v>150</v>
      </c>
      <c r="C247" s="49" t="s">
        <v>170</v>
      </c>
      <c r="D247" s="15" t="s">
        <v>136</v>
      </c>
      <c r="E247" s="28" t="s">
        <v>171</v>
      </c>
      <c r="F247" s="28">
        <v>76957</v>
      </c>
      <c r="G247" s="28">
        <v>76234</v>
      </c>
      <c r="H247" s="16">
        <f t="shared" si="0"/>
        <v>0.99060514313187886</v>
      </c>
      <c r="I247" s="28">
        <v>723</v>
      </c>
      <c r="J247" s="16">
        <f t="shared" si="1"/>
        <v>9.3948568681211583E-3</v>
      </c>
      <c r="K247" s="8"/>
      <c r="L247" s="17">
        <f t="shared" si="2"/>
        <v>0</v>
      </c>
      <c r="M247" s="28">
        <v>145</v>
      </c>
      <c r="N247" s="17">
        <f t="shared" si="3"/>
        <v>1.8841690814350872E-3</v>
      </c>
      <c r="O247" s="8"/>
      <c r="P247" s="17">
        <f t="shared" si="4"/>
        <v>0</v>
      </c>
      <c r="Q247" s="8"/>
      <c r="R247" s="17">
        <f t="shared" si="5"/>
        <v>0</v>
      </c>
      <c r="S247" s="28">
        <v>125</v>
      </c>
      <c r="T247" s="17">
        <f t="shared" si="6"/>
        <v>1.6242836908923165E-3</v>
      </c>
      <c r="U247" s="28">
        <v>171</v>
      </c>
      <c r="V247" s="17">
        <f t="shared" si="7"/>
        <v>2.2220200891406891E-3</v>
      </c>
      <c r="W247" s="28">
        <v>56</v>
      </c>
      <c r="X247" s="17">
        <f t="shared" si="8"/>
        <v>7.2767909351975776E-4</v>
      </c>
      <c r="Y247" s="8"/>
      <c r="Z247" s="17">
        <f t="shared" si="9"/>
        <v>0</v>
      </c>
      <c r="AA247" s="8"/>
      <c r="AB247" s="17">
        <f t="shared" si="10"/>
        <v>0</v>
      </c>
      <c r="AC247" s="28">
        <v>26</v>
      </c>
      <c r="AD247" s="17">
        <f t="shared" si="11"/>
        <v>3.3785100770560185E-4</v>
      </c>
      <c r="AE247" s="8"/>
      <c r="AF247" s="17">
        <f t="shared" si="12"/>
        <v>0</v>
      </c>
      <c r="AG247" s="8"/>
      <c r="AH247" s="17">
        <f t="shared" si="13"/>
        <v>0</v>
      </c>
      <c r="AI247" s="8"/>
      <c r="AJ247" s="17">
        <f t="shared" si="14"/>
        <v>0</v>
      </c>
      <c r="AK247" s="8"/>
      <c r="AL247" s="17">
        <f t="shared" si="15"/>
        <v>0</v>
      </c>
      <c r="AM247" s="8"/>
      <c r="AN247" s="17">
        <f t="shared" si="16"/>
        <v>0</v>
      </c>
      <c r="AO247" s="8"/>
      <c r="AP247" s="17">
        <f t="shared" si="17"/>
        <v>0</v>
      </c>
      <c r="AQ247" s="28">
        <v>152</v>
      </c>
      <c r="AR247" s="17">
        <f t="shared" si="18"/>
        <v>1.9751289681250567E-3</v>
      </c>
      <c r="AS247" s="8"/>
      <c r="AT247" s="17">
        <f t="shared" si="19"/>
        <v>0</v>
      </c>
      <c r="AU247" s="28">
        <v>48</v>
      </c>
      <c r="AV247" s="17">
        <f t="shared" si="20"/>
        <v>6.2372493730264954E-4</v>
      </c>
      <c r="AW247" s="8"/>
      <c r="AX247" s="17">
        <f t="shared" si="21"/>
        <v>0</v>
      </c>
      <c r="AY247" s="2">
        <f t="shared" si="61"/>
        <v>723</v>
      </c>
      <c r="AZ247" s="2">
        <f t="shared" si="60"/>
        <v>0</v>
      </c>
      <c r="BA247" s="3"/>
      <c r="BB247" s="3"/>
      <c r="BC247" s="3"/>
      <c r="BD247" s="3"/>
      <c r="BE247" s="3"/>
      <c r="BF247" s="3"/>
    </row>
    <row r="248" spans="1:58" ht="27">
      <c r="A248" s="14" t="s">
        <v>91</v>
      </c>
      <c r="B248" s="14" t="s">
        <v>150</v>
      </c>
      <c r="C248" s="49" t="s">
        <v>172</v>
      </c>
      <c r="D248" s="15" t="s">
        <v>122</v>
      </c>
      <c r="E248" s="28" t="s">
        <v>123</v>
      </c>
      <c r="F248" s="28">
        <v>286184</v>
      </c>
      <c r="G248" s="28">
        <f>283550+217607</f>
        <v>501157</v>
      </c>
      <c r="H248" s="16">
        <f t="shared" si="0"/>
        <v>1.7511705755737568</v>
      </c>
      <c r="I248" s="28">
        <f>2634+1756</f>
        <v>4390</v>
      </c>
      <c r="J248" s="16">
        <f t="shared" si="1"/>
        <v>1.533978139937942E-2</v>
      </c>
      <c r="K248" s="8"/>
      <c r="L248" s="17">
        <f t="shared" si="2"/>
        <v>0</v>
      </c>
      <c r="M248" s="28">
        <f>515+354</f>
        <v>869</v>
      </c>
      <c r="N248" s="17">
        <f t="shared" si="3"/>
        <v>3.036507980879434E-3</v>
      </c>
      <c r="O248" s="8"/>
      <c r="P248" s="17">
        <f t="shared" si="4"/>
        <v>0</v>
      </c>
      <c r="Q248" s="8"/>
      <c r="R248" s="17">
        <f t="shared" si="5"/>
        <v>0</v>
      </c>
      <c r="S248" s="28">
        <v>640</v>
      </c>
      <c r="T248" s="17">
        <f t="shared" si="6"/>
        <v>2.2363234841919883E-3</v>
      </c>
      <c r="U248" s="28">
        <v>680</v>
      </c>
      <c r="V248" s="17">
        <f t="shared" si="7"/>
        <v>2.3760937019539877E-3</v>
      </c>
      <c r="W248" s="28">
        <v>666</v>
      </c>
      <c r="X248" s="17">
        <f t="shared" si="8"/>
        <v>2.3271741257372878E-3</v>
      </c>
      <c r="Y248" s="8"/>
      <c r="Z248" s="17">
        <f t="shared" si="9"/>
        <v>0</v>
      </c>
      <c r="AA248" s="8"/>
      <c r="AB248" s="17">
        <f t="shared" si="10"/>
        <v>0</v>
      </c>
      <c r="AC248" s="28">
        <v>254</v>
      </c>
      <c r="AD248" s="17">
        <f t="shared" si="11"/>
        <v>8.8754088278869536E-4</v>
      </c>
      <c r="AE248" s="8"/>
      <c r="AF248" s="17">
        <f t="shared" si="12"/>
        <v>0</v>
      </c>
      <c r="AG248" s="8"/>
      <c r="AH248" s="17">
        <f t="shared" si="13"/>
        <v>0</v>
      </c>
      <c r="AI248" s="8"/>
      <c r="AJ248" s="17">
        <f t="shared" si="14"/>
        <v>0</v>
      </c>
      <c r="AK248" s="8"/>
      <c r="AL248" s="17">
        <f t="shared" si="15"/>
        <v>0</v>
      </c>
      <c r="AM248" s="8"/>
      <c r="AN248" s="17">
        <f t="shared" si="16"/>
        <v>0</v>
      </c>
      <c r="AO248" s="8">
        <v>5</v>
      </c>
      <c r="AP248" s="17">
        <f t="shared" si="17"/>
        <v>1.7471277220249908E-5</v>
      </c>
      <c r="AQ248" s="28">
        <v>699</v>
      </c>
      <c r="AR248" s="17">
        <f t="shared" si="18"/>
        <v>2.4424845553909372E-3</v>
      </c>
      <c r="AS248" s="8">
        <v>114</v>
      </c>
      <c r="AT248" s="17">
        <f t="shared" si="19"/>
        <v>3.9834512062169794E-4</v>
      </c>
      <c r="AU248" s="28">
        <v>463</v>
      </c>
      <c r="AV248" s="17">
        <f t="shared" si="20"/>
        <v>1.6178402705951415E-3</v>
      </c>
      <c r="AW248" s="8"/>
      <c r="AX248" s="17">
        <f t="shared" si="21"/>
        <v>0</v>
      </c>
      <c r="AY248" s="2">
        <f t="shared" si="61"/>
        <v>4390</v>
      </c>
      <c r="AZ248" s="2">
        <f t="shared" si="60"/>
        <v>0</v>
      </c>
      <c r="BA248" s="3"/>
      <c r="BB248" s="3"/>
      <c r="BC248" s="3"/>
      <c r="BD248" s="3"/>
      <c r="BE248" s="3"/>
      <c r="BF248" s="3"/>
    </row>
    <row r="249" spans="1:58" ht="27">
      <c r="A249" s="14" t="s">
        <v>91</v>
      </c>
      <c r="B249" s="14" t="s">
        <v>150</v>
      </c>
      <c r="C249" s="49" t="s">
        <v>99</v>
      </c>
      <c r="D249" s="15" t="s">
        <v>69</v>
      </c>
      <c r="E249" s="28" t="s">
        <v>70</v>
      </c>
      <c r="F249" s="28">
        <v>54341</v>
      </c>
      <c r="G249" s="28">
        <f>53836+21532</f>
        <v>75368</v>
      </c>
      <c r="H249" s="16">
        <f t="shared" si="0"/>
        <v>1.386945400342283</v>
      </c>
      <c r="I249" s="28">
        <v>709</v>
      </c>
      <c r="J249" s="16">
        <f t="shared" si="1"/>
        <v>1.3047238733184889E-2</v>
      </c>
      <c r="K249" s="8"/>
      <c r="L249" s="17">
        <f t="shared" si="2"/>
        <v>0</v>
      </c>
      <c r="M249" s="28">
        <v>265</v>
      </c>
      <c r="N249" s="17">
        <f t="shared" si="3"/>
        <v>4.8766125025303175E-3</v>
      </c>
      <c r="O249" s="8"/>
      <c r="P249" s="17">
        <f t="shared" si="4"/>
        <v>0</v>
      </c>
      <c r="Q249" s="8"/>
      <c r="R249" s="17">
        <f t="shared" si="5"/>
        <v>0</v>
      </c>
      <c r="S249" s="28">
        <v>0</v>
      </c>
      <c r="T249" s="17">
        <f t="shared" si="6"/>
        <v>0</v>
      </c>
      <c r="U249" s="28">
        <v>0</v>
      </c>
      <c r="V249" s="17">
        <f t="shared" si="7"/>
        <v>0</v>
      </c>
      <c r="W249" s="28">
        <v>94</v>
      </c>
      <c r="X249" s="17">
        <f t="shared" si="8"/>
        <v>1.7298172650484901E-3</v>
      </c>
      <c r="Y249" s="8"/>
      <c r="Z249" s="17">
        <f t="shared" si="9"/>
        <v>0</v>
      </c>
      <c r="AA249" s="8"/>
      <c r="AB249" s="17">
        <f t="shared" si="10"/>
        <v>0</v>
      </c>
      <c r="AC249" s="28">
        <v>0</v>
      </c>
      <c r="AD249" s="17">
        <f t="shared" si="11"/>
        <v>0</v>
      </c>
      <c r="AE249" s="8"/>
      <c r="AF249" s="17">
        <f t="shared" si="12"/>
        <v>0</v>
      </c>
      <c r="AG249" s="8"/>
      <c r="AH249" s="17">
        <f t="shared" si="13"/>
        <v>0</v>
      </c>
      <c r="AI249" s="8"/>
      <c r="AJ249" s="17">
        <f t="shared" si="14"/>
        <v>0</v>
      </c>
      <c r="AK249" s="8"/>
      <c r="AL249" s="17">
        <f t="shared" si="15"/>
        <v>0</v>
      </c>
      <c r="AM249" s="8"/>
      <c r="AN249" s="17">
        <f t="shared" si="16"/>
        <v>0</v>
      </c>
      <c r="AO249" s="8">
        <v>3</v>
      </c>
      <c r="AP249" s="17">
        <f t="shared" si="17"/>
        <v>5.5206933990909257E-5</v>
      </c>
      <c r="AQ249" s="28">
        <v>267</v>
      </c>
      <c r="AR249" s="17">
        <f t="shared" si="18"/>
        <v>4.9134171251909243E-3</v>
      </c>
      <c r="AS249" s="8"/>
      <c r="AT249" s="17">
        <f t="shared" si="19"/>
        <v>0</v>
      </c>
      <c r="AU249" s="28">
        <v>80</v>
      </c>
      <c r="AV249" s="17">
        <f t="shared" si="20"/>
        <v>1.4721849064242469E-3</v>
      </c>
      <c r="AW249" s="8"/>
      <c r="AX249" s="17">
        <f t="shared" si="21"/>
        <v>0</v>
      </c>
      <c r="AY249" s="2">
        <f t="shared" si="61"/>
        <v>709</v>
      </c>
      <c r="AZ249" s="2">
        <f t="shared" si="60"/>
        <v>0</v>
      </c>
      <c r="BA249" s="3"/>
      <c r="BB249" s="3"/>
      <c r="BC249" s="3"/>
      <c r="BD249" s="3"/>
      <c r="BE249" s="3"/>
      <c r="BF249" s="3"/>
    </row>
    <row r="250" spans="1:58" ht="27">
      <c r="A250" s="14" t="s">
        <v>91</v>
      </c>
      <c r="B250" s="14" t="s">
        <v>150</v>
      </c>
      <c r="C250" s="50" t="s">
        <v>101</v>
      </c>
      <c r="D250" s="15" t="s">
        <v>40</v>
      </c>
      <c r="E250" s="28" t="s">
        <v>41</v>
      </c>
      <c r="F250" s="28">
        <v>252067</v>
      </c>
      <c r="G250" s="28">
        <v>249650</v>
      </c>
      <c r="H250" s="16">
        <f t="shared" si="0"/>
        <v>0.99041127954075703</v>
      </c>
      <c r="I250" s="28">
        <v>2417</v>
      </c>
      <c r="J250" s="16">
        <f t="shared" si="1"/>
        <v>9.5887204592429789E-3</v>
      </c>
      <c r="K250" s="8"/>
      <c r="L250" s="17">
        <f t="shared" si="2"/>
        <v>0</v>
      </c>
      <c r="M250" s="28">
        <v>426</v>
      </c>
      <c r="N250" s="17">
        <f t="shared" si="3"/>
        <v>1.690026857938564E-3</v>
      </c>
      <c r="O250" s="8"/>
      <c r="P250" s="17">
        <f t="shared" si="4"/>
        <v>0</v>
      </c>
      <c r="Q250" s="8"/>
      <c r="R250" s="17">
        <f t="shared" si="5"/>
        <v>0</v>
      </c>
      <c r="S250" s="28">
        <v>437</v>
      </c>
      <c r="T250" s="17">
        <f t="shared" si="6"/>
        <v>1.7336660491059917E-3</v>
      </c>
      <c r="U250" s="28">
        <v>420</v>
      </c>
      <c r="V250" s="17">
        <f t="shared" si="7"/>
        <v>1.6662236627563306E-3</v>
      </c>
      <c r="W250" s="28">
        <v>299</v>
      </c>
      <c r="X250" s="17">
        <f t="shared" si="8"/>
        <v>1.1861925599146259E-3</v>
      </c>
      <c r="Y250" s="8"/>
      <c r="Z250" s="17">
        <f t="shared" si="9"/>
        <v>0</v>
      </c>
      <c r="AA250" s="8"/>
      <c r="AB250" s="17">
        <f t="shared" si="10"/>
        <v>0</v>
      </c>
      <c r="AC250" s="28">
        <v>170</v>
      </c>
      <c r="AD250" s="17">
        <f t="shared" si="11"/>
        <v>6.7442386349660999E-4</v>
      </c>
      <c r="AE250" s="8"/>
      <c r="AF250" s="17">
        <f t="shared" si="12"/>
        <v>0</v>
      </c>
      <c r="AG250" s="8"/>
      <c r="AH250" s="17">
        <f t="shared" si="13"/>
        <v>0</v>
      </c>
      <c r="AI250" s="8"/>
      <c r="AJ250" s="17">
        <f t="shared" si="14"/>
        <v>0</v>
      </c>
      <c r="AK250" s="8"/>
      <c r="AL250" s="17">
        <f t="shared" si="15"/>
        <v>0</v>
      </c>
      <c r="AM250" s="8"/>
      <c r="AN250" s="17">
        <f t="shared" si="16"/>
        <v>0</v>
      </c>
      <c r="AO250" s="8"/>
      <c r="AP250" s="17">
        <f t="shared" si="17"/>
        <v>0</v>
      </c>
      <c r="AQ250" s="28">
        <v>503</v>
      </c>
      <c r="AR250" s="17">
        <f t="shared" si="18"/>
        <v>1.9955011961105577E-3</v>
      </c>
      <c r="AS250" s="8"/>
      <c r="AT250" s="17">
        <f t="shared" si="19"/>
        <v>0</v>
      </c>
      <c r="AU250" s="28">
        <v>162</v>
      </c>
      <c r="AV250" s="17">
        <f t="shared" si="20"/>
        <v>6.4268626992029895E-4</v>
      </c>
      <c r="AW250" s="8"/>
      <c r="AX250" s="17">
        <f t="shared" si="21"/>
        <v>0</v>
      </c>
      <c r="AY250" s="2">
        <f t="shared" si="61"/>
        <v>2417</v>
      </c>
      <c r="AZ250" s="2">
        <f t="shared" si="60"/>
        <v>0</v>
      </c>
      <c r="BA250" s="3"/>
      <c r="BB250" s="3"/>
      <c r="BC250" s="3"/>
      <c r="BD250" s="3"/>
      <c r="BE250" s="3"/>
      <c r="BF250" s="3"/>
    </row>
    <row r="251" spans="1:58" ht="27">
      <c r="A251" s="14" t="s">
        <v>91</v>
      </c>
      <c r="B251" s="14" t="s">
        <v>150</v>
      </c>
      <c r="C251" s="50" t="s">
        <v>98</v>
      </c>
      <c r="D251" s="15" t="s">
        <v>56</v>
      </c>
      <c r="E251" s="28" t="s">
        <v>57</v>
      </c>
      <c r="F251" s="28">
        <v>72534</v>
      </c>
      <c r="G251" s="28">
        <v>71940</v>
      </c>
      <c r="H251" s="16">
        <f t="shared" si="0"/>
        <v>0.99181073703366696</v>
      </c>
      <c r="I251" s="28">
        <v>594</v>
      </c>
      <c r="J251" s="16">
        <f t="shared" si="1"/>
        <v>8.1892629663330302E-3</v>
      </c>
      <c r="K251" s="8"/>
      <c r="L251" s="17">
        <f t="shared" si="2"/>
        <v>0</v>
      </c>
      <c r="M251" s="28">
        <v>83</v>
      </c>
      <c r="N251" s="17">
        <f t="shared" si="3"/>
        <v>1.1442909532081507E-3</v>
      </c>
      <c r="O251" s="8"/>
      <c r="P251" s="17">
        <f t="shared" si="4"/>
        <v>0</v>
      </c>
      <c r="Q251" s="8"/>
      <c r="R251" s="17">
        <f t="shared" si="5"/>
        <v>0</v>
      </c>
      <c r="S251" s="28">
        <v>58</v>
      </c>
      <c r="T251" s="17">
        <f t="shared" si="6"/>
        <v>7.996250034466595E-4</v>
      </c>
      <c r="U251" s="28">
        <v>54</v>
      </c>
      <c r="V251" s="17">
        <f t="shared" si="7"/>
        <v>7.4447845148482091E-4</v>
      </c>
      <c r="W251" s="28">
        <v>0</v>
      </c>
      <c r="X251" s="17">
        <f t="shared" si="8"/>
        <v>0</v>
      </c>
      <c r="Y251" s="8"/>
      <c r="Z251" s="17">
        <f t="shared" si="9"/>
        <v>0</v>
      </c>
      <c r="AA251" s="8"/>
      <c r="AB251" s="17">
        <f t="shared" si="10"/>
        <v>0</v>
      </c>
      <c r="AC251" s="28">
        <v>270</v>
      </c>
      <c r="AD251" s="17">
        <f t="shared" si="11"/>
        <v>3.7223922574241048E-3</v>
      </c>
      <c r="AE251" s="8"/>
      <c r="AF251" s="17">
        <f t="shared" si="12"/>
        <v>0</v>
      </c>
      <c r="AG251" s="8"/>
      <c r="AH251" s="17">
        <f t="shared" si="13"/>
        <v>0</v>
      </c>
      <c r="AI251" s="8"/>
      <c r="AJ251" s="17">
        <f t="shared" si="14"/>
        <v>0</v>
      </c>
      <c r="AK251" s="8"/>
      <c r="AL251" s="17">
        <f t="shared" si="15"/>
        <v>0</v>
      </c>
      <c r="AM251" s="8"/>
      <c r="AN251" s="17">
        <f t="shared" si="16"/>
        <v>0</v>
      </c>
      <c r="AO251" s="8"/>
      <c r="AP251" s="17">
        <f t="shared" si="17"/>
        <v>0</v>
      </c>
      <c r="AQ251" s="28">
        <v>56</v>
      </c>
      <c r="AR251" s="17">
        <f t="shared" si="18"/>
        <v>7.7205172746574015E-4</v>
      </c>
      <c r="AS251" s="8"/>
      <c r="AT251" s="17">
        <f t="shared" si="19"/>
        <v>0</v>
      </c>
      <c r="AU251" s="28">
        <v>73</v>
      </c>
      <c r="AV251" s="17">
        <f t="shared" si="20"/>
        <v>1.0064245733035543E-3</v>
      </c>
      <c r="AW251" s="8"/>
      <c r="AX251" s="17">
        <f t="shared" si="21"/>
        <v>0</v>
      </c>
      <c r="AY251" s="2">
        <f t="shared" si="61"/>
        <v>594</v>
      </c>
      <c r="AZ251" s="2">
        <f t="shared" si="60"/>
        <v>0</v>
      </c>
      <c r="BA251" s="3"/>
      <c r="BB251" s="3"/>
      <c r="BC251" s="3"/>
      <c r="BD251" s="3"/>
      <c r="BE251" s="3"/>
      <c r="BF251" s="3"/>
    </row>
    <row r="252" spans="1:58" ht="27">
      <c r="A252" s="14" t="s">
        <v>85</v>
      </c>
      <c r="B252" s="14" t="s">
        <v>150</v>
      </c>
      <c r="C252" s="51" t="s">
        <v>182</v>
      </c>
      <c r="D252" s="15" t="s">
        <v>87</v>
      </c>
      <c r="E252" s="28" t="s">
        <v>88</v>
      </c>
      <c r="F252" s="28">
        <v>74506</v>
      </c>
      <c r="G252" s="28">
        <v>73800</v>
      </c>
      <c r="H252" s="16">
        <f t="shared" si="0"/>
        <v>0.9905242530802888</v>
      </c>
      <c r="I252" s="28">
        <v>706</v>
      </c>
      <c r="J252" s="16">
        <f t="shared" si="1"/>
        <v>9.475746919711165E-3</v>
      </c>
      <c r="K252" s="8"/>
      <c r="L252" s="17">
        <f t="shared" si="2"/>
        <v>0</v>
      </c>
      <c r="M252" s="28">
        <v>278</v>
      </c>
      <c r="N252" s="17">
        <f t="shared" si="3"/>
        <v>3.7312431213593535E-3</v>
      </c>
      <c r="O252" s="28">
        <v>171</v>
      </c>
      <c r="P252" s="17">
        <f t="shared" si="4"/>
        <v>2.2951171717714011E-3</v>
      </c>
      <c r="Q252" s="8"/>
      <c r="R252" s="17">
        <f t="shared" si="5"/>
        <v>0</v>
      </c>
      <c r="S252" s="8"/>
      <c r="T252" s="17">
        <f t="shared" si="6"/>
        <v>0</v>
      </c>
      <c r="U252" s="28">
        <v>109</v>
      </c>
      <c r="V252" s="17">
        <f t="shared" si="7"/>
        <v>1.4629694252811854E-3</v>
      </c>
      <c r="W252" s="8"/>
      <c r="X252" s="17">
        <f t="shared" si="8"/>
        <v>0</v>
      </c>
      <c r="Y252" s="8"/>
      <c r="Z252" s="17">
        <f t="shared" si="9"/>
        <v>0</v>
      </c>
      <c r="AA252" s="8"/>
      <c r="AB252" s="17">
        <f t="shared" si="10"/>
        <v>0</v>
      </c>
      <c r="AC252" s="8"/>
      <c r="AD252" s="17">
        <f t="shared" si="11"/>
        <v>0</v>
      </c>
      <c r="AE252" s="28">
        <v>0</v>
      </c>
      <c r="AF252" s="17">
        <f t="shared" si="12"/>
        <v>0</v>
      </c>
      <c r="AG252" s="8"/>
      <c r="AH252" s="17">
        <f t="shared" si="13"/>
        <v>0</v>
      </c>
      <c r="AI252" s="8"/>
      <c r="AJ252" s="17">
        <f t="shared" si="14"/>
        <v>0</v>
      </c>
      <c r="AK252" s="8"/>
      <c r="AL252" s="17">
        <f t="shared" si="15"/>
        <v>0</v>
      </c>
      <c r="AM252" s="8"/>
      <c r="AN252" s="17">
        <f t="shared" si="16"/>
        <v>0</v>
      </c>
      <c r="AO252" s="28">
        <v>6</v>
      </c>
      <c r="AP252" s="17">
        <f t="shared" si="17"/>
        <v>8.0530427079698283E-5</v>
      </c>
      <c r="AQ252" s="28">
        <v>110</v>
      </c>
      <c r="AR252" s="17">
        <f t="shared" si="18"/>
        <v>1.4763911631278017E-3</v>
      </c>
      <c r="AS252" s="8"/>
      <c r="AT252" s="17">
        <f t="shared" si="19"/>
        <v>0</v>
      </c>
      <c r="AU252" s="28">
        <v>32</v>
      </c>
      <c r="AV252" s="17">
        <f t="shared" si="20"/>
        <v>4.2949561109172416E-4</v>
      </c>
      <c r="AW252" s="8"/>
      <c r="AX252" s="17">
        <f t="shared" si="21"/>
        <v>0</v>
      </c>
      <c r="AY252" s="2">
        <f t="shared" si="61"/>
        <v>706</v>
      </c>
      <c r="AZ252" s="2">
        <f t="shared" si="60"/>
        <v>0</v>
      </c>
      <c r="BA252" s="3"/>
      <c r="BB252" s="3"/>
      <c r="BC252" s="3"/>
      <c r="BD252" s="3"/>
      <c r="BE252" s="3"/>
      <c r="BF252" s="3"/>
    </row>
    <row r="253" spans="1:58" ht="27">
      <c r="A253" s="14" t="s">
        <v>85</v>
      </c>
      <c r="B253" s="14" t="s">
        <v>150</v>
      </c>
      <c r="C253" s="51" t="s">
        <v>90</v>
      </c>
      <c r="D253" s="15" t="s">
        <v>43</v>
      </c>
      <c r="E253" s="28" t="s">
        <v>44</v>
      </c>
      <c r="F253" s="28">
        <v>20835</v>
      </c>
      <c r="G253" s="28">
        <v>20580</v>
      </c>
      <c r="H253" s="16">
        <f t="shared" si="0"/>
        <v>0.98776097912167027</v>
      </c>
      <c r="I253" s="28">
        <v>255</v>
      </c>
      <c r="J253" s="16">
        <f t="shared" si="1"/>
        <v>1.2239020878329733E-2</v>
      </c>
      <c r="K253" s="8"/>
      <c r="L253" s="17">
        <f t="shared" si="2"/>
        <v>0</v>
      </c>
      <c r="M253" s="28">
        <v>72</v>
      </c>
      <c r="N253" s="17">
        <f t="shared" si="3"/>
        <v>3.4557235421166306E-3</v>
      </c>
      <c r="O253" s="28">
        <v>55</v>
      </c>
      <c r="P253" s="17">
        <f t="shared" si="4"/>
        <v>2.6397888168946484E-3</v>
      </c>
      <c r="Q253" s="8"/>
      <c r="R253" s="17">
        <f t="shared" si="5"/>
        <v>0</v>
      </c>
      <c r="S253" s="8"/>
      <c r="T253" s="17">
        <f t="shared" si="6"/>
        <v>0</v>
      </c>
      <c r="U253" s="28">
        <v>20</v>
      </c>
      <c r="V253" s="17">
        <f t="shared" si="7"/>
        <v>9.5992320614350852E-4</v>
      </c>
      <c r="W253" s="8"/>
      <c r="X253" s="17">
        <f t="shared" si="8"/>
        <v>0</v>
      </c>
      <c r="Y253" s="8"/>
      <c r="Z253" s="17">
        <f t="shared" si="9"/>
        <v>0</v>
      </c>
      <c r="AA253" s="8"/>
      <c r="AB253" s="17">
        <f t="shared" si="10"/>
        <v>0</v>
      </c>
      <c r="AC253" s="8"/>
      <c r="AD253" s="17">
        <f t="shared" si="11"/>
        <v>0</v>
      </c>
      <c r="AE253" s="28">
        <v>80</v>
      </c>
      <c r="AF253" s="17">
        <f t="shared" si="12"/>
        <v>3.8396928245740341E-3</v>
      </c>
      <c r="AG253" s="8"/>
      <c r="AH253" s="17">
        <f t="shared" si="13"/>
        <v>0</v>
      </c>
      <c r="AI253" s="8"/>
      <c r="AJ253" s="17">
        <f t="shared" si="14"/>
        <v>0</v>
      </c>
      <c r="AK253" s="8"/>
      <c r="AL253" s="17">
        <f t="shared" si="15"/>
        <v>0</v>
      </c>
      <c r="AM253" s="8"/>
      <c r="AN253" s="17">
        <f t="shared" si="16"/>
        <v>0</v>
      </c>
      <c r="AO253" s="28">
        <v>4</v>
      </c>
      <c r="AP253" s="17">
        <f t="shared" si="17"/>
        <v>1.919846412287017E-4</v>
      </c>
      <c r="AQ253" s="28">
        <v>24</v>
      </c>
      <c r="AR253" s="17">
        <f t="shared" si="18"/>
        <v>1.1519078473722101E-3</v>
      </c>
      <c r="AS253" s="8"/>
      <c r="AT253" s="17">
        <f t="shared" si="19"/>
        <v>0</v>
      </c>
      <c r="AU253" s="28">
        <v>0</v>
      </c>
      <c r="AV253" s="17">
        <f t="shared" si="20"/>
        <v>0</v>
      </c>
      <c r="AW253" s="8"/>
      <c r="AX253" s="17">
        <f t="shared" si="21"/>
        <v>0</v>
      </c>
      <c r="AY253" s="2">
        <f t="shared" si="61"/>
        <v>255</v>
      </c>
      <c r="AZ253" s="2">
        <f t="shared" si="60"/>
        <v>0</v>
      </c>
      <c r="BA253" s="3"/>
      <c r="BB253" s="3"/>
      <c r="BC253" s="3"/>
      <c r="BD253" s="3"/>
      <c r="BE253" s="3"/>
      <c r="BF253" s="3"/>
    </row>
    <row r="254" spans="1:58" ht="27">
      <c r="A254" s="14" t="s">
        <v>102</v>
      </c>
      <c r="B254" s="14" t="s">
        <v>150</v>
      </c>
      <c r="C254" s="48" t="s">
        <v>106</v>
      </c>
      <c r="D254" s="15" t="s">
        <v>87</v>
      </c>
      <c r="E254" s="28" t="s">
        <v>88</v>
      </c>
      <c r="F254" s="28">
        <v>37261</v>
      </c>
      <c r="G254" s="28">
        <v>37213</v>
      </c>
      <c r="H254" s="16">
        <f t="shared" si="0"/>
        <v>0.9987117898070369</v>
      </c>
      <c r="I254" s="28">
        <v>48</v>
      </c>
      <c r="J254" s="16">
        <f t="shared" si="1"/>
        <v>1.2882101929631519E-3</v>
      </c>
      <c r="K254" s="8"/>
      <c r="L254" s="17">
        <f t="shared" si="2"/>
        <v>0</v>
      </c>
      <c r="M254" s="28">
        <v>22</v>
      </c>
      <c r="N254" s="17">
        <f t="shared" si="3"/>
        <v>5.904296717747779E-4</v>
      </c>
      <c r="O254" s="28">
        <v>6</v>
      </c>
      <c r="P254" s="17">
        <f t="shared" si="4"/>
        <v>1.6102627412039399E-4</v>
      </c>
      <c r="Q254" s="8"/>
      <c r="R254" s="17">
        <f t="shared" si="5"/>
        <v>0</v>
      </c>
      <c r="S254" s="28">
        <v>13</v>
      </c>
      <c r="T254" s="17">
        <f t="shared" si="6"/>
        <v>3.4889026059418694E-4</v>
      </c>
      <c r="U254" s="28">
        <v>0</v>
      </c>
      <c r="V254" s="17">
        <f t="shared" si="7"/>
        <v>0</v>
      </c>
      <c r="W254" s="28">
        <v>7</v>
      </c>
      <c r="X254" s="17">
        <f t="shared" si="8"/>
        <v>1.8786398647379298E-4</v>
      </c>
      <c r="Y254" s="8"/>
      <c r="Z254" s="17">
        <f t="shared" si="9"/>
        <v>0</v>
      </c>
      <c r="AA254" s="8"/>
      <c r="AB254" s="17">
        <f t="shared" si="10"/>
        <v>0</v>
      </c>
      <c r="AC254" s="8"/>
      <c r="AD254" s="17">
        <f t="shared" si="11"/>
        <v>0</v>
      </c>
      <c r="AE254" s="8"/>
      <c r="AF254" s="17">
        <f t="shared" si="12"/>
        <v>0</v>
      </c>
      <c r="AG254" s="8"/>
      <c r="AH254" s="17">
        <f t="shared" si="13"/>
        <v>0</v>
      </c>
      <c r="AI254" s="8"/>
      <c r="AJ254" s="17">
        <f t="shared" si="14"/>
        <v>0</v>
      </c>
      <c r="AK254" s="8"/>
      <c r="AL254" s="17">
        <f t="shared" si="15"/>
        <v>0</v>
      </c>
      <c r="AM254" s="8"/>
      <c r="AN254" s="17">
        <f t="shared" si="16"/>
        <v>0</v>
      </c>
      <c r="AO254" s="8"/>
      <c r="AP254" s="17">
        <f t="shared" si="17"/>
        <v>0</v>
      </c>
      <c r="AQ254" s="8"/>
      <c r="AR254" s="17">
        <f t="shared" si="18"/>
        <v>0</v>
      </c>
      <c r="AS254" s="28">
        <v>0</v>
      </c>
      <c r="AT254" s="17">
        <f t="shared" si="19"/>
        <v>0</v>
      </c>
      <c r="AU254" s="8"/>
      <c r="AV254" s="17">
        <f t="shared" si="20"/>
        <v>0</v>
      </c>
      <c r="AW254" s="8"/>
      <c r="AX254" s="17">
        <f t="shared" si="21"/>
        <v>0</v>
      </c>
      <c r="AY254" s="2">
        <f t="shared" si="61"/>
        <v>48</v>
      </c>
      <c r="AZ254" s="2">
        <f t="shared" si="60"/>
        <v>0</v>
      </c>
      <c r="BA254" s="3"/>
      <c r="BB254" s="3"/>
      <c r="BC254" s="3"/>
      <c r="BD254" s="3"/>
      <c r="BE254" s="3"/>
      <c r="BF254" s="3"/>
    </row>
    <row r="255" spans="1:58" ht="27">
      <c r="A255" s="14" t="s">
        <v>102</v>
      </c>
      <c r="B255" s="14" t="s">
        <v>150</v>
      </c>
      <c r="C255" s="48" t="s">
        <v>107</v>
      </c>
      <c r="D255" s="15" t="s">
        <v>104</v>
      </c>
      <c r="E255" s="28" t="s">
        <v>105</v>
      </c>
      <c r="F255" s="28">
        <v>119009</v>
      </c>
      <c r="G255" s="28">
        <v>118372</v>
      </c>
      <c r="H255" s="16">
        <f t="shared" si="0"/>
        <v>0.99464746363720391</v>
      </c>
      <c r="I255" s="28">
        <v>637</v>
      </c>
      <c r="J255" s="16">
        <f t="shared" si="1"/>
        <v>5.3525363627960907E-3</v>
      </c>
      <c r="K255" s="8"/>
      <c r="L255" s="17">
        <f t="shared" si="2"/>
        <v>0</v>
      </c>
      <c r="M255" s="28">
        <v>147</v>
      </c>
      <c r="N255" s="17">
        <f t="shared" si="3"/>
        <v>1.2352006991067901E-3</v>
      </c>
      <c r="O255" s="28">
        <v>126</v>
      </c>
      <c r="P255" s="17">
        <f t="shared" si="4"/>
        <v>1.0587434563772487E-3</v>
      </c>
      <c r="Q255" s="8"/>
      <c r="R255" s="17">
        <f t="shared" si="5"/>
        <v>0</v>
      </c>
      <c r="S255" s="28">
        <v>301</v>
      </c>
      <c r="T255" s="17">
        <f t="shared" si="6"/>
        <v>2.5292204791234276E-3</v>
      </c>
      <c r="U255" s="28">
        <v>51</v>
      </c>
      <c r="V255" s="17">
        <f t="shared" si="7"/>
        <v>4.2853901805745784E-4</v>
      </c>
      <c r="W255" s="28">
        <v>0</v>
      </c>
      <c r="X255" s="17">
        <f t="shared" si="8"/>
        <v>0</v>
      </c>
      <c r="Y255" s="8"/>
      <c r="Z255" s="17">
        <f t="shared" si="9"/>
        <v>0</v>
      </c>
      <c r="AA255" s="8"/>
      <c r="AB255" s="17">
        <f t="shared" si="10"/>
        <v>0</v>
      </c>
      <c r="AC255" s="8"/>
      <c r="AD255" s="17">
        <f t="shared" si="11"/>
        <v>0</v>
      </c>
      <c r="AE255" s="8"/>
      <c r="AF255" s="17">
        <f t="shared" si="12"/>
        <v>0</v>
      </c>
      <c r="AG255" s="8"/>
      <c r="AH255" s="17">
        <f t="shared" si="13"/>
        <v>0</v>
      </c>
      <c r="AI255" s="8"/>
      <c r="AJ255" s="17">
        <f t="shared" si="14"/>
        <v>0</v>
      </c>
      <c r="AK255" s="8"/>
      <c r="AL255" s="17">
        <f t="shared" si="15"/>
        <v>0</v>
      </c>
      <c r="AM255" s="8"/>
      <c r="AN255" s="17">
        <f t="shared" si="16"/>
        <v>0</v>
      </c>
      <c r="AO255" s="8"/>
      <c r="AP255" s="17">
        <f t="shared" si="17"/>
        <v>0</v>
      </c>
      <c r="AQ255" s="8"/>
      <c r="AR255" s="17">
        <f t="shared" si="18"/>
        <v>0</v>
      </c>
      <c r="AS255" s="28">
        <v>12</v>
      </c>
      <c r="AT255" s="17">
        <f t="shared" si="19"/>
        <v>1.0083271013116656E-4</v>
      </c>
      <c r="AU255" s="8"/>
      <c r="AV255" s="17">
        <f t="shared" si="20"/>
        <v>0</v>
      </c>
      <c r="AW255" s="8"/>
      <c r="AX255" s="17">
        <f t="shared" si="21"/>
        <v>0</v>
      </c>
      <c r="AY255" s="2">
        <f t="shared" si="61"/>
        <v>637</v>
      </c>
      <c r="AZ255" s="2">
        <f t="shared" si="60"/>
        <v>0</v>
      </c>
      <c r="BA255" s="3"/>
      <c r="BB255" s="3"/>
      <c r="BC255" s="3"/>
      <c r="BD255" s="3"/>
      <c r="BE255" s="3"/>
      <c r="BF255" s="3"/>
    </row>
    <row r="256" spans="1:58" ht="27">
      <c r="A256" s="14" t="s">
        <v>81</v>
      </c>
      <c r="B256" s="14" t="s">
        <v>150</v>
      </c>
      <c r="C256" s="48" t="s">
        <v>180</v>
      </c>
      <c r="D256" s="15" t="s">
        <v>136</v>
      </c>
      <c r="E256" s="28" t="s">
        <v>171</v>
      </c>
      <c r="F256" s="28">
        <v>28416</v>
      </c>
      <c r="G256" s="28">
        <v>28147</v>
      </c>
      <c r="H256" s="16">
        <f t="shared" si="0"/>
        <v>0.99053350225225223</v>
      </c>
      <c r="I256" s="28">
        <v>269</v>
      </c>
      <c r="J256" s="16">
        <f t="shared" si="1"/>
        <v>9.4664977477477482E-3</v>
      </c>
      <c r="K256" s="8"/>
      <c r="L256" s="17">
        <f t="shared" si="2"/>
        <v>0</v>
      </c>
      <c r="M256" s="52">
        <v>86</v>
      </c>
      <c r="N256" s="17">
        <f t="shared" si="3"/>
        <v>3.0264639639639638E-3</v>
      </c>
      <c r="O256" s="8"/>
      <c r="P256" s="17">
        <f t="shared" si="4"/>
        <v>0</v>
      </c>
      <c r="Q256" s="8"/>
      <c r="R256" s="17">
        <f t="shared" si="5"/>
        <v>0</v>
      </c>
      <c r="S256" s="52">
        <v>32</v>
      </c>
      <c r="T256" s="17">
        <f t="shared" si="6"/>
        <v>1.1261261261261261E-3</v>
      </c>
      <c r="U256" s="52">
        <v>44</v>
      </c>
      <c r="V256" s="17">
        <f t="shared" si="7"/>
        <v>1.5484234234234234E-3</v>
      </c>
      <c r="W256" s="52">
        <v>40</v>
      </c>
      <c r="X256" s="17">
        <f t="shared" si="8"/>
        <v>1.4076576576576576E-3</v>
      </c>
      <c r="Y256" s="8"/>
      <c r="Z256" s="17">
        <f t="shared" si="9"/>
        <v>0</v>
      </c>
      <c r="AA256" s="8"/>
      <c r="AB256" s="17">
        <f t="shared" si="10"/>
        <v>0</v>
      </c>
      <c r="AC256" s="8"/>
      <c r="AD256" s="17">
        <f t="shared" si="11"/>
        <v>0</v>
      </c>
      <c r="AE256" s="8"/>
      <c r="AF256" s="17">
        <f t="shared" si="12"/>
        <v>0</v>
      </c>
      <c r="AG256" s="8"/>
      <c r="AH256" s="17">
        <f t="shared" si="13"/>
        <v>0</v>
      </c>
      <c r="AI256" s="8"/>
      <c r="AJ256" s="17">
        <f t="shared" si="14"/>
        <v>0</v>
      </c>
      <c r="AK256" s="8"/>
      <c r="AL256" s="17">
        <f t="shared" si="15"/>
        <v>0</v>
      </c>
      <c r="AM256" s="8"/>
      <c r="AN256" s="17">
        <f t="shared" si="16"/>
        <v>0</v>
      </c>
      <c r="AO256" s="8"/>
      <c r="AP256" s="17">
        <f t="shared" si="17"/>
        <v>0</v>
      </c>
      <c r="AQ256" s="52">
        <v>30</v>
      </c>
      <c r="AR256" s="17">
        <f t="shared" si="18"/>
        <v>1.0557432432432433E-3</v>
      </c>
      <c r="AS256" s="52">
        <v>0</v>
      </c>
      <c r="AT256" s="17">
        <f t="shared" si="19"/>
        <v>0</v>
      </c>
      <c r="AU256" s="52">
        <v>0</v>
      </c>
      <c r="AV256" s="17">
        <f t="shared" si="20"/>
        <v>0</v>
      </c>
      <c r="AW256" s="28">
        <v>37</v>
      </c>
      <c r="AX256" s="17">
        <f t="shared" si="21"/>
        <v>1.3020833333333333E-3</v>
      </c>
      <c r="AY256" s="2">
        <f t="shared" si="61"/>
        <v>269</v>
      </c>
      <c r="AZ256" s="2">
        <f t="shared" si="60"/>
        <v>0</v>
      </c>
      <c r="BA256" s="3"/>
      <c r="BB256" s="3"/>
      <c r="BC256" s="3"/>
      <c r="BD256" s="3"/>
      <c r="BE256" s="3"/>
      <c r="BF256" s="3"/>
    </row>
    <row r="257" spans="1:58" ht="27">
      <c r="A257" s="14" t="s">
        <v>81</v>
      </c>
      <c r="B257" s="14" t="s">
        <v>150</v>
      </c>
      <c r="C257" s="26" t="s">
        <v>82</v>
      </c>
      <c r="D257" s="15" t="s">
        <v>83</v>
      </c>
      <c r="E257" s="28" t="s">
        <v>84</v>
      </c>
      <c r="F257" s="28">
        <v>120211</v>
      </c>
      <c r="G257" s="28">
        <v>119009</v>
      </c>
      <c r="H257" s="16">
        <f t="shared" si="0"/>
        <v>0.99000091505769028</v>
      </c>
      <c r="I257" s="28">
        <v>1202</v>
      </c>
      <c r="J257" s="16">
        <f t="shared" si="1"/>
        <v>9.999084942309772E-3</v>
      </c>
      <c r="K257" s="8"/>
      <c r="L257" s="17">
        <f t="shared" si="2"/>
        <v>0</v>
      </c>
      <c r="M257" s="52">
        <v>314</v>
      </c>
      <c r="N257" s="17">
        <f t="shared" si="3"/>
        <v>2.6120737702872449E-3</v>
      </c>
      <c r="O257" s="8"/>
      <c r="P257" s="17">
        <f t="shared" si="4"/>
        <v>0</v>
      </c>
      <c r="Q257" s="8"/>
      <c r="R257" s="17">
        <f t="shared" si="5"/>
        <v>0</v>
      </c>
      <c r="S257" s="52">
        <v>213</v>
      </c>
      <c r="T257" s="17">
        <f t="shared" si="6"/>
        <v>1.7718844365324305E-3</v>
      </c>
      <c r="U257" s="52">
        <v>175</v>
      </c>
      <c r="V257" s="17">
        <f t="shared" si="7"/>
        <v>1.455773598090025E-3</v>
      </c>
      <c r="W257" s="52">
        <v>105</v>
      </c>
      <c r="X257" s="17">
        <f t="shared" si="8"/>
        <v>8.7346415885401502E-4</v>
      </c>
      <c r="Y257" s="8"/>
      <c r="Z257" s="17">
        <f t="shared" si="9"/>
        <v>0</v>
      </c>
      <c r="AA257" s="8"/>
      <c r="AB257" s="17">
        <f t="shared" si="10"/>
        <v>0</v>
      </c>
      <c r="AC257" s="8"/>
      <c r="AD257" s="17">
        <f t="shared" si="11"/>
        <v>0</v>
      </c>
      <c r="AE257" s="8"/>
      <c r="AF257" s="17">
        <f t="shared" si="12"/>
        <v>0</v>
      </c>
      <c r="AG257" s="8"/>
      <c r="AH257" s="17">
        <f t="shared" si="13"/>
        <v>0</v>
      </c>
      <c r="AI257" s="8"/>
      <c r="AJ257" s="17">
        <f t="shared" si="14"/>
        <v>0</v>
      </c>
      <c r="AK257" s="8"/>
      <c r="AL257" s="17">
        <f t="shared" si="15"/>
        <v>0</v>
      </c>
      <c r="AM257" s="8"/>
      <c r="AN257" s="17">
        <f t="shared" si="16"/>
        <v>0</v>
      </c>
      <c r="AO257" s="8"/>
      <c r="AP257" s="17">
        <f t="shared" si="17"/>
        <v>0</v>
      </c>
      <c r="AQ257" s="52">
        <v>150</v>
      </c>
      <c r="AR257" s="17">
        <f t="shared" si="18"/>
        <v>1.2478059412200215E-3</v>
      </c>
      <c r="AS257" s="52">
        <v>34</v>
      </c>
      <c r="AT257" s="17">
        <f t="shared" si="19"/>
        <v>2.8283601334320486E-4</v>
      </c>
      <c r="AU257" s="52">
        <v>95</v>
      </c>
      <c r="AV257" s="17">
        <f t="shared" si="20"/>
        <v>7.9027709610601359E-4</v>
      </c>
      <c r="AW257" s="28">
        <v>116</v>
      </c>
      <c r="AX257" s="17">
        <f t="shared" si="21"/>
        <v>9.649699278768166E-4</v>
      </c>
      <c r="AY257" s="2">
        <f t="shared" si="61"/>
        <v>1202</v>
      </c>
      <c r="AZ257" s="2">
        <f t="shared" si="60"/>
        <v>0</v>
      </c>
      <c r="BA257" s="3"/>
      <c r="BB257" s="3"/>
      <c r="BC257" s="3"/>
      <c r="BD257" s="3"/>
      <c r="BE257" s="3"/>
      <c r="BF257" s="3"/>
    </row>
    <row r="258" spans="1:58" ht="27">
      <c r="A258" s="14" t="s">
        <v>35</v>
      </c>
      <c r="B258" s="14" t="s">
        <v>150</v>
      </c>
      <c r="C258" s="50" t="s">
        <v>45</v>
      </c>
      <c r="D258" s="15" t="s">
        <v>40</v>
      </c>
      <c r="E258" s="8" t="s">
        <v>41</v>
      </c>
      <c r="F258" s="52">
        <v>256114</v>
      </c>
      <c r="G258" s="52">
        <v>253908</v>
      </c>
      <c r="H258" s="16">
        <f t="shared" ref="H258:H314" si="62">G258/F258</f>
        <v>0.99138664813325317</v>
      </c>
      <c r="I258" s="53">
        <v>2206</v>
      </c>
      <c r="J258" s="16">
        <f t="shared" ref="J258:J376" si="63">I258/F258</f>
        <v>8.6133518667468392E-3</v>
      </c>
      <c r="K258" s="8">
        <v>49</v>
      </c>
      <c r="L258" s="17">
        <f t="shared" ref="L258:L350" si="64">K258/F258</f>
        <v>1.9132105234387811E-4</v>
      </c>
      <c r="M258" s="8">
        <v>217</v>
      </c>
      <c r="N258" s="17">
        <f t="shared" ref="N258:N350" si="65">M258/F258</f>
        <v>8.4727894609431739E-4</v>
      </c>
      <c r="O258" s="8">
        <v>183</v>
      </c>
      <c r="P258" s="17">
        <f t="shared" ref="P258:P350" si="66">O258/F258</f>
        <v>7.1452556283529989E-4</v>
      </c>
      <c r="Q258" s="8"/>
      <c r="R258" s="17">
        <f t="shared" ref="R258:R349" si="67">Q258/F258</f>
        <v>0</v>
      </c>
      <c r="S258" s="8">
        <v>105</v>
      </c>
      <c r="T258" s="17">
        <f t="shared" ref="T258:T347" si="68">S258/F258</f>
        <v>4.0997368359402454E-4</v>
      </c>
      <c r="U258" s="8">
        <v>86</v>
      </c>
      <c r="V258" s="17">
        <f t="shared" ref="V258:V349" si="69">U258/F258</f>
        <v>3.3578796941986772E-4</v>
      </c>
      <c r="W258" s="8">
        <v>30</v>
      </c>
      <c r="X258" s="17">
        <f t="shared" ref="X258:X350" si="70">W258/F258</f>
        <v>1.1713533816972129E-4</v>
      </c>
      <c r="Y258" s="8"/>
      <c r="Z258" s="17">
        <f t="shared" ref="Z258:Z350" si="71">Y258/F258</f>
        <v>0</v>
      </c>
      <c r="AA258" s="8"/>
      <c r="AB258" s="17">
        <f t="shared" ref="AB258:AB350" si="72">AA258/F258</f>
        <v>0</v>
      </c>
      <c r="AC258" s="8">
        <v>62</v>
      </c>
      <c r="AD258" s="17">
        <f t="shared" ref="AD258:AD350" si="73">AC258/F258</f>
        <v>2.4207969888409068E-4</v>
      </c>
      <c r="AE258" s="8">
        <v>76</v>
      </c>
      <c r="AF258" s="17">
        <f t="shared" ref="AF258:AF350" si="74">AE258/F258</f>
        <v>2.9674285669662728E-4</v>
      </c>
      <c r="AG258" s="8"/>
      <c r="AH258" s="17">
        <f t="shared" ref="AH258:AH350" si="75">AG258/F258</f>
        <v>0</v>
      </c>
      <c r="AI258" s="8"/>
      <c r="AJ258" s="17">
        <f t="shared" ref="AJ258:AJ350" si="76">AI258/F258</f>
        <v>0</v>
      </c>
      <c r="AK258" s="8"/>
      <c r="AL258" s="17">
        <f t="shared" ref="AL258:AL350" si="77">AK258/F258</f>
        <v>0</v>
      </c>
      <c r="AM258" s="8"/>
      <c r="AN258" s="17">
        <f t="shared" ref="AN258:AN350" si="78">AM258/F258</f>
        <v>0</v>
      </c>
      <c r="AO258" s="8">
        <v>10</v>
      </c>
      <c r="AP258" s="17">
        <f t="shared" ref="AP258:AP350" si="79">AO258/F258</f>
        <v>3.9045112723240433E-5</v>
      </c>
      <c r="AQ258" s="8">
        <v>606</v>
      </c>
      <c r="AR258" s="17">
        <f t="shared" ref="AR258:AR350" si="80">AQ258/F258</f>
        <v>2.3661338310283701E-3</v>
      </c>
      <c r="AS258" s="8"/>
      <c r="AT258" s="17">
        <f t="shared" ref="AT258:AT350" si="81">AS258/F258</f>
        <v>0</v>
      </c>
      <c r="AU258" s="8">
        <v>551</v>
      </c>
      <c r="AV258" s="17">
        <f t="shared" ref="AV258:AV350" si="82">AU258/F258</f>
        <v>2.1513857110505479E-3</v>
      </c>
      <c r="AW258" s="8">
        <v>231</v>
      </c>
      <c r="AX258" s="17">
        <f t="shared" ref="AX258:AX350" si="83">AW258/F258</f>
        <v>9.0194210390685402E-4</v>
      </c>
      <c r="AY258" s="2">
        <f t="shared" si="61"/>
        <v>2206</v>
      </c>
      <c r="AZ258" s="2">
        <f t="shared" si="60"/>
        <v>0</v>
      </c>
      <c r="BA258" s="3"/>
      <c r="BB258" s="3"/>
      <c r="BC258" s="3"/>
      <c r="BD258" s="3"/>
      <c r="BE258" s="3"/>
      <c r="BF258" s="3"/>
    </row>
    <row r="259" spans="1:58" ht="15">
      <c r="A259" s="14" t="s">
        <v>118</v>
      </c>
      <c r="B259" s="14" t="s">
        <v>150</v>
      </c>
      <c r="C259" s="5"/>
      <c r="D259" s="15"/>
      <c r="E259" s="8"/>
      <c r="F259" s="8">
        <v>0</v>
      </c>
      <c r="G259" s="8">
        <v>0</v>
      </c>
      <c r="H259" s="16" t="e">
        <f t="shared" si="62"/>
        <v>#DIV/0!</v>
      </c>
      <c r="I259" s="10">
        <v>0</v>
      </c>
      <c r="J259" s="16" t="e">
        <f t="shared" si="63"/>
        <v>#DIV/0!</v>
      </c>
      <c r="K259" s="8"/>
      <c r="L259" s="17" t="e">
        <f t="shared" si="64"/>
        <v>#DIV/0!</v>
      </c>
      <c r="M259" s="8"/>
      <c r="N259" s="17" t="e">
        <f t="shared" si="65"/>
        <v>#DIV/0!</v>
      </c>
      <c r="O259" s="8"/>
      <c r="P259" s="17" t="e">
        <f t="shared" si="66"/>
        <v>#DIV/0!</v>
      </c>
      <c r="Q259" s="8"/>
      <c r="R259" s="17" t="e">
        <f t="shared" si="67"/>
        <v>#DIV/0!</v>
      </c>
      <c r="S259" s="8"/>
      <c r="T259" s="17" t="e">
        <f t="shared" si="68"/>
        <v>#DIV/0!</v>
      </c>
      <c r="U259" s="8"/>
      <c r="V259" s="17" t="e">
        <f t="shared" si="69"/>
        <v>#DIV/0!</v>
      </c>
      <c r="W259" s="8"/>
      <c r="X259" s="17" t="e">
        <f t="shared" si="70"/>
        <v>#DIV/0!</v>
      </c>
      <c r="Y259" s="8"/>
      <c r="Z259" s="17" t="e">
        <f t="shared" si="71"/>
        <v>#DIV/0!</v>
      </c>
      <c r="AA259" s="8"/>
      <c r="AB259" s="17" t="e">
        <f t="shared" si="72"/>
        <v>#DIV/0!</v>
      </c>
      <c r="AC259" s="8"/>
      <c r="AD259" s="17" t="e">
        <f t="shared" si="73"/>
        <v>#DIV/0!</v>
      </c>
      <c r="AE259" s="8"/>
      <c r="AF259" s="17" t="e">
        <f t="shared" si="74"/>
        <v>#DIV/0!</v>
      </c>
      <c r="AG259" s="8"/>
      <c r="AH259" s="17" t="e">
        <f t="shared" si="75"/>
        <v>#DIV/0!</v>
      </c>
      <c r="AI259" s="8"/>
      <c r="AJ259" s="17" t="e">
        <f t="shared" si="76"/>
        <v>#DIV/0!</v>
      </c>
      <c r="AK259" s="8"/>
      <c r="AL259" s="17" t="e">
        <f t="shared" si="77"/>
        <v>#DIV/0!</v>
      </c>
      <c r="AM259" s="8"/>
      <c r="AN259" s="17" t="e">
        <f t="shared" si="78"/>
        <v>#DIV/0!</v>
      </c>
      <c r="AO259" s="8"/>
      <c r="AP259" s="17" t="e">
        <f t="shared" si="79"/>
        <v>#DIV/0!</v>
      </c>
      <c r="AQ259" s="8"/>
      <c r="AR259" s="17" t="e">
        <f t="shared" si="80"/>
        <v>#DIV/0!</v>
      </c>
      <c r="AS259" s="8"/>
      <c r="AT259" s="17" t="e">
        <f t="shared" si="81"/>
        <v>#DIV/0!</v>
      </c>
      <c r="AU259" s="8"/>
      <c r="AV259" s="17" t="e">
        <f t="shared" si="82"/>
        <v>#DIV/0!</v>
      </c>
      <c r="AW259" s="8"/>
      <c r="AX259" s="17" t="e">
        <f t="shared" si="83"/>
        <v>#DIV/0!</v>
      </c>
      <c r="AY259" s="2">
        <f t="shared" si="61"/>
        <v>0</v>
      </c>
      <c r="AZ259" s="2">
        <f t="shared" si="60"/>
        <v>0</v>
      </c>
      <c r="BA259" s="3"/>
      <c r="BB259" s="3"/>
      <c r="BC259" s="3"/>
      <c r="BD259" s="3"/>
      <c r="BE259" s="3"/>
      <c r="BF259" s="3"/>
    </row>
    <row r="260" spans="1:58" ht="27">
      <c r="A260" s="14" t="s">
        <v>47</v>
      </c>
      <c r="B260" s="14" t="s">
        <v>150</v>
      </c>
      <c r="C260" s="45" t="s">
        <v>183</v>
      </c>
      <c r="D260" s="15" t="s">
        <v>60</v>
      </c>
      <c r="E260" s="45" t="s">
        <v>61</v>
      </c>
      <c r="F260" s="54">
        <v>117959</v>
      </c>
      <c r="G260" s="54">
        <v>117085</v>
      </c>
      <c r="H260" s="16">
        <f t="shared" si="62"/>
        <v>0.99259064590238977</v>
      </c>
      <c r="I260" s="54">
        <v>874</v>
      </c>
      <c r="J260" s="16">
        <f t="shared" si="63"/>
        <v>7.4093540976101864E-3</v>
      </c>
      <c r="K260" s="54">
        <v>0</v>
      </c>
      <c r="L260" s="17">
        <f t="shared" si="64"/>
        <v>0</v>
      </c>
      <c r="M260" s="55">
        <v>40</v>
      </c>
      <c r="N260" s="17">
        <f t="shared" si="65"/>
        <v>3.3910087403250284E-4</v>
      </c>
      <c r="O260" s="8"/>
      <c r="P260" s="17">
        <f t="shared" si="66"/>
        <v>0</v>
      </c>
      <c r="Q260" s="55">
        <v>20</v>
      </c>
      <c r="R260" s="17">
        <f t="shared" si="67"/>
        <v>1.6955043701625142E-4</v>
      </c>
      <c r="S260" s="55">
        <v>24</v>
      </c>
      <c r="T260" s="17">
        <f t="shared" si="68"/>
        <v>2.034605244195017E-4</v>
      </c>
      <c r="U260" s="55">
        <v>355</v>
      </c>
      <c r="V260" s="17">
        <f t="shared" si="69"/>
        <v>3.0095202570384625E-3</v>
      </c>
      <c r="W260" s="55">
        <v>15</v>
      </c>
      <c r="X260" s="17">
        <f t="shared" si="70"/>
        <v>1.2716282776218855E-4</v>
      </c>
      <c r="Y260" s="8"/>
      <c r="Z260" s="17">
        <f t="shared" si="71"/>
        <v>0</v>
      </c>
      <c r="AA260" s="8"/>
      <c r="AB260" s="17">
        <f t="shared" si="72"/>
        <v>0</v>
      </c>
      <c r="AC260" s="8"/>
      <c r="AD260" s="17">
        <f t="shared" si="73"/>
        <v>0</v>
      </c>
      <c r="AE260" s="8"/>
      <c r="AF260" s="17">
        <f t="shared" si="74"/>
        <v>0</v>
      </c>
      <c r="AG260" s="8"/>
      <c r="AH260" s="17">
        <f t="shared" si="75"/>
        <v>0</v>
      </c>
      <c r="AI260" s="8"/>
      <c r="AJ260" s="17">
        <f t="shared" si="76"/>
        <v>0</v>
      </c>
      <c r="AK260" s="8"/>
      <c r="AL260" s="17">
        <f t="shared" si="77"/>
        <v>0</v>
      </c>
      <c r="AM260" s="8"/>
      <c r="AN260" s="17">
        <f t="shared" si="78"/>
        <v>0</v>
      </c>
      <c r="AO260" s="8"/>
      <c r="AP260" s="17">
        <f t="shared" si="79"/>
        <v>0</v>
      </c>
      <c r="AQ260" s="55">
        <v>412</v>
      </c>
      <c r="AR260" s="17">
        <f t="shared" si="80"/>
        <v>3.4927390025347792E-3</v>
      </c>
      <c r="AS260" s="8"/>
      <c r="AT260" s="17">
        <f t="shared" si="81"/>
        <v>0</v>
      </c>
      <c r="AU260" s="55">
        <v>0</v>
      </c>
      <c r="AV260" s="17">
        <f t="shared" si="82"/>
        <v>0</v>
      </c>
      <c r="AW260" s="55">
        <v>8</v>
      </c>
      <c r="AX260" s="17">
        <f t="shared" si="83"/>
        <v>6.7820174806500558E-5</v>
      </c>
      <c r="AY260" s="2">
        <f t="shared" si="61"/>
        <v>874</v>
      </c>
      <c r="AZ260" s="2">
        <f t="shared" si="60"/>
        <v>0</v>
      </c>
      <c r="BA260" s="3"/>
      <c r="BB260" s="3"/>
      <c r="BC260" s="3"/>
      <c r="BD260" s="3"/>
      <c r="BE260" s="3"/>
      <c r="BF260" s="3"/>
    </row>
    <row r="261" spans="1:58" ht="27">
      <c r="A261" s="14" t="s">
        <v>47</v>
      </c>
      <c r="B261" s="14" t="s">
        <v>150</v>
      </c>
      <c r="C261" s="45" t="s">
        <v>179</v>
      </c>
      <c r="D261" s="15" t="s">
        <v>49</v>
      </c>
      <c r="E261" s="45" t="s">
        <v>50</v>
      </c>
      <c r="F261" s="54">
        <v>7875</v>
      </c>
      <c r="G261" s="54">
        <v>7805</v>
      </c>
      <c r="H261" s="16">
        <f t="shared" si="62"/>
        <v>0.99111111111111116</v>
      </c>
      <c r="I261" s="54">
        <v>70</v>
      </c>
      <c r="J261" s="16">
        <f t="shared" si="63"/>
        <v>8.8888888888888889E-3</v>
      </c>
      <c r="K261" s="54">
        <v>0</v>
      </c>
      <c r="L261" s="17">
        <f t="shared" si="64"/>
        <v>0</v>
      </c>
      <c r="M261" s="55">
        <v>0</v>
      </c>
      <c r="N261" s="17">
        <f t="shared" si="65"/>
        <v>0</v>
      </c>
      <c r="O261" s="8"/>
      <c r="P261" s="17">
        <f t="shared" si="66"/>
        <v>0</v>
      </c>
      <c r="Q261" s="55">
        <v>10</v>
      </c>
      <c r="R261" s="17">
        <f t="shared" si="67"/>
        <v>1.2698412698412698E-3</v>
      </c>
      <c r="S261" s="55">
        <v>0</v>
      </c>
      <c r="T261" s="17">
        <f t="shared" si="68"/>
        <v>0</v>
      </c>
      <c r="U261" s="55">
        <v>20</v>
      </c>
      <c r="V261" s="17">
        <f t="shared" si="69"/>
        <v>2.5396825396825397E-3</v>
      </c>
      <c r="W261" s="55">
        <v>0</v>
      </c>
      <c r="X261" s="17">
        <f t="shared" si="70"/>
        <v>0</v>
      </c>
      <c r="Y261" s="8"/>
      <c r="Z261" s="17">
        <f t="shared" si="71"/>
        <v>0</v>
      </c>
      <c r="AA261" s="8"/>
      <c r="AB261" s="17">
        <f t="shared" si="72"/>
        <v>0</v>
      </c>
      <c r="AC261" s="8"/>
      <c r="AD261" s="17">
        <f t="shared" si="73"/>
        <v>0</v>
      </c>
      <c r="AE261" s="8"/>
      <c r="AF261" s="17">
        <f t="shared" si="74"/>
        <v>0</v>
      </c>
      <c r="AG261" s="8"/>
      <c r="AH261" s="17">
        <f t="shared" si="75"/>
        <v>0</v>
      </c>
      <c r="AI261" s="8"/>
      <c r="AJ261" s="17">
        <f t="shared" si="76"/>
        <v>0</v>
      </c>
      <c r="AK261" s="8"/>
      <c r="AL261" s="17">
        <f t="shared" si="77"/>
        <v>0</v>
      </c>
      <c r="AM261" s="8"/>
      <c r="AN261" s="17">
        <f t="shared" si="78"/>
        <v>0</v>
      </c>
      <c r="AO261" s="8"/>
      <c r="AP261" s="17">
        <f t="shared" si="79"/>
        <v>0</v>
      </c>
      <c r="AQ261" s="55">
        <v>35</v>
      </c>
      <c r="AR261" s="17">
        <f t="shared" si="80"/>
        <v>4.4444444444444444E-3</v>
      </c>
      <c r="AS261" s="8"/>
      <c r="AT261" s="17">
        <f t="shared" si="81"/>
        <v>0</v>
      </c>
      <c r="AU261" s="55">
        <v>0</v>
      </c>
      <c r="AV261" s="17">
        <f t="shared" si="82"/>
        <v>0</v>
      </c>
      <c r="AW261" s="55">
        <v>5</v>
      </c>
      <c r="AX261" s="17">
        <f t="shared" si="83"/>
        <v>6.3492063492063492E-4</v>
      </c>
      <c r="AY261" s="2">
        <f t="shared" si="61"/>
        <v>70</v>
      </c>
      <c r="AZ261" s="2">
        <f t="shared" si="60"/>
        <v>0</v>
      </c>
      <c r="BA261" s="3"/>
      <c r="BB261" s="3"/>
      <c r="BC261" s="3"/>
      <c r="BD261" s="3"/>
      <c r="BE261" s="3"/>
      <c r="BF261" s="3"/>
    </row>
    <row r="262" spans="1:58" ht="27">
      <c r="A262" s="14" t="s">
        <v>47</v>
      </c>
      <c r="B262" s="14" t="s">
        <v>150</v>
      </c>
      <c r="C262" s="45" t="s">
        <v>184</v>
      </c>
      <c r="D262" s="15" t="s">
        <v>53</v>
      </c>
      <c r="E262" s="45" t="s">
        <v>54</v>
      </c>
      <c r="F262" s="54">
        <v>55313</v>
      </c>
      <c r="G262" s="54">
        <v>54895</v>
      </c>
      <c r="H262" s="16">
        <f t="shared" si="62"/>
        <v>0.99244300616491599</v>
      </c>
      <c r="I262" s="54">
        <v>418</v>
      </c>
      <c r="J262" s="16">
        <f t="shared" si="63"/>
        <v>7.5569938350839765E-3</v>
      </c>
      <c r="K262" s="54">
        <v>15</v>
      </c>
      <c r="L262" s="17">
        <f t="shared" si="64"/>
        <v>2.7118398929727191E-4</v>
      </c>
      <c r="M262" s="55">
        <v>6</v>
      </c>
      <c r="N262" s="17">
        <f t="shared" si="65"/>
        <v>1.0847359571890876E-4</v>
      </c>
      <c r="O262" s="8"/>
      <c r="P262" s="17">
        <f t="shared" si="66"/>
        <v>0</v>
      </c>
      <c r="Q262" s="55">
        <v>26</v>
      </c>
      <c r="R262" s="17">
        <f t="shared" si="67"/>
        <v>4.7005224811527127E-4</v>
      </c>
      <c r="S262" s="55">
        <v>12</v>
      </c>
      <c r="T262" s="17">
        <f t="shared" si="68"/>
        <v>2.1694719143781752E-4</v>
      </c>
      <c r="U262" s="55">
        <v>209</v>
      </c>
      <c r="V262" s="17">
        <f t="shared" si="69"/>
        <v>3.7784969175419882E-3</v>
      </c>
      <c r="W262" s="55">
        <v>0</v>
      </c>
      <c r="X262" s="17">
        <f t="shared" si="70"/>
        <v>0</v>
      </c>
      <c r="Y262" s="8"/>
      <c r="Z262" s="17">
        <f t="shared" si="71"/>
        <v>0</v>
      </c>
      <c r="AA262" s="8"/>
      <c r="AB262" s="17">
        <f t="shared" si="72"/>
        <v>0</v>
      </c>
      <c r="AC262" s="8"/>
      <c r="AD262" s="17">
        <f t="shared" si="73"/>
        <v>0</v>
      </c>
      <c r="AE262" s="8"/>
      <c r="AF262" s="17">
        <f t="shared" si="74"/>
        <v>0</v>
      </c>
      <c r="AG262" s="8"/>
      <c r="AH262" s="17">
        <f t="shared" si="75"/>
        <v>0</v>
      </c>
      <c r="AI262" s="8"/>
      <c r="AJ262" s="17">
        <f t="shared" si="76"/>
        <v>0</v>
      </c>
      <c r="AK262" s="8"/>
      <c r="AL262" s="17">
        <f t="shared" si="77"/>
        <v>0</v>
      </c>
      <c r="AM262" s="8"/>
      <c r="AN262" s="17">
        <f t="shared" si="78"/>
        <v>0</v>
      </c>
      <c r="AO262" s="8"/>
      <c r="AP262" s="17">
        <f t="shared" si="79"/>
        <v>0</v>
      </c>
      <c r="AQ262" s="55">
        <v>66</v>
      </c>
      <c r="AR262" s="17">
        <f t="shared" si="80"/>
        <v>1.1932095529079963E-3</v>
      </c>
      <c r="AS262" s="8"/>
      <c r="AT262" s="17">
        <f t="shared" si="81"/>
        <v>0</v>
      </c>
      <c r="AU262" s="55">
        <v>12</v>
      </c>
      <c r="AV262" s="17">
        <f t="shared" si="82"/>
        <v>2.1694719143781752E-4</v>
      </c>
      <c r="AW262" s="55">
        <v>72</v>
      </c>
      <c r="AX262" s="17">
        <f t="shared" si="83"/>
        <v>1.3016831486269051E-3</v>
      </c>
      <c r="AY262" s="2">
        <f t="shared" si="61"/>
        <v>418</v>
      </c>
      <c r="AZ262" s="2">
        <f t="shared" si="60"/>
        <v>0</v>
      </c>
      <c r="BA262" s="3"/>
      <c r="BB262" s="3"/>
      <c r="BC262" s="3"/>
      <c r="BD262" s="3"/>
      <c r="BE262" s="3"/>
      <c r="BF262" s="3"/>
    </row>
    <row r="263" spans="1:58" ht="27">
      <c r="A263" s="14" t="s">
        <v>47</v>
      </c>
      <c r="B263" s="14" t="s">
        <v>150</v>
      </c>
      <c r="C263" s="45" t="s">
        <v>178</v>
      </c>
      <c r="D263" s="15" t="s">
        <v>43</v>
      </c>
      <c r="E263" s="45" t="s">
        <v>44</v>
      </c>
      <c r="F263" s="54">
        <v>90839</v>
      </c>
      <c r="G263" s="54">
        <v>89874</v>
      </c>
      <c r="H263" s="16">
        <f t="shared" si="62"/>
        <v>0.98937680952014007</v>
      </c>
      <c r="I263" s="54">
        <v>965</v>
      </c>
      <c r="J263" s="16">
        <f t="shared" si="63"/>
        <v>1.0623190479859972E-2</v>
      </c>
      <c r="K263" s="54">
        <v>43</v>
      </c>
      <c r="L263" s="17">
        <f t="shared" si="64"/>
        <v>4.7336496438754279E-4</v>
      </c>
      <c r="M263" s="55">
        <v>401</v>
      </c>
      <c r="N263" s="17">
        <f t="shared" si="65"/>
        <v>4.4144035051024337E-3</v>
      </c>
      <c r="O263" s="8"/>
      <c r="P263" s="17">
        <f t="shared" si="66"/>
        <v>0</v>
      </c>
      <c r="Q263" s="55">
        <v>40</v>
      </c>
      <c r="R263" s="17">
        <f t="shared" si="67"/>
        <v>4.4033950175585376E-4</v>
      </c>
      <c r="S263" s="55">
        <v>26</v>
      </c>
      <c r="T263" s="17">
        <f t="shared" si="68"/>
        <v>2.8622067614130495E-4</v>
      </c>
      <c r="U263" s="55">
        <v>192</v>
      </c>
      <c r="V263" s="17">
        <f t="shared" si="69"/>
        <v>2.1136296084280979E-3</v>
      </c>
      <c r="W263" s="55">
        <v>0</v>
      </c>
      <c r="X263" s="17">
        <f t="shared" si="70"/>
        <v>0</v>
      </c>
      <c r="Y263" s="8"/>
      <c r="Z263" s="17">
        <f t="shared" si="71"/>
        <v>0</v>
      </c>
      <c r="AA263" s="8"/>
      <c r="AB263" s="17">
        <f t="shared" si="72"/>
        <v>0</v>
      </c>
      <c r="AC263" s="8"/>
      <c r="AD263" s="17">
        <f t="shared" si="73"/>
        <v>0</v>
      </c>
      <c r="AE263" s="8"/>
      <c r="AF263" s="17">
        <f t="shared" si="74"/>
        <v>0</v>
      </c>
      <c r="AG263" s="8"/>
      <c r="AH263" s="17">
        <f t="shared" si="75"/>
        <v>0</v>
      </c>
      <c r="AI263" s="8"/>
      <c r="AJ263" s="17">
        <f t="shared" si="76"/>
        <v>0</v>
      </c>
      <c r="AK263" s="8"/>
      <c r="AL263" s="17">
        <f t="shared" si="77"/>
        <v>0</v>
      </c>
      <c r="AM263" s="8"/>
      <c r="AN263" s="17">
        <f t="shared" si="78"/>
        <v>0</v>
      </c>
      <c r="AO263" s="8"/>
      <c r="AP263" s="17">
        <f t="shared" si="79"/>
        <v>0</v>
      </c>
      <c r="AQ263" s="55">
        <v>212</v>
      </c>
      <c r="AR263" s="17">
        <f t="shared" si="80"/>
        <v>2.3337993593060252E-3</v>
      </c>
      <c r="AS263" s="8"/>
      <c r="AT263" s="17">
        <f t="shared" si="81"/>
        <v>0</v>
      </c>
      <c r="AU263" s="55">
        <v>42</v>
      </c>
      <c r="AV263" s="17">
        <f t="shared" si="82"/>
        <v>4.6235647684364647E-4</v>
      </c>
      <c r="AW263" s="55">
        <v>9</v>
      </c>
      <c r="AX263" s="17">
        <f t="shared" si="83"/>
        <v>9.9076387895067098E-5</v>
      </c>
      <c r="AY263" s="2">
        <f t="shared" si="61"/>
        <v>965</v>
      </c>
      <c r="AZ263" s="2">
        <f t="shared" si="60"/>
        <v>0</v>
      </c>
      <c r="BA263" s="3"/>
      <c r="BB263" s="3"/>
      <c r="BC263" s="3"/>
      <c r="BD263" s="3"/>
      <c r="BE263" s="3"/>
      <c r="BF263" s="3"/>
    </row>
    <row r="264" spans="1:58" ht="27">
      <c r="A264" s="14" t="s">
        <v>47</v>
      </c>
      <c r="B264" s="14" t="s">
        <v>150</v>
      </c>
      <c r="C264" s="45" t="s">
        <v>185</v>
      </c>
      <c r="D264" s="15" t="s">
        <v>56</v>
      </c>
      <c r="E264" s="45" t="s">
        <v>57</v>
      </c>
      <c r="F264" s="54">
        <v>3991</v>
      </c>
      <c r="G264" s="54">
        <v>3930</v>
      </c>
      <c r="H264" s="16">
        <f t="shared" si="62"/>
        <v>0.9847156101227762</v>
      </c>
      <c r="I264" s="54">
        <v>61</v>
      </c>
      <c r="J264" s="16">
        <f t="shared" si="63"/>
        <v>1.5284389877223753E-2</v>
      </c>
      <c r="K264" s="54">
        <v>0</v>
      </c>
      <c r="L264" s="17">
        <f t="shared" si="64"/>
        <v>0</v>
      </c>
      <c r="M264" s="55">
        <v>6</v>
      </c>
      <c r="N264" s="17">
        <f t="shared" si="65"/>
        <v>1.5033826108744675E-3</v>
      </c>
      <c r="O264" s="8"/>
      <c r="P264" s="17">
        <f t="shared" si="66"/>
        <v>0</v>
      </c>
      <c r="Q264" s="55">
        <v>5</v>
      </c>
      <c r="R264" s="17">
        <f t="shared" si="67"/>
        <v>1.2528188423953897E-3</v>
      </c>
      <c r="S264" s="55">
        <v>0</v>
      </c>
      <c r="T264" s="17">
        <f t="shared" si="68"/>
        <v>0</v>
      </c>
      <c r="U264" s="55">
        <v>5</v>
      </c>
      <c r="V264" s="17">
        <f t="shared" si="69"/>
        <v>1.2528188423953897E-3</v>
      </c>
      <c r="W264" s="55">
        <v>0</v>
      </c>
      <c r="X264" s="17">
        <f t="shared" si="70"/>
        <v>0</v>
      </c>
      <c r="Y264" s="8"/>
      <c r="Z264" s="17">
        <f t="shared" si="71"/>
        <v>0</v>
      </c>
      <c r="AA264" s="8"/>
      <c r="AB264" s="17">
        <f t="shared" si="72"/>
        <v>0</v>
      </c>
      <c r="AC264" s="8"/>
      <c r="AD264" s="17">
        <f t="shared" si="73"/>
        <v>0</v>
      </c>
      <c r="AE264" s="8"/>
      <c r="AF264" s="17">
        <f t="shared" si="74"/>
        <v>0</v>
      </c>
      <c r="AG264" s="8"/>
      <c r="AH264" s="17">
        <f t="shared" si="75"/>
        <v>0</v>
      </c>
      <c r="AI264" s="8"/>
      <c r="AJ264" s="17">
        <f t="shared" si="76"/>
        <v>0</v>
      </c>
      <c r="AK264" s="8"/>
      <c r="AL264" s="17">
        <f t="shared" si="77"/>
        <v>0</v>
      </c>
      <c r="AM264" s="8"/>
      <c r="AN264" s="17">
        <f t="shared" si="78"/>
        <v>0</v>
      </c>
      <c r="AO264" s="8"/>
      <c r="AP264" s="17">
        <f t="shared" si="79"/>
        <v>0</v>
      </c>
      <c r="AQ264" s="55">
        <v>36</v>
      </c>
      <c r="AR264" s="17">
        <f t="shared" si="80"/>
        <v>9.0202956652468049E-3</v>
      </c>
      <c r="AS264" s="8"/>
      <c r="AT264" s="17">
        <f t="shared" si="81"/>
        <v>0</v>
      </c>
      <c r="AU264" s="55">
        <v>0</v>
      </c>
      <c r="AV264" s="17">
        <f t="shared" si="82"/>
        <v>0</v>
      </c>
      <c r="AW264" s="55">
        <v>9</v>
      </c>
      <c r="AX264" s="17">
        <f t="shared" si="83"/>
        <v>2.2550739163117012E-3</v>
      </c>
      <c r="AY264" s="2">
        <f t="shared" si="61"/>
        <v>61</v>
      </c>
      <c r="AZ264" s="2">
        <f t="shared" si="60"/>
        <v>0</v>
      </c>
      <c r="BA264" s="3"/>
      <c r="BB264" s="3"/>
      <c r="BC264" s="3"/>
      <c r="BD264" s="3"/>
      <c r="BE264" s="3"/>
      <c r="BF264" s="3"/>
    </row>
    <row r="265" spans="1:58" ht="27">
      <c r="A265" s="14" t="s">
        <v>72</v>
      </c>
      <c r="B265" s="14" t="s">
        <v>150</v>
      </c>
      <c r="C265" s="51" t="s">
        <v>186</v>
      </c>
      <c r="D265" s="15" t="s">
        <v>56</v>
      </c>
      <c r="E265" s="28" t="s">
        <v>57</v>
      </c>
      <c r="F265" s="28">
        <v>105913</v>
      </c>
      <c r="G265" s="28">
        <v>103850</v>
      </c>
      <c r="H265" s="16">
        <f t="shared" si="62"/>
        <v>0.98052174898265554</v>
      </c>
      <c r="I265" s="28">
        <v>2063</v>
      </c>
      <c r="J265" s="16">
        <f t="shared" si="63"/>
        <v>1.9478251017344423E-2</v>
      </c>
      <c r="K265" s="28">
        <v>0</v>
      </c>
      <c r="L265" s="17">
        <f t="shared" si="64"/>
        <v>0</v>
      </c>
      <c r="M265" s="28">
        <v>10</v>
      </c>
      <c r="N265" s="17">
        <f t="shared" si="65"/>
        <v>9.4417115934776659E-5</v>
      </c>
      <c r="O265" s="28">
        <v>655</v>
      </c>
      <c r="P265" s="17">
        <f t="shared" si="66"/>
        <v>6.1843210937278714E-3</v>
      </c>
      <c r="Q265" s="8"/>
      <c r="R265" s="17">
        <f t="shared" si="67"/>
        <v>0</v>
      </c>
      <c r="S265" s="28">
        <v>458</v>
      </c>
      <c r="T265" s="17">
        <f t="shared" si="68"/>
        <v>4.324303909812771E-3</v>
      </c>
      <c r="U265" s="28">
        <v>534</v>
      </c>
      <c r="V265" s="17">
        <f t="shared" si="69"/>
        <v>5.0418739909170738E-3</v>
      </c>
      <c r="W265" s="8"/>
      <c r="X265" s="17">
        <f t="shared" si="70"/>
        <v>0</v>
      </c>
      <c r="Y265" s="8"/>
      <c r="Z265" s="17">
        <f t="shared" si="71"/>
        <v>0</v>
      </c>
      <c r="AA265" s="8"/>
      <c r="AB265" s="17">
        <f t="shared" si="72"/>
        <v>0</v>
      </c>
      <c r="AC265" s="8"/>
      <c r="AD265" s="17">
        <f t="shared" si="73"/>
        <v>0</v>
      </c>
      <c r="AE265" s="28">
        <v>4</v>
      </c>
      <c r="AF265" s="17">
        <f t="shared" si="74"/>
        <v>3.7766846373910665E-5</v>
      </c>
      <c r="AG265" s="8"/>
      <c r="AH265" s="17">
        <f t="shared" si="75"/>
        <v>0</v>
      </c>
      <c r="AI265" s="8"/>
      <c r="AJ265" s="17">
        <f t="shared" si="76"/>
        <v>0</v>
      </c>
      <c r="AK265" s="8"/>
      <c r="AL265" s="17">
        <f t="shared" si="77"/>
        <v>0</v>
      </c>
      <c r="AM265" s="8"/>
      <c r="AN265" s="17">
        <f t="shared" si="78"/>
        <v>0</v>
      </c>
      <c r="AO265" s="8"/>
      <c r="AP265" s="17">
        <f t="shared" si="79"/>
        <v>0</v>
      </c>
      <c r="AQ265" s="28">
        <v>382</v>
      </c>
      <c r="AR265" s="17">
        <f t="shared" si="80"/>
        <v>3.6067338287084682E-3</v>
      </c>
      <c r="AS265" s="8"/>
      <c r="AT265" s="17">
        <f t="shared" si="81"/>
        <v>0</v>
      </c>
      <c r="AU265" s="28">
        <v>0</v>
      </c>
      <c r="AV265" s="17">
        <f t="shared" si="82"/>
        <v>0</v>
      </c>
      <c r="AW265" s="28">
        <v>20</v>
      </c>
      <c r="AX265" s="17">
        <f t="shared" si="83"/>
        <v>1.8883423186955332E-4</v>
      </c>
      <c r="AY265" s="2">
        <f t="shared" si="61"/>
        <v>2063</v>
      </c>
      <c r="AZ265" s="2">
        <f t="shared" si="60"/>
        <v>0</v>
      </c>
      <c r="BA265" s="3"/>
      <c r="BB265" s="3"/>
      <c r="BC265" s="3"/>
      <c r="BD265" s="3"/>
      <c r="BE265" s="3"/>
      <c r="BF265" s="3"/>
    </row>
    <row r="266" spans="1:58" ht="27">
      <c r="A266" s="14" t="s">
        <v>72</v>
      </c>
      <c r="B266" s="14" t="s">
        <v>150</v>
      </c>
      <c r="C266" s="51" t="s">
        <v>176</v>
      </c>
      <c r="D266" s="15" t="s">
        <v>69</v>
      </c>
      <c r="E266" s="28" t="s">
        <v>70</v>
      </c>
      <c r="F266" s="28">
        <v>88972</v>
      </c>
      <c r="G266" s="28">
        <v>69907</v>
      </c>
      <c r="H266" s="16">
        <f t="shared" si="62"/>
        <v>0.78571910263903255</v>
      </c>
      <c r="I266" s="28">
        <v>19065</v>
      </c>
      <c r="J266" s="16">
        <f t="shared" si="63"/>
        <v>0.2142808973609675</v>
      </c>
      <c r="K266" s="28">
        <v>12</v>
      </c>
      <c r="L266" s="17">
        <f t="shared" si="64"/>
        <v>1.3487389291012904E-4</v>
      </c>
      <c r="M266" s="28">
        <v>0</v>
      </c>
      <c r="N266" s="17">
        <f t="shared" si="65"/>
        <v>0</v>
      </c>
      <c r="O266" s="28">
        <v>816</v>
      </c>
      <c r="P266" s="17">
        <f t="shared" si="66"/>
        <v>9.1714247178887737E-3</v>
      </c>
      <c r="Q266" s="8"/>
      <c r="R266" s="17">
        <f t="shared" si="67"/>
        <v>0</v>
      </c>
      <c r="S266" s="28">
        <v>573</v>
      </c>
      <c r="T266" s="17">
        <f t="shared" si="68"/>
        <v>6.4402283864586612E-3</v>
      </c>
      <c r="U266" s="28">
        <v>487</v>
      </c>
      <c r="V266" s="17">
        <f t="shared" si="69"/>
        <v>5.4736321539360696E-3</v>
      </c>
      <c r="W266" s="8"/>
      <c r="X266" s="17">
        <f t="shared" si="70"/>
        <v>0</v>
      </c>
      <c r="Y266" s="8"/>
      <c r="Z266" s="17">
        <f t="shared" si="71"/>
        <v>0</v>
      </c>
      <c r="AA266" s="8"/>
      <c r="AB266" s="17">
        <f t="shared" si="72"/>
        <v>0</v>
      </c>
      <c r="AC266" s="8"/>
      <c r="AD266" s="17">
        <f t="shared" si="73"/>
        <v>0</v>
      </c>
      <c r="AE266" s="28">
        <v>4</v>
      </c>
      <c r="AF266" s="17">
        <f t="shared" si="74"/>
        <v>4.4957964303376343E-5</v>
      </c>
      <c r="AG266" s="8"/>
      <c r="AH266" s="17">
        <f t="shared" si="75"/>
        <v>0</v>
      </c>
      <c r="AI266" s="8"/>
      <c r="AJ266" s="17">
        <f t="shared" si="76"/>
        <v>0</v>
      </c>
      <c r="AK266" s="8"/>
      <c r="AL266" s="17">
        <f t="shared" si="77"/>
        <v>0</v>
      </c>
      <c r="AM266" s="8"/>
      <c r="AN266" s="17">
        <f t="shared" si="78"/>
        <v>0</v>
      </c>
      <c r="AO266" s="8"/>
      <c r="AP266" s="17">
        <f t="shared" si="79"/>
        <v>0</v>
      </c>
      <c r="AQ266" s="28">
        <v>266</v>
      </c>
      <c r="AR266" s="17">
        <f t="shared" si="80"/>
        <v>2.9897046261745269E-3</v>
      </c>
      <c r="AS266" s="8"/>
      <c r="AT266" s="17">
        <f t="shared" si="81"/>
        <v>0</v>
      </c>
      <c r="AU266" s="28">
        <v>0</v>
      </c>
      <c r="AV266" s="17">
        <f t="shared" si="82"/>
        <v>0</v>
      </c>
      <c r="AW266" s="28">
        <v>16907</v>
      </c>
      <c r="AX266" s="17">
        <f t="shared" si="83"/>
        <v>0.19002607561929596</v>
      </c>
      <c r="AY266" s="2">
        <f t="shared" si="61"/>
        <v>19065</v>
      </c>
      <c r="AZ266" s="2">
        <f t="shared" si="60"/>
        <v>0</v>
      </c>
      <c r="BA266" s="3"/>
      <c r="BB266" s="3"/>
      <c r="BC266" s="3"/>
      <c r="BD266" s="3"/>
      <c r="BE266" s="3"/>
      <c r="BF266" s="3"/>
    </row>
    <row r="267" spans="1:58" ht="27">
      <c r="A267" s="14" t="s">
        <v>72</v>
      </c>
      <c r="B267" s="14" t="s">
        <v>150</v>
      </c>
      <c r="C267" s="51" t="s">
        <v>177</v>
      </c>
      <c r="D267" s="15" t="s">
        <v>49</v>
      </c>
      <c r="E267" s="28" t="s">
        <v>50</v>
      </c>
      <c r="F267" s="28">
        <v>186094</v>
      </c>
      <c r="G267" s="28">
        <v>179411</v>
      </c>
      <c r="H267" s="16">
        <f t="shared" si="62"/>
        <v>0.96408804152740013</v>
      </c>
      <c r="I267" s="28">
        <v>6683</v>
      </c>
      <c r="J267" s="16">
        <f t="shared" si="63"/>
        <v>3.591195847259987E-2</v>
      </c>
      <c r="K267" s="28">
        <v>0</v>
      </c>
      <c r="L267" s="17">
        <f t="shared" si="64"/>
        <v>0</v>
      </c>
      <c r="M267" s="28">
        <v>101</v>
      </c>
      <c r="N267" s="17">
        <f t="shared" si="65"/>
        <v>5.427364665169216E-4</v>
      </c>
      <c r="O267" s="28">
        <v>1258</v>
      </c>
      <c r="P267" s="17">
        <f t="shared" si="66"/>
        <v>6.7600245037454194E-3</v>
      </c>
      <c r="Q267" s="8"/>
      <c r="R267" s="17">
        <f t="shared" si="67"/>
        <v>0</v>
      </c>
      <c r="S267" s="28">
        <v>1185</v>
      </c>
      <c r="T267" s="17">
        <f t="shared" si="68"/>
        <v>6.3677496319064558E-3</v>
      </c>
      <c r="U267" s="28">
        <v>1129</v>
      </c>
      <c r="V267" s="17">
        <f t="shared" si="69"/>
        <v>6.0668264425505387E-3</v>
      </c>
      <c r="W267" s="8"/>
      <c r="X267" s="17">
        <f t="shared" si="70"/>
        <v>0</v>
      </c>
      <c r="Y267" s="8"/>
      <c r="Z267" s="17">
        <f t="shared" si="71"/>
        <v>0</v>
      </c>
      <c r="AA267" s="8"/>
      <c r="AB267" s="17">
        <f t="shared" si="72"/>
        <v>0</v>
      </c>
      <c r="AC267" s="8"/>
      <c r="AD267" s="17">
        <f t="shared" si="73"/>
        <v>0</v>
      </c>
      <c r="AE267" s="28">
        <v>15</v>
      </c>
      <c r="AF267" s="17">
        <f t="shared" si="74"/>
        <v>8.0604425720334883E-5</v>
      </c>
      <c r="AG267" s="8"/>
      <c r="AH267" s="17">
        <f t="shared" si="75"/>
        <v>0</v>
      </c>
      <c r="AI267" s="8"/>
      <c r="AJ267" s="17">
        <f t="shared" si="76"/>
        <v>0</v>
      </c>
      <c r="AK267" s="8"/>
      <c r="AL267" s="17">
        <f t="shared" si="77"/>
        <v>0</v>
      </c>
      <c r="AM267" s="8"/>
      <c r="AN267" s="17">
        <f t="shared" si="78"/>
        <v>0</v>
      </c>
      <c r="AO267" s="8"/>
      <c r="AP267" s="17">
        <f t="shared" si="79"/>
        <v>0</v>
      </c>
      <c r="AQ267" s="28">
        <v>861</v>
      </c>
      <c r="AR267" s="17">
        <f t="shared" si="80"/>
        <v>4.6266940363472227E-3</v>
      </c>
      <c r="AS267" s="8"/>
      <c r="AT267" s="17">
        <f t="shared" si="81"/>
        <v>0</v>
      </c>
      <c r="AU267" s="28">
        <v>86</v>
      </c>
      <c r="AV267" s="17">
        <f t="shared" si="82"/>
        <v>4.6213204079658668E-4</v>
      </c>
      <c r="AW267" s="28">
        <v>2048</v>
      </c>
      <c r="AX267" s="17">
        <f t="shared" si="83"/>
        <v>1.100519092501639E-2</v>
      </c>
      <c r="AY267" s="2">
        <f t="shared" si="61"/>
        <v>6683</v>
      </c>
      <c r="AZ267" s="2">
        <f t="shared" si="60"/>
        <v>0</v>
      </c>
      <c r="BA267" s="3"/>
      <c r="BB267" s="3"/>
      <c r="BC267" s="3"/>
      <c r="BD267" s="3"/>
      <c r="BE267" s="3"/>
      <c r="BF267" s="3"/>
    </row>
    <row r="268" spans="1:58" ht="27">
      <c r="A268" s="14" t="s">
        <v>72</v>
      </c>
      <c r="B268" s="14" t="s">
        <v>150</v>
      </c>
      <c r="C268" s="56" t="s">
        <v>80</v>
      </c>
      <c r="D268" s="15" t="s">
        <v>69</v>
      </c>
      <c r="E268" s="28" t="s">
        <v>70</v>
      </c>
      <c r="F268" s="28">
        <v>92354</v>
      </c>
      <c r="G268" s="28">
        <v>78657</v>
      </c>
      <c r="H268" s="16">
        <f t="shared" si="62"/>
        <v>0.85169023539857502</v>
      </c>
      <c r="I268" s="28">
        <v>13697</v>
      </c>
      <c r="J268" s="16">
        <f t="shared" si="63"/>
        <v>0.14830976460142495</v>
      </c>
      <c r="K268" s="28">
        <v>0</v>
      </c>
      <c r="L268" s="17">
        <f t="shared" si="64"/>
        <v>0</v>
      </c>
      <c r="M268" s="28">
        <v>33</v>
      </c>
      <c r="N268" s="17">
        <f t="shared" si="65"/>
        <v>3.5732074409337979E-4</v>
      </c>
      <c r="O268" s="28">
        <v>730</v>
      </c>
      <c r="P268" s="17">
        <f t="shared" si="66"/>
        <v>7.9043679753990088E-3</v>
      </c>
      <c r="Q268" s="8"/>
      <c r="R268" s="17">
        <f t="shared" si="67"/>
        <v>0</v>
      </c>
      <c r="S268" s="28">
        <v>512</v>
      </c>
      <c r="T268" s="17">
        <f t="shared" si="68"/>
        <v>5.5438854841154683E-3</v>
      </c>
      <c r="U268" s="28">
        <v>731</v>
      </c>
      <c r="V268" s="17">
        <f t="shared" si="69"/>
        <v>7.9151958767351704E-3</v>
      </c>
      <c r="W268" s="8"/>
      <c r="X268" s="17">
        <f t="shared" si="70"/>
        <v>0</v>
      </c>
      <c r="Y268" s="8"/>
      <c r="Z268" s="17">
        <f t="shared" si="71"/>
        <v>0</v>
      </c>
      <c r="AA268" s="8"/>
      <c r="AB268" s="17">
        <f t="shared" si="72"/>
        <v>0</v>
      </c>
      <c r="AC268" s="8"/>
      <c r="AD268" s="17">
        <f t="shared" si="73"/>
        <v>0</v>
      </c>
      <c r="AE268" s="28">
        <v>0</v>
      </c>
      <c r="AF268" s="17">
        <f t="shared" si="74"/>
        <v>0</v>
      </c>
      <c r="AG268" s="8"/>
      <c r="AH268" s="17">
        <f t="shared" si="75"/>
        <v>0</v>
      </c>
      <c r="AI268" s="8"/>
      <c r="AJ268" s="17">
        <f t="shared" si="76"/>
        <v>0</v>
      </c>
      <c r="AK268" s="8"/>
      <c r="AL268" s="17">
        <f t="shared" si="77"/>
        <v>0</v>
      </c>
      <c r="AM268" s="8"/>
      <c r="AN268" s="17">
        <f t="shared" si="78"/>
        <v>0</v>
      </c>
      <c r="AO268" s="8"/>
      <c r="AP268" s="17">
        <f t="shared" si="79"/>
        <v>0</v>
      </c>
      <c r="AQ268" s="28">
        <v>363</v>
      </c>
      <c r="AR268" s="17">
        <f t="shared" si="80"/>
        <v>3.9305281850271784E-3</v>
      </c>
      <c r="AS268" s="8"/>
      <c r="AT268" s="17">
        <f t="shared" si="81"/>
        <v>0</v>
      </c>
      <c r="AU268" s="28">
        <v>0</v>
      </c>
      <c r="AV268" s="17">
        <f t="shared" si="82"/>
        <v>0</v>
      </c>
      <c r="AW268" s="28">
        <v>11328</v>
      </c>
      <c r="AX268" s="17">
        <f t="shared" si="83"/>
        <v>0.12265846633605475</v>
      </c>
      <c r="AY268" s="2">
        <f t="shared" si="61"/>
        <v>13697</v>
      </c>
      <c r="AZ268" s="2">
        <f t="shared" si="60"/>
        <v>0</v>
      </c>
      <c r="BA268" s="3"/>
      <c r="BB268" s="3"/>
      <c r="BC268" s="3"/>
      <c r="BD268" s="3"/>
      <c r="BE268" s="3"/>
      <c r="BF268" s="3"/>
    </row>
    <row r="269" spans="1:58" ht="27">
      <c r="A269" s="14" t="s">
        <v>58</v>
      </c>
      <c r="B269" s="14" t="s">
        <v>150</v>
      </c>
      <c r="C269" s="51" t="s">
        <v>174</v>
      </c>
      <c r="D269" s="15" t="s">
        <v>49</v>
      </c>
      <c r="E269" s="48" t="s">
        <v>50</v>
      </c>
      <c r="F269" s="52">
        <v>55928</v>
      </c>
      <c r="G269" s="52">
        <v>55580</v>
      </c>
      <c r="H269" s="16">
        <f t="shared" si="62"/>
        <v>0.99377771420397654</v>
      </c>
      <c r="I269" s="52">
        <v>348</v>
      </c>
      <c r="J269" s="16">
        <f t="shared" si="63"/>
        <v>6.2222857960234591E-3</v>
      </c>
      <c r="K269" s="8"/>
      <c r="L269" s="17">
        <f t="shared" si="64"/>
        <v>0</v>
      </c>
      <c r="M269" s="28">
        <v>22</v>
      </c>
      <c r="N269" s="17">
        <f t="shared" si="65"/>
        <v>3.9336289515090833E-4</v>
      </c>
      <c r="O269" s="52">
        <v>39</v>
      </c>
      <c r="P269" s="17">
        <f t="shared" si="66"/>
        <v>6.9732513231297378E-4</v>
      </c>
      <c r="Q269" s="8"/>
      <c r="R269" s="17">
        <f t="shared" si="67"/>
        <v>0</v>
      </c>
      <c r="S269" s="28">
        <v>122</v>
      </c>
      <c r="T269" s="17">
        <f t="shared" si="68"/>
        <v>2.1813760549277642E-3</v>
      </c>
      <c r="U269" s="28">
        <v>110</v>
      </c>
      <c r="V269" s="17">
        <f t="shared" si="69"/>
        <v>1.9668144757545416E-3</v>
      </c>
      <c r="W269" s="8"/>
      <c r="X269" s="17">
        <f t="shared" si="70"/>
        <v>0</v>
      </c>
      <c r="Y269" s="8"/>
      <c r="Z269" s="17">
        <f t="shared" si="71"/>
        <v>0</v>
      </c>
      <c r="AA269" s="8"/>
      <c r="AB269" s="17">
        <f t="shared" si="72"/>
        <v>0</v>
      </c>
      <c r="AC269" s="8"/>
      <c r="AD269" s="17">
        <f t="shared" si="73"/>
        <v>0</v>
      </c>
      <c r="AE269" s="28">
        <v>0</v>
      </c>
      <c r="AF269" s="17">
        <f t="shared" si="74"/>
        <v>0</v>
      </c>
      <c r="AG269" s="8"/>
      <c r="AH269" s="17">
        <f t="shared" si="75"/>
        <v>0</v>
      </c>
      <c r="AI269" s="8"/>
      <c r="AJ269" s="17">
        <f t="shared" si="76"/>
        <v>0</v>
      </c>
      <c r="AK269" s="8"/>
      <c r="AL269" s="17">
        <f t="shared" si="77"/>
        <v>0</v>
      </c>
      <c r="AM269" s="8"/>
      <c r="AN269" s="17">
        <f t="shared" si="78"/>
        <v>0</v>
      </c>
      <c r="AO269" s="28">
        <v>11</v>
      </c>
      <c r="AP269" s="17">
        <f t="shared" si="79"/>
        <v>1.9668144757545417E-4</v>
      </c>
      <c r="AQ269" s="28">
        <v>44</v>
      </c>
      <c r="AR269" s="17">
        <f t="shared" si="80"/>
        <v>7.8672579030181666E-4</v>
      </c>
      <c r="AS269" s="8"/>
      <c r="AT269" s="17">
        <f t="shared" si="81"/>
        <v>0</v>
      </c>
      <c r="AU269" s="28">
        <v>0</v>
      </c>
      <c r="AV269" s="17">
        <f t="shared" si="82"/>
        <v>0</v>
      </c>
      <c r="AW269" s="28">
        <v>0</v>
      </c>
      <c r="AX269" s="17">
        <f t="shared" si="83"/>
        <v>0</v>
      </c>
      <c r="AY269" s="2">
        <f t="shared" si="61"/>
        <v>348</v>
      </c>
      <c r="AZ269" s="2">
        <f t="shared" si="60"/>
        <v>0</v>
      </c>
      <c r="BA269" s="3"/>
      <c r="BB269" s="3"/>
      <c r="BC269" s="3"/>
      <c r="BD269" s="3"/>
      <c r="BE269" s="3"/>
      <c r="BF269" s="3"/>
    </row>
    <row r="270" spans="1:58" ht="27">
      <c r="A270" s="14" t="s">
        <v>58</v>
      </c>
      <c r="B270" s="14" t="s">
        <v>150</v>
      </c>
      <c r="C270" s="51" t="s">
        <v>67</v>
      </c>
      <c r="D270" s="15" t="s">
        <v>53</v>
      </c>
      <c r="E270" s="48" t="s">
        <v>54</v>
      </c>
      <c r="F270" s="52">
        <v>150654</v>
      </c>
      <c r="G270" s="52">
        <v>149714</v>
      </c>
      <c r="H270" s="16">
        <f t="shared" si="62"/>
        <v>0.99376053739031156</v>
      </c>
      <c r="I270" s="52">
        <v>940</v>
      </c>
      <c r="J270" s="16">
        <f t="shared" si="63"/>
        <v>6.2394626096884251E-3</v>
      </c>
      <c r="K270" s="8"/>
      <c r="L270" s="17">
        <f t="shared" si="64"/>
        <v>0</v>
      </c>
      <c r="M270" s="28">
        <v>127</v>
      </c>
      <c r="N270" s="17">
        <f t="shared" si="65"/>
        <v>8.4299122492598937E-4</v>
      </c>
      <c r="O270" s="52">
        <v>132</v>
      </c>
      <c r="P270" s="17">
        <f t="shared" si="66"/>
        <v>8.761798558285874E-4</v>
      </c>
      <c r="Q270" s="8"/>
      <c r="R270" s="17">
        <f t="shared" si="67"/>
        <v>0</v>
      </c>
      <c r="S270" s="28">
        <v>200</v>
      </c>
      <c r="T270" s="17">
        <f t="shared" si="68"/>
        <v>1.3275452361039203E-3</v>
      </c>
      <c r="U270" s="28">
        <v>308</v>
      </c>
      <c r="V270" s="17">
        <f t="shared" si="69"/>
        <v>2.0444196636000373E-3</v>
      </c>
      <c r="W270" s="8"/>
      <c r="X270" s="17">
        <f t="shared" si="70"/>
        <v>0</v>
      </c>
      <c r="Y270" s="8"/>
      <c r="Z270" s="17">
        <f t="shared" si="71"/>
        <v>0</v>
      </c>
      <c r="AA270" s="8"/>
      <c r="AB270" s="17">
        <f t="shared" si="72"/>
        <v>0</v>
      </c>
      <c r="AC270" s="8"/>
      <c r="AD270" s="17">
        <f t="shared" si="73"/>
        <v>0</v>
      </c>
      <c r="AE270" s="28">
        <v>2</v>
      </c>
      <c r="AF270" s="17">
        <f t="shared" si="74"/>
        <v>1.3275452361039202E-5</v>
      </c>
      <c r="AG270" s="8"/>
      <c r="AH270" s="17">
        <f t="shared" si="75"/>
        <v>0</v>
      </c>
      <c r="AI270" s="8"/>
      <c r="AJ270" s="17">
        <f t="shared" si="76"/>
        <v>0</v>
      </c>
      <c r="AK270" s="8"/>
      <c r="AL270" s="17">
        <f t="shared" si="77"/>
        <v>0</v>
      </c>
      <c r="AM270" s="8"/>
      <c r="AN270" s="17">
        <f t="shared" si="78"/>
        <v>0</v>
      </c>
      <c r="AO270" s="28">
        <v>4</v>
      </c>
      <c r="AP270" s="17">
        <f t="shared" si="79"/>
        <v>2.6550904722078404E-5</v>
      </c>
      <c r="AQ270" s="28">
        <v>164</v>
      </c>
      <c r="AR270" s="17">
        <f t="shared" si="80"/>
        <v>1.0885870936052145E-3</v>
      </c>
      <c r="AS270" s="8"/>
      <c r="AT270" s="17">
        <f t="shared" si="81"/>
        <v>0</v>
      </c>
      <c r="AU270" s="28">
        <v>0</v>
      </c>
      <c r="AV270" s="17">
        <f t="shared" si="82"/>
        <v>0</v>
      </c>
      <c r="AW270" s="28">
        <v>3</v>
      </c>
      <c r="AX270" s="17">
        <f t="shared" si="83"/>
        <v>1.9913178541558803E-5</v>
      </c>
      <c r="AY270" s="2">
        <f t="shared" si="61"/>
        <v>940</v>
      </c>
      <c r="AZ270" s="2">
        <f t="shared" si="60"/>
        <v>0</v>
      </c>
      <c r="BA270" s="3"/>
      <c r="BB270" s="3"/>
      <c r="BC270" s="3"/>
      <c r="BD270" s="3"/>
      <c r="BE270" s="3"/>
      <c r="BF270" s="3"/>
    </row>
    <row r="271" spans="1:58" ht="27">
      <c r="A271" s="14" t="s">
        <v>58</v>
      </c>
      <c r="B271" s="14" t="s">
        <v>150</v>
      </c>
      <c r="C271" s="51" t="s">
        <v>175</v>
      </c>
      <c r="D271" s="15" t="s">
        <v>43</v>
      </c>
      <c r="E271" s="48" t="s">
        <v>65</v>
      </c>
      <c r="F271" s="52">
        <v>120373</v>
      </c>
      <c r="G271" s="52">
        <v>119235</v>
      </c>
      <c r="H271" s="16">
        <f t="shared" si="62"/>
        <v>0.99054605268623364</v>
      </c>
      <c r="I271" s="52">
        <v>1138</v>
      </c>
      <c r="J271" s="16">
        <f t="shared" si="63"/>
        <v>9.4539473137663765E-3</v>
      </c>
      <c r="K271" s="8"/>
      <c r="L271" s="17">
        <f t="shared" si="64"/>
        <v>0</v>
      </c>
      <c r="M271" s="28">
        <v>136</v>
      </c>
      <c r="N271" s="17">
        <f t="shared" si="65"/>
        <v>1.1298214715924667E-3</v>
      </c>
      <c r="O271" s="52">
        <v>129</v>
      </c>
      <c r="P271" s="17">
        <f t="shared" si="66"/>
        <v>1.0716688958487368E-3</v>
      </c>
      <c r="Q271" s="8"/>
      <c r="R271" s="17">
        <f t="shared" si="67"/>
        <v>0</v>
      </c>
      <c r="S271" s="28">
        <v>211</v>
      </c>
      <c r="T271" s="17">
        <f t="shared" si="68"/>
        <v>1.7528847831324301E-3</v>
      </c>
      <c r="U271" s="28">
        <v>557</v>
      </c>
      <c r="V271" s="17">
        <f t="shared" si="69"/>
        <v>4.6272835270367938E-3</v>
      </c>
      <c r="W271" s="8"/>
      <c r="X271" s="17">
        <f t="shared" si="70"/>
        <v>0</v>
      </c>
      <c r="Y271" s="8"/>
      <c r="Z271" s="17">
        <f t="shared" si="71"/>
        <v>0</v>
      </c>
      <c r="AA271" s="8"/>
      <c r="AB271" s="17">
        <f t="shared" si="72"/>
        <v>0</v>
      </c>
      <c r="AC271" s="8"/>
      <c r="AD271" s="17">
        <f t="shared" si="73"/>
        <v>0</v>
      </c>
      <c r="AE271" s="28">
        <v>0</v>
      </c>
      <c r="AF271" s="17">
        <f t="shared" si="74"/>
        <v>0</v>
      </c>
      <c r="AG271" s="8"/>
      <c r="AH271" s="17">
        <f t="shared" si="75"/>
        <v>0</v>
      </c>
      <c r="AI271" s="8"/>
      <c r="AJ271" s="17">
        <f t="shared" si="76"/>
        <v>0</v>
      </c>
      <c r="AK271" s="8"/>
      <c r="AL271" s="17">
        <f t="shared" si="77"/>
        <v>0</v>
      </c>
      <c r="AM271" s="8"/>
      <c r="AN271" s="17">
        <f t="shared" si="78"/>
        <v>0</v>
      </c>
      <c r="AO271" s="28">
        <v>6</v>
      </c>
      <c r="AP271" s="17">
        <f t="shared" si="79"/>
        <v>4.9845064923197062E-5</v>
      </c>
      <c r="AQ271" s="28">
        <v>99</v>
      </c>
      <c r="AR271" s="17">
        <f t="shared" si="80"/>
        <v>8.2244357123275149E-4</v>
      </c>
      <c r="AS271" s="8"/>
      <c r="AT271" s="17">
        <f t="shared" si="81"/>
        <v>0</v>
      </c>
      <c r="AU271" s="28">
        <v>0</v>
      </c>
      <c r="AV271" s="17">
        <f t="shared" si="82"/>
        <v>0</v>
      </c>
      <c r="AW271" s="28">
        <v>0</v>
      </c>
      <c r="AX271" s="17">
        <f t="shared" si="83"/>
        <v>0</v>
      </c>
      <c r="AY271" s="2">
        <f t="shared" si="61"/>
        <v>1138</v>
      </c>
      <c r="AZ271" s="2">
        <f t="shared" si="60"/>
        <v>0</v>
      </c>
      <c r="BA271" s="3"/>
      <c r="BB271" s="3"/>
      <c r="BC271" s="3"/>
      <c r="BD271" s="3"/>
      <c r="BE271" s="3"/>
      <c r="BF271" s="3"/>
    </row>
    <row r="272" spans="1:58" ht="27">
      <c r="A272" s="14" t="s">
        <v>58</v>
      </c>
      <c r="B272" s="14" t="s">
        <v>150</v>
      </c>
      <c r="C272" s="51" t="s">
        <v>68</v>
      </c>
      <c r="D272" s="15" t="s">
        <v>69</v>
      </c>
      <c r="E272" s="48" t="s">
        <v>70</v>
      </c>
      <c r="F272" s="52">
        <v>70312</v>
      </c>
      <c r="G272" s="52">
        <v>69812</v>
      </c>
      <c r="H272" s="16">
        <f t="shared" si="62"/>
        <v>0.99288883832062802</v>
      </c>
      <c r="I272" s="52">
        <v>500</v>
      </c>
      <c r="J272" s="16">
        <f t="shared" si="63"/>
        <v>7.1111616793719419E-3</v>
      </c>
      <c r="K272" s="8"/>
      <c r="L272" s="17">
        <f t="shared" si="64"/>
        <v>0</v>
      </c>
      <c r="M272" s="28">
        <v>28</v>
      </c>
      <c r="N272" s="17">
        <f t="shared" si="65"/>
        <v>3.9822505404482877E-4</v>
      </c>
      <c r="O272" s="52">
        <v>80</v>
      </c>
      <c r="P272" s="17">
        <f t="shared" si="66"/>
        <v>1.1377858686995106E-3</v>
      </c>
      <c r="Q272" s="8"/>
      <c r="R272" s="17">
        <f t="shared" si="67"/>
        <v>0</v>
      </c>
      <c r="S272" s="28">
        <v>94</v>
      </c>
      <c r="T272" s="17">
        <f t="shared" si="68"/>
        <v>1.3368983957219251E-3</v>
      </c>
      <c r="U272" s="28">
        <v>207</v>
      </c>
      <c r="V272" s="17">
        <f t="shared" si="69"/>
        <v>2.9440209352599839E-3</v>
      </c>
      <c r="W272" s="8"/>
      <c r="X272" s="17">
        <f t="shared" si="70"/>
        <v>0</v>
      </c>
      <c r="Y272" s="8"/>
      <c r="Z272" s="17">
        <f t="shared" si="71"/>
        <v>0</v>
      </c>
      <c r="AA272" s="8"/>
      <c r="AB272" s="17">
        <f t="shared" si="72"/>
        <v>0</v>
      </c>
      <c r="AC272" s="8"/>
      <c r="AD272" s="17">
        <f t="shared" si="73"/>
        <v>0</v>
      </c>
      <c r="AE272" s="28">
        <v>0</v>
      </c>
      <c r="AF272" s="17">
        <f t="shared" si="74"/>
        <v>0</v>
      </c>
      <c r="AG272" s="8"/>
      <c r="AH272" s="17">
        <f t="shared" si="75"/>
        <v>0</v>
      </c>
      <c r="AI272" s="8"/>
      <c r="AJ272" s="17">
        <f t="shared" si="76"/>
        <v>0</v>
      </c>
      <c r="AK272" s="8"/>
      <c r="AL272" s="17">
        <f t="shared" si="77"/>
        <v>0</v>
      </c>
      <c r="AM272" s="8"/>
      <c r="AN272" s="17">
        <f t="shared" si="78"/>
        <v>0</v>
      </c>
      <c r="AO272" s="28">
        <v>31</v>
      </c>
      <c r="AP272" s="17">
        <f t="shared" si="79"/>
        <v>4.4089202412106042E-4</v>
      </c>
      <c r="AQ272" s="28">
        <v>58</v>
      </c>
      <c r="AR272" s="17">
        <f t="shared" si="80"/>
        <v>8.2489475480714534E-4</v>
      </c>
      <c r="AS272" s="8"/>
      <c r="AT272" s="17">
        <f t="shared" si="81"/>
        <v>0</v>
      </c>
      <c r="AU272" s="28">
        <v>2</v>
      </c>
      <c r="AV272" s="17">
        <f t="shared" si="82"/>
        <v>2.844464671748777E-5</v>
      </c>
      <c r="AW272" s="28">
        <v>0</v>
      </c>
      <c r="AX272" s="17">
        <f t="shared" si="83"/>
        <v>0</v>
      </c>
      <c r="AY272" s="2">
        <f t="shared" si="61"/>
        <v>500</v>
      </c>
      <c r="AZ272" s="2">
        <f t="shared" si="60"/>
        <v>0</v>
      </c>
      <c r="BA272" s="3"/>
      <c r="BB272" s="3"/>
      <c r="BC272" s="3"/>
      <c r="BD272" s="3"/>
      <c r="BE272" s="3"/>
      <c r="BF272" s="3"/>
    </row>
    <row r="273" spans="1:58" ht="27">
      <c r="A273" s="14" t="s">
        <v>58</v>
      </c>
      <c r="B273" s="14" t="s">
        <v>150</v>
      </c>
      <c r="C273" s="51" t="s">
        <v>71</v>
      </c>
      <c r="D273" s="15" t="s">
        <v>56</v>
      </c>
      <c r="E273" s="48" t="s">
        <v>57</v>
      </c>
      <c r="F273" s="52">
        <v>35080</v>
      </c>
      <c r="G273" s="52">
        <v>34971</v>
      </c>
      <c r="H273" s="16">
        <f t="shared" si="62"/>
        <v>0.99689281641961236</v>
      </c>
      <c r="I273" s="52">
        <v>109</v>
      </c>
      <c r="J273" s="16">
        <f t="shared" si="63"/>
        <v>3.1071835803876853E-3</v>
      </c>
      <c r="K273" s="8"/>
      <c r="L273" s="17">
        <f t="shared" si="64"/>
        <v>0</v>
      </c>
      <c r="M273" s="28">
        <v>20</v>
      </c>
      <c r="N273" s="17">
        <f t="shared" si="65"/>
        <v>5.7012542759407071E-4</v>
      </c>
      <c r="O273" s="52">
        <v>37</v>
      </c>
      <c r="P273" s="17">
        <f t="shared" si="66"/>
        <v>1.0547320410490308E-3</v>
      </c>
      <c r="Q273" s="8"/>
      <c r="R273" s="17">
        <f t="shared" si="67"/>
        <v>0</v>
      </c>
      <c r="S273" s="28">
        <v>0</v>
      </c>
      <c r="T273" s="17">
        <f t="shared" si="68"/>
        <v>0</v>
      </c>
      <c r="U273" s="28">
        <v>0</v>
      </c>
      <c r="V273" s="17">
        <f t="shared" si="69"/>
        <v>0</v>
      </c>
      <c r="W273" s="8"/>
      <c r="X273" s="17">
        <f t="shared" si="70"/>
        <v>0</v>
      </c>
      <c r="Y273" s="8"/>
      <c r="Z273" s="17">
        <f t="shared" si="71"/>
        <v>0</v>
      </c>
      <c r="AA273" s="8"/>
      <c r="AB273" s="17">
        <f t="shared" si="72"/>
        <v>0</v>
      </c>
      <c r="AC273" s="8"/>
      <c r="AD273" s="17">
        <f t="shared" si="73"/>
        <v>0</v>
      </c>
      <c r="AE273" s="28">
        <v>0</v>
      </c>
      <c r="AF273" s="17">
        <f t="shared" si="74"/>
        <v>0</v>
      </c>
      <c r="AG273" s="8"/>
      <c r="AH273" s="17">
        <f t="shared" si="75"/>
        <v>0</v>
      </c>
      <c r="AI273" s="8"/>
      <c r="AJ273" s="17">
        <f t="shared" si="76"/>
        <v>0</v>
      </c>
      <c r="AK273" s="8"/>
      <c r="AL273" s="17">
        <f t="shared" si="77"/>
        <v>0</v>
      </c>
      <c r="AM273" s="8"/>
      <c r="AN273" s="17">
        <f t="shared" si="78"/>
        <v>0</v>
      </c>
      <c r="AO273" s="28">
        <v>2</v>
      </c>
      <c r="AP273" s="17">
        <f t="shared" si="79"/>
        <v>5.7012542759407069E-5</v>
      </c>
      <c r="AQ273" s="28">
        <v>45</v>
      </c>
      <c r="AR273" s="17">
        <f t="shared" si="80"/>
        <v>1.2827822120866591E-3</v>
      </c>
      <c r="AS273" s="8"/>
      <c r="AT273" s="17">
        <f t="shared" si="81"/>
        <v>0</v>
      </c>
      <c r="AU273" s="28">
        <v>5</v>
      </c>
      <c r="AV273" s="17">
        <f t="shared" si="82"/>
        <v>1.4253135689851768E-4</v>
      </c>
      <c r="AW273" s="28">
        <v>0</v>
      </c>
      <c r="AX273" s="17">
        <f t="shared" si="83"/>
        <v>0</v>
      </c>
      <c r="AY273" s="2">
        <f t="shared" si="61"/>
        <v>109</v>
      </c>
      <c r="AZ273" s="2">
        <f t="shared" si="60"/>
        <v>0</v>
      </c>
      <c r="BA273" s="3"/>
      <c r="BB273" s="3"/>
      <c r="BC273" s="3"/>
      <c r="BD273" s="3"/>
      <c r="BE273" s="3"/>
      <c r="BF273" s="3"/>
    </row>
    <row r="274" spans="1:58" ht="27">
      <c r="A274" s="14" t="s">
        <v>142</v>
      </c>
      <c r="B274" s="14" t="s">
        <v>167</v>
      </c>
      <c r="C274" s="57" t="s">
        <v>187</v>
      </c>
      <c r="D274" s="15" t="s">
        <v>43</v>
      </c>
      <c r="E274" s="8" t="s">
        <v>38</v>
      </c>
      <c r="F274" s="8">
        <v>23610</v>
      </c>
      <c r="G274" s="8">
        <f t="shared" ref="G274:G284" si="84">F274-I274</f>
        <v>23447</v>
      </c>
      <c r="H274" s="16">
        <f t="shared" si="62"/>
        <v>0.99309614570097415</v>
      </c>
      <c r="I274" s="10">
        <v>163</v>
      </c>
      <c r="J274" s="16">
        <f t="shared" si="63"/>
        <v>6.9038542990258363E-3</v>
      </c>
      <c r="K274" s="8">
        <v>0</v>
      </c>
      <c r="L274" s="17">
        <f t="shared" si="64"/>
        <v>0</v>
      </c>
      <c r="M274" s="8">
        <v>15</v>
      </c>
      <c r="N274" s="17">
        <f t="shared" si="65"/>
        <v>6.3532401524777639E-4</v>
      </c>
      <c r="O274" s="8">
        <v>9</v>
      </c>
      <c r="P274" s="17">
        <f t="shared" si="66"/>
        <v>3.811944091486658E-4</v>
      </c>
      <c r="Q274" s="8">
        <v>0</v>
      </c>
      <c r="R274" s="17">
        <f t="shared" si="67"/>
        <v>0</v>
      </c>
      <c r="S274" s="8">
        <v>0</v>
      </c>
      <c r="T274" s="17">
        <f t="shared" si="68"/>
        <v>0</v>
      </c>
      <c r="U274" s="8">
        <v>0</v>
      </c>
      <c r="V274" s="17">
        <f t="shared" si="69"/>
        <v>0</v>
      </c>
      <c r="W274" s="8">
        <v>0</v>
      </c>
      <c r="X274" s="17">
        <f t="shared" si="70"/>
        <v>0</v>
      </c>
      <c r="Y274" s="8">
        <v>0</v>
      </c>
      <c r="Z274" s="17">
        <f t="shared" si="71"/>
        <v>0</v>
      </c>
      <c r="AA274" s="8">
        <v>0</v>
      </c>
      <c r="AB274" s="17">
        <f t="shared" si="72"/>
        <v>0</v>
      </c>
      <c r="AC274" s="8">
        <v>0</v>
      </c>
      <c r="AD274" s="17">
        <f t="shared" si="73"/>
        <v>0</v>
      </c>
      <c r="AE274" s="8">
        <v>10</v>
      </c>
      <c r="AF274" s="17">
        <f t="shared" si="74"/>
        <v>4.2354934349851756E-4</v>
      </c>
      <c r="AG274" s="8">
        <v>0</v>
      </c>
      <c r="AH274" s="17">
        <f t="shared" si="75"/>
        <v>0</v>
      </c>
      <c r="AI274" s="8">
        <v>0</v>
      </c>
      <c r="AJ274" s="17">
        <f t="shared" si="76"/>
        <v>0</v>
      </c>
      <c r="AK274" s="8">
        <v>0</v>
      </c>
      <c r="AL274" s="17">
        <f t="shared" si="77"/>
        <v>0</v>
      </c>
      <c r="AM274" s="8">
        <v>0</v>
      </c>
      <c r="AN274" s="17">
        <f t="shared" si="78"/>
        <v>0</v>
      </c>
      <c r="AO274" s="8">
        <v>0</v>
      </c>
      <c r="AP274" s="17">
        <f t="shared" si="79"/>
        <v>0</v>
      </c>
      <c r="AQ274" s="8">
        <v>0</v>
      </c>
      <c r="AR274" s="17">
        <f t="shared" si="80"/>
        <v>0</v>
      </c>
      <c r="AS274" s="8">
        <v>129</v>
      </c>
      <c r="AT274" s="17">
        <f t="shared" si="81"/>
        <v>5.4637865311308771E-3</v>
      </c>
      <c r="AU274" s="8">
        <v>0</v>
      </c>
      <c r="AV274" s="17">
        <f t="shared" si="82"/>
        <v>0</v>
      </c>
      <c r="AW274" s="8">
        <v>0</v>
      </c>
      <c r="AX274" s="17">
        <f t="shared" si="83"/>
        <v>0</v>
      </c>
      <c r="AY274" s="2">
        <f t="shared" si="61"/>
        <v>163</v>
      </c>
      <c r="AZ274" s="2">
        <f t="shared" si="60"/>
        <v>0</v>
      </c>
      <c r="BA274" s="3"/>
      <c r="BB274" s="3"/>
      <c r="BC274" s="3"/>
      <c r="BD274" s="3"/>
      <c r="BE274" s="3"/>
      <c r="BF274" s="3"/>
    </row>
    <row r="275" spans="1:58" ht="27">
      <c r="A275" s="14" t="s">
        <v>142</v>
      </c>
      <c r="B275" s="14" t="s">
        <v>167</v>
      </c>
      <c r="C275" s="57" t="s">
        <v>188</v>
      </c>
      <c r="D275" s="15" t="s">
        <v>143</v>
      </c>
      <c r="E275" s="8" t="s">
        <v>189</v>
      </c>
      <c r="F275" s="8">
        <v>46926</v>
      </c>
      <c r="G275" s="8">
        <f t="shared" si="84"/>
        <v>46639</v>
      </c>
      <c r="H275" s="16">
        <f t="shared" si="62"/>
        <v>0.99388398755487362</v>
      </c>
      <c r="I275" s="10">
        <v>287</v>
      </c>
      <c r="J275" s="16">
        <f t="shared" si="63"/>
        <v>6.1160124451263695E-3</v>
      </c>
      <c r="K275" s="8">
        <v>0</v>
      </c>
      <c r="L275" s="17">
        <f t="shared" si="64"/>
        <v>0</v>
      </c>
      <c r="M275" s="8">
        <v>25</v>
      </c>
      <c r="N275" s="17">
        <f t="shared" si="65"/>
        <v>5.3275369731065937E-4</v>
      </c>
      <c r="O275" s="8">
        <v>12</v>
      </c>
      <c r="P275" s="17">
        <f t="shared" si="66"/>
        <v>2.5572177470911651E-4</v>
      </c>
      <c r="Q275" s="8">
        <v>0</v>
      </c>
      <c r="R275" s="17">
        <f t="shared" si="67"/>
        <v>0</v>
      </c>
      <c r="S275" s="8">
        <v>0</v>
      </c>
      <c r="T275" s="17">
        <f t="shared" si="68"/>
        <v>0</v>
      </c>
      <c r="U275" s="8">
        <v>0</v>
      </c>
      <c r="V275" s="17">
        <f t="shared" si="69"/>
        <v>0</v>
      </c>
      <c r="W275" s="8">
        <v>0</v>
      </c>
      <c r="X275" s="17">
        <f t="shared" si="70"/>
        <v>0</v>
      </c>
      <c r="Y275" s="8">
        <v>0</v>
      </c>
      <c r="Z275" s="17">
        <f t="shared" si="71"/>
        <v>0</v>
      </c>
      <c r="AA275" s="8">
        <v>0</v>
      </c>
      <c r="AB275" s="17">
        <f t="shared" si="72"/>
        <v>0</v>
      </c>
      <c r="AC275" s="8">
        <v>0</v>
      </c>
      <c r="AD275" s="17">
        <f t="shared" si="73"/>
        <v>0</v>
      </c>
      <c r="AE275" s="8">
        <v>22</v>
      </c>
      <c r="AF275" s="17">
        <f t="shared" si="74"/>
        <v>4.6882325363338024E-4</v>
      </c>
      <c r="AG275" s="8">
        <v>0</v>
      </c>
      <c r="AH275" s="17">
        <f t="shared" si="75"/>
        <v>0</v>
      </c>
      <c r="AI275" s="8">
        <v>0</v>
      </c>
      <c r="AJ275" s="17">
        <f t="shared" si="76"/>
        <v>0</v>
      </c>
      <c r="AK275" s="8">
        <v>0</v>
      </c>
      <c r="AL275" s="17">
        <f t="shared" si="77"/>
        <v>0</v>
      </c>
      <c r="AM275" s="8">
        <v>0</v>
      </c>
      <c r="AN275" s="17">
        <f t="shared" si="78"/>
        <v>0</v>
      </c>
      <c r="AO275" s="8">
        <v>0</v>
      </c>
      <c r="AP275" s="17">
        <f t="shared" si="79"/>
        <v>0</v>
      </c>
      <c r="AQ275" s="8">
        <v>0</v>
      </c>
      <c r="AR275" s="17">
        <f t="shared" si="80"/>
        <v>0</v>
      </c>
      <c r="AS275" s="8">
        <v>189</v>
      </c>
      <c r="AT275" s="17">
        <f t="shared" si="81"/>
        <v>4.0276179516685849E-3</v>
      </c>
      <c r="AU275" s="8">
        <v>39</v>
      </c>
      <c r="AV275" s="17">
        <f t="shared" si="82"/>
        <v>8.3109576780462859E-4</v>
      </c>
      <c r="AW275" s="8">
        <v>0</v>
      </c>
      <c r="AX275" s="17">
        <f t="shared" si="83"/>
        <v>0</v>
      </c>
      <c r="AY275" s="2">
        <f t="shared" si="61"/>
        <v>287</v>
      </c>
      <c r="AZ275" s="2">
        <f t="shared" si="60"/>
        <v>0</v>
      </c>
      <c r="BA275" s="3"/>
      <c r="BB275" s="3"/>
      <c r="BC275" s="3"/>
      <c r="BD275" s="3"/>
      <c r="BE275" s="3"/>
      <c r="BF275" s="3"/>
    </row>
    <row r="276" spans="1:58" ht="15">
      <c r="A276" s="14" t="s">
        <v>124</v>
      </c>
      <c r="B276" s="14" t="s">
        <v>167</v>
      </c>
      <c r="C276" s="57" t="s">
        <v>190</v>
      </c>
      <c r="D276" s="15" t="s">
        <v>122</v>
      </c>
      <c r="E276" s="8" t="s">
        <v>123</v>
      </c>
      <c r="F276" s="8">
        <f>131767+30501</f>
        <v>162268</v>
      </c>
      <c r="G276" s="8">
        <f t="shared" si="84"/>
        <v>161022</v>
      </c>
      <c r="H276" s="16">
        <f t="shared" si="62"/>
        <v>0.9923213449355387</v>
      </c>
      <c r="I276" s="10">
        <f>234+1012</f>
        <v>1246</v>
      </c>
      <c r="J276" s="16">
        <f t="shared" si="63"/>
        <v>7.6786550644612614E-3</v>
      </c>
      <c r="K276" s="8">
        <v>0</v>
      </c>
      <c r="L276" s="17">
        <f t="shared" si="64"/>
        <v>0</v>
      </c>
      <c r="M276" s="8">
        <f>24+92</f>
        <v>116</v>
      </c>
      <c r="N276" s="17">
        <f t="shared" si="65"/>
        <v>7.1486676362560707E-4</v>
      </c>
      <c r="O276" s="8">
        <f>19+76</f>
        <v>95</v>
      </c>
      <c r="P276" s="17">
        <f t="shared" si="66"/>
        <v>5.8545122883131605E-4</v>
      </c>
      <c r="Q276" s="8">
        <v>0</v>
      </c>
      <c r="R276" s="17">
        <f t="shared" si="67"/>
        <v>0</v>
      </c>
      <c r="S276" s="8">
        <v>49</v>
      </c>
      <c r="T276" s="17">
        <f t="shared" si="68"/>
        <v>3.0196958118667883E-4</v>
      </c>
      <c r="U276" s="8">
        <v>22</v>
      </c>
      <c r="V276" s="17">
        <f t="shared" si="69"/>
        <v>1.3557817930830477E-4</v>
      </c>
      <c r="W276" s="8">
        <v>305</v>
      </c>
      <c r="X276" s="17">
        <f t="shared" si="70"/>
        <v>1.8796065767742254E-3</v>
      </c>
      <c r="Y276" s="8">
        <v>0</v>
      </c>
      <c r="Z276" s="17">
        <f t="shared" si="71"/>
        <v>0</v>
      </c>
      <c r="AA276" s="8">
        <v>0</v>
      </c>
      <c r="AB276" s="17">
        <f t="shared" si="72"/>
        <v>0</v>
      </c>
      <c r="AC276" s="8">
        <v>0</v>
      </c>
      <c r="AD276" s="17">
        <f t="shared" si="73"/>
        <v>0</v>
      </c>
      <c r="AE276" s="8">
        <v>63</v>
      </c>
      <c r="AF276" s="17">
        <f t="shared" si="74"/>
        <v>3.8824660438287276E-4</v>
      </c>
      <c r="AG276" s="8">
        <v>0</v>
      </c>
      <c r="AH276" s="17">
        <f t="shared" si="75"/>
        <v>0</v>
      </c>
      <c r="AI276" s="8">
        <v>0</v>
      </c>
      <c r="AJ276" s="17">
        <f t="shared" si="76"/>
        <v>0</v>
      </c>
      <c r="AK276" s="8">
        <v>0</v>
      </c>
      <c r="AL276" s="17">
        <f t="shared" si="77"/>
        <v>0</v>
      </c>
      <c r="AM276" s="8">
        <v>0</v>
      </c>
      <c r="AN276" s="17">
        <f t="shared" si="78"/>
        <v>0</v>
      </c>
      <c r="AO276" s="8">
        <v>0</v>
      </c>
      <c r="AP276" s="17">
        <f t="shared" si="79"/>
        <v>0</v>
      </c>
      <c r="AQ276" s="8">
        <v>0</v>
      </c>
      <c r="AR276" s="17">
        <f t="shared" si="80"/>
        <v>0</v>
      </c>
      <c r="AS276" s="8">
        <v>513</v>
      </c>
      <c r="AT276" s="17">
        <f t="shared" si="81"/>
        <v>3.1614366356891069E-3</v>
      </c>
      <c r="AU276" s="8">
        <v>83</v>
      </c>
      <c r="AV276" s="17">
        <f t="shared" si="82"/>
        <v>5.1149949466314985E-4</v>
      </c>
      <c r="AW276" s="8">
        <v>0</v>
      </c>
      <c r="AX276" s="17">
        <f t="shared" si="83"/>
        <v>0</v>
      </c>
      <c r="AY276" s="2">
        <f t="shared" si="61"/>
        <v>1246</v>
      </c>
      <c r="AZ276" s="2">
        <f t="shared" si="60"/>
        <v>0</v>
      </c>
      <c r="BA276" s="3"/>
      <c r="BB276" s="3"/>
      <c r="BC276" s="3"/>
      <c r="BD276" s="3"/>
      <c r="BE276" s="3"/>
      <c r="BF276" s="3"/>
    </row>
    <row r="277" spans="1:58" ht="27">
      <c r="A277" s="14" t="s">
        <v>191</v>
      </c>
      <c r="B277" s="14" t="s">
        <v>167</v>
      </c>
      <c r="C277" s="57" t="s">
        <v>192</v>
      </c>
      <c r="D277" s="15" t="s">
        <v>53</v>
      </c>
      <c r="E277" s="8" t="s">
        <v>54</v>
      </c>
      <c r="F277" s="8">
        <f>47029+79586</f>
        <v>126615</v>
      </c>
      <c r="G277" s="8">
        <f t="shared" si="84"/>
        <v>125722</v>
      </c>
      <c r="H277" s="16">
        <f t="shared" si="62"/>
        <v>0.99294712316866085</v>
      </c>
      <c r="I277" s="10">
        <v>893</v>
      </c>
      <c r="J277" s="16">
        <f t="shared" si="63"/>
        <v>7.0528768313390987E-3</v>
      </c>
      <c r="K277" s="8">
        <v>0</v>
      </c>
      <c r="L277" s="17">
        <f t="shared" si="64"/>
        <v>0</v>
      </c>
      <c r="M277" s="8">
        <v>100</v>
      </c>
      <c r="N277" s="17">
        <f t="shared" si="65"/>
        <v>7.8979583777593493E-4</v>
      </c>
      <c r="O277" s="8">
        <v>90</v>
      </c>
      <c r="P277" s="17">
        <f t="shared" si="66"/>
        <v>7.1081625399834142E-4</v>
      </c>
      <c r="Q277" s="8">
        <v>0</v>
      </c>
      <c r="R277" s="17">
        <f t="shared" si="67"/>
        <v>0</v>
      </c>
      <c r="S277" s="8">
        <v>84</v>
      </c>
      <c r="T277" s="17">
        <f t="shared" si="68"/>
        <v>6.6342850373178532E-4</v>
      </c>
      <c r="U277" s="8">
        <v>23</v>
      </c>
      <c r="V277" s="17">
        <f t="shared" si="69"/>
        <v>1.8165304268846503E-4</v>
      </c>
      <c r="W277" s="8">
        <v>0</v>
      </c>
      <c r="X277" s="17">
        <f t="shared" si="70"/>
        <v>0</v>
      </c>
      <c r="Y277" s="8">
        <v>0</v>
      </c>
      <c r="Z277" s="17">
        <f t="shared" si="71"/>
        <v>0</v>
      </c>
      <c r="AA277" s="8">
        <v>0</v>
      </c>
      <c r="AB277" s="17">
        <f t="shared" si="72"/>
        <v>0</v>
      </c>
      <c r="AC277" s="8">
        <v>0</v>
      </c>
      <c r="AD277" s="17">
        <f t="shared" si="73"/>
        <v>0</v>
      </c>
      <c r="AE277" s="8">
        <v>74</v>
      </c>
      <c r="AF277" s="17">
        <f t="shared" si="74"/>
        <v>5.8444891995419182E-4</v>
      </c>
      <c r="AG277" s="8">
        <v>0</v>
      </c>
      <c r="AH277" s="17">
        <f t="shared" si="75"/>
        <v>0</v>
      </c>
      <c r="AI277" s="8">
        <v>0</v>
      </c>
      <c r="AJ277" s="17">
        <f t="shared" si="76"/>
        <v>0</v>
      </c>
      <c r="AK277" s="8">
        <v>0</v>
      </c>
      <c r="AL277" s="17">
        <f t="shared" si="77"/>
        <v>0</v>
      </c>
      <c r="AM277" s="8">
        <v>0</v>
      </c>
      <c r="AN277" s="17">
        <f t="shared" si="78"/>
        <v>0</v>
      </c>
      <c r="AO277" s="8">
        <v>0</v>
      </c>
      <c r="AP277" s="17">
        <f t="shared" si="79"/>
        <v>0</v>
      </c>
      <c r="AQ277" s="8">
        <v>0</v>
      </c>
      <c r="AR277" s="17">
        <f t="shared" si="80"/>
        <v>0</v>
      </c>
      <c r="AS277" s="8">
        <v>481</v>
      </c>
      <c r="AT277" s="17">
        <f t="shared" si="81"/>
        <v>3.798917979702247E-3</v>
      </c>
      <c r="AU277" s="8">
        <v>41</v>
      </c>
      <c r="AV277" s="17">
        <f t="shared" si="82"/>
        <v>3.2381629348813331E-4</v>
      </c>
      <c r="AW277" s="8">
        <v>0</v>
      </c>
      <c r="AX277" s="17">
        <f t="shared" si="83"/>
        <v>0</v>
      </c>
      <c r="AY277" s="2">
        <f t="shared" si="61"/>
        <v>893</v>
      </c>
      <c r="AZ277" s="2">
        <f t="shared" si="60"/>
        <v>0</v>
      </c>
      <c r="BA277" s="3"/>
      <c r="BB277" s="3"/>
      <c r="BC277" s="3"/>
      <c r="BD277" s="3"/>
      <c r="BE277" s="3"/>
      <c r="BF277" s="3"/>
    </row>
    <row r="278" spans="1:58" ht="27">
      <c r="A278" s="14" t="s">
        <v>193</v>
      </c>
      <c r="B278" s="14" t="s">
        <v>167</v>
      </c>
      <c r="C278" s="57" t="s">
        <v>194</v>
      </c>
      <c r="D278" s="15" t="s">
        <v>53</v>
      </c>
      <c r="E278" s="8" t="s">
        <v>54</v>
      </c>
      <c r="F278" s="8">
        <v>135217</v>
      </c>
      <c r="G278" s="8">
        <f t="shared" si="84"/>
        <v>134351</v>
      </c>
      <c r="H278" s="16">
        <f t="shared" si="62"/>
        <v>0.99359547985830188</v>
      </c>
      <c r="I278" s="10">
        <v>866</v>
      </c>
      <c r="J278" s="16">
        <f t="shared" si="63"/>
        <v>6.4045201416981596E-3</v>
      </c>
      <c r="K278" s="8">
        <v>0</v>
      </c>
      <c r="L278" s="17">
        <f t="shared" si="64"/>
        <v>0</v>
      </c>
      <c r="M278" s="8">
        <v>113</v>
      </c>
      <c r="N278" s="17">
        <f t="shared" si="65"/>
        <v>8.3569373673428641E-4</v>
      </c>
      <c r="O278" s="8">
        <v>99</v>
      </c>
      <c r="P278" s="17">
        <f t="shared" si="66"/>
        <v>7.3215645961676411E-4</v>
      </c>
      <c r="Q278" s="8">
        <v>0</v>
      </c>
      <c r="R278" s="17">
        <f t="shared" si="67"/>
        <v>0</v>
      </c>
      <c r="S278" s="8">
        <v>55</v>
      </c>
      <c r="T278" s="17">
        <f t="shared" si="68"/>
        <v>4.0675358867598007E-4</v>
      </c>
      <c r="U278" s="8">
        <v>34</v>
      </c>
      <c r="V278" s="17">
        <f t="shared" si="69"/>
        <v>2.5144767299969679E-4</v>
      </c>
      <c r="W278" s="8">
        <v>0</v>
      </c>
      <c r="X278" s="17">
        <f t="shared" si="70"/>
        <v>0</v>
      </c>
      <c r="Y278" s="8">
        <v>0</v>
      </c>
      <c r="Z278" s="17">
        <f t="shared" si="71"/>
        <v>0</v>
      </c>
      <c r="AA278" s="8">
        <v>0</v>
      </c>
      <c r="AB278" s="17">
        <f t="shared" si="72"/>
        <v>0</v>
      </c>
      <c r="AC278" s="8">
        <v>0</v>
      </c>
      <c r="AD278" s="17">
        <f t="shared" si="73"/>
        <v>0</v>
      </c>
      <c r="AE278" s="8">
        <v>103</v>
      </c>
      <c r="AF278" s="17">
        <f t="shared" si="74"/>
        <v>7.6173853879319905E-4</v>
      </c>
      <c r="AG278" s="8">
        <v>0</v>
      </c>
      <c r="AH278" s="17">
        <f t="shared" si="75"/>
        <v>0</v>
      </c>
      <c r="AI278" s="8">
        <v>0</v>
      </c>
      <c r="AJ278" s="17">
        <f t="shared" si="76"/>
        <v>0</v>
      </c>
      <c r="AK278" s="8">
        <v>0</v>
      </c>
      <c r="AL278" s="17">
        <f t="shared" si="77"/>
        <v>0</v>
      </c>
      <c r="AM278" s="8">
        <v>0</v>
      </c>
      <c r="AN278" s="17">
        <f t="shared" si="78"/>
        <v>0</v>
      </c>
      <c r="AO278" s="8">
        <v>0</v>
      </c>
      <c r="AP278" s="17">
        <f t="shared" si="79"/>
        <v>0</v>
      </c>
      <c r="AQ278" s="8">
        <v>0</v>
      </c>
      <c r="AR278" s="17">
        <f t="shared" si="80"/>
        <v>0</v>
      </c>
      <c r="AS278" s="8">
        <v>462</v>
      </c>
      <c r="AT278" s="17">
        <f t="shared" si="81"/>
        <v>3.4167301448782329E-3</v>
      </c>
      <c r="AU278" s="8">
        <v>0</v>
      </c>
      <c r="AV278" s="17">
        <f t="shared" si="82"/>
        <v>0</v>
      </c>
      <c r="AW278" s="8">
        <v>0</v>
      </c>
      <c r="AX278" s="17">
        <f t="shared" si="83"/>
        <v>0</v>
      </c>
      <c r="AY278" s="2">
        <f t="shared" si="61"/>
        <v>866</v>
      </c>
      <c r="AZ278" s="2">
        <f t="shared" si="60"/>
        <v>0</v>
      </c>
      <c r="BA278" s="3"/>
      <c r="BB278" s="3"/>
      <c r="BC278" s="3"/>
      <c r="BD278" s="3"/>
      <c r="BE278" s="3"/>
      <c r="BF278" s="3"/>
    </row>
    <row r="279" spans="1:58" ht="15">
      <c r="A279" s="14" t="s">
        <v>130</v>
      </c>
      <c r="B279" s="14" t="s">
        <v>167</v>
      </c>
      <c r="C279" s="57" t="s">
        <v>195</v>
      </c>
      <c r="D279" s="15" t="s">
        <v>37</v>
      </c>
      <c r="E279" s="8" t="s">
        <v>38</v>
      </c>
      <c r="F279" s="8">
        <f>84459+154267</f>
        <v>238726</v>
      </c>
      <c r="G279" s="8">
        <f t="shared" si="84"/>
        <v>237281</v>
      </c>
      <c r="H279" s="16">
        <f t="shared" si="62"/>
        <v>0.9939470355135176</v>
      </c>
      <c r="I279" s="10">
        <f>601+844</f>
        <v>1445</v>
      </c>
      <c r="J279" s="16">
        <f t="shared" si="63"/>
        <v>6.0529644864824109E-3</v>
      </c>
      <c r="K279" s="8">
        <v>0</v>
      </c>
      <c r="L279" s="17">
        <f t="shared" si="64"/>
        <v>0</v>
      </c>
      <c r="M279" s="8">
        <v>148</v>
      </c>
      <c r="N279" s="17">
        <f t="shared" si="65"/>
        <v>6.199576083040808E-4</v>
      </c>
      <c r="O279" s="8">
        <v>158</v>
      </c>
      <c r="P279" s="17">
        <f t="shared" si="66"/>
        <v>6.6184663589219437E-4</v>
      </c>
      <c r="Q279" s="8">
        <v>0</v>
      </c>
      <c r="R279" s="17">
        <f t="shared" si="67"/>
        <v>0</v>
      </c>
      <c r="S279" s="8">
        <v>147</v>
      </c>
      <c r="T279" s="17">
        <f t="shared" si="68"/>
        <v>6.157687055452695E-4</v>
      </c>
      <c r="U279" s="8">
        <v>24</v>
      </c>
      <c r="V279" s="17">
        <f t="shared" si="69"/>
        <v>1.0053366621147257E-4</v>
      </c>
      <c r="W279" s="8">
        <v>0</v>
      </c>
      <c r="X279" s="17">
        <f t="shared" si="70"/>
        <v>0</v>
      </c>
      <c r="Y279" s="8">
        <v>0</v>
      </c>
      <c r="Z279" s="17">
        <f t="shared" si="71"/>
        <v>0</v>
      </c>
      <c r="AA279" s="8">
        <v>0</v>
      </c>
      <c r="AB279" s="17">
        <f t="shared" si="72"/>
        <v>0</v>
      </c>
      <c r="AC279" s="8">
        <v>0</v>
      </c>
      <c r="AD279" s="17">
        <f t="shared" si="73"/>
        <v>0</v>
      </c>
      <c r="AE279" s="8">
        <v>75</v>
      </c>
      <c r="AF279" s="17">
        <f t="shared" si="74"/>
        <v>3.1416770691085176E-4</v>
      </c>
      <c r="AG279" s="8">
        <v>0</v>
      </c>
      <c r="AH279" s="17">
        <f t="shared" si="75"/>
        <v>0</v>
      </c>
      <c r="AI279" s="8">
        <v>0</v>
      </c>
      <c r="AJ279" s="17">
        <f t="shared" si="76"/>
        <v>0</v>
      </c>
      <c r="AK279" s="8">
        <v>0</v>
      </c>
      <c r="AL279" s="17">
        <f t="shared" si="77"/>
        <v>0</v>
      </c>
      <c r="AM279" s="8">
        <v>0</v>
      </c>
      <c r="AN279" s="17">
        <f t="shared" si="78"/>
        <v>0</v>
      </c>
      <c r="AO279" s="8">
        <v>0</v>
      </c>
      <c r="AP279" s="17">
        <f t="shared" si="79"/>
        <v>0</v>
      </c>
      <c r="AQ279" s="8">
        <v>0</v>
      </c>
      <c r="AR279" s="17">
        <f t="shared" si="80"/>
        <v>0</v>
      </c>
      <c r="AS279" s="8">
        <v>673</v>
      </c>
      <c r="AT279" s="17">
        <f t="shared" si="81"/>
        <v>2.8191315566800431E-3</v>
      </c>
      <c r="AU279" s="8">
        <v>220</v>
      </c>
      <c r="AV279" s="17">
        <f t="shared" si="82"/>
        <v>9.2155860693849854E-4</v>
      </c>
      <c r="AW279" s="8">
        <v>0</v>
      </c>
      <c r="AX279" s="17">
        <f t="shared" si="83"/>
        <v>0</v>
      </c>
      <c r="AY279" s="2">
        <f t="shared" si="61"/>
        <v>1445</v>
      </c>
      <c r="AZ279" s="2">
        <f t="shared" si="60"/>
        <v>0</v>
      </c>
      <c r="BA279" s="3"/>
      <c r="BB279" s="3"/>
      <c r="BC279" s="3"/>
      <c r="BD279" s="3"/>
      <c r="BE279" s="3"/>
      <c r="BF279" s="3"/>
    </row>
    <row r="280" spans="1:58" ht="27">
      <c r="A280" s="14" t="s">
        <v>135</v>
      </c>
      <c r="B280" s="14" t="s">
        <v>167</v>
      </c>
      <c r="C280" s="57" t="s">
        <v>196</v>
      </c>
      <c r="D280" s="15" t="s">
        <v>136</v>
      </c>
      <c r="E280" s="8" t="s">
        <v>171</v>
      </c>
      <c r="F280" s="8">
        <f>28244+32624</f>
        <v>60868</v>
      </c>
      <c r="G280" s="8">
        <f t="shared" si="84"/>
        <v>60149</v>
      </c>
      <c r="H280" s="16">
        <f t="shared" si="62"/>
        <v>0.98818755339423014</v>
      </c>
      <c r="I280" s="10">
        <f>257+462</f>
        <v>719</v>
      </c>
      <c r="J280" s="16">
        <f t="shared" si="63"/>
        <v>1.1812446605769862E-2</v>
      </c>
      <c r="K280" s="8">
        <v>0</v>
      </c>
      <c r="L280" s="17">
        <f t="shared" si="64"/>
        <v>0</v>
      </c>
      <c r="M280" s="8">
        <v>186</v>
      </c>
      <c r="N280" s="17">
        <f t="shared" si="65"/>
        <v>3.0557928632450547E-3</v>
      </c>
      <c r="O280" s="8">
        <v>150</v>
      </c>
      <c r="P280" s="17">
        <f t="shared" si="66"/>
        <v>2.4643490832621409E-3</v>
      </c>
      <c r="Q280" s="8">
        <v>0</v>
      </c>
      <c r="R280" s="17">
        <f t="shared" si="67"/>
        <v>0</v>
      </c>
      <c r="S280" s="8">
        <v>52</v>
      </c>
      <c r="T280" s="17">
        <f t="shared" si="68"/>
        <v>8.5430768219754228E-4</v>
      </c>
      <c r="U280" s="8">
        <v>6</v>
      </c>
      <c r="V280" s="17">
        <f t="shared" si="69"/>
        <v>9.8573963330485646E-5</v>
      </c>
      <c r="W280" s="8">
        <v>0</v>
      </c>
      <c r="X280" s="17">
        <f t="shared" si="70"/>
        <v>0</v>
      </c>
      <c r="Y280" s="8">
        <v>0</v>
      </c>
      <c r="Z280" s="17">
        <f t="shared" si="71"/>
        <v>0</v>
      </c>
      <c r="AA280" s="8">
        <v>0</v>
      </c>
      <c r="AB280" s="17">
        <f t="shared" si="72"/>
        <v>0</v>
      </c>
      <c r="AC280" s="8">
        <v>0</v>
      </c>
      <c r="AD280" s="17">
        <f t="shared" si="73"/>
        <v>0</v>
      </c>
      <c r="AE280" s="8">
        <v>220</v>
      </c>
      <c r="AF280" s="17">
        <f t="shared" si="74"/>
        <v>3.6143786554511401E-3</v>
      </c>
      <c r="AG280" s="8">
        <v>0</v>
      </c>
      <c r="AH280" s="17">
        <f t="shared" si="75"/>
        <v>0</v>
      </c>
      <c r="AI280" s="8">
        <v>0</v>
      </c>
      <c r="AJ280" s="17">
        <f t="shared" si="76"/>
        <v>0</v>
      </c>
      <c r="AK280" s="8">
        <v>0</v>
      </c>
      <c r="AL280" s="17">
        <f t="shared" si="77"/>
        <v>0</v>
      </c>
      <c r="AM280" s="8">
        <v>0</v>
      </c>
      <c r="AN280" s="17">
        <f t="shared" si="78"/>
        <v>0</v>
      </c>
      <c r="AO280" s="8">
        <v>0</v>
      </c>
      <c r="AP280" s="17">
        <f t="shared" si="79"/>
        <v>0</v>
      </c>
      <c r="AQ280" s="8">
        <v>0</v>
      </c>
      <c r="AR280" s="17">
        <f t="shared" si="80"/>
        <v>0</v>
      </c>
      <c r="AS280" s="8">
        <v>85</v>
      </c>
      <c r="AT280" s="17">
        <f t="shared" si="81"/>
        <v>1.3964644805152132E-3</v>
      </c>
      <c r="AU280" s="8">
        <v>20</v>
      </c>
      <c r="AV280" s="17">
        <f t="shared" si="82"/>
        <v>3.2857987776828548E-4</v>
      </c>
      <c r="AW280" s="8">
        <v>0</v>
      </c>
      <c r="AX280" s="17">
        <f t="shared" si="83"/>
        <v>0</v>
      </c>
      <c r="AY280" s="2">
        <f t="shared" si="61"/>
        <v>719</v>
      </c>
      <c r="AZ280" s="2">
        <f t="shared" si="60"/>
        <v>0</v>
      </c>
      <c r="BA280" s="3"/>
      <c r="BB280" s="3"/>
      <c r="BC280" s="3"/>
      <c r="BD280" s="3"/>
      <c r="BE280" s="3"/>
      <c r="BF280" s="3"/>
    </row>
    <row r="281" spans="1:58" ht="15">
      <c r="A281" s="14" t="s">
        <v>141</v>
      </c>
      <c r="B281" s="14" t="s">
        <v>167</v>
      </c>
      <c r="C281" s="57" t="s">
        <v>197</v>
      </c>
      <c r="D281" s="15" t="s">
        <v>53</v>
      </c>
      <c r="E281" s="8" t="s">
        <v>54</v>
      </c>
      <c r="F281" s="8">
        <v>38400</v>
      </c>
      <c r="G281" s="8">
        <f t="shared" si="84"/>
        <v>38197</v>
      </c>
      <c r="H281" s="16">
        <f t="shared" si="62"/>
        <v>0.9947135416666667</v>
      </c>
      <c r="I281" s="10">
        <v>203</v>
      </c>
      <c r="J281" s="16">
        <f t="shared" si="63"/>
        <v>5.2864583333333331E-3</v>
      </c>
      <c r="K281" s="8">
        <v>0</v>
      </c>
      <c r="L281" s="17">
        <f t="shared" si="64"/>
        <v>0</v>
      </c>
      <c r="M281" s="8">
        <v>12</v>
      </c>
      <c r="N281" s="17">
        <f t="shared" si="65"/>
        <v>3.1250000000000001E-4</v>
      </c>
      <c r="O281" s="8">
        <v>19</v>
      </c>
      <c r="P281" s="17">
        <f t="shared" si="66"/>
        <v>4.9479166666666671E-4</v>
      </c>
      <c r="Q281" s="8">
        <v>0</v>
      </c>
      <c r="R281" s="17">
        <f t="shared" si="67"/>
        <v>0</v>
      </c>
      <c r="S281" s="8">
        <v>22</v>
      </c>
      <c r="T281" s="17">
        <f t="shared" si="68"/>
        <v>5.7291666666666667E-4</v>
      </c>
      <c r="U281" s="8">
        <v>7</v>
      </c>
      <c r="V281" s="17">
        <f t="shared" si="69"/>
        <v>1.8229166666666667E-4</v>
      </c>
      <c r="W281" s="8">
        <v>0</v>
      </c>
      <c r="X281" s="17">
        <f t="shared" si="70"/>
        <v>0</v>
      </c>
      <c r="Y281" s="8">
        <v>0</v>
      </c>
      <c r="Z281" s="17">
        <f t="shared" si="71"/>
        <v>0</v>
      </c>
      <c r="AA281" s="8">
        <v>0</v>
      </c>
      <c r="AB281" s="17">
        <f t="shared" si="72"/>
        <v>0</v>
      </c>
      <c r="AC281" s="8">
        <v>0</v>
      </c>
      <c r="AD281" s="17">
        <f t="shared" si="73"/>
        <v>0</v>
      </c>
      <c r="AE281" s="8">
        <v>11</v>
      </c>
      <c r="AF281" s="17">
        <f t="shared" si="74"/>
        <v>2.8645833333333333E-4</v>
      </c>
      <c r="AG281" s="8">
        <v>0</v>
      </c>
      <c r="AH281" s="17">
        <f t="shared" si="75"/>
        <v>0</v>
      </c>
      <c r="AI281" s="8">
        <v>0</v>
      </c>
      <c r="AJ281" s="17">
        <f t="shared" si="76"/>
        <v>0</v>
      </c>
      <c r="AK281" s="8">
        <v>0</v>
      </c>
      <c r="AL281" s="17">
        <f t="shared" si="77"/>
        <v>0</v>
      </c>
      <c r="AM281" s="8">
        <v>0</v>
      </c>
      <c r="AN281" s="17">
        <f t="shared" si="78"/>
        <v>0</v>
      </c>
      <c r="AO281" s="8">
        <v>0</v>
      </c>
      <c r="AP281" s="17">
        <f t="shared" si="79"/>
        <v>0</v>
      </c>
      <c r="AQ281" s="8">
        <v>0</v>
      </c>
      <c r="AR281" s="17">
        <f t="shared" si="80"/>
        <v>0</v>
      </c>
      <c r="AS281" s="8">
        <v>99</v>
      </c>
      <c r="AT281" s="17">
        <f t="shared" si="81"/>
        <v>2.5781250000000001E-3</v>
      </c>
      <c r="AU281" s="8">
        <v>33</v>
      </c>
      <c r="AV281" s="17">
        <f t="shared" si="82"/>
        <v>8.59375E-4</v>
      </c>
      <c r="AW281" s="8">
        <v>0</v>
      </c>
      <c r="AX281" s="17">
        <f t="shared" si="83"/>
        <v>0</v>
      </c>
      <c r="AY281" s="2">
        <f t="shared" si="61"/>
        <v>203</v>
      </c>
      <c r="AZ281" s="2">
        <f t="shared" si="60"/>
        <v>0</v>
      </c>
      <c r="BA281" s="3"/>
      <c r="BB281" s="3"/>
      <c r="BC281" s="3"/>
      <c r="BD281" s="3"/>
      <c r="BE281" s="3"/>
      <c r="BF281" s="3"/>
    </row>
    <row r="282" spans="1:58" ht="15">
      <c r="A282" s="14" t="s">
        <v>141</v>
      </c>
      <c r="B282" s="14" t="s">
        <v>167</v>
      </c>
      <c r="C282" s="57" t="s">
        <v>198</v>
      </c>
      <c r="D282" s="15" t="s">
        <v>87</v>
      </c>
      <c r="E282" s="8" t="s">
        <v>88</v>
      </c>
      <c r="F282" s="8">
        <f>35460+34100</f>
        <v>69560</v>
      </c>
      <c r="G282" s="8">
        <f t="shared" si="84"/>
        <v>69325</v>
      </c>
      <c r="H282" s="16">
        <f t="shared" si="62"/>
        <v>0.9966216216216216</v>
      </c>
      <c r="I282" s="10">
        <v>235</v>
      </c>
      <c r="J282" s="16">
        <f t="shared" si="63"/>
        <v>3.3783783783783786E-3</v>
      </c>
      <c r="K282" s="8">
        <v>0</v>
      </c>
      <c r="L282" s="17">
        <f t="shared" si="64"/>
        <v>0</v>
      </c>
      <c r="M282" s="8">
        <v>19</v>
      </c>
      <c r="N282" s="17">
        <f t="shared" si="65"/>
        <v>2.7314548591144338E-4</v>
      </c>
      <c r="O282" s="8">
        <v>24</v>
      </c>
      <c r="P282" s="17">
        <f t="shared" si="66"/>
        <v>3.4502587694077054E-4</v>
      </c>
      <c r="Q282" s="8">
        <v>0</v>
      </c>
      <c r="R282" s="17">
        <f t="shared" si="67"/>
        <v>0</v>
      </c>
      <c r="S282" s="8">
        <v>37</v>
      </c>
      <c r="T282" s="17">
        <f t="shared" si="68"/>
        <v>5.3191489361702129E-4</v>
      </c>
      <c r="U282" s="8">
        <v>5</v>
      </c>
      <c r="V282" s="17">
        <f t="shared" si="69"/>
        <v>7.18803910293272E-5</v>
      </c>
      <c r="W282" s="8">
        <v>0</v>
      </c>
      <c r="X282" s="17">
        <f t="shared" si="70"/>
        <v>0</v>
      </c>
      <c r="Y282" s="8">
        <v>0</v>
      </c>
      <c r="Z282" s="17">
        <f t="shared" si="71"/>
        <v>0</v>
      </c>
      <c r="AA282" s="8">
        <v>0</v>
      </c>
      <c r="AB282" s="17">
        <f t="shared" si="72"/>
        <v>0</v>
      </c>
      <c r="AC282" s="8">
        <v>0</v>
      </c>
      <c r="AD282" s="17">
        <f t="shared" si="73"/>
        <v>0</v>
      </c>
      <c r="AE282" s="8">
        <v>21</v>
      </c>
      <c r="AF282" s="17">
        <f t="shared" si="74"/>
        <v>3.0189764232317422E-4</v>
      </c>
      <c r="AG282" s="8">
        <v>0</v>
      </c>
      <c r="AH282" s="17">
        <f t="shared" si="75"/>
        <v>0</v>
      </c>
      <c r="AI282" s="8">
        <v>0</v>
      </c>
      <c r="AJ282" s="17">
        <f t="shared" si="76"/>
        <v>0</v>
      </c>
      <c r="AK282" s="8">
        <v>0</v>
      </c>
      <c r="AL282" s="17">
        <f t="shared" si="77"/>
        <v>0</v>
      </c>
      <c r="AM282" s="8">
        <v>0</v>
      </c>
      <c r="AN282" s="17">
        <f t="shared" si="78"/>
        <v>0</v>
      </c>
      <c r="AO282" s="8">
        <v>0</v>
      </c>
      <c r="AP282" s="17">
        <f t="shared" si="79"/>
        <v>0</v>
      </c>
      <c r="AQ282" s="8">
        <v>0</v>
      </c>
      <c r="AR282" s="17">
        <f t="shared" si="80"/>
        <v>0</v>
      </c>
      <c r="AS282" s="8">
        <v>129</v>
      </c>
      <c r="AT282" s="17">
        <f t="shared" si="81"/>
        <v>1.8545140885566417E-3</v>
      </c>
      <c r="AU282" s="8">
        <v>0</v>
      </c>
      <c r="AV282" s="17">
        <f t="shared" si="82"/>
        <v>0</v>
      </c>
      <c r="AW282" s="8">
        <v>0</v>
      </c>
      <c r="AX282" s="17">
        <f t="shared" si="83"/>
        <v>0</v>
      </c>
      <c r="AY282" s="2">
        <f t="shared" si="61"/>
        <v>235</v>
      </c>
      <c r="AZ282" s="2">
        <f t="shared" si="60"/>
        <v>0</v>
      </c>
      <c r="BA282" s="3"/>
      <c r="BB282" s="3"/>
      <c r="BC282" s="3"/>
      <c r="BD282" s="3"/>
      <c r="BE282" s="3"/>
      <c r="BF282" s="3"/>
    </row>
    <row r="283" spans="1:58" ht="27">
      <c r="A283" s="14" t="s">
        <v>146</v>
      </c>
      <c r="B283" s="14" t="s">
        <v>167</v>
      </c>
      <c r="C283" s="57" t="s">
        <v>199</v>
      </c>
      <c r="D283" s="15" t="s">
        <v>87</v>
      </c>
      <c r="E283" s="8" t="s">
        <v>88</v>
      </c>
      <c r="F283" s="8">
        <f>7478+78686</f>
        <v>86164</v>
      </c>
      <c r="G283" s="8">
        <f t="shared" si="84"/>
        <v>85672</v>
      </c>
      <c r="H283" s="16">
        <f t="shared" si="62"/>
        <v>0.99428995868344083</v>
      </c>
      <c r="I283" s="10">
        <f>49+443</f>
        <v>492</v>
      </c>
      <c r="J283" s="16">
        <f t="shared" si="63"/>
        <v>5.71004131655912E-3</v>
      </c>
      <c r="K283" s="8">
        <v>0</v>
      </c>
      <c r="L283" s="17">
        <f t="shared" si="64"/>
        <v>0</v>
      </c>
      <c r="M283" s="8">
        <v>73</v>
      </c>
      <c r="N283" s="17">
        <f t="shared" si="65"/>
        <v>8.4722157745694261E-4</v>
      </c>
      <c r="O283" s="8">
        <v>22</v>
      </c>
      <c r="P283" s="17">
        <f t="shared" si="66"/>
        <v>2.5532705074044843E-4</v>
      </c>
      <c r="Q283" s="8">
        <v>0</v>
      </c>
      <c r="R283" s="17">
        <f t="shared" si="67"/>
        <v>0</v>
      </c>
      <c r="S283" s="8">
        <v>30</v>
      </c>
      <c r="T283" s="17">
        <f t="shared" si="68"/>
        <v>3.4817325100970241E-4</v>
      </c>
      <c r="U283" s="8">
        <v>22</v>
      </c>
      <c r="V283" s="17">
        <f t="shared" si="69"/>
        <v>2.5532705074044843E-4</v>
      </c>
      <c r="W283" s="8">
        <v>0</v>
      </c>
      <c r="X283" s="17">
        <f t="shared" si="70"/>
        <v>0</v>
      </c>
      <c r="Y283" s="8">
        <v>0</v>
      </c>
      <c r="Z283" s="17">
        <f t="shared" si="71"/>
        <v>0</v>
      </c>
      <c r="AA283" s="8">
        <v>0</v>
      </c>
      <c r="AB283" s="17">
        <f t="shared" si="72"/>
        <v>0</v>
      </c>
      <c r="AC283" s="8">
        <v>0</v>
      </c>
      <c r="AD283" s="17">
        <f t="shared" si="73"/>
        <v>0</v>
      </c>
      <c r="AE283" s="8">
        <v>63</v>
      </c>
      <c r="AF283" s="17">
        <f t="shared" si="74"/>
        <v>7.3116382712037507E-4</v>
      </c>
      <c r="AG283" s="8">
        <v>0</v>
      </c>
      <c r="AH283" s="17">
        <f t="shared" si="75"/>
        <v>0</v>
      </c>
      <c r="AI283" s="8">
        <v>0</v>
      </c>
      <c r="AJ283" s="17">
        <f t="shared" si="76"/>
        <v>0</v>
      </c>
      <c r="AK283" s="8">
        <v>0</v>
      </c>
      <c r="AL283" s="17">
        <f t="shared" si="77"/>
        <v>0</v>
      </c>
      <c r="AM283" s="8">
        <v>0</v>
      </c>
      <c r="AN283" s="17">
        <f t="shared" si="78"/>
        <v>0</v>
      </c>
      <c r="AO283" s="8">
        <v>0</v>
      </c>
      <c r="AP283" s="17">
        <f t="shared" si="79"/>
        <v>0</v>
      </c>
      <c r="AQ283" s="8">
        <v>0</v>
      </c>
      <c r="AR283" s="17">
        <f t="shared" si="80"/>
        <v>0</v>
      </c>
      <c r="AS283" s="8">
        <v>228</v>
      </c>
      <c r="AT283" s="17">
        <f t="shared" si="81"/>
        <v>2.6461167076737386E-3</v>
      </c>
      <c r="AU283" s="8">
        <v>54</v>
      </c>
      <c r="AV283" s="17">
        <f t="shared" si="82"/>
        <v>6.2671185181746439E-4</v>
      </c>
      <c r="AW283" s="8">
        <v>0</v>
      </c>
      <c r="AX283" s="17">
        <f t="shared" si="83"/>
        <v>0</v>
      </c>
      <c r="AY283" s="2">
        <f t="shared" si="61"/>
        <v>492</v>
      </c>
      <c r="AZ283" s="2">
        <f t="shared" si="60"/>
        <v>0</v>
      </c>
      <c r="BA283" s="3"/>
      <c r="BB283" s="3"/>
      <c r="BC283" s="3"/>
      <c r="BD283" s="3"/>
      <c r="BE283" s="3"/>
      <c r="BF283" s="3"/>
    </row>
    <row r="284" spans="1:58" ht="15">
      <c r="A284" s="14" t="s">
        <v>137</v>
      </c>
      <c r="B284" s="14" t="s">
        <v>167</v>
      </c>
      <c r="C284" s="57" t="s">
        <v>200</v>
      </c>
      <c r="D284" s="15" t="s">
        <v>136</v>
      </c>
      <c r="E284" s="8" t="s">
        <v>171</v>
      </c>
      <c r="F284" s="8">
        <v>16790</v>
      </c>
      <c r="G284" s="8">
        <f t="shared" si="84"/>
        <v>16670</v>
      </c>
      <c r="H284" s="16">
        <f t="shared" si="62"/>
        <v>0.99285288862418108</v>
      </c>
      <c r="I284" s="10">
        <v>120</v>
      </c>
      <c r="J284" s="16">
        <f t="shared" si="63"/>
        <v>7.1471113758189396E-3</v>
      </c>
      <c r="K284" s="8">
        <v>0</v>
      </c>
      <c r="L284" s="17">
        <f t="shared" si="64"/>
        <v>0</v>
      </c>
      <c r="M284" s="8">
        <v>10</v>
      </c>
      <c r="N284" s="17">
        <f t="shared" si="65"/>
        <v>5.9559261465157837E-4</v>
      </c>
      <c r="O284" s="8">
        <v>3</v>
      </c>
      <c r="P284" s="17">
        <f t="shared" si="66"/>
        <v>1.7867778439547348E-4</v>
      </c>
      <c r="Q284" s="8">
        <v>0</v>
      </c>
      <c r="R284" s="17">
        <f t="shared" si="67"/>
        <v>0</v>
      </c>
      <c r="S284" s="8">
        <v>2</v>
      </c>
      <c r="T284" s="17">
        <f t="shared" si="68"/>
        <v>1.1911852293031566E-4</v>
      </c>
      <c r="U284" s="8">
        <v>0</v>
      </c>
      <c r="V284" s="17">
        <f t="shared" si="69"/>
        <v>0</v>
      </c>
      <c r="W284" s="8">
        <v>0</v>
      </c>
      <c r="X284" s="17">
        <f t="shared" si="70"/>
        <v>0</v>
      </c>
      <c r="Y284" s="8">
        <v>0</v>
      </c>
      <c r="Z284" s="17">
        <f t="shared" si="71"/>
        <v>0</v>
      </c>
      <c r="AA284" s="8">
        <v>0</v>
      </c>
      <c r="AB284" s="17">
        <f t="shared" si="72"/>
        <v>0</v>
      </c>
      <c r="AC284" s="8">
        <v>0</v>
      </c>
      <c r="AD284" s="17">
        <f t="shared" si="73"/>
        <v>0</v>
      </c>
      <c r="AE284" s="8">
        <v>8</v>
      </c>
      <c r="AF284" s="17">
        <f t="shared" si="74"/>
        <v>4.7647409172126264E-4</v>
      </c>
      <c r="AG284" s="8">
        <v>0</v>
      </c>
      <c r="AH284" s="17">
        <f t="shared" si="75"/>
        <v>0</v>
      </c>
      <c r="AI284" s="8">
        <v>0</v>
      </c>
      <c r="AJ284" s="17">
        <f t="shared" si="76"/>
        <v>0</v>
      </c>
      <c r="AK284" s="8">
        <v>0</v>
      </c>
      <c r="AL284" s="17">
        <f t="shared" si="77"/>
        <v>0</v>
      </c>
      <c r="AM284" s="8">
        <v>0</v>
      </c>
      <c r="AN284" s="17">
        <f t="shared" si="78"/>
        <v>0</v>
      </c>
      <c r="AO284" s="8">
        <v>0</v>
      </c>
      <c r="AP284" s="17">
        <f t="shared" si="79"/>
        <v>0</v>
      </c>
      <c r="AQ284" s="8">
        <v>0</v>
      </c>
      <c r="AR284" s="17">
        <f t="shared" si="80"/>
        <v>0</v>
      </c>
      <c r="AS284" s="8">
        <v>66</v>
      </c>
      <c r="AT284" s="17">
        <f t="shared" si="81"/>
        <v>3.9309112567004166E-3</v>
      </c>
      <c r="AU284" s="8">
        <v>31</v>
      </c>
      <c r="AV284" s="17">
        <f t="shared" si="82"/>
        <v>1.8463371054198928E-3</v>
      </c>
      <c r="AW284" s="8">
        <v>0</v>
      </c>
      <c r="AX284" s="17">
        <f t="shared" si="83"/>
        <v>0</v>
      </c>
      <c r="AY284" s="2">
        <f t="shared" si="61"/>
        <v>120</v>
      </c>
      <c r="AZ284" s="2">
        <f t="shared" si="60"/>
        <v>0</v>
      </c>
      <c r="BA284" s="3"/>
      <c r="BB284" s="3"/>
      <c r="BC284" s="3"/>
      <c r="BD284" s="3"/>
      <c r="BE284" s="3"/>
      <c r="BF284" s="3"/>
    </row>
    <row r="285" spans="1:58" ht="27">
      <c r="A285" s="14" t="s">
        <v>155</v>
      </c>
      <c r="B285" s="14" t="s">
        <v>167</v>
      </c>
      <c r="C285" s="5" t="s">
        <v>201</v>
      </c>
      <c r="D285" s="15" t="s">
        <v>83</v>
      </c>
      <c r="E285" s="8" t="s">
        <v>84</v>
      </c>
      <c r="F285" s="58">
        <v>244664</v>
      </c>
      <c r="G285" s="58">
        <v>241520</v>
      </c>
      <c r="H285" s="16">
        <f t="shared" si="62"/>
        <v>0.9871497237027107</v>
      </c>
      <c r="I285" s="10">
        <v>3144</v>
      </c>
      <c r="J285" s="16">
        <f t="shared" si="63"/>
        <v>1.2850276297289343E-2</v>
      </c>
      <c r="K285" s="8">
        <v>0</v>
      </c>
      <c r="L285" s="17">
        <f t="shared" si="64"/>
        <v>0</v>
      </c>
      <c r="M285" s="8">
        <v>61</v>
      </c>
      <c r="N285" s="17">
        <f t="shared" si="65"/>
        <v>2.4932151849066473E-4</v>
      </c>
      <c r="O285" s="8">
        <v>499</v>
      </c>
      <c r="P285" s="17">
        <f t="shared" si="66"/>
        <v>2.0395317660137986E-3</v>
      </c>
      <c r="Q285" s="8"/>
      <c r="R285" s="17">
        <f t="shared" si="67"/>
        <v>0</v>
      </c>
      <c r="S285" s="8">
        <v>900</v>
      </c>
      <c r="T285" s="17">
        <f t="shared" si="68"/>
        <v>3.6785142072393159E-3</v>
      </c>
      <c r="U285" s="8">
        <v>89</v>
      </c>
      <c r="V285" s="17">
        <f t="shared" si="69"/>
        <v>3.6376418271588792E-4</v>
      </c>
      <c r="W285" s="8"/>
      <c r="X285" s="17">
        <f t="shared" si="70"/>
        <v>0</v>
      </c>
      <c r="Y285" s="8"/>
      <c r="Z285" s="17">
        <f t="shared" si="71"/>
        <v>0</v>
      </c>
      <c r="AA285" s="8"/>
      <c r="AB285" s="17">
        <f t="shared" si="72"/>
        <v>0</v>
      </c>
      <c r="AC285" s="8"/>
      <c r="AD285" s="17">
        <f t="shared" si="73"/>
        <v>0</v>
      </c>
      <c r="AE285" s="8">
        <v>44</v>
      </c>
      <c r="AF285" s="17">
        <f t="shared" si="74"/>
        <v>1.7983847235392213E-4</v>
      </c>
      <c r="AG285" s="8"/>
      <c r="AH285" s="17">
        <f t="shared" si="75"/>
        <v>0</v>
      </c>
      <c r="AI285" s="8"/>
      <c r="AJ285" s="17">
        <f t="shared" si="76"/>
        <v>0</v>
      </c>
      <c r="AK285" s="8"/>
      <c r="AL285" s="17">
        <f t="shared" si="77"/>
        <v>0</v>
      </c>
      <c r="AM285" s="8"/>
      <c r="AN285" s="17">
        <f t="shared" si="78"/>
        <v>0</v>
      </c>
      <c r="AO285" s="8">
        <v>772</v>
      </c>
      <c r="AP285" s="17">
        <f t="shared" si="79"/>
        <v>3.1553477422097244E-3</v>
      </c>
      <c r="AQ285" s="8">
        <v>572</v>
      </c>
      <c r="AR285" s="17">
        <f t="shared" si="80"/>
        <v>2.3379001406009874E-3</v>
      </c>
      <c r="AS285" s="8">
        <f>42+165</f>
        <v>207</v>
      </c>
      <c r="AT285" s="17">
        <f t="shared" si="81"/>
        <v>8.460582676650427E-4</v>
      </c>
      <c r="AU285" s="8"/>
      <c r="AV285" s="17">
        <f t="shared" si="82"/>
        <v>0</v>
      </c>
      <c r="AW285" s="8"/>
      <c r="AX285" s="17">
        <f t="shared" si="83"/>
        <v>0</v>
      </c>
      <c r="AY285" s="2">
        <f t="shared" si="61"/>
        <v>3144</v>
      </c>
      <c r="AZ285" s="2">
        <f t="shared" si="60"/>
        <v>0</v>
      </c>
      <c r="BA285" s="3"/>
      <c r="BB285" s="3"/>
      <c r="BC285" s="3"/>
      <c r="BD285" s="3"/>
      <c r="BE285" s="3"/>
      <c r="BF285" s="3"/>
    </row>
    <row r="286" spans="1:58" ht="27">
      <c r="A286" s="14" t="s">
        <v>151</v>
      </c>
      <c r="B286" s="14" t="s">
        <v>167</v>
      </c>
      <c r="C286" s="5" t="s">
        <v>202</v>
      </c>
      <c r="D286" s="15" t="s">
        <v>49</v>
      </c>
      <c r="E286" s="8" t="s">
        <v>50</v>
      </c>
      <c r="F286" s="59">
        <v>160368</v>
      </c>
      <c r="G286" s="59">
        <v>157677</v>
      </c>
      <c r="H286" s="16">
        <f t="shared" si="62"/>
        <v>0.9832198443579766</v>
      </c>
      <c r="I286" s="10">
        <v>2691</v>
      </c>
      <c r="J286" s="16">
        <f t="shared" si="63"/>
        <v>1.6780155642023346E-2</v>
      </c>
      <c r="K286" s="8">
        <v>0</v>
      </c>
      <c r="L286" s="17">
        <f t="shared" si="64"/>
        <v>0</v>
      </c>
      <c r="M286" s="8">
        <v>74</v>
      </c>
      <c r="N286" s="17">
        <f t="shared" si="65"/>
        <v>4.6143869101067543E-4</v>
      </c>
      <c r="O286" s="8">
        <v>316</v>
      </c>
      <c r="P286" s="17">
        <f t="shared" si="66"/>
        <v>1.9704679237753167E-3</v>
      </c>
      <c r="Q286" s="8"/>
      <c r="R286" s="17">
        <f t="shared" si="67"/>
        <v>0</v>
      </c>
      <c r="S286" s="8">
        <v>600</v>
      </c>
      <c r="T286" s="17">
        <f t="shared" si="68"/>
        <v>3.7413947919784497E-3</v>
      </c>
      <c r="U286" s="8">
        <v>128</v>
      </c>
      <c r="V286" s="17">
        <f t="shared" si="69"/>
        <v>7.9816422228873589E-4</v>
      </c>
      <c r="W286" s="8"/>
      <c r="X286" s="17">
        <f t="shared" si="70"/>
        <v>0</v>
      </c>
      <c r="Y286" s="8"/>
      <c r="Z286" s="17">
        <f t="shared" si="71"/>
        <v>0</v>
      </c>
      <c r="AA286" s="8"/>
      <c r="AB286" s="17">
        <f t="shared" si="72"/>
        <v>0</v>
      </c>
      <c r="AC286" s="8"/>
      <c r="AD286" s="17">
        <f t="shared" si="73"/>
        <v>0</v>
      </c>
      <c r="AE286" s="8">
        <v>41</v>
      </c>
      <c r="AF286" s="17">
        <f t="shared" si="74"/>
        <v>2.5566197745186073E-4</v>
      </c>
      <c r="AG286" s="8"/>
      <c r="AH286" s="17">
        <f t="shared" si="75"/>
        <v>0</v>
      </c>
      <c r="AI286" s="8"/>
      <c r="AJ286" s="17">
        <f t="shared" si="76"/>
        <v>0</v>
      </c>
      <c r="AK286" s="8"/>
      <c r="AL286" s="17">
        <f t="shared" si="77"/>
        <v>0</v>
      </c>
      <c r="AM286" s="8"/>
      <c r="AN286" s="17">
        <f t="shared" si="78"/>
        <v>0</v>
      </c>
      <c r="AO286" s="8">
        <v>206</v>
      </c>
      <c r="AP286" s="17">
        <f t="shared" si="79"/>
        <v>1.2845455452459343E-3</v>
      </c>
      <c r="AQ286" s="8">
        <v>837</v>
      </c>
      <c r="AR286" s="17">
        <f t="shared" si="80"/>
        <v>5.2192457348099368E-3</v>
      </c>
      <c r="AS286" s="8"/>
      <c r="AT286" s="17">
        <f t="shared" si="81"/>
        <v>0</v>
      </c>
      <c r="AU286" s="8">
        <v>139</v>
      </c>
      <c r="AV286" s="17">
        <f t="shared" si="82"/>
        <v>8.6675646014167411E-4</v>
      </c>
      <c r="AW286" s="8"/>
      <c r="AX286" s="17">
        <f t="shared" si="83"/>
        <v>0</v>
      </c>
      <c r="AY286" s="2">
        <f t="shared" si="61"/>
        <v>2341</v>
      </c>
      <c r="AZ286" s="2">
        <f t="shared" si="60"/>
        <v>-350</v>
      </c>
      <c r="BA286" s="3"/>
      <c r="BB286" s="3"/>
      <c r="BC286" s="3"/>
      <c r="BD286" s="3"/>
      <c r="BE286" s="3"/>
      <c r="BF286" s="3"/>
    </row>
    <row r="287" spans="1:58" ht="15">
      <c r="A287" s="14" t="s">
        <v>161</v>
      </c>
      <c r="B287" s="60">
        <v>46082</v>
      </c>
      <c r="C287" s="5" t="s">
        <v>203</v>
      </c>
      <c r="D287" s="15" t="s">
        <v>60</v>
      </c>
      <c r="E287" s="8" t="s">
        <v>61</v>
      </c>
      <c r="F287" s="59">
        <v>18309</v>
      </c>
      <c r="G287" s="59">
        <v>18083</v>
      </c>
      <c r="H287" s="16">
        <f t="shared" si="62"/>
        <v>0.98765634387459722</v>
      </c>
      <c r="I287" s="10">
        <v>226</v>
      </c>
      <c r="J287" s="16">
        <f t="shared" si="63"/>
        <v>1.2343656125402808E-2</v>
      </c>
      <c r="K287" s="8"/>
      <c r="L287" s="17">
        <f t="shared" si="64"/>
        <v>0</v>
      </c>
      <c r="M287" s="8">
        <v>10</v>
      </c>
      <c r="N287" s="17">
        <f t="shared" si="65"/>
        <v>5.4617947457534543E-4</v>
      </c>
      <c r="O287" s="8">
        <v>28</v>
      </c>
      <c r="P287" s="17">
        <f t="shared" si="66"/>
        <v>1.5293025288109672E-3</v>
      </c>
      <c r="Q287" s="8"/>
      <c r="R287" s="17">
        <f t="shared" si="67"/>
        <v>0</v>
      </c>
      <c r="S287" s="8">
        <v>60</v>
      </c>
      <c r="T287" s="17">
        <f t="shared" si="68"/>
        <v>3.2770768474520728E-3</v>
      </c>
      <c r="U287" s="8"/>
      <c r="V287" s="17">
        <f t="shared" si="69"/>
        <v>0</v>
      </c>
      <c r="W287" s="8"/>
      <c r="X287" s="17">
        <f t="shared" si="70"/>
        <v>0</v>
      </c>
      <c r="Y287" s="8"/>
      <c r="Z287" s="17">
        <f t="shared" si="71"/>
        <v>0</v>
      </c>
      <c r="AA287" s="8"/>
      <c r="AB287" s="17">
        <f t="shared" si="72"/>
        <v>0</v>
      </c>
      <c r="AC287" s="8"/>
      <c r="AD287" s="17">
        <f t="shared" si="73"/>
        <v>0</v>
      </c>
      <c r="AE287" s="8">
        <v>3</v>
      </c>
      <c r="AF287" s="17">
        <f t="shared" si="74"/>
        <v>1.6385384237260363E-4</v>
      </c>
      <c r="AG287" s="8"/>
      <c r="AH287" s="17">
        <f t="shared" si="75"/>
        <v>0</v>
      </c>
      <c r="AI287" s="8"/>
      <c r="AJ287" s="17">
        <f t="shared" si="76"/>
        <v>0</v>
      </c>
      <c r="AK287" s="8"/>
      <c r="AL287" s="17">
        <f t="shared" si="77"/>
        <v>0</v>
      </c>
      <c r="AM287" s="8"/>
      <c r="AN287" s="17">
        <f t="shared" si="78"/>
        <v>0</v>
      </c>
      <c r="AO287" s="8">
        <v>44</v>
      </c>
      <c r="AP287" s="17">
        <f t="shared" si="79"/>
        <v>2.4031896881315201E-3</v>
      </c>
      <c r="AQ287" s="8">
        <v>81</v>
      </c>
      <c r="AR287" s="17">
        <f t="shared" si="80"/>
        <v>4.4240537440602985E-3</v>
      </c>
      <c r="AS287" s="8"/>
      <c r="AT287" s="17">
        <f t="shared" si="81"/>
        <v>0</v>
      </c>
      <c r="AU287" s="8"/>
      <c r="AV287" s="17">
        <f t="shared" si="82"/>
        <v>0</v>
      </c>
      <c r="AW287" s="8"/>
      <c r="AX287" s="17">
        <f t="shared" si="83"/>
        <v>0</v>
      </c>
      <c r="AY287" s="2">
        <f t="shared" si="61"/>
        <v>226</v>
      </c>
      <c r="AZ287" s="2">
        <f t="shared" si="60"/>
        <v>0</v>
      </c>
      <c r="BA287" s="3"/>
      <c r="BB287" s="3"/>
      <c r="BC287" s="3"/>
      <c r="BD287" s="3"/>
      <c r="BE287" s="3"/>
      <c r="BF287" s="3"/>
    </row>
    <row r="288" spans="1:58" ht="15">
      <c r="A288" s="14" t="s">
        <v>161</v>
      </c>
      <c r="B288" s="14" t="s">
        <v>167</v>
      </c>
      <c r="C288" s="5" t="s">
        <v>204</v>
      </c>
      <c r="D288" s="15" t="s">
        <v>87</v>
      </c>
      <c r="E288" s="8" t="s">
        <v>88</v>
      </c>
      <c r="F288" s="8">
        <v>60512</v>
      </c>
      <c r="G288" s="8">
        <v>59802</v>
      </c>
      <c r="H288" s="16">
        <f t="shared" si="62"/>
        <v>0.98826679005817031</v>
      </c>
      <c r="I288" s="10">
        <v>710</v>
      </c>
      <c r="J288" s="16">
        <f t="shared" si="63"/>
        <v>1.173320994182972E-2</v>
      </c>
      <c r="K288" s="8"/>
      <c r="L288" s="17">
        <f t="shared" si="64"/>
        <v>0</v>
      </c>
      <c r="M288" s="8">
        <v>24</v>
      </c>
      <c r="N288" s="17">
        <f t="shared" si="65"/>
        <v>3.9661554732945531E-4</v>
      </c>
      <c r="O288" s="8">
        <v>77</v>
      </c>
      <c r="P288" s="17">
        <f t="shared" si="66"/>
        <v>1.2724748810153358E-3</v>
      </c>
      <c r="Q288" s="8"/>
      <c r="R288" s="17">
        <f t="shared" si="67"/>
        <v>0</v>
      </c>
      <c r="S288" s="8">
        <v>131</v>
      </c>
      <c r="T288" s="17">
        <f t="shared" si="68"/>
        <v>2.1648598625066103E-3</v>
      </c>
      <c r="U288" s="8"/>
      <c r="V288" s="17">
        <f t="shared" si="69"/>
        <v>0</v>
      </c>
      <c r="W288" s="8"/>
      <c r="X288" s="17">
        <f t="shared" si="70"/>
        <v>0</v>
      </c>
      <c r="Y288" s="8"/>
      <c r="Z288" s="17">
        <f t="shared" si="71"/>
        <v>0</v>
      </c>
      <c r="AA288" s="8"/>
      <c r="AB288" s="17">
        <f t="shared" si="72"/>
        <v>0</v>
      </c>
      <c r="AC288" s="8"/>
      <c r="AD288" s="17">
        <f t="shared" si="73"/>
        <v>0</v>
      </c>
      <c r="AE288" s="8">
        <v>8</v>
      </c>
      <c r="AF288" s="17">
        <f t="shared" si="74"/>
        <v>1.3220518244315177E-4</v>
      </c>
      <c r="AG288" s="8"/>
      <c r="AH288" s="17">
        <f t="shared" si="75"/>
        <v>0</v>
      </c>
      <c r="AI288" s="8"/>
      <c r="AJ288" s="17">
        <f t="shared" si="76"/>
        <v>0</v>
      </c>
      <c r="AK288" s="8"/>
      <c r="AL288" s="17">
        <f t="shared" si="77"/>
        <v>0</v>
      </c>
      <c r="AM288" s="8"/>
      <c r="AN288" s="17">
        <f t="shared" si="78"/>
        <v>0</v>
      </c>
      <c r="AO288" s="8">
        <v>141</v>
      </c>
      <c r="AP288" s="17">
        <f t="shared" si="79"/>
        <v>2.3301163405605499E-3</v>
      </c>
      <c r="AQ288" s="8">
        <v>182</v>
      </c>
      <c r="AR288" s="17">
        <f t="shared" si="80"/>
        <v>3.0076679005817029E-3</v>
      </c>
      <c r="AS288" s="8">
        <v>147</v>
      </c>
      <c r="AT288" s="17">
        <f t="shared" si="81"/>
        <v>2.4292702273929138E-3</v>
      </c>
      <c r="AU288" s="8"/>
      <c r="AV288" s="17">
        <f t="shared" si="82"/>
        <v>0</v>
      </c>
      <c r="AW288" s="8"/>
      <c r="AX288" s="17">
        <f t="shared" si="83"/>
        <v>0</v>
      </c>
      <c r="AY288" s="2">
        <f t="shared" si="61"/>
        <v>710</v>
      </c>
      <c r="AZ288" s="2">
        <f t="shared" si="60"/>
        <v>0</v>
      </c>
      <c r="BA288" s="3"/>
      <c r="BB288" s="3"/>
      <c r="BC288" s="3"/>
      <c r="BD288" s="3"/>
      <c r="BE288" s="3"/>
      <c r="BF288" s="3"/>
    </row>
    <row r="289" spans="1:58" ht="15">
      <c r="A289" s="14" t="s">
        <v>161</v>
      </c>
      <c r="B289" s="14" t="s">
        <v>167</v>
      </c>
      <c r="C289" s="5" t="s">
        <v>205</v>
      </c>
      <c r="D289" s="15" t="s">
        <v>96</v>
      </c>
      <c r="E289" s="8" t="s">
        <v>97</v>
      </c>
      <c r="F289" s="8">
        <v>13488</v>
      </c>
      <c r="G289" s="8">
        <v>13338</v>
      </c>
      <c r="H289" s="16">
        <f t="shared" si="62"/>
        <v>0.98887900355871883</v>
      </c>
      <c r="I289" s="10">
        <v>150</v>
      </c>
      <c r="J289" s="16">
        <f t="shared" si="63"/>
        <v>1.1120996441281139E-2</v>
      </c>
      <c r="K289" s="8"/>
      <c r="L289" s="17">
        <f t="shared" si="64"/>
        <v>0</v>
      </c>
      <c r="M289" s="8">
        <v>0</v>
      </c>
      <c r="N289" s="17">
        <f t="shared" si="65"/>
        <v>0</v>
      </c>
      <c r="O289" s="8">
        <v>16</v>
      </c>
      <c r="P289" s="17">
        <f t="shared" si="66"/>
        <v>1.1862396204033216E-3</v>
      </c>
      <c r="Q289" s="8"/>
      <c r="R289" s="17">
        <f t="shared" si="67"/>
        <v>0</v>
      </c>
      <c r="S289" s="8">
        <v>33</v>
      </c>
      <c r="T289" s="17">
        <f t="shared" si="68"/>
        <v>2.4466192170818505E-3</v>
      </c>
      <c r="U289" s="8"/>
      <c r="V289" s="17">
        <f t="shared" si="69"/>
        <v>0</v>
      </c>
      <c r="W289" s="8"/>
      <c r="X289" s="17">
        <f t="shared" si="70"/>
        <v>0</v>
      </c>
      <c r="Y289" s="8"/>
      <c r="Z289" s="17">
        <f t="shared" si="71"/>
        <v>0</v>
      </c>
      <c r="AA289" s="8"/>
      <c r="AB289" s="17">
        <f t="shared" si="72"/>
        <v>0</v>
      </c>
      <c r="AC289" s="8"/>
      <c r="AD289" s="17">
        <f t="shared" si="73"/>
        <v>0</v>
      </c>
      <c r="AE289" s="8"/>
      <c r="AF289" s="17">
        <f t="shared" si="74"/>
        <v>0</v>
      </c>
      <c r="AG289" s="8"/>
      <c r="AH289" s="17">
        <f t="shared" si="75"/>
        <v>0</v>
      </c>
      <c r="AI289" s="8"/>
      <c r="AJ289" s="17">
        <f t="shared" si="76"/>
        <v>0</v>
      </c>
      <c r="AK289" s="8"/>
      <c r="AL289" s="17">
        <f t="shared" si="77"/>
        <v>0</v>
      </c>
      <c r="AM289" s="8"/>
      <c r="AN289" s="17">
        <f t="shared" si="78"/>
        <v>0</v>
      </c>
      <c r="AO289" s="8">
        <v>24</v>
      </c>
      <c r="AP289" s="17">
        <f t="shared" si="79"/>
        <v>1.7793594306049821E-3</v>
      </c>
      <c r="AQ289" s="8">
        <v>74</v>
      </c>
      <c r="AR289" s="17">
        <f t="shared" si="80"/>
        <v>5.4863582443653615E-3</v>
      </c>
      <c r="AS289" s="8">
        <v>3</v>
      </c>
      <c r="AT289" s="17">
        <f t="shared" si="81"/>
        <v>2.2241992882562276E-4</v>
      </c>
      <c r="AU289" s="8"/>
      <c r="AV289" s="17">
        <f t="shared" si="82"/>
        <v>0</v>
      </c>
      <c r="AW289" s="8"/>
      <c r="AX289" s="17">
        <f t="shared" si="83"/>
        <v>0</v>
      </c>
      <c r="AY289" s="2">
        <f t="shared" si="61"/>
        <v>150</v>
      </c>
      <c r="AZ289" s="2">
        <f t="shared" si="60"/>
        <v>0</v>
      </c>
      <c r="BA289" s="3"/>
      <c r="BB289" s="3"/>
      <c r="BC289" s="3"/>
      <c r="BD289" s="3"/>
      <c r="BE289" s="3"/>
      <c r="BF289" s="3"/>
    </row>
    <row r="290" spans="1:58" ht="27">
      <c r="A290" s="14" t="s">
        <v>154</v>
      </c>
      <c r="B290" s="14" t="s">
        <v>167</v>
      </c>
      <c r="C290" s="5" t="s">
        <v>206</v>
      </c>
      <c r="D290" s="15" t="s">
        <v>56</v>
      </c>
      <c r="E290" s="8" t="s">
        <v>57</v>
      </c>
      <c r="F290" s="8">
        <v>66590</v>
      </c>
      <c r="G290" s="8">
        <v>65724</v>
      </c>
      <c r="H290" s="16">
        <f t="shared" si="62"/>
        <v>0.98699504430094609</v>
      </c>
      <c r="I290" s="10">
        <v>866</v>
      </c>
      <c r="J290" s="16">
        <f t="shared" si="63"/>
        <v>1.3004955699053912E-2</v>
      </c>
      <c r="K290" s="8"/>
      <c r="L290" s="17">
        <f t="shared" si="64"/>
        <v>0</v>
      </c>
      <c r="M290" s="8">
        <v>92</v>
      </c>
      <c r="N290" s="17">
        <f t="shared" si="65"/>
        <v>1.3815888271512238E-3</v>
      </c>
      <c r="O290" s="8">
        <v>47</v>
      </c>
      <c r="P290" s="17">
        <f t="shared" si="66"/>
        <v>7.0581168343595137E-4</v>
      </c>
      <c r="Q290" s="8"/>
      <c r="R290" s="17">
        <f t="shared" si="67"/>
        <v>0</v>
      </c>
      <c r="S290" s="8">
        <v>300</v>
      </c>
      <c r="T290" s="17">
        <f t="shared" si="68"/>
        <v>4.5051809581018168E-3</v>
      </c>
      <c r="U290" s="8">
        <v>36</v>
      </c>
      <c r="V290" s="17">
        <f t="shared" si="69"/>
        <v>5.4062171497221807E-4</v>
      </c>
      <c r="W290" s="8"/>
      <c r="X290" s="17">
        <f t="shared" si="70"/>
        <v>0</v>
      </c>
      <c r="Y290" s="8"/>
      <c r="Z290" s="17">
        <f t="shared" si="71"/>
        <v>0</v>
      </c>
      <c r="AA290" s="8"/>
      <c r="AB290" s="17">
        <f t="shared" si="72"/>
        <v>0</v>
      </c>
      <c r="AC290" s="8"/>
      <c r="AD290" s="17">
        <f t="shared" si="73"/>
        <v>0</v>
      </c>
      <c r="AE290" s="8"/>
      <c r="AF290" s="17">
        <f t="shared" si="74"/>
        <v>0</v>
      </c>
      <c r="AG290" s="8"/>
      <c r="AH290" s="17">
        <f t="shared" si="75"/>
        <v>0</v>
      </c>
      <c r="AI290" s="8"/>
      <c r="AJ290" s="17">
        <f t="shared" si="76"/>
        <v>0</v>
      </c>
      <c r="AK290" s="8"/>
      <c r="AL290" s="17">
        <f t="shared" si="77"/>
        <v>0</v>
      </c>
      <c r="AM290" s="8"/>
      <c r="AN290" s="17">
        <f t="shared" si="78"/>
        <v>0</v>
      </c>
      <c r="AO290" s="8">
        <v>160</v>
      </c>
      <c r="AP290" s="17">
        <f t="shared" si="79"/>
        <v>2.4027631776543023E-3</v>
      </c>
      <c r="AQ290" s="8">
        <v>193</v>
      </c>
      <c r="AR290" s="17">
        <f t="shared" si="80"/>
        <v>2.8983330830455022E-3</v>
      </c>
      <c r="AS290" s="8">
        <v>38</v>
      </c>
      <c r="AT290" s="17">
        <f t="shared" si="81"/>
        <v>5.7065625469289688E-4</v>
      </c>
      <c r="AU290" s="8"/>
      <c r="AV290" s="17">
        <f t="shared" si="82"/>
        <v>0</v>
      </c>
      <c r="AW290" s="8"/>
      <c r="AX290" s="17">
        <f t="shared" si="83"/>
        <v>0</v>
      </c>
      <c r="AY290" s="2">
        <f t="shared" si="61"/>
        <v>866</v>
      </c>
      <c r="AZ290" s="2">
        <f t="shared" si="60"/>
        <v>0</v>
      </c>
      <c r="BA290" s="3"/>
      <c r="BB290" s="3"/>
      <c r="BC290" s="3"/>
      <c r="BD290" s="3"/>
      <c r="BE290" s="3"/>
      <c r="BF290" s="3"/>
    </row>
    <row r="291" spans="1:58" ht="27">
      <c r="A291" s="14" t="s">
        <v>154</v>
      </c>
      <c r="B291" s="14" t="s">
        <v>167</v>
      </c>
      <c r="C291" s="5" t="s">
        <v>207</v>
      </c>
      <c r="D291" s="15" t="s">
        <v>136</v>
      </c>
      <c r="E291" s="8" t="s">
        <v>171</v>
      </c>
      <c r="F291" s="8">
        <v>71483</v>
      </c>
      <c r="G291" s="8">
        <v>70366</v>
      </c>
      <c r="H291" s="16">
        <f t="shared" si="62"/>
        <v>0.98437390708280292</v>
      </c>
      <c r="I291" s="10">
        <v>1117</v>
      </c>
      <c r="J291" s="16">
        <f t="shared" si="63"/>
        <v>1.5626092917197097E-2</v>
      </c>
      <c r="K291" s="8"/>
      <c r="L291" s="17">
        <f t="shared" si="64"/>
        <v>0</v>
      </c>
      <c r="M291" s="8">
        <v>114</v>
      </c>
      <c r="N291" s="17">
        <f t="shared" si="65"/>
        <v>1.5947847740022103E-3</v>
      </c>
      <c r="O291" s="8">
        <v>40</v>
      </c>
      <c r="P291" s="17">
        <f t="shared" si="66"/>
        <v>5.5957360491305623E-4</v>
      </c>
      <c r="Q291" s="8"/>
      <c r="R291" s="17">
        <f t="shared" si="67"/>
        <v>0</v>
      </c>
      <c r="S291" s="8">
        <v>300</v>
      </c>
      <c r="T291" s="17">
        <f t="shared" si="68"/>
        <v>4.1968020368479218E-3</v>
      </c>
      <c r="U291" s="8">
        <v>98</v>
      </c>
      <c r="V291" s="17">
        <f t="shared" si="69"/>
        <v>1.3709553320369878E-3</v>
      </c>
      <c r="W291" s="8"/>
      <c r="X291" s="17">
        <f t="shared" si="70"/>
        <v>0</v>
      </c>
      <c r="Y291" s="8"/>
      <c r="Z291" s="17">
        <f t="shared" si="71"/>
        <v>0</v>
      </c>
      <c r="AA291" s="8"/>
      <c r="AB291" s="17">
        <f t="shared" si="72"/>
        <v>0</v>
      </c>
      <c r="AC291" s="8"/>
      <c r="AD291" s="17">
        <f t="shared" si="73"/>
        <v>0</v>
      </c>
      <c r="AE291" s="8"/>
      <c r="AF291" s="17">
        <f t="shared" si="74"/>
        <v>0</v>
      </c>
      <c r="AG291" s="8"/>
      <c r="AH291" s="17">
        <f t="shared" si="75"/>
        <v>0</v>
      </c>
      <c r="AI291" s="8"/>
      <c r="AJ291" s="17">
        <f t="shared" si="76"/>
        <v>0</v>
      </c>
      <c r="AK291" s="8"/>
      <c r="AL291" s="17">
        <f t="shared" si="77"/>
        <v>0</v>
      </c>
      <c r="AM291" s="8"/>
      <c r="AN291" s="17">
        <f t="shared" si="78"/>
        <v>0</v>
      </c>
      <c r="AO291" s="8">
        <v>129</v>
      </c>
      <c r="AP291" s="17">
        <f t="shared" si="79"/>
        <v>1.8046248758446064E-3</v>
      </c>
      <c r="AQ291" s="8">
        <v>359</v>
      </c>
      <c r="AR291" s="17">
        <f t="shared" si="80"/>
        <v>5.0221731040946795E-3</v>
      </c>
      <c r="AS291" s="8">
        <v>77</v>
      </c>
      <c r="AT291" s="17">
        <f t="shared" si="81"/>
        <v>1.0771791894576333E-3</v>
      </c>
      <c r="AU291" s="8"/>
      <c r="AV291" s="17">
        <f t="shared" si="82"/>
        <v>0</v>
      </c>
      <c r="AW291" s="8"/>
      <c r="AX291" s="17">
        <f t="shared" si="83"/>
        <v>0</v>
      </c>
      <c r="AY291" s="2">
        <f t="shared" si="61"/>
        <v>1117</v>
      </c>
      <c r="AZ291" s="2">
        <f t="shared" si="60"/>
        <v>0</v>
      </c>
      <c r="BA291" s="3"/>
      <c r="BB291" s="3"/>
      <c r="BC291" s="3"/>
      <c r="BD291" s="3"/>
      <c r="BE291" s="3"/>
      <c r="BF291" s="3"/>
    </row>
    <row r="292" spans="1:58" ht="27">
      <c r="A292" s="14" t="s">
        <v>154</v>
      </c>
      <c r="B292" s="14" t="s">
        <v>167</v>
      </c>
      <c r="C292" s="5" t="s">
        <v>208</v>
      </c>
      <c r="D292" s="15" t="s">
        <v>83</v>
      </c>
      <c r="E292" s="8" t="s">
        <v>84</v>
      </c>
      <c r="F292" s="8">
        <v>49547</v>
      </c>
      <c r="G292" s="8">
        <v>48631</v>
      </c>
      <c r="H292" s="16">
        <f t="shared" si="62"/>
        <v>0.98151250327971418</v>
      </c>
      <c r="I292" s="10">
        <v>916</v>
      </c>
      <c r="J292" s="16">
        <f t="shared" si="63"/>
        <v>1.8487496720285788E-2</v>
      </c>
      <c r="K292" s="8"/>
      <c r="L292" s="17">
        <f t="shared" si="64"/>
        <v>0</v>
      </c>
      <c r="M292" s="8">
        <v>60</v>
      </c>
      <c r="N292" s="17">
        <f t="shared" si="65"/>
        <v>1.2109714008920823E-3</v>
      </c>
      <c r="O292" s="8">
        <v>40</v>
      </c>
      <c r="P292" s="17">
        <f t="shared" si="66"/>
        <v>8.0731426726138821E-4</v>
      </c>
      <c r="Q292" s="8"/>
      <c r="R292" s="17">
        <f t="shared" si="67"/>
        <v>0</v>
      </c>
      <c r="S292" s="8">
        <v>500</v>
      </c>
      <c r="T292" s="17">
        <f t="shared" si="68"/>
        <v>1.0091428340767351E-2</v>
      </c>
      <c r="U292" s="8">
        <v>14</v>
      </c>
      <c r="V292" s="17">
        <f t="shared" si="69"/>
        <v>2.8255999354148589E-4</v>
      </c>
      <c r="W292" s="8"/>
      <c r="X292" s="17">
        <f t="shared" si="70"/>
        <v>0</v>
      </c>
      <c r="Y292" s="8"/>
      <c r="Z292" s="17">
        <f t="shared" si="71"/>
        <v>0</v>
      </c>
      <c r="AA292" s="8"/>
      <c r="AB292" s="17">
        <f t="shared" si="72"/>
        <v>0</v>
      </c>
      <c r="AC292" s="8"/>
      <c r="AD292" s="17">
        <f t="shared" si="73"/>
        <v>0</v>
      </c>
      <c r="AE292" s="8"/>
      <c r="AF292" s="17">
        <f t="shared" si="74"/>
        <v>0</v>
      </c>
      <c r="AG292" s="8"/>
      <c r="AH292" s="17">
        <f t="shared" si="75"/>
        <v>0</v>
      </c>
      <c r="AI292" s="8"/>
      <c r="AJ292" s="17">
        <f t="shared" si="76"/>
        <v>0</v>
      </c>
      <c r="AK292" s="8"/>
      <c r="AL292" s="17">
        <f t="shared" si="77"/>
        <v>0</v>
      </c>
      <c r="AM292" s="8"/>
      <c r="AN292" s="17">
        <f t="shared" si="78"/>
        <v>0</v>
      </c>
      <c r="AO292" s="8">
        <v>132</v>
      </c>
      <c r="AP292" s="17">
        <f t="shared" si="79"/>
        <v>2.6641370819625808E-3</v>
      </c>
      <c r="AQ292" s="8">
        <v>137</v>
      </c>
      <c r="AR292" s="17">
        <f t="shared" si="80"/>
        <v>2.7650513653702546E-3</v>
      </c>
      <c r="AS292" s="8">
        <v>33</v>
      </c>
      <c r="AT292" s="17">
        <f t="shared" si="81"/>
        <v>6.6603427049064521E-4</v>
      </c>
      <c r="AU292" s="8"/>
      <c r="AV292" s="17">
        <f t="shared" si="82"/>
        <v>0</v>
      </c>
      <c r="AW292" s="8"/>
      <c r="AX292" s="17">
        <f t="shared" si="83"/>
        <v>0</v>
      </c>
      <c r="AY292" s="2">
        <f t="shared" si="61"/>
        <v>916</v>
      </c>
      <c r="AZ292" s="2">
        <f t="shared" si="60"/>
        <v>0</v>
      </c>
      <c r="BA292" s="3"/>
      <c r="BB292" s="3"/>
      <c r="BC292" s="3"/>
      <c r="BD292" s="3"/>
      <c r="BE292" s="3"/>
      <c r="BF292" s="3"/>
    </row>
    <row r="293" spans="1:58" ht="15">
      <c r="A293" s="14" t="s">
        <v>158</v>
      </c>
      <c r="B293" s="14" t="s">
        <v>167</v>
      </c>
      <c r="C293" s="5" t="s">
        <v>209</v>
      </c>
      <c r="D293" s="15" t="s">
        <v>96</v>
      </c>
      <c r="E293" s="8" t="s">
        <v>97</v>
      </c>
      <c r="F293" s="8">
        <v>73292</v>
      </c>
      <c r="G293" s="8">
        <v>72590</v>
      </c>
      <c r="H293" s="16">
        <f t="shared" si="62"/>
        <v>0.99042187414724658</v>
      </c>
      <c r="I293" s="10">
        <v>702</v>
      </c>
      <c r="J293" s="16">
        <f t="shared" si="63"/>
        <v>9.5781258527533695E-3</v>
      </c>
      <c r="K293" s="8"/>
      <c r="L293" s="17">
        <f t="shared" si="64"/>
        <v>0</v>
      </c>
      <c r="M293" s="8">
        <v>33</v>
      </c>
      <c r="N293" s="17">
        <f t="shared" si="65"/>
        <v>4.5025377940293619E-4</v>
      </c>
      <c r="O293" s="8">
        <v>92</v>
      </c>
      <c r="P293" s="17">
        <f t="shared" si="66"/>
        <v>1.2552529607597009E-3</v>
      </c>
      <c r="Q293" s="8"/>
      <c r="R293" s="17">
        <f t="shared" si="67"/>
        <v>0</v>
      </c>
      <c r="S293" s="8">
        <v>238</v>
      </c>
      <c r="T293" s="17">
        <f t="shared" si="68"/>
        <v>3.2472848332696612E-3</v>
      </c>
      <c r="U293" s="8"/>
      <c r="V293" s="17">
        <f t="shared" si="69"/>
        <v>0</v>
      </c>
      <c r="W293" s="8"/>
      <c r="X293" s="17">
        <f t="shared" si="70"/>
        <v>0</v>
      </c>
      <c r="Y293" s="8"/>
      <c r="Z293" s="17">
        <f t="shared" si="71"/>
        <v>0</v>
      </c>
      <c r="AA293" s="8"/>
      <c r="AB293" s="17">
        <f t="shared" si="72"/>
        <v>0</v>
      </c>
      <c r="AC293" s="8"/>
      <c r="AD293" s="17">
        <f t="shared" si="73"/>
        <v>0</v>
      </c>
      <c r="AE293" s="8"/>
      <c r="AF293" s="17">
        <f t="shared" si="74"/>
        <v>0</v>
      </c>
      <c r="AG293" s="8"/>
      <c r="AH293" s="17">
        <f t="shared" si="75"/>
        <v>0</v>
      </c>
      <c r="AI293" s="8"/>
      <c r="AJ293" s="17">
        <f t="shared" si="76"/>
        <v>0</v>
      </c>
      <c r="AK293" s="8"/>
      <c r="AL293" s="17">
        <f t="shared" si="77"/>
        <v>0</v>
      </c>
      <c r="AM293" s="8"/>
      <c r="AN293" s="17">
        <f t="shared" si="78"/>
        <v>0</v>
      </c>
      <c r="AO293" s="8">
        <v>40</v>
      </c>
      <c r="AP293" s="17">
        <f t="shared" si="79"/>
        <v>5.4576215685204392E-4</v>
      </c>
      <c r="AQ293" s="8">
        <v>200</v>
      </c>
      <c r="AR293" s="17">
        <f t="shared" si="80"/>
        <v>2.7288107842602192E-3</v>
      </c>
      <c r="AS293" s="8">
        <v>64</v>
      </c>
      <c r="AT293" s="17">
        <f t="shared" si="81"/>
        <v>8.7321945096327026E-4</v>
      </c>
      <c r="AU293" s="8">
        <v>35</v>
      </c>
      <c r="AV293" s="17">
        <f t="shared" si="82"/>
        <v>4.7754188724553838E-4</v>
      </c>
      <c r="AW293" s="8"/>
      <c r="AX293" s="17">
        <f t="shared" si="83"/>
        <v>0</v>
      </c>
      <c r="AY293" s="2">
        <f t="shared" si="61"/>
        <v>702</v>
      </c>
      <c r="AZ293" s="2">
        <f t="shared" si="60"/>
        <v>0</v>
      </c>
      <c r="BA293" s="3"/>
      <c r="BB293" s="3"/>
      <c r="BC293" s="3"/>
      <c r="BD293" s="3"/>
      <c r="BE293" s="3"/>
      <c r="BF293" s="3"/>
    </row>
    <row r="294" spans="1:58" ht="15">
      <c r="A294" s="14" t="s">
        <v>159</v>
      </c>
      <c r="B294" s="14" t="s">
        <v>167</v>
      </c>
      <c r="C294" s="5" t="s">
        <v>210</v>
      </c>
      <c r="D294" s="15" t="s">
        <v>56</v>
      </c>
      <c r="E294" s="8" t="s">
        <v>57</v>
      </c>
      <c r="F294" s="8">
        <v>432692</v>
      </c>
      <c r="G294" s="8">
        <v>429545</v>
      </c>
      <c r="H294" s="16">
        <f t="shared" si="62"/>
        <v>0.99272692816137109</v>
      </c>
      <c r="I294" s="10">
        <v>3147</v>
      </c>
      <c r="J294" s="16">
        <f t="shared" si="63"/>
        <v>7.2730718386288633E-3</v>
      </c>
      <c r="K294" s="8"/>
      <c r="L294" s="17">
        <f t="shared" si="64"/>
        <v>0</v>
      </c>
      <c r="M294" s="8">
        <v>63</v>
      </c>
      <c r="N294" s="17">
        <f t="shared" si="65"/>
        <v>1.456001035378514E-4</v>
      </c>
      <c r="O294" s="8">
        <v>717</v>
      </c>
      <c r="P294" s="17">
        <f t="shared" si="66"/>
        <v>1.657067845026023E-3</v>
      </c>
      <c r="Q294" s="8"/>
      <c r="R294" s="17">
        <f t="shared" si="67"/>
        <v>0</v>
      </c>
      <c r="S294" s="8">
        <v>534</v>
      </c>
      <c r="T294" s="17">
        <f t="shared" si="68"/>
        <v>1.2341342109398834E-3</v>
      </c>
      <c r="U294" s="8">
        <v>374</v>
      </c>
      <c r="V294" s="17">
        <f t="shared" si="69"/>
        <v>8.643561702088321E-4</v>
      </c>
      <c r="W294" s="8"/>
      <c r="X294" s="17">
        <f t="shared" si="70"/>
        <v>0</v>
      </c>
      <c r="Y294" s="8"/>
      <c r="Z294" s="17">
        <f t="shared" si="71"/>
        <v>0</v>
      </c>
      <c r="AA294" s="8"/>
      <c r="AB294" s="17">
        <f t="shared" si="72"/>
        <v>0</v>
      </c>
      <c r="AC294" s="8"/>
      <c r="AD294" s="17">
        <f t="shared" si="73"/>
        <v>0</v>
      </c>
      <c r="AE294" s="8">
        <v>19</v>
      </c>
      <c r="AF294" s="17">
        <f t="shared" si="74"/>
        <v>4.3911142336812326E-5</v>
      </c>
      <c r="AG294" s="8"/>
      <c r="AH294" s="17">
        <f t="shared" si="75"/>
        <v>0</v>
      </c>
      <c r="AI294" s="8"/>
      <c r="AJ294" s="17">
        <f t="shared" si="76"/>
        <v>0</v>
      </c>
      <c r="AK294" s="8"/>
      <c r="AL294" s="17">
        <f t="shared" si="77"/>
        <v>0</v>
      </c>
      <c r="AM294" s="8"/>
      <c r="AN294" s="17">
        <f t="shared" si="78"/>
        <v>0</v>
      </c>
      <c r="AO294" s="8">
        <v>261</v>
      </c>
      <c r="AP294" s="17">
        <f t="shared" si="79"/>
        <v>6.0320042894252725E-4</v>
      </c>
      <c r="AQ294" s="8">
        <v>863</v>
      </c>
      <c r="AR294" s="17">
        <f t="shared" si="80"/>
        <v>1.9944903071931071E-3</v>
      </c>
      <c r="AS294" s="8">
        <v>201</v>
      </c>
      <c r="AT294" s="17">
        <f t="shared" si="81"/>
        <v>4.6453366366838305E-4</v>
      </c>
      <c r="AU294" s="8">
        <v>115</v>
      </c>
      <c r="AV294" s="17">
        <f t="shared" si="82"/>
        <v>2.6577796677544304E-4</v>
      </c>
      <c r="AW294" s="8"/>
      <c r="AX294" s="17">
        <f t="shared" si="83"/>
        <v>0</v>
      </c>
      <c r="AY294" s="2">
        <f t="shared" si="61"/>
        <v>3147</v>
      </c>
      <c r="AZ294" s="2">
        <f t="shared" si="60"/>
        <v>0</v>
      </c>
      <c r="BA294" s="3"/>
      <c r="BB294" s="3"/>
      <c r="BC294" s="3"/>
      <c r="BD294" s="3"/>
      <c r="BE294" s="3"/>
      <c r="BF294" s="3"/>
    </row>
    <row r="295" spans="1:58" ht="27">
      <c r="A295" s="14" t="s">
        <v>159</v>
      </c>
      <c r="B295" s="14" t="s">
        <v>167</v>
      </c>
      <c r="C295" s="5" t="s">
        <v>211</v>
      </c>
      <c r="D295" s="15" t="s">
        <v>143</v>
      </c>
      <c r="E295" s="8" t="s">
        <v>212</v>
      </c>
      <c r="F295" s="8">
        <v>153371</v>
      </c>
      <c r="G295" s="8">
        <v>152192</v>
      </c>
      <c r="H295" s="16">
        <f t="shared" si="62"/>
        <v>0.99231275795293761</v>
      </c>
      <c r="I295" s="10">
        <v>1179</v>
      </c>
      <c r="J295" s="16">
        <f t="shared" si="63"/>
        <v>7.6872420470623518E-3</v>
      </c>
      <c r="K295" s="8"/>
      <c r="L295" s="17">
        <f t="shared" si="64"/>
        <v>0</v>
      </c>
      <c r="M295" s="8">
        <v>6</v>
      </c>
      <c r="N295" s="17">
        <f t="shared" si="65"/>
        <v>3.9120824666983977E-5</v>
      </c>
      <c r="O295" s="8">
        <v>245</v>
      </c>
      <c r="P295" s="17">
        <f t="shared" si="66"/>
        <v>1.5974336739018459E-3</v>
      </c>
      <c r="Q295" s="8"/>
      <c r="R295" s="17">
        <f t="shared" si="67"/>
        <v>0</v>
      </c>
      <c r="S295" s="8">
        <v>187</v>
      </c>
      <c r="T295" s="17">
        <f t="shared" si="68"/>
        <v>1.2192657021210006E-3</v>
      </c>
      <c r="U295" s="8">
        <v>166</v>
      </c>
      <c r="V295" s="17">
        <f t="shared" si="69"/>
        <v>1.0823428157865568E-3</v>
      </c>
      <c r="W295" s="8"/>
      <c r="X295" s="17">
        <f t="shared" si="70"/>
        <v>0</v>
      </c>
      <c r="Y295" s="8"/>
      <c r="Z295" s="17">
        <f t="shared" si="71"/>
        <v>0</v>
      </c>
      <c r="AA295" s="8"/>
      <c r="AB295" s="17">
        <f t="shared" si="72"/>
        <v>0</v>
      </c>
      <c r="AC295" s="8"/>
      <c r="AD295" s="17">
        <f t="shared" si="73"/>
        <v>0</v>
      </c>
      <c r="AE295" s="8">
        <v>2</v>
      </c>
      <c r="AF295" s="17">
        <f t="shared" si="74"/>
        <v>1.304027488899466E-5</v>
      </c>
      <c r="AG295" s="8"/>
      <c r="AH295" s="17">
        <f t="shared" si="75"/>
        <v>0</v>
      </c>
      <c r="AI295" s="8"/>
      <c r="AJ295" s="17">
        <f t="shared" si="76"/>
        <v>0</v>
      </c>
      <c r="AK295" s="8"/>
      <c r="AL295" s="17">
        <f t="shared" si="77"/>
        <v>0</v>
      </c>
      <c r="AM295" s="8"/>
      <c r="AN295" s="17">
        <f t="shared" si="78"/>
        <v>0</v>
      </c>
      <c r="AO295" s="8">
        <v>123</v>
      </c>
      <c r="AP295" s="17">
        <f t="shared" si="79"/>
        <v>8.0197690567317158E-4</v>
      </c>
      <c r="AQ295" s="8">
        <v>401</v>
      </c>
      <c r="AR295" s="17">
        <f t="shared" si="80"/>
        <v>2.6145751152434294E-3</v>
      </c>
      <c r="AS295" s="8">
        <v>20</v>
      </c>
      <c r="AT295" s="17">
        <f t="shared" si="81"/>
        <v>1.3040274888994661E-4</v>
      </c>
      <c r="AU295" s="8">
        <v>29</v>
      </c>
      <c r="AV295" s="17">
        <f t="shared" si="82"/>
        <v>1.8908398589042257E-4</v>
      </c>
      <c r="AW295" s="8"/>
      <c r="AX295" s="17">
        <f t="shared" si="83"/>
        <v>0</v>
      </c>
      <c r="AY295" s="2">
        <f t="shared" si="61"/>
        <v>1179</v>
      </c>
      <c r="AZ295" s="2">
        <f t="shared" si="60"/>
        <v>0</v>
      </c>
      <c r="BA295" s="3"/>
      <c r="BB295" s="3"/>
      <c r="BC295" s="3"/>
      <c r="BD295" s="3"/>
      <c r="BE295" s="3"/>
      <c r="BF295" s="3"/>
    </row>
    <row r="296" spans="1:58" ht="27">
      <c r="A296" s="14" t="s">
        <v>163</v>
      </c>
      <c r="B296" s="14" t="s">
        <v>167</v>
      </c>
      <c r="C296" s="5" t="s">
        <v>213</v>
      </c>
      <c r="D296" s="15" t="s">
        <v>136</v>
      </c>
      <c r="E296" s="8" t="s">
        <v>171</v>
      </c>
      <c r="F296" s="8">
        <v>116209</v>
      </c>
      <c r="G296" s="8">
        <v>115576</v>
      </c>
      <c r="H296" s="16">
        <f t="shared" si="62"/>
        <v>0.99455291758813857</v>
      </c>
      <c r="I296" s="10">
        <v>876</v>
      </c>
      <c r="J296" s="16">
        <f t="shared" si="63"/>
        <v>7.5381424846612567E-3</v>
      </c>
      <c r="K296" s="8"/>
      <c r="L296" s="17">
        <f t="shared" si="64"/>
        <v>0</v>
      </c>
      <c r="M296" s="8">
        <v>45</v>
      </c>
      <c r="N296" s="17">
        <f t="shared" si="65"/>
        <v>3.872333468147906E-4</v>
      </c>
      <c r="O296" s="8">
        <v>57</v>
      </c>
      <c r="P296" s="17">
        <f t="shared" si="66"/>
        <v>4.9049557263206804E-4</v>
      </c>
      <c r="Q296" s="8"/>
      <c r="R296" s="17">
        <f t="shared" si="67"/>
        <v>0</v>
      </c>
      <c r="S296" s="8">
        <v>566</v>
      </c>
      <c r="T296" s="17">
        <f t="shared" si="68"/>
        <v>4.8705349843815885E-3</v>
      </c>
      <c r="U296" s="8"/>
      <c r="V296" s="17">
        <f t="shared" si="69"/>
        <v>0</v>
      </c>
      <c r="W296" s="8"/>
      <c r="X296" s="17">
        <f t="shared" si="70"/>
        <v>0</v>
      </c>
      <c r="Y296" s="8"/>
      <c r="Z296" s="17">
        <f t="shared" si="71"/>
        <v>0</v>
      </c>
      <c r="AA296" s="8"/>
      <c r="AB296" s="17">
        <f t="shared" si="72"/>
        <v>0</v>
      </c>
      <c r="AC296" s="8"/>
      <c r="AD296" s="17">
        <f t="shared" si="73"/>
        <v>0</v>
      </c>
      <c r="AE296" s="8">
        <v>19</v>
      </c>
      <c r="AF296" s="17">
        <f t="shared" si="74"/>
        <v>1.6349852421068935E-4</v>
      </c>
      <c r="AG296" s="8"/>
      <c r="AH296" s="17">
        <f t="shared" si="75"/>
        <v>0</v>
      </c>
      <c r="AI296" s="8"/>
      <c r="AJ296" s="17">
        <f t="shared" si="76"/>
        <v>0</v>
      </c>
      <c r="AK296" s="8"/>
      <c r="AL296" s="17">
        <f t="shared" si="77"/>
        <v>0</v>
      </c>
      <c r="AM296" s="8"/>
      <c r="AN296" s="17">
        <f t="shared" si="78"/>
        <v>0</v>
      </c>
      <c r="AO296" s="8">
        <v>48</v>
      </c>
      <c r="AP296" s="17">
        <f t="shared" si="79"/>
        <v>4.1304890326910996E-4</v>
      </c>
      <c r="AQ296" s="8">
        <v>119</v>
      </c>
      <c r="AR296" s="17">
        <f t="shared" si="80"/>
        <v>1.0240170726880018E-3</v>
      </c>
      <c r="AS296" s="8"/>
      <c r="AT296" s="17">
        <f t="shared" si="81"/>
        <v>0</v>
      </c>
      <c r="AU296" s="8">
        <v>22</v>
      </c>
      <c r="AV296" s="17">
        <f t="shared" si="82"/>
        <v>1.8931408066500874E-4</v>
      </c>
      <c r="AW296" s="8"/>
      <c r="AX296" s="17">
        <f t="shared" si="83"/>
        <v>0</v>
      </c>
      <c r="AY296" s="2">
        <f t="shared" si="61"/>
        <v>876</v>
      </c>
      <c r="AZ296" s="2">
        <f t="shared" si="60"/>
        <v>0</v>
      </c>
      <c r="BA296" s="3"/>
      <c r="BB296" s="3"/>
      <c r="BC296" s="3"/>
      <c r="BD296" s="3"/>
      <c r="BE296" s="3"/>
      <c r="BF296" s="3"/>
    </row>
    <row r="297" spans="1:58" ht="15">
      <c r="A297" s="14" t="s">
        <v>162</v>
      </c>
      <c r="B297" s="14" t="s">
        <v>167</v>
      </c>
      <c r="C297" s="5" t="s">
        <v>214</v>
      </c>
      <c r="D297" s="15" t="s">
        <v>96</v>
      </c>
      <c r="E297" s="8" t="s">
        <v>97</v>
      </c>
      <c r="F297" s="8">
        <v>165992</v>
      </c>
      <c r="G297" s="8">
        <v>165240</v>
      </c>
      <c r="H297" s="16">
        <f t="shared" si="62"/>
        <v>0.99546966118849101</v>
      </c>
      <c r="I297" s="10">
        <v>752</v>
      </c>
      <c r="J297" s="16">
        <f t="shared" si="63"/>
        <v>4.5303388115089886E-3</v>
      </c>
      <c r="K297" s="8"/>
      <c r="L297" s="17">
        <f t="shared" si="64"/>
        <v>0</v>
      </c>
      <c r="M297" s="8">
        <v>19</v>
      </c>
      <c r="N297" s="17">
        <f t="shared" si="65"/>
        <v>1.1446334763121115E-4</v>
      </c>
      <c r="O297" s="8">
        <v>117</v>
      </c>
      <c r="P297" s="17">
        <f t="shared" si="66"/>
        <v>7.0485324593956339E-4</v>
      </c>
      <c r="Q297" s="8"/>
      <c r="R297" s="17">
        <f t="shared" si="67"/>
        <v>0</v>
      </c>
      <c r="S297" s="8">
        <v>100</v>
      </c>
      <c r="T297" s="17">
        <f t="shared" si="68"/>
        <v>6.0243867174321656E-4</v>
      </c>
      <c r="U297" s="8">
        <v>145</v>
      </c>
      <c r="V297" s="17">
        <f t="shared" si="69"/>
        <v>8.7353607402766394E-4</v>
      </c>
      <c r="W297" s="8"/>
      <c r="X297" s="17">
        <f t="shared" si="70"/>
        <v>0</v>
      </c>
      <c r="Y297" s="8"/>
      <c r="Z297" s="17">
        <f t="shared" si="71"/>
        <v>0</v>
      </c>
      <c r="AA297" s="8"/>
      <c r="AB297" s="17">
        <f t="shared" si="72"/>
        <v>0</v>
      </c>
      <c r="AC297" s="8"/>
      <c r="AD297" s="17">
        <f t="shared" si="73"/>
        <v>0</v>
      </c>
      <c r="AE297" s="8">
        <v>17</v>
      </c>
      <c r="AF297" s="17">
        <f t="shared" si="74"/>
        <v>1.0241457419634681E-4</v>
      </c>
      <c r="AG297" s="8"/>
      <c r="AH297" s="17">
        <f t="shared" si="75"/>
        <v>0</v>
      </c>
      <c r="AI297" s="8"/>
      <c r="AJ297" s="17">
        <f t="shared" si="76"/>
        <v>0</v>
      </c>
      <c r="AK297" s="8"/>
      <c r="AL297" s="17">
        <f t="shared" si="77"/>
        <v>0</v>
      </c>
      <c r="AM297" s="8"/>
      <c r="AN297" s="17">
        <f t="shared" si="78"/>
        <v>0</v>
      </c>
      <c r="AO297" s="8">
        <v>26</v>
      </c>
      <c r="AP297" s="17">
        <f t="shared" si="79"/>
        <v>1.5663405465323629E-4</v>
      </c>
      <c r="AQ297" s="8">
        <v>305</v>
      </c>
      <c r="AR297" s="17">
        <f t="shared" si="80"/>
        <v>1.8374379488168104E-3</v>
      </c>
      <c r="AS297" s="8"/>
      <c r="AT297" s="17">
        <f t="shared" si="81"/>
        <v>0</v>
      </c>
      <c r="AU297" s="8">
        <v>23</v>
      </c>
      <c r="AV297" s="17">
        <f t="shared" si="82"/>
        <v>1.3856089450093979E-4</v>
      </c>
      <c r="AW297" s="8"/>
      <c r="AX297" s="17">
        <f t="shared" si="83"/>
        <v>0</v>
      </c>
      <c r="AY297" s="2">
        <f t="shared" si="61"/>
        <v>752</v>
      </c>
      <c r="AZ297" s="2">
        <f t="shared" si="60"/>
        <v>0</v>
      </c>
      <c r="BA297" s="3"/>
      <c r="BB297" s="3"/>
      <c r="BC297" s="3"/>
      <c r="BD297" s="3"/>
      <c r="BE297" s="3"/>
      <c r="BF297" s="3"/>
    </row>
    <row r="298" spans="1:58" ht="27">
      <c r="A298" s="14" t="s">
        <v>166</v>
      </c>
      <c r="B298" s="14" t="s">
        <v>167</v>
      </c>
      <c r="C298" s="5" t="s">
        <v>215</v>
      </c>
      <c r="D298" s="15" t="s">
        <v>136</v>
      </c>
      <c r="E298" s="8" t="s">
        <v>171</v>
      </c>
      <c r="F298" s="8">
        <v>89890</v>
      </c>
      <c r="G298" s="8">
        <v>88683</v>
      </c>
      <c r="H298" s="16">
        <f t="shared" si="62"/>
        <v>0.98657247747246635</v>
      </c>
      <c r="I298" s="10">
        <v>1207</v>
      </c>
      <c r="J298" s="16">
        <f t="shared" si="63"/>
        <v>1.3427522527533653E-2</v>
      </c>
      <c r="K298" s="8">
        <v>24</v>
      </c>
      <c r="L298" s="17">
        <f t="shared" si="64"/>
        <v>2.6699299143397487E-4</v>
      </c>
      <c r="M298" s="8">
        <v>47</v>
      </c>
      <c r="N298" s="17">
        <f t="shared" si="65"/>
        <v>5.2286127489153413E-4</v>
      </c>
      <c r="O298" s="8">
        <v>169</v>
      </c>
      <c r="P298" s="17">
        <f t="shared" si="66"/>
        <v>1.8800756480142396E-3</v>
      </c>
      <c r="Q298" s="8"/>
      <c r="R298" s="17">
        <f t="shared" si="67"/>
        <v>0</v>
      </c>
      <c r="S298" s="8">
        <v>153</v>
      </c>
      <c r="T298" s="17">
        <f t="shared" si="68"/>
        <v>1.7020803203915897E-3</v>
      </c>
      <c r="U298" s="8">
        <v>185</v>
      </c>
      <c r="V298" s="17">
        <f t="shared" si="69"/>
        <v>2.0580709756368894E-3</v>
      </c>
      <c r="W298" s="8"/>
      <c r="X298" s="17">
        <f t="shared" si="70"/>
        <v>0</v>
      </c>
      <c r="Y298" s="8"/>
      <c r="Z298" s="17">
        <f t="shared" si="71"/>
        <v>0</v>
      </c>
      <c r="AA298" s="8"/>
      <c r="AB298" s="17">
        <f t="shared" si="72"/>
        <v>0</v>
      </c>
      <c r="AC298" s="8"/>
      <c r="AD298" s="17">
        <f t="shared" si="73"/>
        <v>0</v>
      </c>
      <c r="AE298" s="8">
        <v>19</v>
      </c>
      <c r="AF298" s="17">
        <f t="shared" si="74"/>
        <v>2.1136945155189677E-4</v>
      </c>
      <c r="AG298" s="8"/>
      <c r="AH298" s="17">
        <f t="shared" si="75"/>
        <v>0</v>
      </c>
      <c r="AI298" s="8"/>
      <c r="AJ298" s="17">
        <f t="shared" si="76"/>
        <v>0</v>
      </c>
      <c r="AK298" s="8"/>
      <c r="AL298" s="17">
        <f t="shared" si="77"/>
        <v>0</v>
      </c>
      <c r="AM298" s="8"/>
      <c r="AN298" s="17">
        <f t="shared" si="78"/>
        <v>0</v>
      </c>
      <c r="AO298" s="8">
        <v>25</v>
      </c>
      <c r="AP298" s="17">
        <f t="shared" si="79"/>
        <v>2.7811769941039048E-4</v>
      </c>
      <c r="AQ298" s="8">
        <v>585</v>
      </c>
      <c r="AR298" s="17">
        <f t="shared" si="80"/>
        <v>6.507954166203137E-3</v>
      </c>
      <c r="AS298" s="8"/>
      <c r="AT298" s="17">
        <f t="shared" si="81"/>
        <v>0</v>
      </c>
      <c r="AU298" s="8"/>
      <c r="AV298" s="17">
        <f t="shared" si="82"/>
        <v>0</v>
      </c>
      <c r="AW298" s="8"/>
      <c r="AX298" s="17">
        <f t="shared" si="83"/>
        <v>0</v>
      </c>
      <c r="AY298" s="2">
        <f t="shared" si="61"/>
        <v>1207</v>
      </c>
      <c r="AZ298" s="2">
        <f t="shared" si="60"/>
        <v>0</v>
      </c>
      <c r="BA298" s="3"/>
      <c r="BB298" s="3"/>
      <c r="BC298" s="3"/>
      <c r="BD298" s="3"/>
      <c r="BE298" s="3"/>
      <c r="BF298" s="3"/>
    </row>
    <row r="299" spans="1:58" ht="27">
      <c r="A299" s="14" t="s">
        <v>166</v>
      </c>
      <c r="B299" s="14" t="s">
        <v>167</v>
      </c>
      <c r="C299" s="5" t="s">
        <v>216</v>
      </c>
      <c r="D299" s="15" t="s">
        <v>83</v>
      </c>
      <c r="E299" s="8" t="s">
        <v>84</v>
      </c>
      <c r="F299" s="8">
        <v>58139</v>
      </c>
      <c r="G299" s="8">
        <v>57648</v>
      </c>
      <c r="H299" s="16">
        <f t="shared" si="62"/>
        <v>0.99155472230344521</v>
      </c>
      <c r="I299" s="10">
        <v>491</v>
      </c>
      <c r="J299" s="16">
        <f t="shared" si="63"/>
        <v>8.4452776965548079E-3</v>
      </c>
      <c r="K299" s="8"/>
      <c r="L299" s="17">
        <f t="shared" si="64"/>
        <v>0</v>
      </c>
      <c r="M299" s="8">
        <v>26</v>
      </c>
      <c r="N299" s="17">
        <f t="shared" si="65"/>
        <v>4.4720411427785138E-4</v>
      </c>
      <c r="O299" s="8">
        <v>48</v>
      </c>
      <c r="P299" s="17">
        <f t="shared" si="66"/>
        <v>8.256075955898794E-4</v>
      </c>
      <c r="Q299" s="8"/>
      <c r="R299" s="17">
        <f t="shared" si="67"/>
        <v>0</v>
      </c>
      <c r="S299" s="8">
        <v>126</v>
      </c>
      <c r="T299" s="17">
        <f t="shared" si="68"/>
        <v>2.1672199384234333E-3</v>
      </c>
      <c r="U299" s="8"/>
      <c r="V299" s="17">
        <f t="shared" si="69"/>
        <v>0</v>
      </c>
      <c r="W299" s="8"/>
      <c r="X299" s="17">
        <f t="shared" si="70"/>
        <v>0</v>
      </c>
      <c r="Y299" s="8"/>
      <c r="Z299" s="17">
        <f t="shared" si="71"/>
        <v>0</v>
      </c>
      <c r="AA299" s="8"/>
      <c r="AB299" s="17">
        <f t="shared" si="72"/>
        <v>0</v>
      </c>
      <c r="AC299" s="8"/>
      <c r="AD299" s="17">
        <f t="shared" si="73"/>
        <v>0</v>
      </c>
      <c r="AE299" s="8">
        <v>14</v>
      </c>
      <c r="AF299" s="17">
        <f t="shared" si="74"/>
        <v>2.408022153803815E-4</v>
      </c>
      <c r="AG299" s="8"/>
      <c r="AH299" s="17">
        <f t="shared" si="75"/>
        <v>0</v>
      </c>
      <c r="AI299" s="8"/>
      <c r="AJ299" s="17">
        <f t="shared" si="76"/>
        <v>0</v>
      </c>
      <c r="AK299" s="8"/>
      <c r="AL299" s="17">
        <f t="shared" si="77"/>
        <v>0</v>
      </c>
      <c r="AM299" s="8"/>
      <c r="AN299" s="17">
        <f t="shared" si="78"/>
        <v>0</v>
      </c>
      <c r="AO299" s="8">
        <v>40</v>
      </c>
      <c r="AP299" s="17">
        <f t="shared" si="79"/>
        <v>6.8800632965823291E-4</v>
      </c>
      <c r="AQ299" s="8">
        <v>226</v>
      </c>
      <c r="AR299" s="17">
        <f t="shared" si="80"/>
        <v>3.8872357625690155E-3</v>
      </c>
      <c r="AS299" s="8"/>
      <c r="AT299" s="17">
        <f t="shared" si="81"/>
        <v>0</v>
      </c>
      <c r="AU299" s="8">
        <v>11</v>
      </c>
      <c r="AV299" s="17">
        <f t="shared" si="82"/>
        <v>1.8920174065601404E-4</v>
      </c>
      <c r="AW299" s="8"/>
      <c r="AX299" s="17">
        <f t="shared" si="83"/>
        <v>0</v>
      </c>
      <c r="AY299" s="2">
        <f t="shared" si="61"/>
        <v>491</v>
      </c>
      <c r="AZ299" s="2">
        <f t="shared" si="60"/>
        <v>0</v>
      </c>
      <c r="BA299" s="3"/>
      <c r="BB299" s="3"/>
      <c r="BC299" s="3"/>
      <c r="BD299" s="3"/>
      <c r="BE299" s="3"/>
      <c r="BF299" s="3"/>
    </row>
    <row r="300" spans="1:58" ht="27">
      <c r="A300" s="14" t="s">
        <v>166</v>
      </c>
      <c r="B300" s="14" t="s">
        <v>167</v>
      </c>
      <c r="C300" s="5" t="s">
        <v>217</v>
      </c>
      <c r="D300" s="15" t="s">
        <v>69</v>
      </c>
      <c r="E300" s="8" t="s">
        <v>70</v>
      </c>
      <c r="F300" s="8">
        <v>54334</v>
      </c>
      <c r="G300" s="8">
        <v>53645</v>
      </c>
      <c r="H300" s="16">
        <f t="shared" si="62"/>
        <v>0.98731917399786506</v>
      </c>
      <c r="I300" s="10">
        <v>689</v>
      </c>
      <c r="J300" s="16">
        <f t="shared" si="63"/>
        <v>1.2680826002134942E-2</v>
      </c>
      <c r="K300" s="8">
        <v>19</v>
      </c>
      <c r="L300" s="17">
        <f t="shared" si="64"/>
        <v>3.4968896087164572E-4</v>
      </c>
      <c r="M300" s="8">
        <v>32</v>
      </c>
      <c r="N300" s="17">
        <f t="shared" si="65"/>
        <v>5.8894982883645603E-4</v>
      </c>
      <c r="O300" s="8">
        <v>197</v>
      </c>
      <c r="P300" s="17">
        <f t="shared" si="66"/>
        <v>3.6257223837744324E-3</v>
      </c>
      <c r="Q300" s="8"/>
      <c r="R300" s="17">
        <f t="shared" si="67"/>
        <v>0</v>
      </c>
      <c r="S300" s="8">
        <v>0</v>
      </c>
      <c r="T300" s="17">
        <f t="shared" si="68"/>
        <v>0</v>
      </c>
      <c r="U300" s="8">
        <v>0</v>
      </c>
      <c r="V300" s="17">
        <f t="shared" si="69"/>
        <v>0</v>
      </c>
      <c r="W300" s="8"/>
      <c r="X300" s="17">
        <f t="shared" si="70"/>
        <v>0</v>
      </c>
      <c r="Y300" s="8"/>
      <c r="Z300" s="17">
        <f t="shared" si="71"/>
        <v>0</v>
      </c>
      <c r="AA300" s="8"/>
      <c r="AB300" s="17">
        <f t="shared" si="72"/>
        <v>0</v>
      </c>
      <c r="AC300" s="8"/>
      <c r="AD300" s="17">
        <f t="shared" si="73"/>
        <v>0</v>
      </c>
      <c r="AE300" s="8">
        <v>17</v>
      </c>
      <c r="AF300" s="17">
        <f t="shared" si="74"/>
        <v>3.1287959656936727E-4</v>
      </c>
      <c r="AG300" s="8"/>
      <c r="AH300" s="17">
        <f t="shared" si="75"/>
        <v>0</v>
      </c>
      <c r="AI300" s="8"/>
      <c r="AJ300" s="17">
        <f t="shared" si="76"/>
        <v>0</v>
      </c>
      <c r="AK300" s="8"/>
      <c r="AL300" s="17">
        <f t="shared" si="77"/>
        <v>0</v>
      </c>
      <c r="AM300" s="8"/>
      <c r="AN300" s="17">
        <f t="shared" si="78"/>
        <v>0</v>
      </c>
      <c r="AO300" s="8">
        <v>16</v>
      </c>
      <c r="AP300" s="17">
        <f t="shared" si="79"/>
        <v>2.9447491441822801E-4</v>
      </c>
      <c r="AQ300" s="8">
        <v>408</v>
      </c>
      <c r="AR300" s="17">
        <f t="shared" si="80"/>
        <v>7.509110317664814E-3</v>
      </c>
      <c r="AS300" s="8"/>
      <c r="AT300" s="17">
        <f t="shared" si="81"/>
        <v>0</v>
      </c>
      <c r="AU300" s="8"/>
      <c r="AV300" s="17">
        <f t="shared" si="82"/>
        <v>0</v>
      </c>
      <c r="AW300" s="8"/>
      <c r="AX300" s="17">
        <f t="shared" si="83"/>
        <v>0</v>
      </c>
      <c r="AY300" s="2">
        <f t="shared" si="61"/>
        <v>689</v>
      </c>
      <c r="AZ300" s="2">
        <f t="shared" si="60"/>
        <v>0</v>
      </c>
      <c r="BA300" s="3"/>
      <c r="BB300" s="3"/>
      <c r="BC300" s="3"/>
      <c r="BD300" s="3"/>
      <c r="BE300" s="3"/>
      <c r="BF300" s="3"/>
    </row>
    <row r="301" spans="1:58" ht="54">
      <c r="A301" s="14" t="s">
        <v>148</v>
      </c>
      <c r="B301" s="14" t="s">
        <v>167</v>
      </c>
      <c r="C301" s="5">
        <v>60257500205475</v>
      </c>
      <c r="D301" s="15" t="s">
        <v>56</v>
      </c>
      <c r="E301" s="8" t="s">
        <v>218</v>
      </c>
      <c r="F301" s="8">
        <v>322033</v>
      </c>
      <c r="G301" s="8">
        <v>319920</v>
      </c>
      <c r="H301" s="16">
        <f t="shared" si="62"/>
        <v>0.99343856064440605</v>
      </c>
      <c r="I301" s="10">
        <v>2113</v>
      </c>
      <c r="J301" s="16">
        <f t="shared" si="63"/>
        <v>6.5614393555939923E-3</v>
      </c>
      <c r="K301" s="8">
        <v>92</v>
      </c>
      <c r="L301" s="17">
        <f t="shared" si="64"/>
        <v>2.8568500743712599E-4</v>
      </c>
      <c r="M301" s="8">
        <v>7</v>
      </c>
      <c r="N301" s="17">
        <f t="shared" si="65"/>
        <v>2.1736902739781328E-5</v>
      </c>
      <c r="O301" s="8">
        <v>4</v>
      </c>
      <c r="P301" s="17">
        <f t="shared" si="66"/>
        <v>1.2421087279875044E-5</v>
      </c>
      <c r="Q301" s="8"/>
      <c r="R301" s="17">
        <f t="shared" si="67"/>
        <v>0</v>
      </c>
      <c r="S301" s="8">
        <v>285</v>
      </c>
      <c r="T301" s="17">
        <f t="shared" si="68"/>
        <v>8.8500246869109686E-4</v>
      </c>
      <c r="U301" s="8">
        <v>1098</v>
      </c>
      <c r="V301" s="17">
        <f t="shared" si="69"/>
        <v>3.4095884583256997E-3</v>
      </c>
      <c r="W301" s="8"/>
      <c r="X301" s="17">
        <f t="shared" si="70"/>
        <v>0</v>
      </c>
      <c r="Y301" s="8"/>
      <c r="Z301" s="17">
        <f t="shared" si="71"/>
        <v>0</v>
      </c>
      <c r="AA301" s="8"/>
      <c r="AB301" s="17">
        <f t="shared" si="72"/>
        <v>0</v>
      </c>
      <c r="AC301" s="8"/>
      <c r="AD301" s="17">
        <f t="shared" si="73"/>
        <v>0</v>
      </c>
      <c r="AE301" s="8">
        <v>4</v>
      </c>
      <c r="AF301" s="17">
        <f t="shared" si="74"/>
        <v>1.2421087279875044E-5</v>
      </c>
      <c r="AG301" s="8"/>
      <c r="AH301" s="17">
        <f t="shared" si="75"/>
        <v>0</v>
      </c>
      <c r="AI301" s="8"/>
      <c r="AJ301" s="17">
        <f t="shared" si="76"/>
        <v>0</v>
      </c>
      <c r="AK301" s="8"/>
      <c r="AL301" s="17">
        <f t="shared" si="77"/>
        <v>0</v>
      </c>
      <c r="AM301" s="8"/>
      <c r="AN301" s="17">
        <f t="shared" si="78"/>
        <v>0</v>
      </c>
      <c r="AO301" s="8">
        <v>42</v>
      </c>
      <c r="AP301" s="17">
        <f t="shared" si="79"/>
        <v>1.3042141643868795E-4</v>
      </c>
      <c r="AQ301" s="8">
        <v>585</v>
      </c>
      <c r="AR301" s="17">
        <f t="shared" si="80"/>
        <v>1.8165840146817252E-3</v>
      </c>
      <c r="AS301" s="8"/>
      <c r="AT301" s="17">
        <f t="shared" si="81"/>
        <v>0</v>
      </c>
      <c r="AU301" s="8"/>
      <c r="AV301" s="17">
        <f t="shared" si="82"/>
        <v>0</v>
      </c>
      <c r="AW301" s="8"/>
      <c r="AX301" s="17">
        <f t="shared" si="83"/>
        <v>0</v>
      </c>
      <c r="AY301" s="2">
        <f t="shared" si="61"/>
        <v>2117</v>
      </c>
      <c r="AZ301" s="2">
        <f t="shared" si="60"/>
        <v>4</v>
      </c>
      <c r="BA301" s="3"/>
      <c r="BB301" s="3"/>
      <c r="BC301" s="3"/>
      <c r="BD301" s="3"/>
      <c r="BE301" s="3"/>
      <c r="BF301" s="3"/>
    </row>
    <row r="302" spans="1:58" ht="27">
      <c r="A302" s="14" t="s">
        <v>142</v>
      </c>
      <c r="B302" s="14" t="s">
        <v>167</v>
      </c>
      <c r="C302" s="57" t="s">
        <v>219</v>
      </c>
      <c r="D302" s="15" t="s">
        <v>83</v>
      </c>
      <c r="E302" s="8" t="s">
        <v>84</v>
      </c>
      <c r="F302" s="8">
        <v>35255</v>
      </c>
      <c r="G302" s="8">
        <f t="shared" ref="G302:G307" si="85">F302-I302</f>
        <v>35010</v>
      </c>
      <c r="H302" s="16">
        <f t="shared" si="62"/>
        <v>0.99305063111615377</v>
      </c>
      <c r="I302" s="10">
        <v>245</v>
      </c>
      <c r="J302" s="16">
        <f t="shared" si="63"/>
        <v>6.9493688838462627E-3</v>
      </c>
      <c r="K302" s="8">
        <v>0</v>
      </c>
      <c r="L302" s="17">
        <f t="shared" si="64"/>
        <v>0</v>
      </c>
      <c r="M302" s="8">
        <v>18</v>
      </c>
      <c r="N302" s="17">
        <f t="shared" si="65"/>
        <v>5.1056587718054179E-4</v>
      </c>
      <c r="O302" s="8">
        <v>13</v>
      </c>
      <c r="P302" s="17">
        <f t="shared" si="66"/>
        <v>3.6874202240816904E-4</v>
      </c>
      <c r="Q302" s="8">
        <v>0</v>
      </c>
      <c r="R302" s="17">
        <f t="shared" si="67"/>
        <v>0</v>
      </c>
      <c r="S302" s="8">
        <v>0</v>
      </c>
      <c r="T302" s="17">
        <f t="shared" si="68"/>
        <v>0</v>
      </c>
      <c r="U302" s="8">
        <v>0</v>
      </c>
      <c r="V302" s="17">
        <f t="shared" si="69"/>
        <v>0</v>
      </c>
      <c r="W302" s="8">
        <v>0</v>
      </c>
      <c r="X302" s="17">
        <f t="shared" si="70"/>
        <v>0</v>
      </c>
      <c r="Y302" s="8">
        <v>0</v>
      </c>
      <c r="Z302" s="17">
        <f t="shared" si="71"/>
        <v>0</v>
      </c>
      <c r="AA302" s="8">
        <v>0</v>
      </c>
      <c r="AB302" s="17">
        <f t="shared" si="72"/>
        <v>0</v>
      </c>
      <c r="AC302" s="8">
        <v>0</v>
      </c>
      <c r="AD302" s="17">
        <f t="shared" si="73"/>
        <v>0</v>
      </c>
      <c r="AE302" s="8">
        <v>18</v>
      </c>
      <c r="AF302" s="17">
        <f t="shared" si="74"/>
        <v>5.1056587718054179E-4</v>
      </c>
      <c r="AG302" s="8">
        <v>0</v>
      </c>
      <c r="AH302" s="17">
        <f t="shared" si="75"/>
        <v>0</v>
      </c>
      <c r="AI302" s="8">
        <v>0</v>
      </c>
      <c r="AJ302" s="17">
        <f t="shared" si="76"/>
        <v>0</v>
      </c>
      <c r="AK302" s="8">
        <v>0</v>
      </c>
      <c r="AL302" s="17">
        <f t="shared" si="77"/>
        <v>0</v>
      </c>
      <c r="AM302" s="8">
        <v>0</v>
      </c>
      <c r="AN302" s="17">
        <f t="shared" si="78"/>
        <v>0</v>
      </c>
      <c r="AO302" s="8">
        <v>0</v>
      </c>
      <c r="AP302" s="17">
        <f t="shared" si="79"/>
        <v>0</v>
      </c>
      <c r="AQ302" s="8">
        <v>0</v>
      </c>
      <c r="AR302" s="17">
        <f t="shared" si="80"/>
        <v>0</v>
      </c>
      <c r="AS302" s="8">
        <v>196</v>
      </c>
      <c r="AT302" s="17">
        <f t="shared" si="81"/>
        <v>5.5594951070770107E-3</v>
      </c>
      <c r="AU302" s="8">
        <v>0</v>
      </c>
      <c r="AV302" s="17">
        <f t="shared" si="82"/>
        <v>0</v>
      </c>
      <c r="AW302" s="8">
        <v>0</v>
      </c>
      <c r="AX302" s="17">
        <f t="shared" si="83"/>
        <v>0</v>
      </c>
      <c r="AY302" s="2">
        <f t="shared" si="61"/>
        <v>245</v>
      </c>
      <c r="AZ302" s="2">
        <f t="shared" si="60"/>
        <v>0</v>
      </c>
      <c r="BA302" s="3"/>
      <c r="BB302" s="3"/>
      <c r="BC302" s="3"/>
      <c r="BD302" s="3"/>
      <c r="BE302" s="3"/>
      <c r="BF302" s="3"/>
    </row>
    <row r="303" spans="1:58" ht="15">
      <c r="A303" s="14" t="s">
        <v>124</v>
      </c>
      <c r="B303" s="14" t="s">
        <v>167</v>
      </c>
      <c r="C303" s="57" t="s">
        <v>220</v>
      </c>
      <c r="D303" s="15" t="s">
        <v>53</v>
      </c>
      <c r="E303" s="8" t="s">
        <v>54</v>
      </c>
      <c r="F303" s="8">
        <v>34400</v>
      </c>
      <c r="G303" s="8">
        <f t="shared" si="85"/>
        <v>34127</v>
      </c>
      <c r="H303" s="16">
        <f t="shared" si="62"/>
        <v>0.99206395348837206</v>
      </c>
      <c r="I303" s="10">
        <v>273</v>
      </c>
      <c r="J303" s="16">
        <f t="shared" si="63"/>
        <v>7.9360465116279071E-3</v>
      </c>
      <c r="K303" s="8">
        <v>0</v>
      </c>
      <c r="L303" s="17">
        <f t="shared" si="64"/>
        <v>0</v>
      </c>
      <c r="M303" s="8">
        <v>24</v>
      </c>
      <c r="N303" s="17">
        <f t="shared" si="65"/>
        <v>6.9767441860465117E-4</v>
      </c>
      <c r="O303" s="8">
        <v>20</v>
      </c>
      <c r="P303" s="17">
        <f t="shared" si="66"/>
        <v>5.8139534883720929E-4</v>
      </c>
      <c r="Q303" s="8">
        <v>0</v>
      </c>
      <c r="R303" s="17">
        <f t="shared" si="67"/>
        <v>0</v>
      </c>
      <c r="S303" s="8">
        <v>17</v>
      </c>
      <c r="T303" s="17">
        <f t="shared" si="68"/>
        <v>4.9418604651162786E-4</v>
      </c>
      <c r="U303" s="8">
        <v>0</v>
      </c>
      <c r="V303" s="17">
        <f t="shared" si="69"/>
        <v>0</v>
      </c>
      <c r="W303" s="8">
        <v>63</v>
      </c>
      <c r="X303" s="17">
        <f t="shared" si="70"/>
        <v>1.8313953488372093E-3</v>
      </c>
      <c r="Y303" s="8">
        <v>0</v>
      </c>
      <c r="Z303" s="17">
        <f t="shared" si="71"/>
        <v>0</v>
      </c>
      <c r="AA303" s="8">
        <v>0</v>
      </c>
      <c r="AB303" s="17">
        <f t="shared" si="72"/>
        <v>0</v>
      </c>
      <c r="AC303" s="8">
        <v>0</v>
      </c>
      <c r="AD303" s="17">
        <f t="shared" si="73"/>
        <v>0</v>
      </c>
      <c r="AE303" s="8">
        <v>14</v>
      </c>
      <c r="AF303" s="17">
        <f t="shared" si="74"/>
        <v>4.0697674418604653E-4</v>
      </c>
      <c r="AG303" s="8">
        <v>0</v>
      </c>
      <c r="AH303" s="17">
        <f t="shared" si="75"/>
        <v>0</v>
      </c>
      <c r="AI303" s="8">
        <v>0</v>
      </c>
      <c r="AJ303" s="17">
        <f t="shared" si="76"/>
        <v>0</v>
      </c>
      <c r="AK303" s="8">
        <v>0</v>
      </c>
      <c r="AL303" s="17">
        <f t="shared" si="77"/>
        <v>0</v>
      </c>
      <c r="AM303" s="8">
        <v>0</v>
      </c>
      <c r="AN303" s="17">
        <f t="shared" si="78"/>
        <v>0</v>
      </c>
      <c r="AO303" s="8">
        <v>0</v>
      </c>
      <c r="AP303" s="17">
        <f t="shared" si="79"/>
        <v>0</v>
      </c>
      <c r="AQ303" s="8">
        <v>0</v>
      </c>
      <c r="AR303" s="17">
        <f t="shared" si="80"/>
        <v>0</v>
      </c>
      <c r="AS303" s="8">
        <v>135</v>
      </c>
      <c r="AT303" s="17">
        <f t="shared" si="81"/>
        <v>3.9244186046511632E-3</v>
      </c>
      <c r="AU303" s="8">
        <v>0</v>
      </c>
      <c r="AV303" s="17">
        <f t="shared" si="82"/>
        <v>0</v>
      </c>
      <c r="AW303" s="8">
        <v>0</v>
      </c>
      <c r="AX303" s="17">
        <f t="shared" si="83"/>
        <v>0</v>
      </c>
      <c r="AY303" s="2">
        <f t="shared" si="61"/>
        <v>273</v>
      </c>
      <c r="AZ303" s="2">
        <f t="shared" si="60"/>
        <v>0</v>
      </c>
      <c r="BA303" s="3"/>
      <c r="BB303" s="3"/>
      <c r="BC303" s="3"/>
      <c r="BD303" s="3"/>
      <c r="BE303" s="3"/>
      <c r="BF303" s="3"/>
    </row>
    <row r="304" spans="1:58" ht="27">
      <c r="A304" s="14" t="s">
        <v>193</v>
      </c>
      <c r="B304" s="14" t="s">
        <v>167</v>
      </c>
      <c r="C304" s="57" t="s">
        <v>192</v>
      </c>
      <c r="D304" s="15" t="s">
        <v>53</v>
      </c>
      <c r="E304" s="8" t="s">
        <v>54</v>
      </c>
      <c r="F304" s="8">
        <v>32322</v>
      </c>
      <c r="G304" s="8">
        <f t="shared" si="85"/>
        <v>32101</v>
      </c>
      <c r="H304" s="16">
        <f t="shared" si="62"/>
        <v>0.99316255182228819</v>
      </c>
      <c r="I304" s="10">
        <v>221</v>
      </c>
      <c r="J304" s="16">
        <f t="shared" si="63"/>
        <v>6.8374481777117753E-3</v>
      </c>
      <c r="K304" s="8">
        <v>0</v>
      </c>
      <c r="L304" s="17">
        <f t="shared" si="64"/>
        <v>0</v>
      </c>
      <c r="M304" s="8">
        <v>27</v>
      </c>
      <c r="N304" s="17">
        <f t="shared" si="65"/>
        <v>8.3534434750324852E-4</v>
      </c>
      <c r="O304" s="8">
        <v>26</v>
      </c>
      <c r="P304" s="17">
        <f t="shared" si="66"/>
        <v>8.0440566796609119E-4</v>
      </c>
      <c r="Q304" s="8">
        <v>0</v>
      </c>
      <c r="R304" s="17">
        <f t="shared" si="67"/>
        <v>0</v>
      </c>
      <c r="S304" s="8">
        <v>20</v>
      </c>
      <c r="T304" s="17">
        <f t="shared" si="68"/>
        <v>6.1877359074314709E-4</v>
      </c>
      <c r="U304" s="8">
        <v>0</v>
      </c>
      <c r="V304" s="17">
        <f t="shared" si="69"/>
        <v>0</v>
      </c>
      <c r="W304" s="8">
        <v>0</v>
      </c>
      <c r="X304" s="17">
        <f t="shared" si="70"/>
        <v>0</v>
      </c>
      <c r="Y304" s="8">
        <v>0</v>
      </c>
      <c r="Z304" s="17">
        <f t="shared" si="71"/>
        <v>0</v>
      </c>
      <c r="AA304" s="8">
        <v>0</v>
      </c>
      <c r="AB304" s="17">
        <f t="shared" si="72"/>
        <v>0</v>
      </c>
      <c r="AC304" s="8">
        <v>0</v>
      </c>
      <c r="AD304" s="17">
        <f t="shared" si="73"/>
        <v>0</v>
      </c>
      <c r="AE304" s="8">
        <v>23</v>
      </c>
      <c r="AF304" s="17">
        <f t="shared" si="74"/>
        <v>7.1158962935461919E-4</v>
      </c>
      <c r="AG304" s="8">
        <v>0</v>
      </c>
      <c r="AH304" s="17">
        <f t="shared" si="75"/>
        <v>0</v>
      </c>
      <c r="AI304" s="8">
        <v>0</v>
      </c>
      <c r="AJ304" s="17">
        <f t="shared" si="76"/>
        <v>0</v>
      </c>
      <c r="AK304" s="8">
        <v>0</v>
      </c>
      <c r="AL304" s="17">
        <f t="shared" si="77"/>
        <v>0</v>
      </c>
      <c r="AM304" s="8">
        <v>0</v>
      </c>
      <c r="AN304" s="17">
        <f t="shared" si="78"/>
        <v>0</v>
      </c>
      <c r="AO304" s="8">
        <v>0</v>
      </c>
      <c r="AP304" s="17">
        <f t="shared" si="79"/>
        <v>0</v>
      </c>
      <c r="AQ304" s="8">
        <v>26</v>
      </c>
      <c r="AR304" s="17">
        <f t="shared" si="80"/>
        <v>8.0440566796609119E-4</v>
      </c>
      <c r="AS304" s="8">
        <v>99</v>
      </c>
      <c r="AT304" s="17">
        <f t="shared" si="81"/>
        <v>3.0629292741785781E-3</v>
      </c>
      <c r="AU304" s="8">
        <v>0</v>
      </c>
      <c r="AV304" s="17">
        <f t="shared" si="82"/>
        <v>0</v>
      </c>
      <c r="AW304" s="8">
        <v>0</v>
      </c>
      <c r="AX304" s="17">
        <f t="shared" si="83"/>
        <v>0</v>
      </c>
      <c r="AY304" s="2">
        <f t="shared" si="61"/>
        <v>221</v>
      </c>
      <c r="AZ304" s="2">
        <f t="shared" si="60"/>
        <v>0</v>
      </c>
      <c r="BA304" s="3"/>
      <c r="BB304" s="3"/>
      <c r="BC304" s="3"/>
      <c r="BD304" s="3"/>
      <c r="BE304" s="3"/>
      <c r="BF304" s="3"/>
    </row>
    <row r="305" spans="1:58" ht="27">
      <c r="A305" s="14" t="s">
        <v>146</v>
      </c>
      <c r="B305" s="14" t="s">
        <v>167</v>
      </c>
      <c r="C305" s="57" t="s">
        <v>221</v>
      </c>
      <c r="D305" s="15" t="s">
        <v>87</v>
      </c>
      <c r="E305" s="8" t="s">
        <v>88</v>
      </c>
      <c r="F305" s="8">
        <v>43060</v>
      </c>
      <c r="G305" s="8">
        <f t="shared" si="85"/>
        <v>42809</v>
      </c>
      <c r="H305" s="16">
        <f t="shared" si="62"/>
        <v>0.99417092429168596</v>
      </c>
      <c r="I305" s="10">
        <v>251</v>
      </c>
      <c r="J305" s="16">
        <f t="shared" si="63"/>
        <v>5.8290757083139808E-3</v>
      </c>
      <c r="K305" s="8">
        <v>0</v>
      </c>
      <c r="L305" s="17">
        <f t="shared" si="64"/>
        <v>0</v>
      </c>
      <c r="M305" s="8">
        <v>33</v>
      </c>
      <c r="N305" s="17">
        <f t="shared" si="65"/>
        <v>7.6637250348351137E-4</v>
      </c>
      <c r="O305" s="8">
        <v>12</v>
      </c>
      <c r="P305" s="17">
        <f t="shared" si="66"/>
        <v>2.7868091035764052E-4</v>
      </c>
      <c r="Q305" s="8">
        <v>0</v>
      </c>
      <c r="R305" s="17">
        <f t="shared" si="67"/>
        <v>0</v>
      </c>
      <c r="S305" s="8">
        <v>0</v>
      </c>
      <c r="T305" s="17">
        <f t="shared" si="68"/>
        <v>0</v>
      </c>
      <c r="U305" s="8">
        <v>0</v>
      </c>
      <c r="V305" s="17">
        <f t="shared" si="69"/>
        <v>0</v>
      </c>
      <c r="W305" s="8">
        <v>0</v>
      </c>
      <c r="X305" s="17">
        <f t="shared" si="70"/>
        <v>0</v>
      </c>
      <c r="Y305" s="8">
        <v>0</v>
      </c>
      <c r="Z305" s="17">
        <f t="shared" si="71"/>
        <v>0</v>
      </c>
      <c r="AA305" s="8">
        <v>0</v>
      </c>
      <c r="AB305" s="17">
        <f t="shared" si="72"/>
        <v>0</v>
      </c>
      <c r="AC305" s="8">
        <v>0</v>
      </c>
      <c r="AD305" s="17">
        <f t="shared" si="73"/>
        <v>0</v>
      </c>
      <c r="AE305" s="8">
        <v>30</v>
      </c>
      <c r="AF305" s="17">
        <f t="shared" si="74"/>
        <v>6.9670227589410129E-4</v>
      </c>
      <c r="AG305" s="8">
        <v>0</v>
      </c>
      <c r="AH305" s="17">
        <f t="shared" si="75"/>
        <v>0</v>
      </c>
      <c r="AI305" s="8">
        <v>0</v>
      </c>
      <c r="AJ305" s="17">
        <f t="shared" si="76"/>
        <v>0</v>
      </c>
      <c r="AK305" s="8">
        <v>0</v>
      </c>
      <c r="AL305" s="17">
        <f t="shared" si="77"/>
        <v>0</v>
      </c>
      <c r="AM305" s="8">
        <v>0</v>
      </c>
      <c r="AN305" s="17">
        <f t="shared" si="78"/>
        <v>0</v>
      </c>
      <c r="AO305" s="8">
        <v>0</v>
      </c>
      <c r="AP305" s="17">
        <f t="shared" si="79"/>
        <v>0</v>
      </c>
      <c r="AQ305" s="8">
        <v>0</v>
      </c>
      <c r="AR305" s="17">
        <f t="shared" si="80"/>
        <v>0</v>
      </c>
      <c r="AS305" s="8">
        <v>176</v>
      </c>
      <c r="AT305" s="17">
        <f t="shared" si="81"/>
        <v>4.0873200185787273E-3</v>
      </c>
      <c r="AU305" s="8">
        <v>0</v>
      </c>
      <c r="AV305" s="17">
        <f t="shared" si="82"/>
        <v>0</v>
      </c>
      <c r="AW305" s="8">
        <v>0</v>
      </c>
      <c r="AX305" s="17">
        <f t="shared" si="83"/>
        <v>0</v>
      </c>
      <c r="AY305" s="2">
        <f t="shared" si="61"/>
        <v>251</v>
      </c>
      <c r="AZ305" s="2">
        <f t="shared" si="60"/>
        <v>0</v>
      </c>
      <c r="BA305" s="3"/>
      <c r="BB305" s="3"/>
      <c r="BC305" s="3"/>
      <c r="BD305" s="3"/>
      <c r="BE305" s="3"/>
      <c r="BF305" s="3"/>
    </row>
    <row r="306" spans="1:58" ht="15">
      <c r="A306" s="14" t="s">
        <v>222</v>
      </c>
      <c r="B306" s="14" t="s">
        <v>167</v>
      </c>
      <c r="C306" s="57" t="s">
        <v>223</v>
      </c>
      <c r="D306" s="15" t="s">
        <v>122</v>
      </c>
      <c r="E306" s="8" t="s">
        <v>123</v>
      </c>
      <c r="F306" s="8">
        <v>35497</v>
      </c>
      <c r="G306" s="8">
        <f t="shared" si="85"/>
        <v>35288</v>
      </c>
      <c r="H306" s="16">
        <f t="shared" si="62"/>
        <v>0.99411217849395728</v>
      </c>
      <c r="I306" s="10">
        <v>209</v>
      </c>
      <c r="J306" s="16">
        <f t="shared" si="63"/>
        <v>5.8878215060427638E-3</v>
      </c>
      <c r="K306" s="8">
        <v>0</v>
      </c>
      <c r="L306" s="17">
        <f t="shared" si="64"/>
        <v>0</v>
      </c>
      <c r="M306" s="8">
        <v>24</v>
      </c>
      <c r="N306" s="17">
        <f t="shared" si="65"/>
        <v>6.7611347437811643E-4</v>
      </c>
      <c r="O306" s="8">
        <v>11</v>
      </c>
      <c r="P306" s="17">
        <f t="shared" si="66"/>
        <v>3.0988534242330339E-4</v>
      </c>
      <c r="Q306" s="8">
        <v>0</v>
      </c>
      <c r="R306" s="17">
        <f t="shared" si="67"/>
        <v>0</v>
      </c>
      <c r="S306" s="8">
        <v>38</v>
      </c>
      <c r="T306" s="17">
        <f t="shared" si="68"/>
        <v>1.0705130010986844E-3</v>
      </c>
      <c r="U306" s="8">
        <v>16</v>
      </c>
      <c r="V306" s="17">
        <f t="shared" si="69"/>
        <v>4.5074231625207766E-4</v>
      </c>
      <c r="W306" s="8">
        <v>0</v>
      </c>
      <c r="X306" s="17">
        <f t="shared" si="70"/>
        <v>0</v>
      </c>
      <c r="Y306" s="8">
        <v>0</v>
      </c>
      <c r="Z306" s="17">
        <f t="shared" si="71"/>
        <v>0</v>
      </c>
      <c r="AA306" s="8">
        <v>0</v>
      </c>
      <c r="AB306" s="17">
        <f t="shared" si="72"/>
        <v>0</v>
      </c>
      <c r="AC306" s="8">
        <v>0</v>
      </c>
      <c r="AD306" s="17">
        <f t="shared" si="73"/>
        <v>0</v>
      </c>
      <c r="AE306" s="8">
        <v>14</v>
      </c>
      <c r="AF306" s="17">
        <f t="shared" si="74"/>
        <v>3.9439952672056796E-4</v>
      </c>
      <c r="AG306" s="8">
        <v>0</v>
      </c>
      <c r="AH306" s="17">
        <f t="shared" si="75"/>
        <v>0</v>
      </c>
      <c r="AI306" s="8">
        <v>0</v>
      </c>
      <c r="AJ306" s="17">
        <f t="shared" si="76"/>
        <v>0</v>
      </c>
      <c r="AK306" s="8">
        <v>0</v>
      </c>
      <c r="AL306" s="17">
        <f t="shared" si="77"/>
        <v>0</v>
      </c>
      <c r="AM306" s="8">
        <v>0</v>
      </c>
      <c r="AN306" s="17">
        <f t="shared" si="78"/>
        <v>0</v>
      </c>
      <c r="AO306" s="8">
        <v>0</v>
      </c>
      <c r="AP306" s="17">
        <f t="shared" si="79"/>
        <v>0</v>
      </c>
      <c r="AQ306" s="8">
        <v>0</v>
      </c>
      <c r="AR306" s="17">
        <f t="shared" si="80"/>
        <v>0</v>
      </c>
      <c r="AS306" s="8">
        <v>106</v>
      </c>
      <c r="AT306" s="17">
        <f t="shared" si="81"/>
        <v>2.9861678451700143E-3</v>
      </c>
      <c r="AU306" s="8">
        <v>0</v>
      </c>
      <c r="AV306" s="17">
        <f t="shared" si="82"/>
        <v>0</v>
      </c>
      <c r="AW306" s="8">
        <v>0</v>
      </c>
      <c r="AX306" s="17">
        <f t="shared" si="83"/>
        <v>0</v>
      </c>
      <c r="AY306" s="2">
        <f t="shared" si="61"/>
        <v>209</v>
      </c>
      <c r="AZ306" s="2">
        <f t="shared" si="60"/>
        <v>0</v>
      </c>
      <c r="BA306" s="3"/>
      <c r="BB306" s="3"/>
      <c r="BC306" s="3"/>
      <c r="BD306" s="3"/>
      <c r="BE306" s="3"/>
      <c r="BF306" s="3"/>
    </row>
    <row r="307" spans="1:58" ht="27">
      <c r="A307" s="14" t="s">
        <v>140</v>
      </c>
      <c r="B307" s="14" t="s">
        <v>167</v>
      </c>
      <c r="C307" s="57" t="s">
        <v>224</v>
      </c>
      <c r="D307" s="15" t="s">
        <v>49</v>
      </c>
      <c r="E307" s="8" t="s">
        <v>50</v>
      </c>
      <c r="F307" s="8">
        <v>5750</v>
      </c>
      <c r="G307" s="8">
        <f t="shared" si="85"/>
        <v>5734</v>
      </c>
      <c r="H307" s="16">
        <f t="shared" si="62"/>
        <v>0.99721739130434783</v>
      </c>
      <c r="I307" s="10">
        <v>16</v>
      </c>
      <c r="J307" s="16">
        <f t="shared" si="63"/>
        <v>2.7826086956521741E-3</v>
      </c>
      <c r="K307" s="8">
        <v>0</v>
      </c>
      <c r="L307" s="17">
        <f t="shared" si="64"/>
        <v>0</v>
      </c>
      <c r="M307" s="8">
        <v>0</v>
      </c>
      <c r="N307" s="17">
        <f t="shared" si="65"/>
        <v>0</v>
      </c>
      <c r="O307" s="8">
        <v>4</v>
      </c>
      <c r="P307" s="17">
        <f t="shared" si="66"/>
        <v>6.9565217391304353E-4</v>
      </c>
      <c r="Q307" s="8">
        <v>0</v>
      </c>
      <c r="R307" s="17">
        <f t="shared" si="67"/>
        <v>0</v>
      </c>
      <c r="S307" s="8">
        <v>6</v>
      </c>
      <c r="T307" s="17">
        <f t="shared" si="68"/>
        <v>1.0434782608695651E-3</v>
      </c>
      <c r="U307" s="8">
        <v>6</v>
      </c>
      <c r="V307" s="17">
        <f t="shared" si="69"/>
        <v>1.0434782608695651E-3</v>
      </c>
      <c r="W307" s="8">
        <v>0</v>
      </c>
      <c r="X307" s="17">
        <f t="shared" si="70"/>
        <v>0</v>
      </c>
      <c r="Y307" s="8">
        <v>0</v>
      </c>
      <c r="Z307" s="17">
        <f t="shared" si="71"/>
        <v>0</v>
      </c>
      <c r="AA307" s="8">
        <v>0</v>
      </c>
      <c r="AB307" s="17">
        <f t="shared" si="72"/>
        <v>0</v>
      </c>
      <c r="AC307" s="8">
        <v>0</v>
      </c>
      <c r="AD307" s="17">
        <f t="shared" si="73"/>
        <v>0</v>
      </c>
      <c r="AE307" s="8">
        <v>0</v>
      </c>
      <c r="AF307" s="17">
        <f t="shared" si="74"/>
        <v>0</v>
      </c>
      <c r="AG307" s="8">
        <v>0</v>
      </c>
      <c r="AH307" s="17">
        <f t="shared" si="75"/>
        <v>0</v>
      </c>
      <c r="AI307" s="8">
        <v>0</v>
      </c>
      <c r="AJ307" s="17">
        <f t="shared" si="76"/>
        <v>0</v>
      </c>
      <c r="AK307" s="8">
        <v>0</v>
      </c>
      <c r="AL307" s="17">
        <f t="shared" si="77"/>
        <v>0</v>
      </c>
      <c r="AM307" s="8">
        <v>0</v>
      </c>
      <c r="AN307" s="17">
        <f t="shared" si="78"/>
        <v>0</v>
      </c>
      <c r="AO307" s="8">
        <v>0</v>
      </c>
      <c r="AP307" s="17">
        <f t="shared" si="79"/>
        <v>0</v>
      </c>
      <c r="AQ307" s="8">
        <v>0</v>
      </c>
      <c r="AR307" s="17">
        <f t="shared" si="80"/>
        <v>0</v>
      </c>
      <c r="AS307" s="8">
        <v>0</v>
      </c>
      <c r="AT307" s="17">
        <f t="shared" si="81"/>
        <v>0</v>
      </c>
      <c r="AU307" s="8">
        <v>0</v>
      </c>
      <c r="AV307" s="17">
        <f t="shared" si="82"/>
        <v>0</v>
      </c>
      <c r="AW307" s="8">
        <v>0</v>
      </c>
      <c r="AX307" s="17">
        <f t="shared" si="83"/>
        <v>0</v>
      </c>
      <c r="AY307" s="2">
        <f t="shared" si="61"/>
        <v>16</v>
      </c>
      <c r="AZ307" s="2">
        <f t="shared" si="60"/>
        <v>0</v>
      </c>
      <c r="BA307" s="3"/>
      <c r="BB307" s="3"/>
      <c r="BC307" s="3"/>
      <c r="BD307" s="3"/>
      <c r="BE307" s="3"/>
      <c r="BF307" s="3"/>
    </row>
    <row r="308" spans="1:58" ht="27">
      <c r="A308" s="14" t="s">
        <v>91</v>
      </c>
      <c r="B308" s="14" t="s">
        <v>167</v>
      </c>
      <c r="C308" s="50" t="s">
        <v>225</v>
      </c>
      <c r="D308" s="15" t="s">
        <v>53</v>
      </c>
      <c r="E308" s="8" t="s">
        <v>226</v>
      </c>
      <c r="F308" s="8">
        <f t="shared" ref="F308:F309" si="86">G308+I308</f>
        <v>16687</v>
      </c>
      <c r="G308" s="8">
        <v>16564</v>
      </c>
      <c r="H308" s="16">
        <f t="shared" si="62"/>
        <v>0.99262899262899262</v>
      </c>
      <c r="I308" s="10">
        <v>123</v>
      </c>
      <c r="J308" s="16">
        <f t="shared" si="63"/>
        <v>7.3710073710073713E-3</v>
      </c>
      <c r="K308" s="8"/>
      <c r="L308" s="17">
        <f t="shared" si="64"/>
        <v>0</v>
      </c>
      <c r="M308" s="8">
        <v>43</v>
      </c>
      <c r="N308" s="17">
        <f t="shared" si="65"/>
        <v>2.5768562353928209E-3</v>
      </c>
      <c r="O308" s="8"/>
      <c r="P308" s="17">
        <f t="shared" si="66"/>
        <v>0</v>
      </c>
      <c r="Q308" s="8"/>
      <c r="R308" s="17">
        <f t="shared" si="67"/>
        <v>0</v>
      </c>
      <c r="S308" s="8"/>
      <c r="T308" s="17">
        <f t="shared" si="68"/>
        <v>0</v>
      </c>
      <c r="U308" s="8"/>
      <c r="V308" s="17">
        <f t="shared" si="69"/>
        <v>0</v>
      </c>
      <c r="W308" s="8">
        <v>31</v>
      </c>
      <c r="X308" s="17">
        <f t="shared" si="70"/>
        <v>1.8577335650506383E-3</v>
      </c>
      <c r="Y308" s="8"/>
      <c r="Z308" s="17">
        <f t="shared" si="71"/>
        <v>0</v>
      </c>
      <c r="AA308" s="8"/>
      <c r="AB308" s="17">
        <f t="shared" si="72"/>
        <v>0</v>
      </c>
      <c r="AC308" s="8"/>
      <c r="AD308" s="17">
        <f t="shared" si="73"/>
        <v>0</v>
      </c>
      <c r="AE308" s="8"/>
      <c r="AF308" s="17">
        <f t="shared" si="74"/>
        <v>0</v>
      </c>
      <c r="AG308" s="8"/>
      <c r="AH308" s="17">
        <f t="shared" si="75"/>
        <v>0</v>
      </c>
      <c r="AI308" s="8"/>
      <c r="AJ308" s="17">
        <f t="shared" si="76"/>
        <v>0</v>
      </c>
      <c r="AK308" s="8"/>
      <c r="AL308" s="17">
        <f t="shared" si="77"/>
        <v>0</v>
      </c>
      <c r="AM308" s="8"/>
      <c r="AN308" s="17">
        <f t="shared" si="78"/>
        <v>0</v>
      </c>
      <c r="AO308" s="8">
        <v>5</v>
      </c>
      <c r="AP308" s="17">
        <f t="shared" si="79"/>
        <v>2.9963444597590937E-4</v>
      </c>
      <c r="AQ308" s="8">
        <v>40</v>
      </c>
      <c r="AR308" s="17">
        <f t="shared" si="80"/>
        <v>2.397075567807275E-3</v>
      </c>
      <c r="AS308" s="8"/>
      <c r="AT308" s="17">
        <f t="shared" si="81"/>
        <v>0</v>
      </c>
      <c r="AU308" s="8">
        <v>4</v>
      </c>
      <c r="AV308" s="17">
        <f t="shared" si="82"/>
        <v>2.3970755678072751E-4</v>
      </c>
      <c r="AW308" s="8"/>
      <c r="AX308" s="17">
        <f t="shared" si="83"/>
        <v>0</v>
      </c>
      <c r="AY308" s="2">
        <f t="shared" si="61"/>
        <v>123</v>
      </c>
      <c r="AZ308" s="2">
        <f t="shared" si="60"/>
        <v>0</v>
      </c>
      <c r="BA308" s="3"/>
      <c r="BB308" s="3"/>
      <c r="BC308" s="3"/>
      <c r="BD308" s="3"/>
      <c r="BE308" s="3"/>
      <c r="BF308" s="3"/>
    </row>
    <row r="309" spans="1:58" ht="27">
      <c r="A309" s="14" t="s">
        <v>72</v>
      </c>
      <c r="B309" s="14" t="s">
        <v>167</v>
      </c>
      <c r="C309" s="50" t="s">
        <v>80</v>
      </c>
      <c r="D309" s="15" t="s">
        <v>69</v>
      </c>
      <c r="E309" s="8" t="s">
        <v>70</v>
      </c>
      <c r="F309" s="8">
        <f t="shared" si="86"/>
        <v>9650</v>
      </c>
      <c r="G309" s="8">
        <v>9555</v>
      </c>
      <c r="H309" s="16">
        <f t="shared" si="62"/>
        <v>0.99015544041450776</v>
      </c>
      <c r="I309" s="10">
        <v>95</v>
      </c>
      <c r="J309" s="16">
        <f t="shared" si="63"/>
        <v>9.8445595854922286E-3</v>
      </c>
      <c r="K309" s="8"/>
      <c r="L309" s="17">
        <f t="shared" si="64"/>
        <v>0</v>
      </c>
      <c r="M309" s="8">
        <v>5</v>
      </c>
      <c r="N309" s="17">
        <f t="shared" si="65"/>
        <v>5.1813471502590671E-4</v>
      </c>
      <c r="O309" s="8">
        <v>15</v>
      </c>
      <c r="P309" s="17">
        <f t="shared" si="66"/>
        <v>1.5544041450777201E-3</v>
      </c>
      <c r="Q309" s="8"/>
      <c r="R309" s="17">
        <f t="shared" si="67"/>
        <v>0</v>
      </c>
      <c r="S309" s="8">
        <v>26</v>
      </c>
      <c r="T309" s="17">
        <f t="shared" si="68"/>
        <v>2.694300518134715E-3</v>
      </c>
      <c r="U309" s="8">
        <v>28</v>
      </c>
      <c r="V309" s="17">
        <f t="shared" si="69"/>
        <v>2.9015544041450778E-3</v>
      </c>
      <c r="W309" s="8"/>
      <c r="X309" s="17">
        <f t="shared" si="70"/>
        <v>0</v>
      </c>
      <c r="Y309" s="8"/>
      <c r="Z309" s="17">
        <f t="shared" si="71"/>
        <v>0</v>
      </c>
      <c r="AA309" s="8"/>
      <c r="AB309" s="17">
        <f t="shared" si="72"/>
        <v>0</v>
      </c>
      <c r="AC309" s="8"/>
      <c r="AD309" s="17">
        <f t="shared" si="73"/>
        <v>0</v>
      </c>
      <c r="AE309" s="8"/>
      <c r="AF309" s="17">
        <f t="shared" si="74"/>
        <v>0</v>
      </c>
      <c r="AG309" s="8"/>
      <c r="AH309" s="17">
        <f t="shared" si="75"/>
        <v>0</v>
      </c>
      <c r="AI309" s="8"/>
      <c r="AJ309" s="17">
        <f t="shared" si="76"/>
        <v>0</v>
      </c>
      <c r="AK309" s="8"/>
      <c r="AL309" s="17">
        <f t="shared" si="77"/>
        <v>0</v>
      </c>
      <c r="AM309" s="8"/>
      <c r="AN309" s="17">
        <f t="shared" si="78"/>
        <v>0</v>
      </c>
      <c r="AO309" s="8"/>
      <c r="AP309" s="17">
        <f t="shared" si="79"/>
        <v>0</v>
      </c>
      <c r="AQ309" s="8">
        <v>21</v>
      </c>
      <c r="AR309" s="17">
        <f t="shared" si="80"/>
        <v>2.1761658031088085E-3</v>
      </c>
      <c r="AS309" s="8"/>
      <c r="AT309" s="17">
        <f t="shared" si="81"/>
        <v>0</v>
      </c>
      <c r="AU309" s="8"/>
      <c r="AV309" s="17">
        <f t="shared" si="82"/>
        <v>0</v>
      </c>
      <c r="AW309" s="8"/>
      <c r="AX309" s="17">
        <f t="shared" si="83"/>
        <v>0</v>
      </c>
      <c r="AY309" s="2">
        <f t="shared" si="61"/>
        <v>95</v>
      </c>
      <c r="AZ309" s="2">
        <f t="shared" si="60"/>
        <v>0</v>
      </c>
      <c r="BA309" s="3"/>
      <c r="BB309" s="3"/>
      <c r="BC309" s="3"/>
      <c r="BD309" s="3"/>
      <c r="BE309" s="3"/>
      <c r="BF309" s="3"/>
    </row>
    <row r="310" spans="1:58" ht="27">
      <c r="A310" s="14" t="s">
        <v>155</v>
      </c>
      <c r="B310" s="14" t="s">
        <v>227</v>
      </c>
      <c r="C310" s="5" t="s">
        <v>228</v>
      </c>
      <c r="D310" s="15" t="s">
        <v>156</v>
      </c>
      <c r="E310" s="8" t="s">
        <v>229</v>
      </c>
      <c r="F310" s="8">
        <v>224029</v>
      </c>
      <c r="G310" s="8">
        <v>220827</v>
      </c>
      <c r="H310" s="16">
        <f t="shared" si="62"/>
        <v>0.98570720754902263</v>
      </c>
      <c r="I310" s="10">
        <v>3202</v>
      </c>
      <c r="J310" s="16">
        <f t="shared" si="63"/>
        <v>1.4292792450977329E-2</v>
      </c>
      <c r="K310" s="8"/>
      <c r="L310" s="17">
        <f t="shared" si="64"/>
        <v>0</v>
      </c>
      <c r="M310" s="8">
        <v>75</v>
      </c>
      <c r="N310" s="17">
        <f t="shared" si="65"/>
        <v>3.3477808676555268E-4</v>
      </c>
      <c r="O310" s="8">
        <v>382</v>
      </c>
      <c r="P310" s="17">
        <f t="shared" si="66"/>
        <v>1.7051363885925482E-3</v>
      </c>
      <c r="Q310" s="8"/>
      <c r="R310" s="17">
        <f t="shared" si="67"/>
        <v>0</v>
      </c>
      <c r="S310" s="8">
        <v>1000</v>
      </c>
      <c r="T310" s="17">
        <f t="shared" si="68"/>
        <v>4.4637078235407026E-3</v>
      </c>
      <c r="U310" s="8">
        <v>167</v>
      </c>
      <c r="V310" s="17">
        <f t="shared" si="69"/>
        <v>7.4543920653129725E-4</v>
      </c>
      <c r="W310" s="8"/>
      <c r="X310" s="17">
        <f t="shared" si="70"/>
        <v>0</v>
      </c>
      <c r="Y310" s="8"/>
      <c r="Z310" s="17">
        <f t="shared" si="71"/>
        <v>0</v>
      </c>
      <c r="AA310" s="8"/>
      <c r="AB310" s="17">
        <f t="shared" si="72"/>
        <v>0</v>
      </c>
      <c r="AC310" s="8"/>
      <c r="AD310" s="17">
        <f t="shared" si="73"/>
        <v>0</v>
      </c>
      <c r="AE310" s="8">
        <v>55</v>
      </c>
      <c r="AF310" s="17">
        <f t="shared" si="74"/>
        <v>2.4550393029473865E-4</v>
      </c>
      <c r="AG310" s="8"/>
      <c r="AH310" s="17">
        <f t="shared" si="75"/>
        <v>0</v>
      </c>
      <c r="AI310" s="8"/>
      <c r="AJ310" s="17">
        <f t="shared" si="76"/>
        <v>0</v>
      </c>
      <c r="AK310" s="8"/>
      <c r="AL310" s="17">
        <f t="shared" si="77"/>
        <v>0</v>
      </c>
      <c r="AM310" s="8"/>
      <c r="AN310" s="17">
        <f t="shared" si="78"/>
        <v>0</v>
      </c>
      <c r="AO310" s="8">
        <v>1133</v>
      </c>
      <c r="AP310" s="17">
        <f t="shared" si="79"/>
        <v>5.0573809640716162E-3</v>
      </c>
      <c r="AQ310" s="8">
        <v>351</v>
      </c>
      <c r="AR310" s="17">
        <f t="shared" si="80"/>
        <v>1.5667614460627866E-3</v>
      </c>
      <c r="AS310" s="8">
        <v>39</v>
      </c>
      <c r="AT310" s="17">
        <f t="shared" si="81"/>
        <v>1.7408460511808739E-4</v>
      </c>
      <c r="AU310" s="8"/>
      <c r="AV310" s="17">
        <f t="shared" si="82"/>
        <v>0</v>
      </c>
      <c r="AW310" s="8"/>
      <c r="AX310" s="17">
        <f t="shared" si="83"/>
        <v>0</v>
      </c>
      <c r="AY310" s="2">
        <f t="shared" si="61"/>
        <v>3202</v>
      </c>
      <c r="AZ310" s="2">
        <f t="shared" si="60"/>
        <v>0</v>
      </c>
      <c r="BA310" s="3"/>
      <c r="BB310" s="3"/>
      <c r="BC310" s="3"/>
      <c r="BD310" s="3"/>
      <c r="BE310" s="3"/>
      <c r="BF310" s="3"/>
    </row>
    <row r="311" spans="1:58" ht="27">
      <c r="A311" s="14" t="s">
        <v>155</v>
      </c>
      <c r="B311" s="14" t="s">
        <v>227</v>
      </c>
      <c r="C311" s="5" t="s">
        <v>230</v>
      </c>
      <c r="D311" s="15" t="s">
        <v>96</v>
      </c>
      <c r="E311" s="8" t="s">
        <v>97</v>
      </c>
      <c r="F311" s="8">
        <v>102841</v>
      </c>
      <c r="G311" s="8">
        <v>99854</v>
      </c>
      <c r="H311" s="16">
        <f t="shared" si="62"/>
        <v>0.97095516379654034</v>
      </c>
      <c r="I311" s="10">
        <v>2987</v>
      </c>
      <c r="J311" s="16">
        <f t="shared" si="63"/>
        <v>2.9044836203459708E-2</v>
      </c>
      <c r="K311" s="8"/>
      <c r="L311" s="17">
        <f t="shared" si="64"/>
        <v>0</v>
      </c>
      <c r="M311" s="8">
        <v>32</v>
      </c>
      <c r="N311" s="17">
        <f t="shared" si="65"/>
        <v>3.1115994593595937E-4</v>
      </c>
      <c r="O311" s="8">
        <v>281</v>
      </c>
      <c r="P311" s="17">
        <f t="shared" si="66"/>
        <v>2.7323732752501436E-3</v>
      </c>
      <c r="Q311" s="8"/>
      <c r="R311" s="17">
        <f t="shared" si="67"/>
        <v>0</v>
      </c>
      <c r="S311" s="8">
        <v>1300</v>
      </c>
      <c r="T311" s="17">
        <f t="shared" si="68"/>
        <v>1.264087280364835E-2</v>
      </c>
      <c r="U311" s="8">
        <v>40</v>
      </c>
      <c r="V311" s="17">
        <f t="shared" si="69"/>
        <v>3.8894993241994923E-4</v>
      </c>
      <c r="W311" s="8"/>
      <c r="X311" s="17">
        <f t="shared" si="70"/>
        <v>0</v>
      </c>
      <c r="Y311" s="8"/>
      <c r="Z311" s="17">
        <f t="shared" si="71"/>
        <v>0</v>
      </c>
      <c r="AA311" s="8"/>
      <c r="AB311" s="17">
        <f t="shared" si="72"/>
        <v>0</v>
      </c>
      <c r="AC311" s="8"/>
      <c r="AD311" s="17">
        <f t="shared" si="73"/>
        <v>0</v>
      </c>
      <c r="AE311" s="8">
        <v>30</v>
      </c>
      <c r="AF311" s="17">
        <f t="shared" si="74"/>
        <v>2.9171244931496193E-4</v>
      </c>
      <c r="AG311" s="8"/>
      <c r="AH311" s="17">
        <f t="shared" si="75"/>
        <v>0</v>
      </c>
      <c r="AI311" s="8"/>
      <c r="AJ311" s="17">
        <f t="shared" si="76"/>
        <v>0</v>
      </c>
      <c r="AK311" s="8"/>
      <c r="AL311" s="17">
        <f t="shared" si="77"/>
        <v>0</v>
      </c>
      <c r="AM311" s="8"/>
      <c r="AN311" s="17">
        <f t="shared" si="78"/>
        <v>0</v>
      </c>
      <c r="AO311" s="8">
        <v>845</v>
      </c>
      <c r="AP311" s="17">
        <f t="shared" si="79"/>
        <v>8.2165673223714274E-3</v>
      </c>
      <c r="AQ311" s="8">
        <v>443</v>
      </c>
      <c r="AR311" s="17">
        <f t="shared" si="80"/>
        <v>4.3076205015509378E-3</v>
      </c>
      <c r="AS311" s="8">
        <v>16</v>
      </c>
      <c r="AT311" s="17">
        <f t="shared" si="81"/>
        <v>1.5557997296797969E-4</v>
      </c>
      <c r="AU311" s="8"/>
      <c r="AV311" s="17">
        <f t="shared" si="82"/>
        <v>0</v>
      </c>
      <c r="AW311" s="8"/>
      <c r="AX311" s="17">
        <f t="shared" si="83"/>
        <v>0</v>
      </c>
      <c r="AY311" s="2">
        <f t="shared" si="61"/>
        <v>2987</v>
      </c>
      <c r="AZ311" s="2">
        <f t="shared" si="60"/>
        <v>0</v>
      </c>
      <c r="BA311" s="3"/>
      <c r="BB311" s="3"/>
      <c r="BC311" s="3"/>
      <c r="BD311" s="3"/>
      <c r="BE311" s="3"/>
      <c r="BF311" s="3"/>
    </row>
    <row r="312" spans="1:58" ht="27">
      <c r="A312" s="14" t="s">
        <v>151</v>
      </c>
      <c r="B312" s="14" t="s">
        <v>227</v>
      </c>
      <c r="C312" s="5" t="s">
        <v>231</v>
      </c>
      <c r="D312" s="15" t="s">
        <v>49</v>
      </c>
      <c r="E312" s="8" t="s">
        <v>50</v>
      </c>
      <c r="F312" s="8">
        <v>410802</v>
      </c>
      <c r="G312" s="8">
        <v>403907</v>
      </c>
      <c r="H312" s="16">
        <f t="shared" si="62"/>
        <v>0.98321575844324027</v>
      </c>
      <c r="I312" s="10">
        <v>6895</v>
      </c>
      <c r="J312" s="16">
        <f t="shared" si="63"/>
        <v>1.6784241556759703E-2</v>
      </c>
      <c r="K312" s="8"/>
      <c r="L312" s="17">
        <f t="shared" si="64"/>
        <v>0</v>
      </c>
      <c r="M312" s="8">
        <v>150</v>
      </c>
      <c r="N312" s="17">
        <f t="shared" si="65"/>
        <v>3.6513941022682463E-4</v>
      </c>
      <c r="O312" s="8">
        <v>1128</v>
      </c>
      <c r="P312" s="17">
        <f t="shared" si="66"/>
        <v>2.745848364905721E-3</v>
      </c>
      <c r="Q312" s="8"/>
      <c r="R312" s="17">
        <f t="shared" si="67"/>
        <v>0</v>
      </c>
      <c r="S312" s="8">
        <v>1007</v>
      </c>
      <c r="T312" s="17">
        <f t="shared" si="68"/>
        <v>2.4513025739894157E-3</v>
      </c>
      <c r="U312" s="8">
        <v>1000</v>
      </c>
      <c r="V312" s="17">
        <f t="shared" si="69"/>
        <v>2.4342627348454974E-3</v>
      </c>
      <c r="W312" s="8"/>
      <c r="X312" s="17">
        <f t="shared" si="70"/>
        <v>0</v>
      </c>
      <c r="Y312" s="8"/>
      <c r="Z312" s="17">
        <f t="shared" si="71"/>
        <v>0</v>
      </c>
      <c r="AA312" s="8"/>
      <c r="AB312" s="17">
        <f t="shared" si="72"/>
        <v>0</v>
      </c>
      <c r="AC312" s="8"/>
      <c r="AD312" s="17">
        <f t="shared" si="73"/>
        <v>0</v>
      </c>
      <c r="AE312" s="8">
        <v>90</v>
      </c>
      <c r="AF312" s="17">
        <f t="shared" si="74"/>
        <v>2.1908364613609476E-4</v>
      </c>
      <c r="AG312" s="8"/>
      <c r="AH312" s="17">
        <f t="shared" si="75"/>
        <v>0</v>
      </c>
      <c r="AI312" s="8"/>
      <c r="AJ312" s="17">
        <f t="shared" si="76"/>
        <v>0</v>
      </c>
      <c r="AK312" s="8"/>
      <c r="AL312" s="17">
        <f t="shared" si="77"/>
        <v>0</v>
      </c>
      <c r="AM312" s="8"/>
      <c r="AN312" s="17">
        <f t="shared" si="78"/>
        <v>0</v>
      </c>
      <c r="AO312" s="8">
        <v>621</v>
      </c>
      <c r="AP312" s="17">
        <f t="shared" si="79"/>
        <v>1.5116771583390538E-3</v>
      </c>
      <c r="AQ312" s="8">
        <v>2718</v>
      </c>
      <c r="AR312" s="17">
        <f t="shared" si="80"/>
        <v>6.6163261133100615E-3</v>
      </c>
      <c r="AS312" s="8">
        <v>181</v>
      </c>
      <c r="AT312" s="17">
        <f t="shared" si="81"/>
        <v>4.4060155500703501E-4</v>
      </c>
      <c r="AU312" s="8"/>
      <c r="AV312" s="17">
        <f t="shared" si="82"/>
        <v>0</v>
      </c>
      <c r="AW312" s="8"/>
      <c r="AX312" s="17">
        <f t="shared" si="83"/>
        <v>0</v>
      </c>
      <c r="AY312" s="2">
        <f t="shared" si="61"/>
        <v>6895</v>
      </c>
      <c r="AZ312" s="2">
        <f t="shared" si="60"/>
        <v>0</v>
      </c>
      <c r="BA312" s="3"/>
      <c r="BB312" s="3"/>
      <c r="BC312" s="3"/>
      <c r="BD312" s="3"/>
      <c r="BE312" s="3"/>
      <c r="BF312" s="3"/>
    </row>
    <row r="313" spans="1:58" ht="15">
      <c r="A313" s="14" t="s">
        <v>161</v>
      </c>
      <c r="B313" s="14" t="s">
        <v>227</v>
      </c>
      <c r="C313" s="5" t="s">
        <v>232</v>
      </c>
      <c r="D313" s="15" t="s">
        <v>83</v>
      </c>
      <c r="E313" s="8" t="s">
        <v>84</v>
      </c>
      <c r="F313" s="8">
        <v>29474</v>
      </c>
      <c r="G313" s="8">
        <v>29245</v>
      </c>
      <c r="H313" s="16">
        <f t="shared" si="62"/>
        <v>0.99223044038813868</v>
      </c>
      <c r="I313" s="10">
        <v>229</v>
      </c>
      <c r="J313" s="16">
        <f t="shared" si="63"/>
        <v>7.7695596118613017E-3</v>
      </c>
      <c r="K313" s="8"/>
      <c r="L313" s="17">
        <f t="shared" si="64"/>
        <v>0</v>
      </c>
      <c r="M313" s="8">
        <v>29</v>
      </c>
      <c r="N313" s="17">
        <f t="shared" si="65"/>
        <v>9.8391802944968452E-4</v>
      </c>
      <c r="O313" s="8">
        <v>34</v>
      </c>
      <c r="P313" s="17">
        <f t="shared" si="66"/>
        <v>1.153559069009975E-3</v>
      </c>
      <c r="Q313" s="8"/>
      <c r="R313" s="17">
        <f t="shared" si="67"/>
        <v>0</v>
      </c>
      <c r="S313" s="8">
        <v>34</v>
      </c>
      <c r="T313" s="17">
        <f t="shared" si="68"/>
        <v>1.153559069009975E-3</v>
      </c>
      <c r="U313" s="8">
        <v>39</v>
      </c>
      <c r="V313" s="17">
        <f t="shared" si="69"/>
        <v>1.3232001085702653E-3</v>
      </c>
      <c r="W313" s="8"/>
      <c r="X313" s="17">
        <f t="shared" si="70"/>
        <v>0</v>
      </c>
      <c r="Y313" s="8"/>
      <c r="Z313" s="17">
        <f t="shared" si="71"/>
        <v>0</v>
      </c>
      <c r="AA313" s="8"/>
      <c r="AB313" s="17">
        <f t="shared" si="72"/>
        <v>0</v>
      </c>
      <c r="AC313" s="8"/>
      <c r="AD313" s="17">
        <f t="shared" si="73"/>
        <v>0</v>
      </c>
      <c r="AE313" s="8">
        <v>2</v>
      </c>
      <c r="AF313" s="17">
        <f t="shared" si="74"/>
        <v>6.785641582411617E-5</v>
      </c>
      <c r="AG313" s="8"/>
      <c r="AH313" s="17">
        <f t="shared" si="75"/>
        <v>0</v>
      </c>
      <c r="AI313" s="8"/>
      <c r="AJ313" s="17">
        <f t="shared" si="76"/>
        <v>0</v>
      </c>
      <c r="AK313" s="8"/>
      <c r="AL313" s="17">
        <f t="shared" si="77"/>
        <v>0</v>
      </c>
      <c r="AM313" s="8"/>
      <c r="AN313" s="17">
        <f t="shared" si="78"/>
        <v>0</v>
      </c>
      <c r="AO313" s="8">
        <v>35</v>
      </c>
      <c r="AP313" s="17">
        <f t="shared" si="79"/>
        <v>1.1874872769220329E-3</v>
      </c>
      <c r="AQ313" s="8">
        <v>91</v>
      </c>
      <c r="AR313" s="17">
        <f t="shared" si="80"/>
        <v>3.0874669199972859E-3</v>
      </c>
      <c r="AS313" s="8">
        <v>18</v>
      </c>
      <c r="AT313" s="17">
        <f t="shared" si="81"/>
        <v>6.1070774241704553E-4</v>
      </c>
      <c r="AU313" s="8"/>
      <c r="AV313" s="17">
        <f t="shared" si="82"/>
        <v>0</v>
      </c>
      <c r="AW313" s="8"/>
      <c r="AX313" s="17">
        <f t="shared" si="83"/>
        <v>0</v>
      </c>
      <c r="AY313" s="2">
        <f t="shared" si="61"/>
        <v>282</v>
      </c>
      <c r="AZ313" s="2">
        <f t="shared" si="60"/>
        <v>53</v>
      </c>
      <c r="BA313" s="3"/>
      <c r="BB313" s="3"/>
      <c r="BC313" s="3"/>
      <c r="BD313" s="3"/>
      <c r="BE313" s="3"/>
      <c r="BF313" s="3"/>
    </row>
    <row r="314" spans="1:58" ht="15">
      <c r="A314" s="14" t="s">
        <v>161</v>
      </c>
      <c r="B314" s="14" t="s">
        <v>227</v>
      </c>
      <c r="C314" s="5" t="s">
        <v>233</v>
      </c>
      <c r="D314" s="15" t="s">
        <v>87</v>
      </c>
      <c r="E314" s="8" t="s">
        <v>88</v>
      </c>
      <c r="F314" s="8">
        <v>44986</v>
      </c>
      <c r="G314" s="8">
        <v>44636</v>
      </c>
      <c r="H314" s="16">
        <f t="shared" si="62"/>
        <v>0.99221980171608948</v>
      </c>
      <c r="I314" s="10">
        <v>350</v>
      </c>
      <c r="J314" s="16">
        <f t="shared" si="63"/>
        <v>7.7801982839105499E-3</v>
      </c>
      <c r="K314" s="8"/>
      <c r="L314" s="17">
        <f t="shared" si="64"/>
        <v>0</v>
      </c>
      <c r="M314" s="8"/>
      <c r="N314" s="17">
        <f t="shared" si="65"/>
        <v>0</v>
      </c>
      <c r="O314" s="8"/>
      <c r="P314" s="17">
        <f t="shared" si="66"/>
        <v>0</v>
      </c>
      <c r="Q314" s="8"/>
      <c r="R314" s="17">
        <f t="shared" si="67"/>
        <v>0</v>
      </c>
      <c r="S314" s="8"/>
      <c r="T314" s="17">
        <f t="shared" si="68"/>
        <v>0</v>
      </c>
      <c r="U314" s="8"/>
      <c r="V314" s="17">
        <f t="shared" si="69"/>
        <v>0</v>
      </c>
      <c r="W314" s="8"/>
      <c r="X314" s="17">
        <f t="shared" si="70"/>
        <v>0</v>
      </c>
      <c r="Y314" s="8"/>
      <c r="Z314" s="17">
        <f t="shared" si="71"/>
        <v>0</v>
      </c>
      <c r="AA314" s="8"/>
      <c r="AB314" s="17">
        <f t="shared" si="72"/>
        <v>0</v>
      </c>
      <c r="AC314" s="8"/>
      <c r="AD314" s="17">
        <f t="shared" si="73"/>
        <v>0</v>
      </c>
      <c r="AE314" s="8"/>
      <c r="AF314" s="17">
        <f t="shared" si="74"/>
        <v>0</v>
      </c>
      <c r="AG314" s="8"/>
      <c r="AH314" s="17">
        <f t="shared" si="75"/>
        <v>0</v>
      </c>
      <c r="AI314" s="8"/>
      <c r="AJ314" s="17">
        <f t="shared" si="76"/>
        <v>0</v>
      </c>
      <c r="AK314" s="8"/>
      <c r="AL314" s="17">
        <f t="shared" si="77"/>
        <v>0</v>
      </c>
      <c r="AM314" s="8"/>
      <c r="AN314" s="17">
        <f t="shared" si="78"/>
        <v>0</v>
      </c>
      <c r="AO314" s="8"/>
      <c r="AP314" s="17">
        <f t="shared" si="79"/>
        <v>0</v>
      </c>
      <c r="AQ314" s="8"/>
      <c r="AR314" s="17">
        <f t="shared" si="80"/>
        <v>0</v>
      </c>
      <c r="AS314" s="8"/>
      <c r="AT314" s="17">
        <f t="shared" si="81"/>
        <v>0</v>
      </c>
      <c r="AU314" s="8"/>
      <c r="AV314" s="17">
        <f t="shared" si="82"/>
        <v>0</v>
      </c>
      <c r="AW314" s="8"/>
      <c r="AX314" s="17">
        <f t="shared" si="83"/>
        <v>0</v>
      </c>
      <c r="AY314" s="2">
        <f t="shared" si="61"/>
        <v>0</v>
      </c>
      <c r="AZ314" s="2">
        <f t="shared" si="60"/>
        <v>-350</v>
      </c>
      <c r="BA314" s="3"/>
      <c r="BB314" s="3"/>
      <c r="BC314" s="3"/>
      <c r="BD314" s="3"/>
      <c r="BE314" s="3"/>
      <c r="BF314" s="3"/>
    </row>
    <row r="315" spans="1:58" ht="27">
      <c r="A315" s="14" t="s">
        <v>157</v>
      </c>
      <c r="B315" s="14" t="s">
        <v>227</v>
      </c>
      <c r="C315" s="5" t="s">
        <v>234</v>
      </c>
      <c r="D315" s="15" t="s">
        <v>136</v>
      </c>
      <c r="E315" s="8" t="s">
        <v>171</v>
      </c>
      <c r="F315" s="8">
        <v>215238</v>
      </c>
      <c r="G315" s="8">
        <v>212913</v>
      </c>
      <c r="H315" s="9"/>
      <c r="I315" s="10">
        <v>2325</v>
      </c>
      <c r="J315" s="16">
        <f t="shared" si="63"/>
        <v>1.0801995930086695E-2</v>
      </c>
      <c r="K315" s="8"/>
      <c r="L315" s="17">
        <f t="shared" si="64"/>
        <v>0</v>
      </c>
      <c r="M315" s="8">
        <v>109</v>
      </c>
      <c r="N315" s="17">
        <f t="shared" si="65"/>
        <v>5.0641615328148374E-4</v>
      </c>
      <c r="O315" s="8">
        <v>484</v>
      </c>
      <c r="P315" s="17">
        <f t="shared" si="66"/>
        <v>2.2486735613599829E-3</v>
      </c>
      <c r="Q315" s="8"/>
      <c r="R315" s="17">
        <f t="shared" si="67"/>
        <v>0</v>
      </c>
      <c r="S315" s="8">
        <v>570</v>
      </c>
      <c r="T315" s="17">
        <f t="shared" si="68"/>
        <v>2.6482312602793185E-3</v>
      </c>
      <c r="U315" s="8">
        <v>140</v>
      </c>
      <c r="V315" s="17">
        <f t="shared" si="69"/>
        <v>6.5044276568263968E-4</v>
      </c>
      <c r="W315" s="8"/>
      <c r="X315" s="17">
        <f t="shared" si="70"/>
        <v>0</v>
      </c>
      <c r="Y315" s="8"/>
      <c r="Z315" s="17">
        <f t="shared" si="71"/>
        <v>0</v>
      </c>
      <c r="AA315" s="8"/>
      <c r="AB315" s="17">
        <f t="shared" si="72"/>
        <v>0</v>
      </c>
      <c r="AC315" s="8"/>
      <c r="AD315" s="17">
        <f t="shared" si="73"/>
        <v>0</v>
      </c>
      <c r="AE315" s="8">
        <v>34</v>
      </c>
      <c r="AF315" s="17">
        <f t="shared" si="74"/>
        <v>1.5796467166578391E-4</v>
      </c>
      <c r="AG315" s="8"/>
      <c r="AH315" s="17">
        <f t="shared" si="75"/>
        <v>0</v>
      </c>
      <c r="AI315" s="8"/>
      <c r="AJ315" s="17">
        <f t="shared" si="76"/>
        <v>0</v>
      </c>
      <c r="AK315" s="8"/>
      <c r="AL315" s="17">
        <f t="shared" si="77"/>
        <v>0</v>
      </c>
      <c r="AM315" s="8"/>
      <c r="AN315" s="17">
        <f t="shared" si="78"/>
        <v>0</v>
      </c>
      <c r="AO315" s="8">
        <v>197</v>
      </c>
      <c r="AP315" s="17">
        <f t="shared" si="79"/>
        <v>9.1526589171057155E-4</v>
      </c>
      <c r="AQ315" s="8">
        <v>669</v>
      </c>
      <c r="AR315" s="17">
        <f t="shared" si="80"/>
        <v>3.1081872160120426E-3</v>
      </c>
      <c r="AS315" s="8">
        <v>122</v>
      </c>
      <c r="AT315" s="17">
        <f t="shared" si="81"/>
        <v>5.668144100948717E-4</v>
      </c>
      <c r="AU315" s="8"/>
      <c r="AV315" s="17">
        <f t="shared" si="82"/>
        <v>0</v>
      </c>
      <c r="AW315" s="8"/>
      <c r="AX315" s="17">
        <f t="shared" si="83"/>
        <v>0</v>
      </c>
      <c r="AY315" s="2">
        <f t="shared" si="61"/>
        <v>2325</v>
      </c>
      <c r="AZ315" s="2">
        <f t="shared" si="60"/>
        <v>0</v>
      </c>
      <c r="BA315" s="3"/>
      <c r="BB315" s="3"/>
      <c r="BC315" s="3"/>
      <c r="BD315" s="3"/>
      <c r="BE315" s="3"/>
      <c r="BF315" s="3"/>
    </row>
    <row r="316" spans="1:58" ht="27">
      <c r="A316" s="14" t="s">
        <v>159</v>
      </c>
      <c r="B316" s="14" t="s">
        <v>227</v>
      </c>
      <c r="C316" s="5" t="s">
        <v>235</v>
      </c>
      <c r="D316" s="15" t="s">
        <v>143</v>
      </c>
      <c r="E316" s="8" t="s">
        <v>50</v>
      </c>
      <c r="F316" s="8">
        <v>331429</v>
      </c>
      <c r="G316" s="8">
        <v>327942</v>
      </c>
      <c r="H316" s="16">
        <f t="shared" ref="H316:H376" si="87">G316/F316</f>
        <v>0.98947889291522473</v>
      </c>
      <c r="I316" s="10">
        <v>3487</v>
      </c>
      <c r="J316" s="16">
        <f t="shared" si="63"/>
        <v>1.0521107084775322E-2</v>
      </c>
      <c r="K316" s="8"/>
      <c r="L316" s="17">
        <f t="shared" si="64"/>
        <v>0</v>
      </c>
      <c r="M316" s="8">
        <v>38</v>
      </c>
      <c r="N316" s="17">
        <f t="shared" si="65"/>
        <v>1.1465502415298601E-4</v>
      </c>
      <c r="O316" s="8">
        <v>1135</v>
      </c>
      <c r="P316" s="17">
        <f t="shared" si="66"/>
        <v>3.4245645372010295E-3</v>
      </c>
      <c r="Q316" s="8"/>
      <c r="R316" s="17">
        <f t="shared" si="67"/>
        <v>0</v>
      </c>
      <c r="S316" s="8">
        <v>988</v>
      </c>
      <c r="T316" s="17">
        <f t="shared" si="68"/>
        <v>2.9810306279776364E-3</v>
      </c>
      <c r="U316" s="8">
        <v>70</v>
      </c>
      <c r="V316" s="17">
        <f t="shared" si="69"/>
        <v>2.1120662343971107E-4</v>
      </c>
      <c r="W316" s="8"/>
      <c r="X316" s="17">
        <f t="shared" si="70"/>
        <v>0</v>
      </c>
      <c r="Y316" s="8"/>
      <c r="Z316" s="17">
        <f t="shared" si="71"/>
        <v>0</v>
      </c>
      <c r="AA316" s="8"/>
      <c r="AB316" s="17">
        <f t="shared" si="72"/>
        <v>0</v>
      </c>
      <c r="AC316" s="8"/>
      <c r="AD316" s="17">
        <f t="shared" si="73"/>
        <v>0</v>
      </c>
      <c r="AE316" s="8">
        <v>2</v>
      </c>
      <c r="AF316" s="17">
        <f t="shared" si="74"/>
        <v>6.0344749554203167E-6</v>
      </c>
      <c r="AG316" s="8"/>
      <c r="AH316" s="17">
        <f t="shared" si="75"/>
        <v>0</v>
      </c>
      <c r="AI316" s="8"/>
      <c r="AJ316" s="17">
        <f t="shared" si="76"/>
        <v>0</v>
      </c>
      <c r="AK316" s="8"/>
      <c r="AL316" s="17">
        <f t="shared" si="77"/>
        <v>0</v>
      </c>
      <c r="AM316" s="8"/>
      <c r="AN316" s="17">
        <f t="shared" si="78"/>
        <v>0</v>
      </c>
      <c r="AO316" s="8">
        <v>98</v>
      </c>
      <c r="AP316" s="17">
        <f t="shared" si="79"/>
        <v>2.9568927281559549E-4</v>
      </c>
      <c r="AQ316" s="8">
        <v>1100</v>
      </c>
      <c r="AR316" s="17">
        <f t="shared" si="80"/>
        <v>3.3189612254811741E-3</v>
      </c>
      <c r="AS316" s="8">
        <v>56</v>
      </c>
      <c r="AT316" s="17">
        <f t="shared" si="81"/>
        <v>1.6896529875176885E-4</v>
      </c>
      <c r="AU316" s="8"/>
      <c r="AV316" s="17">
        <f t="shared" si="82"/>
        <v>0</v>
      </c>
      <c r="AW316" s="8"/>
      <c r="AX316" s="17">
        <f t="shared" si="83"/>
        <v>0</v>
      </c>
      <c r="AY316" s="2">
        <f t="shared" si="61"/>
        <v>3487</v>
      </c>
      <c r="AZ316" s="2">
        <f t="shared" si="60"/>
        <v>0</v>
      </c>
      <c r="BA316" s="3"/>
      <c r="BB316" s="3"/>
      <c r="BC316" s="3"/>
      <c r="BD316" s="3"/>
      <c r="BE316" s="3"/>
      <c r="BF316" s="3"/>
    </row>
    <row r="317" spans="1:58" ht="15">
      <c r="A317" s="14" t="s">
        <v>159</v>
      </c>
      <c r="B317" s="14" t="s">
        <v>227</v>
      </c>
      <c r="C317" s="5" t="s">
        <v>236</v>
      </c>
      <c r="D317" s="15" t="s">
        <v>56</v>
      </c>
      <c r="E317" s="8" t="s">
        <v>57</v>
      </c>
      <c r="F317" s="8">
        <v>200684</v>
      </c>
      <c r="G317" s="8">
        <v>199048</v>
      </c>
      <c r="H317" s="16">
        <f t="shared" si="87"/>
        <v>0.99184788024954651</v>
      </c>
      <c r="I317" s="10">
        <v>1636</v>
      </c>
      <c r="J317" s="16">
        <f t="shared" si="63"/>
        <v>8.1521197504534487E-3</v>
      </c>
      <c r="K317" s="8"/>
      <c r="L317" s="17">
        <f t="shared" si="64"/>
        <v>0</v>
      </c>
      <c r="M317" s="8">
        <v>10</v>
      </c>
      <c r="N317" s="17">
        <f t="shared" si="65"/>
        <v>4.9829582826732575E-5</v>
      </c>
      <c r="O317" s="8">
        <v>501</v>
      </c>
      <c r="P317" s="17">
        <f t="shared" si="66"/>
        <v>2.496462099619302E-3</v>
      </c>
      <c r="Q317" s="8"/>
      <c r="R317" s="17">
        <f t="shared" si="67"/>
        <v>0</v>
      </c>
      <c r="S317" s="8">
        <v>300</v>
      </c>
      <c r="T317" s="17">
        <f t="shared" si="68"/>
        <v>1.4948874848019773E-3</v>
      </c>
      <c r="U317" s="8">
        <v>211</v>
      </c>
      <c r="V317" s="17">
        <f t="shared" si="69"/>
        <v>1.0514041976440573E-3</v>
      </c>
      <c r="W317" s="8"/>
      <c r="X317" s="17">
        <f t="shared" si="70"/>
        <v>0</v>
      </c>
      <c r="Y317" s="8"/>
      <c r="Z317" s="17">
        <f t="shared" si="71"/>
        <v>0</v>
      </c>
      <c r="AA317" s="8"/>
      <c r="AB317" s="17">
        <f t="shared" si="72"/>
        <v>0</v>
      </c>
      <c r="AC317" s="8"/>
      <c r="AD317" s="17">
        <f t="shared" si="73"/>
        <v>0</v>
      </c>
      <c r="AE317" s="8">
        <v>0</v>
      </c>
      <c r="AF317" s="17">
        <f t="shared" si="74"/>
        <v>0</v>
      </c>
      <c r="AG317" s="8"/>
      <c r="AH317" s="17">
        <f t="shared" si="75"/>
        <v>0</v>
      </c>
      <c r="AI317" s="8"/>
      <c r="AJ317" s="17">
        <f t="shared" si="76"/>
        <v>0</v>
      </c>
      <c r="AK317" s="8"/>
      <c r="AL317" s="17">
        <f t="shared" si="77"/>
        <v>0</v>
      </c>
      <c r="AM317" s="8"/>
      <c r="AN317" s="17">
        <f t="shared" si="78"/>
        <v>0</v>
      </c>
      <c r="AO317" s="8">
        <v>39</v>
      </c>
      <c r="AP317" s="17">
        <f t="shared" si="79"/>
        <v>1.9433537302425703E-4</v>
      </c>
      <c r="AQ317" s="8">
        <v>526</v>
      </c>
      <c r="AR317" s="17">
        <f t="shared" si="80"/>
        <v>2.6210360566861334E-3</v>
      </c>
      <c r="AS317" s="8">
        <v>49</v>
      </c>
      <c r="AT317" s="17">
        <f t="shared" si="81"/>
        <v>2.4416495585098962E-4</v>
      </c>
      <c r="AU317" s="8"/>
      <c r="AV317" s="17">
        <f t="shared" si="82"/>
        <v>0</v>
      </c>
      <c r="AW317" s="8"/>
      <c r="AX317" s="17">
        <f t="shared" si="83"/>
        <v>0</v>
      </c>
      <c r="AY317" s="2">
        <f t="shared" si="61"/>
        <v>1636</v>
      </c>
      <c r="AZ317" s="2">
        <f t="shared" si="60"/>
        <v>0</v>
      </c>
      <c r="BA317" s="3"/>
      <c r="BB317" s="3"/>
      <c r="BC317" s="3"/>
      <c r="BD317" s="3"/>
      <c r="BE317" s="3"/>
      <c r="BF317" s="3"/>
    </row>
    <row r="318" spans="1:58" ht="15">
      <c r="A318" s="14" t="s">
        <v>162</v>
      </c>
      <c r="B318" s="14" t="s">
        <v>227</v>
      </c>
      <c r="C318" s="5" t="s">
        <v>237</v>
      </c>
      <c r="D318" s="15" t="s">
        <v>96</v>
      </c>
      <c r="E318" s="8" t="s">
        <v>97</v>
      </c>
      <c r="F318" s="8">
        <v>66072</v>
      </c>
      <c r="G318" s="8">
        <v>64875</v>
      </c>
      <c r="H318" s="16">
        <f t="shared" si="87"/>
        <v>0.98188339992735196</v>
      </c>
      <c r="I318" s="10">
        <v>1197</v>
      </c>
      <c r="J318" s="16">
        <f t="shared" si="63"/>
        <v>1.811660007264802E-2</v>
      </c>
      <c r="K318" s="8"/>
      <c r="L318" s="17">
        <f t="shared" si="64"/>
        <v>0</v>
      </c>
      <c r="M318" s="8">
        <v>25</v>
      </c>
      <c r="N318" s="17">
        <f t="shared" si="65"/>
        <v>3.7837510594502968E-4</v>
      </c>
      <c r="O318" s="8">
        <v>36</v>
      </c>
      <c r="P318" s="17">
        <f t="shared" si="66"/>
        <v>5.4486015256084274E-4</v>
      </c>
      <c r="Q318" s="8"/>
      <c r="R318" s="17">
        <f t="shared" si="67"/>
        <v>0</v>
      </c>
      <c r="S318" s="8">
        <v>446</v>
      </c>
      <c r="T318" s="17">
        <f t="shared" si="68"/>
        <v>6.7502118900593291E-3</v>
      </c>
      <c r="U318" s="8">
        <v>456</v>
      </c>
      <c r="V318" s="17">
        <f t="shared" si="69"/>
        <v>6.9015619324373414E-3</v>
      </c>
      <c r="W318" s="8"/>
      <c r="X318" s="17">
        <f t="shared" si="70"/>
        <v>0</v>
      </c>
      <c r="Y318" s="8"/>
      <c r="Z318" s="17">
        <f t="shared" si="71"/>
        <v>0</v>
      </c>
      <c r="AA318" s="8"/>
      <c r="AB318" s="17">
        <f t="shared" si="72"/>
        <v>0</v>
      </c>
      <c r="AC318" s="8"/>
      <c r="AD318" s="17">
        <f t="shared" si="73"/>
        <v>0</v>
      </c>
      <c r="AE318" s="8">
        <v>26</v>
      </c>
      <c r="AF318" s="17">
        <f t="shared" si="74"/>
        <v>3.9351011018283087E-4</v>
      </c>
      <c r="AG318" s="8"/>
      <c r="AH318" s="17">
        <f t="shared" si="75"/>
        <v>0</v>
      </c>
      <c r="AI318" s="8"/>
      <c r="AJ318" s="17">
        <f t="shared" si="76"/>
        <v>0</v>
      </c>
      <c r="AK318" s="8"/>
      <c r="AL318" s="17">
        <f t="shared" si="77"/>
        <v>0</v>
      </c>
      <c r="AM318" s="8"/>
      <c r="AN318" s="17">
        <f t="shared" si="78"/>
        <v>0</v>
      </c>
      <c r="AO318" s="8">
        <v>40</v>
      </c>
      <c r="AP318" s="17">
        <f t="shared" si="79"/>
        <v>6.0540016951204749E-4</v>
      </c>
      <c r="AQ318" s="8">
        <v>150</v>
      </c>
      <c r="AR318" s="17">
        <f t="shared" si="80"/>
        <v>2.2702506356701781E-3</v>
      </c>
      <c r="AS318" s="8">
        <v>18</v>
      </c>
      <c r="AT318" s="17">
        <f t="shared" si="81"/>
        <v>2.7243007628042137E-4</v>
      </c>
      <c r="AU318" s="8"/>
      <c r="AV318" s="17">
        <f t="shared" si="82"/>
        <v>0</v>
      </c>
      <c r="AW318" s="8"/>
      <c r="AX318" s="17">
        <f t="shared" si="83"/>
        <v>0</v>
      </c>
      <c r="AY318" s="2">
        <f t="shared" si="61"/>
        <v>1197</v>
      </c>
      <c r="AZ318" s="2">
        <f t="shared" si="60"/>
        <v>0</v>
      </c>
      <c r="BA318" s="3"/>
      <c r="BB318" s="3"/>
      <c r="BC318" s="3"/>
      <c r="BD318" s="3"/>
      <c r="BE318" s="3"/>
      <c r="BF318" s="3"/>
    </row>
    <row r="319" spans="1:58" ht="27">
      <c r="A319" s="14" t="s">
        <v>166</v>
      </c>
      <c r="B319" s="14" t="s">
        <v>227</v>
      </c>
      <c r="C319" s="5" t="s">
        <v>238</v>
      </c>
      <c r="D319" s="15" t="s">
        <v>69</v>
      </c>
      <c r="E319" s="8" t="s">
        <v>70</v>
      </c>
      <c r="F319" s="8">
        <v>117974</v>
      </c>
      <c r="G319" s="8">
        <v>116774</v>
      </c>
      <c r="H319" s="16">
        <f t="shared" si="87"/>
        <v>0.98982826724532524</v>
      </c>
      <c r="I319" s="10">
        <v>1200</v>
      </c>
      <c r="J319" s="16">
        <f t="shared" si="63"/>
        <v>1.0171732754674759E-2</v>
      </c>
      <c r="K319" s="8"/>
      <c r="L319" s="17">
        <f t="shared" si="64"/>
        <v>0</v>
      </c>
      <c r="M319" s="8">
        <v>68</v>
      </c>
      <c r="N319" s="17">
        <f t="shared" si="65"/>
        <v>5.7639818943156971E-4</v>
      </c>
      <c r="O319" s="8">
        <v>292</v>
      </c>
      <c r="P319" s="17">
        <f t="shared" si="66"/>
        <v>2.4751216369708578E-3</v>
      </c>
      <c r="Q319" s="8"/>
      <c r="R319" s="17">
        <f t="shared" si="67"/>
        <v>0</v>
      </c>
      <c r="S319" s="8"/>
      <c r="T319" s="17">
        <f t="shared" si="68"/>
        <v>0</v>
      </c>
      <c r="U319" s="8"/>
      <c r="V319" s="17">
        <f t="shared" si="69"/>
        <v>0</v>
      </c>
      <c r="W319" s="8"/>
      <c r="X319" s="17">
        <f t="shared" si="70"/>
        <v>0</v>
      </c>
      <c r="Y319" s="8"/>
      <c r="Z319" s="17">
        <f t="shared" si="71"/>
        <v>0</v>
      </c>
      <c r="AA319" s="8"/>
      <c r="AB319" s="17">
        <f t="shared" si="72"/>
        <v>0</v>
      </c>
      <c r="AC319" s="8"/>
      <c r="AD319" s="17">
        <f t="shared" si="73"/>
        <v>0</v>
      </c>
      <c r="AE319" s="8">
        <v>29</v>
      </c>
      <c r="AF319" s="17">
        <f t="shared" si="74"/>
        <v>2.4581687490463999E-4</v>
      </c>
      <c r="AG319" s="8"/>
      <c r="AH319" s="17">
        <f t="shared" si="75"/>
        <v>0</v>
      </c>
      <c r="AI319" s="8"/>
      <c r="AJ319" s="17">
        <f t="shared" si="76"/>
        <v>0</v>
      </c>
      <c r="AK319" s="8"/>
      <c r="AL319" s="17">
        <f t="shared" si="77"/>
        <v>0</v>
      </c>
      <c r="AM319" s="8"/>
      <c r="AN319" s="17">
        <f t="shared" si="78"/>
        <v>0</v>
      </c>
      <c r="AO319" s="8">
        <v>33</v>
      </c>
      <c r="AP319" s="17">
        <f t="shared" si="79"/>
        <v>2.7972265075355585E-4</v>
      </c>
      <c r="AQ319" s="8">
        <v>726</v>
      </c>
      <c r="AR319" s="17">
        <f t="shared" si="80"/>
        <v>6.1538983165782294E-3</v>
      </c>
      <c r="AS319" s="8">
        <v>52</v>
      </c>
      <c r="AT319" s="17">
        <f t="shared" si="81"/>
        <v>4.4077508603590623E-4</v>
      </c>
      <c r="AU319" s="8"/>
      <c r="AV319" s="17">
        <f t="shared" si="82"/>
        <v>0</v>
      </c>
      <c r="AW319" s="8"/>
      <c r="AX319" s="17">
        <f t="shared" si="83"/>
        <v>0</v>
      </c>
      <c r="AY319" s="2">
        <f t="shared" si="61"/>
        <v>1200</v>
      </c>
      <c r="AZ319" s="2">
        <f t="shared" si="60"/>
        <v>0</v>
      </c>
      <c r="BA319" s="3"/>
      <c r="BB319" s="3"/>
      <c r="BC319" s="3"/>
      <c r="BD319" s="3"/>
      <c r="BE319" s="3"/>
      <c r="BF319" s="3"/>
    </row>
    <row r="320" spans="1:58" ht="27">
      <c r="A320" s="14" t="s">
        <v>166</v>
      </c>
      <c r="B320" s="14" t="s">
        <v>227</v>
      </c>
      <c r="C320" s="5" t="s">
        <v>239</v>
      </c>
      <c r="D320" s="15" t="s">
        <v>83</v>
      </c>
      <c r="E320" s="8" t="s">
        <v>84</v>
      </c>
      <c r="F320" s="8">
        <v>65206</v>
      </c>
      <c r="G320" s="8">
        <v>64294</v>
      </c>
      <c r="H320" s="16">
        <f t="shared" si="87"/>
        <v>0.98601355703462867</v>
      </c>
      <c r="I320" s="10">
        <v>912</v>
      </c>
      <c r="J320" s="16">
        <f t="shared" si="63"/>
        <v>1.3986442965371285E-2</v>
      </c>
      <c r="K320" s="8"/>
      <c r="L320" s="17">
        <f t="shared" si="64"/>
        <v>0</v>
      </c>
      <c r="M320" s="8">
        <v>30</v>
      </c>
      <c r="N320" s="17">
        <f t="shared" si="65"/>
        <v>4.6008036070300281E-4</v>
      </c>
      <c r="O320" s="8">
        <v>120</v>
      </c>
      <c r="P320" s="17">
        <f t="shared" si="66"/>
        <v>1.8403214428120112E-3</v>
      </c>
      <c r="Q320" s="8"/>
      <c r="R320" s="17">
        <f t="shared" si="67"/>
        <v>0</v>
      </c>
      <c r="S320" s="8">
        <v>188</v>
      </c>
      <c r="T320" s="17">
        <f t="shared" si="68"/>
        <v>2.8831702604054841E-3</v>
      </c>
      <c r="U320" s="8">
        <v>25</v>
      </c>
      <c r="V320" s="17">
        <f t="shared" si="69"/>
        <v>3.8340030058583568E-4</v>
      </c>
      <c r="W320" s="8"/>
      <c r="X320" s="17">
        <f t="shared" si="70"/>
        <v>0</v>
      </c>
      <c r="Y320" s="8"/>
      <c r="Z320" s="17">
        <f t="shared" si="71"/>
        <v>0</v>
      </c>
      <c r="AA320" s="8"/>
      <c r="AB320" s="17">
        <f t="shared" si="72"/>
        <v>0</v>
      </c>
      <c r="AC320" s="8"/>
      <c r="AD320" s="17">
        <f t="shared" si="73"/>
        <v>0</v>
      </c>
      <c r="AE320" s="8">
        <v>14</v>
      </c>
      <c r="AF320" s="17">
        <f t="shared" si="74"/>
        <v>2.1470416832806798E-4</v>
      </c>
      <c r="AG320" s="8"/>
      <c r="AH320" s="17">
        <f t="shared" si="75"/>
        <v>0</v>
      </c>
      <c r="AI320" s="8"/>
      <c r="AJ320" s="17">
        <f t="shared" si="76"/>
        <v>0</v>
      </c>
      <c r="AK320" s="8"/>
      <c r="AL320" s="17">
        <f t="shared" si="77"/>
        <v>0</v>
      </c>
      <c r="AM320" s="8"/>
      <c r="AN320" s="17">
        <f t="shared" si="78"/>
        <v>0</v>
      </c>
      <c r="AO320" s="8">
        <v>21</v>
      </c>
      <c r="AP320" s="17">
        <f t="shared" si="79"/>
        <v>3.2205625249210197E-4</v>
      </c>
      <c r="AQ320" s="8">
        <v>482</v>
      </c>
      <c r="AR320" s="17">
        <f t="shared" si="80"/>
        <v>7.3919577952949117E-3</v>
      </c>
      <c r="AS320" s="8">
        <v>32</v>
      </c>
      <c r="AT320" s="17">
        <f t="shared" si="81"/>
        <v>4.9075238474986967E-4</v>
      </c>
      <c r="AU320" s="8"/>
      <c r="AV320" s="17">
        <f t="shared" si="82"/>
        <v>0</v>
      </c>
      <c r="AW320" s="8"/>
      <c r="AX320" s="17">
        <f t="shared" si="83"/>
        <v>0</v>
      </c>
      <c r="AY320" s="2">
        <f t="shared" si="61"/>
        <v>912</v>
      </c>
      <c r="AZ320" s="2">
        <f t="shared" si="60"/>
        <v>0</v>
      </c>
      <c r="BA320" s="3"/>
      <c r="BB320" s="3"/>
      <c r="BC320" s="3"/>
      <c r="BD320" s="3"/>
      <c r="BE320" s="3"/>
      <c r="BF320" s="3"/>
    </row>
    <row r="321" spans="1:58" ht="27">
      <c r="A321" s="14" t="s">
        <v>166</v>
      </c>
      <c r="B321" s="14" t="s">
        <v>227</v>
      </c>
      <c r="C321" s="5" t="s">
        <v>240</v>
      </c>
      <c r="D321" s="15" t="s">
        <v>104</v>
      </c>
      <c r="E321" s="8" t="s">
        <v>105</v>
      </c>
      <c r="F321" s="8">
        <v>49460</v>
      </c>
      <c r="G321" s="8">
        <v>48900</v>
      </c>
      <c r="H321" s="16">
        <f t="shared" si="87"/>
        <v>0.98867771936918725</v>
      </c>
      <c r="I321" s="10">
        <v>560</v>
      </c>
      <c r="J321" s="16">
        <f t="shared" si="63"/>
        <v>1.1322280630812778E-2</v>
      </c>
      <c r="K321" s="8"/>
      <c r="L321" s="17">
        <f t="shared" si="64"/>
        <v>0</v>
      </c>
      <c r="M321" s="8">
        <v>27</v>
      </c>
      <c r="N321" s="17">
        <f t="shared" si="65"/>
        <v>5.4589567327133041E-4</v>
      </c>
      <c r="O321" s="8">
        <v>84</v>
      </c>
      <c r="P321" s="17">
        <f t="shared" si="66"/>
        <v>1.6983420946219167E-3</v>
      </c>
      <c r="Q321" s="8"/>
      <c r="R321" s="17">
        <f t="shared" si="67"/>
        <v>0</v>
      </c>
      <c r="S321" s="8">
        <v>35</v>
      </c>
      <c r="T321" s="17">
        <f t="shared" si="68"/>
        <v>7.076425394257986E-4</v>
      </c>
      <c r="U321" s="8">
        <v>100</v>
      </c>
      <c r="V321" s="17">
        <f t="shared" si="69"/>
        <v>2.0218358269308533E-3</v>
      </c>
      <c r="W321" s="8"/>
      <c r="X321" s="17">
        <f t="shared" si="70"/>
        <v>0</v>
      </c>
      <c r="Y321" s="8"/>
      <c r="Z321" s="17">
        <f t="shared" si="71"/>
        <v>0</v>
      </c>
      <c r="AA321" s="8"/>
      <c r="AB321" s="17">
        <f t="shared" si="72"/>
        <v>0</v>
      </c>
      <c r="AC321" s="8"/>
      <c r="AD321" s="17">
        <f t="shared" si="73"/>
        <v>0</v>
      </c>
      <c r="AE321" s="8">
        <v>14</v>
      </c>
      <c r="AF321" s="17">
        <f t="shared" si="74"/>
        <v>2.8305701577031943E-4</v>
      </c>
      <c r="AG321" s="8"/>
      <c r="AH321" s="17">
        <f t="shared" si="75"/>
        <v>0</v>
      </c>
      <c r="AI321" s="8"/>
      <c r="AJ321" s="17">
        <f t="shared" si="76"/>
        <v>0</v>
      </c>
      <c r="AK321" s="8"/>
      <c r="AL321" s="17">
        <f t="shared" si="77"/>
        <v>0</v>
      </c>
      <c r="AM321" s="8"/>
      <c r="AN321" s="17">
        <f t="shared" si="78"/>
        <v>0</v>
      </c>
      <c r="AO321" s="8">
        <v>8</v>
      </c>
      <c r="AP321" s="17">
        <f t="shared" si="79"/>
        <v>1.6174686615446826E-4</v>
      </c>
      <c r="AQ321" s="8">
        <v>271</v>
      </c>
      <c r="AR321" s="17">
        <f t="shared" si="80"/>
        <v>5.4791750909826123E-3</v>
      </c>
      <c r="AS321" s="8">
        <v>21</v>
      </c>
      <c r="AT321" s="17">
        <f t="shared" si="81"/>
        <v>4.2458552365547917E-4</v>
      </c>
      <c r="AU321" s="8"/>
      <c r="AV321" s="17">
        <f t="shared" si="82"/>
        <v>0</v>
      </c>
      <c r="AW321" s="8"/>
      <c r="AX321" s="17">
        <f t="shared" si="83"/>
        <v>0</v>
      </c>
      <c r="AY321" s="2">
        <f t="shared" si="61"/>
        <v>560</v>
      </c>
      <c r="AZ321" s="2">
        <f t="shared" si="60"/>
        <v>0</v>
      </c>
      <c r="BA321" s="3"/>
      <c r="BB321" s="3"/>
      <c r="BC321" s="3"/>
      <c r="BD321" s="3"/>
      <c r="BE321" s="3"/>
      <c r="BF321" s="3"/>
    </row>
    <row r="322" spans="1:58" ht="15">
      <c r="A322" s="14" t="s">
        <v>165</v>
      </c>
      <c r="B322" s="14" t="s">
        <v>227</v>
      </c>
      <c r="C322" s="5" t="s">
        <v>241</v>
      </c>
      <c r="D322" s="15" t="s">
        <v>96</v>
      </c>
      <c r="E322" s="8" t="s">
        <v>97</v>
      </c>
      <c r="F322" s="8">
        <v>33900</v>
      </c>
      <c r="G322" s="8">
        <v>33561</v>
      </c>
      <c r="H322" s="16">
        <f t="shared" si="87"/>
        <v>0.99</v>
      </c>
      <c r="I322" s="10">
        <v>339</v>
      </c>
      <c r="J322" s="16">
        <f t="shared" si="63"/>
        <v>0.01</v>
      </c>
      <c r="K322" s="8"/>
      <c r="L322" s="17">
        <f t="shared" si="64"/>
        <v>0</v>
      </c>
      <c r="M322" s="8">
        <v>10</v>
      </c>
      <c r="N322" s="17">
        <f t="shared" si="65"/>
        <v>2.9498525073746312E-4</v>
      </c>
      <c r="O322" s="8">
        <v>63</v>
      </c>
      <c r="P322" s="17">
        <f t="shared" si="66"/>
        <v>1.8584070796460177E-3</v>
      </c>
      <c r="Q322" s="8"/>
      <c r="R322" s="17">
        <f t="shared" si="67"/>
        <v>0</v>
      </c>
      <c r="S322" s="8">
        <v>68</v>
      </c>
      <c r="T322" s="17">
        <f t="shared" si="68"/>
        <v>2.0058997050147491E-3</v>
      </c>
      <c r="U322" s="8">
        <v>39</v>
      </c>
      <c r="V322" s="17">
        <f t="shared" si="69"/>
        <v>1.1504424778761061E-3</v>
      </c>
      <c r="W322" s="8"/>
      <c r="X322" s="17">
        <f t="shared" si="70"/>
        <v>0</v>
      </c>
      <c r="Y322" s="8"/>
      <c r="Z322" s="17">
        <f t="shared" si="71"/>
        <v>0</v>
      </c>
      <c r="AA322" s="8"/>
      <c r="AB322" s="17">
        <f t="shared" si="72"/>
        <v>0</v>
      </c>
      <c r="AC322" s="8"/>
      <c r="AD322" s="17">
        <f t="shared" si="73"/>
        <v>0</v>
      </c>
      <c r="AE322" s="8">
        <v>4</v>
      </c>
      <c r="AF322" s="17">
        <f t="shared" si="74"/>
        <v>1.1799410029498526E-4</v>
      </c>
      <c r="AG322" s="8"/>
      <c r="AH322" s="17">
        <f t="shared" si="75"/>
        <v>0</v>
      </c>
      <c r="AI322" s="8"/>
      <c r="AJ322" s="17">
        <f t="shared" si="76"/>
        <v>0</v>
      </c>
      <c r="AK322" s="8"/>
      <c r="AL322" s="17">
        <f t="shared" si="77"/>
        <v>0</v>
      </c>
      <c r="AM322" s="8"/>
      <c r="AN322" s="17">
        <f t="shared" si="78"/>
        <v>0</v>
      </c>
      <c r="AO322" s="8">
        <v>29</v>
      </c>
      <c r="AP322" s="17">
        <f t="shared" si="79"/>
        <v>8.5545722713864308E-4</v>
      </c>
      <c r="AQ322" s="8">
        <v>101</v>
      </c>
      <c r="AR322" s="17">
        <f t="shared" si="80"/>
        <v>2.9793510324483776E-3</v>
      </c>
      <c r="AS322" s="8">
        <v>25</v>
      </c>
      <c r="AT322" s="17">
        <f t="shared" si="81"/>
        <v>7.3746312684365781E-4</v>
      </c>
      <c r="AU322" s="8"/>
      <c r="AV322" s="17">
        <f t="shared" si="82"/>
        <v>0</v>
      </c>
      <c r="AW322" s="8"/>
      <c r="AX322" s="17">
        <f t="shared" si="83"/>
        <v>0</v>
      </c>
      <c r="AY322" s="2">
        <f t="shared" si="61"/>
        <v>339</v>
      </c>
      <c r="AZ322" s="2">
        <f t="shared" si="60"/>
        <v>0</v>
      </c>
      <c r="BA322" s="3"/>
      <c r="BB322" s="3"/>
      <c r="BC322" s="3"/>
      <c r="BD322" s="3"/>
      <c r="BE322" s="3"/>
      <c r="BF322" s="3"/>
    </row>
    <row r="323" spans="1:58" ht="15">
      <c r="A323" s="14" t="s">
        <v>222</v>
      </c>
      <c r="B323" s="14" t="s">
        <v>227</v>
      </c>
      <c r="C323" s="57" t="s">
        <v>223</v>
      </c>
      <c r="D323" s="15" t="s">
        <v>122</v>
      </c>
      <c r="E323" s="8" t="s">
        <v>123</v>
      </c>
      <c r="F323" s="8">
        <v>158416</v>
      </c>
      <c r="G323" s="8">
        <f t="shared" ref="G323:G339" si="88">F323-I323</f>
        <v>157697</v>
      </c>
      <c r="H323" s="16">
        <f t="shared" si="87"/>
        <v>0.99546131703868301</v>
      </c>
      <c r="I323" s="10">
        <v>719</v>
      </c>
      <c r="J323" s="16">
        <f t="shared" si="63"/>
        <v>4.5386829613170386E-3</v>
      </c>
      <c r="K323" s="8">
        <v>0</v>
      </c>
      <c r="L323" s="17">
        <f t="shared" si="64"/>
        <v>0</v>
      </c>
      <c r="M323" s="8">
        <v>117</v>
      </c>
      <c r="N323" s="17">
        <f t="shared" si="65"/>
        <v>7.3856176143823852E-4</v>
      </c>
      <c r="O323" s="8">
        <v>37</v>
      </c>
      <c r="P323" s="17">
        <f t="shared" si="66"/>
        <v>2.3356226643773357E-4</v>
      </c>
      <c r="Q323" s="8">
        <v>0</v>
      </c>
      <c r="R323" s="17">
        <f t="shared" si="67"/>
        <v>0</v>
      </c>
      <c r="S323" s="8">
        <v>111</v>
      </c>
      <c r="T323" s="17">
        <f t="shared" si="68"/>
        <v>7.0068679931320065E-4</v>
      </c>
      <c r="U323" s="8">
        <v>121</v>
      </c>
      <c r="V323" s="17">
        <f t="shared" si="69"/>
        <v>7.6381173618826376E-4</v>
      </c>
      <c r="W323" s="8">
        <v>0</v>
      </c>
      <c r="X323" s="17">
        <f t="shared" si="70"/>
        <v>0</v>
      </c>
      <c r="Y323" s="8">
        <v>0</v>
      </c>
      <c r="Z323" s="17">
        <f t="shared" si="71"/>
        <v>0</v>
      </c>
      <c r="AA323" s="8">
        <v>0</v>
      </c>
      <c r="AB323" s="17">
        <f t="shared" si="72"/>
        <v>0</v>
      </c>
      <c r="AC323" s="8">
        <v>0</v>
      </c>
      <c r="AD323" s="17">
        <f t="shared" si="73"/>
        <v>0</v>
      </c>
      <c r="AE323" s="8">
        <v>55</v>
      </c>
      <c r="AF323" s="17">
        <f t="shared" si="74"/>
        <v>3.4718715281284717E-4</v>
      </c>
      <c r="AG323" s="8">
        <v>0</v>
      </c>
      <c r="AH323" s="17">
        <f t="shared" si="75"/>
        <v>0</v>
      </c>
      <c r="AI323" s="8">
        <v>0</v>
      </c>
      <c r="AJ323" s="17">
        <f t="shared" si="76"/>
        <v>0</v>
      </c>
      <c r="AK323" s="8">
        <v>0</v>
      </c>
      <c r="AL323" s="17">
        <f t="shared" si="77"/>
        <v>0</v>
      </c>
      <c r="AM323" s="8">
        <v>0</v>
      </c>
      <c r="AN323" s="17">
        <f t="shared" si="78"/>
        <v>0</v>
      </c>
      <c r="AO323" s="8">
        <v>0</v>
      </c>
      <c r="AP323" s="17">
        <f t="shared" si="79"/>
        <v>0</v>
      </c>
      <c r="AQ323" s="8">
        <v>0</v>
      </c>
      <c r="AR323" s="17">
        <f t="shared" si="80"/>
        <v>0</v>
      </c>
      <c r="AS323" s="8">
        <v>278</v>
      </c>
      <c r="AT323" s="17">
        <f t="shared" si="81"/>
        <v>1.7548732451267549E-3</v>
      </c>
      <c r="AU323" s="8">
        <v>0</v>
      </c>
      <c r="AV323" s="17">
        <f t="shared" si="82"/>
        <v>0</v>
      </c>
      <c r="AW323" s="8">
        <v>0</v>
      </c>
      <c r="AX323" s="17">
        <f t="shared" si="83"/>
        <v>0</v>
      </c>
      <c r="AY323" s="2">
        <f t="shared" si="61"/>
        <v>719</v>
      </c>
      <c r="AZ323" s="2">
        <f t="shared" si="60"/>
        <v>0</v>
      </c>
      <c r="BA323" s="3"/>
      <c r="BB323" s="3"/>
      <c r="BC323" s="3"/>
      <c r="BD323" s="3"/>
      <c r="BE323" s="3"/>
      <c r="BF323" s="3"/>
    </row>
    <row r="324" spans="1:58" ht="27">
      <c r="A324" s="14" t="s">
        <v>146</v>
      </c>
      <c r="B324" s="14" t="s">
        <v>227</v>
      </c>
      <c r="C324" s="57" t="s">
        <v>221</v>
      </c>
      <c r="D324" s="15" t="s">
        <v>87</v>
      </c>
      <c r="E324" s="8" t="s">
        <v>88</v>
      </c>
      <c r="F324" s="8">
        <v>71435</v>
      </c>
      <c r="G324" s="8">
        <f t="shared" si="88"/>
        <v>71018</v>
      </c>
      <c r="H324" s="16">
        <f t="shared" si="87"/>
        <v>0.99416252537271643</v>
      </c>
      <c r="I324" s="10">
        <v>417</v>
      </c>
      <c r="J324" s="16">
        <f t="shared" si="63"/>
        <v>5.8374746272835442E-3</v>
      </c>
      <c r="K324" s="8">
        <v>0</v>
      </c>
      <c r="L324" s="17">
        <f t="shared" si="64"/>
        <v>0</v>
      </c>
      <c r="M324" s="8">
        <v>55</v>
      </c>
      <c r="N324" s="17">
        <f t="shared" si="65"/>
        <v>7.6993070623643874E-4</v>
      </c>
      <c r="O324" s="8">
        <v>23</v>
      </c>
      <c r="P324" s="17">
        <f t="shared" si="66"/>
        <v>3.219710226079653E-4</v>
      </c>
      <c r="Q324" s="8">
        <v>0</v>
      </c>
      <c r="R324" s="17">
        <f t="shared" si="67"/>
        <v>0</v>
      </c>
      <c r="S324" s="8">
        <v>0</v>
      </c>
      <c r="T324" s="17">
        <f t="shared" si="68"/>
        <v>0</v>
      </c>
      <c r="U324" s="8">
        <v>0</v>
      </c>
      <c r="V324" s="17">
        <f t="shared" si="69"/>
        <v>0</v>
      </c>
      <c r="W324" s="8">
        <v>0</v>
      </c>
      <c r="X324" s="17">
        <f t="shared" si="70"/>
        <v>0</v>
      </c>
      <c r="Y324" s="8">
        <v>0</v>
      </c>
      <c r="Z324" s="17">
        <f t="shared" si="71"/>
        <v>0</v>
      </c>
      <c r="AA324" s="8">
        <v>0</v>
      </c>
      <c r="AB324" s="17">
        <f t="shared" si="72"/>
        <v>0</v>
      </c>
      <c r="AC324" s="8">
        <v>0</v>
      </c>
      <c r="AD324" s="17">
        <f t="shared" si="73"/>
        <v>0</v>
      </c>
      <c r="AE324" s="8">
        <v>53</v>
      </c>
      <c r="AF324" s="17">
        <f t="shared" si="74"/>
        <v>7.4193322600965908E-4</v>
      </c>
      <c r="AG324" s="8">
        <v>0</v>
      </c>
      <c r="AH324" s="17">
        <f t="shared" si="75"/>
        <v>0</v>
      </c>
      <c r="AI324" s="8">
        <v>0</v>
      </c>
      <c r="AJ324" s="17">
        <f t="shared" si="76"/>
        <v>0</v>
      </c>
      <c r="AK324" s="8">
        <v>0</v>
      </c>
      <c r="AL324" s="17">
        <f t="shared" si="77"/>
        <v>0</v>
      </c>
      <c r="AM324" s="8">
        <v>0</v>
      </c>
      <c r="AN324" s="17">
        <f t="shared" si="78"/>
        <v>0</v>
      </c>
      <c r="AO324" s="8">
        <v>0</v>
      </c>
      <c r="AP324" s="17">
        <f t="shared" si="79"/>
        <v>0</v>
      </c>
      <c r="AQ324" s="8">
        <v>0</v>
      </c>
      <c r="AR324" s="17">
        <f t="shared" si="80"/>
        <v>0</v>
      </c>
      <c r="AS324" s="8">
        <v>286</v>
      </c>
      <c r="AT324" s="17">
        <f t="shared" si="81"/>
        <v>4.0036396724294817E-3</v>
      </c>
      <c r="AU324" s="8">
        <v>0</v>
      </c>
      <c r="AV324" s="17">
        <f t="shared" si="82"/>
        <v>0</v>
      </c>
      <c r="AW324" s="8">
        <v>0</v>
      </c>
      <c r="AX324" s="17">
        <f t="shared" si="83"/>
        <v>0</v>
      </c>
      <c r="AY324" s="2">
        <f t="shared" si="61"/>
        <v>417</v>
      </c>
      <c r="AZ324" s="2">
        <f t="shared" si="60"/>
        <v>0</v>
      </c>
      <c r="BA324" s="3"/>
      <c r="BB324" s="3"/>
      <c r="BC324" s="3"/>
      <c r="BD324" s="3"/>
      <c r="BE324" s="3"/>
      <c r="BF324" s="3"/>
    </row>
    <row r="325" spans="1:58" ht="27">
      <c r="A325" s="14" t="s">
        <v>146</v>
      </c>
      <c r="B325" s="14" t="s">
        <v>227</v>
      </c>
      <c r="C325" s="57" t="s">
        <v>199</v>
      </c>
      <c r="D325" s="15" t="s">
        <v>87</v>
      </c>
      <c r="E325" s="8" t="s">
        <v>88</v>
      </c>
      <c r="F325" s="8">
        <v>47376</v>
      </c>
      <c r="G325" s="8">
        <f t="shared" si="88"/>
        <v>47101</v>
      </c>
      <c r="H325" s="16">
        <f t="shared" si="87"/>
        <v>0.99419537318473483</v>
      </c>
      <c r="I325" s="10">
        <v>275</v>
      </c>
      <c r="J325" s="16">
        <f t="shared" si="63"/>
        <v>5.8046268152651135E-3</v>
      </c>
      <c r="K325" s="8">
        <v>0</v>
      </c>
      <c r="L325" s="17">
        <f t="shared" si="64"/>
        <v>0</v>
      </c>
      <c r="M325" s="8">
        <v>37</v>
      </c>
      <c r="N325" s="17">
        <f t="shared" si="65"/>
        <v>7.8098615332657887E-4</v>
      </c>
      <c r="O325" s="8">
        <v>9</v>
      </c>
      <c r="P325" s="17">
        <f t="shared" si="66"/>
        <v>1.8996960486322188E-4</v>
      </c>
      <c r="Q325" s="8">
        <v>0</v>
      </c>
      <c r="R325" s="17">
        <f t="shared" si="67"/>
        <v>0</v>
      </c>
      <c r="S325" s="8">
        <v>14</v>
      </c>
      <c r="T325" s="17">
        <f t="shared" si="68"/>
        <v>2.9550827423167848E-4</v>
      </c>
      <c r="U325" s="8">
        <v>18</v>
      </c>
      <c r="V325" s="17">
        <f t="shared" si="69"/>
        <v>3.7993920972644377E-4</v>
      </c>
      <c r="W325" s="8">
        <v>0</v>
      </c>
      <c r="X325" s="17">
        <f t="shared" si="70"/>
        <v>0</v>
      </c>
      <c r="Y325" s="8">
        <v>0</v>
      </c>
      <c r="Z325" s="17">
        <f t="shared" si="71"/>
        <v>0</v>
      </c>
      <c r="AA325" s="8">
        <v>0</v>
      </c>
      <c r="AB325" s="17">
        <f t="shared" si="72"/>
        <v>0</v>
      </c>
      <c r="AC325" s="8">
        <v>0</v>
      </c>
      <c r="AD325" s="17">
        <f t="shared" si="73"/>
        <v>0</v>
      </c>
      <c r="AE325" s="8">
        <v>33</v>
      </c>
      <c r="AF325" s="17">
        <f t="shared" si="74"/>
        <v>6.9655521783181353E-4</v>
      </c>
      <c r="AG325" s="8">
        <v>0</v>
      </c>
      <c r="AH325" s="17">
        <f t="shared" si="75"/>
        <v>0</v>
      </c>
      <c r="AI325" s="8">
        <v>0</v>
      </c>
      <c r="AJ325" s="17">
        <f t="shared" si="76"/>
        <v>0</v>
      </c>
      <c r="AK325" s="8">
        <v>0</v>
      </c>
      <c r="AL325" s="17">
        <f t="shared" si="77"/>
        <v>0</v>
      </c>
      <c r="AM325" s="8">
        <v>0</v>
      </c>
      <c r="AN325" s="17">
        <f t="shared" si="78"/>
        <v>0</v>
      </c>
      <c r="AO325" s="8">
        <v>0</v>
      </c>
      <c r="AP325" s="17">
        <f t="shared" si="79"/>
        <v>0</v>
      </c>
      <c r="AQ325" s="8">
        <v>0</v>
      </c>
      <c r="AR325" s="17">
        <f t="shared" si="80"/>
        <v>0</v>
      </c>
      <c r="AS325" s="8">
        <v>164</v>
      </c>
      <c r="AT325" s="17">
        <f t="shared" si="81"/>
        <v>3.4616683552853764E-3</v>
      </c>
      <c r="AU325" s="8">
        <v>0</v>
      </c>
      <c r="AV325" s="17">
        <f t="shared" si="82"/>
        <v>0</v>
      </c>
      <c r="AW325" s="8">
        <v>0</v>
      </c>
      <c r="AX325" s="17">
        <f t="shared" si="83"/>
        <v>0</v>
      </c>
      <c r="AY325" s="2">
        <f t="shared" si="61"/>
        <v>275</v>
      </c>
      <c r="AZ325" s="2">
        <f t="shared" si="60"/>
        <v>0</v>
      </c>
      <c r="BA325" s="3"/>
      <c r="BB325" s="3"/>
      <c r="BC325" s="3"/>
      <c r="BD325" s="3"/>
      <c r="BE325" s="3"/>
      <c r="BF325" s="3"/>
    </row>
    <row r="326" spans="1:58" ht="15">
      <c r="A326" s="14" t="s">
        <v>124</v>
      </c>
      <c r="B326" s="14" t="s">
        <v>227</v>
      </c>
      <c r="C326" s="57" t="s">
        <v>220</v>
      </c>
      <c r="D326" s="15" t="s">
        <v>53</v>
      </c>
      <c r="E326" s="8" t="s">
        <v>54</v>
      </c>
      <c r="F326" s="8">
        <v>85168</v>
      </c>
      <c r="G326" s="8">
        <f t="shared" si="88"/>
        <v>84497</v>
      </c>
      <c r="H326" s="16">
        <f t="shared" si="87"/>
        <v>0.99212145406725527</v>
      </c>
      <c r="I326" s="10">
        <v>671</v>
      </c>
      <c r="J326" s="16">
        <f t="shared" si="63"/>
        <v>7.8785459327446929E-3</v>
      </c>
      <c r="K326" s="8">
        <v>0</v>
      </c>
      <c r="L326" s="17">
        <f t="shared" si="64"/>
        <v>0</v>
      </c>
      <c r="M326" s="8">
        <v>61</v>
      </c>
      <c r="N326" s="17">
        <f t="shared" si="65"/>
        <v>7.1623144843133569E-4</v>
      </c>
      <c r="O326" s="8">
        <v>52</v>
      </c>
      <c r="P326" s="17">
        <f t="shared" si="66"/>
        <v>6.1055795603982713E-4</v>
      </c>
      <c r="Q326" s="8">
        <v>0</v>
      </c>
      <c r="R326" s="17">
        <f t="shared" si="67"/>
        <v>0</v>
      </c>
      <c r="S326" s="8">
        <v>29</v>
      </c>
      <c r="T326" s="17">
        <f t="shared" si="68"/>
        <v>3.4050347548374979E-4</v>
      </c>
      <c r="U326" s="8">
        <v>20</v>
      </c>
      <c r="V326" s="17">
        <f t="shared" si="69"/>
        <v>2.3482998309224122E-4</v>
      </c>
      <c r="W326" s="8">
        <v>173</v>
      </c>
      <c r="X326" s="17">
        <f t="shared" si="70"/>
        <v>2.0312793537478864E-3</v>
      </c>
      <c r="Y326" s="8">
        <v>0</v>
      </c>
      <c r="Z326" s="17">
        <f t="shared" si="71"/>
        <v>0</v>
      </c>
      <c r="AA326" s="8">
        <v>0</v>
      </c>
      <c r="AB326" s="17">
        <f t="shared" si="72"/>
        <v>0</v>
      </c>
      <c r="AC326" s="8">
        <v>0</v>
      </c>
      <c r="AD326" s="17">
        <f t="shared" si="73"/>
        <v>0</v>
      </c>
      <c r="AE326" s="8">
        <v>37</v>
      </c>
      <c r="AF326" s="17">
        <f t="shared" si="74"/>
        <v>4.3443546872064628E-4</v>
      </c>
      <c r="AG326" s="8">
        <v>0</v>
      </c>
      <c r="AH326" s="17">
        <f t="shared" si="75"/>
        <v>0</v>
      </c>
      <c r="AI326" s="8">
        <v>0</v>
      </c>
      <c r="AJ326" s="17">
        <f t="shared" si="76"/>
        <v>0</v>
      </c>
      <c r="AK326" s="8">
        <v>0</v>
      </c>
      <c r="AL326" s="17">
        <f t="shared" si="77"/>
        <v>0</v>
      </c>
      <c r="AM326" s="8">
        <v>0</v>
      </c>
      <c r="AN326" s="17">
        <f t="shared" si="78"/>
        <v>0</v>
      </c>
      <c r="AO326" s="8">
        <v>0</v>
      </c>
      <c r="AP326" s="17">
        <f t="shared" si="79"/>
        <v>0</v>
      </c>
      <c r="AQ326" s="8">
        <v>0</v>
      </c>
      <c r="AR326" s="17">
        <f t="shared" si="80"/>
        <v>0</v>
      </c>
      <c r="AS326" s="8">
        <v>299</v>
      </c>
      <c r="AT326" s="17">
        <f t="shared" si="81"/>
        <v>3.5107082472290063E-3</v>
      </c>
      <c r="AU326" s="8">
        <v>0</v>
      </c>
      <c r="AV326" s="17">
        <f t="shared" si="82"/>
        <v>0</v>
      </c>
      <c r="AW326" s="8">
        <v>0</v>
      </c>
      <c r="AX326" s="17">
        <f t="shared" si="83"/>
        <v>0</v>
      </c>
      <c r="AY326" s="2">
        <f t="shared" si="61"/>
        <v>671</v>
      </c>
      <c r="AZ326" s="2">
        <f t="shared" si="60"/>
        <v>0</v>
      </c>
      <c r="BA326" s="3"/>
      <c r="BB326" s="3"/>
      <c r="BC326" s="3"/>
      <c r="BD326" s="3"/>
      <c r="BE326" s="3"/>
      <c r="BF326" s="3"/>
    </row>
    <row r="327" spans="1:58" ht="27">
      <c r="A327" s="14" t="s">
        <v>191</v>
      </c>
      <c r="B327" s="14" t="s">
        <v>227</v>
      </c>
      <c r="C327" s="57" t="s">
        <v>192</v>
      </c>
      <c r="D327" s="15" t="s">
        <v>53</v>
      </c>
      <c r="E327" s="8" t="s">
        <v>54</v>
      </c>
      <c r="F327" s="8">
        <v>80789</v>
      </c>
      <c r="G327" s="8">
        <f t="shared" si="88"/>
        <v>80222</v>
      </c>
      <c r="H327" s="16">
        <f t="shared" si="87"/>
        <v>0.99298171780811739</v>
      </c>
      <c r="I327" s="10">
        <v>567</v>
      </c>
      <c r="J327" s="16">
        <f t="shared" si="63"/>
        <v>7.0182821918825583E-3</v>
      </c>
      <c r="K327" s="8">
        <v>0</v>
      </c>
      <c r="L327" s="17">
        <f t="shared" si="64"/>
        <v>0</v>
      </c>
      <c r="M327" s="8">
        <v>63</v>
      </c>
      <c r="N327" s="17">
        <f t="shared" si="65"/>
        <v>7.798091324313954E-4</v>
      </c>
      <c r="O327" s="8">
        <v>49</v>
      </c>
      <c r="P327" s="17">
        <f t="shared" si="66"/>
        <v>6.065182141133075E-4</v>
      </c>
      <c r="Q327" s="8">
        <v>0</v>
      </c>
      <c r="R327" s="17">
        <f t="shared" si="67"/>
        <v>0</v>
      </c>
      <c r="S327" s="8">
        <v>42</v>
      </c>
      <c r="T327" s="17">
        <f t="shared" si="68"/>
        <v>5.198727549542636E-4</v>
      </c>
      <c r="U327" s="8">
        <v>24</v>
      </c>
      <c r="V327" s="17">
        <f t="shared" si="69"/>
        <v>2.9707014568815059E-4</v>
      </c>
      <c r="W327" s="8">
        <v>0</v>
      </c>
      <c r="X327" s="17">
        <f t="shared" si="70"/>
        <v>0</v>
      </c>
      <c r="Y327" s="8">
        <v>0</v>
      </c>
      <c r="Z327" s="17">
        <f t="shared" si="71"/>
        <v>0</v>
      </c>
      <c r="AA327" s="8">
        <v>0</v>
      </c>
      <c r="AB327" s="17">
        <f t="shared" si="72"/>
        <v>0</v>
      </c>
      <c r="AC327" s="8">
        <v>0</v>
      </c>
      <c r="AD327" s="17">
        <f t="shared" si="73"/>
        <v>0</v>
      </c>
      <c r="AE327" s="8">
        <v>50</v>
      </c>
      <c r="AF327" s="17">
        <f t="shared" si="74"/>
        <v>6.1889613685031381E-4</v>
      </c>
      <c r="AG327" s="8">
        <v>0</v>
      </c>
      <c r="AH327" s="17">
        <f t="shared" si="75"/>
        <v>0</v>
      </c>
      <c r="AI327" s="8">
        <v>0</v>
      </c>
      <c r="AJ327" s="17">
        <f t="shared" si="76"/>
        <v>0</v>
      </c>
      <c r="AK327" s="8">
        <v>0</v>
      </c>
      <c r="AL327" s="17">
        <f t="shared" si="77"/>
        <v>0</v>
      </c>
      <c r="AM327" s="8">
        <v>0</v>
      </c>
      <c r="AN327" s="17">
        <f t="shared" si="78"/>
        <v>0</v>
      </c>
      <c r="AO327" s="8">
        <v>0</v>
      </c>
      <c r="AP327" s="17">
        <f t="shared" si="79"/>
        <v>0</v>
      </c>
      <c r="AQ327" s="8">
        <v>0</v>
      </c>
      <c r="AR327" s="17">
        <f t="shared" si="80"/>
        <v>0</v>
      </c>
      <c r="AS327" s="8">
        <v>339</v>
      </c>
      <c r="AT327" s="17">
        <f t="shared" si="81"/>
        <v>4.1961158078451279E-3</v>
      </c>
      <c r="AU327" s="8">
        <v>0</v>
      </c>
      <c r="AV327" s="17">
        <f t="shared" si="82"/>
        <v>0</v>
      </c>
      <c r="AW327" s="8">
        <v>0</v>
      </c>
      <c r="AX327" s="17">
        <f t="shared" si="83"/>
        <v>0</v>
      </c>
      <c r="AY327" s="2">
        <f t="shared" si="61"/>
        <v>567</v>
      </c>
      <c r="AZ327" s="2">
        <f t="shared" si="60"/>
        <v>0</v>
      </c>
      <c r="BA327" s="3"/>
      <c r="BB327" s="3"/>
      <c r="BC327" s="3"/>
      <c r="BD327" s="3"/>
      <c r="BE327" s="3"/>
      <c r="BF327" s="3"/>
    </row>
    <row r="328" spans="1:58" ht="27">
      <c r="A328" s="14" t="s">
        <v>193</v>
      </c>
      <c r="B328" s="14" t="s">
        <v>227</v>
      </c>
      <c r="C328" s="57" t="s">
        <v>192</v>
      </c>
      <c r="D328" s="15" t="s">
        <v>53</v>
      </c>
      <c r="E328" s="8" t="s">
        <v>54</v>
      </c>
      <c r="F328" s="8">
        <v>174072</v>
      </c>
      <c r="G328" s="8">
        <f t="shared" si="88"/>
        <v>172947</v>
      </c>
      <c r="H328" s="16">
        <f t="shared" si="87"/>
        <v>0.99353715703846679</v>
      </c>
      <c r="I328" s="10">
        <v>1125</v>
      </c>
      <c r="J328" s="16">
        <f t="shared" si="63"/>
        <v>6.4628429615331585E-3</v>
      </c>
      <c r="K328" s="8">
        <v>0</v>
      </c>
      <c r="L328" s="17">
        <f t="shared" si="64"/>
        <v>0</v>
      </c>
      <c r="M328" s="8">
        <v>140</v>
      </c>
      <c r="N328" s="17">
        <f t="shared" si="65"/>
        <v>8.04264901879682E-4</v>
      </c>
      <c r="O328" s="8">
        <v>138</v>
      </c>
      <c r="P328" s="17">
        <f t="shared" si="66"/>
        <v>7.927754032814008E-4</v>
      </c>
      <c r="Q328" s="8">
        <v>0</v>
      </c>
      <c r="R328" s="17">
        <f t="shared" si="67"/>
        <v>0</v>
      </c>
      <c r="S328" s="8">
        <v>65</v>
      </c>
      <c r="T328" s="17">
        <f t="shared" si="68"/>
        <v>3.7340870444413805E-4</v>
      </c>
      <c r="U328" s="8">
        <v>34</v>
      </c>
      <c r="V328" s="17">
        <f t="shared" si="69"/>
        <v>1.953214761707799E-4</v>
      </c>
      <c r="W328" s="8">
        <v>0</v>
      </c>
      <c r="X328" s="17">
        <f t="shared" si="70"/>
        <v>0</v>
      </c>
      <c r="Y328" s="8">
        <v>0</v>
      </c>
      <c r="Z328" s="17">
        <f t="shared" si="71"/>
        <v>0</v>
      </c>
      <c r="AA328" s="8">
        <v>0</v>
      </c>
      <c r="AB328" s="17">
        <f t="shared" si="72"/>
        <v>0</v>
      </c>
      <c r="AC328" s="8">
        <v>0</v>
      </c>
      <c r="AD328" s="17">
        <f t="shared" si="73"/>
        <v>0</v>
      </c>
      <c r="AE328" s="8">
        <v>118</v>
      </c>
      <c r="AF328" s="17">
        <f t="shared" si="74"/>
        <v>6.7788041729858908E-4</v>
      </c>
      <c r="AG328" s="8">
        <v>0</v>
      </c>
      <c r="AH328" s="17">
        <f t="shared" si="75"/>
        <v>0</v>
      </c>
      <c r="AI328" s="8">
        <v>0</v>
      </c>
      <c r="AJ328" s="17">
        <f t="shared" si="76"/>
        <v>0</v>
      </c>
      <c r="AK328" s="8">
        <v>0</v>
      </c>
      <c r="AL328" s="17">
        <f t="shared" si="77"/>
        <v>0</v>
      </c>
      <c r="AM328" s="8">
        <v>0</v>
      </c>
      <c r="AN328" s="17">
        <f t="shared" si="78"/>
        <v>0</v>
      </c>
      <c r="AO328" s="8">
        <v>0</v>
      </c>
      <c r="AP328" s="17">
        <f t="shared" si="79"/>
        <v>0</v>
      </c>
      <c r="AQ328" s="8">
        <v>0</v>
      </c>
      <c r="AR328" s="17">
        <f t="shared" si="80"/>
        <v>0</v>
      </c>
      <c r="AS328" s="8">
        <v>630</v>
      </c>
      <c r="AT328" s="17">
        <f t="shared" si="81"/>
        <v>3.619192058458569E-3</v>
      </c>
      <c r="AU328" s="8">
        <v>0</v>
      </c>
      <c r="AV328" s="17">
        <f t="shared" si="82"/>
        <v>0</v>
      </c>
      <c r="AW328" s="8">
        <v>0</v>
      </c>
      <c r="AX328" s="17">
        <f t="shared" si="83"/>
        <v>0</v>
      </c>
      <c r="AY328" s="2">
        <f t="shared" si="61"/>
        <v>1125</v>
      </c>
      <c r="AZ328" s="2">
        <f t="shared" si="60"/>
        <v>0</v>
      </c>
      <c r="BA328" s="3"/>
      <c r="BB328" s="3"/>
      <c r="BC328" s="3"/>
      <c r="BD328" s="3"/>
      <c r="BE328" s="3"/>
      <c r="BF328" s="3"/>
    </row>
    <row r="329" spans="1:58" ht="15">
      <c r="A329" s="14" t="s">
        <v>130</v>
      </c>
      <c r="B329" s="14" t="s">
        <v>227</v>
      </c>
      <c r="C329" s="57" t="s">
        <v>195</v>
      </c>
      <c r="D329" s="15" t="s">
        <v>37</v>
      </c>
      <c r="E329" s="8" t="s">
        <v>38</v>
      </c>
      <c r="F329" s="8">
        <v>53296</v>
      </c>
      <c r="G329" s="8">
        <f t="shared" si="88"/>
        <v>51073</v>
      </c>
      <c r="H329" s="16">
        <f t="shared" si="87"/>
        <v>0.95828955268688076</v>
      </c>
      <c r="I329" s="10">
        <v>2223</v>
      </c>
      <c r="J329" s="16">
        <f t="shared" si="63"/>
        <v>4.1710447313119181E-2</v>
      </c>
      <c r="K329" s="8">
        <v>0</v>
      </c>
      <c r="L329" s="17">
        <f t="shared" si="64"/>
        <v>0</v>
      </c>
      <c r="M329" s="8">
        <v>35</v>
      </c>
      <c r="N329" s="17">
        <f t="shared" si="65"/>
        <v>6.5670969678775142E-4</v>
      </c>
      <c r="O329" s="8">
        <v>628</v>
      </c>
      <c r="P329" s="17">
        <f t="shared" si="66"/>
        <v>1.1783248273791654E-2</v>
      </c>
      <c r="Q329" s="8">
        <v>0</v>
      </c>
      <c r="R329" s="17">
        <f t="shared" si="67"/>
        <v>0</v>
      </c>
      <c r="S329" s="8">
        <v>32</v>
      </c>
      <c r="T329" s="17">
        <f t="shared" si="68"/>
        <v>6.0042029420594417E-4</v>
      </c>
      <c r="U329" s="8">
        <v>19</v>
      </c>
      <c r="V329" s="17">
        <f t="shared" si="69"/>
        <v>3.5649954968477933E-4</v>
      </c>
      <c r="W329" s="8">
        <v>0</v>
      </c>
      <c r="X329" s="17">
        <f t="shared" si="70"/>
        <v>0</v>
      </c>
      <c r="Y329" s="8">
        <v>0</v>
      </c>
      <c r="Z329" s="17">
        <f t="shared" si="71"/>
        <v>0</v>
      </c>
      <c r="AA329" s="8">
        <v>0</v>
      </c>
      <c r="AB329" s="17">
        <f t="shared" si="72"/>
        <v>0</v>
      </c>
      <c r="AC329" s="8">
        <v>0</v>
      </c>
      <c r="AD329" s="17">
        <f t="shared" si="73"/>
        <v>0</v>
      </c>
      <c r="AE329" s="8">
        <v>18</v>
      </c>
      <c r="AF329" s="17">
        <f t="shared" si="74"/>
        <v>3.377364154908436E-4</v>
      </c>
      <c r="AG329" s="8">
        <v>0</v>
      </c>
      <c r="AH329" s="17">
        <f t="shared" si="75"/>
        <v>0</v>
      </c>
      <c r="AI329" s="8">
        <v>0</v>
      </c>
      <c r="AJ329" s="17">
        <f t="shared" si="76"/>
        <v>0</v>
      </c>
      <c r="AK329" s="8">
        <v>0</v>
      </c>
      <c r="AL329" s="17">
        <f t="shared" si="77"/>
        <v>0</v>
      </c>
      <c r="AM329" s="8">
        <v>0</v>
      </c>
      <c r="AN329" s="17">
        <f t="shared" si="78"/>
        <v>0</v>
      </c>
      <c r="AO329" s="8">
        <v>0</v>
      </c>
      <c r="AP329" s="17">
        <f t="shared" si="79"/>
        <v>0</v>
      </c>
      <c r="AQ329" s="8">
        <v>0</v>
      </c>
      <c r="AR329" s="17">
        <f t="shared" si="80"/>
        <v>0</v>
      </c>
      <c r="AS329" s="8">
        <v>1491</v>
      </c>
      <c r="AT329" s="17">
        <f t="shared" si="81"/>
        <v>2.7975833083158212E-2</v>
      </c>
      <c r="AU329" s="8">
        <v>0</v>
      </c>
      <c r="AV329" s="17">
        <f t="shared" si="82"/>
        <v>0</v>
      </c>
      <c r="AW329" s="8">
        <v>0</v>
      </c>
      <c r="AX329" s="17">
        <f t="shared" si="83"/>
        <v>0</v>
      </c>
      <c r="AY329" s="2">
        <f t="shared" si="61"/>
        <v>2223</v>
      </c>
      <c r="AZ329" s="2">
        <f t="shared" si="60"/>
        <v>0</v>
      </c>
      <c r="BA329" s="3"/>
      <c r="BB329" s="3"/>
      <c r="BC329" s="3"/>
      <c r="BD329" s="3"/>
      <c r="BE329" s="3"/>
      <c r="BF329" s="3"/>
    </row>
    <row r="330" spans="1:58" ht="27">
      <c r="A330" s="14" t="s">
        <v>140</v>
      </c>
      <c r="B330" s="14" t="s">
        <v>227</v>
      </c>
      <c r="C330" s="57" t="s">
        <v>224</v>
      </c>
      <c r="D330" s="15" t="s">
        <v>49</v>
      </c>
      <c r="E330" s="8" t="s">
        <v>50</v>
      </c>
      <c r="F330" s="8">
        <v>43328</v>
      </c>
      <c r="G330" s="8">
        <f t="shared" si="88"/>
        <v>42694</v>
      </c>
      <c r="H330" s="16">
        <f t="shared" si="87"/>
        <v>0.98536742983751846</v>
      </c>
      <c r="I330" s="10">
        <v>634</v>
      </c>
      <c r="J330" s="16">
        <f t="shared" si="63"/>
        <v>1.4632570162481536E-2</v>
      </c>
      <c r="K330" s="8">
        <v>64</v>
      </c>
      <c r="L330" s="17">
        <f t="shared" si="64"/>
        <v>1.4771048744460858E-3</v>
      </c>
      <c r="M330" s="8">
        <v>73</v>
      </c>
      <c r="N330" s="17">
        <f t="shared" si="65"/>
        <v>1.6848227474150666E-3</v>
      </c>
      <c r="O330" s="8">
        <v>19</v>
      </c>
      <c r="P330" s="17">
        <f t="shared" si="66"/>
        <v>4.3851550960118167E-4</v>
      </c>
      <c r="Q330" s="8">
        <v>0</v>
      </c>
      <c r="R330" s="17">
        <f t="shared" si="67"/>
        <v>0</v>
      </c>
      <c r="S330" s="8">
        <v>99</v>
      </c>
      <c r="T330" s="17">
        <f t="shared" si="68"/>
        <v>2.2848966026587886E-3</v>
      </c>
      <c r="U330" s="8">
        <v>39</v>
      </c>
      <c r="V330" s="17">
        <f t="shared" si="69"/>
        <v>9.0011078286558342E-4</v>
      </c>
      <c r="W330" s="8">
        <v>88</v>
      </c>
      <c r="X330" s="17">
        <f t="shared" si="70"/>
        <v>2.0310192023633676E-3</v>
      </c>
      <c r="Y330" s="8">
        <v>0</v>
      </c>
      <c r="Z330" s="17">
        <f t="shared" si="71"/>
        <v>0</v>
      </c>
      <c r="AA330" s="8">
        <v>0</v>
      </c>
      <c r="AB330" s="17">
        <f t="shared" si="72"/>
        <v>0</v>
      </c>
      <c r="AC330" s="8">
        <v>0</v>
      </c>
      <c r="AD330" s="17">
        <f t="shared" si="73"/>
        <v>0</v>
      </c>
      <c r="AE330" s="8">
        <v>25</v>
      </c>
      <c r="AF330" s="17">
        <f t="shared" si="74"/>
        <v>5.7699409158050224E-4</v>
      </c>
      <c r="AG330" s="8">
        <v>0</v>
      </c>
      <c r="AH330" s="17">
        <f t="shared" si="75"/>
        <v>0</v>
      </c>
      <c r="AI330" s="8">
        <v>0</v>
      </c>
      <c r="AJ330" s="17">
        <f t="shared" si="76"/>
        <v>0</v>
      </c>
      <c r="AK330" s="8">
        <v>0</v>
      </c>
      <c r="AL330" s="17">
        <f t="shared" si="77"/>
        <v>0</v>
      </c>
      <c r="AM330" s="8">
        <v>0</v>
      </c>
      <c r="AN330" s="17">
        <f t="shared" si="78"/>
        <v>0</v>
      </c>
      <c r="AO330" s="8">
        <v>0</v>
      </c>
      <c r="AP330" s="17">
        <f t="shared" si="79"/>
        <v>0</v>
      </c>
      <c r="AQ330" s="8">
        <v>0</v>
      </c>
      <c r="AR330" s="17">
        <f t="shared" si="80"/>
        <v>0</v>
      </c>
      <c r="AS330" s="8">
        <v>181</v>
      </c>
      <c r="AT330" s="17">
        <f t="shared" si="81"/>
        <v>4.1774372230428359E-3</v>
      </c>
      <c r="AU330" s="8">
        <v>46</v>
      </c>
      <c r="AV330" s="17">
        <f t="shared" si="82"/>
        <v>1.0616691285081242E-3</v>
      </c>
      <c r="AW330" s="8">
        <v>0</v>
      </c>
      <c r="AX330" s="17">
        <f t="shared" si="83"/>
        <v>0</v>
      </c>
      <c r="AY330" s="2">
        <f t="shared" si="61"/>
        <v>634</v>
      </c>
      <c r="AZ330" s="2">
        <f t="shared" si="60"/>
        <v>0</v>
      </c>
      <c r="BA330" s="3"/>
      <c r="BB330" s="3"/>
      <c r="BC330" s="3"/>
      <c r="BD330" s="3"/>
      <c r="BE330" s="3"/>
      <c r="BF330" s="3"/>
    </row>
    <row r="331" spans="1:58" ht="27">
      <c r="A331" s="14" t="s">
        <v>135</v>
      </c>
      <c r="B331" s="14" t="s">
        <v>227</v>
      </c>
      <c r="C331" s="57" t="s">
        <v>196</v>
      </c>
      <c r="D331" s="15" t="s">
        <v>136</v>
      </c>
      <c r="E331" s="8" t="s">
        <v>171</v>
      </c>
      <c r="F331" s="8">
        <v>67026</v>
      </c>
      <c r="G331" s="8">
        <f t="shared" si="88"/>
        <v>66425</v>
      </c>
      <c r="H331" s="16">
        <f t="shared" si="87"/>
        <v>0.99103333034941665</v>
      </c>
      <c r="I331" s="10">
        <v>601</v>
      </c>
      <c r="J331" s="16">
        <f t="shared" si="63"/>
        <v>8.9666696505833563E-3</v>
      </c>
      <c r="K331" s="8">
        <v>0</v>
      </c>
      <c r="L331" s="17">
        <f t="shared" si="64"/>
        <v>0</v>
      </c>
      <c r="M331" s="8">
        <v>188</v>
      </c>
      <c r="N331" s="17">
        <f t="shared" si="65"/>
        <v>2.8048816877032793E-3</v>
      </c>
      <c r="O331" s="8">
        <v>61</v>
      </c>
      <c r="P331" s="17">
        <f t="shared" si="66"/>
        <v>9.100945901590428E-4</v>
      </c>
      <c r="Q331" s="8">
        <v>0</v>
      </c>
      <c r="R331" s="17">
        <f t="shared" si="67"/>
        <v>0</v>
      </c>
      <c r="S331" s="8">
        <v>28</v>
      </c>
      <c r="T331" s="17">
        <f t="shared" si="68"/>
        <v>4.1774833646644586E-4</v>
      </c>
      <c r="U331" s="8">
        <v>24</v>
      </c>
      <c r="V331" s="17">
        <f t="shared" si="69"/>
        <v>3.5807000268552503E-4</v>
      </c>
      <c r="W331" s="8">
        <v>0</v>
      </c>
      <c r="X331" s="17">
        <f t="shared" si="70"/>
        <v>0</v>
      </c>
      <c r="Y331" s="8">
        <v>0</v>
      </c>
      <c r="Z331" s="17">
        <f t="shared" si="71"/>
        <v>0</v>
      </c>
      <c r="AA331" s="8">
        <v>0</v>
      </c>
      <c r="AB331" s="17">
        <f t="shared" si="72"/>
        <v>0</v>
      </c>
      <c r="AC331" s="8">
        <v>0</v>
      </c>
      <c r="AD331" s="17">
        <f t="shared" si="73"/>
        <v>0</v>
      </c>
      <c r="AE331" s="8">
        <v>125</v>
      </c>
      <c r="AF331" s="17">
        <f t="shared" si="74"/>
        <v>1.8649479306537761E-3</v>
      </c>
      <c r="AG331" s="8">
        <v>0</v>
      </c>
      <c r="AH331" s="17">
        <f t="shared" si="75"/>
        <v>0</v>
      </c>
      <c r="AI331" s="8">
        <v>0</v>
      </c>
      <c r="AJ331" s="17">
        <f t="shared" si="76"/>
        <v>0</v>
      </c>
      <c r="AK331" s="8">
        <v>0</v>
      </c>
      <c r="AL331" s="17">
        <f t="shared" si="77"/>
        <v>0</v>
      </c>
      <c r="AM331" s="8">
        <v>0</v>
      </c>
      <c r="AN331" s="17">
        <f t="shared" si="78"/>
        <v>0</v>
      </c>
      <c r="AO331" s="8">
        <v>0</v>
      </c>
      <c r="AP331" s="17">
        <f t="shared" si="79"/>
        <v>0</v>
      </c>
      <c r="AQ331" s="8">
        <v>0</v>
      </c>
      <c r="AR331" s="17">
        <f t="shared" si="80"/>
        <v>0</v>
      </c>
      <c r="AS331" s="8">
        <v>175</v>
      </c>
      <c r="AT331" s="17">
        <f t="shared" si="81"/>
        <v>2.6109271029152864E-3</v>
      </c>
      <c r="AU331" s="8">
        <v>0</v>
      </c>
      <c r="AV331" s="17">
        <f t="shared" si="82"/>
        <v>0</v>
      </c>
      <c r="AW331" s="8">
        <v>0</v>
      </c>
      <c r="AX331" s="17">
        <f t="shared" si="83"/>
        <v>0</v>
      </c>
      <c r="AY331" s="2">
        <f t="shared" si="61"/>
        <v>601</v>
      </c>
      <c r="AZ331" s="2">
        <f t="shared" si="60"/>
        <v>0</v>
      </c>
      <c r="BA331" s="3"/>
      <c r="BB331" s="3"/>
      <c r="BC331" s="3"/>
      <c r="BD331" s="3"/>
      <c r="BE331" s="3"/>
      <c r="BF331" s="3"/>
    </row>
    <row r="332" spans="1:58" ht="15">
      <c r="A332" s="14" t="s">
        <v>137</v>
      </c>
      <c r="B332" s="14" t="s">
        <v>227</v>
      </c>
      <c r="C332" s="57" t="s">
        <v>200</v>
      </c>
      <c r="D332" s="15" t="s">
        <v>136</v>
      </c>
      <c r="E332" s="8" t="s">
        <v>171</v>
      </c>
      <c r="F332" s="8">
        <v>54153</v>
      </c>
      <c r="G332" s="8">
        <f t="shared" si="88"/>
        <v>53816</v>
      </c>
      <c r="H332" s="16">
        <f t="shared" si="87"/>
        <v>0.9937768914002918</v>
      </c>
      <c r="I332" s="10">
        <v>337</v>
      </c>
      <c r="J332" s="16">
        <f t="shared" si="63"/>
        <v>6.2231085997082342E-3</v>
      </c>
      <c r="K332" s="8">
        <v>0</v>
      </c>
      <c r="L332" s="17">
        <f t="shared" si="64"/>
        <v>0</v>
      </c>
      <c r="M332" s="8">
        <v>25</v>
      </c>
      <c r="N332" s="17">
        <f t="shared" si="65"/>
        <v>4.6165494063117466E-4</v>
      </c>
      <c r="O332" s="8">
        <v>12</v>
      </c>
      <c r="P332" s="17">
        <f t="shared" si="66"/>
        <v>2.2159437150296381E-4</v>
      </c>
      <c r="Q332" s="8">
        <v>0</v>
      </c>
      <c r="R332" s="17">
        <f t="shared" si="67"/>
        <v>0</v>
      </c>
      <c r="S332" s="8">
        <v>5</v>
      </c>
      <c r="T332" s="17">
        <f t="shared" si="68"/>
        <v>9.2330988126234921E-5</v>
      </c>
      <c r="U332" s="8">
        <v>0</v>
      </c>
      <c r="V332" s="17">
        <f t="shared" si="69"/>
        <v>0</v>
      </c>
      <c r="W332" s="8">
        <v>0</v>
      </c>
      <c r="X332" s="17">
        <f t="shared" si="70"/>
        <v>0</v>
      </c>
      <c r="Y332" s="8">
        <v>0</v>
      </c>
      <c r="Z332" s="17">
        <f t="shared" si="71"/>
        <v>0</v>
      </c>
      <c r="AA332" s="8">
        <v>0</v>
      </c>
      <c r="AB332" s="17">
        <f t="shared" si="72"/>
        <v>0</v>
      </c>
      <c r="AC332" s="8">
        <v>0</v>
      </c>
      <c r="AD332" s="17">
        <f t="shared" si="73"/>
        <v>0</v>
      </c>
      <c r="AE332" s="8">
        <v>23</v>
      </c>
      <c r="AF332" s="17">
        <f t="shared" si="74"/>
        <v>4.2472254538068066E-4</v>
      </c>
      <c r="AG332" s="8">
        <v>0</v>
      </c>
      <c r="AH332" s="17">
        <f t="shared" si="75"/>
        <v>0</v>
      </c>
      <c r="AI332" s="8">
        <v>0</v>
      </c>
      <c r="AJ332" s="17">
        <f t="shared" si="76"/>
        <v>0</v>
      </c>
      <c r="AK332" s="8">
        <v>0</v>
      </c>
      <c r="AL332" s="17">
        <f t="shared" si="77"/>
        <v>0</v>
      </c>
      <c r="AM332" s="8">
        <v>0</v>
      </c>
      <c r="AN332" s="17">
        <f t="shared" si="78"/>
        <v>0</v>
      </c>
      <c r="AO332" s="8">
        <v>0</v>
      </c>
      <c r="AP332" s="17">
        <f t="shared" si="79"/>
        <v>0</v>
      </c>
      <c r="AQ332" s="8">
        <v>0</v>
      </c>
      <c r="AR332" s="17">
        <f t="shared" si="80"/>
        <v>0</v>
      </c>
      <c r="AS332" s="8">
        <v>272</v>
      </c>
      <c r="AT332" s="17">
        <f t="shared" si="81"/>
        <v>5.0228057540671802E-3</v>
      </c>
      <c r="AU332" s="8">
        <v>0</v>
      </c>
      <c r="AV332" s="17">
        <f t="shared" si="82"/>
        <v>0</v>
      </c>
      <c r="AW332" s="8">
        <v>0</v>
      </c>
      <c r="AX332" s="17">
        <f t="shared" si="83"/>
        <v>0</v>
      </c>
      <c r="AY332" s="2">
        <f t="shared" si="61"/>
        <v>337</v>
      </c>
      <c r="AZ332" s="2">
        <f t="shared" si="60"/>
        <v>0</v>
      </c>
      <c r="BA332" s="3"/>
      <c r="BB332" s="3"/>
      <c r="BC332" s="3"/>
      <c r="BD332" s="3"/>
      <c r="BE332" s="3"/>
      <c r="BF332" s="3"/>
    </row>
    <row r="333" spans="1:58" ht="15">
      <c r="A333" s="14" t="s">
        <v>137</v>
      </c>
      <c r="B333" s="14" t="s">
        <v>227</v>
      </c>
      <c r="C333" s="57" t="s">
        <v>242</v>
      </c>
      <c r="D333" s="15" t="s">
        <v>122</v>
      </c>
      <c r="E333" s="8" t="s">
        <v>123</v>
      </c>
      <c r="F333" s="8">
        <v>18574</v>
      </c>
      <c r="G333" s="8">
        <f t="shared" si="88"/>
        <v>18453</v>
      </c>
      <c r="H333" s="16">
        <f t="shared" si="87"/>
        <v>0.99348551738989987</v>
      </c>
      <c r="I333" s="10">
        <v>121</v>
      </c>
      <c r="J333" s="16">
        <f t="shared" si="63"/>
        <v>6.5144826101001399E-3</v>
      </c>
      <c r="K333" s="8">
        <v>0</v>
      </c>
      <c r="L333" s="17">
        <f t="shared" si="64"/>
        <v>0</v>
      </c>
      <c r="M333" s="8">
        <v>8</v>
      </c>
      <c r="N333" s="17">
        <f t="shared" si="65"/>
        <v>4.3070959405620759E-4</v>
      </c>
      <c r="O333" s="8">
        <v>2</v>
      </c>
      <c r="P333" s="17">
        <f t="shared" si="66"/>
        <v>1.076773985140519E-4</v>
      </c>
      <c r="Q333" s="8">
        <v>0</v>
      </c>
      <c r="R333" s="17">
        <f t="shared" si="67"/>
        <v>0</v>
      </c>
      <c r="S333" s="8">
        <v>2</v>
      </c>
      <c r="T333" s="17">
        <f t="shared" si="68"/>
        <v>1.076773985140519E-4</v>
      </c>
      <c r="U333" s="8">
        <v>1</v>
      </c>
      <c r="V333" s="17">
        <f t="shared" si="69"/>
        <v>5.3838699257025948E-5</v>
      </c>
      <c r="W333" s="8">
        <v>0</v>
      </c>
      <c r="X333" s="17">
        <f t="shared" si="70"/>
        <v>0</v>
      </c>
      <c r="Y333" s="8">
        <v>0</v>
      </c>
      <c r="Z333" s="17">
        <f t="shared" si="71"/>
        <v>0</v>
      </c>
      <c r="AA333" s="8">
        <v>0</v>
      </c>
      <c r="AB333" s="17">
        <f t="shared" si="72"/>
        <v>0</v>
      </c>
      <c r="AC333" s="8">
        <v>0</v>
      </c>
      <c r="AD333" s="17">
        <f t="shared" si="73"/>
        <v>0</v>
      </c>
      <c r="AE333" s="8">
        <v>9</v>
      </c>
      <c r="AF333" s="17">
        <f t="shared" si="74"/>
        <v>4.8454829331323357E-4</v>
      </c>
      <c r="AG333" s="8">
        <v>0</v>
      </c>
      <c r="AH333" s="17">
        <f t="shared" si="75"/>
        <v>0</v>
      </c>
      <c r="AI333" s="8">
        <v>0</v>
      </c>
      <c r="AJ333" s="17">
        <f t="shared" si="76"/>
        <v>0</v>
      </c>
      <c r="AK333" s="8">
        <v>0</v>
      </c>
      <c r="AL333" s="17">
        <f t="shared" si="77"/>
        <v>0</v>
      </c>
      <c r="AM333" s="8">
        <v>0</v>
      </c>
      <c r="AN333" s="17">
        <f t="shared" si="78"/>
        <v>0</v>
      </c>
      <c r="AO333" s="8">
        <v>0</v>
      </c>
      <c r="AP333" s="17">
        <f t="shared" si="79"/>
        <v>0</v>
      </c>
      <c r="AQ333" s="8">
        <v>0</v>
      </c>
      <c r="AR333" s="17">
        <f t="shared" si="80"/>
        <v>0</v>
      </c>
      <c r="AS333" s="8">
        <v>99</v>
      </c>
      <c r="AT333" s="17">
        <f t="shared" si="81"/>
        <v>5.3300312264455687E-3</v>
      </c>
      <c r="AU333" s="8">
        <v>0</v>
      </c>
      <c r="AV333" s="17">
        <f t="shared" si="82"/>
        <v>0</v>
      </c>
      <c r="AW333" s="8">
        <v>0</v>
      </c>
      <c r="AX333" s="17">
        <f t="shared" si="83"/>
        <v>0</v>
      </c>
      <c r="AY333" s="2">
        <f t="shared" si="61"/>
        <v>121</v>
      </c>
      <c r="AZ333" s="2">
        <f t="shared" si="60"/>
        <v>0</v>
      </c>
      <c r="BA333" s="3"/>
      <c r="BB333" s="3"/>
      <c r="BC333" s="3"/>
      <c r="BD333" s="3"/>
      <c r="BE333" s="3"/>
      <c r="BF333" s="3"/>
    </row>
    <row r="334" spans="1:58" ht="15">
      <c r="A334" s="14" t="s">
        <v>141</v>
      </c>
      <c r="B334" s="14" t="s">
        <v>227</v>
      </c>
      <c r="C334" s="57" t="s">
        <v>198</v>
      </c>
      <c r="D334" s="15" t="s">
        <v>87</v>
      </c>
      <c r="E334" s="8" t="s">
        <v>88</v>
      </c>
      <c r="F334" s="8">
        <v>35740</v>
      </c>
      <c r="G334" s="8">
        <f t="shared" si="88"/>
        <v>35566</v>
      </c>
      <c r="H334" s="16">
        <f t="shared" si="87"/>
        <v>0.99513150531617234</v>
      </c>
      <c r="I334" s="10">
        <v>174</v>
      </c>
      <c r="J334" s="16">
        <f t="shared" si="63"/>
        <v>4.8684946838276439E-3</v>
      </c>
      <c r="K334" s="8">
        <v>0</v>
      </c>
      <c r="L334" s="17">
        <f t="shared" si="64"/>
        <v>0</v>
      </c>
      <c r="M334" s="8">
        <v>10</v>
      </c>
      <c r="N334" s="17">
        <f t="shared" si="65"/>
        <v>2.7979854504756578E-4</v>
      </c>
      <c r="O334" s="8">
        <v>12</v>
      </c>
      <c r="P334" s="17">
        <f t="shared" si="66"/>
        <v>3.3575825405707889E-4</v>
      </c>
      <c r="Q334" s="8">
        <v>0</v>
      </c>
      <c r="R334" s="17">
        <f t="shared" si="67"/>
        <v>0</v>
      </c>
      <c r="S334" s="8">
        <v>17</v>
      </c>
      <c r="T334" s="17">
        <f t="shared" si="68"/>
        <v>4.756575265808618E-4</v>
      </c>
      <c r="U334" s="8">
        <v>4</v>
      </c>
      <c r="V334" s="17">
        <f t="shared" si="69"/>
        <v>1.1191941801902631E-4</v>
      </c>
      <c r="W334" s="8">
        <v>0</v>
      </c>
      <c r="X334" s="17">
        <f t="shared" si="70"/>
        <v>0</v>
      </c>
      <c r="Y334" s="8">
        <v>0</v>
      </c>
      <c r="Z334" s="17">
        <f t="shared" si="71"/>
        <v>0</v>
      </c>
      <c r="AA334" s="8">
        <v>0</v>
      </c>
      <c r="AB334" s="17">
        <f t="shared" si="72"/>
        <v>0</v>
      </c>
      <c r="AC334" s="8">
        <v>0</v>
      </c>
      <c r="AD334" s="17">
        <f t="shared" si="73"/>
        <v>0</v>
      </c>
      <c r="AE334" s="8">
        <v>11</v>
      </c>
      <c r="AF334" s="17">
        <f t="shared" si="74"/>
        <v>3.0777839955232231E-4</v>
      </c>
      <c r="AG334" s="8">
        <v>0</v>
      </c>
      <c r="AH334" s="17">
        <f t="shared" si="75"/>
        <v>0</v>
      </c>
      <c r="AI334" s="8">
        <v>0</v>
      </c>
      <c r="AJ334" s="17">
        <f t="shared" si="76"/>
        <v>0</v>
      </c>
      <c r="AK334" s="8">
        <v>0</v>
      </c>
      <c r="AL334" s="17">
        <f t="shared" si="77"/>
        <v>0</v>
      </c>
      <c r="AM334" s="8">
        <v>0</v>
      </c>
      <c r="AN334" s="17">
        <f t="shared" si="78"/>
        <v>0</v>
      </c>
      <c r="AO334" s="8">
        <v>0</v>
      </c>
      <c r="AP334" s="17">
        <f t="shared" si="79"/>
        <v>0</v>
      </c>
      <c r="AQ334" s="8">
        <v>0</v>
      </c>
      <c r="AR334" s="17">
        <f t="shared" si="80"/>
        <v>0</v>
      </c>
      <c r="AS334" s="8">
        <v>120</v>
      </c>
      <c r="AT334" s="17">
        <f t="shared" si="81"/>
        <v>3.3575825405707891E-3</v>
      </c>
      <c r="AU334" s="8">
        <v>0</v>
      </c>
      <c r="AV334" s="17">
        <f t="shared" si="82"/>
        <v>0</v>
      </c>
      <c r="AW334" s="8">
        <v>0</v>
      </c>
      <c r="AX334" s="17">
        <f t="shared" si="83"/>
        <v>0</v>
      </c>
      <c r="AY334" s="2">
        <f t="shared" si="61"/>
        <v>174</v>
      </c>
      <c r="AZ334" s="2">
        <f t="shared" si="60"/>
        <v>0</v>
      </c>
      <c r="BA334" s="3"/>
      <c r="BB334" s="3"/>
      <c r="BC334" s="3"/>
      <c r="BD334" s="3"/>
      <c r="BE334" s="3"/>
      <c r="BF334" s="3"/>
    </row>
    <row r="335" spans="1:58" ht="15">
      <c r="A335" s="14" t="s">
        <v>141</v>
      </c>
      <c r="B335" s="14" t="s">
        <v>227</v>
      </c>
      <c r="C335" s="57" t="s">
        <v>197</v>
      </c>
      <c r="D335" s="15" t="s">
        <v>53</v>
      </c>
      <c r="E335" s="8" t="s">
        <v>54</v>
      </c>
      <c r="F335" s="8">
        <v>66609</v>
      </c>
      <c r="G335" s="8">
        <f t="shared" si="88"/>
        <v>66333</v>
      </c>
      <c r="H335" s="16">
        <f t="shared" si="87"/>
        <v>0.99585641579966666</v>
      </c>
      <c r="I335" s="10">
        <v>276</v>
      </c>
      <c r="J335" s="16">
        <f t="shared" si="63"/>
        <v>4.1435842003332887E-3</v>
      </c>
      <c r="K335" s="8">
        <v>0</v>
      </c>
      <c r="L335" s="17">
        <f t="shared" si="64"/>
        <v>0</v>
      </c>
      <c r="M335" s="8">
        <v>19</v>
      </c>
      <c r="N335" s="17">
        <f t="shared" si="65"/>
        <v>2.8524673842874086E-4</v>
      </c>
      <c r="O335" s="8">
        <v>21</v>
      </c>
      <c r="P335" s="17">
        <f t="shared" si="66"/>
        <v>3.152727108949241E-4</v>
      </c>
      <c r="Q335" s="8">
        <v>0</v>
      </c>
      <c r="R335" s="17">
        <f t="shared" si="67"/>
        <v>0</v>
      </c>
      <c r="S335" s="8">
        <v>23</v>
      </c>
      <c r="T335" s="17">
        <f t="shared" si="68"/>
        <v>3.4529868336110735E-4</v>
      </c>
      <c r="U335" s="8">
        <v>22</v>
      </c>
      <c r="V335" s="17">
        <f t="shared" si="69"/>
        <v>3.3028569712801573E-4</v>
      </c>
      <c r="W335" s="8">
        <v>0</v>
      </c>
      <c r="X335" s="17">
        <f t="shared" si="70"/>
        <v>0</v>
      </c>
      <c r="Y335" s="8">
        <v>0</v>
      </c>
      <c r="Z335" s="17">
        <f t="shared" si="71"/>
        <v>0</v>
      </c>
      <c r="AA335" s="8">
        <v>0</v>
      </c>
      <c r="AB335" s="17">
        <f t="shared" si="72"/>
        <v>0</v>
      </c>
      <c r="AC335" s="8">
        <v>0</v>
      </c>
      <c r="AD335" s="17">
        <f t="shared" si="73"/>
        <v>0</v>
      </c>
      <c r="AE335" s="8">
        <v>21</v>
      </c>
      <c r="AF335" s="17">
        <f t="shared" si="74"/>
        <v>3.152727108949241E-4</v>
      </c>
      <c r="AG335" s="8">
        <v>0</v>
      </c>
      <c r="AH335" s="17">
        <f t="shared" si="75"/>
        <v>0</v>
      </c>
      <c r="AI335" s="8">
        <v>0</v>
      </c>
      <c r="AJ335" s="17">
        <f t="shared" si="76"/>
        <v>0</v>
      </c>
      <c r="AK335" s="8">
        <v>0</v>
      </c>
      <c r="AL335" s="17">
        <f t="shared" si="77"/>
        <v>0</v>
      </c>
      <c r="AM335" s="8">
        <v>0</v>
      </c>
      <c r="AN335" s="17">
        <f t="shared" si="78"/>
        <v>0</v>
      </c>
      <c r="AO335" s="8">
        <v>0</v>
      </c>
      <c r="AP335" s="17">
        <f t="shared" si="79"/>
        <v>0</v>
      </c>
      <c r="AQ335" s="8">
        <v>0</v>
      </c>
      <c r="AR335" s="17">
        <f t="shared" si="80"/>
        <v>0</v>
      </c>
      <c r="AS335" s="8">
        <v>170</v>
      </c>
      <c r="AT335" s="17">
        <f t="shared" si="81"/>
        <v>2.5522076596255763E-3</v>
      </c>
      <c r="AU335" s="8">
        <v>0</v>
      </c>
      <c r="AV335" s="17">
        <f t="shared" si="82"/>
        <v>0</v>
      </c>
      <c r="AW335" s="8">
        <v>0</v>
      </c>
      <c r="AX335" s="17">
        <f t="shared" si="83"/>
        <v>0</v>
      </c>
      <c r="AY335" s="2">
        <f t="shared" si="61"/>
        <v>276</v>
      </c>
      <c r="AZ335" s="2">
        <f t="shared" si="60"/>
        <v>0</v>
      </c>
      <c r="BA335" s="3"/>
      <c r="BB335" s="3"/>
      <c r="BC335" s="3"/>
      <c r="BD335" s="3"/>
      <c r="BE335" s="3"/>
      <c r="BF335" s="3"/>
    </row>
    <row r="336" spans="1:58" ht="27">
      <c r="A336" s="14" t="s">
        <v>142</v>
      </c>
      <c r="B336" s="14" t="s">
        <v>227</v>
      </c>
      <c r="C336" s="57" t="s">
        <v>219</v>
      </c>
      <c r="D336" s="15" t="s">
        <v>83</v>
      </c>
      <c r="E336" s="8" t="s">
        <v>84</v>
      </c>
      <c r="F336" s="3">
        <v>33137</v>
      </c>
      <c r="G336" s="8">
        <f t="shared" si="88"/>
        <v>32908</v>
      </c>
      <c r="H336" s="16">
        <f t="shared" si="87"/>
        <v>0.99308929595316409</v>
      </c>
      <c r="I336" s="10">
        <v>229</v>
      </c>
      <c r="J336" s="16">
        <f t="shared" si="63"/>
        <v>6.9107040468358635E-3</v>
      </c>
      <c r="K336" s="8">
        <v>0</v>
      </c>
      <c r="L336" s="17">
        <f t="shared" si="64"/>
        <v>0</v>
      </c>
      <c r="M336" s="8">
        <v>19</v>
      </c>
      <c r="N336" s="17">
        <f t="shared" si="65"/>
        <v>5.7337719165887076E-4</v>
      </c>
      <c r="O336" s="8">
        <v>13</v>
      </c>
      <c r="P336" s="17">
        <f t="shared" si="66"/>
        <v>3.9231071008238524E-4</v>
      </c>
      <c r="Q336" s="8">
        <v>0</v>
      </c>
      <c r="R336" s="17">
        <f t="shared" si="67"/>
        <v>0</v>
      </c>
      <c r="S336" s="8">
        <v>0</v>
      </c>
      <c r="T336" s="17">
        <f t="shared" si="68"/>
        <v>0</v>
      </c>
      <c r="U336" s="8">
        <v>0</v>
      </c>
      <c r="V336" s="17">
        <f t="shared" si="69"/>
        <v>0</v>
      </c>
      <c r="W336" s="8">
        <v>0</v>
      </c>
      <c r="X336" s="17">
        <f t="shared" si="70"/>
        <v>0</v>
      </c>
      <c r="Y336" s="8">
        <v>0</v>
      </c>
      <c r="Z336" s="17">
        <f t="shared" si="71"/>
        <v>0</v>
      </c>
      <c r="AA336" s="8">
        <v>0</v>
      </c>
      <c r="AB336" s="17">
        <f t="shared" si="72"/>
        <v>0</v>
      </c>
      <c r="AC336" s="8">
        <v>0</v>
      </c>
      <c r="AD336" s="17">
        <f t="shared" si="73"/>
        <v>0</v>
      </c>
      <c r="AE336" s="8">
        <v>18</v>
      </c>
      <c r="AF336" s="17">
        <f t="shared" si="74"/>
        <v>5.4319944472945646E-4</v>
      </c>
      <c r="AG336" s="8">
        <v>0</v>
      </c>
      <c r="AH336" s="17">
        <f t="shared" si="75"/>
        <v>0</v>
      </c>
      <c r="AI336" s="8">
        <v>0</v>
      </c>
      <c r="AJ336" s="17">
        <f t="shared" si="76"/>
        <v>0</v>
      </c>
      <c r="AK336" s="8">
        <v>0</v>
      </c>
      <c r="AL336" s="17">
        <f t="shared" si="77"/>
        <v>0</v>
      </c>
      <c r="AM336" s="8">
        <v>0</v>
      </c>
      <c r="AN336" s="17">
        <f t="shared" si="78"/>
        <v>0</v>
      </c>
      <c r="AO336" s="8">
        <v>0</v>
      </c>
      <c r="AP336" s="17">
        <f t="shared" si="79"/>
        <v>0</v>
      </c>
      <c r="AQ336" s="8">
        <v>0</v>
      </c>
      <c r="AR336" s="17">
        <f t="shared" si="80"/>
        <v>0</v>
      </c>
      <c r="AS336" s="8">
        <v>179</v>
      </c>
      <c r="AT336" s="17">
        <f t="shared" si="81"/>
        <v>5.4018167003651507E-3</v>
      </c>
      <c r="AU336" s="8">
        <v>0</v>
      </c>
      <c r="AV336" s="17">
        <f t="shared" si="82"/>
        <v>0</v>
      </c>
      <c r="AW336" s="8">
        <v>0</v>
      </c>
      <c r="AX336" s="17">
        <f t="shared" si="83"/>
        <v>0</v>
      </c>
      <c r="AY336" s="2">
        <f t="shared" si="61"/>
        <v>229</v>
      </c>
      <c r="AZ336" s="2">
        <f t="shared" si="60"/>
        <v>0</v>
      </c>
      <c r="BA336" s="3"/>
      <c r="BB336" s="3"/>
      <c r="BC336" s="3"/>
      <c r="BD336" s="3"/>
      <c r="BE336" s="3"/>
      <c r="BF336" s="3"/>
    </row>
    <row r="337" spans="1:58" ht="27">
      <c r="A337" s="14" t="s">
        <v>142</v>
      </c>
      <c r="B337" s="14" t="s">
        <v>227</v>
      </c>
      <c r="C337" s="57" t="s">
        <v>243</v>
      </c>
      <c r="D337" s="15" t="s">
        <v>83</v>
      </c>
      <c r="E337" s="14" t="s">
        <v>84</v>
      </c>
      <c r="F337" s="14">
        <v>20413</v>
      </c>
      <c r="G337" s="8">
        <f t="shared" si="88"/>
        <v>20264</v>
      </c>
      <c r="H337" s="16">
        <f t="shared" si="87"/>
        <v>0.99270072992700731</v>
      </c>
      <c r="I337" s="10">
        <v>149</v>
      </c>
      <c r="J337" s="16">
        <f t="shared" si="63"/>
        <v>7.2992700729927005E-3</v>
      </c>
      <c r="K337" s="8">
        <v>0</v>
      </c>
      <c r="L337" s="17">
        <f t="shared" si="64"/>
        <v>0</v>
      </c>
      <c r="M337" s="8">
        <v>10</v>
      </c>
      <c r="N337" s="17">
        <f t="shared" si="65"/>
        <v>4.898838975162886E-4</v>
      </c>
      <c r="O337" s="8">
        <v>7</v>
      </c>
      <c r="P337" s="17">
        <f t="shared" si="66"/>
        <v>3.4291872826140203E-4</v>
      </c>
      <c r="Q337" s="8">
        <v>0</v>
      </c>
      <c r="R337" s="17">
        <f t="shared" si="67"/>
        <v>0</v>
      </c>
      <c r="S337" s="8">
        <v>0</v>
      </c>
      <c r="T337" s="17">
        <f t="shared" si="68"/>
        <v>0</v>
      </c>
      <c r="U337" s="8">
        <v>0</v>
      </c>
      <c r="V337" s="17">
        <f t="shared" si="69"/>
        <v>0</v>
      </c>
      <c r="W337" s="8">
        <v>0</v>
      </c>
      <c r="X337" s="17">
        <f t="shared" si="70"/>
        <v>0</v>
      </c>
      <c r="Y337" s="8">
        <v>0</v>
      </c>
      <c r="Z337" s="17">
        <f t="shared" si="71"/>
        <v>0</v>
      </c>
      <c r="AA337" s="8">
        <v>0</v>
      </c>
      <c r="AB337" s="17">
        <f t="shared" si="72"/>
        <v>0</v>
      </c>
      <c r="AC337" s="8">
        <v>0</v>
      </c>
      <c r="AD337" s="17">
        <f t="shared" si="73"/>
        <v>0</v>
      </c>
      <c r="AE337" s="8">
        <v>12</v>
      </c>
      <c r="AF337" s="17">
        <f t="shared" si="74"/>
        <v>5.8786067701954638E-4</v>
      </c>
      <c r="AG337" s="8">
        <v>0</v>
      </c>
      <c r="AH337" s="17">
        <f t="shared" si="75"/>
        <v>0</v>
      </c>
      <c r="AI337" s="8">
        <v>0</v>
      </c>
      <c r="AJ337" s="17">
        <f t="shared" si="76"/>
        <v>0</v>
      </c>
      <c r="AK337" s="8">
        <v>0</v>
      </c>
      <c r="AL337" s="17">
        <f t="shared" si="77"/>
        <v>0</v>
      </c>
      <c r="AM337" s="8">
        <v>0</v>
      </c>
      <c r="AN337" s="17">
        <f t="shared" si="78"/>
        <v>0</v>
      </c>
      <c r="AO337" s="8">
        <v>0</v>
      </c>
      <c r="AP337" s="17">
        <f t="shared" si="79"/>
        <v>0</v>
      </c>
      <c r="AQ337" s="8">
        <v>0</v>
      </c>
      <c r="AR337" s="17">
        <f t="shared" si="80"/>
        <v>0</v>
      </c>
      <c r="AS337" s="8">
        <v>120</v>
      </c>
      <c r="AT337" s="17">
        <f t="shared" si="81"/>
        <v>5.8786067701954636E-3</v>
      </c>
      <c r="AU337" s="8">
        <v>0</v>
      </c>
      <c r="AV337" s="17">
        <f t="shared" si="82"/>
        <v>0</v>
      </c>
      <c r="AW337" s="8">
        <v>0</v>
      </c>
      <c r="AX337" s="17">
        <f t="shared" si="83"/>
        <v>0</v>
      </c>
      <c r="AY337" s="2">
        <f t="shared" si="61"/>
        <v>149</v>
      </c>
      <c r="AZ337" s="2">
        <f t="shared" si="60"/>
        <v>0</v>
      </c>
      <c r="BA337" s="3"/>
      <c r="BB337" s="3"/>
      <c r="BC337" s="3"/>
      <c r="BD337" s="3"/>
      <c r="BE337" s="3"/>
      <c r="BF337" s="3"/>
    </row>
    <row r="338" spans="1:58" ht="27">
      <c r="A338" s="14" t="s">
        <v>142</v>
      </c>
      <c r="B338" s="14" t="s">
        <v>227</v>
      </c>
      <c r="C338" s="57" t="s">
        <v>188</v>
      </c>
      <c r="D338" s="15" t="s">
        <v>143</v>
      </c>
      <c r="E338" s="8" t="s">
        <v>189</v>
      </c>
      <c r="F338" s="14">
        <v>38113</v>
      </c>
      <c r="G338" s="8">
        <f t="shared" si="88"/>
        <v>37855</v>
      </c>
      <c r="H338" s="16">
        <f t="shared" si="87"/>
        <v>0.99323065620654372</v>
      </c>
      <c r="I338" s="10">
        <v>258</v>
      </c>
      <c r="J338" s="16">
        <f t="shared" si="63"/>
        <v>6.7693437934563012E-3</v>
      </c>
      <c r="K338" s="8">
        <v>0</v>
      </c>
      <c r="L338" s="17">
        <f t="shared" si="64"/>
        <v>0</v>
      </c>
      <c r="M338" s="8">
        <v>20</v>
      </c>
      <c r="N338" s="17">
        <f t="shared" si="65"/>
        <v>5.2475533282606989E-4</v>
      </c>
      <c r="O338" s="8">
        <v>9</v>
      </c>
      <c r="P338" s="17">
        <f t="shared" si="66"/>
        <v>2.3613989977173144E-4</v>
      </c>
      <c r="Q338" s="8">
        <v>0</v>
      </c>
      <c r="R338" s="17">
        <f t="shared" si="67"/>
        <v>0</v>
      </c>
      <c r="S338" s="8">
        <v>0</v>
      </c>
      <c r="T338" s="17">
        <f t="shared" si="68"/>
        <v>0</v>
      </c>
      <c r="U338" s="8">
        <v>0</v>
      </c>
      <c r="V338" s="17">
        <f t="shared" si="69"/>
        <v>0</v>
      </c>
      <c r="W338" s="8">
        <v>0</v>
      </c>
      <c r="X338" s="17">
        <f t="shared" si="70"/>
        <v>0</v>
      </c>
      <c r="Y338" s="8">
        <v>0</v>
      </c>
      <c r="Z338" s="17">
        <f t="shared" si="71"/>
        <v>0</v>
      </c>
      <c r="AA338" s="8">
        <v>0</v>
      </c>
      <c r="AB338" s="17">
        <f t="shared" si="72"/>
        <v>0</v>
      </c>
      <c r="AC338" s="8">
        <v>0</v>
      </c>
      <c r="AD338" s="17">
        <f t="shared" si="73"/>
        <v>0</v>
      </c>
      <c r="AE338" s="8">
        <v>24</v>
      </c>
      <c r="AF338" s="17">
        <f t="shared" si="74"/>
        <v>6.2970639939128378E-4</v>
      </c>
      <c r="AG338" s="8">
        <v>0</v>
      </c>
      <c r="AH338" s="17">
        <f t="shared" si="75"/>
        <v>0</v>
      </c>
      <c r="AI338" s="8">
        <v>0</v>
      </c>
      <c r="AJ338" s="17">
        <f t="shared" si="76"/>
        <v>0</v>
      </c>
      <c r="AK338" s="8">
        <v>0</v>
      </c>
      <c r="AL338" s="17">
        <f t="shared" si="77"/>
        <v>0</v>
      </c>
      <c r="AM338" s="8">
        <v>0</v>
      </c>
      <c r="AN338" s="17">
        <f t="shared" si="78"/>
        <v>0</v>
      </c>
      <c r="AO338" s="8">
        <v>0</v>
      </c>
      <c r="AP338" s="17">
        <f t="shared" si="79"/>
        <v>0</v>
      </c>
      <c r="AQ338" s="8">
        <v>0</v>
      </c>
      <c r="AR338" s="17">
        <f t="shared" si="80"/>
        <v>0</v>
      </c>
      <c r="AS338" s="8">
        <v>205</v>
      </c>
      <c r="AT338" s="17">
        <f t="shared" si="81"/>
        <v>5.3787421614672161E-3</v>
      </c>
      <c r="AU338" s="8">
        <v>0</v>
      </c>
      <c r="AV338" s="17">
        <f t="shared" si="82"/>
        <v>0</v>
      </c>
      <c r="AW338" s="8">
        <v>0</v>
      </c>
      <c r="AX338" s="17">
        <f t="shared" si="83"/>
        <v>0</v>
      </c>
      <c r="AY338" s="2">
        <f t="shared" si="61"/>
        <v>258</v>
      </c>
      <c r="AZ338" s="2">
        <f t="shared" si="60"/>
        <v>0</v>
      </c>
      <c r="BA338" s="3"/>
      <c r="BB338" s="3"/>
      <c r="BC338" s="3"/>
      <c r="BD338" s="3"/>
      <c r="BE338" s="3"/>
      <c r="BF338" s="3"/>
    </row>
    <row r="339" spans="1:58" ht="27">
      <c r="A339" s="14" t="s">
        <v>142</v>
      </c>
      <c r="B339" s="14" t="s">
        <v>227</v>
      </c>
      <c r="C339" s="57" t="s">
        <v>244</v>
      </c>
      <c r="D339" s="15" t="s">
        <v>96</v>
      </c>
      <c r="E339" s="14" t="s">
        <v>97</v>
      </c>
      <c r="F339" s="14">
        <v>68553</v>
      </c>
      <c r="G339" s="8">
        <f t="shared" si="88"/>
        <v>68100</v>
      </c>
      <c r="H339" s="16">
        <f t="shared" si="87"/>
        <v>0.99339197409303748</v>
      </c>
      <c r="I339" s="10">
        <v>453</v>
      </c>
      <c r="J339" s="16">
        <f t="shared" si="63"/>
        <v>6.6080259069624964E-3</v>
      </c>
      <c r="K339" s="8">
        <v>0</v>
      </c>
      <c r="L339" s="17">
        <f t="shared" si="64"/>
        <v>0</v>
      </c>
      <c r="M339" s="8">
        <v>35</v>
      </c>
      <c r="N339" s="17">
        <f t="shared" si="65"/>
        <v>5.1055387802138494E-4</v>
      </c>
      <c r="O339" s="8">
        <v>23</v>
      </c>
      <c r="P339" s="17">
        <f t="shared" si="66"/>
        <v>3.3550683412833868E-4</v>
      </c>
      <c r="Q339" s="8">
        <v>0</v>
      </c>
      <c r="R339" s="17">
        <f t="shared" si="67"/>
        <v>0</v>
      </c>
      <c r="S339" s="8">
        <v>0</v>
      </c>
      <c r="T339" s="17">
        <f t="shared" si="68"/>
        <v>0</v>
      </c>
      <c r="U339" s="8">
        <v>0</v>
      </c>
      <c r="V339" s="17">
        <f t="shared" si="69"/>
        <v>0</v>
      </c>
      <c r="W339" s="8">
        <v>0</v>
      </c>
      <c r="X339" s="17">
        <f t="shared" si="70"/>
        <v>0</v>
      </c>
      <c r="Y339" s="8">
        <v>0</v>
      </c>
      <c r="Z339" s="17">
        <f t="shared" si="71"/>
        <v>0</v>
      </c>
      <c r="AA339" s="8">
        <v>0</v>
      </c>
      <c r="AB339" s="17">
        <f t="shared" si="72"/>
        <v>0</v>
      </c>
      <c r="AC339" s="8">
        <v>0</v>
      </c>
      <c r="AD339" s="17">
        <f t="shared" si="73"/>
        <v>0</v>
      </c>
      <c r="AE339" s="8">
        <v>37</v>
      </c>
      <c r="AF339" s="17">
        <f t="shared" si="74"/>
        <v>5.3972838533689266E-4</v>
      </c>
      <c r="AG339" s="8">
        <v>0</v>
      </c>
      <c r="AH339" s="17">
        <f t="shared" si="75"/>
        <v>0</v>
      </c>
      <c r="AI339" s="8">
        <v>0</v>
      </c>
      <c r="AJ339" s="17">
        <f t="shared" si="76"/>
        <v>0</v>
      </c>
      <c r="AK339" s="8">
        <v>0</v>
      </c>
      <c r="AL339" s="17">
        <f t="shared" si="77"/>
        <v>0</v>
      </c>
      <c r="AM339" s="8">
        <v>0</v>
      </c>
      <c r="AN339" s="17">
        <f t="shared" si="78"/>
        <v>0</v>
      </c>
      <c r="AO339" s="8">
        <v>0</v>
      </c>
      <c r="AP339" s="17">
        <f t="shared" si="79"/>
        <v>0</v>
      </c>
      <c r="AQ339" s="8">
        <v>0</v>
      </c>
      <c r="AR339" s="17">
        <f t="shared" si="80"/>
        <v>0</v>
      </c>
      <c r="AS339" s="8">
        <v>358</v>
      </c>
      <c r="AT339" s="17">
        <f t="shared" si="81"/>
        <v>5.2222368094758803E-3</v>
      </c>
      <c r="AU339" s="8">
        <v>0</v>
      </c>
      <c r="AV339" s="17">
        <f t="shared" si="82"/>
        <v>0</v>
      </c>
      <c r="AW339" s="8">
        <v>0</v>
      </c>
      <c r="AX339" s="17">
        <f t="shared" si="83"/>
        <v>0</v>
      </c>
      <c r="AY339" s="2">
        <f t="shared" si="61"/>
        <v>453</v>
      </c>
      <c r="AZ339" s="2">
        <f t="shared" si="60"/>
        <v>0</v>
      </c>
      <c r="BA339" s="3"/>
      <c r="BB339" s="3"/>
      <c r="BC339" s="3"/>
      <c r="BD339" s="3"/>
      <c r="BE339" s="3"/>
      <c r="BF339" s="3"/>
    </row>
    <row r="340" spans="1:58" ht="27">
      <c r="A340" s="14" t="s">
        <v>148</v>
      </c>
      <c r="B340" s="14" t="s">
        <v>227</v>
      </c>
      <c r="C340" s="5" t="s">
        <v>245</v>
      </c>
      <c r="D340" s="15" t="s">
        <v>56</v>
      </c>
      <c r="E340" s="14" t="s">
        <v>57</v>
      </c>
      <c r="F340" s="14">
        <v>142298</v>
      </c>
      <c r="G340" s="14">
        <v>141315</v>
      </c>
      <c r="H340" s="16">
        <f t="shared" si="87"/>
        <v>0.99309196193902938</v>
      </c>
      <c r="I340" s="10">
        <v>983</v>
      </c>
      <c r="J340" s="16">
        <f t="shared" si="63"/>
        <v>6.9080380609706392E-3</v>
      </c>
      <c r="K340" s="8">
        <v>18</v>
      </c>
      <c r="L340" s="17">
        <f t="shared" si="64"/>
        <v>1.2649510182855697E-4</v>
      </c>
      <c r="M340" s="8">
        <v>284</v>
      </c>
      <c r="N340" s="17">
        <f t="shared" si="65"/>
        <v>1.9958116066283432E-3</v>
      </c>
      <c r="O340" s="8">
        <v>24</v>
      </c>
      <c r="P340" s="17">
        <f t="shared" si="66"/>
        <v>1.6866013577140931E-4</v>
      </c>
      <c r="Q340" s="8">
        <v>0</v>
      </c>
      <c r="R340" s="17">
        <f t="shared" si="67"/>
        <v>0</v>
      </c>
      <c r="S340" s="8">
        <v>322</v>
      </c>
      <c r="T340" s="17">
        <f t="shared" si="68"/>
        <v>2.2628568215997415E-3</v>
      </c>
      <c r="U340" s="8">
        <v>318</v>
      </c>
      <c r="V340" s="17">
        <f t="shared" si="69"/>
        <v>2.2347467989711732E-3</v>
      </c>
      <c r="W340" s="8">
        <v>0</v>
      </c>
      <c r="X340" s="17">
        <f t="shared" si="70"/>
        <v>0</v>
      </c>
      <c r="Y340" s="8">
        <v>0</v>
      </c>
      <c r="Z340" s="17">
        <f t="shared" si="71"/>
        <v>0</v>
      </c>
      <c r="AA340" s="8">
        <v>0</v>
      </c>
      <c r="AB340" s="17">
        <f t="shared" si="72"/>
        <v>0</v>
      </c>
      <c r="AC340" s="8">
        <v>0</v>
      </c>
      <c r="AD340" s="17">
        <f t="shared" si="73"/>
        <v>0</v>
      </c>
      <c r="AE340" s="8">
        <v>0</v>
      </c>
      <c r="AF340" s="17">
        <f t="shared" si="74"/>
        <v>0</v>
      </c>
      <c r="AG340" s="8">
        <v>0</v>
      </c>
      <c r="AH340" s="17">
        <f t="shared" si="75"/>
        <v>0</v>
      </c>
      <c r="AI340" s="8">
        <v>0</v>
      </c>
      <c r="AJ340" s="17">
        <f t="shared" si="76"/>
        <v>0</v>
      </c>
      <c r="AK340" s="8">
        <v>0</v>
      </c>
      <c r="AL340" s="17">
        <f t="shared" si="77"/>
        <v>0</v>
      </c>
      <c r="AM340" s="8">
        <v>0</v>
      </c>
      <c r="AN340" s="17">
        <f t="shared" si="78"/>
        <v>0</v>
      </c>
      <c r="AO340" s="8">
        <v>17</v>
      </c>
      <c r="AP340" s="17">
        <f t="shared" si="79"/>
        <v>1.1946759617141491E-4</v>
      </c>
      <c r="AQ340" s="8">
        <v>0</v>
      </c>
      <c r="AR340" s="17">
        <f t="shared" si="80"/>
        <v>0</v>
      </c>
      <c r="AS340" s="8">
        <v>0</v>
      </c>
      <c r="AT340" s="17">
        <f t="shared" si="81"/>
        <v>0</v>
      </c>
      <c r="AU340" s="8">
        <v>0</v>
      </c>
      <c r="AV340" s="17">
        <f t="shared" si="82"/>
        <v>0</v>
      </c>
      <c r="AW340" s="8">
        <v>0</v>
      </c>
      <c r="AX340" s="17">
        <f t="shared" si="83"/>
        <v>0</v>
      </c>
      <c r="AY340" s="2">
        <f t="shared" si="61"/>
        <v>983</v>
      </c>
      <c r="AZ340" s="2">
        <f t="shared" si="60"/>
        <v>0</v>
      </c>
      <c r="BA340" s="3"/>
      <c r="BB340" s="3"/>
      <c r="BC340" s="3"/>
      <c r="BD340" s="3"/>
      <c r="BE340" s="3"/>
      <c r="BF340" s="3"/>
    </row>
    <row r="341" spans="1:58" ht="27">
      <c r="A341" s="14" t="s">
        <v>108</v>
      </c>
      <c r="B341" s="14" t="s">
        <v>227</v>
      </c>
      <c r="C341" s="28" t="s">
        <v>115</v>
      </c>
      <c r="D341" s="15" t="s">
        <v>104</v>
      </c>
      <c r="E341" s="28" t="s">
        <v>105</v>
      </c>
      <c r="F341" s="28">
        <v>743573</v>
      </c>
      <c r="G341" s="28">
        <v>731732</v>
      </c>
      <c r="H341" s="16">
        <f t="shared" si="87"/>
        <v>0.98407553797676894</v>
      </c>
      <c r="I341" s="28">
        <v>11841</v>
      </c>
      <c r="J341" s="16">
        <f t="shared" si="63"/>
        <v>1.5924462023231074E-2</v>
      </c>
      <c r="K341" s="26">
        <v>1001</v>
      </c>
      <c r="L341" s="17">
        <f t="shared" si="64"/>
        <v>1.3462027265648429E-3</v>
      </c>
      <c r="M341" s="28">
        <v>381</v>
      </c>
      <c r="N341" s="17">
        <f t="shared" si="65"/>
        <v>5.1239084797323193E-4</v>
      </c>
      <c r="O341" s="28">
        <v>790</v>
      </c>
      <c r="P341" s="17">
        <f t="shared" si="66"/>
        <v>1.062437716269956E-3</v>
      </c>
      <c r="Q341" s="8">
        <v>0</v>
      </c>
      <c r="R341" s="17">
        <f t="shared" si="67"/>
        <v>0</v>
      </c>
      <c r="S341" s="28">
        <v>1991</v>
      </c>
      <c r="T341" s="17">
        <f t="shared" si="68"/>
        <v>2.6776120165740284E-3</v>
      </c>
      <c r="U341" s="28">
        <v>2834</v>
      </c>
      <c r="V341" s="17">
        <f t="shared" si="69"/>
        <v>3.8113271998848801E-3</v>
      </c>
      <c r="W341" s="8">
        <v>0</v>
      </c>
      <c r="X341" s="17">
        <f t="shared" si="70"/>
        <v>0</v>
      </c>
      <c r="Y341" s="8">
        <v>0</v>
      </c>
      <c r="Z341" s="17">
        <f t="shared" si="71"/>
        <v>0</v>
      </c>
      <c r="AA341" s="8"/>
      <c r="AB341" s="17">
        <f t="shared" si="72"/>
        <v>0</v>
      </c>
      <c r="AC341" s="8"/>
      <c r="AD341" s="17">
        <f t="shared" si="73"/>
        <v>0</v>
      </c>
      <c r="AE341" s="8"/>
      <c r="AF341" s="17">
        <f t="shared" si="74"/>
        <v>0</v>
      </c>
      <c r="AG341" s="8"/>
      <c r="AH341" s="17">
        <f t="shared" si="75"/>
        <v>0</v>
      </c>
      <c r="AI341" s="8"/>
      <c r="AJ341" s="17">
        <f t="shared" si="76"/>
        <v>0</v>
      </c>
      <c r="AK341" s="8"/>
      <c r="AL341" s="17">
        <f t="shared" si="77"/>
        <v>0</v>
      </c>
      <c r="AM341" s="8"/>
      <c r="AN341" s="17">
        <f t="shared" si="78"/>
        <v>0</v>
      </c>
      <c r="AO341" s="28">
        <v>450</v>
      </c>
      <c r="AP341" s="17">
        <f t="shared" si="79"/>
        <v>6.0518604091326612E-4</v>
      </c>
      <c r="AQ341" s="28">
        <v>4311</v>
      </c>
      <c r="AR341" s="17">
        <f t="shared" si="80"/>
        <v>5.7976822719490893E-3</v>
      </c>
      <c r="AS341" s="28">
        <v>0</v>
      </c>
      <c r="AT341" s="17">
        <f t="shared" si="81"/>
        <v>0</v>
      </c>
      <c r="AU341" s="28">
        <v>65</v>
      </c>
      <c r="AV341" s="17">
        <f t="shared" si="82"/>
        <v>8.741576146524954E-5</v>
      </c>
      <c r="AW341" s="28">
        <v>18</v>
      </c>
      <c r="AX341" s="17">
        <f t="shared" si="83"/>
        <v>2.4207441636530644E-5</v>
      </c>
      <c r="AY341" s="2">
        <f t="shared" si="61"/>
        <v>11841</v>
      </c>
      <c r="AZ341" s="2">
        <f t="shared" si="60"/>
        <v>0</v>
      </c>
      <c r="BA341" s="3"/>
      <c r="BB341" s="3"/>
      <c r="BC341" s="3"/>
      <c r="BD341" s="3"/>
      <c r="BE341" s="3"/>
      <c r="BF341" s="3"/>
    </row>
    <row r="342" spans="1:58" ht="27">
      <c r="A342" s="14" t="s">
        <v>108</v>
      </c>
      <c r="B342" s="14" t="s">
        <v>227</v>
      </c>
      <c r="C342" s="28" t="s">
        <v>111</v>
      </c>
      <c r="D342" s="15" t="s">
        <v>37</v>
      </c>
      <c r="E342" s="28" t="s">
        <v>38</v>
      </c>
      <c r="F342" s="28">
        <v>552170</v>
      </c>
      <c r="G342" s="28">
        <v>543600</v>
      </c>
      <c r="H342" s="16">
        <f t="shared" si="87"/>
        <v>0.9844794175706757</v>
      </c>
      <c r="I342" s="28">
        <v>8570</v>
      </c>
      <c r="J342" s="16">
        <f t="shared" si="63"/>
        <v>1.5520582429324302E-2</v>
      </c>
      <c r="K342" s="26">
        <v>979</v>
      </c>
      <c r="L342" s="17">
        <f t="shared" si="64"/>
        <v>1.7730046905844214E-3</v>
      </c>
      <c r="M342" s="28">
        <v>273</v>
      </c>
      <c r="N342" s="17">
        <f t="shared" si="65"/>
        <v>4.944129525327345E-4</v>
      </c>
      <c r="O342" s="28">
        <v>528</v>
      </c>
      <c r="P342" s="17">
        <f t="shared" si="66"/>
        <v>9.5622724885451949E-4</v>
      </c>
      <c r="Q342" s="8">
        <v>0</v>
      </c>
      <c r="R342" s="17">
        <f t="shared" si="67"/>
        <v>0</v>
      </c>
      <c r="S342" s="28">
        <v>1390</v>
      </c>
      <c r="T342" s="17">
        <f t="shared" si="68"/>
        <v>2.5173406740677689E-3</v>
      </c>
      <c r="U342" s="28">
        <v>1884</v>
      </c>
      <c r="V342" s="17">
        <f t="shared" si="69"/>
        <v>3.411992683412717E-3</v>
      </c>
      <c r="W342" s="8">
        <v>0</v>
      </c>
      <c r="X342" s="17">
        <f t="shared" si="70"/>
        <v>0</v>
      </c>
      <c r="Y342" s="8">
        <v>0</v>
      </c>
      <c r="Z342" s="17">
        <f t="shared" si="71"/>
        <v>0</v>
      </c>
      <c r="AA342" s="8"/>
      <c r="AB342" s="17">
        <f t="shared" si="72"/>
        <v>0</v>
      </c>
      <c r="AC342" s="8"/>
      <c r="AD342" s="17">
        <f t="shared" si="73"/>
        <v>0</v>
      </c>
      <c r="AE342" s="8"/>
      <c r="AF342" s="17">
        <f t="shared" si="74"/>
        <v>0</v>
      </c>
      <c r="AG342" s="8"/>
      <c r="AH342" s="17">
        <f t="shared" si="75"/>
        <v>0</v>
      </c>
      <c r="AI342" s="8"/>
      <c r="AJ342" s="17">
        <f t="shared" si="76"/>
        <v>0</v>
      </c>
      <c r="AK342" s="8"/>
      <c r="AL342" s="17">
        <f t="shared" si="77"/>
        <v>0</v>
      </c>
      <c r="AM342" s="8"/>
      <c r="AN342" s="17">
        <f t="shared" si="78"/>
        <v>0</v>
      </c>
      <c r="AO342" s="28">
        <v>286</v>
      </c>
      <c r="AP342" s="17">
        <f t="shared" si="79"/>
        <v>5.1795642646286467E-4</v>
      </c>
      <c r="AQ342" s="28">
        <v>3168</v>
      </c>
      <c r="AR342" s="17">
        <f t="shared" si="80"/>
        <v>5.7373634931271169E-3</v>
      </c>
      <c r="AS342" s="28">
        <v>4</v>
      </c>
      <c r="AT342" s="17">
        <f t="shared" si="81"/>
        <v>7.2441458246554502E-6</v>
      </c>
      <c r="AU342" s="28">
        <v>53</v>
      </c>
      <c r="AV342" s="17">
        <f t="shared" si="82"/>
        <v>9.5984932176684714E-5</v>
      </c>
      <c r="AW342" s="28">
        <v>5</v>
      </c>
      <c r="AX342" s="17">
        <f t="shared" si="83"/>
        <v>9.0551822808193132E-6</v>
      </c>
      <c r="AY342" s="2">
        <f t="shared" si="61"/>
        <v>8570</v>
      </c>
      <c r="AZ342" s="2">
        <f t="shared" si="60"/>
        <v>0</v>
      </c>
      <c r="BA342" s="3"/>
      <c r="BB342" s="3"/>
      <c r="BC342" s="3"/>
      <c r="BD342" s="3"/>
      <c r="BE342" s="3"/>
      <c r="BF342" s="3"/>
    </row>
    <row r="343" spans="1:58" ht="27">
      <c r="A343" s="14" t="s">
        <v>108</v>
      </c>
      <c r="B343" s="14" t="s">
        <v>227</v>
      </c>
      <c r="C343" s="28" t="s">
        <v>112</v>
      </c>
      <c r="D343" s="15" t="s">
        <v>56</v>
      </c>
      <c r="E343" s="28" t="s">
        <v>57</v>
      </c>
      <c r="F343" s="28">
        <v>194201</v>
      </c>
      <c r="G343" s="28">
        <v>190950</v>
      </c>
      <c r="H343" s="16">
        <f t="shared" si="87"/>
        <v>0.98325961246337557</v>
      </c>
      <c r="I343" s="28">
        <v>3251</v>
      </c>
      <c r="J343" s="16">
        <f t="shared" si="63"/>
        <v>1.6740387536624424E-2</v>
      </c>
      <c r="K343" s="26">
        <v>299</v>
      </c>
      <c r="L343" s="17">
        <f t="shared" si="64"/>
        <v>1.5396419173948641E-3</v>
      </c>
      <c r="M343" s="28">
        <v>73</v>
      </c>
      <c r="N343" s="17">
        <f t="shared" si="65"/>
        <v>3.7589919722349525E-4</v>
      </c>
      <c r="O343" s="28">
        <v>278</v>
      </c>
      <c r="P343" s="17">
        <f t="shared" si="66"/>
        <v>1.4315065318922149E-3</v>
      </c>
      <c r="Q343" s="8">
        <v>0</v>
      </c>
      <c r="R343" s="17">
        <f t="shared" si="67"/>
        <v>0</v>
      </c>
      <c r="S343" s="28">
        <v>611</v>
      </c>
      <c r="T343" s="17">
        <f t="shared" si="68"/>
        <v>3.1462247877199396E-3</v>
      </c>
      <c r="U343" s="28">
        <v>746</v>
      </c>
      <c r="V343" s="17">
        <f t="shared" si="69"/>
        <v>3.8413808373798279E-3</v>
      </c>
      <c r="W343" s="8">
        <v>0</v>
      </c>
      <c r="X343" s="17">
        <f t="shared" si="70"/>
        <v>0</v>
      </c>
      <c r="Y343" s="8">
        <v>0</v>
      </c>
      <c r="Z343" s="17">
        <f t="shared" si="71"/>
        <v>0</v>
      </c>
      <c r="AA343" s="8"/>
      <c r="AB343" s="17">
        <f t="shared" si="72"/>
        <v>0</v>
      </c>
      <c r="AC343" s="8"/>
      <c r="AD343" s="17">
        <f t="shared" si="73"/>
        <v>0</v>
      </c>
      <c r="AE343" s="8"/>
      <c r="AF343" s="17">
        <f t="shared" si="74"/>
        <v>0</v>
      </c>
      <c r="AG343" s="8"/>
      <c r="AH343" s="17">
        <f t="shared" si="75"/>
        <v>0</v>
      </c>
      <c r="AI343" s="8"/>
      <c r="AJ343" s="17">
        <f t="shared" si="76"/>
        <v>0</v>
      </c>
      <c r="AK343" s="8"/>
      <c r="AL343" s="17">
        <f t="shared" si="77"/>
        <v>0</v>
      </c>
      <c r="AM343" s="8"/>
      <c r="AN343" s="17">
        <f t="shared" si="78"/>
        <v>0</v>
      </c>
      <c r="AO343" s="28">
        <v>155</v>
      </c>
      <c r="AP343" s="17">
        <f t="shared" si="79"/>
        <v>7.9814213109098307E-4</v>
      </c>
      <c r="AQ343" s="28">
        <v>1076</v>
      </c>
      <c r="AR343" s="17">
        <f t="shared" si="80"/>
        <v>5.5406511809928888E-3</v>
      </c>
      <c r="AS343" s="28">
        <v>0</v>
      </c>
      <c r="AT343" s="17">
        <f t="shared" si="81"/>
        <v>0</v>
      </c>
      <c r="AU343" s="28">
        <v>13</v>
      </c>
      <c r="AV343" s="17">
        <f t="shared" si="82"/>
        <v>6.6940952930211485E-5</v>
      </c>
      <c r="AW343" s="28">
        <v>0</v>
      </c>
      <c r="AX343" s="17">
        <f t="shared" si="83"/>
        <v>0</v>
      </c>
      <c r="AY343" s="2">
        <f t="shared" si="61"/>
        <v>3251</v>
      </c>
      <c r="AZ343" s="2">
        <f t="shared" si="60"/>
        <v>0</v>
      </c>
      <c r="BA343" s="3"/>
      <c r="BB343" s="3"/>
      <c r="BC343" s="3"/>
      <c r="BD343" s="3"/>
      <c r="BE343" s="3"/>
      <c r="BF343" s="3"/>
    </row>
    <row r="344" spans="1:58" ht="27">
      <c r="A344" s="14" t="s">
        <v>108</v>
      </c>
      <c r="B344" s="14" t="s">
        <v>227</v>
      </c>
      <c r="C344" s="28" t="s">
        <v>246</v>
      </c>
      <c r="D344" s="15" t="s">
        <v>37</v>
      </c>
      <c r="E344" s="28" t="s">
        <v>38</v>
      </c>
      <c r="F344" s="28">
        <v>264124</v>
      </c>
      <c r="G344" s="28">
        <v>260150</v>
      </c>
      <c r="H344" s="16">
        <f t="shared" si="87"/>
        <v>0.98495403674031889</v>
      </c>
      <c r="I344" s="28">
        <v>3974</v>
      </c>
      <c r="J344" s="16">
        <f t="shared" si="63"/>
        <v>1.5045963259681059E-2</v>
      </c>
      <c r="K344" s="26">
        <v>347</v>
      </c>
      <c r="L344" s="17">
        <f t="shared" si="64"/>
        <v>1.3137768623828201E-3</v>
      </c>
      <c r="M344" s="28">
        <v>65</v>
      </c>
      <c r="N344" s="17">
        <f t="shared" si="65"/>
        <v>2.4609653041753114E-4</v>
      </c>
      <c r="O344" s="28">
        <v>273</v>
      </c>
      <c r="P344" s="17">
        <f t="shared" si="66"/>
        <v>1.0336054277536309E-3</v>
      </c>
      <c r="Q344" s="8">
        <v>0</v>
      </c>
      <c r="R344" s="17">
        <f t="shared" si="67"/>
        <v>0</v>
      </c>
      <c r="S344" s="28">
        <v>709</v>
      </c>
      <c r="T344" s="17">
        <f t="shared" si="68"/>
        <v>2.6843452317850706E-3</v>
      </c>
      <c r="U344" s="28">
        <v>895</v>
      </c>
      <c r="V344" s="17">
        <f t="shared" si="69"/>
        <v>3.3885599188260059E-3</v>
      </c>
      <c r="W344" s="8">
        <v>0</v>
      </c>
      <c r="X344" s="17">
        <f t="shared" si="70"/>
        <v>0</v>
      </c>
      <c r="Y344" s="8">
        <v>0</v>
      </c>
      <c r="Z344" s="17">
        <f t="shared" si="71"/>
        <v>0</v>
      </c>
      <c r="AA344" s="8"/>
      <c r="AB344" s="17">
        <f t="shared" si="72"/>
        <v>0</v>
      </c>
      <c r="AC344" s="8"/>
      <c r="AD344" s="17">
        <f t="shared" si="73"/>
        <v>0</v>
      </c>
      <c r="AE344" s="8"/>
      <c r="AF344" s="17">
        <f t="shared" si="74"/>
        <v>0</v>
      </c>
      <c r="AG344" s="8"/>
      <c r="AH344" s="17">
        <f t="shared" si="75"/>
        <v>0</v>
      </c>
      <c r="AI344" s="8"/>
      <c r="AJ344" s="17">
        <f t="shared" si="76"/>
        <v>0</v>
      </c>
      <c r="AK344" s="8"/>
      <c r="AL344" s="17">
        <f t="shared" si="77"/>
        <v>0</v>
      </c>
      <c r="AM344" s="8"/>
      <c r="AN344" s="17">
        <f t="shared" si="78"/>
        <v>0</v>
      </c>
      <c r="AO344" s="28">
        <v>123</v>
      </c>
      <c r="AP344" s="17">
        <f t="shared" si="79"/>
        <v>4.6569035755932817E-4</v>
      </c>
      <c r="AQ344" s="28">
        <v>1534</v>
      </c>
      <c r="AR344" s="17">
        <f t="shared" si="80"/>
        <v>5.8078781178537353E-3</v>
      </c>
      <c r="AS344" s="28">
        <v>0</v>
      </c>
      <c r="AT344" s="17">
        <f t="shared" si="81"/>
        <v>0</v>
      </c>
      <c r="AU344" s="28">
        <v>24</v>
      </c>
      <c r="AV344" s="17">
        <f t="shared" si="82"/>
        <v>9.0866411231088428E-5</v>
      </c>
      <c r="AW344" s="28">
        <v>4</v>
      </c>
      <c r="AX344" s="17">
        <f t="shared" si="83"/>
        <v>1.5144401871848071E-5</v>
      </c>
      <c r="AY344" s="2">
        <f t="shared" si="61"/>
        <v>3974</v>
      </c>
      <c r="AZ344" s="2">
        <f t="shared" si="60"/>
        <v>0</v>
      </c>
      <c r="BA344" s="3"/>
      <c r="BB344" s="3"/>
      <c r="BC344" s="3"/>
      <c r="BD344" s="3"/>
      <c r="BE344" s="3"/>
      <c r="BF344" s="3"/>
    </row>
    <row r="345" spans="1:58" ht="27">
      <c r="A345" s="14" t="s">
        <v>58</v>
      </c>
      <c r="B345" s="14" t="s">
        <v>227</v>
      </c>
      <c r="C345" s="28" t="s">
        <v>66</v>
      </c>
      <c r="D345" s="15" t="s">
        <v>60</v>
      </c>
      <c r="E345" s="28" t="s">
        <v>61</v>
      </c>
      <c r="F345" s="28">
        <v>58970</v>
      </c>
      <c r="G345" s="28">
        <v>58646</v>
      </c>
      <c r="H345" s="16">
        <f t="shared" si="87"/>
        <v>0.99450568085467184</v>
      </c>
      <c r="I345" s="28">
        <v>324</v>
      </c>
      <c r="J345" s="16">
        <f t="shared" si="63"/>
        <v>5.4943191453281333E-3</v>
      </c>
      <c r="K345" s="8"/>
      <c r="L345" s="17">
        <f t="shared" si="64"/>
        <v>0</v>
      </c>
      <c r="M345" s="28">
        <v>24</v>
      </c>
      <c r="N345" s="17">
        <f t="shared" si="65"/>
        <v>4.0698660335763948E-4</v>
      </c>
      <c r="O345" s="28">
        <v>58</v>
      </c>
      <c r="P345" s="17">
        <f t="shared" si="66"/>
        <v>9.835509581142955E-4</v>
      </c>
      <c r="Q345" s="8"/>
      <c r="R345" s="17">
        <f t="shared" si="67"/>
        <v>0</v>
      </c>
      <c r="S345" s="28">
        <v>81</v>
      </c>
      <c r="T345" s="17">
        <f t="shared" si="68"/>
        <v>1.3735797863320333E-3</v>
      </c>
      <c r="U345" s="28">
        <v>106</v>
      </c>
      <c r="V345" s="17">
        <f t="shared" si="69"/>
        <v>1.7975241648295745E-3</v>
      </c>
      <c r="W345" s="8"/>
      <c r="X345" s="17">
        <f t="shared" si="70"/>
        <v>0</v>
      </c>
      <c r="Y345" s="8"/>
      <c r="Z345" s="17">
        <f t="shared" si="71"/>
        <v>0</v>
      </c>
      <c r="AA345" s="8"/>
      <c r="AB345" s="17">
        <f t="shared" si="72"/>
        <v>0</v>
      </c>
      <c r="AC345" s="8"/>
      <c r="AD345" s="17">
        <f t="shared" si="73"/>
        <v>0</v>
      </c>
      <c r="AE345" s="8"/>
      <c r="AF345" s="17">
        <f t="shared" si="74"/>
        <v>0</v>
      </c>
      <c r="AG345" s="8"/>
      <c r="AH345" s="17">
        <f t="shared" si="75"/>
        <v>0</v>
      </c>
      <c r="AI345" s="8"/>
      <c r="AJ345" s="17">
        <f t="shared" si="76"/>
        <v>0</v>
      </c>
      <c r="AK345" s="8"/>
      <c r="AL345" s="17">
        <f t="shared" si="77"/>
        <v>0</v>
      </c>
      <c r="AM345" s="8"/>
      <c r="AN345" s="17">
        <f t="shared" si="78"/>
        <v>0</v>
      </c>
      <c r="AO345" s="8">
        <v>7</v>
      </c>
      <c r="AP345" s="17">
        <f t="shared" si="79"/>
        <v>1.1870442597931151E-4</v>
      </c>
      <c r="AQ345" s="28">
        <v>48</v>
      </c>
      <c r="AR345" s="17">
        <f t="shared" si="80"/>
        <v>8.1397320671527896E-4</v>
      </c>
      <c r="AS345" s="8"/>
      <c r="AT345" s="17">
        <f t="shared" si="81"/>
        <v>0</v>
      </c>
      <c r="AU345" s="8"/>
      <c r="AV345" s="17">
        <f t="shared" si="82"/>
        <v>0</v>
      </c>
      <c r="AW345" s="8"/>
      <c r="AX345" s="17">
        <f t="shared" si="83"/>
        <v>0</v>
      </c>
      <c r="AY345" s="2">
        <f t="shared" si="61"/>
        <v>324</v>
      </c>
      <c r="AZ345" s="2">
        <f t="shared" si="60"/>
        <v>0</v>
      </c>
      <c r="BA345" s="3"/>
      <c r="BB345" s="3"/>
      <c r="BC345" s="3"/>
      <c r="BD345" s="3"/>
      <c r="BE345" s="3"/>
      <c r="BF345" s="3"/>
    </row>
    <row r="346" spans="1:58" ht="27">
      <c r="A346" s="14" t="s">
        <v>58</v>
      </c>
      <c r="B346" s="14" t="s">
        <v>227</v>
      </c>
      <c r="C346" s="28" t="s">
        <v>174</v>
      </c>
      <c r="D346" s="15" t="s">
        <v>49</v>
      </c>
      <c r="E346" s="28" t="s">
        <v>50</v>
      </c>
      <c r="F346" s="28">
        <v>4883</v>
      </c>
      <c r="G346" s="28">
        <v>4876</v>
      </c>
      <c r="H346" s="16">
        <f t="shared" si="87"/>
        <v>0.99856645504812613</v>
      </c>
      <c r="I346" s="28">
        <v>7</v>
      </c>
      <c r="J346" s="16">
        <f t="shared" si="63"/>
        <v>1.4335449518738481E-3</v>
      </c>
      <c r="K346" s="8"/>
      <c r="L346" s="17">
        <f t="shared" si="64"/>
        <v>0</v>
      </c>
      <c r="M346" s="28">
        <v>2</v>
      </c>
      <c r="N346" s="17">
        <f t="shared" si="65"/>
        <v>4.0958427196395656E-4</v>
      </c>
      <c r="O346" s="28">
        <v>0</v>
      </c>
      <c r="P346" s="17">
        <f t="shared" si="66"/>
        <v>0</v>
      </c>
      <c r="Q346" s="8"/>
      <c r="R346" s="17">
        <f t="shared" si="67"/>
        <v>0</v>
      </c>
      <c r="S346" s="28">
        <v>0</v>
      </c>
      <c r="T346" s="17">
        <f t="shared" si="68"/>
        <v>0</v>
      </c>
      <c r="U346" s="28">
        <v>0</v>
      </c>
      <c r="V346" s="17">
        <f t="shared" si="69"/>
        <v>0</v>
      </c>
      <c r="W346" s="8"/>
      <c r="X346" s="17">
        <f t="shared" si="70"/>
        <v>0</v>
      </c>
      <c r="Y346" s="8"/>
      <c r="Z346" s="17">
        <f t="shared" si="71"/>
        <v>0</v>
      </c>
      <c r="AA346" s="8"/>
      <c r="AB346" s="17">
        <f t="shared" si="72"/>
        <v>0</v>
      </c>
      <c r="AC346" s="8"/>
      <c r="AD346" s="17">
        <f t="shared" si="73"/>
        <v>0</v>
      </c>
      <c r="AE346" s="8"/>
      <c r="AF346" s="17">
        <f t="shared" si="74"/>
        <v>0</v>
      </c>
      <c r="AG346" s="8"/>
      <c r="AH346" s="17">
        <f t="shared" si="75"/>
        <v>0</v>
      </c>
      <c r="AI346" s="8"/>
      <c r="AJ346" s="17">
        <f t="shared" si="76"/>
        <v>0</v>
      </c>
      <c r="AK346" s="8"/>
      <c r="AL346" s="17">
        <f t="shared" si="77"/>
        <v>0</v>
      </c>
      <c r="AM346" s="8"/>
      <c r="AN346" s="17">
        <f t="shared" si="78"/>
        <v>0</v>
      </c>
      <c r="AO346" s="8">
        <v>0</v>
      </c>
      <c r="AP346" s="17">
        <f t="shared" si="79"/>
        <v>0</v>
      </c>
      <c r="AQ346" s="28">
        <v>5</v>
      </c>
      <c r="AR346" s="17">
        <f t="shared" si="80"/>
        <v>1.0239606799098914E-3</v>
      </c>
      <c r="AS346" s="8"/>
      <c r="AT346" s="17">
        <f t="shared" si="81"/>
        <v>0</v>
      </c>
      <c r="AU346" s="8"/>
      <c r="AV346" s="17">
        <f t="shared" si="82"/>
        <v>0</v>
      </c>
      <c r="AW346" s="8"/>
      <c r="AX346" s="17">
        <f t="shared" si="83"/>
        <v>0</v>
      </c>
      <c r="AY346" s="2">
        <f t="shared" si="61"/>
        <v>7</v>
      </c>
      <c r="AZ346" s="2">
        <f t="shared" si="60"/>
        <v>0</v>
      </c>
      <c r="BA346" s="3"/>
      <c r="BB346" s="3"/>
      <c r="BC346" s="3"/>
      <c r="BD346" s="3"/>
      <c r="BE346" s="3"/>
      <c r="BF346" s="3"/>
    </row>
    <row r="347" spans="1:58" ht="27">
      <c r="A347" s="14" t="s">
        <v>58</v>
      </c>
      <c r="B347" s="14" t="s">
        <v>227</v>
      </c>
      <c r="C347" s="28" t="s">
        <v>67</v>
      </c>
      <c r="D347" s="15" t="s">
        <v>53</v>
      </c>
      <c r="E347" s="28" t="s">
        <v>54</v>
      </c>
      <c r="F347" s="28">
        <v>8163</v>
      </c>
      <c r="G347" s="28">
        <v>8084</v>
      </c>
      <c r="H347" s="16">
        <f t="shared" si="87"/>
        <v>0.99032218547102779</v>
      </c>
      <c r="I347" s="28">
        <v>79</v>
      </c>
      <c r="J347" s="16">
        <f t="shared" si="63"/>
        <v>9.6778145289721923E-3</v>
      </c>
      <c r="K347" s="8"/>
      <c r="L347" s="17">
        <f t="shared" si="64"/>
        <v>0</v>
      </c>
      <c r="M347" s="28">
        <v>1</v>
      </c>
      <c r="N347" s="17">
        <f t="shared" si="65"/>
        <v>1.2250398137939484E-4</v>
      </c>
      <c r="O347" s="28">
        <v>16</v>
      </c>
      <c r="P347" s="17">
        <f t="shared" si="66"/>
        <v>1.9600637020703174E-3</v>
      </c>
      <c r="Q347" s="8"/>
      <c r="R347" s="17">
        <f t="shared" si="67"/>
        <v>0</v>
      </c>
      <c r="S347" s="28">
        <v>23</v>
      </c>
      <c r="T347" s="17">
        <f t="shared" si="68"/>
        <v>2.8175915717260809E-3</v>
      </c>
      <c r="U347" s="28">
        <v>29</v>
      </c>
      <c r="V347" s="17">
        <f t="shared" si="69"/>
        <v>3.55261546000245E-3</v>
      </c>
      <c r="W347" s="8"/>
      <c r="X347" s="17">
        <f t="shared" si="70"/>
        <v>0</v>
      </c>
      <c r="Y347" s="8"/>
      <c r="Z347" s="17">
        <f t="shared" si="71"/>
        <v>0</v>
      </c>
      <c r="AA347" s="8"/>
      <c r="AB347" s="17">
        <f t="shared" si="72"/>
        <v>0</v>
      </c>
      <c r="AC347" s="8"/>
      <c r="AD347" s="17">
        <f t="shared" si="73"/>
        <v>0</v>
      </c>
      <c r="AE347" s="8"/>
      <c r="AF347" s="17">
        <f t="shared" si="74"/>
        <v>0</v>
      </c>
      <c r="AG347" s="8"/>
      <c r="AH347" s="17">
        <f t="shared" si="75"/>
        <v>0</v>
      </c>
      <c r="AI347" s="8"/>
      <c r="AJ347" s="17">
        <f t="shared" si="76"/>
        <v>0</v>
      </c>
      <c r="AK347" s="8"/>
      <c r="AL347" s="17">
        <f t="shared" si="77"/>
        <v>0</v>
      </c>
      <c r="AM347" s="8"/>
      <c r="AN347" s="17">
        <f t="shared" si="78"/>
        <v>0</v>
      </c>
      <c r="AO347" s="8">
        <v>0</v>
      </c>
      <c r="AP347" s="17">
        <f t="shared" si="79"/>
        <v>0</v>
      </c>
      <c r="AQ347" s="28">
        <v>10</v>
      </c>
      <c r="AR347" s="17">
        <f t="shared" si="80"/>
        <v>1.2250398137939483E-3</v>
      </c>
      <c r="AS347" s="8"/>
      <c r="AT347" s="17">
        <f t="shared" si="81"/>
        <v>0</v>
      </c>
      <c r="AU347" s="8"/>
      <c r="AV347" s="17">
        <f t="shared" si="82"/>
        <v>0</v>
      </c>
      <c r="AW347" s="8"/>
      <c r="AX347" s="17">
        <f t="shared" si="83"/>
        <v>0</v>
      </c>
      <c r="AY347" s="2">
        <f t="shared" si="61"/>
        <v>79</v>
      </c>
      <c r="AZ347" s="2">
        <f t="shared" si="60"/>
        <v>0</v>
      </c>
      <c r="BA347" s="3"/>
      <c r="BB347" s="3"/>
      <c r="BC347" s="3"/>
      <c r="BD347" s="3"/>
      <c r="BE347" s="3"/>
      <c r="BF347" s="3"/>
    </row>
    <row r="348" spans="1:58" ht="27">
      <c r="A348" s="14" t="s">
        <v>58</v>
      </c>
      <c r="B348" s="14" t="s">
        <v>227</v>
      </c>
      <c r="C348" s="28" t="s">
        <v>71</v>
      </c>
      <c r="D348" s="15" t="s">
        <v>56</v>
      </c>
      <c r="E348" s="28" t="s">
        <v>57</v>
      </c>
      <c r="F348" s="28">
        <v>35361</v>
      </c>
      <c r="G348" s="28">
        <v>35302</v>
      </c>
      <c r="H348" s="16">
        <f t="shared" si="87"/>
        <v>0.99833149515002406</v>
      </c>
      <c r="I348" s="28">
        <v>59</v>
      </c>
      <c r="J348" s="16">
        <f t="shared" si="63"/>
        <v>1.6685048499759621E-3</v>
      </c>
      <c r="K348" s="8"/>
      <c r="L348" s="17">
        <f t="shared" si="64"/>
        <v>0</v>
      </c>
      <c r="M348" s="28">
        <v>8</v>
      </c>
      <c r="N348" s="17">
        <f t="shared" si="65"/>
        <v>2.2623794575945251E-4</v>
      </c>
      <c r="O348" s="28">
        <v>18</v>
      </c>
      <c r="P348" s="17">
        <f t="shared" si="66"/>
        <v>5.0903537795876815E-4</v>
      </c>
      <c r="Q348" s="8"/>
      <c r="R348" s="17">
        <f t="shared" si="67"/>
        <v>0</v>
      </c>
      <c r="S348" s="28">
        <v>0</v>
      </c>
      <c r="T348" s="17" t="e">
        <f t="shared" ref="T348:T350" si="89">S348/$F$3</f>
        <v>#DIV/0!</v>
      </c>
      <c r="U348" s="28">
        <v>0</v>
      </c>
      <c r="V348" s="17">
        <f t="shared" si="69"/>
        <v>0</v>
      </c>
      <c r="W348" s="8"/>
      <c r="X348" s="17">
        <f t="shared" si="70"/>
        <v>0</v>
      </c>
      <c r="Y348" s="8"/>
      <c r="Z348" s="17">
        <f t="shared" si="71"/>
        <v>0</v>
      </c>
      <c r="AA348" s="8"/>
      <c r="AB348" s="17">
        <f t="shared" si="72"/>
        <v>0</v>
      </c>
      <c r="AC348" s="8"/>
      <c r="AD348" s="17">
        <f t="shared" si="73"/>
        <v>0</v>
      </c>
      <c r="AE348" s="8"/>
      <c r="AF348" s="17">
        <f t="shared" si="74"/>
        <v>0</v>
      </c>
      <c r="AG348" s="8"/>
      <c r="AH348" s="17">
        <f t="shared" si="75"/>
        <v>0</v>
      </c>
      <c r="AI348" s="8"/>
      <c r="AJ348" s="17">
        <f t="shared" si="76"/>
        <v>0</v>
      </c>
      <c r="AK348" s="8"/>
      <c r="AL348" s="17">
        <f t="shared" si="77"/>
        <v>0</v>
      </c>
      <c r="AM348" s="8"/>
      <c r="AN348" s="17">
        <f t="shared" si="78"/>
        <v>0</v>
      </c>
      <c r="AO348" s="8">
        <v>0</v>
      </c>
      <c r="AP348" s="17">
        <f t="shared" si="79"/>
        <v>0</v>
      </c>
      <c r="AQ348" s="28">
        <v>33</v>
      </c>
      <c r="AR348" s="17">
        <f t="shared" si="80"/>
        <v>9.3323152625774156E-4</v>
      </c>
      <c r="AS348" s="8"/>
      <c r="AT348" s="17">
        <f t="shared" si="81"/>
        <v>0</v>
      </c>
      <c r="AU348" s="8"/>
      <c r="AV348" s="17">
        <f t="shared" si="82"/>
        <v>0</v>
      </c>
      <c r="AW348" s="8"/>
      <c r="AX348" s="17">
        <f t="shared" si="83"/>
        <v>0</v>
      </c>
      <c r="AY348" s="2">
        <f t="shared" si="61"/>
        <v>59</v>
      </c>
      <c r="AZ348" s="2">
        <f t="shared" si="60"/>
        <v>0</v>
      </c>
      <c r="BA348" s="3"/>
      <c r="BB348" s="3"/>
      <c r="BC348" s="3"/>
      <c r="BD348" s="3"/>
      <c r="BE348" s="3"/>
      <c r="BF348" s="3"/>
    </row>
    <row r="349" spans="1:58" ht="27">
      <c r="A349" s="14" t="s">
        <v>58</v>
      </c>
      <c r="B349" s="14" t="s">
        <v>227</v>
      </c>
      <c r="C349" s="5" t="s">
        <v>247</v>
      </c>
      <c r="D349" s="15"/>
      <c r="E349" s="14" t="s">
        <v>247</v>
      </c>
      <c r="F349" s="14">
        <v>0</v>
      </c>
      <c r="G349" s="14">
        <v>0</v>
      </c>
      <c r="H349" s="16" t="e">
        <f t="shared" si="87"/>
        <v>#DIV/0!</v>
      </c>
      <c r="I349" s="10">
        <v>0</v>
      </c>
      <c r="J349" s="16" t="e">
        <f t="shared" si="63"/>
        <v>#DIV/0!</v>
      </c>
      <c r="K349" s="8"/>
      <c r="L349" s="17" t="e">
        <f t="shared" si="64"/>
        <v>#DIV/0!</v>
      </c>
      <c r="M349" s="8"/>
      <c r="N349" s="17" t="e">
        <f t="shared" si="65"/>
        <v>#DIV/0!</v>
      </c>
      <c r="O349" s="8"/>
      <c r="P349" s="17" t="e">
        <f t="shared" si="66"/>
        <v>#DIV/0!</v>
      </c>
      <c r="Q349" s="8"/>
      <c r="R349" s="17" t="e">
        <f t="shared" si="67"/>
        <v>#DIV/0!</v>
      </c>
      <c r="S349" s="8"/>
      <c r="T349" s="17" t="e">
        <f t="shared" si="89"/>
        <v>#DIV/0!</v>
      </c>
      <c r="U349" s="8"/>
      <c r="V349" s="17" t="e">
        <f t="shared" si="69"/>
        <v>#DIV/0!</v>
      </c>
      <c r="W349" s="8"/>
      <c r="X349" s="17" t="e">
        <f t="shared" si="70"/>
        <v>#DIV/0!</v>
      </c>
      <c r="Y349" s="8"/>
      <c r="Z349" s="17" t="e">
        <f t="shared" si="71"/>
        <v>#DIV/0!</v>
      </c>
      <c r="AA349" s="8"/>
      <c r="AB349" s="17" t="e">
        <f t="shared" si="72"/>
        <v>#DIV/0!</v>
      </c>
      <c r="AC349" s="8"/>
      <c r="AD349" s="17" t="e">
        <f t="shared" si="73"/>
        <v>#DIV/0!</v>
      </c>
      <c r="AE349" s="8"/>
      <c r="AF349" s="17" t="e">
        <f t="shared" si="74"/>
        <v>#DIV/0!</v>
      </c>
      <c r="AG349" s="8"/>
      <c r="AH349" s="17" t="e">
        <f t="shared" si="75"/>
        <v>#DIV/0!</v>
      </c>
      <c r="AI349" s="8"/>
      <c r="AJ349" s="17" t="e">
        <f t="shared" si="76"/>
        <v>#DIV/0!</v>
      </c>
      <c r="AK349" s="8"/>
      <c r="AL349" s="17" t="e">
        <f t="shared" si="77"/>
        <v>#DIV/0!</v>
      </c>
      <c r="AM349" s="8"/>
      <c r="AN349" s="17" t="e">
        <f t="shared" si="78"/>
        <v>#DIV/0!</v>
      </c>
      <c r="AO349" s="8"/>
      <c r="AP349" s="17" t="e">
        <f t="shared" si="79"/>
        <v>#DIV/0!</v>
      </c>
      <c r="AQ349" s="8"/>
      <c r="AR349" s="17" t="e">
        <f t="shared" si="80"/>
        <v>#DIV/0!</v>
      </c>
      <c r="AS349" s="8"/>
      <c r="AT349" s="17" t="e">
        <f t="shared" si="81"/>
        <v>#DIV/0!</v>
      </c>
      <c r="AU349" s="8"/>
      <c r="AV349" s="17" t="e">
        <f t="shared" si="82"/>
        <v>#DIV/0!</v>
      </c>
      <c r="AW349" s="8"/>
      <c r="AX349" s="17" t="e">
        <f t="shared" si="83"/>
        <v>#DIV/0!</v>
      </c>
      <c r="AY349" s="2">
        <f t="shared" si="61"/>
        <v>0</v>
      </c>
      <c r="AZ349" s="2">
        <f t="shared" si="60"/>
        <v>0</v>
      </c>
      <c r="BA349" s="3"/>
      <c r="BB349" s="3"/>
      <c r="BC349" s="3"/>
      <c r="BD349" s="3"/>
      <c r="BE349" s="3"/>
      <c r="BF349" s="3"/>
    </row>
    <row r="350" spans="1:58" ht="27">
      <c r="A350" s="14" t="s">
        <v>85</v>
      </c>
      <c r="B350" s="14" t="s">
        <v>227</v>
      </c>
      <c r="C350" s="28" t="s">
        <v>248</v>
      </c>
      <c r="D350" s="15" t="s">
        <v>96</v>
      </c>
      <c r="E350" s="28" t="s">
        <v>97</v>
      </c>
      <c r="F350" s="28">
        <v>8069</v>
      </c>
      <c r="G350" s="28">
        <v>8000</v>
      </c>
      <c r="H350" s="16">
        <f t="shared" si="87"/>
        <v>0.99144875449250214</v>
      </c>
      <c r="I350" s="28">
        <v>69</v>
      </c>
      <c r="J350" s="16">
        <f t="shared" si="63"/>
        <v>8.5512455074978309E-3</v>
      </c>
      <c r="K350" s="28">
        <v>0</v>
      </c>
      <c r="L350" s="17">
        <f t="shared" si="64"/>
        <v>0</v>
      </c>
      <c r="M350" s="28">
        <v>38</v>
      </c>
      <c r="N350" s="17">
        <f t="shared" si="65"/>
        <v>4.7093815838393852E-3</v>
      </c>
      <c r="O350" s="28">
        <v>17</v>
      </c>
      <c r="P350" s="17">
        <f t="shared" si="66"/>
        <v>2.106828603296567E-3</v>
      </c>
      <c r="Q350" s="8">
        <v>0</v>
      </c>
      <c r="R350" s="17" t="e">
        <f>Q350/$F$3</f>
        <v>#DIV/0!</v>
      </c>
      <c r="S350" s="8">
        <v>0</v>
      </c>
      <c r="T350" s="17" t="e">
        <f t="shared" si="89"/>
        <v>#DIV/0!</v>
      </c>
      <c r="U350" s="28">
        <v>0</v>
      </c>
      <c r="V350" s="17" t="e">
        <f>U350/$F$3</f>
        <v>#DIV/0!</v>
      </c>
      <c r="W350" s="8"/>
      <c r="X350" s="17">
        <f t="shared" si="70"/>
        <v>0</v>
      </c>
      <c r="Y350" s="8"/>
      <c r="Z350" s="17">
        <f t="shared" si="71"/>
        <v>0</v>
      </c>
      <c r="AA350" s="8"/>
      <c r="AB350" s="17">
        <f t="shared" si="72"/>
        <v>0</v>
      </c>
      <c r="AC350" s="8"/>
      <c r="AD350" s="17">
        <f t="shared" si="73"/>
        <v>0</v>
      </c>
      <c r="AE350" s="8"/>
      <c r="AF350" s="17">
        <f t="shared" si="74"/>
        <v>0</v>
      </c>
      <c r="AG350" s="8"/>
      <c r="AH350" s="17">
        <f t="shared" si="75"/>
        <v>0</v>
      </c>
      <c r="AI350" s="8"/>
      <c r="AJ350" s="17">
        <f t="shared" si="76"/>
        <v>0</v>
      </c>
      <c r="AK350" s="8"/>
      <c r="AL350" s="17">
        <f t="shared" si="77"/>
        <v>0</v>
      </c>
      <c r="AM350" s="8"/>
      <c r="AN350" s="17">
        <f t="shared" si="78"/>
        <v>0</v>
      </c>
      <c r="AO350" s="28">
        <v>0</v>
      </c>
      <c r="AP350" s="17">
        <f t="shared" si="79"/>
        <v>0</v>
      </c>
      <c r="AQ350" s="28">
        <v>14</v>
      </c>
      <c r="AR350" s="17">
        <f t="shared" si="80"/>
        <v>1.7350353203618787E-3</v>
      </c>
      <c r="AS350" s="8"/>
      <c r="AT350" s="17">
        <f t="shared" si="81"/>
        <v>0</v>
      </c>
      <c r="AU350" s="28">
        <v>0</v>
      </c>
      <c r="AV350" s="17">
        <f t="shared" si="82"/>
        <v>0</v>
      </c>
      <c r="AW350" s="8">
        <v>0</v>
      </c>
      <c r="AX350" s="17">
        <f t="shared" si="83"/>
        <v>0</v>
      </c>
      <c r="AY350" s="2">
        <f t="shared" si="61"/>
        <v>69</v>
      </c>
      <c r="AZ350" s="2">
        <f t="shared" si="60"/>
        <v>0</v>
      </c>
      <c r="BA350" s="3"/>
      <c r="BB350" s="3"/>
      <c r="BC350" s="3"/>
      <c r="BD350" s="3"/>
      <c r="BE350" s="3"/>
      <c r="BF350" s="3"/>
    </row>
    <row r="351" spans="1:58" ht="27">
      <c r="A351" s="14" t="s">
        <v>85</v>
      </c>
      <c r="B351" s="14" t="s">
        <v>227</v>
      </c>
      <c r="C351" s="28" t="s">
        <v>86</v>
      </c>
      <c r="D351" s="15" t="s">
        <v>87</v>
      </c>
      <c r="E351" s="28" t="s">
        <v>88</v>
      </c>
      <c r="F351" s="28">
        <v>6698</v>
      </c>
      <c r="G351" s="28">
        <v>6500</v>
      </c>
      <c r="H351" s="16">
        <f t="shared" si="87"/>
        <v>0.97043893699611827</v>
      </c>
      <c r="I351" s="28">
        <v>198</v>
      </c>
      <c r="J351" s="16">
        <f t="shared" si="63"/>
        <v>2.9561063003881755E-2</v>
      </c>
      <c r="K351" s="28">
        <v>0</v>
      </c>
      <c r="L351" s="3"/>
      <c r="M351" s="28">
        <v>104</v>
      </c>
      <c r="N351" s="3"/>
      <c r="O351" s="28">
        <v>6</v>
      </c>
      <c r="P351" s="3"/>
      <c r="Q351" s="8">
        <v>0</v>
      </c>
      <c r="R351" s="3"/>
      <c r="S351" s="8">
        <v>0</v>
      </c>
      <c r="T351" s="3"/>
      <c r="U351" s="28">
        <v>74</v>
      </c>
      <c r="V351" s="3"/>
      <c r="W351" s="3"/>
      <c r="X351" s="3"/>
      <c r="Y351" s="3"/>
      <c r="Z351" s="3"/>
      <c r="AA351" s="3"/>
      <c r="AB351" s="3"/>
      <c r="AC351" s="3"/>
      <c r="AD351" s="3"/>
      <c r="AE351" s="3"/>
      <c r="AF351" s="3"/>
      <c r="AG351" s="3"/>
      <c r="AH351" s="3"/>
      <c r="AI351" s="3"/>
      <c r="AJ351" s="3"/>
      <c r="AK351" s="3"/>
      <c r="AL351" s="3"/>
      <c r="AM351" s="3"/>
      <c r="AN351" s="3"/>
      <c r="AO351" s="28">
        <v>0</v>
      </c>
      <c r="AP351" s="3"/>
      <c r="AQ351" s="28">
        <v>12</v>
      </c>
      <c r="AR351" s="3"/>
      <c r="AS351" s="3"/>
      <c r="AT351" s="3"/>
      <c r="AU351" s="28">
        <v>2</v>
      </c>
      <c r="AV351" s="3"/>
      <c r="AW351" s="3">
        <v>0</v>
      </c>
      <c r="AX351" s="3"/>
      <c r="AY351" s="2">
        <f t="shared" si="61"/>
        <v>198</v>
      </c>
      <c r="AZ351" s="2">
        <f t="shared" si="60"/>
        <v>0</v>
      </c>
      <c r="BA351" s="3"/>
      <c r="BB351" s="3"/>
      <c r="BC351" s="3"/>
      <c r="BD351" s="3"/>
      <c r="BE351" s="3"/>
      <c r="BF351" s="3"/>
    </row>
    <row r="352" spans="1:58" ht="27">
      <c r="A352" s="14" t="s">
        <v>85</v>
      </c>
      <c r="B352" s="14" t="s">
        <v>227</v>
      </c>
      <c r="C352" s="28" t="s">
        <v>90</v>
      </c>
      <c r="D352" s="15" t="s">
        <v>43</v>
      </c>
      <c r="E352" s="28" t="s">
        <v>44</v>
      </c>
      <c r="F352" s="61">
        <v>47398</v>
      </c>
      <c r="G352" s="28">
        <v>46910</v>
      </c>
      <c r="H352" s="16">
        <f t="shared" si="87"/>
        <v>0.98970420692856242</v>
      </c>
      <c r="I352" s="28">
        <v>488</v>
      </c>
      <c r="J352" s="16">
        <f t="shared" si="63"/>
        <v>1.0295793071437614E-2</v>
      </c>
      <c r="K352" s="28">
        <v>0</v>
      </c>
      <c r="L352" s="3"/>
      <c r="M352" s="28">
        <v>122</v>
      </c>
      <c r="N352" s="3"/>
      <c r="O352" s="28">
        <v>123</v>
      </c>
      <c r="P352" s="3"/>
      <c r="Q352" s="8">
        <v>0</v>
      </c>
      <c r="R352" s="3"/>
      <c r="S352" s="8">
        <v>0</v>
      </c>
      <c r="T352" s="3"/>
      <c r="U352" s="28">
        <v>195</v>
      </c>
      <c r="V352" s="3"/>
      <c r="W352" s="3"/>
      <c r="X352" s="3"/>
      <c r="Y352" s="3"/>
      <c r="Z352" s="3"/>
      <c r="AA352" s="3"/>
      <c r="AB352" s="3"/>
      <c r="AC352" s="3"/>
      <c r="AD352" s="3"/>
      <c r="AE352" s="3"/>
      <c r="AF352" s="3"/>
      <c r="AG352" s="3"/>
      <c r="AH352" s="3"/>
      <c r="AI352" s="3"/>
      <c r="AJ352" s="3"/>
      <c r="AK352" s="3"/>
      <c r="AL352" s="3"/>
      <c r="AM352" s="3"/>
      <c r="AN352" s="3"/>
      <c r="AO352" s="28">
        <v>0</v>
      </c>
      <c r="AP352" s="3"/>
      <c r="AQ352" s="28">
        <v>48</v>
      </c>
      <c r="AR352" s="3"/>
      <c r="AS352" s="3"/>
      <c r="AT352" s="3"/>
      <c r="AU352" s="28">
        <v>0</v>
      </c>
      <c r="AV352" s="3"/>
      <c r="AW352" s="3">
        <v>0</v>
      </c>
      <c r="AX352" s="3"/>
      <c r="AY352" s="2">
        <f t="shared" si="61"/>
        <v>488</v>
      </c>
      <c r="AZ352" s="2">
        <f t="shared" si="60"/>
        <v>0</v>
      </c>
      <c r="BA352" s="3"/>
      <c r="BB352" s="3"/>
      <c r="BC352" s="3"/>
      <c r="BD352" s="3"/>
      <c r="BE352" s="3"/>
      <c r="BF352" s="3"/>
    </row>
    <row r="353" spans="1:58" ht="27">
      <c r="A353" s="14" t="s">
        <v>85</v>
      </c>
      <c r="B353" s="14" t="s">
        <v>227</v>
      </c>
      <c r="C353" s="28" t="s">
        <v>249</v>
      </c>
      <c r="D353" s="15" t="s">
        <v>136</v>
      </c>
      <c r="E353" s="28" t="s">
        <v>171</v>
      </c>
      <c r="F353" s="28">
        <v>72808</v>
      </c>
      <c r="G353" s="28">
        <v>71960</v>
      </c>
      <c r="H353" s="16">
        <f t="shared" si="87"/>
        <v>0.98835292824964294</v>
      </c>
      <c r="I353" s="28">
        <v>848</v>
      </c>
      <c r="J353" s="16">
        <f t="shared" si="63"/>
        <v>1.1647071750357103E-2</v>
      </c>
      <c r="K353" s="28">
        <v>0</v>
      </c>
      <c r="L353" s="3"/>
      <c r="M353" s="28">
        <v>387</v>
      </c>
      <c r="N353" s="3"/>
      <c r="O353" s="28">
        <v>187</v>
      </c>
      <c r="P353" s="3"/>
      <c r="Q353" s="8">
        <v>0</v>
      </c>
      <c r="R353" s="3"/>
      <c r="S353" s="8">
        <v>0</v>
      </c>
      <c r="T353" s="3"/>
      <c r="U353" s="28">
        <v>151</v>
      </c>
      <c r="V353" s="3"/>
      <c r="W353" s="3"/>
      <c r="X353" s="3"/>
      <c r="Y353" s="3"/>
      <c r="Z353" s="3"/>
      <c r="AA353" s="3"/>
      <c r="AB353" s="3"/>
      <c r="AC353" s="3"/>
      <c r="AD353" s="3"/>
      <c r="AE353" s="3"/>
      <c r="AF353" s="3"/>
      <c r="AG353" s="3"/>
      <c r="AH353" s="3"/>
      <c r="AI353" s="3"/>
      <c r="AJ353" s="3"/>
      <c r="AK353" s="3"/>
      <c r="AL353" s="3"/>
      <c r="AM353" s="3"/>
      <c r="AN353" s="3"/>
      <c r="AO353" s="28">
        <v>4</v>
      </c>
      <c r="AP353" s="3"/>
      <c r="AQ353" s="28">
        <v>119</v>
      </c>
      <c r="AR353" s="3"/>
      <c r="AS353" s="3"/>
      <c r="AT353" s="3"/>
      <c r="AU353" s="28">
        <v>0</v>
      </c>
      <c r="AV353" s="3"/>
      <c r="AW353" s="3">
        <v>0</v>
      </c>
      <c r="AX353" s="3"/>
      <c r="AY353" s="2">
        <f t="shared" si="61"/>
        <v>848</v>
      </c>
      <c r="AZ353" s="2">
        <f t="shared" si="60"/>
        <v>0</v>
      </c>
      <c r="BA353" s="3"/>
      <c r="BB353" s="3"/>
      <c r="BC353" s="3"/>
      <c r="BD353" s="3"/>
      <c r="BE353" s="3"/>
      <c r="BF353" s="3"/>
    </row>
    <row r="354" spans="1:58" ht="15">
      <c r="A354" s="14"/>
      <c r="B354" s="14"/>
      <c r="C354" s="62"/>
      <c r="D354" s="15"/>
      <c r="E354" s="3"/>
      <c r="F354" s="3"/>
      <c r="G354" s="3"/>
      <c r="H354" s="16" t="e">
        <f t="shared" si="87"/>
        <v>#DIV/0!</v>
      </c>
      <c r="I354" s="63"/>
      <c r="J354" s="16" t="e">
        <f t="shared" si="63"/>
        <v>#DIV/0!</v>
      </c>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2">
        <f t="shared" si="61"/>
        <v>0</v>
      </c>
      <c r="AZ354" s="2">
        <f t="shared" si="60"/>
        <v>0</v>
      </c>
      <c r="BA354" s="3"/>
      <c r="BB354" s="3"/>
      <c r="BC354" s="3"/>
      <c r="BD354" s="3"/>
      <c r="BE354" s="3"/>
      <c r="BF354" s="3"/>
    </row>
    <row r="355" spans="1:58" ht="15">
      <c r="A355" s="14"/>
      <c r="B355" s="14"/>
      <c r="C355" s="62"/>
      <c r="D355" s="15"/>
      <c r="E355" s="3"/>
      <c r="F355" s="3"/>
      <c r="G355" s="64"/>
      <c r="H355" s="16" t="e">
        <f t="shared" si="87"/>
        <v>#DIV/0!</v>
      </c>
      <c r="I355" s="63"/>
      <c r="J355" s="16" t="e">
        <f t="shared" si="63"/>
        <v>#DIV/0!</v>
      </c>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2"/>
      <c r="AZ355" s="2"/>
      <c r="BA355" s="3"/>
      <c r="BB355" s="3"/>
      <c r="BC355" s="3"/>
      <c r="BD355" s="3"/>
      <c r="BE355" s="3"/>
      <c r="BF355" s="3"/>
    </row>
    <row r="356" spans="1:58" ht="15">
      <c r="A356" s="14"/>
      <c r="B356" s="14"/>
      <c r="C356" s="62"/>
      <c r="D356" s="15"/>
      <c r="E356" s="3"/>
      <c r="F356" s="3"/>
      <c r="G356" s="3"/>
      <c r="H356" s="16" t="e">
        <f t="shared" si="87"/>
        <v>#DIV/0!</v>
      </c>
      <c r="I356" s="63"/>
      <c r="J356" s="16" t="e">
        <f t="shared" si="63"/>
        <v>#DIV/0!</v>
      </c>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2"/>
      <c r="AZ356" s="2"/>
      <c r="BA356" s="3"/>
      <c r="BB356" s="3"/>
      <c r="BC356" s="3"/>
      <c r="BD356" s="3"/>
      <c r="BE356" s="3"/>
      <c r="BF356" s="3"/>
    </row>
    <row r="357" spans="1:58" ht="15">
      <c r="A357" s="14"/>
      <c r="B357" s="14"/>
      <c r="C357" s="62"/>
      <c r="D357" s="15"/>
      <c r="E357" s="3"/>
      <c r="F357" s="3"/>
      <c r="G357" s="3"/>
      <c r="H357" s="16" t="e">
        <f t="shared" si="87"/>
        <v>#DIV/0!</v>
      </c>
      <c r="I357" s="63"/>
      <c r="J357" s="16" t="e">
        <f t="shared" si="63"/>
        <v>#DIV/0!</v>
      </c>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2"/>
      <c r="AZ357" s="2"/>
      <c r="BA357" s="3"/>
      <c r="BB357" s="3"/>
      <c r="BC357" s="3"/>
      <c r="BD357" s="3"/>
      <c r="BE357" s="3"/>
      <c r="BF357" s="3"/>
    </row>
    <row r="358" spans="1:58" ht="15">
      <c r="A358" s="14"/>
      <c r="B358" s="14"/>
      <c r="C358" s="62"/>
      <c r="D358" s="15"/>
      <c r="E358" s="3"/>
      <c r="F358" s="3"/>
      <c r="G358" s="3"/>
      <c r="H358" s="16" t="e">
        <f t="shared" si="87"/>
        <v>#DIV/0!</v>
      </c>
      <c r="I358" s="63"/>
      <c r="J358" s="16" t="e">
        <f t="shared" si="63"/>
        <v>#DIV/0!</v>
      </c>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2"/>
      <c r="AZ358" s="2"/>
      <c r="BA358" s="3"/>
      <c r="BB358" s="3"/>
      <c r="BC358" s="3"/>
      <c r="BD358" s="3"/>
      <c r="BE358" s="3"/>
      <c r="BF358" s="3"/>
    </row>
    <row r="359" spans="1:58" ht="15">
      <c r="A359" s="14"/>
      <c r="B359" s="14"/>
      <c r="C359" s="62"/>
      <c r="D359" s="15"/>
      <c r="E359" s="3"/>
      <c r="F359" s="3"/>
      <c r="G359" s="3"/>
      <c r="H359" s="16" t="e">
        <f t="shared" si="87"/>
        <v>#DIV/0!</v>
      </c>
      <c r="I359" s="63"/>
      <c r="J359" s="16" t="e">
        <f t="shared" si="63"/>
        <v>#DIV/0!</v>
      </c>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2"/>
      <c r="AZ359" s="2"/>
      <c r="BA359" s="3"/>
      <c r="BB359" s="3"/>
      <c r="BC359" s="3"/>
      <c r="BD359" s="3"/>
      <c r="BE359" s="3"/>
      <c r="BF359" s="3"/>
    </row>
    <row r="360" spans="1:58" ht="15">
      <c r="A360" s="14"/>
      <c r="B360" s="14"/>
      <c r="C360" s="62"/>
      <c r="D360" s="15"/>
      <c r="E360" s="3"/>
      <c r="F360" s="3"/>
      <c r="G360" s="3"/>
      <c r="H360" s="16" t="e">
        <f t="shared" si="87"/>
        <v>#DIV/0!</v>
      </c>
      <c r="I360" s="63"/>
      <c r="J360" s="16" t="e">
        <f t="shared" si="63"/>
        <v>#DIV/0!</v>
      </c>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2"/>
      <c r="AZ360" s="2"/>
      <c r="BA360" s="3"/>
      <c r="BB360" s="3"/>
      <c r="BC360" s="3"/>
      <c r="BD360" s="3"/>
      <c r="BE360" s="3"/>
      <c r="BF360" s="3"/>
    </row>
    <row r="361" spans="1:58" ht="15">
      <c r="A361" s="14"/>
      <c r="B361" s="14"/>
      <c r="C361" s="62"/>
      <c r="D361" s="15"/>
      <c r="E361" s="3"/>
      <c r="F361" s="3"/>
      <c r="G361" s="3"/>
      <c r="H361" s="16" t="e">
        <f t="shared" si="87"/>
        <v>#DIV/0!</v>
      </c>
      <c r="I361" s="63"/>
      <c r="J361" s="16" t="e">
        <f t="shared" si="63"/>
        <v>#DIV/0!</v>
      </c>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2"/>
      <c r="AZ361" s="2"/>
      <c r="BA361" s="3"/>
      <c r="BB361" s="3"/>
      <c r="BC361" s="3"/>
      <c r="BD361" s="3"/>
      <c r="BE361" s="3"/>
      <c r="BF361" s="3"/>
    </row>
    <row r="362" spans="1:58" ht="15">
      <c r="A362" s="14"/>
      <c r="B362" s="14"/>
      <c r="C362" s="62"/>
      <c r="D362" s="15"/>
      <c r="E362" s="3"/>
      <c r="F362" s="3"/>
      <c r="G362" s="3"/>
      <c r="H362" s="16" t="e">
        <f t="shared" si="87"/>
        <v>#DIV/0!</v>
      </c>
      <c r="I362" s="63"/>
      <c r="J362" s="16" t="e">
        <f t="shared" si="63"/>
        <v>#DIV/0!</v>
      </c>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2"/>
      <c r="AZ362" s="2"/>
      <c r="BA362" s="3"/>
      <c r="BB362" s="3"/>
      <c r="BC362" s="3"/>
      <c r="BD362" s="3"/>
      <c r="BE362" s="3"/>
      <c r="BF362" s="3"/>
    </row>
    <row r="363" spans="1:58" ht="15">
      <c r="A363" s="14"/>
      <c r="B363" s="14"/>
      <c r="C363" s="62"/>
      <c r="D363" s="15"/>
      <c r="E363" s="3"/>
      <c r="F363" s="3"/>
      <c r="G363" s="3"/>
      <c r="H363" s="16" t="e">
        <f t="shared" si="87"/>
        <v>#DIV/0!</v>
      </c>
      <c r="I363" s="63"/>
      <c r="J363" s="16" t="e">
        <f t="shared" si="63"/>
        <v>#DIV/0!</v>
      </c>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2"/>
      <c r="AZ363" s="2"/>
      <c r="BA363" s="3"/>
      <c r="BB363" s="3"/>
      <c r="BC363" s="3"/>
      <c r="BD363" s="3"/>
      <c r="BE363" s="3"/>
      <c r="BF363" s="3"/>
    </row>
    <row r="364" spans="1:58" ht="15">
      <c r="A364" s="14"/>
      <c r="B364" s="14"/>
      <c r="C364" s="62"/>
      <c r="D364" s="15"/>
      <c r="E364" s="3"/>
      <c r="F364" s="3"/>
      <c r="G364" s="3"/>
      <c r="H364" s="16" t="e">
        <f t="shared" si="87"/>
        <v>#DIV/0!</v>
      </c>
      <c r="I364" s="63"/>
      <c r="J364" s="16" t="e">
        <f t="shared" si="63"/>
        <v>#DIV/0!</v>
      </c>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2"/>
      <c r="AZ364" s="2"/>
      <c r="BA364" s="3"/>
      <c r="BB364" s="3"/>
      <c r="BC364" s="3"/>
      <c r="BD364" s="3"/>
      <c r="BE364" s="3"/>
      <c r="BF364" s="3"/>
    </row>
    <row r="365" spans="1:58" ht="15">
      <c r="A365" s="14"/>
      <c r="B365" s="14"/>
      <c r="C365" s="62"/>
      <c r="D365" s="15"/>
      <c r="E365" s="3"/>
      <c r="F365" s="3"/>
      <c r="G365" s="3"/>
      <c r="H365" s="16" t="e">
        <f t="shared" si="87"/>
        <v>#DIV/0!</v>
      </c>
      <c r="I365" s="63"/>
      <c r="J365" s="16" t="e">
        <f t="shared" si="63"/>
        <v>#DIV/0!</v>
      </c>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2"/>
      <c r="AZ365" s="2"/>
      <c r="BA365" s="3"/>
      <c r="BB365" s="3"/>
      <c r="BC365" s="3"/>
      <c r="BD365" s="3"/>
      <c r="BE365" s="3"/>
      <c r="BF365" s="3"/>
    </row>
    <row r="366" spans="1:58" ht="15">
      <c r="A366" s="14"/>
      <c r="B366" s="14"/>
      <c r="C366" s="62"/>
      <c r="D366" s="15"/>
      <c r="E366" s="3"/>
      <c r="F366" s="3"/>
      <c r="G366" s="3"/>
      <c r="H366" s="16" t="e">
        <f t="shared" si="87"/>
        <v>#DIV/0!</v>
      </c>
      <c r="I366" s="63"/>
      <c r="J366" s="16" t="e">
        <f t="shared" si="63"/>
        <v>#DIV/0!</v>
      </c>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2"/>
      <c r="AZ366" s="2"/>
      <c r="BA366" s="3"/>
      <c r="BB366" s="3"/>
      <c r="BC366" s="3"/>
      <c r="BD366" s="3"/>
      <c r="BE366" s="3"/>
      <c r="BF366" s="3"/>
    </row>
    <row r="367" spans="1:58" ht="15">
      <c r="A367" s="14"/>
      <c r="B367" s="14"/>
      <c r="C367" s="62"/>
      <c r="D367" s="15"/>
      <c r="E367" s="3"/>
      <c r="F367" s="3"/>
      <c r="G367" s="3"/>
      <c r="H367" s="16" t="e">
        <f t="shared" si="87"/>
        <v>#DIV/0!</v>
      </c>
      <c r="I367" s="63"/>
      <c r="J367" s="16" t="e">
        <f t="shared" si="63"/>
        <v>#DIV/0!</v>
      </c>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2"/>
      <c r="AZ367" s="2"/>
      <c r="BA367" s="3"/>
      <c r="BB367" s="3"/>
      <c r="BC367" s="3"/>
      <c r="BD367" s="3"/>
      <c r="BE367" s="3"/>
      <c r="BF367" s="3"/>
    </row>
    <row r="368" spans="1:58" ht="15">
      <c r="A368" s="14"/>
      <c r="B368" s="14"/>
      <c r="C368" s="62"/>
      <c r="D368" s="15"/>
      <c r="E368" s="3"/>
      <c r="F368" s="3"/>
      <c r="G368" s="3"/>
      <c r="H368" s="16" t="e">
        <f t="shared" si="87"/>
        <v>#DIV/0!</v>
      </c>
      <c r="I368" s="63"/>
      <c r="J368" s="16" t="e">
        <f t="shared" si="63"/>
        <v>#DIV/0!</v>
      </c>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2"/>
      <c r="AZ368" s="2"/>
      <c r="BA368" s="3"/>
      <c r="BB368" s="3"/>
      <c r="BC368" s="3"/>
      <c r="BD368" s="3"/>
      <c r="BE368" s="3"/>
      <c r="BF368" s="3"/>
    </row>
    <row r="369" spans="1:58" ht="15">
      <c r="A369" s="14"/>
      <c r="B369" s="14"/>
      <c r="C369" s="62"/>
      <c r="D369" s="15"/>
      <c r="E369" s="3"/>
      <c r="F369" s="3"/>
      <c r="G369" s="3"/>
      <c r="H369" s="16" t="e">
        <f t="shared" si="87"/>
        <v>#DIV/0!</v>
      </c>
      <c r="I369" s="63"/>
      <c r="J369" s="16" t="e">
        <f t="shared" si="63"/>
        <v>#DIV/0!</v>
      </c>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2"/>
      <c r="AZ369" s="2"/>
      <c r="BA369" s="3"/>
      <c r="BB369" s="3"/>
      <c r="BC369" s="3"/>
      <c r="BD369" s="3"/>
      <c r="BE369" s="3"/>
      <c r="BF369" s="3"/>
    </row>
    <row r="370" spans="1:58" ht="15">
      <c r="A370" s="14"/>
      <c r="B370" s="14"/>
      <c r="C370" s="62"/>
      <c r="D370" s="15"/>
      <c r="E370" s="3"/>
      <c r="F370" s="3"/>
      <c r="G370" s="3"/>
      <c r="H370" s="16" t="e">
        <f t="shared" si="87"/>
        <v>#DIV/0!</v>
      </c>
      <c r="I370" s="63"/>
      <c r="J370" s="16" t="e">
        <f t="shared" si="63"/>
        <v>#DIV/0!</v>
      </c>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2"/>
      <c r="AZ370" s="2"/>
      <c r="BA370" s="3"/>
      <c r="BB370" s="3"/>
      <c r="BC370" s="3"/>
      <c r="BD370" s="3"/>
      <c r="BE370" s="3"/>
      <c r="BF370" s="3"/>
    </row>
    <row r="371" spans="1:58" ht="15">
      <c r="A371" s="14"/>
      <c r="B371" s="14"/>
      <c r="C371" s="62"/>
      <c r="D371" s="15"/>
      <c r="E371" s="3"/>
      <c r="F371" s="3"/>
      <c r="G371" s="3"/>
      <c r="H371" s="16" t="e">
        <f t="shared" si="87"/>
        <v>#DIV/0!</v>
      </c>
      <c r="I371" s="63"/>
      <c r="J371" s="16" t="e">
        <f t="shared" si="63"/>
        <v>#DIV/0!</v>
      </c>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2"/>
      <c r="AZ371" s="2"/>
      <c r="BA371" s="3"/>
      <c r="BB371" s="3"/>
      <c r="BC371" s="3"/>
      <c r="BD371" s="3"/>
      <c r="BE371" s="3"/>
      <c r="BF371" s="3"/>
    </row>
    <row r="372" spans="1:58" ht="15">
      <c r="A372" s="14"/>
      <c r="B372" s="14"/>
      <c r="C372" s="62"/>
      <c r="D372" s="15"/>
      <c r="E372" s="3"/>
      <c r="F372" s="3"/>
      <c r="G372" s="3"/>
      <c r="H372" s="16" t="e">
        <f t="shared" si="87"/>
        <v>#DIV/0!</v>
      </c>
      <c r="I372" s="63"/>
      <c r="J372" s="16" t="e">
        <f t="shared" si="63"/>
        <v>#DIV/0!</v>
      </c>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2"/>
      <c r="AZ372" s="2"/>
      <c r="BA372" s="3"/>
      <c r="BB372" s="3"/>
      <c r="BC372" s="3"/>
      <c r="BD372" s="3"/>
      <c r="BE372" s="3"/>
      <c r="BF372" s="3"/>
    </row>
    <row r="373" spans="1:58" ht="15">
      <c r="A373" s="14"/>
      <c r="B373" s="14"/>
      <c r="C373" s="62"/>
      <c r="D373" s="15"/>
      <c r="E373" s="3"/>
      <c r="F373" s="3"/>
      <c r="G373" s="3"/>
      <c r="H373" s="16" t="e">
        <f t="shared" si="87"/>
        <v>#DIV/0!</v>
      </c>
      <c r="I373" s="63"/>
      <c r="J373" s="16" t="e">
        <f t="shared" si="63"/>
        <v>#DIV/0!</v>
      </c>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2"/>
      <c r="AZ373" s="2"/>
      <c r="BA373" s="3"/>
      <c r="BB373" s="3"/>
      <c r="BC373" s="3"/>
      <c r="BD373" s="3"/>
      <c r="BE373" s="3"/>
      <c r="BF373" s="3"/>
    </row>
    <row r="374" spans="1:58" ht="15">
      <c r="A374" s="14"/>
      <c r="B374" s="14"/>
      <c r="C374" s="62"/>
      <c r="D374" s="15"/>
      <c r="E374" s="3"/>
      <c r="F374" s="3"/>
      <c r="G374" s="3"/>
      <c r="H374" s="16" t="e">
        <f t="shared" si="87"/>
        <v>#DIV/0!</v>
      </c>
      <c r="I374" s="63"/>
      <c r="J374" s="16" t="e">
        <f t="shared" si="63"/>
        <v>#DIV/0!</v>
      </c>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2"/>
      <c r="AZ374" s="2"/>
      <c r="BA374" s="3"/>
      <c r="BB374" s="3"/>
      <c r="BC374" s="3"/>
      <c r="BD374" s="3"/>
      <c r="BE374" s="3"/>
      <c r="BF374" s="3"/>
    </row>
    <row r="375" spans="1:58" ht="15">
      <c r="A375" s="14"/>
      <c r="B375" s="14"/>
      <c r="C375" s="62"/>
      <c r="D375" s="15"/>
      <c r="E375" s="3"/>
      <c r="F375" s="3"/>
      <c r="G375" s="3"/>
      <c r="H375" s="16" t="e">
        <f t="shared" si="87"/>
        <v>#DIV/0!</v>
      </c>
      <c r="I375" s="63"/>
      <c r="J375" s="16" t="e">
        <f t="shared" si="63"/>
        <v>#DIV/0!</v>
      </c>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2"/>
      <c r="AZ375" s="2"/>
      <c r="BA375" s="3"/>
      <c r="BB375" s="3"/>
      <c r="BC375" s="3"/>
      <c r="BD375" s="3"/>
      <c r="BE375" s="3"/>
      <c r="BF375" s="3"/>
    </row>
    <row r="376" spans="1:58" ht="15">
      <c r="A376" s="14"/>
      <c r="B376" s="14"/>
      <c r="C376" s="62"/>
      <c r="D376" s="15"/>
      <c r="E376" s="3"/>
      <c r="F376" s="3"/>
      <c r="G376" s="3"/>
      <c r="H376" s="16" t="e">
        <f t="shared" si="87"/>
        <v>#DIV/0!</v>
      </c>
      <c r="I376" s="63"/>
      <c r="J376" s="16" t="e">
        <f t="shared" si="63"/>
        <v>#DIV/0!</v>
      </c>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2"/>
      <c r="AZ376" s="2"/>
      <c r="BA376" s="3"/>
      <c r="BB376" s="3"/>
      <c r="BC376" s="3"/>
      <c r="BD376" s="3"/>
      <c r="BE376" s="3"/>
      <c r="BF376" s="3"/>
    </row>
    <row r="377" spans="1:58" ht="15">
      <c r="A377" s="14"/>
      <c r="B377" s="14"/>
      <c r="C377" s="62"/>
      <c r="D377" s="15"/>
      <c r="E377" s="3"/>
      <c r="F377" s="3"/>
      <c r="G377" s="3"/>
      <c r="H377" s="3"/>
      <c r="I377" s="6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2"/>
      <c r="AZ377" s="2"/>
      <c r="BA377" s="3"/>
      <c r="BB377" s="3"/>
      <c r="BC377" s="3"/>
      <c r="BD377" s="3"/>
      <c r="BE377" s="3"/>
      <c r="BF377" s="3"/>
    </row>
    <row r="378" spans="1:58" ht="15">
      <c r="A378" s="14"/>
      <c r="B378" s="14"/>
      <c r="C378" s="62"/>
      <c r="D378" s="15"/>
      <c r="E378" s="3"/>
      <c r="F378" s="3"/>
      <c r="G378" s="3"/>
      <c r="H378" s="3"/>
      <c r="I378" s="6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2"/>
      <c r="AZ378" s="2"/>
      <c r="BA378" s="3"/>
      <c r="BB378" s="3"/>
      <c r="BC378" s="3"/>
      <c r="BD378" s="3"/>
      <c r="BE378" s="3"/>
      <c r="BF378" s="3"/>
    </row>
    <row r="379" spans="1:58" ht="15">
      <c r="A379" s="14"/>
      <c r="B379" s="14"/>
      <c r="C379" s="62"/>
      <c r="D379" s="15"/>
      <c r="E379" s="3"/>
      <c r="F379" s="3"/>
      <c r="G379" s="3"/>
      <c r="H379" s="3"/>
      <c r="I379" s="6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2"/>
      <c r="AZ379" s="2"/>
      <c r="BA379" s="3"/>
      <c r="BB379" s="3"/>
      <c r="BC379" s="3"/>
      <c r="BD379" s="3"/>
      <c r="BE379" s="3"/>
      <c r="BF379" s="3"/>
    </row>
    <row r="380" spans="1:58" ht="15">
      <c r="A380" s="14"/>
      <c r="B380" s="14"/>
      <c r="C380" s="62"/>
      <c r="D380" s="15"/>
      <c r="E380" s="3"/>
      <c r="F380" s="3"/>
      <c r="G380" s="3"/>
      <c r="H380" s="3"/>
      <c r="I380" s="6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2"/>
      <c r="AZ380" s="2"/>
      <c r="BA380" s="3"/>
      <c r="BB380" s="3"/>
      <c r="BC380" s="3"/>
      <c r="BD380" s="3"/>
      <c r="BE380" s="3"/>
      <c r="BF380" s="3"/>
    </row>
    <row r="381" spans="1:58" ht="15">
      <c r="A381" s="14"/>
      <c r="B381" s="14"/>
      <c r="C381" s="62"/>
      <c r="D381" s="15"/>
      <c r="E381" s="3"/>
      <c r="F381" s="3"/>
      <c r="G381" s="3"/>
      <c r="H381" s="3"/>
      <c r="I381" s="6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2"/>
      <c r="AZ381" s="2"/>
      <c r="BA381" s="3"/>
      <c r="BB381" s="3"/>
      <c r="BC381" s="3"/>
      <c r="BD381" s="3"/>
      <c r="BE381" s="3"/>
      <c r="BF381" s="3"/>
    </row>
    <row r="382" spans="1:58" ht="15">
      <c r="A382" s="14"/>
      <c r="B382" s="14"/>
      <c r="C382" s="62"/>
      <c r="D382" s="15"/>
      <c r="E382" s="3"/>
      <c r="F382" s="3"/>
      <c r="G382" s="3"/>
      <c r="H382" s="3"/>
      <c r="I382" s="6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2"/>
      <c r="AZ382" s="2"/>
      <c r="BA382" s="3"/>
      <c r="BB382" s="3"/>
      <c r="BC382" s="3"/>
      <c r="BD382" s="3"/>
      <c r="BE382" s="3"/>
      <c r="BF382" s="3"/>
    </row>
    <row r="383" spans="1:58" ht="15">
      <c r="A383" s="14"/>
      <c r="B383" s="14"/>
      <c r="C383" s="62"/>
      <c r="D383" s="15"/>
      <c r="E383" s="3"/>
      <c r="F383" s="3"/>
      <c r="G383" s="3"/>
      <c r="H383" s="3"/>
      <c r="I383" s="6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2"/>
      <c r="AZ383" s="2"/>
      <c r="BA383" s="3"/>
      <c r="BB383" s="3"/>
      <c r="BC383" s="3"/>
      <c r="BD383" s="3"/>
      <c r="BE383" s="3"/>
      <c r="BF383" s="3"/>
    </row>
    <row r="384" spans="1:58" ht="15">
      <c r="A384" s="14"/>
      <c r="B384" s="14"/>
      <c r="C384" s="62"/>
      <c r="D384" s="15"/>
      <c r="E384" s="3"/>
      <c r="F384" s="3"/>
      <c r="G384" s="3"/>
      <c r="H384" s="3"/>
      <c r="I384" s="6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2"/>
      <c r="AZ384" s="2"/>
      <c r="BA384" s="3"/>
      <c r="BB384" s="3"/>
      <c r="BC384" s="3"/>
      <c r="BD384" s="3"/>
      <c r="BE384" s="3"/>
      <c r="BF384" s="3"/>
    </row>
    <row r="385" spans="1:58" ht="15">
      <c r="A385" s="14"/>
      <c r="B385" s="14"/>
      <c r="C385" s="62"/>
      <c r="D385" s="15"/>
      <c r="E385" s="3"/>
      <c r="F385" s="3"/>
      <c r="G385" s="3"/>
      <c r="H385" s="3"/>
      <c r="I385" s="6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2"/>
      <c r="AZ385" s="2"/>
      <c r="BA385" s="3"/>
      <c r="BB385" s="3"/>
      <c r="BC385" s="3"/>
      <c r="BD385" s="3"/>
      <c r="BE385" s="3"/>
      <c r="BF385" s="3"/>
    </row>
    <row r="386" spans="1:58" ht="15">
      <c r="A386" s="14"/>
      <c r="B386" s="14"/>
      <c r="C386" s="62"/>
      <c r="D386" s="15"/>
      <c r="E386" s="3"/>
      <c r="F386" s="3"/>
      <c r="G386" s="3"/>
      <c r="H386" s="3"/>
      <c r="I386" s="6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2"/>
      <c r="AZ386" s="2"/>
      <c r="BA386" s="3"/>
      <c r="BB386" s="3"/>
      <c r="BC386" s="3"/>
      <c r="BD386" s="3"/>
      <c r="BE386" s="3"/>
      <c r="BF386" s="3"/>
    </row>
    <row r="387" spans="1:58" ht="15">
      <c r="A387" s="14"/>
      <c r="B387" s="14"/>
      <c r="C387" s="62"/>
      <c r="D387" s="15"/>
      <c r="E387" s="3"/>
      <c r="F387" s="3"/>
      <c r="G387" s="3"/>
      <c r="H387" s="3"/>
      <c r="I387" s="6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2"/>
      <c r="AZ387" s="2"/>
      <c r="BA387" s="3"/>
      <c r="BB387" s="3"/>
      <c r="BC387" s="3"/>
      <c r="BD387" s="3"/>
      <c r="BE387" s="3"/>
      <c r="BF387" s="3"/>
    </row>
    <row r="388" spans="1:58" ht="15">
      <c r="A388" s="14"/>
      <c r="B388" s="14"/>
      <c r="C388" s="62"/>
      <c r="D388" s="15"/>
      <c r="E388" s="3"/>
      <c r="F388" s="3"/>
      <c r="G388" s="3"/>
      <c r="H388" s="3"/>
      <c r="I388" s="6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2"/>
      <c r="AZ388" s="2"/>
      <c r="BA388" s="3"/>
      <c r="BB388" s="3"/>
      <c r="BC388" s="3"/>
      <c r="BD388" s="3"/>
      <c r="BE388" s="3"/>
      <c r="BF388" s="3"/>
    </row>
    <row r="389" spans="1:58" ht="15">
      <c r="A389" s="14"/>
      <c r="B389" s="14"/>
      <c r="C389" s="62"/>
      <c r="D389" s="15"/>
      <c r="E389" s="3"/>
      <c r="F389" s="3"/>
      <c r="G389" s="3"/>
      <c r="H389" s="3"/>
      <c r="I389" s="6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2"/>
      <c r="AZ389" s="2"/>
      <c r="BA389" s="3"/>
      <c r="BB389" s="3"/>
      <c r="BC389" s="3"/>
      <c r="BD389" s="3"/>
      <c r="BE389" s="3"/>
      <c r="BF389" s="3"/>
    </row>
    <row r="390" spans="1:58" ht="15">
      <c r="A390" s="14"/>
      <c r="B390" s="14"/>
      <c r="C390" s="62"/>
      <c r="D390" s="15"/>
      <c r="E390" s="3"/>
      <c r="F390" s="3"/>
      <c r="G390" s="3"/>
      <c r="H390" s="3"/>
      <c r="I390" s="6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2"/>
      <c r="AZ390" s="2"/>
      <c r="BA390" s="3"/>
      <c r="BB390" s="3"/>
      <c r="BC390" s="3"/>
      <c r="BD390" s="3"/>
      <c r="BE390" s="3"/>
      <c r="BF390" s="3"/>
    </row>
    <row r="391" spans="1:58" ht="15">
      <c r="A391" s="14"/>
      <c r="B391" s="14"/>
      <c r="C391" s="62"/>
      <c r="D391" s="15"/>
      <c r="E391" s="3"/>
      <c r="F391" s="3"/>
      <c r="G391" s="3"/>
      <c r="H391" s="3"/>
      <c r="I391" s="6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2"/>
      <c r="AZ391" s="2"/>
      <c r="BA391" s="3"/>
      <c r="BB391" s="3"/>
      <c r="BC391" s="3"/>
      <c r="BD391" s="3"/>
      <c r="BE391" s="3"/>
      <c r="BF391" s="3"/>
    </row>
    <row r="392" spans="1:58" ht="15">
      <c r="A392" s="14"/>
      <c r="B392" s="14"/>
      <c r="C392" s="62"/>
      <c r="D392" s="15"/>
      <c r="E392" s="3"/>
      <c r="F392" s="3"/>
      <c r="G392" s="3"/>
      <c r="H392" s="3"/>
      <c r="I392" s="6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2"/>
      <c r="AZ392" s="2"/>
      <c r="BA392" s="3"/>
      <c r="BB392" s="3"/>
      <c r="BC392" s="3"/>
      <c r="BD392" s="3"/>
      <c r="BE392" s="3"/>
      <c r="BF392" s="3"/>
    </row>
    <row r="393" spans="1:58" ht="15">
      <c r="A393" s="14"/>
      <c r="B393" s="14"/>
      <c r="C393" s="62"/>
      <c r="D393" s="15"/>
      <c r="E393" s="3"/>
      <c r="F393" s="3"/>
      <c r="G393" s="3"/>
      <c r="H393" s="3"/>
      <c r="I393" s="6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2"/>
      <c r="AZ393" s="2"/>
      <c r="BA393" s="3"/>
      <c r="BB393" s="3"/>
      <c r="BC393" s="3"/>
      <c r="BD393" s="3"/>
      <c r="BE393" s="3"/>
      <c r="BF393" s="3"/>
    </row>
    <row r="394" spans="1:58" ht="15">
      <c r="A394" s="14"/>
      <c r="B394" s="14"/>
      <c r="C394" s="62"/>
      <c r="D394" s="15"/>
      <c r="E394" s="3"/>
      <c r="F394" s="3"/>
      <c r="G394" s="3"/>
      <c r="H394" s="3"/>
      <c r="I394" s="6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2"/>
      <c r="AZ394" s="2"/>
      <c r="BA394" s="3"/>
      <c r="BB394" s="3"/>
      <c r="BC394" s="3"/>
      <c r="BD394" s="3"/>
      <c r="BE394" s="3"/>
      <c r="BF394" s="3"/>
    </row>
    <row r="395" spans="1:58" ht="15">
      <c r="A395" s="14"/>
      <c r="B395" s="14"/>
      <c r="C395" s="62"/>
      <c r="D395" s="15"/>
      <c r="E395" s="3"/>
      <c r="F395" s="3"/>
      <c r="G395" s="3"/>
      <c r="H395" s="3"/>
      <c r="I395" s="6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2"/>
      <c r="AZ395" s="2"/>
      <c r="BA395" s="3"/>
      <c r="BB395" s="3"/>
      <c r="BC395" s="3"/>
      <c r="BD395" s="3"/>
      <c r="BE395" s="3"/>
      <c r="BF395" s="3"/>
    </row>
    <row r="396" spans="1:58" ht="15">
      <c r="A396" s="14"/>
      <c r="B396" s="14"/>
      <c r="C396" s="62"/>
      <c r="D396" s="15"/>
      <c r="E396" s="3"/>
      <c r="F396" s="3"/>
      <c r="G396" s="3"/>
      <c r="H396" s="3"/>
      <c r="I396" s="6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2"/>
      <c r="AZ396" s="2"/>
      <c r="BA396" s="3"/>
      <c r="BB396" s="3"/>
      <c r="BC396" s="3"/>
      <c r="BD396" s="3"/>
      <c r="BE396" s="3"/>
      <c r="BF396" s="3"/>
    </row>
    <row r="397" spans="1:58" ht="15">
      <c r="A397" s="14"/>
      <c r="B397" s="14"/>
      <c r="C397" s="62"/>
      <c r="D397" s="15"/>
      <c r="E397" s="3"/>
      <c r="F397" s="3"/>
      <c r="G397" s="3"/>
      <c r="H397" s="3"/>
      <c r="I397" s="6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2"/>
      <c r="AZ397" s="2"/>
      <c r="BA397" s="3"/>
      <c r="BB397" s="3"/>
      <c r="BC397" s="3"/>
      <c r="BD397" s="3"/>
      <c r="BE397" s="3"/>
      <c r="BF397" s="3"/>
    </row>
    <row r="398" spans="1:58" ht="15">
      <c r="A398" s="14"/>
      <c r="B398" s="14"/>
      <c r="C398" s="62"/>
      <c r="D398" s="15"/>
      <c r="E398" s="3"/>
      <c r="F398" s="3"/>
      <c r="G398" s="3"/>
      <c r="H398" s="3"/>
      <c r="I398" s="6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2"/>
      <c r="AZ398" s="2"/>
      <c r="BA398" s="3"/>
      <c r="BB398" s="3"/>
      <c r="BC398" s="3"/>
      <c r="BD398" s="3"/>
      <c r="BE398" s="3"/>
      <c r="BF398" s="3"/>
    </row>
    <row r="399" spans="1:58" ht="15">
      <c r="A399" s="14"/>
      <c r="B399" s="14"/>
      <c r="C399" s="62"/>
      <c r="D399" s="15"/>
      <c r="E399" s="3"/>
      <c r="F399" s="3"/>
      <c r="G399" s="3"/>
      <c r="H399" s="3"/>
      <c r="I399" s="6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2"/>
      <c r="AZ399" s="2"/>
      <c r="BA399" s="3"/>
      <c r="BB399" s="3"/>
      <c r="BC399" s="3"/>
      <c r="BD399" s="3"/>
      <c r="BE399" s="3"/>
      <c r="BF399" s="3"/>
    </row>
    <row r="400" spans="1:58" ht="15">
      <c r="A400" s="14"/>
      <c r="B400" s="14"/>
      <c r="C400" s="62"/>
      <c r="D400" s="15"/>
      <c r="E400" s="3"/>
      <c r="F400" s="3"/>
      <c r="G400" s="3"/>
      <c r="H400" s="3"/>
      <c r="I400" s="6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2"/>
      <c r="AZ400" s="2"/>
      <c r="BA400" s="3"/>
      <c r="BB400" s="3"/>
      <c r="BC400" s="3"/>
      <c r="BD400" s="3"/>
      <c r="BE400" s="3"/>
      <c r="BF400" s="3"/>
    </row>
    <row r="401" spans="1:58" ht="15">
      <c r="A401" s="14"/>
      <c r="B401" s="14"/>
      <c r="C401" s="62"/>
      <c r="D401" s="15"/>
      <c r="E401" s="3"/>
      <c r="F401" s="3"/>
      <c r="G401" s="3"/>
      <c r="H401" s="3"/>
      <c r="I401" s="6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2"/>
      <c r="AZ401" s="2"/>
      <c r="BA401" s="3"/>
      <c r="BB401" s="3"/>
      <c r="BC401" s="3"/>
      <c r="BD401" s="3"/>
      <c r="BE401" s="3"/>
      <c r="BF401" s="3"/>
    </row>
    <row r="402" spans="1:58" ht="15">
      <c r="A402" s="14"/>
      <c r="B402" s="14"/>
      <c r="C402" s="62"/>
      <c r="D402" s="15"/>
      <c r="E402" s="3"/>
      <c r="F402" s="3"/>
      <c r="G402" s="3"/>
      <c r="H402" s="3"/>
      <c r="I402" s="6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2"/>
      <c r="AZ402" s="2"/>
      <c r="BA402" s="3"/>
      <c r="BB402" s="3"/>
      <c r="BC402" s="3"/>
      <c r="BD402" s="3"/>
      <c r="BE402" s="3"/>
      <c r="BF402" s="3"/>
    </row>
    <row r="403" spans="1:58" ht="15">
      <c r="A403" s="14"/>
      <c r="B403" s="14"/>
      <c r="C403" s="62"/>
      <c r="D403" s="15"/>
      <c r="E403" s="3"/>
      <c r="F403" s="3"/>
      <c r="G403" s="3"/>
      <c r="H403" s="3"/>
      <c r="I403" s="6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2"/>
      <c r="AZ403" s="2"/>
      <c r="BA403" s="3"/>
      <c r="BB403" s="3"/>
      <c r="BC403" s="3"/>
      <c r="BD403" s="3"/>
      <c r="BE403" s="3"/>
      <c r="BF403" s="3"/>
    </row>
    <row r="404" spans="1:58" ht="15">
      <c r="A404" s="14"/>
      <c r="B404" s="14"/>
      <c r="C404" s="62"/>
      <c r="D404" s="15"/>
      <c r="E404" s="3"/>
      <c r="F404" s="3"/>
      <c r="G404" s="3"/>
      <c r="H404" s="3"/>
      <c r="I404" s="6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2"/>
      <c r="AZ404" s="2"/>
      <c r="BA404" s="3"/>
      <c r="BB404" s="3"/>
      <c r="BC404" s="3"/>
      <c r="BD404" s="3"/>
      <c r="BE404" s="3"/>
      <c r="BF404" s="3"/>
    </row>
    <row r="405" spans="1:58" ht="15">
      <c r="A405" s="14"/>
      <c r="B405" s="14"/>
      <c r="C405" s="62"/>
      <c r="D405" s="15"/>
      <c r="E405" s="3"/>
      <c r="F405" s="3"/>
      <c r="G405" s="3"/>
      <c r="H405" s="3"/>
      <c r="I405" s="6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2"/>
      <c r="AZ405" s="2"/>
      <c r="BA405" s="3"/>
      <c r="BB405" s="3"/>
      <c r="BC405" s="3"/>
      <c r="BD405" s="3"/>
      <c r="BE405" s="3"/>
      <c r="BF405" s="3"/>
    </row>
    <row r="406" spans="1:58" ht="15">
      <c r="A406" s="14"/>
      <c r="B406" s="14"/>
      <c r="C406" s="62"/>
      <c r="D406" s="15"/>
      <c r="E406" s="3"/>
      <c r="F406" s="3"/>
      <c r="G406" s="3"/>
      <c r="H406" s="3"/>
      <c r="I406" s="6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2"/>
      <c r="AZ406" s="2"/>
      <c r="BA406" s="3"/>
      <c r="BB406" s="3"/>
      <c r="BC406" s="3"/>
      <c r="BD406" s="3"/>
      <c r="BE406" s="3"/>
      <c r="BF406" s="3"/>
    </row>
    <row r="407" spans="1:58" ht="15">
      <c r="A407" s="14"/>
      <c r="B407" s="14"/>
      <c r="C407" s="62"/>
      <c r="D407" s="15"/>
      <c r="E407" s="3"/>
      <c r="F407" s="3"/>
      <c r="G407" s="3"/>
      <c r="H407" s="3"/>
      <c r="I407" s="6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2"/>
      <c r="AZ407" s="2"/>
      <c r="BA407" s="3"/>
      <c r="BB407" s="3"/>
      <c r="BC407" s="3"/>
      <c r="BD407" s="3"/>
      <c r="BE407" s="3"/>
      <c r="BF407" s="3"/>
    </row>
    <row r="408" spans="1:58" ht="15">
      <c r="A408" s="14"/>
      <c r="B408" s="14"/>
      <c r="C408" s="62"/>
      <c r="D408" s="15"/>
      <c r="E408" s="3"/>
      <c r="F408" s="3"/>
      <c r="G408" s="3"/>
      <c r="H408" s="3"/>
      <c r="I408" s="6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2"/>
      <c r="AZ408" s="2"/>
      <c r="BA408" s="3"/>
      <c r="BB408" s="3"/>
      <c r="BC408" s="3"/>
      <c r="BD408" s="3"/>
      <c r="BE408" s="3"/>
      <c r="BF408" s="3"/>
    </row>
    <row r="409" spans="1:58" ht="15">
      <c r="A409" s="3"/>
      <c r="B409" s="3"/>
      <c r="C409" s="62"/>
      <c r="D409" s="15"/>
      <c r="E409" s="3"/>
      <c r="F409" s="3"/>
      <c r="G409" s="3"/>
      <c r="H409" s="3"/>
      <c r="I409" s="6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2"/>
      <c r="AZ409" s="2"/>
      <c r="BA409" s="3"/>
      <c r="BB409" s="3"/>
      <c r="BC409" s="3"/>
      <c r="BD409" s="3"/>
      <c r="BE409" s="3"/>
      <c r="BF409" s="3"/>
    </row>
    <row r="410" spans="1:58" ht="15">
      <c r="A410" s="3"/>
      <c r="B410" s="3"/>
      <c r="C410" s="62"/>
      <c r="D410" s="15"/>
      <c r="E410" s="3"/>
      <c r="F410" s="3"/>
      <c r="G410" s="3"/>
      <c r="H410" s="3"/>
      <c r="I410" s="6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2"/>
      <c r="AZ410" s="2"/>
      <c r="BA410" s="3"/>
      <c r="BB410" s="3"/>
      <c r="BC410" s="3"/>
      <c r="BD410" s="3"/>
      <c r="BE410" s="3"/>
      <c r="BF410" s="3"/>
    </row>
    <row r="411" spans="1:58" ht="15">
      <c r="A411" s="3"/>
      <c r="B411" s="3"/>
      <c r="C411" s="62"/>
      <c r="D411" s="15"/>
      <c r="E411" s="3"/>
      <c r="F411" s="3"/>
      <c r="G411" s="3"/>
      <c r="H411" s="3"/>
      <c r="I411" s="6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2"/>
      <c r="AZ411" s="2"/>
      <c r="BA411" s="3"/>
      <c r="BB411" s="3"/>
      <c r="BC411" s="3"/>
      <c r="BD411" s="3"/>
      <c r="BE411" s="3"/>
      <c r="BF411" s="3"/>
    </row>
    <row r="412" spans="1:58" ht="15">
      <c r="A412" s="3"/>
      <c r="B412" s="3"/>
      <c r="C412" s="62"/>
      <c r="D412" s="15"/>
      <c r="E412" s="3"/>
      <c r="F412" s="3"/>
      <c r="G412" s="3"/>
      <c r="H412" s="3"/>
      <c r="I412" s="6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2"/>
      <c r="AZ412" s="2"/>
      <c r="BA412" s="3"/>
      <c r="BB412" s="3"/>
      <c r="BC412" s="3"/>
      <c r="BD412" s="3"/>
      <c r="BE412" s="3"/>
      <c r="BF412" s="3"/>
    </row>
    <row r="413" spans="1:58" ht="15">
      <c r="A413" s="3"/>
      <c r="B413" s="3"/>
      <c r="C413" s="62"/>
      <c r="D413" s="15"/>
      <c r="E413" s="3"/>
      <c r="F413" s="3"/>
      <c r="G413" s="3"/>
      <c r="H413" s="3"/>
      <c r="I413" s="6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2"/>
      <c r="AZ413" s="2"/>
      <c r="BA413" s="3"/>
      <c r="BB413" s="3"/>
      <c r="BC413" s="3"/>
      <c r="BD413" s="3"/>
      <c r="BE413" s="3"/>
      <c r="BF413" s="3"/>
    </row>
    <row r="414" spans="1:58" ht="15">
      <c r="A414" s="3"/>
      <c r="B414" s="3"/>
      <c r="C414" s="62"/>
      <c r="D414" s="15"/>
      <c r="E414" s="3"/>
      <c r="F414" s="3"/>
      <c r="G414" s="3"/>
      <c r="H414" s="3"/>
      <c r="I414" s="6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2"/>
      <c r="AZ414" s="2"/>
      <c r="BA414" s="3"/>
      <c r="BB414" s="3"/>
      <c r="BC414" s="3"/>
      <c r="BD414" s="3"/>
      <c r="BE414" s="3"/>
      <c r="BF414" s="3"/>
    </row>
    <row r="415" spans="1:58" ht="15">
      <c r="A415" s="3"/>
      <c r="B415" s="3"/>
      <c r="C415" s="62"/>
      <c r="D415" s="15"/>
      <c r="E415" s="3"/>
      <c r="F415" s="3"/>
      <c r="G415" s="3"/>
      <c r="H415" s="3"/>
      <c r="I415" s="6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2"/>
      <c r="AZ415" s="2"/>
      <c r="BA415" s="3"/>
      <c r="BB415" s="3"/>
      <c r="BC415" s="3"/>
      <c r="BD415" s="3"/>
      <c r="BE415" s="3"/>
      <c r="BF415" s="3"/>
    </row>
    <row r="416" spans="1:58" ht="15">
      <c r="A416" s="3"/>
      <c r="B416" s="3"/>
      <c r="C416" s="62"/>
      <c r="D416" s="3"/>
      <c r="E416" s="3"/>
      <c r="F416" s="3"/>
      <c r="G416" s="3"/>
      <c r="H416" s="3"/>
      <c r="I416" s="6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2"/>
      <c r="AZ416" s="2"/>
      <c r="BA416" s="3"/>
      <c r="BB416" s="3"/>
      <c r="BC416" s="3"/>
      <c r="BD416" s="3"/>
      <c r="BE416" s="3"/>
      <c r="BF416" s="3"/>
    </row>
    <row r="417" spans="1:58" ht="15">
      <c r="A417" s="3"/>
      <c r="B417" s="3"/>
      <c r="C417" s="62"/>
      <c r="D417" s="3"/>
      <c r="E417" s="3"/>
      <c r="F417" s="3"/>
      <c r="G417" s="3"/>
      <c r="H417" s="3"/>
      <c r="I417" s="6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2"/>
      <c r="AZ417" s="2"/>
      <c r="BA417" s="3"/>
      <c r="BB417" s="3"/>
      <c r="BC417" s="3"/>
      <c r="BD417" s="3"/>
      <c r="BE417" s="3"/>
      <c r="BF417" s="3"/>
    </row>
    <row r="418" spans="1:58" ht="15">
      <c r="A418" s="3"/>
      <c r="B418" s="3"/>
      <c r="C418" s="62"/>
      <c r="D418" s="3"/>
      <c r="E418" s="3"/>
      <c r="F418" s="3"/>
      <c r="G418" s="3"/>
      <c r="H418" s="3"/>
      <c r="I418" s="6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2"/>
      <c r="AZ418" s="2"/>
      <c r="BA418" s="3"/>
      <c r="BB418" s="3"/>
      <c r="BC418" s="3"/>
      <c r="BD418" s="3"/>
      <c r="BE418" s="3"/>
      <c r="BF418" s="3"/>
    </row>
    <row r="419" spans="1:58" ht="15">
      <c r="A419" s="3"/>
      <c r="B419" s="3"/>
      <c r="C419" s="62"/>
      <c r="D419" s="3"/>
      <c r="E419" s="3"/>
      <c r="F419" s="3"/>
      <c r="G419" s="3"/>
      <c r="H419" s="3"/>
      <c r="I419" s="6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2"/>
      <c r="AZ419" s="2"/>
      <c r="BA419" s="3"/>
      <c r="BB419" s="3"/>
      <c r="BC419" s="3"/>
      <c r="BD419" s="3"/>
      <c r="BE419" s="3"/>
      <c r="BF419" s="3"/>
    </row>
    <row r="420" spans="1:58" ht="15">
      <c r="A420" s="3"/>
      <c r="B420" s="3"/>
      <c r="C420" s="62"/>
      <c r="D420" s="3"/>
      <c r="E420" s="3"/>
      <c r="F420" s="3"/>
      <c r="G420" s="3"/>
      <c r="H420" s="3"/>
      <c r="I420" s="6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2"/>
      <c r="AZ420" s="2"/>
      <c r="BA420" s="3"/>
      <c r="BB420" s="3"/>
      <c r="BC420" s="3"/>
      <c r="BD420" s="3"/>
      <c r="BE420" s="3"/>
      <c r="BF420" s="3"/>
    </row>
    <row r="421" spans="1:58" ht="15">
      <c r="A421" s="3"/>
      <c r="B421" s="3"/>
      <c r="C421" s="62"/>
      <c r="D421" s="3"/>
      <c r="E421" s="3"/>
      <c r="F421" s="3"/>
      <c r="G421" s="3"/>
      <c r="H421" s="3"/>
      <c r="I421" s="6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2"/>
      <c r="AZ421" s="2"/>
      <c r="BA421" s="3"/>
      <c r="BB421" s="3"/>
      <c r="BC421" s="3"/>
      <c r="BD421" s="3"/>
      <c r="BE421" s="3"/>
      <c r="BF421" s="3"/>
    </row>
    <row r="422" spans="1:58" ht="15">
      <c r="A422" s="3"/>
      <c r="B422" s="3"/>
      <c r="C422" s="62"/>
      <c r="D422" s="3"/>
      <c r="E422" s="3"/>
      <c r="F422" s="3"/>
      <c r="G422" s="3"/>
      <c r="H422" s="3"/>
      <c r="I422" s="6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2"/>
      <c r="AZ422" s="2"/>
      <c r="BA422" s="3"/>
      <c r="BB422" s="3"/>
      <c r="BC422" s="3"/>
      <c r="BD422" s="3"/>
      <c r="BE422" s="3"/>
      <c r="BF422" s="3"/>
    </row>
    <row r="423" spans="1:58" ht="15">
      <c r="A423" s="3"/>
      <c r="B423" s="3"/>
      <c r="C423" s="62"/>
      <c r="D423" s="3"/>
      <c r="E423" s="3"/>
      <c r="F423" s="3"/>
      <c r="G423" s="3"/>
      <c r="H423" s="3"/>
      <c r="I423" s="6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2"/>
      <c r="AZ423" s="2"/>
      <c r="BA423" s="3"/>
      <c r="BB423" s="3"/>
      <c r="BC423" s="3"/>
      <c r="BD423" s="3"/>
      <c r="BE423" s="3"/>
      <c r="BF423" s="3"/>
    </row>
    <row r="424" spans="1:58" ht="15">
      <c r="A424" s="3"/>
      <c r="B424" s="3"/>
      <c r="C424" s="62"/>
      <c r="D424" s="3"/>
      <c r="E424" s="3"/>
      <c r="F424" s="3"/>
      <c r="G424" s="3"/>
      <c r="H424" s="3"/>
      <c r="I424" s="6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2"/>
      <c r="AZ424" s="2"/>
      <c r="BA424" s="3"/>
      <c r="BB424" s="3"/>
      <c r="BC424" s="3"/>
      <c r="BD424" s="3"/>
      <c r="BE424" s="3"/>
      <c r="BF424" s="3"/>
    </row>
    <row r="425" spans="1:58" ht="15">
      <c r="A425" s="3"/>
      <c r="B425" s="3"/>
      <c r="C425" s="62"/>
      <c r="D425" s="3"/>
      <c r="E425" s="3"/>
      <c r="F425" s="3"/>
      <c r="G425" s="3"/>
      <c r="H425" s="3"/>
      <c r="I425" s="6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2"/>
      <c r="AZ425" s="2"/>
      <c r="BA425" s="3"/>
      <c r="BB425" s="3"/>
      <c r="BC425" s="3"/>
      <c r="BD425" s="3"/>
      <c r="BE425" s="3"/>
      <c r="BF425" s="3"/>
    </row>
    <row r="426" spans="1:58" ht="15">
      <c r="A426" s="3"/>
      <c r="B426" s="3"/>
      <c r="C426" s="62"/>
      <c r="D426" s="3"/>
      <c r="E426" s="3"/>
      <c r="F426" s="3"/>
      <c r="G426" s="3"/>
      <c r="H426" s="3"/>
      <c r="I426" s="6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2"/>
      <c r="AZ426" s="2"/>
      <c r="BA426" s="3"/>
      <c r="BB426" s="3"/>
      <c r="BC426" s="3"/>
      <c r="BD426" s="3"/>
      <c r="BE426" s="3"/>
      <c r="BF426" s="3"/>
    </row>
    <row r="427" spans="1:58" ht="15">
      <c r="A427" s="3"/>
      <c r="B427" s="3"/>
      <c r="C427" s="62"/>
      <c r="D427" s="3"/>
      <c r="E427" s="3"/>
      <c r="F427" s="3"/>
      <c r="G427" s="3"/>
      <c r="H427" s="3"/>
      <c r="I427" s="6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2"/>
      <c r="AZ427" s="2"/>
      <c r="BA427" s="3"/>
      <c r="BB427" s="3"/>
      <c r="BC427" s="3"/>
      <c r="BD427" s="3"/>
      <c r="BE427" s="3"/>
      <c r="BF427" s="3"/>
    </row>
    <row r="428" spans="1:58" ht="15">
      <c r="A428" s="3"/>
      <c r="B428" s="3"/>
      <c r="C428" s="62"/>
      <c r="D428" s="3"/>
      <c r="E428" s="3"/>
      <c r="F428" s="3"/>
      <c r="G428" s="3"/>
      <c r="H428" s="3"/>
      <c r="I428" s="6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2"/>
      <c r="AZ428" s="2"/>
      <c r="BA428" s="3"/>
      <c r="BB428" s="3"/>
      <c r="BC428" s="3"/>
      <c r="BD428" s="3"/>
      <c r="BE428" s="3"/>
      <c r="BF428" s="3"/>
    </row>
    <row r="429" spans="1:58" ht="15">
      <c r="A429" s="3"/>
      <c r="B429" s="3"/>
      <c r="C429" s="62"/>
      <c r="D429" s="3"/>
      <c r="E429" s="3"/>
      <c r="F429" s="3"/>
      <c r="G429" s="3"/>
      <c r="H429" s="3"/>
      <c r="I429" s="6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2"/>
      <c r="AZ429" s="2"/>
      <c r="BA429" s="3"/>
      <c r="BB429" s="3"/>
      <c r="BC429" s="3"/>
      <c r="BD429" s="3"/>
      <c r="BE429" s="3"/>
      <c r="BF429" s="3"/>
    </row>
    <row r="430" spans="1:58" ht="15">
      <c r="A430" s="3"/>
      <c r="B430" s="3"/>
      <c r="C430" s="62"/>
      <c r="D430" s="3"/>
      <c r="E430" s="3"/>
      <c r="F430" s="3"/>
      <c r="G430" s="3"/>
      <c r="H430" s="3"/>
      <c r="I430" s="6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2"/>
      <c r="AZ430" s="2"/>
      <c r="BA430" s="3"/>
      <c r="BB430" s="3"/>
      <c r="BC430" s="3"/>
      <c r="BD430" s="3"/>
      <c r="BE430" s="3"/>
      <c r="BF430" s="3"/>
    </row>
    <row r="431" spans="1:58" ht="15">
      <c r="A431" s="3"/>
      <c r="B431" s="3"/>
      <c r="C431" s="62"/>
      <c r="D431" s="3"/>
      <c r="E431" s="3"/>
      <c r="F431" s="3"/>
      <c r="G431" s="3"/>
      <c r="H431" s="3"/>
      <c r="I431" s="6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2"/>
      <c r="AZ431" s="2"/>
      <c r="BA431" s="3"/>
      <c r="BB431" s="3"/>
      <c r="BC431" s="3"/>
      <c r="BD431" s="3"/>
      <c r="BE431" s="3"/>
      <c r="BF431" s="3"/>
    </row>
    <row r="432" spans="1:58" ht="15">
      <c r="A432" s="3"/>
      <c r="B432" s="3"/>
      <c r="C432" s="62"/>
      <c r="D432" s="3"/>
      <c r="E432" s="3"/>
      <c r="F432" s="3"/>
      <c r="G432" s="3"/>
      <c r="H432" s="3"/>
      <c r="I432" s="6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2"/>
      <c r="AZ432" s="2"/>
      <c r="BA432" s="3"/>
      <c r="BB432" s="3"/>
      <c r="BC432" s="3"/>
      <c r="BD432" s="3"/>
      <c r="BE432" s="3"/>
      <c r="BF432" s="3"/>
    </row>
    <row r="433" spans="1:58" ht="15">
      <c r="A433" s="3"/>
      <c r="B433" s="3"/>
      <c r="C433" s="62"/>
      <c r="D433" s="3"/>
      <c r="E433" s="3"/>
      <c r="F433" s="3"/>
      <c r="G433" s="3"/>
      <c r="H433" s="3"/>
      <c r="I433" s="6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2"/>
      <c r="AZ433" s="2"/>
      <c r="BA433" s="3"/>
      <c r="BB433" s="3"/>
      <c r="BC433" s="3"/>
      <c r="BD433" s="3"/>
      <c r="BE433" s="3"/>
      <c r="BF433" s="3"/>
    </row>
    <row r="434" spans="1:58" ht="15">
      <c r="A434" s="3"/>
      <c r="B434" s="3"/>
      <c r="C434" s="62"/>
      <c r="D434" s="3"/>
      <c r="E434" s="3"/>
      <c r="F434" s="3"/>
      <c r="G434" s="3"/>
      <c r="H434" s="3"/>
      <c r="I434" s="6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2"/>
      <c r="AZ434" s="2"/>
      <c r="BA434" s="3"/>
      <c r="BB434" s="3"/>
      <c r="BC434" s="3"/>
      <c r="BD434" s="3"/>
      <c r="BE434" s="3"/>
      <c r="BF434" s="3"/>
    </row>
    <row r="435" spans="1:58" ht="15">
      <c r="A435" s="3"/>
      <c r="B435" s="3"/>
      <c r="C435" s="62"/>
      <c r="D435" s="3"/>
      <c r="E435" s="3"/>
      <c r="F435" s="3"/>
      <c r="G435" s="3"/>
      <c r="H435" s="3"/>
      <c r="I435" s="6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2"/>
      <c r="AZ435" s="2"/>
      <c r="BA435" s="3"/>
      <c r="BB435" s="3"/>
      <c r="BC435" s="3"/>
      <c r="BD435" s="3"/>
      <c r="BE435" s="3"/>
      <c r="BF435" s="3"/>
    </row>
    <row r="436" spans="1:58" ht="15">
      <c r="A436" s="3"/>
      <c r="B436" s="3"/>
      <c r="C436" s="62"/>
      <c r="D436" s="3"/>
      <c r="E436" s="3"/>
      <c r="F436" s="3"/>
      <c r="G436" s="3"/>
      <c r="H436" s="3"/>
      <c r="I436" s="6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2"/>
      <c r="AZ436" s="2"/>
      <c r="BA436" s="3"/>
      <c r="BB436" s="3"/>
      <c r="BC436" s="3"/>
      <c r="BD436" s="3"/>
      <c r="BE436" s="3"/>
      <c r="BF436" s="3"/>
    </row>
    <row r="437" spans="1:58" ht="15">
      <c r="A437" s="3"/>
      <c r="B437" s="3"/>
      <c r="C437" s="62"/>
      <c r="D437" s="3"/>
      <c r="E437" s="3"/>
      <c r="F437" s="3"/>
      <c r="G437" s="3"/>
      <c r="H437" s="3"/>
      <c r="I437" s="6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2"/>
      <c r="AZ437" s="2"/>
      <c r="BA437" s="3"/>
      <c r="BB437" s="3"/>
      <c r="BC437" s="3"/>
      <c r="BD437" s="3"/>
      <c r="BE437" s="3"/>
      <c r="BF437" s="3"/>
    </row>
    <row r="438" spans="1:58" ht="15">
      <c r="A438" s="3"/>
      <c r="B438" s="3"/>
      <c r="C438" s="62"/>
      <c r="D438" s="3"/>
      <c r="E438" s="3"/>
      <c r="F438" s="3"/>
      <c r="G438" s="3"/>
      <c r="H438" s="3"/>
      <c r="I438" s="6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2"/>
      <c r="AZ438" s="2"/>
      <c r="BA438" s="3"/>
      <c r="BB438" s="3"/>
      <c r="BC438" s="3"/>
      <c r="BD438" s="3"/>
      <c r="BE438" s="3"/>
      <c r="BF438" s="3"/>
    </row>
    <row r="439" spans="1:58" ht="15">
      <c r="A439" s="3"/>
      <c r="B439" s="3"/>
      <c r="C439" s="62"/>
      <c r="D439" s="3"/>
      <c r="E439" s="3"/>
      <c r="F439" s="3"/>
      <c r="G439" s="3"/>
      <c r="H439" s="3"/>
      <c r="I439" s="6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2"/>
      <c r="AZ439" s="2"/>
      <c r="BA439" s="3"/>
      <c r="BB439" s="3"/>
      <c r="BC439" s="3"/>
      <c r="BD439" s="3"/>
      <c r="BE439" s="3"/>
      <c r="BF439" s="3"/>
    </row>
    <row r="440" spans="1:58" ht="15">
      <c r="A440" s="3"/>
      <c r="B440" s="3"/>
      <c r="C440" s="62"/>
      <c r="D440" s="3"/>
      <c r="E440" s="3"/>
      <c r="F440" s="3"/>
      <c r="G440" s="3"/>
      <c r="H440" s="3"/>
      <c r="I440" s="6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2"/>
      <c r="AZ440" s="2"/>
      <c r="BA440" s="3"/>
      <c r="BB440" s="3"/>
      <c r="BC440" s="3"/>
      <c r="BD440" s="3"/>
      <c r="BE440" s="3"/>
      <c r="BF440" s="3"/>
    </row>
    <row r="441" spans="1:58" ht="15">
      <c r="A441" s="3"/>
      <c r="B441" s="3"/>
      <c r="C441" s="62"/>
      <c r="D441" s="3"/>
      <c r="E441" s="3"/>
      <c r="F441" s="3"/>
      <c r="G441" s="3"/>
      <c r="H441" s="3"/>
      <c r="I441" s="6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2"/>
      <c r="AZ441" s="2"/>
      <c r="BA441" s="3"/>
      <c r="BB441" s="3"/>
      <c r="BC441" s="3"/>
      <c r="BD441" s="3"/>
      <c r="BE441" s="3"/>
      <c r="BF441" s="3"/>
    </row>
    <row r="442" spans="1:58" ht="15">
      <c r="A442" s="3"/>
      <c r="B442" s="3"/>
      <c r="C442" s="62"/>
      <c r="D442" s="3"/>
      <c r="E442" s="3"/>
      <c r="F442" s="3"/>
      <c r="G442" s="3"/>
      <c r="H442" s="3"/>
      <c r="I442" s="6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2"/>
      <c r="AZ442" s="2"/>
      <c r="BA442" s="3"/>
      <c r="BB442" s="3"/>
      <c r="BC442" s="3"/>
      <c r="BD442" s="3"/>
      <c r="BE442" s="3"/>
      <c r="BF442" s="3"/>
    </row>
    <row r="443" spans="1:58" ht="15">
      <c r="A443" s="3"/>
      <c r="B443" s="3"/>
      <c r="C443" s="62"/>
      <c r="D443" s="3"/>
      <c r="E443" s="3"/>
      <c r="F443" s="3"/>
      <c r="G443" s="3"/>
      <c r="H443" s="3"/>
      <c r="I443" s="6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2"/>
      <c r="AZ443" s="2"/>
      <c r="BA443" s="3"/>
      <c r="BB443" s="3"/>
      <c r="BC443" s="3"/>
      <c r="BD443" s="3"/>
      <c r="BE443" s="3"/>
      <c r="BF443" s="3"/>
    </row>
    <row r="444" spans="1:58" ht="15">
      <c r="A444" s="3"/>
      <c r="B444" s="3"/>
      <c r="C444" s="62"/>
      <c r="D444" s="3"/>
      <c r="E444" s="3"/>
      <c r="F444" s="3"/>
      <c r="G444" s="3"/>
      <c r="H444" s="3"/>
      <c r="I444" s="6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2"/>
      <c r="AZ444" s="2"/>
      <c r="BA444" s="3"/>
      <c r="BB444" s="3"/>
      <c r="BC444" s="3"/>
      <c r="BD444" s="3"/>
      <c r="BE444" s="3"/>
      <c r="BF444" s="3"/>
    </row>
    <row r="445" spans="1:58" ht="15">
      <c r="A445" s="3"/>
      <c r="B445" s="3"/>
      <c r="C445" s="62"/>
      <c r="D445" s="3"/>
      <c r="E445" s="3"/>
      <c r="F445" s="3"/>
      <c r="G445" s="3"/>
      <c r="H445" s="3"/>
      <c r="I445" s="6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2"/>
      <c r="AZ445" s="2"/>
      <c r="BA445" s="3"/>
      <c r="BB445" s="3"/>
      <c r="BC445" s="3"/>
      <c r="BD445" s="3"/>
      <c r="BE445" s="3"/>
      <c r="BF445" s="3"/>
    </row>
    <row r="446" spans="1:58" ht="15">
      <c r="A446" s="3"/>
      <c r="B446" s="3"/>
      <c r="C446" s="62"/>
      <c r="D446" s="3"/>
      <c r="E446" s="3"/>
      <c r="F446" s="3"/>
      <c r="G446" s="3"/>
      <c r="H446" s="3"/>
      <c r="I446" s="6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2"/>
      <c r="AZ446" s="2"/>
      <c r="BA446" s="3"/>
      <c r="BB446" s="3"/>
      <c r="BC446" s="3"/>
      <c r="BD446" s="3"/>
      <c r="BE446" s="3"/>
      <c r="BF446" s="3"/>
    </row>
    <row r="447" spans="1:58" ht="15">
      <c r="A447" s="3"/>
      <c r="B447" s="3"/>
      <c r="C447" s="62"/>
      <c r="D447" s="3"/>
      <c r="E447" s="3"/>
      <c r="F447" s="3"/>
      <c r="G447" s="3"/>
      <c r="H447" s="3"/>
      <c r="I447" s="6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2"/>
      <c r="AZ447" s="2"/>
      <c r="BA447" s="3"/>
      <c r="BB447" s="3"/>
      <c r="BC447" s="3"/>
      <c r="BD447" s="3"/>
      <c r="BE447" s="3"/>
      <c r="BF447" s="3"/>
    </row>
    <row r="448" spans="1:58" ht="15">
      <c r="A448" s="3"/>
      <c r="B448" s="3"/>
      <c r="C448" s="62"/>
      <c r="D448" s="3"/>
      <c r="E448" s="3"/>
      <c r="F448" s="3"/>
      <c r="G448" s="3"/>
      <c r="H448" s="3"/>
      <c r="I448" s="6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2"/>
      <c r="AZ448" s="2"/>
      <c r="BA448" s="3"/>
      <c r="BB448" s="3"/>
      <c r="BC448" s="3"/>
      <c r="BD448" s="3"/>
      <c r="BE448" s="3"/>
      <c r="BF448" s="3"/>
    </row>
    <row r="449" spans="1:58" ht="15">
      <c r="A449" s="3"/>
      <c r="B449" s="3"/>
      <c r="C449" s="62"/>
      <c r="D449" s="3"/>
      <c r="E449" s="3"/>
      <c r="F449" s="3"/>
      <c r="G449" s="3"/>
      <c r="H449" s="3"/>
      <c r="I449" s="6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2"/>
      <c r="AZ449" s="2"/>
      <c r="BA449" s="3"/>
      <c r="BB449" s="3"/>
      <c r="BC449" s="3"/>
      <c r="BD449" s="3"/>
      <c r="BE449" s="3"/>
      <c r="BF449" s="3"/>
    </row>
    <row r="450" spans="1:58" ht="15">
      <c r="A450" s="3"/>
      <c r="B450" s="3"/>
      <c r="C450" s="62"/>
      <c r="D450" s="3"/>
      <c r="E450" s="3"/>
      <c r="F450" s="3"/>
      <c r="G450" s="3"/>
      <c r="H450" s="3"/>
      <c r="I450" s="6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2"/>
      <c r="AZ450" s="2"/>
      <c r="BA450" s="3"/>
      <c r="BB450" s="3"/>
      <c r="BC450" s="3"/>
      <c r="BD450" s="3"/>
      <c r="BE450" s="3"/>
      <c r="BF450" s="3"/>
    </row>
    <row r="451" spans="1:58" ht="15">
      <c r="A451" s="3"/>
      <c r="B451" s="3"/>
      <c r="C451" s="62"/>
      <c r="D451" s="3"/>
      <c r="E451" s="3"/>
      <c r="F451" s="3"/>
      <c r="G451" s="3"/>
      <c r="H451" s="3"/>
      <c r="I451" s="6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2"/>
      <c r="AZ451" s="2"/>
      <c r="BA451" s="3"/>
      <c r="BB451" s="3"/>
      <c r="BC451" s="3"/>
      <c r="BD451" s="3"/>
      <c r="BE451" s="3"/>
      <c r="BF451" s="3"/>
    </row>
    <row r="452" spans="1:58" ht="15">
      <c r="A452" s="3"/>
      <c r="B452" s="3"/>
      <c r="C452" s="62"/>
      <c r="D452" s="3"/>
      <c r="E452" s="3"/>
      <c r="F452" s="3"/>
      <c r="G452" s="3"/>
      <c r="H452" s="3"/>
      <c r="I452" s="6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2"/>
      <c r="AZ452" s="2"/>
      <c r="BA452" s="3"/>
      <c r="BB452" s="3"/>
      <c r="BC452" s="3"/>
      <c r="BD452" s="3"/>
      <c r="BE452" s="3"/>
      <c r="BF452" s="3"/>
    </row>
    <row r="453" spans="1:58" ht="15">
      <c r="A453" s="3"/>
      <c r="B453" s="3"/>
      <c r="C453" s="62"/>
      <c r="D453" s="3"/>
      <c r="E453" s="3"/>
      <c r="F453" s="3"/>
      <c r="G453" s="3"/>
      <c r="H453" s="3"/>
      <c r="I453" s="6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2"/>
      <c r="AZ453" s="2"/>
      <c r="BA453" s="3"/>
      <c r="BB453" s="3"/>
      <c r="BC453" s="3"/>
      <c r="BD453" s="3"/>
      <c r="BE453" s="3"/>
      <c r="BF453" s="3"/>
    </row>
    <row r="454" spans="1:58" ht="15">
      <c r="A454" s="3"/>
      <c r="B454" s="3"/>
      <c r="C454" s="62"/>
      <c r="D454" s="3"/>
      <c r="E454" s="3"/>
      <c r="F454" s="3"/>
      <c r="G454" s="3"/>
      <c r="H454" s="3"/>
      <c r="I454" s="6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2"/>
      <c r="AZ454" s="2"/>
      <c r="BA454" s="3"/>
      <c r="BB454" s="3"/>
      <c r="BC454" s="3"/>
      <c r="BD454" s="3"/>
      <c r="BE454" s="3"/>
      <c r="BF454" s="3"/>
    </row>
    <row r="455" spans="1:58" ht="15">
      <c r="A455" s="3"/>
      <c r="B455" s="3"/>
      <c r="C455" s="62"/>
      <c r="D455" s="3"/>
      <c r="E455" s="3"/>
      <c r="F455" s="3"/>
      <c r="G455" s="3"/>
      <c r="H455" s="3"/>
      <c r="I455" s="6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2"/>
      <c r="AZ455" s="2"/>
      <c r="BA455" s="3"/>
      <c r="BB455" s="3"/>
      <c r="BC455" s="3"/>
      <c r="BD455" s="3"/>
      <c r="BE455" s="3"/>
      <c r="BF455" s="3"/>
    </row>
    <row r="456" spans="1:58" ht="15">
      <c r="A456" s="3"/>
      <c r="B456" s="3"/>
      <c r="C456" s="62"/>
      <c r="D456" s="3"/>
      <c r="E456" s="3"/>
      <c r="F456" s="3"/>
      <c r="G456" s="3"/>
      <c r="H456" s="3"/>
      <c r="I456" s="6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2"/>
      <c r="AZ456" s="2"/>
      <c r="BA456" s="3"/>
      <c r="BB456" s="3"/>
      <c r="BC456" s="3"/>
      <c r="BD456" s="3"/>
      <c r="BE456" s="3"/>
      <c r="BF456" s="3"/>
    </row>
    <row r="457" spans="1:58" ht="15">
      <c r="A457" s="3"/>
      <c r="B457" s="3"/>
      <c r="C457" s="62"/>
      <c r="D457" s="3"/>
      <c r="E457" s="3"/>
      <c r="F457" s="3"/>
      <c r="G457" s="3"/>
      <c r="H457" s="3"/>
      <c r="I457" s="6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2"/>
      <c r="AZ457" s="2"/>
      <c r="BA457" s="3"/>
      <c r="BB457" s="3"/>
      <c r="BC457" s="3"/>
      <c r="BD457" s="3"/>
      <c r="BE457" s="3"/>
      <c r="BF457" s="3"/>
    </row>
    <row r="458" spans="1:58" ht="15">
      <c r="A458" s="3"/>
      <c r="B458" s="3"/>
      <c r="C458" s="62"/>
      <c r="D458" s="3"/>
      <c r="E458" s="3"/>
      <c r="F458" s="3"/>
      <c r="G458" s="3"/>
      <c r="H458" s="3"/>
      <c r="I458" s="6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2"/>
      <c r="AZ458" s="2"/>
      <c r="BA458" s="3"/>
      <c r="BB458" s="3"/>
      <c r="BC458" s="3"/>
      <c r="BD458" s="3"/>
      <c r="BE458" s="3"/>
      <c r="BF458" s="3"/>
    </row>
    <row r="459" spans="1:58" ht="15">
      <c r="A459" s="3"/>
      <c r="B459" s="3"/>
      <c r="C459" s="62"/>
      <c r="D459" s="3"/>
      <c r="E459" s="3"/>
      <c r="F459" s="3"/>
      <c r="G459" s="3"/>
      <c r="H459" s="3"/>
      <c r="I459" s="6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2"/>
      <c r="AZ459" s="2"/>
      <c r="BA459" s="3"/>
      <c r="BB459" s="3"/>
      <c r="BC459" s="3"/>
      <c r="BD459" s="3"/>
      <c r="BE459" s="3"/>
      <c r="BF459" s="3"/>
    </row>
    <row r="460" spans="1:58" ht="15">
      <c r="A460" s="3"/>
      <c r="B460" s="3"/>
      <c r="C460" s="62"/>
      <c r="D460" s="3"/>
      <c r="E460" s="3"/>
      <c r="F460" s="3"/>
      <c r="G460" s="3"/>
      <c r="H460" s="3"/>
      <c r="I460" s="6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2"/>
      <c r="AZ460" s="2"/>
      <c r="BA460" s="3"/>
      <c r="BB460" s="3"/>
      <c r="BC460" s="3"/>
      <c r="BD460" s="3"/>
      <c r="BE460" s="3"/>
      <c r="BF460" s="3"/>
    </row>
    <row r="461" spans="1:58" ht="15">
      <c r="A461" s="3"/>
      <c r="B461" s="3"/>
      <c r="C461" s="62"/>
      <c r="D461" s="3"/>
      <c r="E461" s="3"/>
      <c r="F461" s="3"/>
      <c r="G461" s="3"/>
      <c r="H461" s="3"/>
      <c r="I461" s="6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2"/>
      <c r="AZ461" s="2"/>
      <c r="BA461" s="3"/>
      <c r="BB461" s="3"/>
      <c r="BC461" s="3"/>
      <c r="BD461" s="3"/>
      <c r="BE461" s="3"/>
      <c r="BF461" s="3"/>
    </row>
    <row r="462" spans="1:58" ht="15">
      <c r="A462" s="3"/>
      <c r="B462" s="3"/>
      <c r="C462" s="62"/>
      <c r="D462" s="3"/>
      <c r="E462" s="3"/>
      <c r="F462" s="3"/>
      <c r="G462" s="3"/>
      <c r="H462" s="3"/>
      <c r="I462" s="6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2"/>
      <c r="AZ462" s="2"/>
      <c r="BA462" s="3"/>
      <c r="BB462" s="3"/>
      <c r="BC462" s="3"/>
      <c r="BD462" s="3"/>
      <c r="BE462" s="3"/>
      <c r="BF462" s="3"/>
    </row>
    <row r="463" spans="1:58" ht="15">
      <c r="A463" s="3"/>
      <c r="B463" s="3"/>
      <c r="C463" s="62"/>
      <c r="D463" s="3"/>
      <c r="E463" s="3"/>
      <c r="F463" s="3"/>
      <c r="G463" s="3"/>
      <c r="H463" s="3"/>
      <c r="I463" s="6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2"/>
      <c r="AZ463" s="2"/>
      <c r="BA463" s="3"/>
      <c r="BB463" s="3"/>
      <c r="BC463" s="3"/>
      <c r="BD463" s="3"/>
      <c r="BE463" s="3"/>
      <c r="BF463" s="3"/>
    </row>
    <row r="464" spans="1:58" ht="15">
      <c r="A464" s="3"/>
      <c r="B464" s="3"/>
      <c r="C464" s="62"/>
      <c r="D464" s="3"/>
      <c r="E464" s="3"/>
      <c r="F464" s="3"/>
      <c r="G464" s="3"/>
      <c r="H464" s="3"/>
      <c r="I464" s="6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2"/>
      <c r="AZ464" s="2"/>
      <c r="BA464" s="3"/>
      <c r="BB464" s="3"/>
      <c r="BC464" s="3"/>
      <c r="BD464" s="3"/>
      <c r="BE464" s="3"/>
      <c r="BF464" s="3"/>
    </row>
    <row r="465" spans="1:58" ht="15">
      <c r="A465" s="3"/>
      <c r="B465" s="3"/>
      <c r="C465" s="62"/>
      <c r="D465" s="3"/>
      <c r="E465" s="3"/>
      <c r="F465" s="3"/>
      <c r="G465" s="3"/>
      <c r="H465" s="3"/>
      <c r="I465" s="6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2"/>
      <c r="AZ465" s="2"/>
      <c r="BA465" s="3"/>
      <c r="BB465" s="3"/>
      <c r="BC465" s="3"/>
      <c r="BD465" s="3"/>
      <c r="BE465" s="3"/>
      <c r="BF465" s="3"/>
    </row>
    <row r="466" spans="1:58" ht="15">
      <c r="A466" s="3"/>
      <c r="B466" s="3"/>
      <c r="C466" s="62"/>
      <c r="D466" s="3"/>
      <c r="E466" s="3"/>
      <c r="F466" s="3"/>
      <c r="G466" s="3"/>
      <c r="H466" s="3"/>
      <c r="I466" s="6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2"/>
      <c r="AZ466" s="2"/>
      <c r="BA466" s="3"/>
      <c r="BB466" s="3"/>
      <c r="BC466" s="3"/>
      <c r="BD466" s="3"/>
      <c r="BE466" s="3"/>
      <c r="BF466" s="3"/>
    </row>
    <row r="467" spans="1:58" ht="15">
      <c r="A467" s="3"/>
      <c r="B467" s="3"/>
      <c r="C467" s="62"/>
      <c r="D467" s="3"/>
      <c r="E467" s="3"/>
      <c r="F467" s="3"/>
      <c r="G467" s="3"/>
      <c r="H467" s="3"/>
      <c r="I467" s="6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2"/>
      <c r="AZ467" s="2"/>
      <c r="BA467" s="3"/>
      <c r="BB467" s="3"/>
      <c r="BC467" s="3"/>
      <c r="BD467" s="3"/>
      <c r="BE467" s="3"/>
      <c r="BF467" s="3"/>
    </row>
    <row r="468" spans="1:58" ht="15">
      <c r="A468" s="3"/>
      <c r="B468" s="3"/>
      <c r="C468" s="62"/>
      <c r="D468" s="3"/>
      <c r="E468" s="3"/>
      <c r="F468" s="3"/>
      <c r="G468" s="3"/>
      <c r="H468" s="3"/>
      <c r="I468" s="6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2"/>
      <c r="AZ468" s="2"/>
      <c r="BA468" s="3"/>
      <c r="BB468" s="3"/>
      <c r="BC468" s="3"/>
      <c r="BD468" s="3"/>
      <c r="BE468" s="3"/>
      <c r="BF468" s="3"/>
    </row>
    <row r="469" spans="1:58" ht="15">
      <c r="A469" s="3"/>
      <c r="B469" s="3"/>
      <c r="C469" s="62"/>
      <c r="D469" s="3"/>
      <c r="E469" s="3"/>
      <c r="F469" s="3"/>
      <c r="G469" s="3"/>
      <c r="H469" s="3"/>
      <c r="I469" s="6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2"/>
      <c r="AZ469" s="2"/>
      <c r="BA469" s="3"/>
      <c r="BB469" s="3"/>
      <c r="BC469" s="3"/>
      <c r="BD469" s="3"/>
      <c r="BE469" s="3"/>
      <c r="BF469" s="3"/>
    </row>
    <row r="470" spans="1:58" ht="15">
      <c r="A470" s="3"/>
      <c r="B470" s="3"/>
      <c r="C470" s="62"/>
      <c r="D470" s="3"/>
      <c r="E470" s="3"/>
      <c r="F470" s="3"/>
      <c r="G470" s="3"/>
      <c r="H470" s="3"/>
      <c r="I470" s="6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2"/>
      <c r="AZ470" s="2"/>
      <c r="BA470" s="3"/>
      <c r="BB470" s="3"/>
      <c r="BC470" s="3"/>
      <c r="BD470" s="3"/>
      <c r="BE470" s="3"/>
      <c r="BF470" s="3"/>
    </row>
    <row r="471" spans="1:58" ht="15">
      <c r="A471" s="3"/>
      <c r="B471" s="3"/>
      <c r="C471" s="62"/>
      <c r="D471" s="3"/>
      <c r="E471" s="3"/>
      <c r="F471" s="3"/>
      <c r="G471" s="3"/>
      <c r="H471" s="3"/>
      <c r="I471" s="6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2"/>
      <c r="AZ471" s="2"/>
      <c r="BA471" s="3"/>
      <c r="BB471" s="3"/>
      <c r="BC471" s="3"/>
      <c r="BD471" s="3"/>
      <c r="BE471" s="3"/>
      <c r="BF471" s="3"/>
    </row>
    <row r="472" spans="1:58" ht="15">
      <c r="A472" s="3"/>
      <c r="B472" s="3"/>
      <c r="C472" s="62"/>
      <c r="D472" s="3"/>
      <c r="E472" s="3"/>
      <c r="F472" s="3"/>
      <c r="G472" s="3"/>
      <c r="H472" s="3"/>
      <c r="I472" s="6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2"/>
      <c r="AZ472" s="2"/>
      <c r="BA472" s="3"/>
      <c r="BB472" s="3"/>
      <c r="BC472" s="3"/>
      <c r="BD472" s="3"/>
      <c r="BE472" s="3"/>
      <c r="BF472" s="3"/>
    </row>
    <row r="473" spans="1:58" ht="15">
      <c r="A473" s="3"/>
      <c r="B473" s="3"/>
      <c r="C473" s="62"/>
      <c r="D473" s="3"/>
      <c r="E473" s="3"/>
      <c r="F473" s="3"/>
      <c r="G473" s="3"/>
      <c r="H473" s="3"/>
      <c r="I473" s="6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2"/>
      <c r="AZ473" s="2"/>
      <c r="BA473" s="3"/>
      <c r="BB473" s="3"/>
      <c r="BC473" s="3"/>
      <c r="BD473" s="3"/>
      <c r="BE473" s="3"/>
      <c r="BF473" s="3"/>
    </row>
    <row r="474" spans="1:58" ht="15">
      <c r="A474" s="3"/>
      <c r="B474" s="3"/>
      <c r="C474" s="62"/>
      <c r="D474" s="3"/>
      <c r="E474" s="3"/>
      <c r="F474" s="3"/>
      <c r="G474" s="3"/>
      <c r="H474" s="3"/>
      <c r="I474" s="6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2"/>
      <c r="AZ474" s="2"/>
      <c r="BA474" s="3"/>
      <c r="BB474" s="3"/>
      <c r="BC474" s="3"/>
      <c r="BD474" s="3"/>
      <c r="BE474" s="3"/>
      <c r="BF474" s="3"/>
    </row>
    <row r="475" spans="1:58" ht="15">
      <c r="A475" s="3"/>
      <c r="B475" s="3"/>
      <c r="C475" s="62"/>
      <c r="D475" s="3"/>
      <c r="E475" s="3"/>
      <c r="F475" s="3"/>
      <c r="G475" s="3"/>
      <c r="H475" s="3"/>
      <c r="I475" s="6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2"/>
      <c r="AZ475" s="2"/>
      <c r="BA475" s="3"/>
      <c r="BB475" s="3"/>
      <c r="BC475" s="3"/>
      <c r="BD475" s="3"/>
      <c r="BE475" s="3"/>
      <c r="BF475" s="3"/>
    </row>
    <row r="476" spans="1:58" ht="15">
      <c r="A476" s="3"/>
      <c r="B476" s="3"/>
      <c r="C476" s="62"/>
      <c r="D476" s="3"/>
      <c r="E476" s="3"/>
      <c r="F476" s="3"/>
      <c r="G476" s="3"/>
      <c r="H476" s="3"/>
      <c r="I476" s="6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2"/>
      <c r="AZ476" s="2"/>
      <c r="BA476" s="3"/>
      <c r="BB476" s="3"/>
      <c r="BC476" s="3"/>
      <c r="BD476" s="3"/>
      <c r="BE476" s="3"/>
      <c r="BF476" s="3"/>
    </row>
    <row r="477" spans="1:58" ht="15">
      <c r="A477" s="3"/>
      <c r="B477" s="3"/>
      <c r="C477" s="62"/>
      <c r="D477" s="3"/>
      <c r="E477" s="3"/>
      <c r="F477" s="3"/>
      <c r="G477" s="3"/>
      <c r="H477" s="3"/>
      <c r="I477" s="6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2"/>
      <c r="AZ477" s="2"/>
      <c r="BA477" s="3"/>
      <c r="BB477" s="3"/>
      <c r="BC477" s="3"/>
      <c r="BD477" s="3"/>
      <c r="BE477" s="3"/>
      <c r="BF477" s="3"/>
    </row>
    <row r="478" spans="1:58" ht="15">
      <c r="A478" s="3"/>
      <c r="B478" s="3"/>
      <c r="C478" s="62"/>
      <c r="D478" s="3"/>
      <c r="E478" s="3"/>
      <c r="F478" s="3"/>
      <c r="G478" s="3"/>
      <c r="H478" s="3"/>
      <c r="I478" s="6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2"/>
      <c r="AZ478" s="2"/>
      <c r="BA478" s="3"/>
      <c r="BB478" s="3"/>
      <c r="BC478" s="3"/>
      <c r="BD478" s="3"/>
      <c r="BE478" s="3"/>
      <c r="BF478" s="3"/>
    </row>
    <row r="479" spans="1:58" ht="15">
      <c r="A479" s="3"/>
      <c r="B479" s="3"/>
      <c r="C479" s="62"/>
      <c r="D479" s="3"/>
      <c r="E479" s="3"/>
      <c r="F479" s="3"/>
      <c r="G479" s="3"/>
      <c r="H479" s="3"/>
      <c r="I479" s="6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2"/>
      <c r="AZ479" s="2"/>
      <c r="BA479" s="3"/>
      <c r="BB479" s="3"/>
      <c r="BC479" s="3"/>
      <c r="BD479" s="3"/>
      <c r="BE479" s="3"/>
      <c r="BF479" s="3"/>
    </row>
    <row r="480" spans="1:58" ht="15">
      <c r="A480" s="3"/>
      <c r="B480" s="3"/>
      <c r="C480" s="62"/>
      <c r="D480" s="3"/>
      <c r="E480" s="3"/>
      <c r="F480" s="3"/>
      <c r="G480" s="3"/>
      <c r="H480" s="3"/>
      <c r="I480" s="6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2"/>
      <c r="AZ480" s="2"/>
      <c r="BA480" s="3"/>
      <c r="BB480" s="3"/>
      <c r="BC480" s="3"/>
      <c r="BD480" s="3"/>
      <c r="BE480" s="3"/>
      <c r="BF480" s="3"/>
    </row>
    <row r="481" spans="1:58" ht="15">
      <c r="A481" s="3"/>
      <c r="B481" s="3"/>
      <c r="C481" s="62"/>
      <c r="D481" s="3"/>
      <c r="E481" s="3"/>
      <c r="F481" s="3"/>
      <c r="G481" s="3"/>
      <c r="H481" s="3"/>
      <c r="I481" s="6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2"/>
      <c r="AZ481" s="2"/>
      <c r="BA481" s="3"/>
      <c r="BB481" s="3"/>
      <c r="BC481" s="3"/>
      <c r="BD481" s="3"/>
      <c r="BE481" s="3"/>
      <c r="BF481" s="3"/>
    </row>
    <row r="482" spans="1:58" ht="15">
      <c r="A482" s="3"/>
      <c r="B482" s="3"/>
      <c r="C482" s="62"/>
      <c r="D482" s="3"/>
      <c r="E482" s="3"/>
      <c r="F482" s="3"/>
      <c r="G482" s="3"/>
      <c r="H482" s="3"/>
      <c r="I482" s="6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2"/>
      <c r="AZ482" s="2"/>
      <c r="BA482" s="3"/>
      <c r="BB482" s="3"/>
      <c r="BC482" s="3"/>
      <c r="BD482" s="3"/>
      <c r="BE482" s="3"/>
      <c r="BF482" s="3"/>
    </row>
    <row r="483" spans="1:58" ht="15">
      <c r="A483" s="3"/>
      <c r="B483" s="3"/>
      <c r="C483" s="62"/>
      <c r="D483" s="3"/>
      <c r="E483" s="3"/>
      <c r="F483" s="3"/>
      <c r="G483" s="3"/>
      <c r="H483" s="3"/>
      <c r="I483" s="6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2"/>
      <c r="AZ483" s="2"/>
      <c r="BA483" s="3"/>
      <c r="BB483" s="3"/>
      <c r="BC483" s="3"/>
      <c r="BD483" s="3"/>
      <c r="BE483" s="3"/>
      <c r="BF483" s="3"/>
    </row>
    <row r="484" spans="1:58" ht="15">
      <c r="A484" s="3"/>
      <c r="B484" s="3"/>
      <c r="C484" s="62"/>
      <c r="D484" s="3"/>
      <c r="E484" s="3"/>
      <c r="F484" s="3"/>
      <c r="G484" s="3"/>
      <c r="H484" s="3"/>
      <c r="I484" s="6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2"/>
      <c r="AZ484" s="2"/>
      <c r="BA484" s="3"/>
      <c r="BB484" s="3"/>
      <c r="BC484" s="3"/>
      <c r="BD484" s="3"/>
      <c r="BE484" s="3"/>
      <c r="BF484" s="3"/>
    </row>
    <row r="485" spans="1:58" ht="15">
      <c r="A485" s="3"/>
      <c r="B485" s="3"/>
      <c r="C485" s="62"/>
      <c r="D485" s="3"/>
      <c r="E485" s="3"/>
      <c r="F485" s="3"/>
      <c r="G485" s="3"/>
      <c r="H485" s="3"/>
      <c r="I485" s="6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2"/>
      <c r="AZ485" s="2"/>
      <c r="BA485" s="3"/>
      <c r="BB485" s="3"/>
      <c r="BC485" s="3"/>
      <c r="BD485" s="3"/>
      <c r="BE485" s="3"/>
      <c r="BF485" s="3"/>
    </row>
    <row r="486" spans="1:58" ht="15">
      <c r="A486" s="3"/>
      <c r="B486" s="3"/>
      <c r="C486" s="62"/>
      <c r="D486" s="3"/>
      <c r="E486" s="3"/>
      <c r="F486" s="3"/>
      <c r="G486" s="3"/>
      <c r="H486" s="3"/>
      <c r="I486" s="6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2"/>
      <c r="AZ486" s="2"/>
      <c r="BA486" s="3"/>
      <c r="BB486" s="3"/>
      <c r="BC486" s="3"/>
      <c r="BD486" s="3"/>
      <c r="BE486" s="3"/>
      <c r="BF486" s="3"/>
    </row>
    <row r="487" spans="1:58" ht="15">
      <c r="A487" s="3"/>
      <c r="B487" s="3"/>
      <c r="C487" s="62"/>
      <c r="D487" s="3"/>
      <c r="E487" s="3"/>
      <c r="F487" s="3"/>
      <c r="G487" s="3"/>
      <c r="H487" s="3"/>
      <c r="I487" s="6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2"/>
      <c r="AZ487" s="2"/>
      <c r="BA487" s="3"/>
      <c r="BB487" s="3"/>
      <c r="BC487" s="3"/>
      <c r="BD487" s="3"/>
      <c r="BE487" s="3"/>
      <c r="BF487" s="3"/>
    </row>
    <row r="488" spans="1:58" ht="15">
      <c r="A488" s="3"/>
      <c r="B488" s="3"/>
      <c r="C488" s="62"/>
      <c r="D488" s="3"/>
      <c r="E488" s="3"/>
      <c r="F488" s="3"/>
      <c r="G488" s="3"/>
      <c r="H488" s="3"/>
      <c r="I488" s="6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2"/>
      <c r="AZ488" s="2"/>
      <c r="BA488" s="3"/>
      <c r="BB488" s="3"/>
      <c r="BC488" s="3"/>
      <c r="BD488" s="3"/>
      <c r="BE488" s="3"/>
      <c r="BF488" s="3"/>
    </row>
    <row r="489" spans="1:58" ht="15">
      <c r="A489" s="3"/>
      <c r="B489" s="3"/>
      <c r="C489" s="62"/>
      <c r="D489" s="3"/>
      <c r="E489" s="3"/>
      <c r="F489" s="3"/>
      <c r="G489" s="3"/>
      <c r="H489" s="3"/>
      <c r="I489" s="6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2"/>
      <c r="AZ489" s="2"/>
      <c r="BA489" s="3"/>
      <c r="BB489" s="3"/>
      <c r="BC489" s="3"/>
      <c r="BD489" s="3"/>
      <c r="BE489" s="3"/>
      <c r="BF489" s="3"/>
    </row>
    <row r="490" spans="1:58" ht="15">
      <c r="A490" s="3"/>
      <c r="B490" s="3"/>
      <c r="C490" s="62"/>
      <c r="D490" s="3"/>
      <c r="E490" s="3"/>
      <c r="F490" s="3"/>
      <c r="G490" s="3"/>
      <c r="H490" s="3"/>
      <c r="I490" s="6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2"/>
      <c r="AZ490" s="2"/>
      <c r="BA490" s="3"/>
      <c r="BB490" s="3"/>
      <c r="BC490" s="3"/>
      <c r="BD490" s="3"/>
      <c r="BE490" s="3"/>
      <c r="BF490" s="3"/>
    </row>
    <row r="491" spans="1:58" ht="15">
      <c r="A491" s="3"/>
      <c r="B491" s="3"/>
      <c r="C491" s="62"/>
      <c r="D491" s="3"/>
      <c r="E491" s="3"/>
      <c r="F491" s="3"/>
      <c r="G491" s="3"/>
      <c r="H491" s="3"/>
      <c r="I491" s="6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2"/>
      <c r="AZ491" s="2"/>
      <c r="BA491" s="3"/>
      <c r="BB491" s="3"/>
      <c r="BC491" s="3"/>
      <c r="BD491" s="3"/>
      <c r="BE491" s="3"/>
      <c r="BF491" s="3"/>
    </row>
    <row r="492" spans="1:58" ht="15">
      <c r="A492" s="3"/>
      <c r="B492" s="3"/>
      <c r="C492" s="62"/>
      <c r="D492" s="3"/>
      <c r="E492" s="3"/>
      <c r="F492" s="3"/>
      <c r="G492" s="3"/>
      <c r="H492" s="3"/>
      <c r="I492" s="6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2"/>
      <c r="AZ492" s="2"/>
      <c r="BA492" s="3"/>
      <c r="BB492" s="3"/>
      <c r="BC492" s="3"/>
      <c r="BD492" s="3"/>
      <c r="BE492" s="3"/>
      <c r="BF492" s="3"/>
    </row>
    <row r="493" spans="1:58" ht="15">
      <c r="A493" s="3"/>
      <c r="B493" s="3"/>
      <c r="C493" s="62"/>
      <c r="D493" s="3"/>
      <c r="E493" s="3"/>
      <c r="F493" s="3"/>
      <c r="G493" s="3"/>
      <c r="H493" s="3"/>
      <c r="I493" s="6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2"/>
      <c r="AZ493" s="2"/>
      <c r="BA493" s="3"/>
      <c r="BB493" s="3"/>
      <c r="BC493" s="3"/>
      <c r="BD493" s="3"/>
      <c r="BE493" s="3"/>
      <c r="BF493" s="3"/>
    </row>
    <row r="494" spans="1:58" ht="15">
      <c r="A494" s="3"/>
      <c r="B494" s="3"/>
      <c r="C494" s="62"/>
      <c r="D494" s="3"/>
      <c r="E494" s="3"/>
      <c r="F494" s="3"/>
      <c r="G494" s="3"/>
      <c r="H494" s="3"/>
      <c r="I494" s="6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2"/>
      <c r="AZ494" s="2"/>
      <c r="BA494" s="3"/>
      <c r="BB494" s="3"/>
      <c r="BC494" s="3"/>
      <c r="BD494" s="3"/>
      <c r="BE494" s="3"/>
      <c r="BF494" s="3"/>
    </row>
    <row r="495" spans="1:58" ht="15">
      <c r="A495" s="3"/>
      <c r="B495" s="3"/>
      <c r="C495" s="62"/>
      <c r="D495" s="3"/>
      <c r="E495" s="3"/>
      <c r="F495" s="3"/>
      <c r="G495" s="3"/>
      <c r="H495" s="3"/>
      <c r="I495" s="6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2"/>
      <c r="AZ495" s="2"/>
      <c r="BA495" s="3"/>
      <c r="BB495" s="3"/>
      <c r="BC495" s="3"/>
      <c r="BD495" s="3"/>
      <c r="BE495" s="3"/>
      <c r="BF495" s="3"/>
    </row>
    <row r="496" spans="1:58" ht="15">
      <c r="A496" s="3"/>
      <c r="B496" s="3"/>
      <c r="C496" s="62"/>
      <c r="D496" s="3"/>
      <c r="E496" s="3"/>
      <c r="F496" s="3"/>
      <c r="G496" s="3"/>
      <c r="H496" s="3"/>
      <c r="I496" s="6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2"/>
      <c r="AZ496" s="2"/>
      <c r="BA496" s="3"/>
      <c r="BB496" s="3"/>
      <c r="BC496" s="3"/>
      <c r="BD496" s="3"/>
      <c r="BE496" s="3"/>
      <c r="BF496" s="3"/>
    </row>
    <row r="497" spans="1:58" ht="15">
      <c r="A497" s="3"/>
      <c r="B497" s="3"/>
      <c r="C497" s="62"/>
      <c r="D497" s="3"/>
      <c r="E497" s="3"/>
      <c r="F497" s="3"/>
      <c r="G497" s="3"/>
      <c r="H497" s="3"/>
      <c r="I497" s="6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2"/>
      <c r="AZ497" s="2"/>
      <c r="BA497" s="3"/>
      <c r="BB497" s="3"/>
      <c r="BC497" s="3"/>
      <c r="BD497" s="3"/>
      <c r="BE497" s="3"/>
      <c r="BF497" s="3"/>
    </row>
    <row r="498" spans="1:58" ht="15">
      <c r="A498" s="3"/>
      <c r="B498" s="3"/>
      <c r="C498" s="62"/>
      <c r="D498" s="3"/>
      <c r="E498" s="3"/>
      <c r="F498" s="3"/>
      <c r="G498" s="3"/>
      <c r="H498" s="3"/>
      <c r="I498" s="6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2"/>
      <c r="AZ498" s="2"/>
      <c r="BA498" s="3"/>
      <c r="BB498" s="3"/>
      <c r="BC498" s="3"/>
      <c r="BD498" s="3"/>
      <c r="BE498" s="3"/>
      <c r="BF498" s="3"/>
    </row>
    <row r="499" spans="1:58" ht="15">
      <c r="A499" s="3"/>
      <c r="B499" s="3"/>
      <c r="C499" s="62"/>
      <c r="D499" s="3"/>
      <c r="E499" s="3"/>
      <c r="F499" s="3"/>
      <c r="G499" s="3"/>
      <c r="H499" s="3"/>
      <c r="I499" s="6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2"/>
      <c r="AZ499" s="2"/>
      <c r="BA499" s="3"/>
      <c r="BB499" s="3"/>
      <c r="BC499" s="3"/>
      <c r="BD499" s="3"/>
      <c r="BE499" s="3"/>
      <c r="BF499" s="3"/>
    </row>
    <row r="500" spans="1:58" ht="15">
      <c r="A500" s="3"/>
      <c r="B500" s="3"/>
      <c r="C500" s="62"/>
      <c r="D500" s="3"/>
      <c r="E500" s="3"/>
      <c r="F500" s="3"/>
      <c r="G500" s="3"/>
      <c r="H500" s="3"/>
      <c r="I500" s="6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2"/>
      <c r="AZ500" s="2"/>
      <c r="BA500" s="3"/>
      <c r="BB500" s="3"/>
      <c r="BC500" s="3"/>
      <c r="BD500" s="3"/>
      <c r="BE500" s="3"/>
      <c r="BF500" s="3"/>
    </row>
    <row r="501" spans="1:58" ht="15">
      <c r="A501" s="3"/>
      <c r="B501" s="3"/>
      <c r="C501" s="62"/>
      <c r="D501" s="3"/>
      <c r="E501" s="3"/>
      <c r="F501" s="3"/>
      <c r="G501" s="3"/>
      <c r="H501" s="3"/>
      <c r="I501" s="6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2"/>
      <c r="AZ501" s="2"/>
      <c r="BA501" s="3"/>
      <c r="BB501" s="3"/>
      <c r="BC501" s="3"/>
      <c r="BD501" s="3"/>
      <c r="BE501" s="3"/>
      <c r="BF501" s="3"/>
    </row>
    <row r="502" spans="1:58" ht="15">
      <c r="A502" s="3"/>
      <c r="B502" s="3"/>
      <c r="C502" s="62"/>
      <c r="D502" s="3"/>
      <c r="E502" s="3"/>
      <c r="F502" s="3"/>
      <c r="G502" s="3"/>
      <c r="H502" s="3"/>
      <c r="I502" s="6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2"/>
      <c r="AZ502" s="2"/>
      <c r="BA502" s="3"/>
      <c r="BB502" s="3"/>
      <c r="BC502" s="3"/>
      <c r="BD502" s="3"/>
      <c r="BE502" s="3"/>
      <c r="BF502" s="3"/>
    </row>
    <row r="503" spans="1:58" ht="15">
      <c r="A503" s="3"/>
      <c r="B503" s="3"/>
      <c r="C503" s="62"/>
      <c r="D503" s="3"/>
      <c r="E503" s="3"/>
      <c r="F503" s="3"/>
      <c r="G503" s="3"/>
      <c r="H503" s="3"/>
      <c r="I503" s="6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2"/>
      <c r="AZ503" s="2"/>
      <c r="BA503" s="3"/>
      <c r="BB503" s="3"/>
      <c r="BC503" s="3"/>
      <c r="BD503" s="3"/>
      <c r="BE503" s="3"/>
      <c r="BF503" s="3"/>
    </row>
    <row r="504" spans="1:58" ht="15">
      <c r="A504" s="3"/>
      <c r="B504" s="3"/>
      <c r="C504" s="62"/>
      <c r="D504" s="3"/>
      <c r="E504" s="3"/>
      <c r="F504" s="3"/>
      <c r="G504" s="3"/>
      <c r="H504" s="3"/>
      <c r="I504" s="6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2"/>
      <c r="AZ504" s="2"/>
      <c r="BA504" s="3"/>
      <c r="BB504" s="3"/>
      <c r="BC504" s="3"/>
      <c r="BD504" s="3"/>
      <c r="BE504" s="3"/>
      <c r="BF504" s="3"/>
    </row>
    <row r="505" spans="1:58" ht="15">
      <c r="A505" s="3"/>
      <c r="B505" s="3"/>
      <c r="C505" s="62"/>
      <c r="D505" s="3"/>
      <c r="E505" s="3"/>
      <c r="F505" s="3"/>
      <c r="G505" s="3"/>
      <c r="H505" s="3"/>
      <c r="I505" s="6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2"/>
      <c r="AZ505" s="2"/>
      <c r="BA505" s="3"/>
      <c r="BB505" s="3"/>
      <c r="BC505" s="3"/>
      <c r="BD505" s="3"/>
      <c r="BE505" s="3"/>
      <c r="BF505" s="3"/>
    </row>
    <row r="506" spans="1:58" ht="15">
      <c r="A506" s="3"/>
      <c r="B506" s="3"/>
      <c r="C506" s="62"/>
      <c r="D506" s="3"/>
      <c r="E506" s="3"/>
      <c r="F506" s="3"/>
      <c r="G506" s="3"/>
      <c r="H506" s="3"/>
      <c r="I506" s="6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2"/>
      <c r="AZ506" s="2"/>
      <c r="BA506" s="3"/>
      <c r="BB506" s="3"/>
      <c r="BC506" s="3"/>
      <c r="BD506" s="3"/>
      <c r="BE506" s="3"/>
      <c r="BF506" s="3"/>
    </row>
    <row r="507" spans="1:58" ht="15">
      <c r="A507" s="3"/>
      <c r="B507" s="3"/>
      <c r="C507" s="62"/>
      <c r="D507" s="3"/>
      <c r="E507" s="3"/>
      <c r="F507" s="3"/>
      <c r="G507" s="3"/>
      <c r="H507" s="3"/>
      <c r="I507" s="6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2"/>
      <c r="AZ507" s="2"/>
      <c r="BA507" s="3"/>
      <c r="BB507" s="3"/>
      <c r="BC507" s="3"/>
      <c r="BD507" s="3"/>
      <c r="BE507" s="3"/>
      <c r="BF507" s="3"/>
    </row>
    <row r="508" spans="1:58" ht="15">
      <c r="A508" s="3"/>
      <c r="B508" s="3"/>
      <c r="C508" s="62"/>
      <c r="D508" s="3"/>
      <c r="E508" s="3"/>
      <c r="F508" s="3"/>
      <c r="G508" s="3"/>
      <c r="H508" s="3"/>
      <c r="I508" s="6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2"/>
      <c r="AZ508" s="2"/>
      <c r="BA508" s="3"/>
      <c r="BB508" s="3"/>
      <c r="BC508" s="3"/>
      <c r="BD508" s="3"/>
      <c r="BE508" s="3"/>
      <c r="BF508" s="3"/>
    </row>
    <row r="509" spans="1:58" ht="15">
      <c r="A509" s="3"/>
      <c r="B509" s="3"/>
      <c r="C509" s="62"/>
      <c r="D509" s="3"/>
      <c r="E509" s="3"/>
      <c r="F509" s="3"/>
      <c r="G509" s="3"/>
      <c r="H509" s="3"/>
      <c r="I509" s="6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2"/>
      <c r="AZ509" s="2"/>
      <c r="BA509" s="3"/>
      <c r="BB509" s="3"/>
      <c r="BC509" s="3"/>
      <c r="BD509" s="3"/>
      <c r="BE509" s="3"/>
      <c r="BF509" s="3"/>
    </row>
    <row r="510" spans="1:58" ht="15">
      <c r="A510" s="3"/>
      <c r="B510" s="3"/>
      <c r="C510" s="62"/>
      <c r="D510" s="3"/>
      <c r="E510" s="3"/>
      <c r="F510" s="3"/>
      <c r="G510" s="3"/>
      <c r="H510" s="3"/>
      <c r="I510" s="6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2"/>
      <c r="AZ510" s="2"/>
      <c r="BA510" s="3"/>
      <c r="BB510" s="3"/>
      <c r="BC510" s="3"/>
      <c r="BD510" s="3"/>
      <c r="BE510" s="3"/>
      <c r="BF510" s="3"/>
    </row>
    <row r="511" spans="1:58" ht="15">
      <c r="A511" s="3"/>
      <c r="B511" s="3"/>
      <c r="C511" s="62"/>
      <c r="D511" s="3"/>
      <c r="E511" s="3"/>
      <c r="F511" s="3"/>
      <c r="G511" s="3"/>
      <c r="H511" s="3"/>
      <c r="I511" s="6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2"/>
      <c r="AZ511" s="2"/>
      <c r="BA511" s="3"/>
      <c r="BB511" s="3"/>
      <c r="BC511" s="3"/>
      <c r="BD511" s="3"/>
      <c r="BE511" s="3"/>
      <c r="BF511" s="3"/>
    </row>
    <row r="512" spans="1:58" ht="15">
      <c r="A512" s="3"/>
      <c r="B512" s="3"/>
      <c r="C512" s="62"/>
      <c r="D512" s="3"/>
      <c r="E512" s="3"/>
      <c r="F512" s="3"/>
      <c r="G512" s="3"/>
      <c r="H512" s="3"/>
      <c r="I512" s="6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2"/>
      <c r="AZ512" s="2"/>
      <c r="BA512" s="3"/>
      <c r="BB512" s="3"/>
      <c r="BC512" s="3"/>
      <c r="BD512" s="3"/>
      <c r="BE512" s="3"/>
      <c r="BF512" s="3"/>
    </row>
    <row r="513" spans="1:58" ht="15">
      <c r="A513" s="3"/>
      <c r="B513" s="3"/>
      <c r="C513" s="62"/>
      <c r="D513" s="3"/>
      <c r="E513" s="3"/>
      <c r="F513" s="3"/>
      <c r="G513" s="3"/>
      <c r="H513" s="3"/>
      <c r="I513" s="6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2"/>
      <c r="AZ513" s="2"/>
      <c r="BA513" s="3"/>
      <c r="BB513" s="3"/>
      <c r="BC513" s="3"/>
      <c r="BD513" s="3"/>
      <c r="BE513" s="3"/>
      <c r="BF513" s="3"/>
    </row>
    <row r="514" spans="1:58" ht="15">
      <c r="A514" s="3"/>
      <c r="B514" s="3"/>
      <c r="C514" s="62"/>
      <c r="D514" s="3"/>
      <c r="E514" s="3"/>
      <c r="F514" s="3"/>
      <c r="G514" s="3"/>
      <c r="H514" s="3"/>
      <c r="I514" s="6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2"/>
      <c r="AZ514" s="2"/>
      <c r="BA514" s="3"/>
      <c r="BB514" s="3"/>
      <c r="BC514" s="3"/>
      <c r="BD514" s="3"/>
      <c r="BE514" s="3"/>
      <c r="BF514" s="3"/>
    </row>
    <row r="515" spans="1:58" ht="15">
      <c r="A515" s="3"/>
      <c r="B515" s="3"/>
      <c r="C515" s="62"/>
      <c r="D515" s="3"/>
      <c r="E515" s="3"/>
      <c r="F515" s="3"/>
      <c r="G515" s="3"/>
      <c r="H515" s="3"/>
      <c r="I515" s="6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2"/>
      <c r="AZ515" s="2"/>
      <c r="BA515" s="3"/>
      <c r="BB515" s="3"/>
      <c r="BC515" s="3"/>
      <c r="BD515" s="3"/>
      <c r="BE515" s="3"/>
      <c r="BF515" s="3"/>
    </row>
    <row r="516" spans="1:58" ht="15">
      <c r="A516" s="3"/>
      <c r="B516" s="3"/>
      <c r="C516" s="62"/>
      <c r="D516" s="3"/>
      <c r="E516" s="3"/>
      <c r="F516" s="3"/>
      <c r="G516" s="3"/>
      <c r="H516" s="3"/>
      <c r="I516" s="6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2"/>
      <c r="AZ516" s="2"/>
      <c r="BA516" s="3"/>
      <c r="BB516" s="3"/>
      <c r="BC516" s="3"/>
      <c r="BD516" s="3"/>
      <c r="BE516" s="3"/>
      <c r="BF516" s="3"/>
    </row>
    <row r="517" spans="1:58" ht="15">
      <c r="A517" s="3"/>
      <c r="B517" s="3"/>
      <c r="C517" s="62"/>
      <c r="D517" s="3"/>
      <c r="E517" s="3"/>
      <c r="F517" s="3"/>
      <c r="G517" s="3"/>
      <c r="H517" s="3"/>
      <c r="I517" s="6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2"/>
      <c r="AZ517" s="2"/>
      <c r="BA517" s="3"/>
      <c r="BB517" s="3"/>
      <c r="BC517" s="3"/>
      <c r="BD517" s="3"/>
      <c r="BE517" s="3"/>
      <c r="BF517" s="3"/>
    </row>
    <row r="518" spans="1:58" ht="15">
      <c r="A518" s="3"/>
      <c r="B518" s="3"/>
      <c r="C518" s="62"/>
      <c r="D518" s="3"/>
      <c r="E518" s="3"/>
      <c r="F518" s="3"/>
      <c r="G518" s="3"/>
      <c r="H518" s="3"/>
      <c r="I518" s="6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2"/>
      <c r="AZ518" s="2"/>
      <c r="BA518" s="3"/>
      <c r="BB518" s="3"/>
      <c r="BC518" s="3"/>
      <c r="BD518" s="3"/>
      <c r="BE518" s="3"/>
      <c r="BF518" s="3"/>
    </row>
    <row r="519" spans="1:58" ht="15">
      <c r="A519" s="3"/>
      <c r="B519" s="3"/>
      <c r="C519" s="62"/>
      <c r="D519" s="3"/>
      <c r="E519" s="3"/>
      <c r="F519" s="3"/>
      <c r="G519" s="3"/>
      <c r="H519" s="3"/>
      <c r="I519" s="6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2"/>
      <c r="AZ519" s="2"/>
      <c r="BA519" s="3"/>
      <c r="BB519" s="3"/>
      <c r="BC519" s="3"/>
      <c r="BD519" s="3"/>
      <c r="BE519" s="3"/>
      <c r="BF519" s="3"/>
    </row>
    <row r="520" spans="1:58" ht="15">
      <c r="A520" s="3"/>
      <c r="B520" s="3"/>
      <c r="C520" s="62"/>
      <c r="D520" s="3"/>
      <c r="E520" s="3"/>
      <c r="F520" s="3"/>
      <c r="G520" s="3"/>
      <c r="H520" s="3"/>
      <c r="I520" s="6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2"/>
      <c r="AZ520" s="2"/>
      <c r="BA520" s="3"/>
      <c r="BB520" s="3"/>
      <c r="BC520" s="3"/>
      <c r="BD520" s="3"/>
      <c r="BE520" s="3"/>
      <c r="BF520" s="3"/>
    </row>
    <row r="521" spans="1:58" ht="15">
      <c r="A521" s="3"/>
      <c r="B521" s="3"/>
      <c r="C521" s="62"/>
      <c r="D521" s="3"/>
      <c r="E521" s="3"/>
      <c r="F521" s="3"/>
      <c r="G521" s="3"/>
      <c r="H521" s="3"/>
      <c r="I521" s="6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2"/>
      <c r="AZ521" s="2"/>
      <c r="BA521" s="3"/>
      <c r="BB521" s="3"/>
      <c r="BC521" s="3"/>
      <c r="BD521" s="3"/>
      <c r="BE521" s="3"/>
      <c r="BF521" s="3"/>
    </row>
    <row r="522" spans="1:58" ht="15">
      <c r="A522" s="3"/>
      <c r="B522" s="3"/>
      <c r="C522" s="62"/>
      <c r="D522" s="3"/>
      <c r="E522" s="3"/>
      <c r="F522" s="3"/>
      <c r="G522" s="3"/>
      <c r="H522" s="3"/>
      <c r="I522" s="6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2"/>
      <c r="AZ522" s="2"/>
      <c r="BA522" s="3"/>
      <c r="BB522" s="3"/>
      <c r="BC522" s="3"/>
      <c r="BD522" s="3"/>
      <c r="BE522" s="3"/>
      <c r="BF522" s="3"/>
    </row>
    <row r="523" spans="1:58" ht="15">
      <c r="A523" s="3"/>
      <c r="B523" s="3"/>
      <c r="C523" s="62"/>
      <c r="D523" s="3"/>
      <c r="E523" s="3"/>
      <c r="F523" s="3"/>
      <c r="G523" s="3"/>
      <c r="H523" s="3"/>
      <c r="I523" s="6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2"/>
      <c r="AZ523" s="2"/>
      <c r="BA523" s="3"/>
      <c r="BB523" s="3"/>
      <c r="BC523" s="3"/>
      <c r="BD523" s="3"/>
      <c r="BE523" s="3"/>
      <c r="BF523" s="3"/>
    </row>
    <row r="524" spans="1:58" ht="15">
      <c r="A524" s="3"/>
      <c r="B524" s="3"/>
      <c r="C524" s="62"/>
      <c r="D524" s="3"/>
      <c r="E524" s="3"/>
      <c r="F524" s="3"/>
      <c r="G524" s="3"/>
      <c r="H524" s="3"/>
      <c r="I524" s="6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2"/>
      <c r="AZ524" s="2"/>
      <c r="BA524" s="3"/>
      <c r="BB524" s="3"/>
      <c r="BC524" s="3"/>
      <c r="BD524" s="3"/>
      <c r="BE524" s="3"/>
      <c r="BF524" s="3"/>
    </row>
    <row r="525" spans="1:58" ht="15">
      <c r="A525" s="3"/>
      <c r="B525" s="3"/>
      <c r="C525" s="62"/>
      <c r="D525" s="3"/>
      <c r="E525" s="3"/>
      <c r="F525" s="3"/>
      <c r="G525" s="3"/>
      <c r="H525" s="3"/>
      <c r="I525" s="6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2"/>
      <c r="AZ525" s="2"/>
      <c r="BA525" s="3"/>
      <c r="BB525" s="3"/>
      <c r="BC525" s="3"/>
      <c r="BD525" s="3"/>
      <c r="BE525" s="3"/>
      <c r="BF525" s="3"/>
    </row>
    <row r="526" spans="1:58" ht="15">
      <c r="A526" s="3"/>
      <c r="B526" s="3"/>
      <c r="C526" s="62"/>
      <c r="D526" s="3"/>
      <c r="E526" s="3"/>
      <c r="F526" s="3"/>
      <c r="G526" s="3"/>
      <c r="H526" s="3"/>
      <c r="I526" s="6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2"/>
      <c r="AZ526" s="2"/>
      <c r="BA526" s="3"/>
      <c r="BB526" s="3"/>
      <c r="BC526" s="3"/>
      <c r="BD526" s="3"/>
      <c r="BE526" s="3"/>
      <c r="BF526" s="3"/>
    </row>
    <row r="527" spans="1:58" ht="15">
      <c r="A527" s="3"/>
      <c r="B527" s="3"/>
      <c r="C527" s="62"/>
      <c r="D527" s="3"/>
      <c r="E527" s="3"/>
      <c r="F527" s="3"/>
      <c r="G527" s="3"/>
      <c r="H527" s="3"/>
      <c r="I527" s="6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2"/>
      <c r="AZ527" s="2"/>
      <c r="BA527" s="3"/>
      <c r="BB527" s="3"/>
      <c r="BC527" s="3"/>
      <c r="BD527" s="3"/>
      <c r="BE527" s="3"/>
      <c r="BF527" s="3"/>
    </row>
    <row r="528" spans="1:58" ht="15">
      <c r="A528" s="3"/>
      <c r="B528" s="3"/>
      <c r="C528" s="62"/>
      <c r="D528" s="3"/>
      <c r="E528" s="3"/>
      <c r="F528" s="3"/>
      <c r="G528" s="3"/>
      <c r="H528" s="3"/>
      <c r="I528" s="6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2"/>
      <c r="AZ528" s="2"/>
      <c r="BA528" s="3"/>
      <c r="BB528" s="3"/>
      <c r="BC528" s="3"/>
      <c r="BD528" s="3"/>
      <c r="BE528" s="3"/>
      <c r="BF528" s="3"/>
    </row>
    <row r="529" spans="1:58" ht="15">
      <c r="A529" s="3"/>
      <c r="B529" s="3"/>
      <c r="C529" s="62"/>
      <c r="D529" s="3"/>
      <c r="E529" s="3"/>
      <c r="F529" s="3"/>
      <c r="G529" s="3"/>
      <c r="H529" s="3"/>
      <c r="I529" s="6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2"/>
      <c r="AZ529" s="2"/>
      <c r="BA529" s="3"/>
      <c r="BB529" s="3"/>
      <c r="BC529" s="3"/>
      <c r="BD529" s="3"/>
      <c r="BE529" s="3"/>
      <c r="BF529" s="3"/>
    </row>
    <row r="530" spans="1:58" ht="15">
      <c r="A530" s="3"/>
      <c r="B530" s="3"/>
      <c r="C530" s="62"/>
      <c r="D530" s="3"/>
      <c r="E530" s="3"/>
      <c r="F530" s="3"/>
      <c r="G530" s="3"/>
      <c r="H530" s="3"/>
      <c r="I530" s="6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2"/>
      <c r="AZ530" s="2"/>
      <c r="BA530" s="3"/>
      <c r="BB530" s="3"/>
      <c r="BC530" s="3"/>
      <c r="BD530" s="3"/>
      <c r="BE530" s="3"/>
      <c r="BF530" s="3"/>
    </row>
    <row r="531" spans="1:58" ht="15">
      <c r="A531" s="3"/>
      <c r="B531" s="3"/>
      <c r="C531" s="62"/>
      <c r="D531" s="3"/>
      <c r="E531" s="3"/>
      <c r="F531" s="3"/>
      <c r="G531" s="3"/>
      <c r="H531" s="3"/>
      <c r="I531" s="6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2"/>
      <c r="AZ531" s="2"/>
      <c r="BA531" s="3"/>
      <c r="BB531" s="3"/>
      <c r="BC531" s="3"/>
      <c r="BD531" s="3"/>
      <c r="BE531" s="3"/>
      <c r="BF531" s="3"/>
    </row>
    <row r="532" spans="1:58" ht="15">
      <c r="A532" s="3"/>
      <c r="B532" s="3"/>
      <c r="C532" s="62"/>
      <c r="D532" s="3"/>
      <c r="E532" s="3"/>
      <c r="F532" s="3"/>
      <c r="G532" s="3"/>
      <c r="H532" s="3"/>
      <c r="I532" s="6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2"/>
      <c r="AZ532" s="2"/>
      <c r="BA532" s="3"/>
      <c r="BB532" s="3"/>
      <c r="BC532" s="3"/>
      <c r="BD532" s="3"/>
      <c r="BE532" s="3"/>
      <c r="BF532" s="3"/>
    </row>
    <row r="533" spans="1:58" ht="15">
      <c r="A533" s="3"/>
      <c r="B533" s="3"/>
      <c r="C533" s="62"/>
      <c r="D533" s="3"/>
      <c r="E533" s="3"/>
      <c r="F533" s="3"/>
      <c r="G533" s="3"/>
      <c r="H533" s="3"/>
      <c r="I533" s="6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2"/>
      <c r="AZ533" s="2"/>
      <c r="BA533" s="3"/>
      <c r="BB533" s="3"/>
      <c r="BC533" s="3"/>
      <c r="BD533" s="3"/>
      <c r="BE533" s="3"/>
      <c r="BF533" s="3"/>
    </row>
    <row r="534" spans="1:58" ht="15">
      <c r="A534" s="3"/>
      <c r="B534" s="3"/>
      <c r="C534" s="62"/>
      <c r="D534" s="3"/>
      <c r="E534" s="3"/>
      <c r="F534" s="3"/>
      <c r="G534" s="3"/>
      <c r="H534" s="3"/>
      <c r="I534" s="6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2"/>
      <c r="AZ534" s="2"/>
      <c r="BA534" s="3"/>
      <c r="BB534" s="3"/>
      <c r="BC534" s="3"/>
      <c r="BD534" s="3"/>
      <c r="BE534" s="3"/>
      <c r="BF534" s="3"/>
    </row>
    <row r="535" spans="1:58" ht="15">
      <c r="A535" s="3"/>
      <c r="B535" s="3"/>
      <c r="C535" s="62"/>
      <c r="D535" s="3"/>
      <c r="E535" s="3"/>
      <c r="F535" s="3"/>
      <c r="G535" s="3"/>
      <c r="H535" s="3"/>
      <c r="I535" s="6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2"/>
      <c r="AZ535" s="2"/>
      <c r="BA535" s="3"/>
      <c r="BB535" s="3"/>
      <c r="BC535" s="3"/>
      <c r="BD535" s="3"/>
      <c r="BE535" s="3"/>
      <c r="BF535" s="3"/>
    </row>
    <row r="536" spans="1:58" ht="15">
      <c r="A536" s="3"/>
      <c r="B536" s="3"/>
      <c r="C536" s="62"/>
      <c r="D536" s="3"/>
      <c r="E536" s="3"/>
      <c r="F536" s="3"/>
      <c r="G536" s="3"/>
      <c r="H536" s="3"/>
      <c r="I536" s="6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2"/>
      <c r="AZ536" s="2"/>
      <c r="BA536" s="3"/>
      <c r="BB536" s="3"/>
      <c r="BC536" s="3"/>
      <c r="BD536" s="3"/>
      <c r="BE536" s="3"/>
      <c r="BF536" s="3"/>
    </row>
    <row r="537" spans="1:58" ht="15">
      <c r="A537" s="3"/>
      <c r="B537" s="3"/>
      <c r="C537" s="62"/>
      <c r="D537" s="3"/>
      <c r="E537" s="3"/>
      <c r="F537" s="3"/>
      <c r="G537" s="3"/>
      <c r="H537" s="3"/>
      <c r="I537" s="6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2"/>
      <c r="AZ537" s="2"/>
      <c r="BA537" s="3"/>
      <c r="BB537" s="3"/>
      <c r="BC537" s="3"/>
      <c r="BD537" s="3"/>
      <c r="BE537" s="3"/>
      <c r="BF537" s="3"/>
    </row>
    <row r="538" spans="1:58" ht="15">
      <c r="A538" s="3"/>
      <c r="B538" s="3"/>
      <c r="C538" s="62"/>
      <c r="D538" s="3"/>
      <c r="E538" s="3"/>
      <c r="F538" s="3"/>
      <c r="G538" s="3"/>
      <c r="H538" s="3"/>
      <c r="I538" s="6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2"/>
      <c r="AZ538" s="2"/>
      <c r="BA538" s="3"/>
      <c r="BB538" s="3"/>
      <c r="BC538" s="3"/>
      <c r="BD538" s="3"/>
      <c r="BE538" s="3"/>
      <c r="BF538" s="3"/>
    </row>
    <row r="539" spans="1:58" ht="15">
      <c r="A539" s="3"/>
      <c r="B539" s="3"/>
      <c r="C539" s="62"/>
      <c r="D539" s="3"/>
      <c r="E539" s="3"/>
      <c r="F539" s="3"/>
      <c r="G539" s="3"/>
      <c r="H539" s="3"/>
      <c r="I539" s="6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2"/>
      <c r="AZ539" s="2"/>
      <c r="BA539" s="3"/>
      <c r="BB539" s="3"/>
      <c r="BC539" s="3"/>
      <c r="BD539" s="3"/>
      <c r="BE539" s="3"/>
      <c r="BF539" s="3"/>
    </row>
    <row r="540" spans="1:58" ht="15">
      <c r="A540" s="3"/>
      <c r="B540" s="3"/>
      <c r="C540" s="62"/>
      <c r="D540" s="3"/>
      <c r="E540" s="3"/>
      <c r="F540" s="3"/>
      <c r="G540" s="3"/>
      <c r="H540" s="3"/>
      <c r="I540" s="6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2"/>
      <c r="AZ540" s="2"/>
      <c r="BA540" s="3"/>
      <c r="BB540" s="3"/>
      <c r="BC540" s="3"/>
      <c r="BD540" s="3"/>
      <c r="BE540" s="3"/>
      <c r="BF540" s="3"/>
    </row>
    <row r="541" spans="1:58" ht="15">
      <c r="A541" s="3"/>
      <c r="B541" s="3"/>
      <c r="C541" s="62"/>
      <c r="D541" s="3"/>
      <c r="E541" s="3"/>
      <c r="F541" s="3"/>
      <c r="G541" s="3"/>
      <c r="H541" s="3"/>
      <c r="I541" s="6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2"/>
      <c r="AZ541" s="2"/>
      <c r="BA541" s="3"/>
      <c r="BB541" s="3"/>
      <c r="BC541" s="3"/>
      <c r="BD541" s="3"/>
      <c r="BE541" s="3"/>
      <c r="BF541" s="3"/>
    </row>
    <row r="542" spans="1:58" ht="15">
      <c r="A542" s="3"/>
      <c r="B542" s="3"/>
      <c r="C542" s="62"/>
      <c r="D542" s="3"/>
      <c r="E542" s="3"/>
      <c r="F542" s="3"/>
      <c r="G542" s="3"/>
      <c r="H542" s="3"/>
      <c r="I542" s="6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2"/>
      <c r="AZ542" s="2"/>
      <c r="BA542" s="3"/>
      <c r="BB542" s="3"/>
      <c r="BC542" s="3"/>
      <c r="BD542" s="3"/>
      <c r="BE542" s="3"/>
      <c r="BF542" s="3"/>
    </row>
    <row r="543" spans="1:58" ht="15">
      <c r="A543" s="3"/>
      <c r="B543" s="3"/>
      <c r="C543" s="62"/>
      <c r="D543" s="3"/>
      <c r="E543" s="3"/>
      <c r="F543" s="3"/>
      <c r="G543" s="3"/>
      <c r="H543" s="3"/>
      <c r="I543" s="6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2"/>
      <c r="AZ543" s="2"/>
      <c r="BA543" s="3"/>
      <c r="BB543" s="3"/>
      <c r="BC543" s="3"/>
      <c r="BD543" s="3"/>
      <c r="BE543" s="3"/>
      <c r="BF543" s="3"/>
    </row>
    <row r="544" spans="1:58" ht="15">
      <c r="A544" s="3"/>
      <c r="B544" s="3"/>
      <c r="C544" s="62"/>
      <c r="D544" s="3"/>
      <c r="E544" s="3"/>
      <c r="F544" s="3"/>
      <c r="G544" s="3"/>
      <c r="H544" s="3"/>
      <c r="I544" s="6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2"/>
      <c r="AZ544" s="2"/>
      <c r="BA544" s="3"/>
      <c r="BB544" s="3"/>
      <c r="BC544" s="3"/>
      <c r="BD544" s="3"/>
      <c r="BE544" s="3"/>
      <c r="BF544" s="3"/>
    </row>
    <row r="545" spans="1:58" ht="15">
      <c r="A545" s="3"/>
      <c r="B545" s="3"/>
      <c r="C545" s="62"/>
      <c r="D545" s="3"/>
      <c r="E545" s="3"/>
      <c r="F545" s="3"/>
      <c r="G545" s="3"/>
      <c r="H545" s="3"/>
      <c r="I545" s="6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2"/>
      <c r="AZ545" s="2"/>
      <c r="BA545" s="3"/>
      <c r="BB545" s="3"/>
      <c r="BC545" s="3"/>
      <c r="BD545" s="3"/>
      <c r="BE545" s="3"/>
      <c r="BF545" s="3"/>
    </row>
    <row r="546" spans="1:58" ht="15">
      <c r="A546" s="3"/>
      <c r="B546" s="3"/>
      <c r="C546" s="62"/>
      <c r="D546" s="3"/>
      <c r="E546" s="3"/>
      <c r="F546" s="3"/>
      <c r="G546" s="3"/>
      <c r="H546" s="3"/>
      <c r="I546" s="6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2"/>
      <c r="AZ546" s="2"/>
      <c r="BA546" s="3"/>
      <c r="BB546" s="3"/>
      <c r="BC546" s="3"/>
      <c r="BD546" s="3"/>
      <c r="BE546" s="3"/>
      <c r="BF546" s="3"/>
    </row>
    <row r="547" spans="1:58" ht="15">
      <c r="A547" s="3"/>
      <c r="B547" s="3"/>
      <c r="C547" s="62"/>
      <c r="D547" s="3"/>
      <c r="E547" s="3"/>
      <c r="F547" s="3"/>
      <c r="G547" s="3"/>
      <c r="H547" s="3"/>
      <c r="I547" s="6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2"/>
      <c r="AZ547" s="2"/>
      <c r="BA547" s="3"/>
      <c r="BB547" s="3"/>
      <c r="BC547" s="3"/>
      <c r="BD547" s="3"/>
      <c r="BE547" s="3"/>
      <c r="BF547" s="3"/>
    </row>
    <row r="548" spans="1:58" ht="15">
      <c r="A548" s="3"/>
      <c r="B548" s="3"/>
      <c r="C548" s="62"/>
      <c r="D548" s="3"/>
      <c r="E548" s="3"/>
      <c r="F548" s="3"/>
      <c r="G548" s="3"/>
      <c r="H548" s="3"/>
      <c r="I548" s="6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2"/>
      <c r="AZ548" s="2"/>
      <c r="BA548" s="3"/>
      <c r="BB548" s="3"/>
      <c r="BC548" s="3"/>
      <c r="BD548" s="3"/>
      <c r="BE548" s="3"/>
      <c r="BF548" s="3"/>
    </row>
    <row r="549" spans="1:58" ht="15">
      <c r="A549" s="3"/>
      <c r="B549" s="3"/>
      <c r="C549" s="62"/>
      <c r="D549" s="3"/>
      <c r="E549" s="3"/>
      <c r="F549" s="3"/>
      <c r="G549" s="3"/>
      <c r="H549" s="3"/>
      <c r="I549" s="6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2"/>
      <c r="AZ549" s="2"/>
      <c r="BA549" s="3"/>
      <c r="BB549" s="3"/>
      <c r="BC549" s="3"/>
      <c r="BD549" s="3"/>
      <c r="BE549" s="3"/>
      <c r="BF549" s="3"/>
    </row>
    <row r="550" spans="1:58" ht="15">
      <c r="A550" s="3"/>
      <c r="B550" s="3"/>
      <c r="C550" s="62"/>
      <c r="D550" s="3"/>
      <c r="E550" s="3"/>
      <c r="F550" s="3"/>
      <c r="G550" s="3"/>
      <c r="H550" s="3"/>
      <c r="I550" s="6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2"/>
      <c r="AZ550" s="2"/>
      <c r="BA550" s="3"/>
      <c r="BB550" s="3"/>
      <c r="BC550" s="3"/>
      <c r="BD550" s="3"/>
      <c r="BE550" s="3"/>
      <c r="BF550" s="3"/>
    </row>
    <row r="551" spans="1:58" ht="15">
      <c r="A551" s="3"/>
      <c r="B551" s="3"/>
      <c r="C551" s="62"/>
      <c r="D551" s="3"/>
      <c r="E551" s="3"/>
      <c r="F551" s="3"/>
      <c r="G551" s="3"/>
      <c r="H551" s="3"/>
      <c r="I551" s="6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2"/>
      <c r="AZ551" s="2"/>
      <c r="BA551" s="3"/>
      <c r="BB551" s="3"/>
      <c r="BC551" s="3"/>
      <c r="BD551" s="3"/>
      <c r="BE551" s="3"/>
      <c r="BF551" s="3"/>
    </row>
    <row r="552" spans="1:58" ht="15">
      <c r="A552" s="3"/>
      <c r="B552" s="3"/>
      <c r="C552" s="62"/>
      <c r="D552" s="3"/>
      <c r="E552" s="3"/>
      <c r="F552" s="3"/>
      <c r="G552" s="3"/>
      <c r="H552" s="3"/>
      <c r="I552" s="6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2"/>
      <c r="AZ552" s="2"/>
      <c r="BA552" s="3"/>
      <c r="BB552" s="3"/>
      <c r="BC552" s="3"/>
      <c r="BD552" s="3"/>
      <c r="BE552" s="3"/>
      <c r="BF552" s="3"/>
    </row>
    <row r="553" spans="1:58" ht="15">
      <c r="A553" s="3"/>
      <c r="B553" s="3"/>
      <c r="C553" s="62"/>
      <c r="D553" s="3"/>
      <c r="E553" s="3"/>
      <c r="F553" s="3"/>
      <c r="G553" s="3"/>
      <c r="H553" s="3"/>
      <c r="I553" s="6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2"/>
      <c r="AZ553" s="2"/>
      <c r="BA553" s="3"/>
      <c r="BB553" s="3"/>
      <c r="BC553" s="3"/>
      <c r="BD553" s="3"/>
      <c r="BE553" s="3"/>
      <c r="BF553" s="3"/>
    </row>
    <row r="554" spans="1:58" ht="15">
      <c r="A554" s="3"/>
      <c r="B554" s="3"/>
      <c r="C554" s="62"/>
      <c r="D554" s="3"/>
      <c r="E554" s="3"/>
      <c r="F554" s="3"/>
      <c r="G554" s="3"/>
      <c r="H554" s="3"/>
      <c r="I554" s="6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2"/>
      <c r="AZ554" s="2"/>
      <c r="BA554" s="3"/>
      <c r="BB554" s="3"/>
      <c r="BC554" s="3"/>
      <c r="BD554" s="3"/>
      <c r="BE554" s="3"/>
      <c r="BF554" s="3"/>
    </row>
    <row r="555" spans="1:58" ht="15">
      <c r="A555" s="3"/>
      <c r="B555" s="3"/>
      <c r="C555" s="62"/>
      <c r="D555" s="3"/>
      <c r="E555" s="3"/>
      <c r="F555" s="3"/>
      <c r="G555" s="3"/>
      <c r="H555" s="3"/>
      <c r="I555" s="6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2"/>
      <c r="AZ555" s="2"/>
      <c r="BA555" s="3"/>
      <c r="BB555" s="3"/>
      <c r="BC555" s="3"/>
      <c r="BD555" s="3"/>
      <c r="BE555" s="3"/>
      <c r="BF555" s="3"/>
    </row>
    <row r="556" spans="1:58" ht="15">
      <c r="A556" s="3"/>
      <c r="B556" s="3"/>
      <c r="C556" s="62"/>
      <c r="D556" s="3"/>
      <c r="E556" s="3"/>
      <c r="F556" s="3"/>
      <c r="G556" s="3"/>
      <c r="H556" s="3"/>
      <c r="I556" s="6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2"/>
      <c r="AZ556" s="2"/>
      <c r="BA556" s="3"/>
      <c r="BB556" s="3"/>
      <c r="BC556" s="3"/>
      <c r="BD556" s="3"/>
      <c r="BE556" s="3"/>
      <c r="BF556" s="3"/>
    </row>
    <row r="557" spans="1:58" ht="15">
      <c r="A557" s="3"/>
      <c r="B557" s="3"/>
      <c r="C557" s="62"/>
      <c r="D557" s="3"/>
      <c r="E557" s="3"/>
      <c r="F557" s="3"/>
      <c r="G557" s="3"/>
      <c r="H557" s="3"/>
      <c r="I557" s="6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2"/>
      <c r="AZ557" s="2"/>
      <c r="BA557" s="3"/>
      <c r="BB557" s="3"/>
      <c r="BC557" s="3"/>
      <c r="BD557" s="3"/>
      <c r="BE557" s="3"/>
      <c r="BF557" s="3"/>
    </row>
    <row r="558" spans="1:58" ht="15">
      <c r="A558" s="3"/>
      <c r="B558" s="3"/>
      <c r="C558" s="62"/>
      <c r="D558" s="3"/>
      <c r="E558" s="3"/>
      <c r="F558" s="3"/>
      <c r="G558" s="3"/>
      <c r="H558" s="3"/>
      <c r="I558" s="6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2"/>
      <c r="AZ558" s="2"/>
      <c r="BA558" s="3"/>
      <c r="BB558" s="3"/>
      <c r="BC558" s="3"/>
      <c r="BD558" s="3"/>
      <c r="BE558" s="3"/>
      <c r="BF558" s="3"/>
    </row>
    <row r="559" spans="1:58" ht="15">
      <c r="A559" s="3"/>
      <c r="B559" s="3"/>
      <c r="C559" s="62"/>
      <c r="D559" s="3"/>
      <c r="E559" s="3"/>
      <c r="F559" s="3"/>
      <c r="G559" s="3"/>
      <c r="H559" s="3"/>
      <c r="I559" s="6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2"/>
      <c r="AZ559" s="2"/>
      <c r="BA559" s="3"/>
      <c r="BB559" s="3"/>
      <c r="BC559" s="3"/>
      <c r="BD559" s="3"/>
      <c r="BE559" s="3"/>
      <c r="BF559" s="3"/>
    </row>
    <row r="560" spans="1:58" ht="15">
      <c r="A560" s="3"/>
      <c r="B560" s="3"/>
      <c r="C560" s="62"/>
      <c r="D560" s="3"/>
      <c r="E560" s="3"/>
      <c r="F560" s="3"/>
      <c r="G560" s="3"/>
      <c r="H560" s="3"/>
      <c r="I560" s="6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2"/>
      <c r="AZ560" s="2"/>
      <c r="BA560" s="3"/>
      <c r="BB560" s="3"/>
      <c r="BC560" s="3"/>
      <c r="BD560" s="3"/>
      <c r="BE560" s="3"/>
      <c r="BF560" s="3"/>
    </row>
    <row r="561" spans="1:58" ht="15">
      <c r="A561" s="3"/>
      <c r="B561" s="3"/>
      <c r="C561" s="62"/>
      <c r="D561" s="3"/>
      <c r="E561" s="3"/>
      <c r="F561" s="3"/>
      <c r="G561" s="3"/>
      <c r="H561" s="3"/>
      <c r="I561" s="6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2"/>
      <c r="AZ561" s="2"/>
      <c r="BA561" s="3"/>
      <c r="BB561" s="3"/>
      <c r="BC561" s="3"/>
      <c r="BD561" s="3"/>
      <c r="BE561" s="3"/>
      <c r="BF561" s="3"/>
    </row>
    <row r="562" spans="1:58" ht="15">
      <c r="A562" s="3"/>
      <c r="B562" s="3"/>
      <c r="C562" s="62"/>
      <c r="D562" s="3"/>
      <c r="E562" s="3"/>
      <c r="F562" s="3"/>
      <c r="G562" s="3"/>
      <c r="H562" s="3"/>
      <c r="I562" s="6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2"/>
      <c r="AZ562" s="2"/>
      <c r="BA562" s="3"/>
      <c r="BB562" s="3"/>
      <c r="BC562" s="3"/>
      <c r="BD562" s="3"/>
      <c r="BE562" s="3"/>
      <c r="BF562" s="3"/>
    </row>
    <row r="563" spans="1:58" ht="15">
      <c r="A563" s="3"/>
      <c r="B563" s="3"/>
      <c r="C563" s="62"/>
      <c r="D563" s="3"/>
      <c r="E563" s="3"/>
      <c r="F563" s="3"/>
      <c r="G563" s="3"/>
      <c r="H563" s="3"/>
      <c r="I563" s="6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2"/>
      <c r="AZ563" s="2"/>
      <c r="BA563" s="3"/>
      <c r="BB563" s="3"/>
      <c r="BC563" s="3"/>
      <c r="BD563" s="3"/>
      <c r="BE563" s="3"/>
      <c r="BF563" s="3"/>
    </row>
    <row r="564" spans="1:58" ht="15">
      <c r="A564" s="3"/>
      <c r="B564" s="3"/>
      <c r="C564" s="62"/>
      <c r="D564" s="3"/>
      <c r="E564" s="3"/>
      <c r="F564" s="3"/>
      <c r="G564" s="3"/>
      <c r="H564" s="3"/>
      <c r="I564" s="6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2"/>
      <c r="AZ564" s="2"/>
      <c r="BA564" s="3"/>
      <c r="BB564" s="3"/>
      <c r="BC564" s="3"/>
      <c r="BD564" s="3"/>
      <c r="BE564" s="3"/>
      <c r="BF564" s="3"/>
    </row>
    <row r="565" spans="1:58" ht="15">
      <c r="A565" s="3"/>
      <c r="B565" s="3"/>
      <c r="C565" s="62"/>
      <c r="D565" s="3"/>
      <c r="E565" s="3"/>
      <c r="F565" s="3"/>
      <c r="G565" s="3"/>
      <c r="H565" s="3"/>
      <c r="I565" s="6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2"/>
      <c r="AZ565" s="2"/>
      <c r="BA565" s="3"/>
      <c r="BB565" s="3"/>
      <c r="BC565" s="3"/>
      <c r="BD565" s="3"/>
      <c r="BE565" s="3"/>
      <c r="BF565" s="3"/>
    </row>
    <row r="566" spans="1:58" ht="15">
      <c r="A566" s="3"/>
      <c r="B566" s="3"/>
      <c r="C566" s="62"/>
      <c r="D566" s="3"/>
      <c r="E566" s="3"/>
      <c r="F566" s="3"/>
      <c r="G566" s="3"/>
      <c r="H566" s="3"/>
      <c r="I566" s="6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2"/>
      <c r="AZ566" s="2"/>
      <c r="BA566" s="3"/>
      <c r="BB566" s="3"/>
      <c r="BC566" s="3"/>
      <c r="BD566" s="3"/>
      <c r="BE566" s="3"/>
      <c r="BF566" s="3"/>
    </row>
    <row r="567" spans="1:58" ht="15">
      <c r="A567" s="3"/>
      <c r="B567" s="3"/>
      <c r="C567" s="62"/>
      <c r="D567" s="3"/>
      <c r="E567" s="3"/>
      <c r="F567" s="3"/>
      <c r="G567" s="3"/>
      <c r="H567" s="3"/>
      <c r="I567" s="6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2"/>
      <c r="AZ567" s="2"/>
      <c r="BA567" s="3"/>
      <c r="BB567" s="3"/>
      <c r="BC567" s="3"/>
      <c r="BD567" s="3"/>
      <c r="BE567" s="3"/>
      <c r="BF567" s="3"/>
    </row>
    <row r="568" spans="1:58" ht="15">
      <c r="A568" s="3"/>
      <c r="B568" s="3"/>
      <c r="C568" s="62"/>
      <c r="D568" s="3"/>
      <c r="E568" s="3"/>
      <c r="F568" s="3"/>
      <c r="G568" s="3"/>
      <c r="H568" s="3"/>
      <c r="I568" s="6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2"/>
      <c r="AZ568" s="2"/>
      <c r="BA568" s="3"/>
      <c r="BB568" s="3"/>
      <c r="BC568" s="3"/>
      <c r="BD568" s="3"/>
      <c r="BE568" s="3"/>
      <c r="BF568" s="3"/>
    </row>
    <row r="569" spans="1:58" ht="15">
      <c r="A569" s="3"/>
      <c r="B569" s="3"/>
      <c r="C569" s="62"/>
      <c r="D569" s="3"/>
      <c r="E569" s="3"/>
      <c r="F569" s="3"/>
      <c r="G569" s="3"/>
      <c r="H569" s="3"/>
      <c r="I569" s="6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2"/>
      <c r="AZ569" s="2"/>
      <c r="BA569" s="3"/>
      <c r="BB569" s="3"/>
      <c r="BC569" s="3"/>
      <c r="BD569" s="3"/>
      <c r="BE569" s="3"/>
      <c r="BF569" s="3"/>
    </row>
    <row r="570" spans="1:58" ht="15">
      <c r="A570" s="3"/>
      <c r="B570" s="3"/>
      <c r="C570" s="62"/>
      <c r="D570" s="3"/>
      <c r="E570" s="3"/>
      <c r="F570" s="3"/>
      <c r="G570" s="3"/>
      <c r="H570" s="3"/>
      <c r="I570" s="6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2"/>
      <c r="AZ570" s="2"/>
      <c r="BA570" s="3"/>
      <c r="BB570" s="3"/>
      <c r="BC570" s="3"/>
      <c r="BD570" s="3"/>
      <c r="BE570" s="3"/>
      <c r="BF570" s="3"/>
    </row>
    <row r="571" spans="1:58" ht="15">
      <c r="A571" s="3"/>
      <c r="B571" s="3"/>
      <c r="C571" s="62"/>
      <c r="D571" s="3"/>
      <c r="E571" s="3"/>
      <c r="F571" s="3"/>
      <c r="G571" s="3"/>
      <c r="H571" s="3"/>
      <c r="I571" s="6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2"/>
      <c r="AZ571" s="2"/>
      <c r="BA571" s="3"/>
      <c r="BB571" s="3"/>
      <c r="BC571" s="3"/>
      <c r="BD571" s="3"/>
      <c r="BE571" s="3"/>
      <c r="BF571" s="3"/>
    </row>
    <row r="572" spans="1:58" ht="15">
      <c r="A572" s="3"/>
      <c r="B572" s="3"/>
      <c r="C572" s="62"/>
      <c r="D572" s="3"/>
      <c r="E572" s="3"/>
      <c r="F572" s="3"/>
      <c r="G572" s="3"/>
      <c r="H572" s="3"/>
      <c r="I572" s="6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2"/>
      <c r="AZ572" s="2"/>
      <c r="BA572" s="3"/>
      <c r="BB572" s="3"/>
      <c r="BC572" s="3"/>
      <c r="BD572" s="3"/>
      <c r="BE572" s="3"/>
      <c r="BF572" s="3"/>
    </row>
    <row r="573" spans="1:58" ht="15">
      <c r="A573" s="3"/>
      <c r="B573" s="3"/>
      <c r="C573" s="62"/>
      <c r="D573" s="3"/>
      <c r="E573" s="3"/>
      <c r="F573" s="3"/>
      <c r="G573" s="3"/>
      <c r="H573" s="3"/>
      <c r="I573" s="6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2"/>
      <c r="AZ573" s="2"/>
      <c r="BA573" s="3"/>
      <c r="BB573" s="3"/>
      <c r="BC573" s="3"/>
      <c r="BD573" s="3"/>
      <c r="BE573" s="3"/>
      <c r="BF573" s="3"/>
    </row>
    <row r="574" spans="1:58" ht="15">
      <c r="A574" s="3"/>
      <c r="B574" s="3"/>
      <c r="C574" s="62"/>
      <c r="D574" s="3"/>
      <c r="E574" s="3"/>
      <c r="F574" s="3"/>
      <c r="G574" s="3"/>
      <c r="H574" s="3"/>
      <c r="I574" s="6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2"/>
      <c r="AZ574" s="2"/>
      <c r="BA574" s="3"/>
      <c r="BB574" s="3"/>
      <c r="BC574" s="3"/>
      <c r="BD574" s="3"/>
      <c r="BE574" s="3"/>
      <c r="BF574" s="3"/>
    </row>
    <row r="575" spans="1:58" ht="15">
      <c r="A575" s="3"/>
      <c r="B575" s="3"/>
      <c r="C575" s="62"/>
      <c r="D575" s="3"/>
      <c r="E575" s="3"/>
      <c r="F575" s="3"/>
      <c r="G575" s="3"/>
      <c r="H575" s="3"/>
      <c r="I575" s="6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2"/>
      <c r="AZ575" s="2"/>
      <c r="BA575" s="3"/>
      <c r="BB575" s="3"/>
      <c r="BC575" s="3"/>
      <c r="BD575" s="3"/>
      <c r="BE575" s="3"/>
      <c r="BF575" s="3"/>
    </row>
    <row r="576" spans="1:58" ht="15">
      <c r="A576" s="3"/>
      <c r="B576" s="3"/>
      <c r="C576" s="62"/>
      <c r="D576" s="3"/>
      <c r="E576" s="3"/>
      <c r="F576" s="3"/>
      <c r="G576" s="3"/>
      <c r="H576" s="3"/>
      <c r="I576" s="6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2"/>
      <c r="AZ576" s="2"/>
      <c r="BA576" s="3"/>
      <c r="BB576" s="3"/>
      <c r="BC576" s="3"/>
      <c r="BD576" s="3"/>
      <c r="BE576" s="3"/>
      <c r="BF576" s="3"/>
    </row>
    <row r="577" spans="1:58" ht="15">
      <c r="A577" s="3"/>
      <c r="B577" s="3"/>
      <c r="C577" s="62"/>
      <c r="D577" s="3"/>
      <c r="E577" s="3"/>
      <c r="F577" s="3"/>
      <c r="G577" s="3"/>
      <c r="H577" s="3"/>
      <c r="I577" s="6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2"/>
      <c r="AZ577" s="2"/>
      <c r="BA577" s="3"/>
      <c r="BB577" s="3"/>
      <c r="BC577" s="3"/>
      <c r="BD577" s="3"/>
      <c r="BE577" s="3"/>
      <c r="BF577" s="3"/>
    </row>
    <row r="578" spans="1:58" ht="15">
      <c r="A578" s="3"/>
      <c r="B578" s="3"/>
      <c r="C578" s="62"/>
      <c r="D578" s="3"/>
      <c r="E578" s="3"/>
      <c r="F578" s="3"/>
      <c r="G578" s="3"/>
      <c r="H578" s="3"/>
      <c r="I578" s="6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2"/>
      <c r="AZ578" s="2"/>
      <c r="BA578" s="3"/>
      <c r="BB578" s="3"/>
      <c r="BC578" s="3"/>
      <c r="BD578" s="3"/>
      <c r="BE578" s="3"/>
      <c r="BF578" s="3"/>
    </row>
    <row r="579" spans="1:58" ht="15">
      <c r="A579" s="3"/>
      <c r="B579" s="3"/>
      <c r="C579" s="62"/>
      <c r="D579" s="3"/>
      <c r="E579" s="3"/>
      <c r="F579" s="3"/>
      <c r="G579" s="3"/>
      <c r="H579" s="3"/>
      <c r="I579" s="6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2"/>
      <c r="AZ579" s="2"/>
      <c r="BA579" s="3"/>
      <c r="BB579" s="3"/>
      <c r="BC579" s="3"/>
      <c r="BD579" s="3"/>
      <c r="BE579" s="3"/>
      <c r="BF579" s="3"/>
    </row>
    <row r="580" spans="1:58" ht="15">
      <c r="A580" s="3"/>
      <c r="B580" s="3"/>
      <c r="C580" s="62"/>
      <c r="D580" s="3"/>
      <c r="E580" s="3"/>
      <c r="F580" s="3"/>
      <c r="G580" s="3"/>
      <c r="H580" s="3"/>
      <c r="I580" s="6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2"/>
      <c r="AZ580" s="2"/>
      <c r="BA580" s="3"/>
      <c r="BB580" s="3"/>
      <c r="BC580" s="3"/>
      <c r="BD580" s="3"/>
      <c r="BE580" s="3"/>
      <c r="BF580" s="3"/>
    </row>
    <row r="581" spans="1:58" ht="15">
      <c r="A581" s="3"/>
      <c r="B581" s="3"/>
      <c r="C581" s="62"/>
      <c r="D581" s="3"/>
      <c r="E581" s="3"/>
      <c r="F581" s="3"/>
      <c r="G581" s="3"/>
      <c r="H581" s="3"/>
      <c r="I581" s="6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2"/>
      <c r="AZ581" s="2"/>
      <c r="BA581" s="3"/>
      <c r="BB581" s="3"/>
      <c r="BC581" s="3"/>
      <c r="BD581" s="3"/>
      <c r="BE581" s="3"/>
      <c r="BF581" s="3"/>
    </row>
    <row r="582" spans="1:58" ht="15">
      <c r="A582" s="3"/>
      <c r="B582" s="3"/>
      <c r="C582" s="62"/>
      <c r="D582" s="3"/>
      <c r="E582" s="3"/>
      <c r="F582" s="3"/>
      <c r="G582" s="3"/>
      <c r="H582" s="3"/>
      <c r="I582" s="6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2"/>
      <c r="AZ582" s="2"/>
      <c r="BA582" s="3"/>
      <c r="BB582" s="3"/>
      <c r="BC582" s="3"/>
      <c r="BD582" s="3"/>
      <c r="BE582" s="3"/>
      <c r="BF582" s="3"/>
    </row>
    <row r="583" spans="1:58" ht="15">
      <c r="A583" s="3"/>
      <c r="B583" s="3"/>
      <c r="C583" s="62"/>
      <c r="D583" s="3"/>
      <c r="E583" s="3"/>
      <c r="F583" s="3"/>
      <c r="G583" s="3"/>
      <c r="H583" s="3"/>
      <c r="I583" s="6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2"/>
      <c r="AZ583" s="2"/>
      <c r="BA583" s="3"/>
      <c r="BB583" s="3"/>
      <c r="BC583" s="3"/>
      <c r="BD583" s="3"/>
      <c r="BE583" s="3"/>
      <c r="BF583" s="3"/>
    </row>
    <row r="584" spans="1:58" ht="15">
      <c r="A584" s="3"/>
      <c r="B584" s="3"/>
      <c r="C584" s="62"/>
      <c r="D584" s="3"/>
      <c r="E584" s="3"/>
      <c r="F584" s="3"/>
      <c r="G584" s="3"/>
      <c r="H584" s="3"/>
      <c r="I584" s="6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2"/>
      <c r="AZ584" s="2"/>
      <c r="BA584" s="3"/>
      <c r="BB584" s="3"/>
      <c r="BC584" s="3"/>
      <c r="BD584" s="3"/>
      <c r="BE584" s="3"/>
      <c r="BF584" s="3"/>
    </row>
    <row r="585" spans="1:58" ht="15">
      <c r="A585" s="3"/>
      <c r="B585" s="3"/>
      <c r="C585" s="62"/>
      <c r="D585" s="3"/>
      <c r="E585" s="3"/>
      <c r="F585" s="3"/>
      <c r="G585" s="3"/>
      <c r="H585" s="3"/>
      <c r="I585" s="6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2"/>
      <c r="AZ585" s="2"/>
      <c r="BA585" s="3"/>
      <c r="BB585" s="3"/>
      <c r="BC585" s="3"/>
      <c r="BD585" s="3"/>
      <c r="BE585" s="3"/>
      <c r="BF585" s="3"/>
    </row>
    <row r="586" spans="1:58" ht="15">
      <c r="A586" s="3"/>
      <c r="B586" s="3"/>
      <c r="C586" s="62"/>
      <c r="D586" s="3"/>
      <c r="E586" s="3"/>
      <c r="F586" s="3"/>
      <c r="G586" s="3"/>
      <c r="H586" s="3"/>
      <c r="I586" s="6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2"/>
      <c r="AZ586" s="2"/>
      <c r="BA586" s="3"/>
      <c r="BB586" s="3"/>
      <c r="BC586" s="3"/>
      <c r="BD586" s="3"/>
      <c r="BE586" s="3"/>
      <c r="BF586" s="3"/>
    </row>
    <row r="587" spans="1:58" ht="15">
      <c r="A587" s="3"/>
      <c r="B587" s="3"/>
      <c r="C587" s="62"/>
      <c r="D587" s="3"/>
      <c r="E587" s="3"/>
      <c r="F587" s="3"/>
      <c r="G587" s="3"/>
      <c r="H587" s="3"/>
      <c r="I587" s="6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2"/>
      <c r="AZ587" s="2"/>
      <c r="BA587" s="3"/>
      <c r="BB587" s="3"/>
      <c r="BC587" s="3"/>
      <c r="BD587" s="3"/>
      <c r="BE587" s="3"/>
      <c r="BF587" s="3"/>
    </row>
    <row r="588" spans="1:58" ht="15">
      <c r="A588" s="3"/>
      <c r="B588" s="3"/>
      <c r="C588" s="62"/>
      <c r="D588" s="3"/>
      <c r="E588" s="3"/>
      <c r="F588" s="3"/>
      <c r="G588" s="3"/>
      <c r="H588" s="3"/>
      <c r="I588" s="6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2"/>
      <c r="AZ588" s="2"/>
      <c r="BA588" s="3"/>
      <c r="BB588" s="3"/>
      <c r="BC588" s="3"/>
      <c r="BD588" s="3"/>
      <c r="BE588" s="3"/>
      <c r="BF588" s="3"/>
    </row>
    <row r="589" spans="1:58" ht="15">
      <c r="A589" s="3"/>
      <c r="B589" s="3"/>
      <c r="C589" s="62"/>
      <c r="D589" s="3"/>
      <c r="E589" s="3"/>
      <c r="F589" s="3"/>
      <c r="G589" s="3"/>
      <c r="H589" s="3"/>
      <c r="I589" s="6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2"/>
      <c r="AZ589" s="2"/>
      <c r="BA589" s="3"/>
      <c r="BB589" s="3"/>
      <c r="BC589" s="3"/>
      <c r="BD589" s="3"/>
      <c r="BE589" s="3"/>
      <c r="BF589" s="3"/>
    </row>
    <row r="590" spans="1:58" ht="15">
      <c r="A590" s="3"/>
      <c r="B590" s="3"/>
      <c r="C590" s="62"/>
      <c r="D590" s="3"/>
      <c r="E590" s="3"/>
      <c r="F590" s="3"/>
      <c r="G590" s="3"/>
      <c r="H590" s="3"/>
      <c r="I590" s="6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2"/>
      <c r="AZ590" s="2"/>
      <c r="BA590" s="3"/>
      <c r="BB590" s="3"/>
      <c r="BC590" s="3"/>
      <c r="BD590" s="3"/>
      <c r="BE590" s="3"/>
      <c r="BF590" s="3"/>
    </row>
    <row r="591" spans="1:58" ht="15">
      <c r="A591" s="3"/>
      <c r="B591" s="3"/>
      <c r="C591" s="62"/>
      <c r="D591" s="3"/>
      <c r="E591" s="3"/>
      <c r="F591" s="3"/>
      <c r="G591" s="3"/>
      <c r="H591" s="3"/>
      <c r="I591" s="6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2"/>
      <c r="AZ591" s="2"/>
      <c r="BA591" s="3"/>
      <c r="BB591" s="3"/>
      <c r="BC591" s="3"/>
      <c r="BD591" s="3"/>
      <c r="BE591" s="3"/>
      <c r="BF591" s="3"/>
    </row>
    <row r="592" spans="1:58" ht="15">
      <c r="A592" s="3"/>
      <c r="B592" s="3"/>
      <c r="C592" s="62"/>
      <c r="D592" s="3"/>
      <c r="E592" s="3"/>
      <c r="F592" s="3"/>
      <c r="G592" s="3"/>
      <c r="H592" s="3"/>
      <c r="I592" s="6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2"/>
      <c r="AZ592" s="2"/>
      <c r="BA592" s="3"/>
      <c r="BB592" s="3"/>
      <c r="BC592" s="3"/>
      <c r="BD592" s="3"/>
      <c r="BE592" s="3"/>
      <c r="BF592" s="3"/>
    </row>
    <row r="593" spans="1:58" ht="15">
      <c r="A593" s="3"/>
      <c r="B593" s="3"/>
      <c r="C593" s="62"/>
      <c r="D593" s="3"/>
      <c r="E593" s="3"/>
      <c r="F593" s="3"/>
      <c r="G593" s="3"/>
      <c r="H593" s="3"/>
      <c r="I593" s="6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2"/>
      <c r="AZ593" s="2"/>
      <c r="BA593" s="3"/>
      <c r="BB593" s="3"/>
      <c r="BC593" s="3"/>
      <c r="BD593" s="3"/>
      <c r="BE593" s="3"/>
      <c r="BF593" s="3"/>
    </row>
    <row r="594" spans="1:58" ht="15">
      <c r="A594" s="3"/>
      <c r="B594" s="3"/>
      <c r="C594" s="62"/>
      <c r="D594" s="3"/>
      <c r="E594" s="3"/>
      <c r="F594" s="3"/>
      <c r="G594" s="3"/>
      <c r="H594" s="3"/>
      <c r="I594" s="6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2"/>
      <c r="AZ594" s="2"/>
      <c r="BA594" s="3"/>
      <c r="BB594" s="3"/>
      <c r="BC594" s="3"/>
      <c r="BD594" s="3"/>
      <c r="BE594" s="3"/>
      <c r="BF594" s="3"/>
    </row>
    <row r="595" spans="1:58" ht="15">
      <c r="A595" s="3"/>
      <c r="B595" s="3"/>
      <c r="C595" s="62"/>
      <c r="D595" s="3"/>
      <c r="E595" s="3"/>
      <c r="F595" s="3"/>
      <c r="G595" s="3"/>
      <c r="H595" s="3"/>
      <c r="I595" s="6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2"/>
      <c r="AZ595" s="2"/>
      <c r="BA595" s="3"/>
      <c r="BB595" s="3"/>
      <c r="BC595" s="3"/>
      <c r="BD595" s="3"/>
      <c r="BE595" s="3"/>
      <c r="BF595" s="3"/>
    </row>
    <row r="596" spans="1:58" ht="15">
      <c r="A596" s="3"/>
      <c r="B596" s="3"/>
      <c r="C596" s="62"/>
      <c r="D596" s="3"/>
      <c r="E596" s="3"/>
      <c r="F596" s="3"/>
      <c r="G596" s="3"/>
      <c r="H596" s="3"/>
      <c r="I596" s="6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2"/>
      <c r="AZ596" s="2"/>
      <c r="BA596" s="3"/>
      <c r="BB596" s="3"/>
      <c r="BC596" s="3"/>
      <c r="BD596" s="3"/>
      <c r="BE596" s="3"/>
      <c r="BF596" s="3"/>
    </row>
    <row r="597" spans="1:58" ht="15">
      <c r="A597" s="3"/>
      <c r="B597" s="3"/>
      <c r="C597" s="62"/>
      <c r="D597" s="3"/>
      <c r="E597" s="3"/>
      <c r="F597" s="3"/>
      <c r="G597" s="3"/>
      <c r="H597" s="3"/>
      <c r="I597" s="6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2"/>
      <c r="AZ597" s="2"/>
      <c r="BA597" s="3"/>
      <c r="BB597" s="3"/>
      <c r="BC597" s="3"/>
      <c r="BD597" s="3"/>
      <c r="BE597" s="3"/>
      <c r="BF597" s="3"/>
    </row>
    <row r="598" spans="1:58" ht="15">
      <c r="A598" s="3"/>
      <c r="B598" s="3"/>
      <c r="C598" s="62"/>
      <c r="D598" s="3"/>
      <c r="E598" s="3"/>
      <c r="F598" s="3"/>
      <c r="G598" s="3"/>
      <c r="H598" s="3"/>
      <c r="I598" s="6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2"/>
      <c r="AZ598" s="2"/>
      <c r="BA598" s="3"/>
      <c r="BB598" s="3"/>
      <c r="BC598" s="3"/>
      <c r="BD598" s="3"/>
      <c r="BE598" s="3"/>
      <c r="BF598" s="3"/>
    </row>
    <row r="599" spans="1:58" ht="15">
      <c r="A599" s="3"/>
      <c r="B599" s="3"/>
      <c r="C599" s="62"/>
      <c r="D599" s="3"/>
      <c r="E599" s="3"/>
      <c r="F599" s="3"/>
      <c r="G599" s="3"/>
      <c r="H599" s="3"/>
      <c r="I599" s="6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2"/>
      <c r="AZ599" s="2"/>
      <c r="BA599" s="3"/>
      <c r="BB599" s="3"/>
      <c r="BC599" s="3"/>
      <c r="BD599" s="3"/>
      <c r="BE599" s="3"/>
      <c r="BF599" s="3"/>
    </row>
    <row r="600" spans="1:58" ht="15">
      <c r="A600" s="3"/>
      <c r="B600" s="3"/>
      <c r="C600" s="62"/>
      <c r="D600" s="3"/>
      <c r="E600" s="3"/>
      <c r="F600" s="3"/>
      <c r="G600" s="3"/>
      <c r="H600" s="3"/>
      <c r="I600" s="6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2"/>
      <c r="AZ600" s="2"/>
      <c r="BA600" s="3"/>
      <c r="BB600" s="3"/>
      <c r="BC600" s="3"/>
      <c r="BD600" s="3"/>
      <c r="BE600" s="3"/>
      <c r="BF600" s="3"/>
    </row>
    <row r="601" spans="1:58" ht="15">
      <c r="A601" s="3"/>
      <c r="B601" s="3"/>
      <c r="C601" s="62"/>
      <c r="D601" s="3"/>
      <c r="E601" s="3"/>
      <c r="F601" s="3"/>
      <c r="G601" s="3"/>
      <c r="H601" s="3"/>
      <c r="I601" s="6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2"/>
      <c r="AZ601" s="2"/>
      <c r="BA601" s="3"/>
      <c r="BB601" s="3"/>
      <c r="BC601" s="3"/>
      <c r="BD601" s="3"/>
      <c r="BE601" s="3"/>
      <c r="BF601" s="3"/>
    </row>
    <row r="602" spans="1:58" ht="15">
      <c r="A602" s="3"/>
      <c r="B602" s="3"/>
      <c r="C602" s="62"/>
      <c r="D602" s="3"/>
      <c r="E602" s="3"/>
      <c r="F602" s="3"/>
      <c r="G602" s="3"/>
      <c r="H602" s="3"/>
      <c r="I602" s="6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2"/>
      <c r="AZ602" s="2"/>
      <c r="BA602" s="3"/>
      <c r="BB602" s="3"/>
      <c r="BC602" s="3"/>
      <c r="BD602" s="3"/>
      <c r="BE602" s="3"/>
      <c r="BF602" s="3"/>
    </row>
    <row r="603" spans="1:58" ht="15">
      <c r="A603" s="3"/>
      <c r="B603" s="3"/>
      <c r="C603" s="62"/>
      <c r="D603" s="3"/>
      <c r="E603" s="3"/>
      <c r="F603" s="3"/>
      <c r="G603" s="3"/>
      <c r="H603" s="3"/>
      <c r="I603" s="6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2"/>
      <c r="AZ603" s="2"/>
      <c r="BA603" s="3"/>
      <c r="BB603" s="3"/>
      <c r="BC603" s="3"/>
      <c r="BD603" s="3"/>
      <c r="BE603" s="3"/>
      <c r="BF603" s="3"/>
    </row>
    <row r="604" spans="1:58" ht="15">
      <c r="A604" s="3"/>
      <c r="B604" s="3"/>
      <c r="C604" s="62"/>
      <c r="D604" s="3"/>
      <c r="E604" s="3"/>
      <c r="F604" s="3"/>
      <c r="G604" s="3"/>
      <c r="H604" s="3"/>
      <c r="I604" s="6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2"/>
      <c r="AZ604" s="2"/>
      <c r="BA604" s="3"/>
      <c r="BB604" s="3"/>
      <c r="BC604" s="3"/>
      <c r="BD604" s="3"/>
      <c r="BE604" s="3"/>
      <c r="BF604" s="3"/>
    </row>
    <row r="605" spans="1:58" ht="15">
      <c r="A605" s="3"/>
      <c r="B605" s="3"/>
      <c r="C605" s="62"/>
      <c r="D605" s="3"/>
      <c r="E605" s="3"/>
      <c r="F605" s="3"/>
      <c r="G605" s="3"/>
      <c r="H605" s="3"/>
      <c r="I605" s="6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2"/>
      <c r="AZ605" s="2"/>
      <c r="BA605" s="3"/>
      <c r="BB605" s="3"/>
      <c r="BC605" s="3"/>
      <c r="BD605" s="3"/>
      <c r="BE605" s="3"/>
      <c r="BF605" s="3"/>
    </row>
    <row r="606" spans="1:58" ht="15">
      <c r="A606" s="3"/>
      <c r="B606" s="3"/>
      <c r="C606" s="62"/>
      <c r="D606" s="3"/>
      <c r="E606" s="3"/>
      <c r="F606" s="3"/>
      <c r="G606" s="3"/>
      <c r="H606" s="3"/>
      <c r="I606" s="6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2"/>
      <c r="AZ606" s="2"/>
      <c r="BA606" s="3"/>
      <c r="BB606" s="3"/>
      <c r="BC606" s="3"/>
      <c r="BD606" s="3"/>
      <c r="BE606" s="3"/>
      <c r="BF606" s="3"/>
    </row>
    <row r="607" spans="1:58" ht="15">
      <c r="A607" s="3"/>
      <c r="B607" s="3"/>
      <c r="C607" s="62"/>
      <c r="D607" s="3"/>
      <c r="E607" s="3"/>
      <c r="F607" s="3"/>
      <c r="G607" s="3"/>
      <c r="H607" s="3"/>
      <c r="I607" s="6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2"/>
      <c r="AZ607" s="2"/>
      <c r="BA607" s="3"/>
      <c r="BB607" s="3"/>
      <c r="BC607" s="3"/>
      <c r="BD607" s="3"/>
      <c r="BE607" s="3"/>
      <c r="BF607" s="3"/>
    </row>
    <row r="608" spans="1:58" ht="15">
      <c r="A608" s="3"/>
      <c r="B608" s="3"/>
      <c r="C608" s="62"/>
      <c r="D608" s="3"/>
      <c r="E608" s="3"/>
      <c r="F608" s="3"/>
      <c r="G608" s="3"/>
      <c r="H608" s="3"/>
      <c r="I608" s="6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2"/>
      <c r="AZ608" s="2"/>
      <c r="BA608" s="3"/>
      <c r="BB608" s="3"/>
      <c r="BC608" s="3"/>
      <c r="BD608" s="3"/>
      <c r="BE608" s="3"/>
      <c r="BF608" s="3"/>
    </row>
    <row r="609" spans="1:58" ht="15">
      <c r="A609" s="3"/>
      <c r="B609" s="3"/>
      <c r="C609" s="62"/>
      <c r="D609" s="3"/>
      <c r="E609" s="3"/>
      <c r="F609" s="3"/>
      <c r="G609" s="3"/>
      <c r="H609" s="3"/>
      <c r="I609" s="6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2"/>
      <c r="AZ609" s="2"/>
      <c r="BA609" s="3"/>
      <c r="BB609" s="3"/>
      <c r="BC609" s="3"/>
      <c r="BD609" s="3"/>
      <c r="BE609" s="3"/>
      <c r="BF609" s="3"/>
    </row>
    <row r="610" spans="1:58" ht="15">
      <c r="A610" s="3"/>
      <c r="B610" s="3"/>
      <c r="C610" s="62"/>
      <c r="D610" s="3"/>
      <c r="E610" s="3"/>
      <c r="F610" s="3"/>
      <c r="G610" s="3"/>
      <c r="H610" s="3"/>
      <c r="I610" s="6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2"/>
      <c r="AZ610" s="2"/>
      <c r="BA610" s="3"/>
      <c r="BB610" s="3"/>
      <c r="BC610" s="3"/>
      <c r="BD610" s="3"/>
      <c r="BE610" s="3"/>
      <c r="BF610" s="3"/>
    </row>
    <row r="611" spans="1:58" ht="15">
      <c r="A611" s="3"/>
      <c r="B611" s="3"/>
      <c r="C611" s="62"/>
      <c r="D611" s="3"/>
      <c r="E611" s="3"/>
      <c r="F611" s="3"/>
      <c r="G611" s="3"/>
      <c r="H611" s="3"/>
      <c r="I611" s="6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2"/>
      <c r="AZ611" s="2"/>
      <c r="BA611" s="3"/>
      <c r="BB611" s="3"/>
      <c r="BC611" s="3"/>
      <c r="BD611" s="3"/>
      <c r="BE611" s="3"/>
      <c r="BF611" s="3"/>
    </row>
    <row r="612" spans="1:58" ht="15">
      <c r="A612" s="3"/>
      <c r="B612" s="3"/>
      <c r="C612" s="62"/>
      <c r="D612" s="3"/>
      <c r="E612" s="3"/>
      <c r="F612" s="3"/>
      <c r="G612" s="3"/>
      <c r="H612" s="3"/>
      <c r="I612" s="6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2"/>
      <c r="AZ612" s="2"/>
      <c r="BA612" s="3"/>
      <c r="BB612" s="3"/>
      <c r="BC612" s="3"/>
      <c r="BD612" s="3"/>
      <c r="BE612" s="3"/>
      <c r="BF612" s="3"/>
    </row>
    <row r="613" spans="1:58" ht="15">
      <c r="A613" s="3"/>
      <c r="B613" s="3"/>
      <c r="C613" s="62"/>
      <c r="D613" s="3"/>
      <c r="E613" s="3"/>
      <c r="F613" s="3"/>
      <c r="G613" s="3"/>
      <c r="H613" s="3"/>
      <c r="I613" s="6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2"/>
      <c r="AZ613" s="2"/>
      <c r="BA613" s="3"/>
      <c r="BB613" s="3"/>
      <c r="BC613" s="3"/>
      <c r="BD613" s="3"/>
      <c r="BE613" s="3"/>
      <c r="BF613" s="3"/>
    </row>
    <row r="614" spans="1:58" ht="15">
      <c r="A614" s="3"/>
      <c r="B614" s="3"/>
      <c r="C614" s="62"/>
      <c r="D614" s="3"/>
      <c r="E614" s="3"/>
      <c r="F614" s="3"/>
      <c r="G614" s="3"/>
      <c r="H614" s="3"/>
      <c r="I614" s="6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2"/>
      <c r="AZ614" s="2"/>
      <c r="BA614" s="3"/>
      <c r="BB614" s="3"/>
      <c r="BC614" s="3"/>
      <c r="BD614" s="3"/>
      <c r="BE614" s="3"/>
      <c r="BF614" s="3"/>
    </row>
    <row r="615" spans="1:58" ht="15">
      <c r="A615" s="3"/>
      <c r="B615" s="3"/>
      <c r="C615" s="62"/>
      <c r="D615" s="3"/>
      <c r="E615" s="3"/>
      <c r="F615" s="3"/>
      <c r="G615" s="3"/>
      <c r="H615" s="3"/>
      <c r="I615" s="6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2"/>
      <c r="AZ615" s="2"/>
      <c r="BA615" s="3"/>
      <c r="BB615" s="3"/>
      <c r="BC615" s="3"/>
      <c r="BD615" s="3"/>
      <c r="BE615" s="3"/>
      <c r="BF615" s="3"/>
    </row>
    <row r="616" spans="1:58" ht="15">
      <c r="A616" s="3"/>
      <c r="B616" s="3"/>
      <c r="C616" s="62"/>
      <c r="D616" s="3"/>
      <c r="E616" s="3"/>
      <c r="F616" s="3"/>
      <c r="G616" s="3"/>
      <c r="H616" s="3"/>
      <c r="I616" s="6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2"/>
      <c r="AZ616" s="2"/>
      <c r="BA616" s="3"/>
      <c r="BB616" s="3"/>
      <c r="BC616" s="3"/>
      <c r="BD616" s="3"/>
      <c r="BE616" s="3"/>
      <c r="BF616" s="3"/>
    </row>
    <row r="617" spans="1:58" ht="15">
      <c r="A617" s="3"/>
      <c r="B617" s="3"/>
      <c r="C617" s="62"/>
      <c r="D617" s="3"/>
      <c r="E617" s="3"/>
      <c r="F617" s="3"/>
      <c r="G617" s="3"/>
      <c r="H617" s="3"/>
      <c r="I617" s="6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2"/>
      <c r="AZ617" s="2"/>
      <c r="BA617" s="3"/>
      <c r="BB617" s="3"/>
      <c r="BC617" s="3"/>
      <c r="BD617" s="3"/>
      <c r="BE617" s="3"/>
      <c r="BF617" s="3"/>
    </row>
    <row r="618" spans="1:58" ht="15">
      <c r="A618" s="3"/>
      <c r="B618" s="3"/>
      <c r="C618" s="62"/>
      <c r="D618" s="3"/>
      <c r="E618" s="3"/>
      <c r="F618" s="3"/>
      <c r="G618" s="3"/>
      <c r="H618" s="3"/>
      <c r="I618" s="6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2"/>
      <c r="AZ618" s="2"/>
      <c r="BA618" s="3"/>
      <c r="BB618" s="3"/>
      <c r="BC618" s="3"/>
      <c r="BD618" s="3"/>
      <c r="BE618" s="3"/>
      <c r="BF618" s="3"/>
    </row>
    <row r="619" spans="1:58" ht="15">
      <c r="A619" s="3"/>
      <c r="B619" s="3"/>
      <c r="C619" s="62"/>
      <c r="D619" s="3"/>
      <c r="E619" s="3"/>
      <c r="F619" s="3"/>
      <c r="G619" s="3"/>
      <c r="H619" s="3"/>
      <c r="I619" s="6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2"/>
      <c r="AZ619" s="2"/>
      <c r="BA619" s="3"/>
      <c r="BB619" s="3"/>
      <c r="BC619" s="3"/>
      <c r="BD619" s="3"/>
      <c r="BE619" s="3"/>
      <c r="BF619" s="3"/>
    </row>
    <row r="620" spans="1:58" ht="15">
      <c r="A620" s="3"/>
      <c r="B620" s="3"/>
      <c r="C620" s="62"/>
      <c r="D620" s="3"/>
      <c r="E620" s="3"/>
      <c r="F620" s="3"/>
      <c r="G620" s="3"/>
      <c r="H620" s="3"/>
      <c r="I620" s="6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2"/>
      <c r="AZ620" s="2"/>
      <c r="BA620" s="3"/>
      <c r="BB620" s="3"/>
      <c r="BC620" s="3"/>
      <c r="BD620" s="3"/>
      <c r="BE620" s="3"/>
      <c r="BF620" s="3"/>
    </row>
    <row r="621" spans="1:58" ht="15">
      <c r="A621" s="3"/>
      <c r="B621" s="3"/>
      <c r="C621" s="62"/>
      <c r="D621" s="3"/>
      <c r="E621" s="3"/>
      <c r="F621" s="3"/>
      <c r="G621" s="3"/>
      <c r="H621" s="3"/>
      <c r="I621" s="6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2"/>
      <c r="AZ621" s="2"/>
      <c r="BA621" s="3"/>
      <c r="BB621" s="3"/>
      <c r="BC621" s="3"/>
      <c r="BD621" s="3"/>
      <c r="BE621" s="3"/>
      <c r="BF621" s="3"/>
    </row>
    <row r="622" spans="1:58" ht="15">
      <c r="A622" s="3"/>
      <c r="B622" s="3"/>
      <c r="C622" s="62"/>
      <c r="D622" s="3"/>
      <c r="E622" s="3"/>
      <c r="F622" s="3"/>
      <c r="G622" s="3"/>
      <c r="H622" s="3"/>
      <c r="I622" s="6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2"/>
      <c r="AZ622" s="2"/>
      <c r="BA622" s="3"/>
      <c r="BB622" s="3"/>
      <c r="BC622" s="3"/>
      <c r="BD622" s="3"/>
      <c r="BE622" s="3"/>
      <c r="BF622" s="3"/>
    </row>
    <row r="623" spans="1:58" ht="15">
      <c r="A623" s="3"/>
      <c r="B623" s="3"/>
      <c r="C623" s="62"/>
      <c r="D623" s="3"/>
      <c r="E623" s="3"/>
      <c r="F623" s="3"/>
      <c r="G623" s="3"/>
      <c r="H623" s="3"/>
      <c r="I623" s="6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2"/>
      <c r="AZ623" s="2"/>
      <c r="BA623" s="3"/>
      <c r="BB623" s="3"/>
      <c r="BC623" s="3"/>
      <c r="BD623" s="3"/>
      <c r="BE623" s="3"/>
      <c r="BF623" s="3"/>
    </row>
    <row r="624" spans="1:58" ht="15">
      <c r="A624" s="3"/>
      <c r="B624" s="3"/>
      <c r="C624" s="62"/>
      <c r="D624" s="3"/>
      <c r="E624" s="3"/>
      <c r="F624" s="3"/>
      <c r="G624" s="3"/>
      <c r="H624" s="3"/>
      <c r="I624" s="6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2"/>
      <c r="AZ624" s="2"/>
      <c r="BA624" s="3"/>
      <c r="BB624" s="3"/>
      <c r="BC624" s="3"/>
      <c r="BD624" s="3"/>
      <c r="BE624" s="3"/>
      <c r="BF624" s="3"/>
    </row>
    <row r="625" spans="1:58" ht="15">
      <c r="A625" s="3"/>
      <c r="B625" s="3"/>
      <c r="C625" s="62"/>
      <c r="D625" s="3"/>
      <c r="E625" s="3"/>
      <c r="F625" s="3"/>
      <c r="G625" s="3"/>
      <c r="H625" s="3"/>
      <c r="I625" s="6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2"/>
      <c r="AZ625" s="2"/>
      <c r="BA625" s="3"/>
      <c r="BB625" s="3"/>
      <c r="BC625" s="3"/>
      <c r="BD625" s="3"/>
      <c r="BE625" s="3"/>
      <c r="BF625" s="3"/>
    </row>
    <row r="626" spans="1:58" ht="15">
      <c r="A626" s="3"/>
      <c r="B626" s="3"/>
      <c r="C626" s="62"/>
      <c r="D626" s="3"/>
      <c r="E626" s="3"/>
      <c r="F626" s="3"/>
      <c r="G626" s="3"/>
      <c r="H626" s="3"/>
      <c r="I626" s="6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2"/>
      <c r="AZ626" s="2"/>
      <c r="BA626" s="3"/>
      <c r="BB626" s="3"/>
      <c r="BC626" s="3"/>
      <c r="BD626" s="3"/>
      <c r="BE626" s="3"/>
      <c r="BF626" s="3"/>
    </row>
    <row r="627" spans="1:58" ht="15">
      <c r="A627" s="3"/>
      <c r="B627" s="3"/>
      <c r="C627" s="62"/>
      <c r="D627" s="3"/>
      <c r="E627" s="3"/>
      <c r="F627" s="3"/>
      <c r="G627" s="3"/>
      <c r="H627" s="3"/>
      <c r="I627" s="6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2"/>
      <c r="AZ627" s="2"/>
      <c r="BA627" s="3"/>
      <c r="BB627" s="3"/>
      <c r="BC627" s="3"/>
      <c r="BD627" s="3"/>
      <c r="BE627" s="3"/>
      <c r="BF627" s="3"/>
    </row>
    <row r="628" spans="1:58" ht="15">
      <c r="A628" s="3"/>
      <c r="B628" s="3"/>
      <c r="C628" s="62"/>
      <c r="D628" s="3"/>
      <c r="E628" s="3"/>
      <c r="F628" s="3"/>
      <c r="G628" s="3"/>
      <c r="H628" s="3"/>
      <c r="I628" s="6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2"/>
      <c r="AZ628" s="2"/>
      <c r="BA628" s="3"/>
      <c r="BB628" s="3"/>
      <c r="BC628" s="3"/>
      <c r="BD628" s="3"/>
      <c r="BE628" s="3"/>
      <c r="BF628" s="3"/>
    </row>
    <row r="629" spans="1:58" ht="15">
      <c r="A629" s="3"/>
      <c r="B629" s="3"/>
      <c r="C629" s="62"/>
      <c r="D629" s="3"/>
      <c r="E629" s="3"/>
      <c r="F629" s="3"/>
      <c r="G629" s="3"/>
      <c r="H629" s="3"/>
      <c r="I629" s="6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2"/>
      <c r="AZ629" s="2"/>
      <c r="BA629" s="3"/>
      <c r="BB629" s="3"/>
      <c r="BC629" s="3"/>
      <c r="BD629" s="3"/>
      <c r="BE629" s="3"/>
      <c r="BF629" s="3"/>
    </row>
    <row r="630" spans="1:58" ht="15">
      <c r="A630" s="3"/>
      <c r="B630" s="3"/>
      <c r="C630" s="62"/>
      <c r="D630" s="3"/>
      <c r="E630" s="3"/>
      <c r="F630" s="3"/>
      <c r="G630" s="3"/>
      <c r="H630" s="3"/>
      <c r="I630" s="6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2"/>
      <c r="AZ630" s="2"/>
      <c r="BA630" s="3"/>
      <c r="BB630" s="3"/>
      <c r="BC630" s="3"/>
      <c r="BD630" s="3"/>
      <c r="BE630" s="3"/>
      <c r="BF630" s="3"/>
    </row>
    <row r="631" spans="1:58" ht="15">
      <c r="A631" s="3"/>
      <c r="B631" s="3"/>
      <c r="C631" s="62"/>
      <c r="D631" s="3"/>
      <c r="E631" s="3"/>
      <c r="F631" s="3"/>
      <c r="G631" s="3"/>
      <c r="H631" s="3"/>
      <c r="I631" s="6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2"/>
      <c r="AZ631" s="2"/>
      <c r="BA631" s="3"/>
      <c r="BB631" s="3"/>
      <c r="BC631" s="3"/>
      <c r="BD631" s="3"/>
      <c r="BE631" s="3"/>
      <c r="BF631" s="3"/>
    </row>
    <row r="632" spans="1:58" ht="15">
      <c r="A632" s="3"/>
      <c r="B632" s="3"/>
      <c r="C632" s="62"/>
      <c r="D632" s="3"/>
      <c r="E632" s="3"/>
      <c r="F632" s="3"/>
      <c r="G632" s="3"/>
      <c r="H632" s="3"/>
      <c r="I632" s="6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2"/>
      <c r="AZ632" s="2"/>
      <c r="BA632" s="3"/>
      <c r="BB632" s="3"/>
      <c r="BC632" s="3"/>
      <c r="BD632" s="3"/>
      <c r="BE632" s="3"/>
      <c r="BF632" s="3"/>
    </row>
    <row r="633" spans="1:58" ht="15">
      <c r="A633" s="3"/>
      <c r="B633" s="3"/>
      <c r="C633" s="62"/>
      <c r="D633" s="3"/>
      <c r="E633" s="3"/>
      <c r="F633" s="3"/>
      <c r="G633" s="3"/>
      <c r="H633" s="3"/>
      <c r="I633" s="6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2"/>
      <c r="AZ633" s="2"/>
      <c r="BA633" s="3"/>
      <c r="BB633" s="3"/>
      <c r="BC633" s="3"/>
      <c r="BD633" s="3"/>
      <c r="BE633" s="3"/>
      <c r="BF633" s="3"/>
    </row>
    <row r="634" spans="1:58" ht="15">
      <c r="A634" s="3"/>
      <c r="B634" s="3"/>
      <c r="C634" s="62"/>
      <c r="D634" s="3"/>
      <c r="E634" s="3"/>
      <c r="F634" s="3"/>
      <c r="G634" s="3"/>
      <c r="H634" s="3"/>
      <c r="I634" s="6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2"/>
      <c r="AZ634" s="2"/>
      <c r="BA634" s="3"/>
      <c r="BB634" s="3"/>
      <c r="BC634" s="3"/>
      <c r="BD634" s="3"/>
      <c r="BE634" s="3"/>
      <c r="BF634" s="3"/>
    </row>
    <row r="635" spans="1:58" ht="15">
      <c r="A635" s="3"/>
      <c r="B635" s="3"/>
      <c r="C635" s="62"/>
      <c r="D635" s="3"/>
      <c r="E635" s="3"/>
      <c r="F635" s="3"/>
      <c r="G635" s="3"/>
      <c r="H635" s="3"/>
      <c r="I635" s="6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2"/>
      <c r="AZ635" s="2"/>
      <c r="BA635" s="3"/>
      <c r="BB635" s="3"/>
      <c r="BC635" s="3"/>
      <c r="BD635" s="3"/>
      <c r="BE635" s="3"/>
      <c r="BF635" s="3"/>
    </row>
    <row r="636" spans="1:58" ht="15">
      <c r="A636" s="3"/>
      <c r="B636" s="3"/>
      <c r="C636" s="62"/>
      <c r="D636" s="3"/>
      <c r="E636" s="3"/>
      <c r="F636" s="3"/>
      <c r="G636" s="3"/>
      <c r="H636" s="3"/>
      <c r="I636" s="6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2"/>
      <c r="AZ636" s="2"/>
      <c r="BA636" s="3"/>
      <c r="BB636" s="3"/>
      <c r="BC636" s="3"/>
      <c r="BD636" s="3"/>
      <c r="BE636" s="3"/>
      <c r="BF636" s="3"/>
    </row>
    <row r="637" spans="1:58" ht="15">
      <c r="A637" s="3"/>
      <c r="B637" s="3"/>
      <c r="C637" s="62"/>
      <c r="D637" s="3"/>
      <c r="E637" s="3"/>
      <c r="F637" s="3"/>
      <c r="G637" s="3"/>
      <c r="H637" s="3"/>
      <c r="I637" s="6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2"/>
      <c r="AZ637" s="2"/>
      <c r="BA637" s="3"/>
      <c r="BB637" s="3"/>
      <c r="BC637" s="3"/>
      <c r="BD637" s="3"/>
      <c r="BE637" s="3"/>
      <c r="BF637" s="3"/>
    </row>
    <row r="638" spans="1:58" ht="15">
      <c r="A638" s="3"/>
      <c r="B638" s="3"/>
      <c r="C638" s="62"/>
      <c r="D638" s="3"/>
      <c r="E638" s="3"/>
      <c r="F638" s="3"/>
      <c r="G638" s="3"/>
      <c r="H638" s="3"/>
      <c r="I638" s="6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2"/>
      <c r="AZ638" s="2"/>
      <c r="BA638" s="3"/>
      <c r="BB638" s="3"/>
      <c r="BC638" s="3"/>
      <c r="BD638" s="3"/>
      <c r="BE638" s="3"/>
      <c r="BF638" s="3"/>
    </row>
    <row r="639" spans="1:58" ht="15">
      <c r="A639" s="3"/>
      <c r="B639" s="3"/>
      <c r="C639" s="62"/>
      <c r="D639" s="3"/>
      <c r="E639" s="3"/>
      <c r="F639" s="3"/>
      <c r="G639" s="3"/>
      <c r="H639" s="3"/>
      <c r="I639" s="6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2"/>
      <c r="AZ639" s="2"/>
      <c r="BA639" s="3"/>
      <c r="BB639" s="3"/>
      <c r="BC639" s="3"/>
      <c r="BD639" s="3"/>
      <c r="BE639" s="3"/>
      <c r="BF639" s="3"/>
    </row>
    <row r="640" spans="1:58" ht="15">
      <c r="A640" s="3"/>
      <c r="B640" s="3"/>
      <c r="C640" s="62"/>
      <c r="D640" s="3"/>
      <c r="E640" s="3"/>
      <c r="F640" s="3"/>
      <c r="G640" s="3"/>
      <c r="H640" s="3"/>
      <c r="I640" s="6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2"/>
      <c r="AZ640" s="2"/>
      <c r="BA640" s="3"/>
      <c r="BB640" s="3"/>
      <c r="BC640" s="3"/>
      <c r="BD640" s="3"/>
      <c r="BE640" s="3"/>
      <c r="BF640" s="3"/>
    </row>
    <row r="641" spans="1:58" ht="15">
      <c r="A641" s="3"/>
      <c r="B641" s="3"/>
      <c r="C641" s="62"/>
      <c r="D641" s="3"/>
      <c r="E641" s="3"/>
      <c r="F641" s="3"/>
      <c r="G641" s="3"/>
      <c r="H641" s="3"/>
      <c r="I641" s="6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2"/>
      <c r="AZ641" s="2"/>
      <c r="BA641" s="3"/>
      <c r="BB641" s="3"/>
      <c r="BC641" s="3"/>
      <c r="BD641" s="3"/>
      <c r="BE641" s="3"/>
      <c r="BF641" s="3"/>
    </row>
    <row r="642" spans="1:58" ht="15">
      <c r="A642" s="3"/>
      <c r="B642" s="3"/>
      <c r="C642" s="62"/>
      <c r="D642" s="3"/>
      <c r="E642" s="3"/>
      <c r="F642" s="3"/>
      <c r="G642" s="3"/>
      <c r="H642" s="3"/>
      <c r="I642" s="6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2"/>
      <c r="AZ642" s="2"/>
      <c r="BA642" s="3"/>
      <c r="BB642" s="3"/>
      <c r="BC642" s="3"/>
      <c r="BD642" s="3"/>
      <c r="BE642" s="3"/>
      <c r="BF642" s="3"/>
    </row>
    <row r="643" spans="1:58" ht="15">
      <c r="A643" s="3"/>
      <c r="B643" s="3"/>
      <c r="C643" s="62"/>
      <c r="D643" s="3"/>
      <c r="E643" s="3"/>
      <c r="F643" s="3"/>
      <c r="G643" s="3"/>
      <c r="H643" s="3"/>
      <c r="I643" s="6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2"/>
      <c r="AZ643" s="2"/>
      <c r="BA643" s="3"/>
      <c r="BB643" s="3"/>
      <c r="BC643" s="3"/>
      <c r="BD643" s="3"/>
      <c r="BE643" s="3"/>
      <c r="BF643" s="3"/>
    </row>
    <row r="644" spans="1:58" ht="15">
      <c r="A644" s="3"/>
      <c r="B644" s="3"/>
      <c r="C644" s="62"/>
      <c r="D644" s="3"/>
      <c r="E644" s="3"/>
      <c r="F644" s="3"/>
      <c r="G644" s="3"/>
      <c r="H644" s="3"/>
      <c r="I644" s="6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2"/>
      <c r="AZ644" s="2"/>
      <c r="BA644" s="3"/>
      <c r="BB644" s="3"/>
      <c r="BC644" s="3"/>
      <c r="BD644" s="3"/>
      <c r="BE644" s="3"/>
      <c r="BF644" s="3"/>
    </row>
    <row r="645" spans="1:58" ht="15">
      <c r="A645" s="3"/>
      <c r="B645" s="3"/>
      <c r="C645" s="62"/>
      <c r="D645" s="3"/>
      <c r="E645" s="3"/>
      <c r="F645" s="3"/>
      <c r="G645" s="3"/>
      <c r="H645" s="3"/>
      <c r="I645" s="6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2"/>
      <c r="AZ645" s="2"/>
      <c r="BA645" s="3"/>
      <c r="BB645" s="3"/>
      <c r="BC645" s="3"/>
      <c r="BD645" s="3"/>
      <c r="BE645" s="3"/>
      <c r="BF645" s="3"/>
    </row>
    <row r="646" spans="1:58" ht="15">
      <c r="A646" s="3"/>
      <c r="B646" s="3"/>
      <c r="C646" s="62"/>
      <c r="D646" s="3"/>
      <c r="E646" s="3"/>
      <c r="F646" s="3"/>
      <c r="G646" s="3"/>
      <c r="H646" s="3"/>
      <c r="I646" s="6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2"/>
      <c r="AZ646" s="2"/>
      <c r="BA646" s="3"/>
      <c r="BB646" s="3"/>
      <c r="BC646" s="3"/>
      <c r="BD646" s="3"/>
      <c r="BE646" s="3"/>
      <c r="BF646" s="3"/>
    </row>
    <row r="647" spans="1:58" ht="15">
      <c r="A647" s="3"/>
      <c r="B647" s="3"/>
      <c r="C647" s="62"/>
      <c r="D647" s="3"/>
      <c r="E647" s="3"/>
      <c r="F647" s="3"/>
      <c r="G647" s="3"/>
      <c r="H647" s="3"/>
      <c r="I647" s="6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2"/>
      <c r="AZ647" s="2"/>
      <c r="BA647" s="3"/>
      <c r="BB647" s="3"/>
      <c r="BC647" s="3"/>
      <c r="BD647" s="3"/>
      <c r="BE647" s="3"/>
      <c r="BF647" s="3"/>
    </row>
    <row r="648" spans="1:58" ht="15">
      <c r="A648" s="3"/>
      <c r="B648" s="3"/>
      <c r="C648" s="62"/>
      <c r="D648" s="3"/>
      <c r="E648" s="3"/>
      <c r="F648" s="3"/>
      <c r="G648" s="3"/>
      <c r="H648" s="3"/>
      <c r="I648" s="6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2"/>
      <c r="AZ648" s="2"/>
      <c r="BA648" s="3"/>
      <c r="BB648" s="3"/>
      <c r="BC648" s="3"/>
      <c r="BD648" s="3"/>
      <c r="BE648" s="3"/>
      <c r="BF648" s="3"/>
    </row>
    <row r="649" spans="1:58" ht="15">
      <c r="A649" s="3"/>
      <c r="B649" s="3"/>
      <c r="C649" s="62"/>
      <c r="D649" s="3"/>
      <c r="E649" s="3"/>
      <c r="F649" s="3"/>
      <c r="G649" s="3"/>
      <c r="H649" s="3"/>
      <c r="I649" s="6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2"/>
      <c r="AZ649" s="2"/>
      <c r="BA649" s="3"/>
      <c r="BB649" s="3"/>
      <c r="BC649" s="3"/>
      <c r="BD649" s="3"/>
      <c r="BE649" s="3"/>
      <c r="BF649" s="3"/>
    </row>
    <row r="650" spans="1:58" ht="15">
      <c r="A650" s="3"/>
      <c r="B650" s="3"/>
      <c r="C650" s="62"/>
      <c r="D650" s="3"/>
      <c r="E650" s="3"/>
      <c r="F650" s="3"/>
      <c r="G650" s="3"/>
      <c r="H650" s="3"/>
      <c r="I650" s="6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2"/>
      <c r="AZ650" s="2"/>
      <c r="BA650" s="3"/>
      <c r="BB650" s="3"/>
      <c r="BC650" s="3"/>
      <c r="BD650" s="3"/>
      <c r="BE650" s="3"/>
      <c r="BF650" s="3"/>
    </row>
    <row r="651" spans="1:58" ht="15">
      <c r="A651" s="3"/>
      <c r="B651" s="3"/>
      <c r="C651" s="62"/>
      <c r="D651" s="3"/>
      <c r="E651" s="3"/>
      <c r="F651" s="3"/>
      <c r="G651" s="3"/>
      <c r="H651" s="3"/>
      <c r="I651" s="6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2"/>
      <c r="AZ651" s="2"/>
      <c r="BA651" s="3"/>
      <c r="BB651" s="3"/>
      <c r="BC651" s="3"/>
      <c r="BD651" s="3"/>
      <c r="BE651" s="3"/>
      <c r="BF651" s="3"/>
    </row>
    <row r="652" spans="1:58" ht="15">
      <c r="A652" s="3"/>
      <c r="B652" s="3"/>
      <c r="C652" s="62"/>
      <c r="D652" s="3"/>
      <c r="E652" s="3"/>
      <c r="F652" s="3"/>
      <c r="G652" s="3"/>
      <c r="H652" s="3"/>
      <c r="I652" s="6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2"/>
      <c r="AZ652" s="2"/>
      <c r="BA652" s="3"/>
      <c r="BB652" s="3"/>
      <c r="BC652" s="3"/>
      <c r="BD652" s="3"/>
      <c r="BE652" s="3"/>
      <c r="BF652" s="3"/>
    </row>
    <row r="653" spans="1:58" ht="15">
      <c r="A653" s="3"/>
      <c r="B653" s="3"/>
      <c r="C653" s="62"/>
      <c r="D653" s="3"/>
      <c r="E653" s="3"/>
      <c r="F653" s="3"/>
      <c r="G653" s="3"/>
      <c r="H653" s="3"/>
      <c r="I653" s="6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2"/>
      <c r="AZ653" s="2"/>
      <c r="BA653" s="3"/>
      <c r="BB653" s="3"/>
      <c r="BC653" s="3"/>
      <c r="BD653" s="3"/>
      <c r="BE653" s="3"/>
      <c r="BF653" s="3"/>
    </row>
    <row r="654" spans="1:58" ht="15">
      <c r="A654" s="3"/>
      <c r="B654" s="3"/>
      <c r="C654" s="62"/>
      <c r="D654" s="3"/>
      <c r="E654" s="3"/>
      <c r="F654" s="3"/>
      <c r="G654" s="3"/>
      <c r="H654" s="3"/>
      <c r="I654" s="6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2"/>
      <c r="AZ654" s="2"/>
      <c r="BA654" s="3"/>
      <c r="BB654" s="3"/>
      <c r="BC654" s="3"/>
      <c r="BD654" s="3"/>
      <c r="BE654" s="3"/>
      <c r="BF654" s="3"/>
    </row>
    <row r="655" spans="1:58" ht="15">
      <c r="A655" s="3"/>
      <c r="B655" s="3"/>
      <c r="C655" s="62"/>
      <c r="D655" s="3"/>
      <c r="E655" s="3"/>
      <c r="F655" s="3"/>
      <c r="G655" s="3"/>
      <c r="H655" s="3"/>
      <c r="I655" s="6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2"/>
      <c r="AZ655" s="2"/>
      <c r="BA655" s="3"/>
      <c r="BB655" s="3"/>
      <c r="BC655" s="3"/>
      <c r="BD655" s="3"/>
      <c r="BE655" s="3"/>
      <c r="BF655" s="3"/>
    </row>
    <row r="656" spans="1:58" ht="15">
      <c r="A656" s="3"/>
      <c r="B656" s="3"/>
      <c r="C656" s="62"/>
      <c r="D656" s="3"/>
      <c r="E656" s="3"/>
      <c r="F656" s="3"/>
      <c r="G656" s="3"/>
      <c r="H656" s="3"/>
      <c r="I656" s="6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2"/>
      <c r="AZ656" s="2"/>
      <c r="BA656" s="3"/>
      <c r="BB656" s="3"/>
      <c r="BC656" s="3"/>
      <c r="BD656" s="3"/>
      <c r="BE656" s="3"/>
      <c r="BF656" s="3"/>
    </row>
    <row r="657" spans="1:58" ht="15">
      <c r="A657" s="3"/>
      <c r="B657" s="3"/>
      <c r="C657" s="62"/>
      <c r="D657" s="3"/>
      <c r="E657" s="3"/>
      <c r="F657" s="3"/>
      <c r="G657" s="3"/>
      <c r="H657" s="3"/>
      <c r="I657" s="6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2"/>
      <c r="AZ657" s="2"/>
      <c r="BA657" s="3"/>
      <c r="BB657" s="3"/>
      <c r="BC657" s="3"/>
      <c r="BD657" s="3"/>
      <c r="BE657" s="3"/>
      <c r="BF657" s="3"/>
    </row>
    <row r="658" spans="1:58" ht="15">
      <c r="A658" s="3"/>
      <c r="B658" s="3"/>
      <c r="C658" s="62"/>
      <c r="D658" s="3"/>
      <c r="E658" s="3"/>
      <c r="F658" s="3"/>
      <c r="G658" s="3"/>
      <c r="H658" s="3"/>
      <c r="I658" s="6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2"/>
      <c r="AZ658" s="2"/>
      <c r="BA658" s="3"/>
      <c r="BB658" s="3"/>
      <c r="BC658" s="3"/>
      <c r="BD658" s="3"/>
      <c r="BE658" s="3"/>
      <c r="BF658" s="3"/>
    </row>
    <row r="659" spans="1:58" ht="15">
      <c r="A659" s="3"/>
      <c r="B659" s="3"/>
      <c r="C659" s="62"/>
      <c r="D659" s="3"/>
      <c r="E659" s="3"/>
      <c r="F659" s="3"/>
      <c r="G659" s="3"/>
      <c r="H659" s="3"/>
      <c r="I659" s="6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2"/>
      <c r="AZ659" s="2"/>
      <c r="BA659" s="3"/>
      <c r="BB659" s="3"/>
      <c r="BC659" s="3"/>
      <c r="BD659" s="3"/>
      <c r="BE659" s="3"/>
      <c r="BF659" s="3"/>
    </row>
    <row r="660" spans="1:58" ht="15">
      <c r="A660" s="3"/>
      <c r="B660" s="3"/>
      <c r="C660" s="62"/>
      <c r="D660" s="3"/>
      <c r="E660" s="3"/>
      <c r="F660" s="3"/>
      <c r="G660" s="3"/>
      <c r="H660" s="3"/>
      <c r="I660" s="6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2"/>
      <c r="AZ660" s="2"/>
      <c r="BA660" s="3"/>
      <c r="BB660" s="3"/>
      <c r="BC660" s="3"/>
      <c r="BD660" s="3"/>
      <c r="BE660" s="3"/>
      <c r="BF660" s="3"/>
    </row>
    <row r="661" spans="1:58" ht="15">
      <c r="A661" s="3"/>
      <c r="B661" s="3"/>
      <c r="C661" s="62"/>
      <c r="D661" s="3"/>
      <c r="E661" s="3"/>
      <c r="F661" s="3"/>
      <c r="G661" s="3"/>
      <c r="H661" s="3"/>
      <c r="I661" s="6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2"/>
      <c r="AZ661" s="2"/>
      <c r="BA661" s="3"/>
      <c r="BB661" s="3"/>
      <c r="BC661" s="3"/>
      <c r="BD661" s="3"/>
      <c r="BE661" s="3"/>
      <c r="BF661" s="3"/>
    </row>
    <row r="662" spans="1:58" ht="15">
      <c r="A662" s="3"/>
      <c r="B662" s="3"/>
      <c r="C662" s="62"/>
      <c r="D662" s="3"/>
      <c r="E662" s="3"/>
      <c r="F662" s="3"/>
      <c r="G662" s="3"/>
      <c r="H662" s="3"/>
      <c r="I662" s="6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2"/>
      <c r="AZ662" s="2"/>
      <c r="BA662" s="3"/>
      <c r="BB662" s="3"/>
      <c r="BC662" s="3"/>
      <c r="BD662" s="3"/>
      <c r="BE662" s="3"/>
      <c r="BF662" s="3"/>
    </row>
    <row r="663" spans="1:58" ht="15">
      <c r="A663" s="3"/>
      <c r="B663" s="3"/>
      <c r="C663" s="62"/>
      <c r="D663" s="3"/>
      <c r="E663" s="3"/>
      <c r="F663" s="3"/>
      <c r="G663" s="3"/>
      <c r="H663" s="3"/>
      <c r="I663" s="6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2"/>
      <c r="AZ663" s="2"/>
      <c r="BA663" s="3"/>
      <c r="BB663" s="3"/>
      <c r="BC663" s="3"/>
      <c r="BD663" s="3"/>
      <c r="BE663" s="3"/>
      <c r="BF663" s="3"/>
    </row>
    <row r="664" spans="1:58" ht="15">
      <c r="A664" s="3"/>
      <c r="B664" s="3"/>
      <c r="C664" s="62"/>
      <c r="D664" s="3"/>
      <c r="E664" s="3"/>
      <c r="F664" s="3"/>
      <c r="G664" s="3"/>
      <c r="H664" s="3"/>
      <c r="I664" s="6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2"/>
      <c r="AZ664" s="2"/>
      <c r="BA664" s="3"/>
      <c r="BB664" s="3"/>
      <c r="BC664" s="3"/>
      <c r="BD664" s="3"/>
      <c r="BE664" s="3"/>
      <c r="BF664" s="3"/>
    </row>
    <row r="665" spans="1:58" ht="15">
      <c r="A665" s="3"/>
      <c r="B665" s="3"/>
      <c r="C665" s="62"/>
      <c r="D665" s="3"/>
      <c r="E665" s="3"/>
      <c r="F665" s="3"/>
      <c r="G665" s="3"/>
      <c r="H665" s="3"/>
      <c r="I665" s="6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2"/>
      <c r="AZ665" s="2"/>
      <c r="BA665" s="3"/>
      <c r="BB665" s="3"/>
      <c r="BC665" s="3"/>
      <c r="BD665" s="3"/>
      <c r="BE665" s="3"/>
      <c r="BF665" s="3"/>
    </row>
    <row r="666" spans="1:58" ht="15">
      <c r="A666" s="3"/>
      <c r="B666" s="3"/>
      <c r="C666" s="62"/>
      <c r="D666" s="3"/>
      <c r="E666" s="3"/>
      <c r="F666" s="3"/>
      <c r="G666" s="3"/>
      <c r="H666" s="3"/>
      <c r="I666" s="6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2"/>
      <c r="AZ666" s="2"/>
      <c r="BA666" s="3"/>
      <c r="BB666" s="3"/>
      <c r="BC666" s="3"/>
      <c r="BD666" s="3"/>
      <c r="BE666" s="3"/>
      <c r="BF666" s="3"/>
    </row>
    <row r="667" spans="1:58" ht="15">
      <c r="A667" s="3"/>
      <c r="B667" s="3"/>
      <c r="C667" s="62"/>
      <c r="D667" s="3"/>
      <c r="E667" s="3"/>
      <c r="F667" s="3"/>
      <c r="G667" s="3"/>
      <c r="H667" s="3"/>
      <c r="I667" s="6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2"/>
      <c r="AZ667" s="2"/>
      <c r="BA667" s="3"/>
      <c r="BB667" s="3"/>
      <c r="BC667" s="3"/>
      <c r="BD667" s="3"/>
      <c r="BE667" s="3"/>
      <c r="BF667" s="3"/>
    </row>
    <row r="668" spans="1:58" ht="15">
      <c r="A668" s="3"/>
      <c r="B668" s="3"/>
      <c r="C668" s="62"/>
      <c r="D668" s="3"/>
      <c r="E668" s="3"/>
      <c r="F668" s="3"/>
      <c r="G668" s="3"/>
      <c r="H668" s="3"/>
      <c r="I668" s="6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2"/>
      <c r="AZ668" s="2"/>
      <c r="BA668" s="3"/>
      <c r="BB668" s="3"/>
      <c r="BC668" s="3"/>
      <c r="BD668" s="3"/>
      <c r="BE668" s="3"/>
      <c r="BF668" s="3"/>
    </row>
    <row r="669" spans="1:58" ht="15">
      <c r="A669" s="3"/>
      <c r="B669" s="3"/>
      <c r="C669" s="62"/>
      <c r="D669" s="3"/>
      <c r="E669" s="3"/>
      <c r="F669" s="3"/>
      <c r="G669" s="3"/>
      <c r="H669" s="3"/>
      <c r="I669" s="6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2"/>
      <c r="AZ669" s="2"/>
      <c r="BA669" s="3"/>
      <c r="BB669" s="3"/>
      <c r="BC669" s="3"/>
      <c r="BD669" s="3"/>
      <c r="BE669" s="3"/>
      <c r="BF669" s="3"/>
    </row>
    <row r="670" spans="1:58" ht="15">
      <c r="A670" s="3"/>
      <c r="B670" s="3"/>
      <c r="C670" s="62"/>
      <c r="D670" s="3"/>
      <c r="E670" s="3"/>
      <c r="F670" s="3"/>
      <c r="G670" s="3"/>
      <c r="H670" s="3"/>
      <c r="I670" s="6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2"/>
      <c r="AZ670" s="2"/>
      <c r="BA670" s="3"/>
      <c r="BB670" s="3"/>
      <c r="BC670" s="3"/>
      <c r="BD670" s="3"/>
      <c r="BE670" s="3"/>
      <c r="BF670" s="3"/>
    </row>
    <row r="671" spans="1:58" ht="15">
      <c r="A671" s="3"/>
      <c r="B671" s="3"/>
      <c r="C671" s="62"/>
      <c r="D671" s="3"/>
      <c r="E671" s="3"/>
      <c r="F671" s="3"/>
      <c r="G671" s="3"/>
      <c r="H671" s="3"/>
      <c r="I671" s="6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2"/>
      <c r="AZ671" s="2"/>
      <c r="BA671" s="3"/>
      <c r="BB671" s="3"/>
      <c r="BC671" s="3"/>
      <c r="BD671" s="3"/>
      <c r="BE671" s="3"/>
      <c r="BF671" s="3"/>
    </row>
    <row r="672" spans="1:58" ht="15">
      <c r="A672" s="3"/>
      <c r="B672" s="3"/>
      <c r="C672" s="62"/>
      <c r="D672" s="3"/>
      <c r="E672" s="3"/>
      <c r="F672" s="3"/>
      <c r="G672" s="3"/>
      <c r="H672" s="3"/>
      <c r="I672" s="6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2"/>
      <c r="AZ672" s="2"/>
      <c r="BA672" s="3"/>
      <c r="BB672" s="3"/>
      <c r="BC672" s="3"/>
      <c r="BD672" s="3"/>
      <c r="BE672" s="3"/>
      <c r="BF672" s="3"/>
    </row>
    <row r="673" spans="1:58" ht="15">
      <c r="A673" s="3"/>
      <c r="B673" s="3"/>
      <c r="C673" s="62"/>
      <c r="D673" s="3"/>
      <c r="E673" s="3"/>
      <c r="F673" s="3"/>
      <c r="G673" s="3"/>
      <c r="H673" s="3"/>
      <c r="I673" s="6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2"/>
      <c r="AZ673" s="2"/>
      <c r="BA673" s="3"/>
      <c r="BB673" s="3"/>
      <c r="BC673" s="3"/>
      <c r="BD673" s="3"/>
      <c r="BE673" s="3"/>
      <c r="BF673" s="3"/>
    </row>
    <row r="674" spans="1:58" ht="15">
      <c r="A674" s="3"/>
      <c r="B674" s="3"/>
      <c r="C674" s="62"/>
      <c r="D674" s="3"/>
      <c r="E674" s="3"/>
      <c r="F674" s="3"/>
      <c r="G674" s="3"/>
      <c r="H674" s="3"/>
      <c r="I674" s="6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2"/>
      <c r="AZ674" s="2"/>
      <c r="BA674" s="3"/>
      <c r="BB674" s="3"/>
      <c r="BC674" s="3"/>
      <c r="BD674" s="3"/>
      <c r="BE674" s="3"/>
      <c r="BF674" s="3"/>
    </row>
    <row r="675" spans="1:58" ht="15">
      <c r="A675" s="3"/>
      <c r="B675" s="3"/>
      <c r="C675" s="62"/>
      <c r="D675" s="3"/>
      <c r="E675" s="3"/>
      <c r="F675" s="3"/>
      <c r="G675" s="3"/>
      <c r="H675" s="3"/>
      <c r="I675" s="6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2"/>
      <c r="AZ675" s="2"/>
      <c r="BA675" s="3"/>
      <c r="BB675" s="3"/>
      <c r="BC675" s="3"/>
      <c r="BD675" s="3"/>
      <c r="BE675" s="3"/>
      <c r="BF675" s="3"/>
    </row>
    <row r="676" spans="1:58" ht="15">
      <c r="A676" s="3"/>
      <c r="B676" s="3"/>
      <c r="C676" s="62"/>
      <c r="D676" s="3"/>
      <c r="E676" s="3"/>
      <c r="F676" s="3"/>
      <c r="G676" s="3"/>
      <c r="H676" s="3"/>
      <c r="I676" s="6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2"/>
      <c r="AZ676" s="2"/>
      <c r="BA676" s="3"/>
      <c r="BB676" s="3"/>
      <c r="BC676" s="3"/>
      <c r="BD676" s="3"/>
      <c r="BE676" s="3"/>
      <c r="BF676" s="3"/>
    </row>
    <row r="677" spans="1:58" ht="15">
      <c r="A677" s="3"/>
      <c r="B677" s="3"/>
      <c r="C677" s="62"/>
      <c r="D677" s="3"/>
      <c r="E677" s="3"/>
      <c r="F677" s="3"/>
      <c r="G677" s="3"/>
      <c r="H677" s="3"/>
      <c r="I677" s="6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2"/>
      <c r="AZ677" s="2"/>
      <c r="BA677" s="3"/>
      <c r="BB677" s="3"/>
      <c r="BC677" s="3"/>
      <c r="BD677" s="3"/>
      <c r="BE677" s="3"/>
      <c r="BF677" s="3"/>
    </row>
    <row r="678" spans="1:58" ht="15">
      <c r="A678" s="3"/>
      <c r="B678" s="3"/>
      <c r="C678" s="62"/>
      <c r="D678" s="3"/>
      <c r="E678" s="3"/>
      <c r="F678" s="3"/>
      <c r="G678" s="3"/>
      <c r="H678" s="3"/>
      <c r="I678" s="6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2"/>
      <c r="AZ678" s="2"/>
      <c r="BA678" s="3"/>
      <c r="BB678" s="3"/>
      <c r="BC678" s="3"/>
      <c r="BD678" s="3"/>
      <c r="BE678" s="3"/>
      <c r="BF678" s="3"/>
    </row>
    <row r="679" spans="1:58" ht="15">
      <c r="A679" s="3"/>
      <c r="B679" s="3"/>
      <c r="C679" s="62"/>
      <c r="D679" s="3"/>
      <c r="E679" s="3"/>
      <c r="F679" s="3"/>
      <c r="G679" s="3"/>
      <c r="H679" s="3"/>
      <c r="I679" s="6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2"/>
      <c r="AZ679" s="2"/>
      <c r="BA679" s="3"/>
      <c r="BB679" s="3"/>
      <c r="BC679" s="3"/>
      <c r="BD679" s="3"/>
      <c r="BE679" s="3"/>
      <c r="BF679" s="3"/>
    </row>
    <row r="680" spans="1:58" ht="15">
      <c r="A680" s="3"/>
      <c r="B680" s="3"/>
      <c r="C680" s="62"/>
      <c r="D680" s="3"/>
      <c r="E680" s="3"/>
      <c r="F680" s="3"/>
      <c r="G680" s="3"/>
      <c r="H680" s="3"/>
      <c r="I680" s="6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2"/>
      <c r="AZ680" s="2"/>
      <c r="BA680" s="3"/>
      <c r="BB680" s="3"/>
      <c r="BC680" s="3"/>
      <c r="BD680" s="3"/>
      <c r="BE680" s="3"/>
      <c r="BF680" s="3"/>
    </row>
    <row r="681" spans="1:58" ht="15">
      <c r="A681" s="3"/>
      <c r="B681" s="3"/>
      <c r="C681" s="62"/>
      <c r="D681" s="3"/>
      <c r="E681" s="3"/>
      <c r="F681" s="3"/>
      <c r="G681" s="3"/>
      <c r="H681" s="3"/>
      <c r="I681" s="6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2"/>
      <c r="AZ681" s="2"/>
      <c r="BA681" s="3"/>
      <c r="BB681" s="3"/>
      <c r="BC681" s="3"/>
      <c r="BD681" s="3"/>
      <c r="BE681" s="3"/>
      <c r="BF681" s="3"/>
    </row>
    <row r="682" spans="1:58" ht="15">
      <c r="A682" s="3"/>
      <c r="B682" s="3"/>
      <c r="C682" s="62"/>
      <c r="D682" s="3"/>
      <c r="E682" s="3"/>
      <c r="F682" s="3"/>
      <c r="G682" s="3"/>
      <c r="H682" s="3"/>
      <c r="I682" s="6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2"/>
      <c r="AZ682" s="2"/>
      <c r="BA682" s="3"/>
      <c r="BB682" s="3"/>
      <c r="BC682" s="3"/>
      <c r="BD682" s="3"/>
      <c r="BE682" s="3"/>
      <c r="BF682" s="3"/>
    </row>
    <row r="683" spans="1:58" ht="15">
      <c r="A683" s="3"/>
      <c r="B683" s="3"/>
      <c r="C683" s="62"/>
      <c r="D683" s="3"/>
      <c r="E683" s="3"/>
      <c r="F683" s="3"/>
      <c r="G683" s="3"/>
      <c r="H683" s="3"/>
      <c r="I683" s="6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2"/>
      <c r="AZ683" s="2"/>
      <c r="BA683" s="3"/>
      <c r="BB683" s="3"/>
      <c r="BC683" s="3"/>
      <c r="BD683" s="3"/>
      <c r="BE683" s="3"/>
      <c r="BF683" s="3"/>
    </row>
    <row r="684" spans="1:58" ht="15">
      <c r="A684" s="3"/>
      <c r="B684" s="3"/>
      <c r="C684" s="62"/>
      <c r="D684" s="3"/>
      <c r="E684" s="3"/>
      <c r="F684" s="3"/>
      <c r="G684" s="3"/>
      <c r="H684" s="3"/>
      <c r="I684" s="6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2"/>
      <c r="AZ684" s="2"/>
      <c r="BA684" s="3"/>
      <c r="BB684" s="3"/>
      <c r="BC684" s="3"/>
      <c r="BD684" s="3"/>
      <c r="BE684" s="3"/>
      <c r="BF684" s="3"/>
    </row>
    <row r="685" spans="1:58" ht="15">
      <c r="A685" s="3"/>
      <c r="B685" s="3"/>
      <c r="C685" s="62"/>
      <c r="D685" s="3"/>
      <c r="E685" s="3"/>
      <c r="F685" s="3"/>
      <c r="G685" s="3"/>
      <c r="H685" s="3"/>
      <c r="I685" s="6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2"/>
      <c r="AZ685" s="2"/>
      <c r="BA685" s="3"/>
      <c r="BB685" s="3"/>
      <c r="BC685" s="3"/>
      <c r="BD685" s="3"/>
      <c r="BE685" s="3"/>
      <c r="BF685" s="3"/>
    </row>
    <row r="686" spans="1:58" ht="15">
      <c r="A686" s="3"/>
      <c r="B686" s="3"/>
      <c r="C686" s="62"/>
      <c r="D686" s="3"/>
      <c r="E686" s="3"/>
      <c r="F686" s="3"/>
      <c r="G686" s="3"/>
      <c r="H686" s="3"/>
      <c r="I686" s="6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2"/>
      <c r="AZ686" s="2"/>
      <c r="BA686" s="3"/>
      <c r="BB686" s="3"/>
      <c r="BC686" s="3"/>
      <c r="BD686" s="3"/>
      <c r="BE686" s="3"/>
      <c r="BF686" s="3"/>
    </row>
    <row r="687" spans="1:58" ht="15">
      <c r="A687" s="3"/>
      <c r="B687" s="3"/>
      <c r="C687" s="62"/>
      <c r="D687" s="3"/>
      <c r="E687" s="3"/>
      <c r="F687" s="3"/>
      <c r="G687" s="3"/>
      <c r="H687" s="3"/>
      <c r="I687" s="6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2"/>
      <c r="AZ687" s="2"/>
      <c r="BA687" s="3"/>
      <c r="BB687" s="3"/>
      <c r="BC687" s="3"/>
      <c r="BD687" s="3"/>
      <c r="BE687" s="3"/>
      <c r="BF687" s="3"/>
    </row>
    <row r="688" spans="1:58" ht="15">
      <c r="A688" s="3"/>
      <c r="B688" s="3"/>
      <c r="C688" s="62"/>
      <c r="D688" s="3"/>
      <c r="E688" s="3"/>
      <c r="F688" s="3"/>
      <c r="G688" s="3"/>
      <c r="H688" s="3"/>
      <c r="I688" s="6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2"/>
      <c r="AZ688" s="2"/>
      <c r="BA688" s="3"/>
      <c r="BB688" s="3"/>
      <c r="BC688" s="3"/>
      <c r="BD688" s="3"/>
      <c r="BE688" s="3"/>
      <c r="BF688" s="3"/>
    </row>
    <row r="689" spans="1:58" ht="15">
      <c r="A689" s="3"/>
      <c r="B689" s="3"/>
      <c r="C689" s="62"/>
      <c r="D689" s="3"/>
      <c r="E689" s="3"/>
      <c r="F689" s="3"/>
      <c r="G689" s="3"/>
      <c r="H689" s="3"/>
      <c r="I689" s="6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2"/>
      <c r="AZ689" s="2"/>
      <c r="BA689" s="3"/>
      <c r="BB689" s="3"/>
      <c r="BC689" s="3"/>
      <c r="BD689" s="3"/>
      <c r="BE689" s="3"/>
      <c r="BF689" s="3"/>
    </row>
    <row r="690" spans="1:58" ht="15">
      <c r="A690" s="3"/>
      <c r="B690" s="3"/>
      <c r="C690" s="62"/>
      <c r="D690" s="3"/>
      <c r="E690" s="3"/>
      <c r="F690" s="3"/>
      <c r="G690" s="3"/>
      <c r="H690" s="3"/>
      <c r="I690" s="6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2"/>
      <c r="AZ690" s="2"/>
      <c r="BA690" s="3"/>
      <c r="BB690" s="3"/>
      <c r="BC690" s="3"/>
      <c r="BD690" s="3"/>
      <c r="BE690" s="3"/>
      <c r="BF690" s="3"/>
    </row>
    <row r="691" spans="1:58" ht="15">
      <c r="A691" s="3"/>
      <c r="B691" s="3"/>
      <c r="C691" s="62"/>
      <c r="D691" s="3"/>
      <c r="E691" s="3"/>
      <c r="F691" s="3"/>
      <c r="G691" s="3"/>
      <c r="H691" s="3"/>
      <c r="I691" s="6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2"/>
      <c r="AZ691" s="2"/>
      <c r="BA691" s="3"/>
      <c r="BB691" s="3"/>
      <c r="BC691" s="3"/>
      <c r="BD691" s="3"/>
      <c r="BE691" s="3"/>
      <c r="BF691" s="3"/>
    </row>
    <row r="692" spans="1:58" ht="15">
      <c r="A692" s="3"/>
      <c r="B692" s="3"/>
      <c r="C692" s="62"/>
      <c r="D692" s="3"/>
      <c r="E692" s="3"/>
      <c r="F692" s="3"/>
      <c r="G692" s="3"/>
      <c r="H692" s="3"/>
      <c r="I692" s="6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2"/>
      <c r="AZ692" s="2"/>
      <c r="BA692" s="3"/>
      <c r="BB692" s="3"/>
      <c r="BC692" s="3"/>
      <c r="BD692" s="3"/>
      <c r="BE692" s="3"/>
      <c r="BF692" s="3"/>
    </row>
    <row r="693" spans="1:58" ht="15">
      <c r="A693" s="3"/>
      <c r="B693" s="3"/>
      <c r="C693" s="62"/>
      <c r="D693" s="3"/>
      <c r="E693" s="3"/>
      <c r="F693" s="3"/>
      <c r="G693" s="3"/>
      <c r="H693" s="3"/>
      <c r="I693" s="6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2"/>
      <c r="AZ693" s="2"/>
      <c r="BA693" s="3"/>
      <c r="BB693" s="3"/>
      <c r="BC693" s="3"/>
      <c r="BD693" s="3"/>
      <c r="BE693" s="3"/>
      <c r="BF693" s="3"/>
    </row>
    <row r="694" spans="1:58" ht="15">
      <c r="A694" s="3"/>
      <c r="B694" s="3"/>
      <c r="C694" s="62"/>
      <c r="D694" s="3"/>
      <c r="E694" s="3"/>
      <c r="F694" s="3"/>
      <c r="G694" s="3"/>
      <c r="H694" s="3"/>
      <c r="I694" s="6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2"/>
      <c r="AZ694" s="2"/>
      <c r="BA694" s="3"/>
      <c r="BB694" s="3"/>
      <c r="BC694" s="3"/>
      <c r="BD694" s="3"/>
      <c r="BE694" s="3"/>
      <c r="BF694" s="3"/>
    </row>
    <row r="695" spans="1:58" ht="15">
      <c r="A695" s="3"/>
      <c r="B695" s="3"/>
      <c r="C695" s="62"/>
      <c r="D695" s="3"/>
      <c r="E695" s="3"/>
      <c r="F695" s="3"/>
      <c r="G695" s="3"/>
      <c r="H695" s="3"/>
      <c r="I695" s="6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2"/>
      <c r="AZ695" s="2"/>
      <c r="BA695" s="3"/>
      <c r="BB695" s="3"/>
      <c r="BC695" s="3"/>
      <c r="BD695" s="3"/>
      <c r="BE695" s="3"/>
      <c r="BF695" s="3"/>
    </row>
    <row r="696" spans="1:58" ht="15">
      <c r="A696" s="3"/>
      <c r="B696" s="3"/>
      <c r="C696" s="62"/>
      <c r="D696" s="3"/>
      <c r="E696" s="3"/>
      <c r="F696" s="3"/>
      <c r="G696" s="3"/>
      <c r="H696" s="3"/>
      <c r="I696" s="6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2"/>
      <c r="AZ696" s="2"/>
      <c r="BA696" s="3"/>
      <c r="BB696" s="3"/>
      <c r="BC696" s="3"/>
      <c r="BD696" s="3"/>
      <c r="BE696" s="3"/>
      <c r="BF696" s="3"/>
    </row>
    <row r="697" spans="1:58" ht="15">
      <c r="A697" s="3"/>
      <c r="B697" s="3"/>
      <c r="C697" s="62"/>
      <c r="D697" s="3"/>
      <c r="E697" s="3"/>
      <c r="F697" s="3"/>
      <c r="G697" s="3"/>
      <c r="H697" s="3"/>
      <c r="I697" s="6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2"/>
      <c r="AZ697" s="2"/>
      <c r="BA697" s="3"/>
      <c r="BB697" s="3"/>
      <c r="BC697" s="3"/>
      <c r="BD697" s="3"/>
      <c r="BE697" s="3"/>
      <c r="BF697" s="3"/>
    </row>
    <row r="698" spans="1:58" ht="15">
      <c r="A698" s="3"/>
      <c r="B698" s="3"/>
      <c r="C698" s="62"/>
      <c r="D698" s="3"/>
      <c r="E698" s="3"/>
      <c r="F698" s="3"/>
      <c r="G698" s="3"/>
      <c r="H698" s="3"/>
      <c r="I698" s="6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2"/>
      <c r="AZ698" s="2"/>
      <c r="BA698" s="3"/>
      <c r="BB698" s="3"/>
      <c r="BC698" s="3"/>
      <c r="BD698" s="3"/>
      <c r="BE698" s="3"/>
      <c r="BF698" s="3"/>
    </row>
    <row r="699" spans="1:58" ht="15">
      <c r="A699" s="3"/>
      <c r="B699" s="3"/>
      <c r="C699" s="62"/>
      <c r="D699" s="3"/>
      <c r="E699" s="3"/>
      <c r="F699" s="3"/>
      <c r="G699" s="3"/>
      <c r="H699" s="3"/>
      <c r="I699" s="6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2"/>
      <c r="AZ699" s="2"/>
      <c r="BA699" s="3"/>
      <c r="BB699" s="3"/>
      <c r="BC699" s="3"/>
      <c r="BD699" s="3"/>
      <c r="BE699" s="3"/>
      <c r="BF699" s="3"/>
    </row>
    <row r="700" spans="1:58" ht="15">
      <c r="A700" s="3"/>
      <c r="B700" s="3"/>
      <c r="C700" s="62"/>
      <c r="D700" s="3"/>
      <c r="E700" s="3"/>
      <c r="F700" s="3"/>
      <c r="G700" s="3"/>
      <c r="H700" s="3"/>
      <c r="I700" s="6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2"/>
      <c r="AZ700" s="2"/>
      <c r="BA700" s="3"/>
      <c r="BB700" s="3"/>
      <c r="BC700" s="3"/>
      <c r="BD700" s="3"/>
      <c r="BE700" s="3"/>
      <c r="BF700" s="3"/>
    </row>
    <row r="701" spans="1:58" ht="15">
      <c r="A701" s="3"/>
      <c r="B701" s="3"/>
      <c r="C701" s="62"/>
      <c r="D701" s="3"/>
      <c r="E701" s="3"/>
      <c r="F701" s="3"/>
      <c r="G701" s="3"/>
      <c r="H701" s="3"/>
      <c r="I701" s="6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2"/>
      <c r="AZ701" s="2"/>
      <c r="BA701" s="3"/>
      <c r="BB701" s="3"/>
      <c r="BC701" s="3"/>
      <c r="BD701" s="3"/>
      <c r="BE701" s="3"/>
      <c r="BF701" s="3"/>
    </row>
    <row r="702" spans="1:58" ht="15">
      <c r="A702" s="3"/>
      <c r="B702" s="3"/>
      <c r="C702" s="62"/>
      <c r="D702" s="3"/>
      <c r="E702" s="3"/>
      <c r="F702" s="3"/>
      <c r="G702" s="3"/>
      <c r="H702" s="3"/>
      <c r="I702" s="6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2"/>
      <c r="AZ702" s="2"/>
      <c r="BA702" s="3"/>
      <c r="BB702" s="3"/>
      <c r="BC702" s="3"/>
      <c r="BD702" s="3"/>
      <c r="BE702" s="3"/>
      <c r="BF702" s="3"/>
    </row>
    <row r="703" spans="1:58" ht="15">
      <c r="A703" s="3"/>
      <c r="B703" s="3"/>
      <c r="C703" s="62"/>
      <c r="D703" s="3"/>
      <c r="E703" s="3"/>
      <c r="F703" s="3"/>
      <c r="G703" s="3"/>
      <c r="H703" s="3"/>
      <c r="I703" s="6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2"/>
      <c r="AZ703" s="2"/>
      <c r="BA703" s="3"/>
      <c r="BB703" s="3"/>
      <c r="BC703" s="3"/>
      <c r="BD703" s="3"/>
      <c r="BE703" s="3"/>
      <c r="BF703" s="3"/>
    </row>
    <row r="704" spans="1:58" ht="15">
      <c r="A704" s="3"/>
      <c r="B704" s="3"/>
      <c r="C704" s="62"/>
      <c r="D704" s="3"/>
      <c r="E704" s="3"/>
      <c r="F704" s="3"/>
      <c r="G704" s="3"/>
      <c r="H704" s="3"/>
      <c r="I704" s="6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2"/>
      <c r="AZ704" s="2"/>
      <c r="BA704" s="3"/>
      <c r="BB704" s="3"/>
      <c r="BC704" s="3"/>
      <c r="BD704" s="3"/>
      <c r="BE704" s="3"/>
      <c r="BF704" s="3"/>
    </row>
    <row r="705" spans="1:58" ht="15">
      <c r="A705" s="3"/>
      <c r="B705" s="3"/>
      <c r="C705" s="62"/>
      <c r="D705" s="3"/>
      <c r="E705" s="3"/>
      <c r="F705" s="3"/>
      <c r="G705" s="3"/>
      <c r="H705" s="3"/>
      <c r="I705" s="6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2"/>
      <c r="AZ705" s="2"/>
      <c r="BA705" s="3"/>
      <c r="BB705" s="3"/>
      <c r="BC705" s="3"/>
      <c r="BD705" s="3"/>
      <c r="BE705" s="3"/>
      <c r="BF705" s="3"/>
    </row>
    <row r="706" spans="1:58" ht="15">
      <c r="A706" s="3"/>
      <c r="B706" s="3"/>
      <c r="C706" s="62"/>
      <c r="D706" s="3"/>
      <c r="E706" s="3"/>
      <c r="F706" s="3"/>
      <c r="G706" s="3"/>
      <c r="H706" s="3"/>
      <c r="I706" s="6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2"/>
      <c r="AZ706" s="2"/>
      <c r="BA706" s="3"/>
      <c r="BB706" s="3"/>
      <c r="BC706" s="3"/>
      <c r="BD706" s="3"/>
      <c r="BE706" s="3"/>
      <c r="BF706" s="3"/>
    </row>
    <row r="707" spans="1:58" ht="15">
      <c r="A707" s="3"/>
      <c r="B707" s="3"/>
      <c r="C707" s="62"/>
      <c r="D707" s="3"/>
      <c r="E707" s="3"/>
      <c r="F707" s="3"/>
      <c r="G707" s="3"/>
      <c r="H707" s="3"/>
      <c r="I707" s="6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2"/>
      <c r="AZ707" s="2"/>
      <c r="BA707" s="3"/>
      <c r="BB707" s="3"/>
      <c r="BC707" s="3"/>
      <c r="BD707" s="3"/>
      <c r="BE707" s="3"/>
      <c r="BF707" s="3"/>
    </row>
    <row r="708" spans="1:58" ht="15">
      <c r="A708" s="3"/>
      <c r="B708" s="3"/>
      <c r="C708" s="62"/>
      <c r="D708" s="3"/>
      <c r="E708" s="3"/>
      <c r="F708" s="3"/>
      <c r="G708" s="3"/>
      <c r="H708" s="3"/>
      <c r="I708" s="6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2"/>
      <c r="AZ708" s="2"/>
      <c r="BA708" s="3"/>
      <c r="BB708" s="3"/>
      <c r="BC708" s="3"/>
      <c r="BD708" s="3"/>
      <c r="BE708" s="3"/>
      <c r="BF708" s="3"/>
    </row>
    <row r="709" spans="1:58" ht="15">
      <c r="A709" s="3"/>
      <c r="B709" s="3"/>
      <c r="C709" s="62"/>
      <c r="D709" s="3"/>
      <c r="E709" s="3"/>
      <c r="F709" s="3"/>
      <c r="G709" s="3"/>
      <c r="H709" s="3"/>
      <c r="I709" s="6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2"/>
      <c r="AZ709" s="2"/>
      <c r="BA709" s="3"/>
      <c r="BB709" s="3"/>
      <c r="BC709" s="3"/>
      <c r="BD709" s="3"/>
      <c r="BE709" s="3"/>
      <c r="BF709" s="3"/>
    </row>
    <row r="710" spans="1:58" ht="15">
      <c r="A710" s="3"/>
      <c r="B710" s="3"/>
      <c r="C710" s="62"/>
      <c r="D710" s="3"/>
      <c r="E710" s="3"/>
      <c r="F710" s="3"/>
      <c r="G710" s="3"/>
      <c r="H710" s="3"/>
      <c r="I710" s="6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2"/>
      <c r="AZ710" s="2"/>
      <c r="BA710" s="3"/>
      <c r="BB710" s="3"/>
      <c r="BC710" s="3"/>
      <c r="BD710" s="3"/>
      <c r="BE710" s="3"/>
      <c r="BF710" s="3"/>
    </row>
    <row r="711" spans="1:58" ht="15">
      <c r="A711" s="3"/>
      <c r="B711" s="3"/>
      <c r="C711" s="62"/>
      <c r="D711" s="3"/>
      <c r="E711" s="3"/>
      <c r="F711" s="3"/>
      <c r="G711" s="3"/>
      <c r="H711" s="3"/>
      <c r="I711" s="6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2"/>
      <c r="AZ711" s="2"/>
      <c r="BA711" s="3"/>
      <c r="BB711" s="3"/>
      <c r="BC711" s="3"/>
      <c r="BD711" s="3"/>
      <c r="BE711" s="3"/>
      <c r="BF711" s="3"/>
    </row>
    <row r="712" spans="1:58" ht="15">
      <c r="A712" s="3"/>
      <c r="B712" s="3"/>
      <c r="C712" s="62"/>
      <c r="D712" s="3"/>
      <c r="E712" s="3"/>
      <c r="F712" s="3"/>
      <c r="G712" s="3"/>
      <c r="H712" s="3"/>
      <c r="I712" s="6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2"/>
      <c r="AZ712" s="2"/>
      <c r="BA712" s="3"/>
      <c r="BB712" s="3"/>
      <c r="BC712" s="3"/>
      <c r="BD712" s="3"/>
      <c r="BE712" s="3"/>
      <c r="BF712" s="3"/>
    </row>
    <row r="713" spans="1:58" ht="15">
      <c r="A713" s="3"/>
      <c r="B713" s="3"/>
      <c r="C713" s="62"/>
      <c r="D713" s="3"/>
      <c r="E713" s="3"/>
      <c r="F713" s="3"/>
      <c r="G713" s="3"/>
      <c r="H713" s="3"/>
      <c r="I713" s="6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2"/>
      <c r="AZ713" s="2"/>
      <c r="BA713" s="3"/>
      <c r="BB713" s="3"/>
      <c r="BC713" s="3"/>
      <c r="BD713" s="3"/>
      <c r="BE713" s="3"/>
      <c r="BF713" s="3"/>
    </row>
    <row r="714" spans="1:58" ht="15">
      <c r="A714" s="3"/>
      <c r="B714" s="3"/>
      <c r="C714" s="62"/>
      <c r="D714" s="3"/>
      <c r="E714" s="3"/>
      <c r="F714" s="3"/>
      <c r="G714" s="3"/>
      <c r="H714" s="3"/>
      <c r="I714" s="6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2"/>
      <c r="AZ714" s="2"/>
      <c r="BA714" s="3"/>
      <c r="BB714" s="3"/>
      <c r="BC714" s="3"/>
      <c r="BD714" s="3"/>
      <c r="BE714" s="3"/>
      <c r="BF714" s="3"/>
    </row>
    <row r="715" spans="1:58" ht="15">
      <c r="A715" s="3"/>
      <c r="B715" s="3"/>
      <c r="C715" s="62"/>
      <c r="D715" s="3"/>
      <c r="E715" s="3"/>
      <c r="F715" s="3"/>
      <c r="G715" s="3"/>
      <c r="H715" s="3"/>
      <c r="I715" s="6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2"/>
      <c r="AZ715" s="2"/>
      <c r="BA715" s="3"/>
      <c r="BB715" s="3"/>
      <c r="BC715" s="3"/>
      <c r="BD715" s="3"/>
      <c r="BE715" s="3"/>
      <c r="BF715" s="3"/>
    </row>
    <row r="716" spans="1:58" ht="15">
      <c r="A716" s="3"/>
      <c r="B716" s="3"/>
      <c r="C716" s="62"/>
      <c r="D716" s="3"/>
      <c r="E716" s="3"/>
      <c r="F716" s="3"/>
      <c r="G716" s="3"/>
      <c r="H716" s="3"/>
      <c r="I716" s="6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2"/>
      <c r="AZ716" s="2"/>
      <c r="BA716" s="3"/>
      <c r="BB716" s="3"/>
      <c r="BC716" s="3"/>
      <c r="BD716" s="3"/>
      <c r="BE716" s="3"/>
      <c r="BF716" s="3"/>
    </row>
    <row r="717" spans="1:58" ht="15">
      <c r="A717" s="3"/>
      <c r="B717" s="3"/>
      <c r="C717" s="62"/>
      <c r="D717" s="3"/>
      <c r="E717" s="3"/>
      <c r="F717" s="3"/>
      <c r="G717" s="3"/>
      <c r="H717" s="3"/>
      <c r="I717" s="6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2"/>
      <c r="AZ717" s="2"/>
      <c r="BA717" s="3"/>
      <c r="BB717" s="3"/>
      <c r="BC717" s="3"/>
      <c r="BD717" s="3"/>
      <c r="BE717" s="3"/>
      <c r="BF717" s="3"/>
    </row>
    <row r="718" spans="1:58" ht="15">
      <c r="A718" s="3"/>
      <c r="B718" s="3"/>
      <c r="C718" s="62"/>
      <c r="D718" s="3"/>
      <c r="E718" s="3"/>
      <c r="F718" s="3"/>
      <c r="G718" s="3"/>
      <c r="H718" s="3"/>
      <c r="I718" s="6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2"/>
      <c r="AZ718" s="2"/>
      <c r="BA718" s="3"/>
      <c r="BB718" s="3"/>
      <c r="BC718" s="3"/>
      <c r="BD718" s="3"/>
      <c r="BE718" s="3"/>
      <c r="BF718" s="3"/>
    </row>
    <row r="719" spans="1:58" ht="15">
      <c r="A719" s="3"/>
      <c r="B719" s="3"/>
      <c r="C719" s="62"/>
      <c r="D719" s="3"/>
      <c r="E719" s="3"/>
      <c r="F719" s="3"/>
      <c r="G719" s="3"/>
      <c r="H719" s="3"/>
      <c r="I719" s="6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2"/>
      <c r="AZ719" s="2"/>
      <c r="BA719" s="3"/>
      <c r="BB719" s="3"/>
      <c r="BC719" s="3"/>
      <c r="BD719" s="3"/>
      <c r="BE719" s="3"/>
      <c r="BF719" s="3"/>
    </row>
    <row r="720" spans="1:58" ht="15">
      <c r="A720" s="3"/>
      <c r="B720" s="3"/>
      <c r="C720" s="62"/>
      <c r="D720" s="3"/>
      <c r="E720" s="3"/>
      <c r="F720" s="3"/>
      <c r="G720" s="3"/>
      <c r="H720" s="3"/>
      <c r="I720" s="6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2"/>
      <c r="AZ720" s="2"/>
      <c r="BA720" s="3"/>
      <c r="BB720" s="3"/>
      <c r="BC720" s="3"/>
      <c r="BD720" s="3"/>
      <c r="BE720" s="3"/>
      <c r="BF720" s="3"/>
    </row>
    <row r="721" spans="1:58" ht="15">
      <c r="A721" s="3"/>
      <c r="B721" s="3"/>
      <c r="C721" s="62"/>
      <c r="D721" s="3"/>
      <c r="E721" s="3"/>
      <c r="F721" s="3"/>
      <c r="G721" s="3"/>
      <c r="H721" s="3"/>
      <c r="I721" s="6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2"/>
      <c r="AZ721" s="2"/>
      <c r="BA721" s="3"/>
      <c r="BB721" s="3"/>
      <c r="BC721" s="3"/>
      <c r="BD721" s="3"/>
      <c r="BE721" s="3"/>
      <c r="BF721" s="3"/>
    </row>
    <row r="722" spans="1:58" ht="15">
      <c r="A722" s="3"/>
      <c r="B722" s="3"/>
      <c r="C722" s="62"/>
      <c r="D722" s="3"/>
      <c r="E722" s="3"/>
      <c r="F722" s="3"/>
      <c r="G722" s="3"/>
      <c r="H722" s="3"/>
      <c r="I722" s="6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2"/>
      <c r="AZ722" s="2"/>
      <c r="BA722" s="3"/>
      <c r="BB722" s="3"/>
      <c r="BC722" s="3"/>
      <c r="BD722" s="3"/>
      <c r="BE722" s="3"/>
      <c r="BF722" s="3"/>
    </row>
    <row r="723" spans="1:58" ht="15">
      <c r="A723" s="3"/>
      <c r="B723" s="3"/>
      <c r="C723" s="62"/>
      <c r="D723" s="3"/>
      <c r="E723" s="3"/>
      <c r="F723" s="3"/>
      <c r="G723" s="3"/>
      <c r="H723" s="3"/>
      <c r="I723" s="6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2"/>
      <c r="AZ723" s="2"/>
      <c r="BA723" s="3"/>
      <c r="BB723" s="3"/>
      <c r="BC723" s="3"/>
      <c r="BD723" s="3"/>
      <c r="BE723" s="3"/>
      <c r="BF723" s="3"/>
    </row>
    <row r="724" spans="1:58" ht="15">
      <c r="A724" s="3"/>
      <c r="B724" s="3"/>
      <c r="C724" s="62"/>
      <c r="D724" s="3"/>
      <c r="E724" s="3"/>
      <c r="F724" s="3"/>
      <c r="G724" s="3"/>
      <c r="H724" s="3"/>
      <c r="I724" s="6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2"/>
      <c r="AZ724" s="2"/>
      <c r="BA724" s="3"/>
      <c r="BB724" s="3"/>
      <c r="BC724" s="3"/>
      <c r="BD724" s="3"/>
      <c r="BE724" s="3"/>
      <c r="BF724" s="3"/>
    </row>
    <row r="725" spans="1:58" ht="15">
      <c r="A725" s="3"/>
      <c r="B725" s="3"/>
      <c r="C725" s="62"/>
      <c r="D725" s="3"/>
      <c r="E725" s="3"/>
      <c r="F725" s="3"/>
      <c r="G725" s="3"/>
      <c r="H725" s="3"/>
      <c r="I725" s="6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2"/>
      <c r="AZ725" s="2"/>
      <c r="BA725" s="3"/>
      <c r="BB725" s="3"/>
      <c r="BC725" s="3"/>
      <c r="BD725" s="3"/>
      <c r="BE725" s="3"/>
      <c r="BF725" s="3"/>
    </row>
    <row r="726" spans="1:58" ht="15">
      <c r="A726" s="3"/>
      <c r="B726" s="3"/>
      <c r="C726" s="62"/>
      <c r="D726" s="3"/>
      <c r="E726" s="3"/>
      <c r="F726" s="3"/>
      <c r="G726" s="3"/>
      <c r="H726" s="3"/>
      <c r="I726" s="6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2"/>
      <c r="AZ726" s="2"/>
      <c r="BA726" s="3"/>
      <c r="BB726" s="3"/>
      <c r="BC726" s="3"/>
      <c r="BD726" s="3"/>
      <c r="BE726" s="3"/>
      <c r="BF726" s="3"/>
    </row>
    <row r="727" spans="1:58" ht="15">
      <c r="A727" s="3"/>
      <c r="B727" s="3"/>
      <c r="C727" s="62"/>
      <c r="D727" s="3"/>
      <c r="E727" s="3"/>
      <c r="F727" s="3"/>
      <c r="G727" s="3"/>
      <c r="H727" s="3"/>
      <c r="I727" s="6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2"/>
      <c r="AZ727" s="2"/>
      <c r="BA727" s="3"/>
      <c r="BB727" s="3"/>
      <c r="BC727" s="3"/>
      <c r="BD727" s="3"/>
      <c r="BE727" s="3"/>
      <c r="BF727" s="3"/>
    </row>
    <row r="728" spans="1:58" ht="15">
      <c r="A728" s="3"/>
      <c r="B728" s="3"/>
      <c r="C728" s="62"/>
      <c r="D728" s="3"/>
      <c r="E728" s="3"/>
      <c r="F728" s="3"/>
      <c r="G728" s="3"/>
      <c r="H728" s="3"/>
      <c r="I728" s="6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2"/>
      <c r="AZ728" s="2"/>
      <c r="BA728" s="3"/>
      <c r="BB728" s="3"/>
      <c r="BC728" s="3"/>
      <c r="BD728" s="3"/>
      <c r="BE728" s="3"/>
      <c r="BF728" s="3"/>
    </row>
    <row r="729" spans="1:58" ht="15">
      <c r="A729" s="3"/>
      <c r="B729" s="3"/>
      <c r="C729" s="62"/>
      <c r="D729" s="3"/>
      <c r="E729" s="3"/>
      <c r="F729" s="3"/>
      <c r="G729" s="3"/>
      <c r="H729" s="3"/>
      <c r="I729" s="6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2"/>
      <c r="AZ729" s="2"/>
      <c r="BA729" s="3"/>
      <c r="BB729" s="3"/>
      <c r="BC729" s="3"/>
      <c r="BD729" s="3"/>
      <c r="BE729" s="3"/>
      <c r="BF729" s="3"/>
    </row>
    <row r="730" spans="1:58" ht="15">
      <c r="A730" s="3"/>
      <c r="B730" s="3"/>
      <c r="C730" s="62"/>
      <c r="D730" s="3"/>
      <c r="E730" s="3"/>
      <c r="F730" s="3"/>
      <c r="G730" s="3"/>
      <c r="H730" s="3"/>
      <c r="I730" s="6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2"/>
      <c r="AZ730" s="2"/>
      <c r="BA730" s="3"/>
      <c r="BB730" s="3"/>
      <c r="BC730" s="3"/>
      <c r="BD730" s="3"/>
      <c r="BE730" s="3"/>
      <c r="BF730" s="3"/>
    </row>
    <row r="731" spans="1:58" ht="15">
      <c r="A731" s="3"/>
      <c r="B731" s="3"/>
      <c r="C731" s="62"/>
      <c r="D731" s="3"/>
      <c r="E731" s="3"/>
      <c r="F731" s="3"/>
      <c r="G731" s="3"/>
      <c r="H731" s="3"/>
      <c r="I731" s="6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2"/>
      <c r="AZ731" s="2"/>
      <c r="BA731" s="3"/>
      <c r="BB731" s="3"/>
      <c r="BC731" s="3"/>
      <c r="BD731" s="3"/>
      <c r="BE731" s="3"/>
      <c r="BF731" s="3"/>
    </row>
    <row r="732" spans="1:58" ht="15">
      <c r="A732" s="3"/>
      <c r="B732" s="3"/>
      <c r="C732" s="62"/>
      <c r="D732" s="3"/>
      <c r="E732" s="3"/>
      <c r="F732" s="3"/>
      <c r="G732" s="3"/>
      <c r="H732" s="3"/>
      <c r="I732" s="6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2"/>
      <c r="AZ732" s="2"/>
      <c r="BA732" s="3"/>
      <c r="BB732" s="3"/>
      <c r="BC732" s="3"/>
      <c r="BD732" s="3"/>
      <c r="BE732" s="3"/>
      <c r="BF732" s="3"/>
    </row>
    <row r="733" spans="1:58" ht="15">
      <c r="A733" s="3"/>
      <c r="B733" s="3"/>
      <c r="C733" s="62"/>
      <c r="D733" s="3"/>
      <c r="E733" s="3"/>
      <c r="F733" s="3"/>
      <c r="G733" s="3"/>
      <c r="H733" s="3"/>
      <c r="I733" s="6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2"/>
      <c r="AZ733" s="2"/>
      <c r="BA733" s="3"/>
      <c r="BB733" s="3"/>
      <c r="BC733" s="3"/>
      <c r="BD733" s="3"/>
      <c r="BE733" s="3"/>
      <c r="BF733" s="3"/>
    </row>
    <row r="734" spans="1:58" ht="15">
      <c r="A734" s="3"/>
      <c r="B734" s="3"/>
      <c r="C734" s="62"/>
      <c r="D734" s="3"/>
      <c r="E734" s="3"/>
      <c r="F734" s="3"/>
      <c r="G734" s="3"/>
      <c r="H734" s="3"/>
      <c r="I734" s="6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2"/>
      <c r="AZ734" s="2"/>
      <c r="BA734" s="3"/>
      <c r="BB734" s="3"/>
      <c r="BC734" s="3"/>
      <c r="BD734" s="3"/>
      <c r="BE734" s="3"/>
      <c r="BF734" s="3"/>
    </row>
    <row r="735" spans="1:58" ht="15">
      <c r="A735" s="3"/>
      <c r="B735" s="3"/>
      <c r="C735" s="62"/>
      <c r="D735" s="3"/>
      <c r="E735" s="3"/>
      <c r="F735" s="3"/>
      <c r="G735" s="3"/>
      <c r="H735" s="3"/>
      <c r="I735" s="6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2"/>
      <c r="AZ735" s="2"/>
      <c r="BA735" s="3"/>
      <c r="BB735" s="3"/>
      <c r="BC735" s="3"/>
      <c r="BD735" s="3"/>
      <c r="BE735" s="3"/>
      <c r="BF735" s="3"/>
    </row>
    <row r="736" spans="1:58" ht="15">
      <c r="A736" s="3"/>
      <c r="B736" s="3"/>
      <c r="C736" s="62"/>
      <c r="D736" s="3"/>
      <c r="E736" s="3"/>
      <c r="F736" s="3"/>
      <c r="G736" s="3"/>
      <c r="H736" s="3"/>
      <c r="I736" s="6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2"/>
      <c r="AZ736" s="2"/>
      <c r="BA736" s="3"/>
      <c r="BB736" s="3"/>
      <c r="BC736" s="3"/>
      <c r="BD736" s="3"/>
      <c r="BE736" s="3"/>
      <c r="BF736" s="3"/>
    </row>
    <row r="737" spans="1:58" ht="15">
      <c r="A737" s="3"/>
      <c r="B737" s="3"/>
      <c r="C737" s="62"/>
      <c r="D737" s="3"/>
      <c r="E737" s="3"/>
      <c r="F737" s="3"/>
      <c r="G737" s="3"/>
      <c r="H737" s="3"/>
      <c r="I737" s="6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2"/>
      <c r="AZ737" s="2"/>
      <c r="BA737" s="3"/>
      <c r="BB737" s="3"/>
      <c r="BC737" s="3"/>
      <c r="BD737" s="3"/>
      <c r="BE737" s="3"/>
      <c r="BF737" s="3"/>
    </row>
    <row r="738" spans="1:58" ht="15">
      <c r="A738" s="3"/>
      <c r="B738" s="3"/>
      <c r="C738" s="62"/>
      <c r="D738" s="3"/>
      <c r="E738" s="3"/>
      <c r="F738" s="3"/>
      <c r="G738" s="3"/>
      <c r="H738" s="3"/>
      <c r="I738" s="6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2"/>
      <c r="AZ738" s="2"/>
      <c r="BA738" s="3"/>
      <c r="BB738" s="3"/>
      <c r="BC738" s="3"/>
      <c r="BD738" s="3"/>
      <c r="BE738" s="3"/>
      <c r="BF738" s="3"/>
    </row>
    <row r="739" spans="1:58" ht="15">
      <c r="A739" s="3"/>
      <c r="B739" s="3"/>
      <c r="C739" s="62"/>
      <c r="D739" s="3"/>
      <c r="E739" s="3"/>
      <c r="F739" s="3"/>
      <c r="G739" s="3"/>
      <c r="H739" s="3"/>
      <c r="I739" s="6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2"/>
      <c r="AZ739" s="2"/>
      <c r="BA739" s="3"/>
      <c r="BB739" s="3"/>
      <c r="BC739" s="3"/>
      <c r="BD739" s="3"/>
      <c r="BE739" s="3"/>
      <c r="BF739" s="3"/>
    </row>
    <row r="740" spans="1:58" ht="15">
      <c r="A740" s="3"/>
      <c r="B740" s="3"/>
      <c r="C740" s="62"/>
      <c r="D740" s="3"/>
      <c r="E740" s="3"/>
      <c r="F740" s="3"/>
      <c r="G740" s="3"/>
      <c r="H740" s="3"/>
      <c r="I740" s="6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2"/>
      <c r="AZ740" s="2"/>
      <c r="BA740" s="3"/>
      <c r="BB740" s="3"/>
      <c r="BC740" s="3"/>
      <c r="BD740" s="3"/>
      <c r="BE740" s="3"/>
      <c r="BF740" s="3"/>
    </row>
    <row r="741" spans="1:58" ht="15">
      <c r="A741" s="3"/>
      <c r="B741" s="3"/>
      <c r="C741" s="62"/>
      <c r="D741" s="3"/>
      <c r="E741" s="3"/>
      <c r="F741" s="3"/>
      <c r="G741" s="3"/>
      <c r="H741" s="3"/>
      <c r="I741" s="6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2"/>
      <c r="AZ741" s="2"/>
      <c r="BA741" s="3"/>
      <c r="BB741" s="3"/>
      <c r="BC741" s="3"/>
      <c r="BD741" s="3"/>
      <c r="BE741" s="3"/>
      <c r="BF741" s="3"/>
    </row>
    <row r="742" spans="1:58" ht="15">
      <c r="A742" s="3"/>
      <c r="B742" s="3"/>
      <c r="C742" s="62"/>
      <c r="D742" s="3"/>
      <c r="E742" s="3"/>
      <c r="F742" s="3"/>
      <c r="G742" s="3"/>
      <c r="H742" s="3"/>
      <c r="I742" s="6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2"/>
      <c r="AZ742" s="2"/>
      <c r="BA742" s="3"/>
      <c r="BB742" s="3"/>
      <c r="BC742" s="3"/>
      <c r="BD742" s="3"/>
      <c r="BE742" s="3"/>
      <c r="BF742" s="3"/>
    </row>
    <row r="743" spans="1:58" ht="15">
      <c r="A743" s="3"/>
      <c r="B743" s="3"/>
      <c r="C743" s="62"/>
      <c r="D743" s="3"/>
      <c r="E743" s="3"/>
      <c r="F743" s="3"/>
      <c r="G743" s="3"/>
      <c r="H743" s="3"/>
      <c r="I743" s="6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2"/>
      <c r="AZ743" s="2"/>
      <c r="BA743" s="3"/>
      <c r="BB743" s="3"/>
      <c r="BC743" s="3"/>
      <c r="BD743" s="3"/>
      <c r="BE743" s="3"/>
      <c r="BF743" s="3"/>
    </row>
    <row r="744" spans="1:58" ht="15">
      <c r="A744" s="3"/>
      <c r="B744" s="3"/>
      <c r="C744" s="62"/>
      <c r="D744" s="3"/>
      <c r="E744" s="3"/>
      <c r="F744" s="3"/>
      <c r="G744" s="3"/>
      <c r="H744" s="3"/>
      <c r="I744" s="6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2"/>
      <c r="AZ744" s="2"/>
      <c r="BA744" s="3"/>
      <c r="BB744" s="3"/>
      <c r="BC744" s="3"/>
      <c r="BD744" s="3"/>
      <c r="BE744" s="3"/>
      <c r="BF744" s="3"/>
    </row>
    <row r="745" spans="1:58" ht="15">
      <c r="A745" s="3"/>
      <c r="B745" s="3"/>
      <c r="C745" s="62"/>
      <c r="D745" s="3"/>
      <c r="E745" s="3"/>
      <c r="F745" s="3"/>
      <c r="G745" s="3"/>
      <c r="H745" s="3"/>
      <c r="I745" s="6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2"/>
      <c r="AZ745" s="2"/>
      <c r="BA745" s="3"/>
      <c r="BB745" s="3"/>
      <c r="BC745" s="3"/>
      <c r="BD745" s="3"/>
      <c r="BE745" s="3"/>
      <c r="BF745" s="3"/>
    </row>
    <row r="746" spans="1:58" ht="15">
      <c r="A746" s="3"/>
      <c r="B746" s="3"/>
      <c r="C746" s="62"/>
      <c r="D746" s="3"/>
      <c r="E746" s="3"/>
      <c r="F746" s="3"/>
      <c r="G746" s="3"/>
      <c r="H746" s="3"/>
      <c r="I746" s="6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2"/>
      <c r="AZ746" s="2"/>
      <c r="BA746" s="3"/>
      <c r="BB746" s="3"/>
      <c r="BC746" s="3"/>
      <c r="BD746" s="3"/>
      <c r="BE746" s="3"/>
      <c r="BF746" s="3"/>
    </row>
    <row r="747" spans="1:58" ht="15">
      <c r="A747" s="3"/>
      <c r="B747" s="3"/>
      <c r="C747" s="62"/>
      <c r="D747" s="3"/>
      <c r="E747" s="3"/>
      <c r="F747" s="3"/>
      <c r="G747" s="3"/>
      <c r="H747" s="3"/>
      <c r="I747" s="6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2"/>
      <c r="AZ747" s="2"/>
      <c r="BA747" s="3"/>
      <c r="BB747" s="3"/>
      <c r="BC747" s="3"/>
      <c r="BD747" s="3"/>
      <c r="BE747" s="3"/>
      <c r="BF747" s="3"/>
    </row>
    <row r="748" spans="1:58" ht="15">
      <c r="A748" s="3"/>
      <c r="B748" s="3"/>
      <c r="C748" s="62"/>
      <c r="D748" s="3"/>
      <c r="E748" s="3"/>
      <c r="F748" s="3"/>
      <c r="G748" s="3"/>
      <c r="H748" s="3"/>
      <c r="I748" s="6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2"/>
      <c r="AZ748" s="2"/>
      <c r="BA748" s="3"/>
      <c r="BB748" s="3"/>
      <c r="BC748" s="3"/>
      <c r="BD748" s="3"/>
      <c r="BE748" s="3"/>
      <c r="BF748" s="3"/>
    </row>
    <row r="749" spans="1:58" ht="15">
      <c r="A749" s="3"/>
      <c r="B749" s="3"/>
      <c r="C749" s="62"/>
      <c r="D749" s="3"/>
      <c r="E749" s="3"/>
      <c r="F749" s="3"/>
      <c r="G749" s="3"/>
      <c r="H749" s="3"/>
      <c r="I749" s="6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2"/>
      <c r="AZ749" s="2"/>
      <c r="BA749" s="3"/>
      <c r="BB749" s="3"/>
      <c r="BC749" s="3"/>
      <c r="BD749" s="3"/>
      <c r="BE749" s="3"/>
      <c r="BF749" s="3"/>
    </row>
    <row r="750" spans="1:58" ht="15">
      <c r="A750" s="3"/>
      <c r="B750" s="3"/>
      <c r="C750" s="62"/>
      <c r="D750" s="3"/>
      <c r="E750" s="3"/>
      <c r="F750" s="3"/>
      <c r="G750" s="3"/>
      <c r="H750" s="3"/>
      <c r="I750" s="6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2"/>
      <c r="AZ750" s="2"/>
      <c r="BA750" s="3"/>
      <c r="BB750" s="3"/>
      <c r="BC750" s="3"/>
      <c r="BD750" s="3"/>
      <c r="BE750" s="3"/>
      <c r="BF750" s="3"/>
    </row>
    <row r="751" spans="1:58" ht="15">
      <c r="A751" s="3"/>
      <c r="B751" s="3"/>
      <c r="C751" s="62"/>
      <c r="D751" s="3"/>
      <c r="E751" s="3"/>
      <c r="F751" s="3"/>
      <c r="G751" s="3"/>
      <c r="H751" s="3"/>
      <c r="I751" s="6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2"/>
      <c r="AZ751" s="2"/>
      <c r="BA751" s="3"/>
      <c r="BB751" s="3"/>
      <c r="BC751" s="3"/>
      <c r="BD751" s="3"/>
      <c r="BE751" s="3"/>
      <c r="BF751" s="3"/>
    </row>
    <row r="752" spans="1:58" ht="15">
      <c r="A752" s="3"/>
      <c r="B752" s="3"/>
      <c r="C752" s="62"/>
      <c r="D752" s="3"/>
      <c r="E752" s="3"/>
      <c r="F752" s="3"/>
      <c r="G752" s="3"/>
      <c r="H752" s="3"/>
      <c r="I752" s="6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2"/>
      <c r="AZ752" s="2"/>
      <c r="BA752" s="3"/>
      <c r="BB752" s="3"/>
      <c r="BC752" s="3"/>
      <c r="BD752" s="3"/>
      <c r="BE752" s="3"/>
      <c r="BF752" s="3"/>
    </row>
    <row r="753" spans="1:58" ht="15">
      <c r="A753" s="3"/>
      <c r="B753" s="3"/>
      <c r="C753" s="62"/>
      <c r="D753" s="3"/>
      <c r="E753" s="3"/>
      <c r="F753" s="3"/>
      <c r="G753" s="3"/>
      <c r="H753" s="3"/>
      <c r="I753" s="6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2"/>
      <c r="AZ753" s="2"/>
      <c r="BA753" s="3"/>
      <c r="BB753" s="3"/>
      <c r="BC753" s="3"/>
      <c r="BD753" s="3"/>
      <c r="BE753" s="3"/>
      <c r="BF753" s="3"/>
    </row>
    <row r="754" spans="1:58" ht="15">
      <c r="A754" s="3"/>
      <c r="B754" s="3"/>
      <c r="C754" s="62"/>
      <c r="D754" s="3"/>
      <c r="E754" s="3"/>
      <c r="F754" s="3"/>
      <c r="G754" s="3"/>
      <c r="H754" s="3"/>
      <c r="I754" s="6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2"/>
      <c r="AZ754" s="2"/>
      <c r="BA754" s="3"/>
      <c r="BB754" s="3"/>
      <c r="BC754" s="3"/>
      <c r="BD754" s="3"/>
      <c r="BE754" s="3"/>
      <c r="BF754" s="3"/>
    </row>
    <row r="755" spans="1:58" ht="15">
      <c r="A755" s="3"/>
      <c r="B755" s="3"/>
      <c r="C755" s="62"/>
      <c r="D755" s="3"/>
      <c r="E755" s="3"/>
      <c r="F755" s="3"/>
      <c r="G755" s="3"/>
      <c r="H755" s="3"/>
      <c r="I755" s="6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2"/>
      <c r="AZ755" s="2"/>
      <c r="BA755" s="3"/>
      <c r="BB755" s="3"/>
      <c r="BC755" s="3"/>
      <c r="BD755" s="3"/>
      <c r="BE755" s="3"/>
      <c r="BF755" s="3"/>
    </row>
    <row r="756" spans="1:58" ht="15">
      <c r="A756" s="3"/>
      <c r="B756" s="3"/>
      <c r="C756" s="62"/>
      <c r="D756" s="3"/>
      <c r="E756" s="3"/>
      <c r="F756" s="3"/>
      <c r="G756" s="3"/>
      <c r="H756" s="3"/>
      <c r="I756" s="6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2"/>
      <c r="AZ756" s="2"/>
      <c r="BA756" s="3"/>
      <c r="BB756" s="3"/>
      <c r="BC756" s="3"/>
      <c r="BD756" s="3"/>
      <c r="BE756" s="3"/>
      <c r="BF756" s="3"/>
    </row>
    <row r="757" spans="1:58" ht="15">
      <c r="A757" s="3"/>
      <c r="B757" s="3"/>
      <c r="C757" s="62"/>
      <c r="D757" s="3"/>
      <c r="E757" s="3"/>
      <c r="F757" s="3"/>
      <c r="G757" s="3"/>
      <c r="H757" s="3"/>
      <c r="I757" s="6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2"/>
      <c r="AZ757" s="2"/>
      <c r="BA757" s="3"/>
      <c r="BB757" s="3"/>
      <c r="BC757" s="3"/>
      <c r="BD757" s="3"/>
      <c r="BE757" s="3"/>
      <c r="BF757" s="3"/>
    </row>
    <row r="758" spans="1:58" ht="15">
      <c r="A758" s="3"/>
      <c r="B758" s="3"/>
      <c r="C758" s="62"/>
      <c r="D758" s="3"/>
      <c r="E758" s="3"/>
      <c r="F758" s="3"/>
      <c r="G758" s="3"/>
      <c r="H758" s="3"/>
      <c r="I758" s="6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2"/>
      <c r="AZ758" s="2"/>
      <c r="BA758" s="3"/>
      <c r="BB758" s="3"/>
      <c r="BC758" s="3"/>
      <c r="BD758" s="3"/>
      <c r="BE758" s="3"/>
      <c r="BF758" s="3"/>
    </row>
    <row r="759" spans="1:58" ht="15">
      <c r="A759" s="3"/>
      <c r="B759" s="3"/>
      <c r="C759" s="62"/>
      <c r="D759" s="3"/>
      <c r="E759" s="3"/>
      <c r="F759" s="3"/>
      <c r="G759" s="3"/>
      <c r="H759" s="3"/>
      <c r="I759" s="6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2"/>
      <c r="AZ759" s="2"/>
      <c r="BA759" s="3"/>
      <c r="BB759" s="3"/>
      <c r="BC759" s="3"/>
      <c r="BD759" s="3"/>
      <c r="BE759" s="3"/>
      <c r="BF759" s="3"/>
    </row>
    <row r="760" spans="1:58" ht="15">
      <c r="A760" s="3"/>
      <c r="B760" s="3"/>
      <c r="C760" s="62"/>
      <c r="D760" s="3"/>
      <c r="E760" s="3"/>
      <c r="F760" s="3"/>
      <c r="G760" s="3"/>
      <c r="H760" s="3"/>
      <c r="I760" s="6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2"/>
      <c r="AZ760" s="2"/>
      <c r="BA760" s="3"/>
      <c r="BB760" s="3"/>
      <c r="BC760" s="3"/>
      <c r="BD760" s="3"/>
      <c r="BE760" s="3"/>
      <c r="BF760" s="3"/>
    </row>
    <row r="761" spans="1:58" ht="15">
      <c r="A761" s="3"/>
      <c r="B761" s="3"/>
      <c r="C761" s="62"/>
      <c r="D761" s="3"/>
      <c r="E761" s="3"/>
      <c r="F761" s="3"/>
      <c r="G761" s="3"/>
      <c r="H761" s="3"/>
      <c r="I761" s="6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2"/>
      <c r="AZ761" s="2"/>
      <c r="BA761" s="3"/>
      <c r="BB761" s="3"/>
      <c r="BC761" s="3"/>
      <c r="BD761" s="3"/>
      <c r="BE761" s="3"/>
      <c r="BF761" s="3"/>
    </row>
    <row r="762" spans="1:58" ht="15">
      <c r="A762" s="3"/>
      <c r="B762" s="3"/>
      <c r="C762" s="62"/>
      <c r="D762" s="3"/>
      <c r="E762" s="3"/>
      <c r="F762" s="3"/>
      <c r="G762" s="3"/>
      <c r="H762" s="3"/>
      <c r="I762" s="6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2"/>
      <c r="AZ762" s="2"/>
      <c r="BA762" s="3"/>
      <c r="BB762" s="3"/>
      <c r="BC762" s="3"/>
      <c r="BD762" s="3"/>
      <c r="BE762" s="3"/>
      <c r="BF762" s="3"/>
    </row>
    <row r="763" spans="1:58" ht="15">
      <c r="A763" s="3"/>
      <c r="B763" s="3"/>
      <c r="C763" s="62"/>
      <c r="D763" s="3"/>
      <c r="E763" s="3"/>
      <c r="F763" s="3"/>
      <c r="G763" s="3"/>
      <c r="H763" s="3"/>
      <c r="I763" s="6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2"/>
      <c r="AZ763" s="2"/>
      <c r="BA763" s="3"/>
      <c r="BB763" s="3"/>
      <c r="BC763" s="3"/>
      <c r="BD763" s="3"/>
      <c r="BE763" s="3"/>
      <c r="BF763" s="3"/>
    </row>
    <row r="764" spans="1:58" ht="15">
      <c r="A764" s="3"/>
      <c r="B764" s="3"/>
      <c r="C764" s="62"/>
      <c r="D764" s="3"/>
      <c r="E764" s="3"/>
      <c r="F764" s="3"/>
      <c r="G764" s="3"/>
      <c r="H764" s="3"/>
      <c r="I764" s="6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2"/>
      <c r="AZ764" s="2"/>
      <c r="BA764" s="3"/>
      <c r="BB764" s="3"/>
      <c r="BC764" s="3"/>
      <c r="BD764" s="3"/>
      <c r="BE764" s="3"/>
      <c r="BF764" s="3"/>
    </row>
    <row r="765" spans="1:58" ht="15">
      <c r="A765" s="3"/>
      <c r="B765" s="3"/>
      <c r="C765" s="62"/>
      <c r="D765" s="3"/>
      <c r="E765" s="3"/>
      <c r="F765" s="3"/>
      <c r="G765" s="3"/>
      <c r="H765" s="3"/>
      <c r="I765" s="6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2"/>
      <c r="AZ765" s="2"/>
      <c r="BA765" s="3"/>
      <c r="BB765" s="3"/>
      <c r="BC765" s="3"/>
      <c r="BD765" s="3"/>
      <c r="BE765" s="3"/>
      <c r="BF765" s="3"/>
    </row>
    <row r="766" spans="1:58" ht="15">
      <c r="A766" s="3"/>
      <c r="B766" s="3"/>
      <c r="C766" s="62"/>
      <c r="D766" s="3"/>
      <c r="E766" s="3"/>
      <c r="F766" s="3"/>
      <c r="G766" s="3"/>
      <c r="H766" s="3"/>
      <c r="I766" s="6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2"/>
      <c r="AZ766" s="2"/>
      <c r="BA766" s="3"/>
      <c r="BB766" s="3"/>
      <c r="BC766" s="3"/>
      <c r="BD766" s="3"/>
      <c r="BE766" s="3"/>
      <c r="BF766" s="3"/>
    </row>
    <row r="767" spans="1:58" ht="15">
      <c r="A767" s="3"/>
      <c r="B767" s="3"/>
      <c r="C767" s="62"/>
      <c r="D767" s="3"/>
      <c r="E767" s="3"/>
      <c r="F767" s="3"/>
      <c r="G767" s="3"/>
      <c r="H767" s="3"/>
      <c r="I767" s="6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2"/>
      <c r="AZ767" s="2"/>
      <c r="BA767" s="3"/>
      <c r="BB767" s="3"/>
      <c r="BC767" s="3"/>
      <c r="BD767" s="3"/>
      <c r="BE767" s="3"/>
      <c r="BF767" s="3"/>
    </row>
    <row r="768" spans="1:58" ht="15">
      <c r="A768" s="3"/>
      <c r="B768" s="3"/>
      <c r="C768" s="62"/>
      <c r="D768" s="3"/>
      <c r="E768" s="3"/>
      <c r="F768" s="3"/>
      <c r="G768" s="3"/>
      <c r="H768" s="3"/>
      <c r="I768" s="6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2"/>
      <c r="AZ768" s="2"/>
      <c r="BA768" s="3"/>
      <c r="BB768" s="3"/>
      <c r="BC768" s="3"/>
      <c r="BD768" s="3"/>
      <c r="BE768" s="3"/>
      <c r="BF768" s="3"/>
    </row>
    <row r="769" spans="1:58" ht="15">
      <c r="A769" s="3"/>
      <c r="B769" s="3"/>
      <c r="C769" s="62"/>
      <c r="D769" s="3"/>
      <c r="E769" s="3"/>
      <c r="F769" s="3"/>
      <c r="G769" s="3"/>
      <c r="H769" s="3"/>
      <c r="I769" s="6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2"/>
      <c r="AZ769" s="2"/>
      <c r="BA769" s="3"/>
      <c r="BB769" s="3"/>
      <c r="BC769" s="3"/>
      <c r="BD769" s="3"/>
      <c r="BE769" s="3"/>
      <c r="BF769" s="3"/>
    </row>
    <row r="770" spans="1:58" ht="15">
      <c r="A770" s="3"/>
      <c r="B770" s="3"/>
      <c r="C770" s="62"/>
      <c r="D770" s="3"/>
      <c r="E770" s="3"/>
      <c r="F770" s="3"/>
      <c r="G770" s="3"/>
      <c r="H770" s="3"/>
      <c r="I770" s="6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2"/>
      <c r="AZ770" s="2"/>
      <c r="BA770" s="3"/>
      <c r="BB770" s="3"/>
      <c r="BC770" s="3"/>
      <c r="BD770" s="3"/>
      <c r="BE770" s="3"/>
      <c r="BF770" s="3"/>
    </row>
    <row r="771" spans="1:58" ht="15">
      <c r="A771" s="3"/>
      <c r="B771" s="3"/>
      <c r="C771" s="62"/>
      <c r="D771" s="3"/>
      <c r="E771" s="3"/>
      <c r="F771" s="3"/>
      <c r="G771" s="3"/>
      <c r="H771" s="3"/>
      <c r="I771" s="6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2"/>
      <c r="AZ771" s="2"/>
      <c r="BA771" s="3"/>
      <c r="BB771" s="3"/>
      <c r="BC771" s="3"/>
      <c r="BD771" s="3"/>
      <c r="BE771" s="3"/>
      <c r="BF771" s="3"/>
    </row>
    <row r="772" spans="1:58" ht="15">
      <c r="A772" s="3"/>
      <c r="B772" s="3"/>
      <c r="C772" s="62"/>
      <c r="D772" s="3"/>
      <c r="E772" s="3"/>
      <c r="F772" s="3"/>
      <c r="G772" s="3"/>
      <c r="H772" s="3"/>
      <c r="I772" s="6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2"/>
      <c r="AZ772" s="2"/>
      <c r="BA772" s="3"/>
      <c r="BB772" s="3"/>
      <c r="BC772" s="3"/>
      <c r="BD772" s="3"/>
      <c r="BE772" s="3"/>
      <c r="BF772" s="3"/>
    </row>
    <row r="773" spans="1:58" ht="15">
      <c r="A773" s="3"/>
      <c r="B773" s="3"/>
      <c r="C773" s="62"/>
      <c r="D773" s="3"/>
      <c r="E773" s="3"/>
      <c r="F773" s="3"/>
      <c r="G773" s="3"/>
      <c r="H773" s="3"/>
      <c r="I773" s="6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2"/>
      <c r="AZ773" s="2"/>
      <c r="BA773" s="3"/>
      <c r="BB773" s="3"/>
      <c r="BC773" s="3"/>
      <c r="BD773" s="3"/>
      <c r="BE773" s="3"/>
      <c r="BF773" s="3"/>
    </row>
    <row r="774" spans="1:58" ht="15">
      <c r="A774" s="3"/>
      <c r="B774" s="3"/>
      <c r="C774" s="62"/>
      <c r="D774" s="3"/>
      <c r="E774" s="3"/>
      <c r="F774" s="3"/>
      <c r="G774" s="3"/>
      <c r="H774" s="3"/>
      <c r="I774" s="6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2"/>
      <c r="AZ774" s="2"/>
      <c r="BA774" s="3"/>
      <c r="BB774" s="3"/>
      <c r="BC774" s="3"/>
      <c r="BD774" s="3"/>
      <c r="BE774" s="3"/>
      <c r="BF774" s="3"/>
    </row>
    <row r="775" spans="1:58" ht="15">
      <c r="A775" s="3"/>
      <c r="B775" s="3"/>
      <c r="C775" s="62"/>
      <c r="D775" s="3"/>
      <c r="E775" s="3"/>
      <c r="F775" s="3"/>
      <c r="G775" s="3"/>
      <c r="H775" s="3"/>
      <c r="I775" s="6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2"/>
      <c r="AZ775" s="2"/>
      <c r="BA775" s="3"/>
      <c r="BB775" s="3"/>
      <c r="BC775" s="3"/>
      <c r="BD775" s="3"/>
      <c r="BE775" s="3"/>
      <c r="BF775" s="3"/>
    </row>
    <row r="776" spans="1:58" ht="15">
      <c r="A776" s="3"/>
      <c r="B776" s="3"/>
      <c r="C776" s="62"/>
      <c r="D776" s="3"/>
      <c r="E776" s="3"/>
      <c r="F776" s="3"/>
      <c r="G776" s="3"/>
      <c r="H776" s="3"/>
      <c r="I776" s="6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2"/>
      <c r="AZ776" s="2"/>
      <c r="BA776" s="3"/>
      <c r="BB776" s="3"/>
      <c r="BC776" s="3"/>
      <c r="BD776" s="3"/>
      <c r="BE776" s="3"/>
      <c r="BF776" s="3"/>
    </row>
    <row r="777" spans="1:58" ht="15">
      <c r="A777" s="3"/>
      <c r="B777" s="3"/>
      <c r="C777" s="62"/>
      <c r="D777" s="3"/>
      <c r="E777" s="3"/>
      <c r="F777" s="3"/>
      <c r="G777" s="3"/>
      <c r="H777" s="3"/>
      <c r="I777" s="6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2"/>
      <c r="AZ777" s="2"/>
      <c r="BA777" s="3"/>
      <c r="BB777" s="3"/>
      <c r="BC777" s="3"/>
      <c r="BD777" s="3"/>
      <c r="BE777" s="3"/>
      <c r="BF777" s="3"/>
    </row>
    <row r="778" spans="1:58" ht="15">
      <c r="A778" s="3"/>
      <c r="B778" s="3"/>
      <c r="C778" s="62"/>
      <c r="D778" s="3"/>
      <c r="E778" s="3"/>
      <c r="F778" s="3"/>
      <c r="G778" s="3"/>
      <c r="H778" s="3"/>
      <c r="I778" s="6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2"/>
      <c r="AZ778" s="2"/>
      <c r="BA778" s="3"/>
      <c r="BB778" s="3"/>
      <c r="BC778" s="3"/>
      <c r="BD778" s="3"/>
      <c r="BE778" s="3"/>
      <c r="BF778" s="3"/>
    </row>
    <row r="779" spans="1:58" ht="15">
      <c r="A779" s="3"/>
      <c r="B779" s="3"/>
      <c r="C779" s="62"/>
      <c r="D779" s="3"/>
      <c r="E779" s="3"/>
      <c r="F779" s="3"/>
      <c r="G779" s="3"/>
      <c r="H779" s="3"/>
      <c r="I779" s="6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2"/>
      <c r="AZ779" s="2"/>
      <c r="BA779" s="3"/>
      <c r="BB779" s="3"/>
      <c r="BC779" s="3"/>
      <c r="BD779" s="3"/>
      <c r="BE779" s="3"/>
      <c r="BF779" s="3"/>
    </row>
    <row r="780" spans="1:58" ht="15">
      <c r="A780" s="3"/>
      <c r="B780" s="3"/>
      <c r="C780" s="62"/>
      <c r="D780" s="3"/>
      <c r="E780" s="3"/>
      <c r="F780" s="3"/>
      <c r="G780" s="3"/>
      <c r="H780" s="3"/>
      <c r="I780" s="6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2"/>
      <c r="AZ780" s="2"/>
      <c r="BA780" s="3"/>
      <c r="BB780" s="3"/>
      <c r="BC780" s="3"/>
      <c r="BD780" s="3"/>
      <c r="BE780" s="3"/>
      <c r="BF780" s="3"/>
    </row>
    <row r="781" spans="1:58" ht="15">
      <c r="A781" s="3"/>
      <c r="B781" s="3"/>
      <c r="C781" s="62"/>
      <c r="D781" s="3"/>
      <c r="E781" s="3"/>
      <c r="F781" s="3"/>
      <c r="G781" s="3"/>
      <c r="H781" s="3"/>
      <c r="I781" s="6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2"/>
      <c r="AZ781" s="2"/>
      <c r="BA781" s="3"/>
      <c r="BB781" s="3"/>
      <c r="BC781" s="3"/>
      <c r="BD781" s="3"/>
      <c r="BE781" s="3"/>
      <c r="BF781" s="3"/>
    </row>
    <row r="782" spans="1:58" ht="15">
      <c r="A782" s="3"/>
      <c r="B782" s="3"/>
      <c r="C782" s="62"/>
      <c r="D782" s="3"/>
      <c r="E782" s="3"/>
      <c r="F782" s="3"/>
      <c r="G782" s="3"/>
      <c r="H782" s="3"/>
      <c r="I782" s="6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2"/>
      <c r="AZ782" s="2"/>
      <c r="BA782" s="3"/>
      <c r="BB782" s="3"/>
      <c r="BC782" s="3"/>
      <c r="BD782" s="3"/>
      <c r="BE782" s="3"/>
      <c r="BF782" s="3"/>
    </row>
    <row r="783" spans="1:58" ht="15">
      <c r="A783" s="3"/>
      <c r="B783" s="3"/>
      <c r="C783" s="62"/>
      <c r="D783" s="3"/>
      <c r="E783" s="3"/>
      <c r="F783" s="3"/>
      <c r="G783" s="3"/>
      <c r="H783" s="3"/>
      <c r="I783" s="6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2"/>
      <c r="AZ783" s="2"/>
      <c r="BA783" s="3"/>
      <c r="BB783" s="3"/>
      <c r="BC783" s="3"/>
      <c r="BD783" s="3"/>
      <c r="BE783" s="3"/>
      <c r="BF783" s="3"/>
    </row>
    <row r="784" spans="1:58" ht="15">
      <c r="A784" s="3"/>
      <c r="B784" s="3"/>
      <c r="C784" s="62"/>
      <c r="D784" s="3"/>
      <c r="E784" s="3"/>
      <c r="F784" s="3"/>
      <c r="G784" s="3"/>
      <c r="H784" s="3"/>
      <c r="I784" s="6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2"/>
      <c r="AZ784" s="2"/>
      <c r="BA784" s="3"/>
      <c r="BB784" s="3"/>
      <c r="BC784" s="3"/>
      <c r="BD784" s="3"/>
      <c r="BE784" s="3"/>
      <c r="BF784" s="3"/>
    </row>
    <row r="785" spans="1:58" ht="15">
      <c r="A785" s="3"/>
      <c r="B785" s="3"/>
      <c r="C785" s="62"/>
      <c r="D785" s="3"/>
      <c r="E785" s="3"/>
      <c r="F785" s="3"/>
      <c r="G785" s="3"/>
      <c r="H785" s="3"/>
      <c r="I785" s="6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2"/>
      <c r="AZ785" s="2"/>
      <c r="BA785" s="3"/>
      <c r="BB785" s="3"/>
      <c r="BC785" s="3"/>
      <c r="BD785" s="3"/>
      <c r="BE785" s="3"/>
      <c r="BF785" s="3"/>
    </row>
    <row r="786" spans="1:58" ht="15">
      <c r="A786" s="3"/>
      <c r="B786" s="3"/>
      <c r="C786" s="62"/>
      <c r="D786" s="3"/>
      <c r="E786" s="3"/>
      <c r="F786" s="3"/>
      <c r="G786" s="3"/>
      <c r="H786" s="3"/>
      <c r="I786" s="6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2"/>
      <c r="AZ786" s="2"/>
      <c r="BA786" s="3"/>
      <c r="BB786" s="3"/>
      <c r="BC786" s="3"/>
      <c r="BD786" s="3"/>
      <c r="BE786" s="3"/>
      <c r="BF786" s="3"/>
    </row>
    <row r="787" spans="1:58" ht="15">
      <c r="A787" s="3"/>
      <c r="B787" s="3"/>
      <c r="C787" s="62"/>
      <c r="D787" s="3"/>
      <c r="E787" s="3"/>
      <c r="F787" s="3"/>
      <c r="G787" s="3"/>
      <c r="H787" s="3"/>
      <c r="I787" s="6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2"/>
      <c r="AZ787" s="2"/>
      <c r="BA787" s="3"/>
      <c r="BB787" s="3"/>
      <c r="BC787" s="3"/>
      <c r="BD787" s="3"/>
      <c r="BE787" s="3"/>
      <c r="BF787" s="3"/>
    </row>
    <row r="788" spans="1:58" ht="15">
      <c r="A788" s="3"/>
      <c r="B788" s="3"/>
      <c r="C788" s="62"/>
      <c r="D788" s="3"/>
      <c r="E788" s="3"/>
      <c r="F788" s="3"/>
      <c r="G788" s="3"/>
      <c r="H788" s="3"/>
      <c r="I788" s="6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2"/>
      <c r="AZ788" s="2"/>
      <c r="BA788" s="3"/>
      <c r="BB788" s="3"/>
      <c r="BC788" s="3"/>
      <c r="BD788" s="3"/>
      <c r="BE788" s="3"/>
      <c r="BF788" s="3"/>
    </row>
    <row r="789" spans="1:58" ht="15">
      <c r="A789" s="3"/>
      <c r="B789" s="3"/>
      <c r="C789" s="62"/>
      <c r="D789" s="3"/>
      <c r="E789" s="3"/>
      <c r="F789" s="3"/>
      <c r="G789" s="3"/>
      <c r="H789" s="3"/>
      <c r="I789" s="6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2"/>
      <c r="AZ789" s="2"/>
      <c r="BA789" s="3"/>
      <c r="BB789" s="3"/>
      <c r="BC789" s="3"/>
      <c r="BD789" s="3"/>
      <c r="BE789" s="3"/>
      <c r="BF789" s="3"/>
    </row>
    <row r="790" spans="1:58" ht="15">
      <c r="A790" s="3"/>
      <c r="B790" s="3"/>
      <c r="C790" s="62"/>
      <c r="D790" s="3"/>
      <c r="E790" s="3"/>
      <c r="F790" s="3"/>
      <c r="G790" s="3"/>
      <c r="H790" s="3"/>
      <c r="I790" s="6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2"/>
      <c r="AZ790" s="2"/>
      <c r="BA790" s="3"/>
      <c r="BB790" s="3"/>
      <c r="BC790" s="3"/>
      <c r="BD790" s="3"/>
      <c r="BE790" s="3"/>
      <c r="BF790" s="3"/>
    </row>
    <row r="791" spans="1:58" ht="15">
      <c r="A791" s="3"/>
      <c r="B791" s="3"/>
      <c r="C791" s="62"/>
      <c r="D791" s="3"/>
      <c r="E791" s="3"/>
      <c r="F791" s="3"/>
      <c r="G791" s="3"/>
      <c r="H791" s="3"/>
      <c r="I791" s="6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2"/>
      <c r="AZ791" s="2"/>
      <c r="BA791" s="3"/>
      <c r="BB791" s="3"/>
      <c r="BC791" s="3"/>
      <c r="BD791" s="3"/>
      <c r="BE791" s="3"/>
      <c r="BF791" s="3"/>
    </row>
    <row r="792" spans="1:58" ht="15">
      <c r="A792" s="3"/>
      <c r="B792" s="3"/>
      <c r="C792" s="62"/>
      <c r="D792" s="3"/>
      <c r="E792" s="3"/>
      <c r="F792" s="3"/>
      <c r="G792" s="3"/>
      <c r="H792" s="3"/>
      <c r="I792" s="6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2"/>
      <c r="AZ792" s="2"/>
      <c r="BA792" s="3"/>
      <c r="BB792" s="3"/>
      <c r="BC792" s="3"/>
      <c r="BD792" s="3"/>
      <c r="BE792" s="3"/>
      <c r="BF792" s="3"/>
    </row>
    <row r="793" spans="1:58" ht="15">
      <c r="A793" s="3"/>
      <c r="B793" s="3"/>
      <c r="C793" s="62"/>
      <c r="D793" s="3"/>
      <c r="E793" s="3"/>
      <c r="F793" s="3"/>
      <c r="G793" s="3"/>
      <c r="H793" s="3"/>
      <c r="I793" s="6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2"/>
      <c r="AZ793" s="2"/>
      <c r="BA793" s="3"/>
      <c r="BB793" s="3"/>
      <c r="BC793" s="3"/>
      <c r="BD793" s="3"/>
      <c r="BE793" s="3"/>
      <c r="BF793" s="3"/>
    </row>
    <row r="794" spans="1:58" ht="15">
      <c r="A794" s="3"/>
      <c r="B794" s="3"/>
      <c r="C794" s="62"/>
      <c r="D794" s="3"/>
      <c r="E794" s="3"/>
      <c r="F794" s="3"/>
      <c r="G794" s="3"/>
      <c r="H794" s="3"/>
      <c r="I794" s="6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2"/>
      <c r="AZ794" s="2"/>
      <c r="BA794" s="3"/>
      <c r="BB794" s="3"/>
      <c r="BC794" s="3"/>
      <c r="BD794" s="3"/>
      <c r="BE794" s="3"/>
      <c r="BF794" s="3"/>
    </row>
    <row r="795" spans="1:58" ht="15">
      <c r="A795" s="3"/>
      <c r="B795" s="3"/>
      <c r="C795" s="62"/>
      <c r="D795" s="3"/>
      <c r="E795" s="3"/>
      <c r="F795" s="3"/>
      <c r="G795" s="3"/>
      <c r="H795" s="3"/>
      <c r="I795" s="6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2"/>
      <c r="AZ795" s="2"/>
      <c r="BA795" s="3"/>
      <c r="BB795" s="3"/>
      <c r="BC795" s="3"/>
      <c r="BD795" s="3"/>
      <c r="BE795" s="3"/>
      <c r="BF795" s="3"/>
    </row>
    <row r="796" spans="1:58" ht="15">
      <c r="A796" s="3"/>
      <c r="B796" s="3"/>
      <c r="C796" s="62"/>
      <c r="D796" s="3"/>
      <c r="E796" s="3"/>
      <c r="F796" s="3"/>
      <c r="G796" s="3"/>
      <c r="H796" s="3"/>
      <c r="I796" s="6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2"/>
      <c r="AZ796" s="2"/>
      <c r="BA796" s="3"/>
      <c r="BB796" s="3"/>
      <c r="BC796" s="3"/>
      <c r="BD796" s="3"/>
      <c r="BE796" s="3"/>
      <c r="BF796" s="3"/>
    </row>
    <row r="797" spans="1:58" ht="15">
      <c r="A797" s="3"/>
      <c r="B797" s="3"/>
      <c r="C797" s="62"/>
      <c r="D797" s="3"/>
      <c r="E797" s="3"/>
      <c r="F797" s="3"/>
      <c r="G797" s="3"/>
      <c r="H797" s="3"/>
      <c r="I797" s="6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2"/>
      <c r="AZ797" s="2"/>
      <c r="BA797" s="3"/>
      <c r="BB797" s="3"/>
      <c r="BC797" s="3"/>
      <c r="BD797" s="3"/>
      <c r="BE797" s="3"/>
      <c r="BF797" s="3"/>
    </row>
    <row r="798" spans="1:58" ht="15">
      <c r="A798" s="3"/>
      <c r="B798" s="3"/>
      <c r="C798" s="62"/>
      <c r="D798" s="3"/>
      <c r="E798" s="3"/>
      <c r="F798" s="3"/>
      <c r="G798" s="3"/>
      <c r="H798" s="3"/>
      <c r="I798" s="6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2"/>
      <c r="AZ798" s="2"/>
      <c r="BA798" s="3"/>
      <c r="BB798" s="3"/>
      <c r="BC798" s="3"/>
      <c r="BD798" s="3"/>
      <c r="BE798" s="3"/>
      <c r="BF798" s="3"/>
    </row>
    <row r="799" spans="1:58" ht="15">
      <c r="A799" s="3"/>
      <c r="B799" s="3"/>
      <c r="C799" s="62"/>
      <c r="D799" s="3"/>
      <c r="E799" s="3"/>
      <c r="F799" s="3"/>
      <c r="G799" s="3"/>
      <c r="H799" s="3"/>
      <c r="I799" s="6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2"/>
      <c r="AZ799" s="2"/>
      <c r="BA799" s="3"/>
      <c r="BB799" s="3"/>
      <c r="BC799" s="3"/>
      <c r="BD799" s="3"/>
      <c r="BE799" s="3"/>
      <c r="BF799" s="3"/>
    </row>
    <row r="800" spans="1:58" ht="15">
      <c r="A800" s="3"/>
      <c r="B800" s="3"/>
      <c r="C800" s="62"/>
      <c r="D800" s="3"/>
      <c r="E800" s="3"/>
      <c r="F800" s="3"/>
      <c r="G800" s="3"/>
      <c r="H800" s="3"/>
      <c r="I800" s="6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2"/>
      <c r="AZ800" s="2"/>
      <c r="BA800" s="3"/>
      <c r="BB800" s="3"/>
      <c r="BC800" s="3"/>
      <c r="BD800" s="3"/>
      <c r="BE800" s="3"/>
      <c r="BF800" s="3"/>
    </row>
    <row r="801" spans="1:58" ht="15">
      <c r="A801" s="3"/>
      <c r="B801" s="3"/>
      <c r="C801" s="62"/>
      <c r="D801" s="3"/>
      <c r="E801" s="3"/>
      <c r="F801" s="3"/>
      <c r="G801" s="3"/>
      <c r="H801" s="3"/>
      <c r="I801" s="6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2"/>
      <c r="AZ801" s="2"/>
      <c r="BA801" s="3"/>
      <c r="BB801" s="3"/>
      <c r="BC801" s="3"/>
      <c r="BD801" s="3"/>
      <c r="BE801" s="3"/>
      <c r="BF801" s="3"/>
    </row>
    <row r="802" spans="1:58" ht="15">
      <c r="A802" s="3"/>
      <c r="B802" s="3"/>
      <c r="C802" s="62"/>
      <c r="D802" s="3"/>
      <c r="E802" s="3"/>
      <c r="F802" s="3"/>
      <c r="G802" s="3"/>
      <c r="H802" s="3"/>
      <c r="I802" s="6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2"/>
      <c r="AZ802" s="2"/>
      <c r="BA802" s="3"/>
      <c r="BB802" s="3"/>
      <c r="BC802" s="3"/>
      <c r="BD802" s="3"/>
      <c r="BE802" s="3"/>
      <c r="BF802" s="3"/>
    </row>
    <row r="803" spans="1:58" ht="15">
      <c r="A803" s="3"/>
      <c r="B803" s="3"/>
      <c r="C803" s="62"/>
      <c r="D803" s="3"/>
      <c r="E803" s="3"/>
      <c r="F803" s="3"/>
      <c r="G803" s="3"/>
      <c r="H803" s="3"/>
      <c r="I803" s="6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2"/>
      <c r="AZ803" s="2"/>
      <c r="BA803" s="3"/>
      <c r="BB803" s="3"/>
      <c r="BC803" s="3"/>
      <c r="BD803" s="3"/>
      <c r="BE803" s="3"/>
      <c r="BF803" s="3"/>
    </row>
    <row r="804" spans="1:58" ht="15">
      <c r="A804" s="3"/>
      <c r="B804" s="3"/>
      <c r="C804" s="62"/>
      <c r="D804" s="3"/>
      <c r="E804" s="3"/>
      <c r="F804" s="3"/>
      <c r="G804" s="3"/>
      <c r="H804" s="3"/>
      <c r="I804" s="6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2"/>
      <c r="AZ804" s="2"/>
      <c r="BA804" s="3"/>
      <c r="BB804" s="3"/>
      <c r="BC804" s="3"/>
      <c r="BD804" s="3"/>
      <c r="BE804" s="3"/>
      <c r="BF804" s="3"/>
    </row>
    <row r="805" spans="1:58" ht="15">
      <c r="A805" s="3"/>
      <c r="B805" s="3"/>
      <c r="C805" s="62"/>
      <c r="D805" s="3"/>
      <c r="E805" s="3"/>
      <c r="F805" s="3"/>
      <c r="G805" s="3"/>
      <c r="H805" s="3"/>
      <c r="I805" s="6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2"/>
      <c r="AZ805" s="2"/>
      <c r="BA805" s="3"/>
      <c r="BB805" s="3"/>
      <c r="BC805" s="3"/>
      <c r="BD805" s="3"/>
      <c r="BE805" s="3"/>
      <c r="BF805" s="3"/>
    </row>
    <row r="806" spans="1:58" ht="15">
      <c r="A806" s="3"/>
      <c r="B806" s="3"/>
      <c r="C806" s="62"/>
      <c r="D806" s="3"/>
      <c r="E806" s="3"/>
      <c r="F806" s="3"/>
      <c r="G806" s="3"/>
      <c r="H806" s="3"/>
      <c r="I806" s="6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2"/>
      <c r="AZ806" s="2"/>
      <c r="BA806" s="3"/>
      <c r="BB806" s="3"/>
      <c r="BC806" s="3"/>
      <c r="BD806" s="3"/>
      <c r="BE806" s="3"/>
      <c r="BF806" s="3"/>
    </row>
    <row r="807" spans="1:58" ht="15">
      <c r="A807" s="3"/>
      <c r="B807" s="3"/>
      <c r="C807" s="62"/>
      <c r="D807" s="3"/>
      <c r="E807" s="3"/>
      <c r="F807" s="3"/>
      <c r="G807" s="3"/>
      <c r="H807" s="3"/>
      <c r="I807" s="6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2"/>
      <c r="AZ807" s="2"/>
      <c r="BA807" s="3"/>
      <c r="BB807" s="3"/>
      <c r="BC807" s="3"/>
      <c r="BD807" s="3"/>
      <c r="BE807" s="3"/>
      <c r="BF807" s="3"/>
    </row>
    <row r="808" spans="1:58" ht="15">
      <c r="A808" s="3"/>
      <c r="B808" s="3"/>
      <c r="C808" s="62"/>
      <c r="D808" s="3"/>
      <c r="E808" s="3"/>
      <c r="F808" s="3"/>
      <c r="G808" s="3"/>
      <c r="H808" s="3"/>
      <c r="I808" s="6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2"/>
      <c r="AZ808" s="2"/>
      <c r="BA808" s="3"/>
      <c r="BB808" s="3"/>
      <c r="BC808" s="3"/>
      <c r="BD808" s="3"/>
      <c r="BE808" s="3"/>
      <c r="BF808" s="3"/>
    </row>
    <row r="809" spans="1:58" ht="15">
      <c r="A809" s="3"/>
      <c r="B809" s="3"/>
      <c r="C809" s="62"/>
      <c r="D809" s="3"/>
      <c r="E809" s="3"/>
      <c r="F809" s="3"/>
      <c r="G809" s="3"/>
      <c r="H809" s="3"/>
      <c r="I809" s="6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2"/>
      <c r="AZ809" s="2"/>
      <c r="BA809" s="3"/>
      <c r="BB809" s="3"/>
      <c r="BC809" s="3"/>
      <c r="BD809" s="3"/>
      <c r="BE809" s="3"/>
      <c r="BF809" s="3"/>
    </row>
    <row r="810" spans="1:58" ht="15">
      <c r="A810" s="3"/>
      <c r="B810" s="3"/>
      <c r="C810" s="62"/>
      <c r="D810" s="3"/>
      <c r="E810" s="3"/>
      <c r="F810" s="3"/>
      <c r="G810" s="3"/>
      <c r="H810" s="3"/>
      <c r="I810" s="6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2"/>
      <c r="AZ810" s="2"/>
      <c r="BA810" s="3"/>
      <c r="BB810" s="3"/>
      <c r="BC810" s="3"/>
      <c r="BD810" s="3"/>
      <c r="BE810" s="3"/>
      <c r="BF810" s="3"/>
    </row>
    <row r="811" spans="1:58" ht="15">
      <c r="A811" s="3"/>
      <c r="B811" s="3"/>
      <c r="C811" s="62"/>
      <c r="D811" s="3"/>
      <c r="E811" s="3"/>
      <c r="F811" s="3"/>
      <c r="G811" s="3"/>
      <c r="H811" s="3"/>
      <c r="I811" s="6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2"/>
      <c r="AZ811" s="2"/>
      <c r="BA811" s="3"/>
      <c r="BB811" s="3"/>
      <c r="BC811" s="3"/>
      <c r="BD811" s="3"/>
      <c r="BE811" s="3"/>
      <c r="BF811" s="3"/>
    </row>
    <row r="812" spans="1:58" ht="15">
      <c r="A812" s="3"/>
      <c r="B812" s="3"/>
      <c r="C812" s="62"/>
      <c r="D812" s="3"/>
      <c r="E812" s="3"/>
      <c r="F812" s="3"/>
      <c r="G812" s="3"/>
      <c r="H812" s="3"/>
      <c r="I812" s="6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2"/>
      <c r="AZ812" s="2"/>
      <c r="BA812" s="3"/>
      <c r="BB812" s="3"/>
      <c r="BC812" s="3"/>
      <c r="BD812" s="3"/>
      <c r="BE812" s="3"/>
      <c r="BF812" s="3"/>
    </row>
    <row r="813" spans="1:58" ht="15">
      <c r="A813" s="3"/>
      <c r="B813" s="3"/>
      <c r="C813" s="62"/>
      <c r="D813" s="3"/>
      <c r="E813" s="3"/>
      <c r="F813" s="3"/>
      <c r="G813" s="3"/>
      <c r="H813" s="3"/>
      <c r="I813" s="6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2"/>
      <c r="AZ813" s="2"/>
      <c r="BA813" s="3"/>
      <c r="BB813" s="3"/>
      <c r="BC813" s="3"/>
      <c r="BD813" s="3"/>
      <c r="BE813" s="3"/>
      <c r="BF813" s="3"/>
    </row>
    <row r="814" spans="1:58" ht="15">
      <c r="A814" s="3"/>
      <c r="B814" s="3"/>
      <c r="C814" s="62"/>
      <c r="D814" s="3"/>
      <c r="E814" s="3"/>
      <c r="F814" s="3"/>
      <c r="G814" s="3"/>
      <c r="H814" s="3"/>
      <c r="I814" s="6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2"/>
      <c r="AZ814" s="2"/>
      <c r="BA814" s="3"/>
      <c r="BB814" s="3"/>
      <c r="BC814" s="3"/>
      <c r="BD814" s="3"/>
      <c r="BE814" s="3"/>
      <c r="BF814" s="3"/>
    </row>
    <row r="815" spans="1:58" ht="15">
      <c r="A815" s="3"/>
      <c r="B815" s="3"/>
      <c r="C815" s="62"/>
      <c r="D815" s="3"/>
      <c r="E815" s="3"/>
      <c r="F815" s="3"/>
      <c r="G815" s="3"/>
      <c r="H815" s="3"/>
      <c r="I815" s="6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2"/>
      <c r="AZ815" s="2"/>
      <c r="BA815" s="3"/>
      <c r="BB815" s="3"/>
      <c r="BC815" s="3"/>
      <c r="BD815" s="3"/>
      <c r="BE815" s="3"/>
      <c r="BF815" s="3"/>
    </row>
    <row r="816" spans="1:58" ht="15">
      <c r="A816" s="3"/>
      <c r="B816" s="3"/>
      <c r="C816" s="62"/>
      <c r="D816" s="3"/>
      <c r="E816" s="3"/>
      <c r="F816" s="3"/>
      <c r="G816" s="3"/>
      <c r="H816" s="3"/>
      <c r="I816" s="6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2"/>
      <c r="AZ816" s="2"/>
      <c r="BA816" s="3"/>
      <c r="BB816" s="3"/>
      <c r="BC816" s="3"/>
      <c r="BD816" s="3"/>
      <c r="BE816" s="3"/>
      <c r="BF816" s="3"/>
    </row>
    <row r="817" spans="1:58" ht="15">
      <c r="A817" s="3"/>
      <c r="B817" s="3"/>
      <c r="C817" s="62"/>
      <c r="D817" s="3"/>
      <c r="E817" s="3"/>
      <c r="F817" s="3"/>
      <c r="G817" s="3"/>
      <c r="H817" s="3"/>
      <c r="I817" s="6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2"/>
      <c r="AZ817" s="2"/>
      <c r="BA817" s="3"/>
      <c r="BB817" s="3"/>
      <c r="BC817" s="3"/>
      <c r="BD817" s="3"/>
      <c r="BE817" s="3"/>
      <c r="BF817" s="3"/>
    </row>
    <row r="818" spans="1:58" ht="15">
      <c r="A818" s="3"/>
      <c r="B818" s="3"/>
      <c r="C818" s="62"/>
      <c r="D818" s="3"/>
      <c r="E818" s="3"/>
      <c r="F818" s="3"/>
      <c r="G818" s="3"/>
      <c r="H818" s="3"/>
      <c r="I818" s="6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2"/>
      <c r="AZ818" s="2"/>
      <c r="BA818" s="3"/>
      <c r="BB818" s="3"/>
      <c r="BC818" s="3"/>
      <c r="BD818" s="3"/>
      <c r="BE818" s="3"/>
      <c r="BF818" s="3"/>
    </row>
    <row r="819" spans="1:58" ht="15">
      <c r="A819" s="3"/>
      <c r="B819" s="3"/>
      <c r="C819" s="62"/>
      <c r="D819" s="3"/>
      <c r="E819" s="3"/>
      <c r="F819" s="3"/>
      <c r="G819" s="3"/>
      <c r="H819" s="3"/>
      <c r="I819" s="6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2"/>
      <c r="AZ819" s="2"/>
      <c r="BA819" s="3"/>
      <c r="BB819" s="3"/>
      <c r="BC819" s="3"/>
      <c r="BD819" s="3"/>
      <c r="BE819" s="3"/>
      <c r="BF819" s="3"/>
    </row>
    <row r="820" spans="1:58" ht="15">
      <c r="A820" s="3"/>
      <c r="B820" s="3"/>
      <c r="C820" s="62"/>
      <c r="D820" s="3"/>
      <c r="E820" s="3"/>
      <c r="F820" s="3"/>
      <c r="G820" s="3"/>
      <c r="H820" s="3"/>
      <c r="I820" s="6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2"/>
      <c r="AZ820" s="2"/>
      <c r="BA820" s="3"/>
      <c r="BB820" s="3"/>
      <c r="BC820" s="3"/>
      <c r="BD820" s="3"/>
      <c r="BE820" s="3"/>
      <c r="BF820" s="3"/>
    </row>
    <row r="821" spans="1:58" ht="15">
      <c r="A821" s="3"/>
      <c r="B821" s="3"/>
      <c r="C821" s="62"/>
      <c r="D821" s="3"/>
      <c r="E821" s="3"/>
      <c r="F821" s="3"/>
      <c r="G821" s="3"/>
      <c r="H821" s="3"/>
      <c r="I821" s="6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2"/>
      <c r="AZ821" s="2"/>
      <c r="BA821" s="3"/>
      <c r="BB821" s="3"/>
      <c r="BC821" s="3"/>
      <c r="BD821" s="3"/>
      <c r="BE821" s="3"/>
      <c r="BF821" s="3"/>
    </row>
    <row r="822" spans="1:58" ht="15">
      <c r="A822" s="3"/>
      <c r="B822" s="3"/>
      <c r="C822" s="62"/>
      <c r="D822" s="3"/>
      <c r="E822" s="3"/>
      <c r="F822" s="3"/>
      <c r="G822" s="3"/>
      <c r="H822" s="3"/>
      <c r="I822" s="6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2"/>
      <c r="AZ822" s="2"/>
      <c r="BA822" s="3"/>
      <c r="BB822" s="3"/>
      <c r="BC822" s="3"/>
      <c r="BD822" s="3"/>
      <c r="BE822" s="3"/>
      <c r="BF822" s="3"/>
    </row>
    <row r="823" spans="1:58" ht="15">
      <c r="A823" s="3"/>
      <c r="B823" s="3"/>
      <c r="C823" s="62"/>
      <c r="D823" s="3"/>
      <c r="E823" s="3"/>
      <c r="F823" s="3"/>
      <c r="G823" s="3"/>
      <c r="H823" s="3"/>
      <c r="I823" s="6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2"/>
      <c r="AZ823" s="2"/>
      <c r="BA823" s="3"/>
      <c r="BB823" s="3"/>
      <c r="BC823" s="3"/>
      <c r="BD823" s="3"/>
      <c r="BE823" s="3"/>
      <c r="BF823" s="3"/>
    </row>
    <row r="824" spans="1:58" ht="15">
      <c r="A824" s="3"/>
      <c r="B824" s="3"/>
      <c r="C824" s="62"/>
      <c r="D824" s="3"/>
      <c r="E824" s="3"/>
      <c r="F824" s="3"/>
      <c r="G824" s="3"/>
      <c r="H824" s="3"/>
      <c r="I824" s="6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2"/>
      <c r="AZ824" s="2"/>
      <c r="BA824" s="3"/>
      <c r="BB824" s="3"/>
      <c r="BC824" s="3"/>
      <c r="BD824" s="3"/>
      <c r="BE824" s="3"/>
      <c r="BF824" s="3"/>
    </row>
    <row r="825" spans="1:58" ht="15">
      <c r="A825" s="3"/>
      <c r="B825" s="3"/>
      <c r="C825" s="62"/>
      <c r="D825" s="3"/>
      <c r="E825" s="3"/>
      <c r="F825" s="3"/>
      <c r="G825" s="3"/>
      <c r="H825" s="3"/>
      <c r="I825" s="6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2"/>
      <c r="AZ825" s="2"/>
      <c r="BA825" s="3"/>
      <c r="BB825" s="3"/>
      <c r="BC825" s="3"/>
      <c r="BD825" s="3"/>
      <c r="BE825" s="3"/>
      <c r="BF825" s="3"/>
    </row>
    <row r="826" spans="1:58" ht="15">
      <c r="A826" s="3"/>
      <c r="B826" s="3"/>
      <c r="C826" s="62"/>
      <c r="D826" s="3"/>
      <c r="E826" s="3"/>
      <c r="F826" s="3"/>
      <c r="G826" s="3"/>
      <c r="H826" s="3"/>
      <c r="I826" s="6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2"/>
      <c r="AZ826" s="2"/>
      <c r="BA826" s="3"/>
      <c r="BB826" s="3"/>
      <c r="BC826" s="3"/>
      <c r="BD826" s="3"/>
      <c r="BE826" s="3"/>
      <c r="BF826" s="3"/>
    </row>
    <row r="827" spans="1:58" ht="15">
      <c r="A827" s="3"/>
      <c r="B827" s="3"/>
      <c r="C827" s="62"/>
      <c r="D827" s="3"/>
      <c r="E827" s="3"/>
      <c r="F827" s="3"/>
      <c r="G827" s="3"/>
      <c r="H827" s="3"/>
      <c r="I827" s="6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2"/>
      <c r="AZ827" s="2"/>
      <c r="BA827" s="3"/>
      <c r="BB827" s="3"/>
      <c r="BC827" s="3"/>
      <c r="BD827" s="3"/>
      <c r="BE827" s="3"/>
      <c r="BF827" s="3"/>
    </row>
    <row r="828" spans="1:58" ht="15">
      <c r="A828" s="3"/>
      <c r="B828" s="3"/>
      <c r="C828" s="62"/>
      <c r="D828" s="3"/>
      <c r="E828" s="3"/>
      <c r="F828" s="3"/>
      <c r="G828" s="3"/>
      <c r="H828" s="3"/>
      <c r="I828" s="6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2"/>
      <c r="AZ828" s="2"/>
      <c r="BA828" s="3"/>
      <c r="BB828" s="3"/>
      <c r="BC828" s="3"/>
      <c r="BD828" s="3"/>
      <c r="BE828" s="3"/>
      <c r="BF828" s="3"/>
    </row>
    <row r="829" spans="1:58" ht="15">
      <c r="A829" s="3"/>
      <c r="B829" s="3"/>
      <c r="C829" s="62"/>
      <c r="D829" s="3"/>
      <c r="E829" s="3"/>
      <c r="F829" s="3"/>
      <c r="G829" s="3"/>
      <c r="H829" s="3"/>
      <c r="I829" s="6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2"/>
      <c r="AZ829" s="2"/>
      <c r="BA829" s="3"/>
      <c r="BB829" s="3"/>
      <c r="BC829" s="3"/>
      <c r="BD829" s="3"/>
      <c r="BE829" s="3"/>
      <c r="BF829" s="3"/>
    </row>
    <row r="830" spans="1:58" ht="15">
      <c r="A830" s="3"/>
      <c r="B830" s="3"/>
      <c r="C830" s="62"/>
      <c r="D830" s="3"/>
      <c r="E830" s="3"/>
      <c r="F830" s="3"/>
      <c r="G830" s="3"/>
      <c r="H830" s="3"/>
      <c r="I830" s="6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2"/>
      <c r="AZ830" s="2"/>
      <c r="BA830" s="3"/>
      <c r="BB830" s="3"/>
      <c r="BC830" s="3"/>
      <c r="BD830" s="3"/>
      <c r="BE830" s="3"/>
      <c r="BF830" s="3"/>
    </row>
    <row r="831" spans="1:58" ht="15">
      <c r="A831" s="3"/>
      <c r="B831" s="3"/>
      <c r="C831" s="62"/>
      <c r="D831" s="3"/>
      <c r="E831" s="3"/>
      <c r="F831" s="3"/>
      <c r="G831" s="3"/>
      <c r="H831" s="3"/>
      <c r="I831" s="6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2"/>
      <c r="AZ831" s="2"/>
      <c r="BA831" s="3"/>
      <c r="BB831" s="3"/>
      <c r="BC831" s="3"/>
      <c r="BD831" s="3"/>
      <c r="BE831" s="3"/>
      <c r="BF831" s="3"/>
    </row>
    <row r="832" spans="1:58" ht="15">
      <c r="A832" s="3"/>
      <c r="B832" s="3"/>
      <c r="C832" s="62"/>
      <c r="D832" s="3"/>
      <c r="E832" s="3"/>
      <c r="F832" s="3"/>
      <c r="G832" s="3"/>
      <c r="H832" s="3"/>
      <c r="I832" s="6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2"/>
      <c r="AZ832" s="2"/>
      <c r="BA832" s="3"/>
      <c r="BB832" s="3"/>
      <c r="BC832" s="3"/>
      <c r="BD832" s="3"/>
      <c r="BE832" s="3"/>
      <c r="BF832" s="3"/>
    </row>
    <row r="833" spans="1:58" ht="15">
      <c r="A833" s="3"/>
      <c r="B833" s="3"/>
      <c r="C833" s="62"/>
      <c r="D833" s="3"/>
      <c r="E833" s="3"/>
      <c r="F833" s="3"/>
      <c r="G833" s="3"/>
      <c r="H833" s="3"/>
      <c r="I833" s="6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2"/>
      <c r="AZ833" s="2"/>
      <c r="BA833" s="3"/>
      <c r="BB833" s="3"/>
      <c r="BC833" s="3"/>
      <c r="BD833" s="3"/>
      <c r="BE833" s="3"/>
      <c r="BF833" s="3"/>
    </row>
    <row r="834" spans="1:58" ht="15">
      <c r="A834" s="3"/>
      <c r="B834" s="3"/>
      <c r="C834" s="62"/>
      <c r="D834" s="3"/>
      <c r="E834" s="3"/>
      <c r="F834" s="3"/>
      <c r="G834" s="3"/>
      <c r="H834" s="3"/>
      <c r="I834" s="6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2"/>
      <c r="AZ834" s="2"/>
      <c r="BA834" s="3"/>
      <c r="BB834" s="3"/>
      <c r="BC834" s="3"/>
      <c r="BD834" s="3"/>
      <c r="BE834" s="3"/>
      <c r="BF834" s="3"/>
    </row>
    <row r="835" spans="1:58" ht="15">
      <c r="A835" s="3"/>
      <c r="B835" s="3"/>
      <c r="C835" s="62"/>
      <c r="D835" s="3"/>
      <c r="E835" s="3"/>
      <c r="F835" s="3"/>
      <c r="G835" s="3"/>
      <c r="H835" s="3"/>
      <c r="I835" s="6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2"/>
      <c r="AZ835" s="2"/>
      <c r="BA835" s="3"/>
      <c r="BB835" s="3"/>
      <c r="BC835" s="3"/>
      <c r="BD835" s="3"/>
      <c r="BE835" s="3"/>
      <c r="BF835" s="3"/>
    </row>
    <row r="836" spans="1:58" ht="15">
      <c r="A836" s="3"/>
      <c r="B836" s="3"/>
      <c r="C836" s="62"/>
      <c r="D836" s="3"/>
      <c r="E836" s="3"/>
      <c r="F836" s="3"/>
      <c r="G836" s="3"/>
      <c r="H836" s="3"/>
      <c r="I836" s="6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2"/>
      <c r="AZ836" s="2"/>
      <c r="BA836" s="3"/>
      <c r="BB836" s="3"/>
      <c r="BC836" s="3"/>
      <c r="BD836" s="3"/>
      <c r="BE836" s="3"/>
      <c r="BF836" s="3"/>
    </row>
    <row r="837" spans="1:58" ht="15">
      <c r="A837" s="3"/>
      <c r="B837" s="3"/>
      <c r="C837" s="62"/>
      <c r="D837" s="3"/>
      <c r="E837" s="3"/>
      <c r="F837" s="3"/>
      <c r="G837" s="3"/>
      <c r="H837" s="3"/>
      <c r="I837" s="6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2"/>
      <c r="AZ837" s="2"/>
      <c r="BA837" s="3"/>
      <c r="BB837" s="3"/>
      <c r="BC837" s="3"/>
      <c r="BD837" s="3"/>
      <c r="BE837" s="3"/>
      <c r="BF837" s="3"/>
    </row>
    <row r="838" spans="1:58" ht="15">
      <c r="A838" s="3"/>
      <c r="B838" s="3"/>
      <c r="C838" s="62"/>
      <c r="D838" s="3"/>
      <c r="E838" s="3"/>
      <c r="F838" s="3"/>
      <c r="G838" s="3"/>
      <c r="H838" s="3"/>
      <c r="I838" s="6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2"/>
      <c r="AZ838" s="2"/>
      <c r="BA838" s="3"/>
      <c r="BB838" s="3"/>
      <c r="BC838" s="3"/>
      <c r="BD838" s="3"/>
      <c r="BE838" s="3"/>
      <c r="BF838" s="3"/>
    </row>
    <row r="839" spans="1:58" ht="15">
      <c r="A839" s="3"/>
      <c r="B839" s="3"/>
      <c r="C839" s="62"/>
      <c r="D839" s="3"/>
      <c r="E839" s="3"/>
      <c r="F839" s="3"/>
      <c r="G839" s="3"/>
      <c r="H839" s="3"/>
      <c r="I839" s="6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2"/>
      <c r="AZ839" s="2"/>
      <c r="BA839" s="3"/>
      <c r="BB839" s="3"/>
      <c r="BC839" s="3"/>
      <c r="BD839" s="3"/>
      <c r="BE839" s="3"/>
      <c r="BF839" s="3"/>
    </row>
    <row r="840" spans="1:58" ht="15">
      <c r="A840" s="3"/>
      <c r="B840" s="3"/>
      <c r="C840" s="62"/>
      <c r="D840" s="3"/>
      <c r="E840" s="3"/>
      <c r="F840" s="3"/>
      <c r="G840" s="3"/>
      <c r="H840" s="3"/>
      <c r="I840" s="6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2"/>
      <c r="AZ840" s="2"/>
      <c r="BA840" s="3"/>
      <c r="BB840" s="3"/>
      <c r="BC840" s="3"/>
      <c r="BD840" s="3"/>
      <c r="BE840" s="3"/>
      <c r="BF840" s="3"/>
    </row>
    <row r="841" spans="1:58" ht="15">
      <c r="A841" s="3"/>
      <c r="B841" s="3"/>
      <c r="C841" s="62"/>
      <c r="D841" s="3"/>
      <c r="E841" s="3"/>
      <c r="F841" s="3"/>
      <c r="G841" s="3"/>
      <c r="H841" s="3"/>
      <c r="I841" s="6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2"/>
      <c r="AZ841" s="2"/>
      <c r="BA841" s="3"/>
      <c r="BB841" s="3"/>
      <c r="BC841" s="3"/>
      <c r="BD841" s="3"/>
      <c r="BE841" s="3"/>
      <c r="BF841" s="3"/>
    </row>
    <row r="842" spans="1:58" ht="15">
      <c r="A842" s="3"/>
      <c r="B842" s="3"/>
      <c r="C842" s="62"/>
      <c r="D842" s="3"/>
      <c r="E842" s="3"/>
      <c r="F842" s="3"/>
      <c r="G842" s="3"/>
      <c r="H842" s="3"/>
      <c r="I842" s="6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2"/>
      <c r="AZ842" s="2"/>
      <c r="BA842" s="3"/>
      <c r="BB842" s="3"/>
      <c r="BC842" s="3"/>
      <c r="BD842" s="3"/>
      <c r="BE842" s="3"/>
      <c r="BF842" s="3"/>
    </row>
    <row r="843" spans="1:58" ht="15">
      <c r="A843" s="3"/>
      <c r="B843" s="3"/>
      <c r="C843" s="62"/>
      <c r="D843" s="3"/>
      <c r="E843" s="3"/>
      <c r="F843" s="3"/>
      <c r="G843" s="3"/>
      <c r="H843" s="3"/>
      <c r="I843" s="6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2"/>
      <c r="AZ843" s="2"/>
      <c r="BA843" s="3"/>
      <c r="BB843" s="3"/>
      <c r="BC843" s="3"/>
      <c r="BD843" s="3"/>
      <c r="BE843" s="3"/>
      <c r="BF843" s="3"/>
    </row>
    <row r="844" spans="1:58" ht="15">
      <c r="A844" s="3"/>
      <c r="B844" s="3"/>
      <c r="C844" s="62"/>
      <c r="D844" s="3"/>
      <c r="E844" s="3"/>
      <c r="F844" s="3"/>
      <c r="G844" s="3"/>
      <c r="H844" s="3"/>
      <c r="I844" s="6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2"/>
      <c r="AZ844" s="2"/>
      <c r="BA844" s="3"/>
      <c r="BB844" s="3"/>
      <c r="BC844" s="3"/>
      <c r="BD844" s="3"/>
      <c r="BE844" s="3"/>
      <c r="BF844" s="3"/>
    </row>
    <row r="845" spans="1:58" ht="15">
      <c r="A845" s="3"/>
      <c r="B845" s="3"/>
      <c r="C845" s="62"/>
      <c r="D845" s="3"/>
      <c r="E845" s="3"/>
      <c r="F845" s="3"/>
      <c r="G845" s="3"/>
      <c r="H845" s="3"/>
      <c r="I845" s="6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2"/>
      <c r="AZ845" s="2"/>
      <c r="BA845" s="3"/>
      <c r="BB845" s="3"/>
      <c r="BC845" s="3"/>
      <c r="BD845" s="3"/>
      <c r="BE845" s="3"/>
      <c r="BF845" s="3"/>
    </row>
    <row r="846" spans="1:58" ht="15">
      <c r="A846" s="3"/>
      <c r="B846" s="3"/>
      <c r="C846" s="62"/>
      <c r="D846" s="3"/>
      <c r="E846" s="3"/>
      <c r="F846" s="3"/>
      <c r="G846" s="3"/>
      <c r="H846" s="3"/>
      <c r="I846" s="6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2"/>
      <c r="AZ846" s="2"/>
      <c r="BA846" s="3"/>
      <c r="BB846" s="3"/>
      <c r="BC846" s="3"/>
      <c r="BD846" s="3"/>
      <c r="BE846" s="3"/>
      <c r="BF846" s="3"/>
    </row>
    <row r="847" spans="1:58" ht="15">
      <c r="A847" s="3"/>
      <c r="B847" s="3"/>
      <c r="C847" s="62"/>
      <c r="D847" s="3"/>
      <c r="E847" s="3"/>
      <c r="F847" s="3"/>
      <c r="G847" s="3"/>
      <c r="H847" s="3"/>
      <c r="I847" s="6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2"/>
      <c r="AZ847" s="2"/>
      <c r="BA847" s="3"/>
      <c r="BB847" s="3"/>
      <c r="BC847" s="3"/>
      <c r="BD847" s="3"/>
      <c r="BE847" s="3"/>
      <c r="BF847" s="3"/>
    </row>
    <row r="848" spans="1:58" ht="15">
      <c r="A848" s="3"/>
      <c r="B848" s="3"/>
      <c r="C848" s="62"/>
      <c r="D848" s="3"/>
      <c r="E848" s="3"/>
      <c r="F848" s="3"/>
      <c r="G848" s="3"/>
      <c r="H848" s="3"/>
      <c r="I848" s="6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2"/>
      <c r="AZ848" s="2"/>
      <c r="BA848" s="3"/>
      <c r="BB848" s="3"/>
      <c r="BC848" s="3"/>
      <c r="BD848" s="3"/>
      <c r="BE848" s="3"/>
      <c r="BF848" s="3"/>
    </row>
    <row r="849" spans="1:58" ht="15">
      <c r="A849" s="3"/>
      <c r="B849" s="3"/>
      <c r="C849" s="62"/>
      <c r="D849" s="3"/>
      <c r="E849" s="3"/>
      <c r="F849" s="3"/>
      <c r="G849" s="3"/>
      <c r="H849" s="3"/>
      <c r="I849" s="6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2"/>
      <c r="AZ849" s="2"/>
      <c r="BA849" s="3"/>
      <c r="BB849" s="3"/>
      <c r="BC849" s="3"/>
      <c r="BD849" s="3"/>
      <c r="BE849" s="3"/>
      <c r="BF849" s="3"/>
    </row>
    <row r="850" spans="1:58" ht="15">
      <c r="A850" s="3"/>
      <c r="B850" s="3"/>
      <c r="C850" s="62"/>
      <c r="D850" s="3"/>
      <c r="E850" s="3"/>
      <c r="F850" s="3"/>
      <c r="G850" s="3"/>
      <c r="H850" s="3"/>
      <c r="I850" s="6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2"/>
      <c r="AZ850" s="2"/>
      <c r="BA850" s="3"/>
      <c r="BB850" s="3"/>
      <c r="BC850" s="3"/>
      <c r="BD850" s="3"/>
      <c r="BE850" s="3"/>
      <c r="BF850" s="3"/>
    </row>
    <row r="851" spans="1:58" ht="15">
      <c r="A851" s="3"/>
      <c r="B851" s="3"/>
      <c r="C851" s="62"/>
      <c r="D851" s="3"/>
      <c r="E851" s="3"/>
      <c r="F851" s="3"/>
      <c r="G851" s="3"/>
      <c r="H851" s="3"/>
      <c r="I851" s="6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2"/>
      <c r="AZ851" s="2"/>
      <c r="BA851" s="3"/>
      <c r="BB851" s="3"/>
      <c r="BC851" s="3"/>
      <c r="BD851" s="3"/>
      <c r="BE851" s="3"/>
      <c r="BF851" s="3"/>
    </row>
    <row r="852" spans="1:58" ht="15">
      <c r="A852" s="3"/>
      <c r="B852" s="3"/>
      <c r="C852" s="62"/>
      <c r="D852" s="3"/>
      <c r="E852" s="3"/>
      <c r="F852" s="3"/>
      <c r="G852" s="3"/>
      <c r="H852" s="3"/>
      <c r="I852" s="6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2"/>
      <c r="AZ852" s="2"/>
      <c r="BA852" s="3"/>
      <c r="BB852" s="3"/>
      <c r="BC852" s="3"/>
      <c r="BD852" s="3"/>
      <c r="BE852" s="3"/>
      <c r="BF852" s="3"/>
    </row>
    <row r="853" spans="1:58" ht="15">
      <c r="A853" s="3"/>
      <c r="B853" s="3"/>
      <c r="C853" s="62"/>
      <c r="D853" s="3"/>
      <c r="E853" s="3"/>
      <c r="F853" s="3"/>
      <c r="G853" s="3"/>
      <c r="H853" s="3"/>
      <c r="I853" s="6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2"/>
      <c r="AZ853" s="2"/>
      <c r="BA853" s="3"/>
      <c r="BB853" s="3"/>
      <c r="BC853" s="3"/>
      <c r="BD853" s="3"/>
      <c r="BE853" s="3"/>
      <c r="BF853" s="3"/>
    </row>
    <row r="854" spans="1:58" ht="15">
      <c r="A854" s="3"/>
      <c r="B854" s="3"/>
      <c r="C854" s="62"/>
      <c r="D854" s="3"/>
      <c r="E854" s="3"/>
      <c r="F854" s="3"/>
      <c r="G854" s="3"/>
      <c r="H854" s="3"/>
      <c r="I854" s="6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2"/>
      <c r="AZ854" s="2"/>
      <c r="BA854" s="3"/>
      <c r="BB854" s="3"/>
      <c r="BC854" s="3"/>
      <c r="BD854" s="3"/>
      <c r="BE854" s="3"/>
      <c r="BF854" s="3"/>
    </row>
    <row r="855" spans="1:58" ht="15">
      <c r="A855" s="3"/>
      <c r="B855" s="3"/>
      <c r="C855" s="62"/>
      <c r="D855" s="3"/>
      <c r="E855" s="3"/>
      <c r="F855" s="3"/>
      <c r="G855" s="3"/>
      <c r="H855" s="3"/>
      <c r="I855" s="6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2"/>
      <c r="AZ855" s="2"/>
      <c r="BA855" s="3"/>
      <c r="BB855" s="3"/>
      <c r="BC855" s="3"/>
      <c r="BD855" s="3"/>
      <c r="BE855" s="3"/>
      <c r="BF855" s="3"/>
    </row>
    <row r="856" spans="1:58" ht="15">
      <c r="A856" s="3"/>
      <c r="B856" s="3"/>
      <c r="C856" s="62"/>
      <c r="D856" s="3"/>
      <c r="E856" s="3"/>
      <c r="F856" s="3"/>
      <c r="G856" s="3"/>
      <c r="H856" s="3"/>
      <c r="I856" s="6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2"/>
      <c r="AZ856" s="2"/>
      <c r="BA856" s="3"/>
      <c r="BB856" s="3"/>
      <c r="BC856" s="3"/>
      <c r="BD856" s="3"/>
      <c r="BE856" s="3"/>
      <c r="BF856" s="3"/>
    </row>
    <row r="857" spans="1:58" ht="15">
      <c r="A857" s="3"/>
      <c r="B857" s="3"/>
      <c r="C857" s="62"/>
      <c r="D857" s="3"/>
      <c r="E857" s="3"/>
      <c r="F857" s="3"/>
      <c r="G857" s="3"/>
      <c r="H857" s="3"/>
      <c r="I857" s="6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2"/>
      <c r="AZ857" s="2"/>
      <c r="BA857" s="3"/>
      <c r="BB857" s="3"/>
      <c r="BC857" s="3"/>
      <c r="BD857" s="3"/>
      <c r="BE857" s="3"/>
      <c r="BF857" s="3"/>
    </row>
    <row r="858" spans="1:58" ht="15">
      <c r="A858" s="3"/>
      <c r="B858" s="3"/>
      <c r="C858" s="62"/>
      <c r="D858" s="3"/>
      <c r="E858" s="3"/>
      <c r="F858" s="3"/>
      <c r="G858" s="3"/>
      <c r="H858" s="3"/>
      <c r="I858" s="6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2"/>
      <c r="AZ858" s="2"/>
      <c r="BA858" s="3"/>
      <c r="BB858" s="3"/>
      <c r="BC858" s="3"/>
      <c r="BD858" s="3"/>
      <c r="BE858" s="3"/>
      <c r="BF858" s="3"/>
    </row>
    <row r="859" spans="1:58" ht="15">
      <c r="A859" s="3"/>
      <c r="B859" s="3"/>
      <c r="C859" s="62"/>
      <c r="D859" s="3"/>
      <c r="E859" s="3"/>
      <c r="F859" s="3"/>
      <c r="G859" s="3"/>
      <c r="H859" s="3"/>
      <c r="I859" s="6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2"/>
      <c r="AZ859" s="2"/>
      <c r="BA859" s="3"/>
      <c r="BB859" s="3"/>
      <c r="BC859" s="3"/>
      <c r="BD859" s="3"/>
      <c r="BE859" s="3"/>
      <c r="BF859" s="3"/>
    </row>
    <row r="860" spans="1:58" ht="15">
      <c r="A860" s="3"/>
      <c r="B860" s="3"/>
      <c r="C860" s="62"/>
      <c r="D860" s="3"/>
      <c r="E860" s="3"/>
      <c r="F860" s="3"/>
      <c r="G860" s="3"/>
      <c r="H860" s="3"/>
      <c r="I860" s="6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2"/>
      <c r="AZ860" s="2"/>
      <c r="BA860" s="3"/>
      <c r="BB860" s="3"/>
      <c r="BC860" s="3"/>
      <c r="BD860" s="3"/>
      <c r="BE860" s="3"/>
      <c r="BF860" s="3"/>
    </row>
    <row r="861" spans="1:58" ht="15">
      <c r="A861" s="3"/>
      <c r="B861" s="3"/>
      <c r="C861" s="62"/>
      <c r="D861" s="3"/>
      <c r="E861" s="3"/>
      <c r="F861" s="3"/>
      <c r="G861" s="3"/>
      <c r="H861" s="3"/>
      <c r="I861" s="6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2"/>
      <c r="AZ861" s="2"/>
      <c r="BA861" s="3"/>
      <c r="BB861" s="3"/>
      <c r="BC861" s="3"/>
      <c r="BD861" s="3"/>
      <c r="BE861" s="3"/>
      <c r="BF861" s="3"/>
    </row>
    <row r="862" spans="1:58" ht="15">
      <c r="A862" s="3"/>
      <c r="B862" s="3"/>
      <c r="C862" s="62"/>
      <c r="D862" s="3"/>
      <c r="E862" s="3"/>
      <c r="F862" s="3"/>
      <c r="G862" s="3"/>
      <c r="H862" s="3"/>
      <c r="I862" s="6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2"/>
      <c r="AZ862" s="2"/>
      <c r="BA862" s="3"/>
      <c r="BB862" s="3"/>
      <c r="BC862" s="3"/>
      <c r="BD862" s="3"/>
      <c r="BE862" s="3"/>
      <c r="BF862" s="3"/>
    </row>
    <row r="863" spans="1:58" ht="15">
      <c r="A863" s="3"/>
      <c r="B863" s="3"/>
      <c r="C863" s="62"/>
      <c r="D863" s="3"/>
      <c r="E863" s="3"/>
      <c r="F863" s="3"/>
      <c r="G863" s="3"/>
      <c r="H863" s="3"/>
      <c r="I863" s="6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2"/>
      <c r="AZ863" s="2"/>
      <c r="BA863" s="3"/>
      <c r="BB863" s="3"/>
      <c r="BC863" s="3"/>
      <c r="BD863" s="3"/>
      <c r="BE863" s="3"/>
      <c r="BF863" s="3"/>
    </row>
    <row r="864" spans="1:58" ht="15">
      <c r="A864" s="3"/>
      <c r="B864" s="3"/>
      <c r="C864" s="62"/>
      <c r="D864" s="3"/>
      <c r="E864" s="3"/>
      <c r="F864" s="3"/>
      <c r="G864" s="3"/>
      <c r="H864" s="3"/>
      <c r="I864" s="6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2"/>
      <c r="AZ864" s="2"/>
      <c r="BA864" s="3"/>
      <c r="BB864" s="3"/>
      <c r="BC864" s="3"/>
      <c r="BD864" s="3"/>
      <c r="BE864" s="3"/>
      <c r="BF864" s="3"/>
    </row>
    <row r="865" spans="1:58" ht="15">
      <c r="A865" s="3"/>
      <c r="B865" s="3"/>
      <c r="C865" s="62"/>
      <c r="D865" s="3"/>
      <c r="E865" s="3"/>
      <c r="F865" s="3"/>
      <c r="G865" s="3"/>
      <c r="H865" s="3"/>
      <c r="I865" s="6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2"/>
      <c r="AZ865" s="2"/>
      <c r="BA865" s="3"/>
      <c r="BB865" s="3"/>
      <c r="BC865" s="3"/>
      <c r="BD865" s="3"/>
      <c r="BE865" s="3"/>
      <c r="BF865" s="3"/>
    </row>
    <row r="866" spans="1:58" ht="15">
      <c r="A866" s="3"/>
      <c r="B866" s="3"/>
      <c r="C866" s="62"/>
      <c r="D866" s="3"/>
      <c r="E866" s="3"/>
      <c r="F866" s="3"/>
      <c r="G866" s="3"/>
      <c r="H866" s="3"/>
      <c r="I866" s="6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2"/>
      <c r="AZ866" s="2"/>
      <c r="BA866" s="3"/>
      <c r="BB866" s="3"/>
      <c r="BC866" s="3"/>
      <c r="BD866" s="3"/>
      <c r="BE866" s="3"/>
      <c r="BF866" s="3"/>
    </row>
    <row r="867" spans="1:58" ht="15">
      <c r="A867" s="3"/>
      <c r="B867" s="3"/>
      <c r="C867" s="62"/>
      <c r="D867" s="3"/>
      <c r="E867" s="3"/>
      <c r="F867" s="3"/>
      <c r="G867" s="3"/>
      <c r="H867" s="3"/>
      <c r="I867" s="6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2"/>
      <c r="AZ867" s="2"/>
      <c r="BA867" s="3"/>
      <c r="BB867" s="3"/>
      <c r="BC867" s="3"/>
      <c r="BD867" s="3"/>
      <c r="BE867" s="3"/>
      <c r="BF867" s="3"/>
    </row>
    <row r="868" spans="1:58" ht="15">
      <c r="A868" s="3"/>
      <c r="B868" s="3"/>
      <c r="C868" s="62"/>
      <c r="D868" s="3"/>
      <c r="E868" s="3"/>
      <c r="F868" s="3"/>
      <c r="G868" s="3"/>
      <c r="H868" s="3"/>
      <c r="I868" s="6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2"/>
      <c r="AZ868" s="2"/>
      <c r="BA868" s="3"/>
      <c r="BB868" s="3"/>
      <c r="BC868" s="3"/>
      <c r="BD868" s="3"/>
      <c r="BE868" s="3"/>
      <c r="BF868" s="3"/>
    </row>
    <row r="869" spans="1:58" ht="15">
      <c r="A869" s="3"/>
      <c r="B869" s="3"/>
      <c r="C869" s="62"/>
      <c r="D869" s="3"/>
      <c r="E869" s="3"/>
      <c r="F869" s="3"/>
      <c r="G869" s="3"/>
      <c r="H869" s="3"/>
      <c r="I869" s="6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2"/>
      <c r="AZ869" s="2"/>
      <c r="BA869" s="3"/>
      <c r="BB869" s="3"/>
      <c r="BC869" s="3"/>
      <c r="BD869" s="3"/>
      <c r="BE869" s="3"/>
      <c r="BF869" s="3"/>
    </row>
    <row r="870" spans="1:58" ht="15">
      <c r="A870" s="3"/>
      <c r="B870" s="3"/>
      <c r="C870" s="62"/>
      <c r="D870" s="3"/>
      <c r="E870" s="3"/>
      <c r="F870" s="3"/>
      <c r="G870" s="3"/>
      <c r="H870" s="3"/>
      <c r="I870" s="6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2"/>
      <c r="AZ870" s="2"/>
      <c r="BA870" s="3"/>
      <c r="BB870" s="3"/>
      <c r="BC870" s="3"/>
      <c r="BD870" s="3"/>
      <c r="BE870" s="3"/>
      <c r="BF870" s="3"/>
    </row>
    <row r="871" spans="1:58" ht="15">
      <c r="A871" s="3"/>
      <c r="B871" s="3"/>
      <c r="C871" s="62"/>
      <c r="D871" s="3"/>
      <c r="E871" s="3"/>
      <c r="F871" s="3"/>
      <c r="G871" s="3"/>
      <c r="H871" s="3"/>
      <c r="I871" s="6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2"/>
      <c r="AZ871" s="2"/>
      <c r="BA871" s="3"/>
      <c r="BB871" s="3"/>
      <c r="BC871" s="3"/>
      <c r="BD871" s="3"/>
      <c r="BE871" s="3"/>
      <c r="BF871" s="3"/>
    </row>
    <row r="872" spans="1:58" ht="15">
      <c r="A872" s="3"/>
      <c r="B872" s="3"/>
      <c r="C872" s="62"/>
      <c r="D872" s="3"/>
      <c r="E872" s="3"/>
      <c r="F872" s="3"/>
      <c r="G872" s="3"/>
      <c r="H872" s="3"/>
      <c r="I872" s="6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2"/>
      <c r="AZ872" s="2"/>
      <c r="BA872" s="3"/>
      <c r="BB872" s="3"/>
      <c r="BC872" s="3"/>
      <c r="BD872" s="3"/>
      <c r="BE872" s="3"/>
      <c r="BF872" s="3"/>
    </row>
    <row r="873" spans="1:58" ht="15">
      <c r="A873" s="3"/>
      <c r="B873" s="3"/>
      <c r="C873" s="62"/>
      <c r="D873" s="3"/>
      <c r="E873" s="3"/>
      <c r="F873" s="3"/>
      <c r="G873" s="3"/>
      <c r="H873" s="3"/>
      <c r="I873" s="6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2"/>
      <c r="AZ873" s="2"/>
      <c r="BA873" s="3"/>
      <c r="BB873" s="3"/>
      <c r="BC873" s="3"/>
      <c r="BD873" s="3"/>
      <c r="BE873" s="3"/>
      <c r="BF873" s="3"/>
    </row>
    <row r="874" spans="1:58" ht="15">
      <c r="A874" s="3"/>
      <c r="B874" s="3"/>
      <c r="C874" s="62"/>
      <c r="D874" s="3"/>
      <c r="E874" s="3"/>
      <c r="F874" s="3"/>
      <c r="G874" s="3"/>
      <c r="H874" s="3"/>
      <c r="I874" s="6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2"/>
      <c r="AZ874" s="2"/>
      <c r="BA874" s="3"/>
      <c r="BB874" s="3"/>
      <c r="BC874" s="3"/>
      <c r="BD874" s="3"/>
      <c r="BE874" s="3"/>
      <c r="BF874" s="3"/>
    </row>
    <row r="875" spans="1:58" ht="15">
      <c r="A875" s="3"/>
      <c r="B875" s="3"/>
      <c r="C875" s="62"/>
      <c r="D875" s="3"/>
      <c r="E875" s="3"/>
      <c r="F875" s="3"/>
      <c r="G875" s="3"/>
      <c r="H875" s="3"/>
      <c r="I875" s="6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2"/>
      <c r="AZ875" s="2"/>
      <c r="BA875" s="3"/>
      <c r="BB875" s="3"/>
      <c r="BC875" s="3"/>
      <c r="BD875" s="3"/>
      <c r="BE875" s="3"/>
      <c r="BF875" s="3"/>
    </row>
    <row r="876" spans="1:58" ht="15">
      <c r="A876" s="3"/>
      <c r="B876" s="3"/>
      <c r="C876" s="62"/>
      <c r="D876" s="3"/>
      <c r="E876" s="3"/>
      <c r="F876" s="3"/>
      <c r="G876" s="3"/>
      <c r="H876" s="3"/>
      <c r="I876" s="6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2"/>
      <c r="AZ876" s="2"/>
      <c r="BA876" s="3"/>
      <c r="BB876" s="3"/>
      <c r="BC876" s="3"/>
      <c r="BD876" s="3"/>
      <c r="BE876" s="3"/>
      <c r="BF876" s="3"/>
    </row>
    <row r="877" spans="1:58" ht="15">
      <c r="A877" s="3"/>
      <c r="B877" s="3"/>
      <c r="C877" s="62"/>
      <c r="D877" s="3"/>
      <c r="E877" s="3"/>
      <c r="F877" s="3"/>
      <c r="G877" s="3"/>
      <c r="H877" s="3"/>
      <c r="I877" s="6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2"/>
      <c r="AZ877" s="2"/>
      <c r="BA877" s="3"/>
      <c r="BB877" s="3"/>
      <c r="BC877" s="3"/>
      <c r="BD877" s="3"/>
      <c r="BE877" s="3"/>
      <c r="BF877" s="3"/>
    </row>
    <row r="878" spans="1:58" ht="15">
      <c r="A878" s="3"/>
      <c r="B878" s="3"/>
      <c r="C878" s="62"/>
      <c r="D878" s="3"/>
      <c r="E878" s="3"/>
      <c r="F878" s="3"/>
      <c r="G878" s="3"/>
      <c r="H878" s="3"/>
      <c r="I878" s="6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2"/>
      <c r="AZ878" s="2"/>
      <c r="BA878" s="3"/>
      <c r="BB878" s="3"/>
      <c r="BC878" s="3"/>
      <c r="BD878" s="3"/>
      <c r="BE878" s="3"/>
      <c r="BF878" s="3"/>
    </row>
    <row r="879" spans="1:58" ht="15">
      <c r="A879" s="3"/>
      <c r="B879" s="3"/>
      <c r="C879" s="62"/>
      <c r="D879" s="3"/>
      <c r="E879" s="3"/>
      <c r="F879" s="3"/>
      <c r="G879" s="3"/>
      <c r="H879" s="3"/>
      <c r="I879" s="6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2"/>
      <c r="AZ879" s="2"/>
      <c r="BA879" s="3"/>
      <c r="BB879" s="3"/>
      <c r="BC879" s="3"/>
      <c r="BD879" s="3"/>
      <c r="BE879" s="3"/>
      <c r="BF879" s="3"/>
    </row>
    <row r="880" spans="1:58" ht="15">
      <c r="A880" s="3"/>
      <c r="B880" s="3"/>
      <c r="C880" s="62"/>
      <c r="D880" s="3"/>
      <c r="E880" s="3"/>
      <c r="F880" s="3"/>
      <c r="G880" s="3"/>
      <c r="H880" s="3"/>
      <c r="I880" s="6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2"/>
      <c r="AZ880" s="2"/>
      <c r="BA880" s="3"/>
      <c r="BB880" s="3"/>
      <c r="BC880" s="3"/>
      <c r="BD880" s="3"/>
      <c r="BE880" s="3"/>
      <c r="BF880" s="3"/>
    </row>
    <row r="881" spans="1:58" ht="15">
      <c r="A881" s="3"/>
      <c r="B881" s="3"/>
      <c r="C881" s="62"/>
      <c r="D881" s="3"/>
      <c r="E881" s="3"/>
      <c r="F881" s="3"/>
      <c r="G881" s="3"/>
      <c r="H881" s="3"/>
      <c r="I881" s="6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2"/>
      <c r="AZ881" s="2"/>
      <c r="BA881" s="3"/>
      <c r="BB881" s="3"/>
      <c r="BC881" s="3"/>
      <c r="BD881" s="3"/>
      <c r="BE881" s="3"/>
      <c r="BF881" s="3"/>
    </row>
    <row r="882" spans="1:58" ht="15">
      <c r="A882" s="3"/>
      <c r="B882" s="3"/>
      <c r="C882" s="62"/>
      <c r="D882" s="3"/>
      <c r="E882" s="3"/>
      <c r="F882" s="3"/>
      <c r="G882" s="3"/>
      <c r="H882" s="3"/>
      <c r="I882" s="6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2"/>
      <c r="AZ882" s="2"/>
      <c r="BA882" s="3"/>
      <c r="BB882" s="3"/>
      <c r="BC882" s="3"/>
      <c r="BD882" s="3"/>
      <c r="BE882" s="3"/>
      <c r="BF882" s="3"/>
    </row>
    <row r="883" spans="1:58" ht="15">
      <c r="A883" s="3"/>
      <c r="B883" s="3"/>
      <c r="C883" s="62"/>
      <c r="D883" s="3"/>
      <c r="E883" s="3"/>
      <c r="F883" s="3"/>
      <c r="G883" s="3"/>
      <c r="H883" s="3"/>
      <c r="I883" s="6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2"/>
      <c r="AZ883" s="2"/>
      <c r="BA883" s="3"/>
      <c r="BB883" s="3"/>
      <c r="BC883" s="3"/>
      <c r="BD883" s="3"/>
      <c r="BE883" s="3"/>
      <c r="BF883" s="3"/>
    </row>
    <row r="884" spans="1:58" ht="15">
      <c r="A884" s="3"/>
      <c r="B884" s="3"/>
      <c r="C884" s="62"/>
      <c r="D884" s="3"/>
      <c r="E884" s="3"/>
      <c r="F884" s="3"/>
      <c r="G884" s="3"/>
      <c r="H884" s="3"/>
      <c r="I884" s="6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2"/>
      <c r="AZ884" s="2"/>
      <c r="BA884" s="3"/>
      <c r="BB884" s="3"/>
      <c r="BC884" s="3"/>
      <c r="BD884" s="3"/>
      <c r="BE884" s="3"/>
      <c r="BF884" s="3"/>
    </row>
    <row r="885" spans="1:58" ht="15">
      <c r="A885" s="3"/>
      <c r="B885" s="3"/>
      <c r="C885" s="62"/>
      <c r="D885" s="3"/>
      <c r="E885" s="3"/>
      <c r="F885" s="3"/>
      <c r="G885" s="3"/>
      <c r="H885" s="3"/>
      <c r="I885" s="6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2"/>
      <c r="AZ885" s="2"/>
      <c r="BA885" s="3"/>
      <c r="BB885" s="3"/>
      <c r="BC885" s="3"/>
      <c r="BD885" s="3"/>
      <c r="BE885" s="3"/>
      <c r="BF885" s="3"/>
    </row>
    <row r="886" spans="1:58" ht="15">
      <c r="A886" s="3"/>
      <c r="B886" s="3"/>
      <c r="C886" s="62"/>
      <c r="D886" s="3"/>
      <c r="E886" s="3"/>
      <c r="F886" s="3"/>
      <c r="G886" s="3"/>
      <c r="H886" s="3"/>
      <c r="I886" s="6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2"/>
      <c r="AZ886" s="2"/>
      <c r="BA886" s="3"/>
      <c r="BB886" s="3"/>
      <c r="BC886" s="3"/>
      <c r="BD886" s="3"/>
      <c r="BE886" s="3"/>
      <c r="BF886" s="3"/>
    </row>
    <row r="887" spans="1:58" ht="15">
      <c r="A887" s="3"/>
      <c r="B887" s="3"/>
      <c r="C887" s="62"/>
      <c r="D887" s="3"/>
      <c r="E887" s="3"/>
      <c r="F887" s="3"/>
      <c r="G887" s="3"/>
      <c r="H887" s="3"/>
      <c r="I887" s="6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2"/>
      <c r="AZ887" s="2"/>
      <c r="BA887" s="3"/>
      <c r="BB887" s="3"/>
      <c r="BC887" s="3"/>
      <c r="BD887" s="3"/>
      <c r="BE887" s="3"/>
      <c r="BF887" s="3"/>
    </row>
    <row r="888" spans="1:58" ht="15">
      <c r="A888" s="3"/>
      <c r="B888" s="3"/>
      <c r="C888" s="62"/>
      <c r="D888" s="3"/>
      <c r="E888" s="3"/>
      <c r="F888" s="3"/>
      <c r="G888" s="3"/>
      <c r="H888" s="3"/>
      <c r="I888" s="6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2"/>
      <c r="AZ888" s="2"/>
      <c r="BA888" s="3"/>
      <c r="BB888" s="3"/>
      <c r="BC888" s="3"/>
      <c r="BD888" s="3"/>
      <c r="BE888" s="3"/>
      <c r="BF888" s="3"/>
    </row>
    <row r="889" spans="1:58" ht="15">
      <c r="A889" s="3"/>
      <c r="B889" s="3"/>
      <c r="C889" s="62"/>
      <c r="D889" s="3"/>
      <c r="E889" s="3"/>
      <c r="F889" s="3"/>
      <c r="G889" s="3"/>
      <c r="H889" s="3"/>
      <c r="I889" s="6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2"/>
      <c r="AZ889" s="2"/>
      <c r="BA889" s="3"/>
      <c r="BB889" s="3"/>
      <c r="BC889" s="3"/>
      <c r="BD889" s="3"/>
      <c r="BE889" s="3"/>
      <c r="BF889" s="3"/>
    </row>
    <row r="890" spans="1:58" ht="15">
      <c r="A890" s="3"/>
      <c r="B890" s="3"/>
      <c r="C890" s="62"/>
      <c r="D890" s="3"/>
      <c r="E890" s="3"/>
      <c r="F890" s="3"/>
      <c r="G890" s="3"/>
      <c r="H890" s="3"/>
      <c r="I890" s="6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2"/>
      <c r="AZ890" s="2"/>
      <c r="BA890" s="3"/>
      <c r="BB890" s="3"/>
      <c r="BC890" s="3"/>
      <c r="BD890" s="3"/>
      <c r="BE890" s="3"/>
      <c r="BF890" s="3"/>
    </row>
    <row r="891" spans="1:58" ht="15">
      <c r="A891" s="3"/>
      <c r="B891" s="3"/>
      <c r="C891" s="62"/>
      <c r="D891" s="3"/>
      <c r="E891" s="3"/>
      <c r="F891" s="3"/>
      <c r="G891" s="3"/>
      <c r="H891" s="3"/>
      <c r="I891" s="6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2"/>
      <c r="AZ891" s="2"/>
      <c r="BA891" s="3"/>
      <c r="BB891" s="3"/>
      <c r="BC891" s="3"/>
      <c r="BD891" s="3"/>
      <c r="BE891" s="3"/>
      <c r="BF891" s="3"/>
    </row>
    <row r="892" spans="1:58" ht="15">
      <c r="A892" s="3"/>
      <c r="B892" s="3"/>
      <c r="C892" s="62"/>
      <c r="D892" s="3"/>
      <c r="E892" s="3"/>
      <c r="F892" s="3"/>
      <c r="G892" s="3"/>
      <c r="H892" s="3"/>
      <c r="I892" s="6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2"/>
      <c r="AZ892" s="2"/>
      <c r="BA892" s="3"/>
      <c r="BB892" s="3"/>
      <c r="BC892" s="3"/>
      <c r="BD892" s="3"/>
      <c r="BE892" s="3"/>
      <c r="BF892" s="3"/>
    </row>
    <row r="893" spans="1:58" ht="15">
      <c r="A893" s="3"/>
      <c r="B893" s="3"/>
      <c r="C893" s="62"/>
      <c r="D893" s="3"/>
      <c r="E893" s="3"/>
      <c r="F893" s="3"/>
      <c r="G893" s="3"/>
      <c r="H893" s="3"/>
      <c r="I893" s="6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2"/>
      <c r="AZ893" s="2"/>
      <c r="BA893" s="3"/>
      <c r="BB893" s="3"/>
      <c r="BC893" s="3"/>
      <c r="BD893" s="3"/>
      <c r="BE893" s="3"/>
      <c r="BF893" s="3"/>
    </row>
    <row r="894" spans="1:58" ht="15">
      <c r="A894" s="3"/>
      <c r="B894" s="3"/>
      <c r="C894" s="62"/>
      <c r="D894" s="3"/>
      <c r="E894" s="3"/>
      <c r="F894" s="3"/>
      <c r="G894" s="3"/>
      <c r="H894" s="3"/>
      <c r="I894" s="6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2"/>
      <c r="AZ894" s="2"/>
      <c r="BA894" s="3"/>
      <c r="BB894" s="3"/>
      <c r="BC894" s="3"/>
      <c r="BD894" s="3"/>
      <c r="BE894" s="3"/>
      <c r="BF894" s="3"/>
    </row>
    <row r="895" spans="1:58" ht="15">
      <c r="A895" s="3"/>
      <c r="B895" s="3"/>
      <c r="C895" s="62"/>
      <c r="D895" s="3"/>
      <c r="E895" s="3"/>
      <c r="F895" s="3"/>
      <c r="G895" s="3"/>
      <c r="H895" s="3"/>
      <c r="I895" s="6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2"/>
      <c r="AZ895" s="2"/>
      <c r="BA895" s="3"/>
      <c r="BB895" s="3"/>
      <c r="BC895" s="3"/>
      <c r="BD895" s="3"/>
      <c r="BE895" s="3"/>
      <c r="BF895" s="3"/>
    </row>
    <row r="896" spans="1:58" ht="15">
      <c r="A896" s="3"/>
      <c r="B896" s="3"/>
      <c r="C896" s="62"/>
      <c r="D896" s="3"/>
      <c r="E896" s="3"/>
      <c r="F896" s="3"/>
      <c r="G896" s="3"/>
      <c r="H896" s="3"/>
      <c r="I896" s="6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2"/>
      <c r="AZ896" s="2"/>
      <c r="BA896" s="3"/>
      <c r="BB896" s="3"/>
      <c r="BC896" s="3"/>
      <c r="BD896" s="3"/>
      <c r="BE896" s="3"/>
      <c r="BF896" s="3"/>
    </row>
    <row r="897" spans="1:58" ht="15">
      <c r="A897" s="3"/>
      <c r="B897" s="3"/>
      <c r="C897" s="62"/>
      <c r="D897" s="3"/>
      <c r="E897" s="3"/>
      <c r="F897" s="3"/>
      <c r="G897" s="3"/>
      <c r="H897" s="3"/>
      <c r="I897" s="6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2"/>
      <c r="AZ897" s="2"/>
      <c r="BA897" s="3"/>
      <c r="BB897" s="3"/>
      <c r="BC897" s="3"/>
      <c r="BD897" s="3"/>
      <c r="BE897" s="3"/>
      <c r="BF897" s="3"/>
    </row>
    <row r="898" spans="1:58" ht="15">
      <c r="A898" s="3"/>
      <c r="B898" s="3"/>
      <c r="C898" s="62"/>
      <c r="D898" s="3"/>
      <c r="E898" s="3"/>
      <c r="F898" s="3"/>
      <c r="G898" s="3"/>
      <c r="H898" s="3"/>
      <c r="I898" s="6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2"/>
      <c r="AZ898" s="2"/>
      <c r="BA898" s="3"/>
      <c r="BB898" s="3"/>
      <c r="BC898" s="3"/>
      <c r="BD898" s="3"/>
      <c r="BE898" s="3"/>
      <c r="BF898" s="3"/>
    </row>
    <row r="899" spans="1:58" ht="15">
      <c r="A899" s="3"/>
      <c r="B899" s="3"/>
      <c r="C899" s="62"/>
      <c r="D899" s="3"/>
      <c r="E899" s="3"/>
      <c r="F899" s="3"/>
      <c r="G899" s="3"/>
      <c r="H899" s="3"/>
      <c r="I899" s="6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2"/>
      <c r="AZ899" s="2"/>
      <c r="BA899" s="3"/>
      <c r="BB899" s="3"/>
      <c r="BC899" s="3"/>
      <c r="BD899" s="3"/>
      <c r="BE899" s="3"/>
      <c r="BF899" s="3"/>
    </row>
    <row r="900" spans="1:58" ht="15">
      <c r="A900" s="3"/>
      <c r="B900" s="3"/>
      <c r="C900" s="62"/>
      <c r="D900" s="3"/>
      <c r="E900" s="3"/>
      <c r="F900" s="3"/>
      <c r="G900" s="3"/>
      <c r="H900" s="3"/>
      <c r="I900" s="6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2"/>
      <c r="AZ900" s="2"/>
      <c r="BA900" s="3"/>
      <c r="BB900" s="3"/>
      <c r="BC900" s="3"/>
      <c r="BD900" s="3"/>
      <c r="BE900" s="3"/>
      <c r="BF900" s="3"/>
    </row>
    <row r="901" spans="1:58" ht="15">
      <c r="A901" s="3"/>
      <c r="B901" s="3"/>
      <c r="C901" s="62"/>
      <c r="D901" s="3"/>
      <c r="E901" s="3"/>
      <c r="F901" s="3"/>
      <c r="G901" s="3"/>
      <c r="H901" s="3"/>
      <c r="I901" s="6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2"/>
      <c r="AZ901" s="2"/>
      <c r="BA901" s="3"/>
      <c r="BB901" s="3"/>
      <c r="BC901" s="3"/>
      <c r="BD901" s="3"/>
      <c r="BE901" s="3"/>
      <c r="BF901" s="3"/>
    </row>
    <row r="902" spans="1:58" ht="15">
      <c r="A902" s="3"/>
      <c r="B902" s="3"/>
      <c r="C902" s="62"/>
      <c r="D902" s="3"/>
      <c r="E902" s="3"/>
      <c r="F902" s="3"/>
      <c r="G902" s="3"/>
      <c r="H902" s="3"/>
      <c r="I902" s="6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2"/>
      <c r="AZ902" s="2"/>
      <c r="BA902" s="3"/>
      <c r="BB902" s="3"/>
      <c r="BC902" s="3"/>
      <c r="BD902" s="3"/>
      <c r="BE902" s="3"/>
      <c r="BF902" s="3"/>
    </row>
    <row r="903" spans="1:58" ht="15">
      <c r="A903" s="3"/>
      <c r="B903" s="3"/>
      <c r="C903" s="62"/>
      <c r="D903" s="3"/>
      <c r="E903" s="3"/>
      <c r="F903" s="3"/>
      <c r="G903" s="3"/>
      <c r="H903" s="3"/>
      <c r="I903" s="6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2"/>
      <c r="AZ903" s="2"/>
      <c r="BA903" s="3"/>
      <c r="BB903" s="3"/>
      <c r="BC903" s="3"/>
      <c r="BD903" s="3"/>
      <c r="BE903" s="3"/>
      <c r="BF903" s="3"/>
    </row>
    <row r="904" spans="1:58" ht="15">
      <c r="A904" s="3"/>
      <c r="B904" s="3"/>
      <c r="C904" s="62"/>
      <c r="D904" s="3"/>
      <c r="E904" s="3"/>
      <c r="F904" s="3"/>
      <c r="G904" s="3"/>
      <c r="H904" s="3"/>
      <c r="I904" s="6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2"/>
      <c r="AZ904" s="2"/>
      <c r="BA904" s="3"/>
      <c r="BB904" s="3"/>
      <c r="BC904" s="3"/>
      <c r="BD904" s="3"/>
      <c r="BE904" s="3"/>
      <c r="BF904" s="3"/>
    </row>
    <row r="905" spans="1:58" ht="15">
      <c r="A905" s="3"/>
      <c r="B905" s="3"/>
      <c r="C905" s="62"/>
      <c r="D905" s="3"/>
      <c r="E905" s="3"/>
      <c r="F905" s="3"/>
      <c r="G905" s="3"/>
      <c r="H905" s="3"/>
      <c r="I905" s="6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2"/>
      <c r="AZ905" s="2"/>
      <c r="BA905" s="3"/>
      <c r="BB905" s="3"/>
      <c r="BC905" s="3"/>
      <c r="BD905" s="3"/>
      <c r="BE905" s="3"/>
      <c r="BF905" s="3"/>
    </row>
    <row r="906" spans="1:58" ht="15">
      <c r="A906" s="3"/>
      <c r="B906" s="3"/>
      <c r="C906" s="62"/>
      <c r="D906" s="3"/>
      <c r="E906" s="3"/>
      <c r="F906" s="3"/>
      <c r="G906" s="3"/>
      <c r="H906" s="3"/>
      <c r="I906" s="6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2"/>
      <c r="AZ906" s="2"/>
      <c r="BA906" s="3"/>
      <c r="BB906" s="3"/>
      <c r="BC906" s="3"/>
      <c r="BD906" s="3"/>
      <c r="BE906" s="3"/>
      <c r="BF906" s="3"/>
    </row>
    <row r="907" spans="1:58" ht="15">
      <c r="A907" s="3"/>
      <c r="B907" s="3"/>
      <c r="C907" s="62"/>
      <c r="D907" s="3"/>
      <c r="E907" s="3"/>
      <c r="F907" s="3"/>
      <c r="G907" s="3"/>
      <c r="H907" s="3"/>
      <c r="I907" s="6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2"/>
      <c r="AZ907" s="2"/>
      <c r="BA907" s="3"/>
      <c r="BB907" s="3"/>
      <c r="BC907" s="3"/>
      <c r="BD907" s="3"/>
      <c r="BE907" s="3"/>
      <c r="BF907" s="3"/>
    </row>
    <row r="908" spans="1:58" ht="15">
      <c r="A908" s="3"/>
      <c r="B908" s="3"/>
      <c r="C908" s="62"/>
      <c r="D908" s="3"/>
      <c r="E908" s="3"/>
      <c r="F908" s="3"/>
      <c r="G908" s="3"/>
      <c r="H908" s="3"/>
      <c r="I908" s="6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2"/>
      <c r="AZ908" s="2"/>
      <c r="BA908" s="3"/>
      <c r="BB908" s="3"/>
      <c r="BC908" s="3"/>
      <c r="BD908" s="3"/>
      <c r="BE908" s="3"/>
      <c r="BF908" s="3"/>
    </row>
    <row r="909" spans="1:58" ht="15">
      <c r="A909" s="3"/>
      <c r="B909" s="3"/>
      <c r="C909" s="62"/>
      <c r="D909" s="3"/>
      <c r="E909" s="3"/>
      <c r="F909" s="3"/>
      <c r="G909" s="3"/>
      <c r="H909" s="3"/>
      <c r="I909" s="6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2"/>
      <c r="AZ909" s="2"/>
      <c r="BA909" s="3"/>
      <c r="BB909" s="3"/>
      <c r="BC909" s="3"/>
      <c r="BD909" s="3"/>
      <c r="BE909" s="3"/>
      <c r="BF909" s="3"/>
    </row>
    <row r="910" spans="1:58" ht="15">
      <c r="A910" s="3"/>
      <c r="B910" s="3"/>
      <c r="C910" s="62"/>
      <c r="D910" s="3"/>
      <c r="E910" s="3"/>
      <c r="F910" s="3"/>
      <c r="G910" s="3"/>
      <c r="H910" s="3"/>
      <c r="I910" s="6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2"/>
      <c r="AZ910" s="2"/>
      <c r="BA910" s="3"/>
      <c r="BB910" s="3"/>
      <c r="BC910" s="3"/>
      <c r="BD910" s="3"/>
      <c r="BE910" s="3"/>
      <c r="BF910" s="3"/>
    </row>
    <row r="911" spans="1:58" ht="15">
      <c r="A911" s="3"/>
      <c r="B911" s="3"/>
      <c r="C911" s="62"/>
      <c r="D911" s="3"/>
      <c r="E911" s="3"/>
      <c r="F911" s="3"/>
      <c r="G911" s="3"/>
      <c r="H911" s="3"/>
      <c r="I911" s="6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2"/>
      <c r="AZ911" s="2"/>
      <c r="BA911" s="3"/>
      <c r="BB911" s="3"/>
      <c r="BC911" s="3"/>
      <c r="BD911" s="3"/>
      <c r="BE911" s="3"/>
      <c r="BF911" s="3"/>
    </row>
    <row r="912" spans="1:58" ht="15">
      <c r="A912" s="3"/>
      <c r="B912" s="3"/>
      <c r="C912" s="62"/>
      <c r="D912" s="3"/>
      <c r="E912" s="3"/>
      <c r="F912" s="3"/>
      <c r="G912" s="3"/>
      <c r="H912" s="3"/>
      <c r="I912" s="6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2"/>
      <c r="AZ912" s="2"/>
      <c r="BA912" s="3"/>
      <c r="BB912" s="3"/>
      <c r="BC912" s="3"/>
      <c r="BD912" s="3"/>
      <c r="BE912" s="3"/>
      <c r="BF912" s="3"/>
    </row>
    <row r="913" spans="1:58" ht="15">
      <c r="A913" s="3"/>
      <c r="B913" s="3"/>
      <c r="C913" s="62"/>
      <c r="D913" s="3"/>
      <c r="E913" s="3"/>
      <c r="F913" s="3"/>
      <c r="G913" s="3"/>
      <c r="H913" s="3"/>
      <c r="I913" s="6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2"/>
      <c r="AZ913" s="2"/>
      <c r="BA913" s="3"/>
      <c r="BB913" s="3"/>
      <c r="BC913" s="3"/>
      <c r="BD913" s="3"/>
      <c r="BE913" s="3"/>
      <c r="BF913" s="3"/>
    </row>
    <row r="914" spans="1:58" ht="15">
      <c r="A914" s="3"/>
      <c r="B914" s="3"/>
      <c r="C914" s="62"/>
      <c r="D914" s="3"/>
      <c r="E914" s="3"/>
      <c r="F914" s="3"/>
      <c r="G914" s="3"/>
      <c r="H914" s="3"/>
      <c r="I914" s="6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2"/>
      <c r="AZ914" s="2"/>
      <c r="BA914" s="3"/>
      <c r="BB914" s="3"/>
      <c r="BC914" s="3"/>
      <c r="BD914" s="3"/>
      <c r="BE914" s="3"/>
      <c r="BF914" s="3"/>
    </row>
    <row r="915" spans="1:58" ht="15">
      <c r="A915" s="3"/>
      <c r="B915" s="3"/>
      <c r="C915" s="62"/>
      <c r="D915" s="3"/>
      <c r="E915" s="3"/>
      <c r="F915" s="3"/>
      <c r="G915" s="3"/>
      <c r="H915" s="3"/>
      <c r="I915" s="6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2"/>
      <c r="AZ915" s="2"/>
      <c r="BA915" s="3"/>
      <c r="BB915" s="3"/>
      <c r="BC915" s="3"/>
      <c r="BD915" s="3"/>
      <c r="BE915" s="3"/>
      <c r="BF915" s="3"/>
    </row>
    <row r="916" spans="1:58" ht="15">
      <c r="A916" s="3"/>
      <c r="B916" s="3"/>
      <c r="C916" s="62"/>
      <c r="D916" s="3"/>
      <c r="E916" s="3"/>
      <c r="F916" s="3"/>
      <c r="G916" s="3"/>
      <c r="H916" s="3"/>
      <c r="I916" s="6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2"/>
      <c r="AZ916" s="2"/>
      <c r="BA916" s="3"/>
      <c r="BB916" s="3"/>
      <c r="BC916" s="3"/>
      <c r="BD916" s="3"/>
      <c r="BE916" s="3"/>
      <c r="BF916" s="3"/>
    </row>
    <row r="917" spans="1:58" ht="15">
      <c r="A917" s="3"/>
      <c r="B917" s="3"/>
      <c r="C917" s="62"/>
      <c r="D917" s="3"/>
      <c r="E917" s="3"/>
      <c r="F917" s="3"/>
      <c r="G917" s="3"/>
      <c r="H917" s="3"/>
      <c r="I917" s="6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2"/>
      <c r="AZ917" s="2"/>
      <c r="BA917" s="3"/>
      <c r="BB917" s="3"/>
      <c r="BC917" s="3"/>
      <c r="BD917" s="3"/>
      <c r="BE917" s="3"/>
      <c r="BF917" s="3"/>
    </row>
    <row r="918" spans="1:58" ht="15">
      <c r="A918" s="3"/>
      <c r="B918" s="3"/>
      <c r="C918" s="62"/>
      <c r="D918" s="3"/>
      <c r="E918" s="3"/>
      <c r="F918" s="3"/>
      <c r="G918" s="3"/>
      <c r="H918" s="3"/>
      <c r="I918" s="6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2"/>
      <c r="AZ918" s="2"/>
      <c r="BA918" s="3"/>
      <c r="BB918" s="3"/>
      <c r="BC918" s="3"/>
      <c r="BD918" s="3"/>
      <c r="BE918" s="3"/>
      <c r="BF918" s="3"/>
    </row>
    <row r="919" spans="1:58" ht="15">
      <c r="A919" s="3"/>
      <c r="B919" s="3"/>
      <c r="C919" s="62"/>
      <c r="D919" s="3"/>
      <c r="E919" s="3"/>
      <c r="F919" s="3"/>
      <c r="G919" s="3"/>
      <c r="H919" s="3"/>
      <c r="I919" s="6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2"/>
      <c r="AZ919" s="2"/>
      <c r="BA919" s="3"/>
      <c r="BB919" s="3"/>
      <c r="BC919" s="3"/>
      <c r="BD919" s="3"/>
      <c r="BE919" s="3"/>
      <c r="BF919" s="3"/>
    </row>
    <row r="920" spans="1:58" ht="15">
      <c r="A920" s="3"/>
      <c r="B920" s="3"/>
      <c r="C920" s="62"/>
      <c r="D920" s="3"/>
      <c r="E920" s="3"/>
      <c r="F920" s="3"/>
      <c r="G920" s="3"/>
      <c r="H920" s="3"/>
      <c r="I920" s="6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2"/>
      <c r="AZ920" s="2"/>
      <c r="BA920" s="3"/>
      <c r="BB920" s="3"/>
      <c r="BC920" s="3"/>
      <c r="BD920" s="3"/>
      <c r="BE920" s="3"/>
      <c r="BF920" s="3"/>
    </row>
    <row r="921" spans="1:58" ht="15">
      <c r="A921" s="3"/>
      <c r="B921" s="3"/>
      <c r="C921" s="62"/>
      <c r="D921" s="3"/>
      <c r="E921" s="3"/>
      <c r="F921" s="3"/>
      <c r="G921" s="3"/>
      <c r="H921" s="3"/>
      <c r="I921" s="6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2"/>
      <c r="AZ921" s="2"/>
      <c r="BA921" s="3"/>
      <c r="BB921" s="3"/>
      <c r="BC921" s="3"/>
      <c r="BD921" s="3"/>
      <c r="BE921" s="3"/>
      <c r="BF921" s="3"/>
    </row>
    <row r="922" spans="1:58" ht="15">
      <c r="A922" s="3"/>
      <c r="B922" s="3"/>
      <c r="C922" s="62"/>
      <c r="D922" s="3"/>
      <c r="E922" s="3"/>
      <c r="F922" s="3"/>
      <c r="G922" s="3"/>
      <c r="H922" s="3"/>
      <c r="I922" s="6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2"/>
      <c r="AZ922" s="2"/>
      <c r="BA922" s="3"/>
      <c r="BB922" s="3"/>
      <c r="BC922" s="3"/>
      <c r="BD922" s="3"/>
      <c r="BE922" s="3"/>
      <c r="BF922" s="3"/>
    </row>
    <row r="923" spans="1:58" ht="15">
      <c r="A923" s="3"/>
      <c r="B923" s="3"/>
      <c r="C923" s="62"/>
      <c r="D923" s="3"/>
      <c r="E923" s="3"/>
      <c r="F923" s="3"/>
      <c r="G923" s="3"/>
      <c r="H923" s="3"/>
      <c r="I923" s="6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2"/>
      <c r="AZ923" s="2"/>
      <c r="BA923" s="3"/>
      <c r="BB923" s="3"/>
      <c r="BC923" s="3"/>
      <c r="BD923" s="3"/>
      <c r="BE923" s="3"/>
      <c r="BF923" s="3"/>
    </row>
    <row r="924" spans="1:58" ht="15">
      <c r="A924" s="3"/>
      <c r="B924" s="3"/>
      <c r="C924" s="62"/>
      <c r="D924" s="3"/>
      <c r="E924" s="3"/>
      <c r="F924" s="3"/>
      <c r="G924" s="3"/>
      <c r="H924" s="3"/>
      <c r="I924" s="6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2"/>
      <c r="AZ924" s="2"/>
      <c r="BA924" s="3"/>
      <c r="BB924" s="3"/>
      <c r="BC924" s="3"/>
      <c r="BD924" s="3"/>
      <c r="BE924" s="3"/>
      <c r="BF924" s="3"/>
    </row>
    <row r="925" spans="1:58" ht="15">
      <c r="A925" s="3"/>
      <c r="B925" s="3"/>
      <c r="C925" s="62"/>
      <c r="D925" s="3"/>
      <c r="E925" s="3"/>
      <c r="F925" s="3"/>
      <c r="G925" s="3"/>
      <c r="H925" s="3"/>
      <c r="I925" s="6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2"/>
      <c r="AZ925" s="2"/>
      <c r="BA925" s="3"/>
      <c r="BB925" s="3"/>
      <c r="BC925" s="3"/>
      <c r="BD925" s="3"/>
      <c r="BE925" s="3"/>
      <c r="BF925" s="3"/>
    </row>
    <row r="926" spans="1:58" ht="15">
      <c r="A926" s="3"/>
      <c r="B926" s="3"/>
      <c r="C926" s="62"/>
      <c r="D926" s="3"/>
      <c r="E926" s="3"/>
      <c r="F926" s="3"/>
      <c r="G926" s="3"/>
      <c r="H926" s="3"/>
      <c r="I926" s="6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2"/>
      <c r="AZ926" s="2"/>
      <c r="BA926" s="3"/>
      <c r="BB926" s="3"/>
      <c r="BC926" s="3"/>
      <c r="BD926" s="3"/>
      <c r="BE926" s="3"/>
      <c r="BF926" s="3"/>
    </row>
    <row r="927" spans="1:58" ht="15">
      <c r="A927" s="3"/>
      <c r="B927" s="3"/>
      <c r="C927" s="62"/>
      <c r="D927" s="3"/>
      <c r="E927" s="3"/>
      <c r="F927" s="3"/>
      <c r="G927" s="3"/>
      <c r="H927" s="3"/>
      <c r="I927" s="6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2"/>
      <c r="AZ927" s="2"/>
      <c r="BA927" s="3"/>
      <c r="BB927" s="3"/>
      <c r="BC927" s="3"/>
      <c r="BD927" s="3"/>
      <c r="BE927" s="3"/>
      <c r="BF927" s="3"/>
    </row>
    <row r="928" spans="1:58" ht="15">
      <c r="A928" s="3"/>
      <c r="B928" s="3"/>
      <c r="C928" s="62"/>
      <c r="D928" s="3"/>
      <c r="E928" s="3"/>
      <c r="F928" s="3"/>
      <c r="G928" s="3"/>
      <c r="H928" s="3"/>
      <c r="I928" s="6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2"/>
      <c r="AZ928" s="2"/>
      <c r="BA928" s="3"/>
      <c r="BB928" s="3"/>
      <c r="BC928" s="3"/>
      <c r="BD928" s="3"/>
      <c r="BE928" s="3"/>
      <c r="BF928" s="3"/>
    </row>
    <row r="929" spans="1:58" ht="15">
      <c r="A929" s="3"/>
      <c r="B929" s="3"/>
      <c r="C929" s="62"/>
      <c r="D929" s="3"/>
      <c r="E929" s="3"/>
      <c r="F929" s="3"/>
      <c r="G929" s="3"/>
      <c r="H929" s="3"/>
      <c r="I929" s="6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2"/>
      <c r="AZ929" s="2"/>
      <c r="BA929" s="3"/>
      <c r="BB929" s="3"/>
      <c r="BC929" s="3"/>
      <c r="BD929" s="3"/>
      <c r="BE929" s="3"/>
      <c r="BF929" s="3"/>
    </row>
    <row r="930" spans="1:58" ht="15">
      <c r="A930" s="3"/>
      <c r="B930" s="3"/>
      <c r="C930" s="62"/>
      <c r="D930" s="3"/>
      <c r="E930" s="3"/>
      <c r="F930" s="3"/>
      <c r="G930" s="3"/>
      <c r="H930" s="3"/>
      <c r="I930" s="6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2"/>
      <c r="AZ930" s="2"/>
      <c r="BA930" s="3"/>
      <c r="BB930" s="3"/>
      <c r="BC930" s="3"/>
      <c r="BD930" s="3"/>
      <c r="BE930" s="3"/>
      <c r="BF930" s="3"/>
    </row>
    <row r="931" spans="1:58" ht="15">
      <c r="A931" s="3"/>
      <c r="B931" s="3"/>
      <c r="C931" s="62"/>
      <c r="D931" s="3"/>
      <c r="E931" s="3"/>
      <c r="F931" s="3"/>
      <c r="G931" s="3"/>
      <c r="H931" s="3"/>
      <c r="I931" s="6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2"/>
      <c r="AZ931" s="2"/>
      <c r="BA931" s="3"/>
      <c r="BB931" s="3"/>
      <c r="BC931" s="3"/>
      <c r="BD931" s="3"/>
      <c r="BE931" s="3"/>
      <c r="BF931" s="3"/>
    </row>
    <row r="932" spans="1:58" ht="15">
      <c r="A932" s="3"/>
      <c r="B932" s="3"/>
      <c r="C932" s="62"/>
      <c r="D932" s="3"/>
      <c r="E932" s="3"/>
      <c r="F932" s="3"/>
      <c r="G932" s="3"/>
      <c r="H932" s="3"/>
      <c r="I932" s="6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2"/>
      <c r="AZ932" s="2"/>
      <c r="BA932" s="3"/>
      <c r="BB932" s="3"/>
      <c r="BC932" s="3"/>
      <c r="BD932" s="3"/>
      <c r="BE932" s="3"/>
      <c r="BF932" s="3"/>
    </row>
    <row r="933" spans="1:58" ht="15">
      <c r="A933" s="3"/>
      <c r="B933" s="3"/>
      <c r="C933" s="62"/>
      <c r="D933" s="3"/>
      <c r="E933" s="3"/>
      <c r="F933" s="3"/>
      <c r="G933" s="3"/>
      <c r="H933" s="3"/>
      <c r="I933" s="6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2"/>
      <c r="AZ933" s="2"/>
      <c r="BA933" s="3"/>
      <c r="BB933" s="3"/>
      <c r="BC933" s="3"/>
      <c r="BD933" s="3"/>
      <c r="BE933" s="3"/>
      <c r="BF933" s="3"/>
    </row>
    <row r="934" spans="1:58" ht="15">
      <c r="A934" s="3"/>
      <c r="B934" s="3"/>
      <c r="C934" s="62"/>
      <c r="D934" s="3"/>
      <c r="E934" s="3"/>
      <c r="F934" s="3"/>
      <c r="G934" s="3"/>
      <c r="H934" s="3"/>
      <c r="I934" s="6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2"/>
      <c r="AZ934" s="2"/>
      <c r="BA934" s="3"/>
      <c r="BB934" s="3"/>
      <c r="BC934" s="3"/>
      <c r="BD934" s="3"/>
      <c r="BE934" s="3"/>
      <c r="BF934" s="3"/>
    </row>
    <row r="935" spans="1:58" ht="15">
      <c r="A935" s="3"/>
      <c r="B935" s="3"/>
      <c r="C935" s="62"/>
      <c r="D935" s="3"/>
      <c r="E935" s="3"/>
      <c r="F935" s="3"/>
      <c r="G935" s="3"/>
      <c r="H935" s="3"/>
      <c r="I935" s="6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2"/>
      <c r="AZ935" s="2"/>
      <c r="BA935" s="3"/>
      <c r="BB935" s="3"/>
      <c r="BC935" s="3"/>
      <c r="BD935" s="3"/>
      <c r="BE935" s="3"/>
      <c r="BF935" s="3"/>
    </row>
    <row r="936" spans="1:58" ht="15">
      <c r="A936" s="3"/>
      <c r="B936" s="3"/>
      <c r="C936" s="62"/>
      <c r="D936" s="3"/>
      <c r="E936" s="3"/>
      <c r="F936" s="3"/>
      <c r="G936" s="3"/>
      <c r="H936" s="3"/>
      <c r="I936" s="6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2"/>
      <c r="AZ936" s="2"/>
      <c r="BA936" s="3"/>
      <c r="BB936" s="3"/>
      <c r="BC936" s="3"/>
      <c r="BD936" s="3"/>
      <c r="BE936" s="3"/>
      <c r="BF936" s="3"/>
    </row>
    <row r="937" spans="1:58" ht="15">
      <c r="A937" s="3"/>
      <c r="B937" s="3"/>
      <c r="C937" s="62"/>
      <c r="D937" s="3"/>
      <c r="E937" s="3"/>
      <c r="F937" s="3"/>
      <c r="G937" s="3"/>
      <c r="H937" s="3"/>
      <c r="I937" s="6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2"/>
      <c r="AZ937" s="2"/>
      <c r="BA937" s="3"/>
      <c r="BB937" s="3"/>
      <c r="BC937" s="3"/>
      <c r="BD937" s="3"/>
      <c r="BE937" s="3"/>
      <c r="BF937" s="3"/>
    </row>
    <row r="938" spans="1:58" ht="15">
      <c r="A938" s="3"/>
      <c r="B938" s="3"/>
      <c r="C938" s="62"/>
      <c r="D938" s="3"/>
      <c r="E938" s="3"/>
      <c r="F938" s="3"/>
      <c r="G938" s="3"/>
      <c r="H938" s="3"/>
      <c r="I938" s="6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2"/>
      <c r="AZ938" s="2"/>
      <c r="BA938" s="3"/>
      <c r="BB938" s="3"/>
      <c r="BC938" s="3"/>
      <c r="BD938" s="3"/>
      <c r="BE938" s="3"/>
      <c r="BF938" s="3"/>
    </row>
    <row r="939" spans="1:58" ht="15">
      <c r="A939" s="3"/>
      <c r="B939" s="3"/>
      <c r="C939" s="62"/>
      <c r="D939" s="3"/>
      <c r="E939" s="3"/>
      <c r="F939" s="3"/>
      <c r="G939" s="3"/>
      <c r="H939" s="3"/>
      <c r="I939" s="6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2"/>
      <c r="AZ939" s="2"/>
      <c r="BA939" s="3"/>
      <c r="BB939" s="3"/>
      <c r="BC939" s="3"/>
      <c r="BD939" s="3"/>
      <c r="BE939" s="3"/>
      <c r="BF939" s="3"/>
    </row>
    <row r="940" spans="1:58" ht="15">
      <c r="A940" s="3"/>
      <c r="B940" s="3"/>
      <c r="C940" s="62"/>
      <c r="D940" s="3"/>
      <c r="E940" s="3"/>
      <c r="F940" s="3"/>
      <c r="G940" s="3"/>
      <c r="H940" s="3"/>
      <c r="I940" s="6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2"/>
      <c r="AZ940" s="2"/>
      <c r="BA940" s="3"/>
      <c r="BB940" s="3"/>
      <c r="BC940" s="3"/>
      <c r="BD940" s="3"/>
      <c r="BE940" s="3"/>
      <c r="BF940" s="3"/>
    </row>
    <row r="941" spans="1:58" ht="15">
      <c r="A941" s="3"/>
      <c r="B941" s="3"/>
      <c r="C941" s="62"/>
      <c r="D941" s="3"/>
      <c r="E941" s="3"/>
      <c r="F941" s="3"/>
      <c r="G941" s="3"/>
      <c r="H941" s="3"/>
      <c r="I941" s="6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2"/>
      <c r="AZ941" s="2"/>
      <c r="BA941" s="3"/>
      <c r="BB941" s="3"/>
      <c r="BC941" s="3"/>
      <c r="BD941" s="3"/>
      <c r="BE941" s="3"/>
      <c r="BF941" s="3"/>
    </row>
    <row r="942" spans="1:58" ht="15">
      <c r="A942" s="3"/>
      <c r="B942" s="3"/>
      <c r="C942" s="62"/>
      <c r="D942" s="3"/>
      <c r="E942" s="3"/>
      <c r="F942" s="3"/>
      <c r="G942" s="3"/>
      <c r="H942" s="3"/>
      <c r="I942" s="6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2"/>
      <c r="AZ942" s="2"/>
      <c r="BA942" s="3"/>
      <c r="BB942" s="3"/>
      <c r="BC942" s="3"/>
      <c r="BD942" s="3"/>
      <c r="BE942" s="3"/>
      <c r="BF942" s="3"/>
    </row>
    <row r="943" spans="1:58" ht="15">
      <c r="A943" s="3"/>
      <c r="B943" s="3"/>
      <c r="C943" s="62"/>
      <c r="D943" s="3"/>
      <c r="E943" s="3"/>
      <c r="F943" s="3"/>
      <c r="G943" s="3"/>
      <c r="H943" s="3"/>
      <c r="I943" s="6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2"/>
      <c r="AZ943" s="2"/>
      <c r="BA943" s="3"/>
      <c r="BB943" s="3"/>
      <c r="BC943" s="3"/>
      <c r="BD943" s="3"/>
      <c r="BE943" s="3"/>
      <c r="BF943" s="3"/>
    </row>
    <row r="944" spans="1:58" ht="15">
      <c r="A944" s="3"/>
      <c r="B944" s="3"/>
      <c r="C944" s="62"/>
      <c r="D944" s="3"/>
      <c r="E944" s="3"/>
      <c r="F944" s="3"/>
      <c r="G944" s="3"/>
      <c r="H944" s="3"/>
      <c r="I944" s="6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2"/>
      <c r="AZ944" s="2"/>
      <c r="BA944" s="3"/>
      <c r="BB944" s="3"/>
      <c r="BC944" s="3"/>
      <c r="BD944" s="3"/>
      <c r="BE944" s="3"/>
      <c r="BF944" s="3"/>
    </row>
    <row r="945" spans="1:58" ht="15">
      <c r="A945" s="3"/>
      <c r="B945" s="3"/>
      <c r="C945" s="62"/>
      <c r="D945" s="3"/>
      <c r="E945" s="3"/>
      <c r="F945" s="3"/>
      <c r="G945" s="3"/>
      <c r="H945" s="3"/>
      <c r="I945" s="6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2"/>
      <c r="AZ945" s="2"/>
      <c r="BA945" s="3"/>
      <c r="BB945" s="3"/>
      <c r="BC945" s="3"/>
      <c r="BD945" s="3"/>
      <c r="BE945" s="3"/>
      <c r="BF945" s="3"/>
    </row>
    <row r="946" spans="1:58" ht="15">
      <c r="A946" s="3"/>
      <c r="B946" s="3"/>
      <c r="C946" s="62"/>
      <c r="D946" s="3"/>
      <c r="E946" s="3"/>
      <c r="F946" s="3"/>
      <c r="G946" s="3"/>
      <c r="H946" s="3"/>
      <c r="I946" s="6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2"/>
      <c r="AZ946" s="2"/>
      <c r="BA946" s="3"/>
      <c r="BB946" s="3"/>
      <c r="BC946" s="3"/>
      <c r="BD946" s="3"/>
      <c r="BE946" s="3"/>
      <c r="BF946" s="3"/>
    </row>
    <row r="947" spans="1:58" ht="15">
      <c r="A947" s="3"/>
      <c r="B947" s="3"/>
      <c r="C947" s="62"/>
      <c r="D947" s="3"/>
      <c r="E947" s="3"/>
      <c r="F947" s="3"/>
      <c r="G947" s="3"/>
      <c r="H947" s="3"/>
      <c r="I947" s="6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2"/>
      <c r="AZ947" s="2"/>
      <c r="BA947" s="3"/>
      <c r="BB947" s="3"/>
      <c r="BC947" s="3"/>
      <c r="BD947" s="3"/>
      <c r="BE947" s="3"/>
      <c r="BF947" s="3"/>
    </row>
    <row r="948" spans="1:58" ht="15">
      <c r="A948" s="3"/>
      <c r="B948" s="3"/>
      <c r="C948" s="62"/>
      <c r="D948" s="3"/>
      <c r="E948" s="3"/>
      <c r="F948" s="3"/>
      <c r="G948" s="3"/>
      <c r="H948" s="3"/>
      <c r="I948" s="6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2"/>
      <c r="AZ948" s="2"/>
      <c r="BA948" s="3"/>
      <c r="BB948" s="3"/>
      <c r="BC948" s="3"/>
      <c r="BD948" s="3"/>
      <c r="BE948" s="3"/>
      <c r="BF948" s="3"/>
    </row>
    <row r="949" spans="1:58" ht="15">
      <c r="A949" s="3"/>
      <c r="B949" s="3"/>
      <c r="C949" s="62"/>
      <c r="D949" s="3"/>
      <c r="E949" s="3"/>
      <c r="F949" s="3"/>
      <c r="G949" s="3"/>
      <c r="H949" s="3"/>
      <c r="I949" s="6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2"/>
      <c r="AZ949" s="2"/>
      <c r="BA949" s="3"/>
      <c r="BB949" s="3"/>
      <c r="BC949" s="3"/>
      <c r="BD949" s="3"/>
      <c r="BE949" s="3"/>
      <c r="BF949" s="3"/>
    </row>
    <row r="950" spans="1:58" ht="15">
      <c r="A950" s="3"/>
      <c r="B950" s="3"/>
      <c r="C950" s="62"/>
      <c r="D950" s="3"/>
      <c r="E950" s="3"/>
      <c r="F950" s="3"/>
      <c r="G950" s="3"/>
      <c r="H950" s="3"/>
      <c r="I950" s="6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2"/>
      <c r="AZ950" s="2"/>
      <c r="BA950" s="3"/>
      <c r="BB950" s="3"/>
      <c r="BC950" s="3"/>
      <c r="BD950" s="3"/>
      <c r="BE950" s="3"/>
      <c r="BF950" s="3"/>
    </row>
    <row r="951" spans="1:58" ht="15">
      <c r="A951" s="3"/>
      <c r="B951" s="3"/>
      <c r="C951" s="62"/>
      <c r="D951" s="3"/>
      <c r="E951" s="3"/>
      <c r="F951" s="3"/>
      <c r="G951" s="3"/>
      <c r="H951" s="3"/>
      <c r="I951" s="6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2"/>
      <c r="AZ951" s="2"/>
      <c r="BA951" s="3"/>
      <c r="BB951" s="3"/>
      <c r="BC951" s="3"/>
      <c r="BD951" s="3"/>
      <c r="BE951" s="3"/>
      <c r="BF951" s="3"/>
    </row>
    <row r="952" spans="1:58" ht="15">
      <c r="A952" s="3"/>
      <c r="B952" s="3"/>
      <c r="C952" s="62"/>
      <c r="D952" s="3"/>
      <c r="E952" s="3"/>
      <c r="F952" s="3"/>
      <c r="G952" s="3"/>
      <c r="H952" s="3"/>
      <c r="I952" s="6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2"/>
      <c r="AZ952" s="2"/>
      <c r="BA952" s="3"/>
      <c r="BB952" s="3"/>
      <c r="BC952" s="3"/>
      <c r="BD952" s="3"/>
      <c r="BE952" s="3"/>
      <c r="BF952" s="3"/>
    </row>
    <row r="953" spans="1:58" ht="15">
      <c r="A953" s="3"/>
      <c r="B953" s="3"/>
      <c r="C953" s="62"/>
      <c r="D953" s="3"/>
      <c r="E953" s="3"/>
      <c r="F953" s="3"/>
      <c r="G953" s="3"/>
      <c r="H953" s="3"/>
      <c r="I953" s="6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2"/>
      <c r="AZ953" s="2"/>
      <c r="BA953" s="3"/>
      <c r="BB953" s="3"/>
      <c r="BC953" s="3"/>
      <c r="BD953" s="3"/>
      <c r="BE953" s="3"/>
      <c r="BF953" s="3"/>
    </row>
    <row r="954" spans="1:58" ht="15">
      <c r="A954" s="3"/>
      <c r="B954" s="3"/>
      <c r="C954" s="62"/>
      <c r="D954" s="3"/>
      <c r="E954" s="3"/>
      <c r="F954" s="3"/>
      <c r="G954" s="3"/>
      <c r="H954" s="3"/>
      <c r="I954" s="6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2"/>
      <c r="AZ954" s="2"/>
      <c r="BA954" s="3"/>
      <c r="BB954" s="3"/>
      <c r="BC954" s="3"/>
      <c r="BD954" s="3"/>
      <c r="BE954" s="3"/>
      <c r="BF954" s="3"/>
    </row>
    <row r="955" spans="1:58" ht="15">
      <c r="A955" s="3"/>
      <c r="B955" s="3"/>
      <c r="C955" s="62"/>
      <c r="D955" s="3"/>
      <c r="E955" s="3"/>
      <c r="F955" s="3"/>
      <c r="G955" s="3"/>
      <c r="H955" s="3"/>
      <c r="I955" s="6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2"/>
      <c r="AZ955" s="2"/>
      <c r="BA955" s="3"/>
      <c r="BB955" s="3"/>
      <c r="BC955" s="3"/>
      <c r="BD955" s="3"/>
      <c r="BE955" s="3"/>
      <c r="BF955" s="3"/>
    </row>
    <row r="956" spans="1:58" ht="15">
      <c r="A956" s="3"/>
      <c r="B956" s="3"/>
      <c r="C956" s="62"/>
      <c r="D956" s="3"/>
      <c r="E956" s="3"/>
      <c r="F956" s="3"/>
      <c r="G956" s="3"/>
      <c r="H956" s="3"/>
      <c r="I956" s="6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2"/>
      <c r="AZ956" s="2"/>
      <c r="BA956" s="3"/>
      <c r="BB956" s="3"/>
      <c r="BC956" s="3"/>
      <c r="BD956" s="3"/>
      <c r="BE956" s="3"/>
      <c r="BF956" s="3"/>
    </row>
    <row r="957" spans="1:58" ht="15">
      <c r="A957" s="3"/>
      <c r="B957" s="3"/>
      <c r="C957" s="62"/>
      <c r="D957" s="3"/>
      <c r="E957" s="3"/>
      <c r="F957" s="3"/>
      <c r="G957" s="3"/>
      <c r="H957" s="3"/>
      <c r="I957" s="6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2"/>
      <c r="AZ957" s="2"/>
      <c r="BA957" s="3"/>
      <c r="BB957" s="3"/>
      <c r="BC957" s="3"/>
      <c r="BD957" s="3"/>
      <c r="BE957" s="3"/>
      <c r="BF957" s="3"/>
    </row>
    <row r="958" spans="1:58" ht="15">
      <c r="A958" s="3"/>
      <c r="B958" s="3"/>
      <c r="C958" s="62"/>
      <c r="D958" s="3"/>
      <c r="E958" s="3"/>
      <c r="F958" s="3"/>
      <c r="G958" s="3"/>
      <c r="H958" s="3"/>
      <c r="I958" s="6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2"/>
      <c r="AZ958" s="2"/>
      <c r="BA958" s="3"/>
      <c r="BB958" s="3"/>
      <c r="BC958" s="3"/>
      <c r="BD958" s="3"/>
      <c r="BE958" s="3"/>
      <c r="BF958" s="3"/>
    </row>
    <row r="959" spans="1:58" ht="15">
      <c r="A959" s="3"/>
      <c r="B959" s="3"/>
      <c r="C959" s="62"/>
      <c r="D959" s="3"/>
      <c r="E959" s="3"/>
      <c r="F959" s="3"/>
      <c r="G959" s="3"/>
      <c r="H959" s="3"/>
      <c r="I959" s="6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2"/>
      <c r="AZ959" s="2"/>
      <c r="BA959" s="3"/>
      <c r="BB959" s="3"/>
      <c r="BC959" s="3"/>
      <c r="BD959" s="3"/>
      <c r="BE959" s="3"/>
      <c r="BF959" s="3"/>
    </row>
    <row r="960" spans="1:58" ht="15">
      <c r="A960" s="3"/>
      <c r="B960" s="3"/>
      <c r="C960" s="62"/>
      <c r="D960" s="3"/>
      <c r="E960" s="3"/>
      <c r="F960" s="3"/>
      <c r="G960" s="3"/>
      <c r="H960" s="3"/>
      <c r="I960" s="6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2"/>
      <c r="AZ960" s="2"/>
      <c r="BA960" s="3"/>
      <c r="BB960" s="3"/>
      <c r="BC960" s="3"/>
      <c r="BD960" s="3"/>
      <c r="BE960" s="3"/>
      <c r="BF960" s="3"/>
    </row>
    <row r="961" spans="1:58" ht="15">
      <c r="A961" s="3"/>
      <c r="B961" s="3"/>
      <c r="C961" s="62"/>
      <c r="D961" s="3"/>
      <c r="E961" s="3"/>
      <c r="F961" s="3"/>
      <c r="G961" s="3"/>
      <c r="H961" s="3"/>
      <c r="I961" s="6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2"/>
      <c r="AZ961" s="2"/>
      <c r="BA961" s="3"/>
      <c r="BB961" s="3"/>
      <c r="BC961" s="3"/>
      <c r="BD961" s="3"/>
      <c r="BE961" s="3"/>
      <c r="BF961" s="3"/>
    </row>
    <row r="962" spans="1:58" ht="15">
      <c r="A962" s="3"/>
      <c r="B962" s="3"/>
      <c r="C962" s="62"/>
      <c r="D962" s="3"/>
      <c r="E962" s="3"/>
      <c r="F962" s="3"/>
      <c r="G962" s="3"/>
      <c r="H962" s="3"/>
      <c r="I962" s="6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2"/>
      <c r="AZ962" s="2"/>
      <c r="BA962" s="3"/>
      <c r="BB962" s="3"/>
      <c r="BC962" s="3"/>
      <c r="BD962" s="3"/>
      <c r="BE962" s="3"/>
      <c r="BF962" s="3"/>
    </row>
    <row r="963" spans="1:58" ht="15">
      <c r="A963" s="3"/>
      <c r="B963" s="3"/>
      <c r="C963" s="62"/>
      <c r="D963" s="3"/>
      <c r="E963" s="3"/>
      <c r="F963" s="3"/>
      <c r="G963" s="3"/>
      <c r="H963" s="3"/>
      <c r="I963" s="6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2"/>
      <c r="AZ963" s="2"/>
      <c r="BA963" s="3"/>
      <c r="BB963" s="3"/>
      <c r="BC963" s="3"/>
      <c r="BD963" s="3"/>
      <c r="BE963" s="3"/>
      <c r="BF963" s="3"/>
    </row>
    <row r="964" spans="1:58" ht="15">
      <c r="A964" s="3"/>
      <c r="B964" s="3"/>
      <c r="C964" s="62"/>
      <c r="D964" s="3"/>
      <c r="E964" s="3"/>
      <c r="F964" s="3"/>
      <c r="G964" s="3"/>
      <c r="H964" s="3"/>
      <c r="I964" s="6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2"/>
      <c r="AZ964" s="2"/>
      <c r="BA964" s="3"/>
      <c r="BB964" s="3"/>
      <c r="BC964" s="3"/>
      <c r="BD964" s="3"/>
      <c r="BE964" s="3"/>
      <c r="BF964" s="3"/>
    </row>
    <row r="965" spans="1:58" ht="15">
      <c r="A965" s="3"/>
      <c r="B965" s="3"/>
      <c r="C965" s="62"/>
      <c r="D965" s="3"/>
      <c r="E965" s="3"/>
      <c r="F965" s="3"/>
      <c r="G965" s="3"/>
      <c r="H965" s="3"/>
      <c r="I965" s="6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2"/>
      <c r="AZ965" s="2"/>
      <c r="BA965" s="3"/>
      <c r="BB965" s="3"/>
      <c r="BC965" s="3"/>
      <c r="BD965" s="3"/>
      <c r="BE965" s="3"/>
      <c r="BF965" s="3"/>
    </row>
    <row r="966" spans="1:58" ht="15">
      <c r="A966" s="3"/>
      <c r="B966" s="3"/>
      <c r="C966" s="62"/>
      <c r="D966" s="3"/>
      <c r="E966" s="3"/>
      <c r="F966" s="3"/>
      <c r="G966" s="3"/>
      <c r="H966" s="3"/>
      <c r="I966" s="6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2"/>
      <c r="AZ966" s="2"/>
      <c r="BA966" s="3"/>
      <c r="BB966" s="3"/>
      <c r="BC966" s="3"/>
      <c r="BD966" s="3"/>
      <c r="BE966" s="3"/>
      <c r="BF966" s="3"/>
    </row>
    <row r="967" spans="1:58" ht="15">
      <c r="A967" s="3"/>
      <c r="B967" s="3"/>
      <c r="C967" s="62"/>
      <c r="D967" s="3"/>
      <c r="E967" s="3"/>
      <c r="F967" s="3"/>
      <c r="G967" s="3"/>
      <c r="H967" s="3"/>
      <c r="I967" s="6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2"/>
      <c r="AZ967" s="2"/>
      <c r="BA967" s="3"/>
      <c r="BB967" s="3"/>
      <c r="BC967" s="3"/>
      <c r="BD967" s="3"/>
      <c r="BE967" s="3"/>
      <c r="BF967" s="3"/>
    </row>
    <row r="968" spans="1:58" ht="15">
      <c r="A968" s="3"/>
      <c r="B968" s="3"/>
      <c r="C968" s="62"/>
      <c r="D968" s="3"/>
      <c r="E968" s="3"/>
      <c r="F968" s="3"/>
      <c r="G968" s="3"/>
      <c r="H968" s="3"/>
      <c r="I968" s="6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2"/>
      <c r="AZ968" s="2"/>
      <c r="BA968" s="3"/>
      <c r="BB968" s="3"/>
      <c r="BC968" s="3"/>
      <c r="BD968" s="3"/>
      <c r="BE968" s="3"/>
      <c r="BF968" s="3"/>
    </row>
    <row r="969" spans="1:58" ht="15">
      <c r="A969" s="3"/>
      <c r="B969" s="3"/>
      <c r="C969" s="62"/>
      <c r="D969" s="3"/>
      <c r="E969" s="3"/>
      <c r="F969" s="3"/>
      <c r="G969" s="3"/>
      <c r="H969" s="3"/>
      <c r="I969" s="6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2"/>
      <c r="AZ969" s="2"/>
      <c r="BA969" s="3"/>
      <c r="BB969" s="3"/>
      <c r="BC969" s="3"/>
      <c r="BD969" s="3"/>
      <c r="BE969" s="3"/>
      <c r="BF969" s="3"/>
    </row>
    <row r="970" spans="1:58" ht="15">
      <c r="A970" s="3"/>
      <c r="B970" s="3"/>
      <c r="C970" s="62"/>
      <c r="D970" s="3"/>
      <c r="E970" s="3"/>
      <c r="F970" s="3"/>
      <c r="G970" s="3"/>
      <c r="H970" s="3"/>
      <c r="I970" s="6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2"/>
      <c r="AZ970" s="2"/>
      <c r="BA970" s="3"/>
      <c r="BB970" s="3"/>
      <c r="BC970" s="3"/>
      <c r="BD970" s="3"/>
      <c r="BE970" s="3"/>
      <c r="BF970" s="3"/>
    </row>
    <row r="971" spans="1:58" ht="15">
      <c r="A971" s="3"/>
      <c r="B971" s="3"/>
      <c r="C971" s="62"/>
      <c r="D971" s="3"/>
      <c r="E971" s="3"/>
      <c r="F971" s="3"/>
      <c r="G971" s="3"/>
      <c r="H971" s="3"/>
      <c r="I971" s="6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2"/>
      <c r="AZ971" s="2"/>
      <c r="BA971" s="3"/>
      <c r="BB971" s="3"/>
      <c r="BC971" s="3"/>
      <c r="BD971" s="3"/>
      <c r="BE971" s="3"/>
      <c r="BF971" s="3"/>
    </row>
    <row r="972" spans="1:58" ht="15">
      <c r="A972" s="3"/>
      <c r="B972" s="3"/>
      <c r="C972" s="62"/>
      <c r="D972" s="3"/>
      <c r="E972" s="3"/>
      <c r="F972" s="3"/>
      <c r="G972" s="3"/>
      <c r="H972" s="3"/>
      <c r="I972" s="6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2"/>
      <c r="AZ972" s="2"/>
      <c r="BA972" s="3"/>
      <c r="BB972" s="3"/>
      <c r="BC972" s="3"/>
      <c r="BD972" s="3"/>
      <c r="BE972" s="3"/>
      <c r="BF972" s="3"/>
    </row>
    <row r="973" spans="1:58" ht="15">
      <c r="A973" s="3"/>
      <c r="B973" s="3"/>
      <c r="C973" s="62"/>
      <c r="D973" s="3"/>
      <c r="E973" s="3"/>
      <c r="F973" s="3"/>
      <c r="G973" s="3"/>
      <c r="H973" s="3"/>
      <c r="I973" s="6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2"/>
      <c r="AZ973" s="2"/>
      <c r="BA973" s="3"/>
      <c r="BB973" s="3"/>
      <c r="BC973" s="3"/>
      <c r="BD973" s="3"/>
      <c r="BE973" s="3"/>
      <c r="BF973" s="3"/>
    </row>
    <row r="974" spans="1:58" ht="15">
      <c r="A974" s="3"/>
      <c r="B974" s="3"/>
      <c r="C974" s="62"/>
      <c r="D974" s="3"/>
      <c r="E974" s="3"/>
      <c r="F974" s="3"/>
      <c r="G974" s="3"/>
      <c r="H974" s="3"/>
      <c r="I974" s="6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2"/>
      <c r="AZ974" s="2"/>
      <c r="BA974" s="3"/>
      <c r="BB974" s="3"/>
      <c r="BC974" s="3"/>
      <c r="BD974" s="3"/>
      <c r="BE974" s="3"/>
      <c r="BF974" s="3"/>
    </row>
    <row r="975" spans="1:58" ht="15">
      <c r="A975" s="3"/>
      <c r="B975" s="3"/>
      <c r="C975" s="62"/>
      <c r="D975" s="3"/>
      <c r="E975" s="3"/>
      <c r="F975" s="3"/>
      <c r="G975" s="3"/>
      <c r="H975" s="3"/>
      <c r="I975" s="6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2"/>
      <c r="AZ975" s="2"/>
      <c r="BA975" s="3"/>
      <c r="BB975" s="3"/>
      <c r="BC975" s="3"/>
      <c r="BD975" s="3"/>
      <c r="BE975" s="3"/>
      <c r="BF975" s="3"/>
    </row>
    <row r="976" spans="1:58" ht="15">
      <c r="A976" s="3"/>
      <c r="B976" s="3"/>
      <c r="C976" s="62"/>
      <c r="D976" s="3"/>
      <c r="E976" s="3"/>
      <c r="F976" s="3"/>
      <c r="G976" s="3"/>
      <c r="H976" s="3"/>
      <c r="I976" s="6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2"/>
      <c r="AZ976" s="2"/>
      <c r="BA976" s="3"/>
      <c r="BB976" s="3"/>
      <c r="BC976" s="3"/>
      <c r="BD976" s="3"/>
      <c r="BE976" s="3"/>
      <c r="BF976" s="3"/>
    </row>
    <row r="977" spans="1:58" ht="15">
      <c r="A977" s="3"/>
      <c r="B977" s="3"/>
      <c r="C977" s="62"/>
      <c r="D977" s="3"/>
      <c r="E977" s="3"/>
      <c r="F977" s="3"/>
      <c r="G977" s="3"/>
      <c r="H977" s="3"/>
      <c r="I977" s="6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2"/>
      <c r="AZ977" s="2"/>
      <c r="BA977" s="3"/>
      <c r="BB977" s="3"/>
      <c r="BC977" s="3"/>
      <c r="BD977" s="3"/>
      <c r="BE977" s="3"/>
      <c r="BF977" s="3"/>
    </row>
    <row r="978" spans="1:58" ht="15">
      <c r="A978" s="3"/>
      <c r="B978" s="3"/>
      <c r="C978" s="62"/>
      <c r="D978" s="3"/>
      <c r="E978" s="3"/>
      <c r="F978" s="3"/>
      <c r="G978" s="3"/>
      <c r="H978" s="3"/>
      <c r="I978" s="6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2"/>
      <c r="AZ978" s="2"/>
      <c r="BA978" s="3"/>
      <c r="BB978" s="3"/>
      <c r="BC978" s="3"/>
      <c r="BD978" s="3"/>
      <c r="BE978" s="3"/>
      <c r="BF978" s="3"/>
    </row>
    <row r="979" spans="1:58" ht="15">
      <c r="A979" s="3"/>
      <c r="B979" s="3"/>
      <c r="C979" s="62"/>
      <c r="D979" s="3"/>
      <c r="E979" s="3"/>
      <c r="F979" s="3"/>
      <c r="G979" s="3"/>
      <c r="H979" s="3"/>
      <c r="I979" s="6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2"/>
      <c r="AZ979" s="2"/>
      <c r="BA979" s="3"/>
      <c r="BB979" s="3"/>
      <c r="BC979" s="3"/>
      <c r="BD979" s="3"/>
      <c r="BE979" s="3"/>
      <c r="BF979" s="3"/>
    </row>
    <row r="980" spans="1:58" ht="15">
      <c r="A980" s="3"/>
      <c r="B980" s="3"/>
      <c r="C980" s="62"/>
      <c r="D980" s="3"/>
      <c r="E980" s="3"/>
      <c r="F980" s="3"/>
      <c r="G980" s="3"/>
      <c r="H980" s="3"/>
      <c r="I980" s="6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2"/>
      <c r="AZ980" s="2"/>
      <c r="BA980" s="3"/>
      <c r="BB980" s="3"/>
      <c r="BC980" s="3"/>
      <c r="BD980" s="3"/>
      <c r="BE980" s="3"/>
      <c r="BF980" s="3"/>
    </row>
    <row r="981" spans="1:58" ht="15">
      <c r="A981" s="3"/>
      <c r="B981" s="3"/>
      <c r="C981" s="62"/>
      <c r="D981" s="3"/>
      <c r="E981" s="3"/>
      <c r="F981" s="3"/>
      <c r="G981" s="3"/>
      <c r="H981" s="3"/>
      <c r="I981" s="6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2"/>
      <c r="AZ981" s="2"/>
      <c r="BA981" s="3"/>
      <c r="BB981" s="3"/>
      <c r="BC981" s="3"/>
      <c r="BD981" s="3"/>
      <c r="BE981" s="3"/>
      <c r="BF981" s="3"/>
    </row>
    <row r="982" spans="1:58" ht="15">
      <c r="A982" s="3"/>
      <c r="B982" s="3"/>
      <c r="C982" s="62"/>
      <c r="D982" s="3"/>
      <c r="E982" s="3"/>
      <c r="F982" s="3"/>
      <c r="G982" s="3"/>
      <c r="H982" s="3"/>
      <c r="I982" s="6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2"/>
      <c r="AZ982" s="2"/>
      <c r="BA982" s="3"/>
      <c r="BB982" s="3"/>
      <c r="BC982" s="3"/>
      <c r="BD982" s="3"/>
      <c r="BE982" s="3"/>
      <c r="BF982" s="3"/>
    </row>
    <row r="983" spans="1:58" ht="15">
      <c r="A983" s="3"/>
      <c r="B983" s="3"/>
      <c r="C983" s="62"/>
      <c r="D983" s="3"/>
      <c r="E983" s="3"/>
      <c r="F983" s="3"/>
      <c r="G983" s="3"/>
      <c r="H983" s="3"/>
      <c r="I983" s="6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2"/>
      <c r="AZ983" s="2"/>
      <c r="BA983" s="3"/>
      <c r="BB983" s="3"/>
      <c r="BC983" s="3"/>
      <c r="BD983" s="3"/>
      <c r="BE983" s="3"/>
      <c r="BF983" s="3"/>
    </row>
    <row r="984" spans="1:58" ht="15">
      <c r="A984" s="3"/>
      <c r="B984" s="3"/>
      <c r="C984" s="62"/>
      <c r="D984" s="3"/>
      <c r="E984" s="3"/>
      <c r="F984" s="3"/>
      <c r="G984" s="3"/>
      <c r="H984" s="3"/>
      <c r="I984" s="6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2"/>
      <c r="AZ984" s="2"/>
      <c r="BA984" s="3"/>
      <c r="BB984" s="3"/>
      <c r="BC984" s="3"/>
      <c r="BD984" s="3"/>
      <c r="BE984" s="3"/>
      <c r="BF984" s="3"/>
    </row>
    <row r="985" spans="1:58" ht="15">
      <c r="A985" s="3"/>
      <c r="B985" s="3"/>
      <c r="C985" s="62"/>
      <c r="D985" s="3"/>
      <c r="E985" s="3"/>
      <c r="F985" s="3"/>
      <c r="G985" s="3"/>
      <c r="H985" s="3"/>
      <c r="I985" s="6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2"/>
      <c r="AZ985" s="2"/>
      <c r="BA985" s="3"/>
      <c r="BB985" s="3"/>
      <c r="BC985" s="3"/>
      <c r="BD985" s="3"/>
      <c r="BE985" s="3"/>
      <c r="BF985" s="3"/>
    </row>
    <row r="986" spans="1:58" ht="15">
      <c r="A986" s="3"/>
      <c r="B986" s="3"/>
      <c r="C986" s="62"/>
      <c r="D986" s="3"/>
      <c r="E986" s="3"/>
      <c r="F986" s="3"/>
      <c r="G986" s="3"/>
      <c r="H986" s="3"/>
      <c r="I986" s="6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2"/>
      <c r="AZ986" s="2"/>
      <c r="BA986" s="3"/>
      <c r="BB986" s="3"/>
      <c r="BC986" s="3"/>
      <c r="BD986" s="3"/>
      <c r="BE986" s="3"/>
      <c r="BF986" s="3"/>
    </row>
    <row r="987" spans="1:58" ht="15">
      <c r="A987" s="3"/>
      <c r="B987" s="3"/>
      <c r="C987" s="62"/>
      <c r="D987" s="3"/>
      <c r="E987" s="3"/>
      <c r="F987" s="3"/>
      <c r="G987" s="3"/>
      <c r="H987" s="3"/>
      <c r="I987" s="6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2"/>
      <c r="AZ987" s="2"/>
      <c r="BA987" s="3"/>
      <c r="BB987" s="3"/>
      <c r="BC987" s="3"/>
      <c r="BD987" s="3"/>
      <c r="BE987" s="3"/>
      <c r="BF987" s="3"/>
    </row>
    <row r="988" spans="1:58" ht="15">
      <c r="A988" s="3"/>
      <c r="B988" s="3"/>
      <c r="C988" s="62"/>
      <c r="D988" s="3"/>
      <c r="E988" s="3"/>
      <c r="F988" s="3"/>
      <c r="G988" s="3"/>
      <c r="H988" s="3"/>
      <c r="I988" s="6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2"/>
      <c r="AZ988" s="2"/>
      <c r="BA988" s="3"/>
      <c r="BB988" s="3"/>
      <c r="BC988" s="3"/>
      <c r="BD988" s="3"/>
      <c r="BE988" s="3"/>
      <c r="BF988" s="3"/>
    </row>
    <row r="989" spans="1:58" ht="15">
      <c r="A989" s="3"/>
      <c r="B989" s="3"/>
      <c r="C989" s="62"/>
      <c r="D989" s="3"/>
      <c r="E989" s="3"/>
      <c r="F989" s="3"/>
      <c r="G989" s="3"/>
      <c r="H989" s="3"/>
      <c r="I989" s="6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2"/>
      <c r="AZ989" s="2"/>
      <c r="BA989" s="3"/>
      <c r="BB989" s="3"/>
      <c r="BC989" s="3"/>
      <c r="BD989" s="3"/>
      <c r="BE989" s="3"/>
      <c r="BF989" s="3"/>
    </row>
    <row r="990" spans="1:58" ht="15">
      <c r="A990" s="3"/>
      <c r="B990" s="3"/>
      <c r="C990" s="62"/>
      <c r="D990" s="3"/>
      <c r="E990" s="3"/>
      <c r="F990" s="3"/>
      <c r="G990" s="3"/>
      <c r="H990" s="3"/>
      <c r="I990" s="6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2"/>
      <c r="AZ990" s="2"/>
      <c r="BA990" s="3"/>
      <c r="BB990" s="3"/>
      <c r="BC990" s="3"/>
      <c r="BD990" s="3"/>
      <c r="BE990" s="3"/>
      <c r="BF990" s="3"/>
    </row>
    <row r="991" spans="1:58" ht="15">
      <c r="A991" s="3"/>
      <c r="B991" s="3"/>
      <c r="C991" s="62"/>
      <c r="D991" s="3"/>
      <c r="E991" s="3"/>
      <c r="F991" s="3"/>
      <c r="G991" s="3"/>
      <c r="H991" s="3"/>
      <c r="I991" s="6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2"/>
      <c r="AZ991" s="2"/>
      <c r="BA991" s="3"/>
      <c r="BB991" s="3"/>
      <c r="BC991" s="3"/>
      <c r="BD991" s="3"/>
      <c r="BE991" s="3"/>
      <c r="BF991" s="3"/>
    </row>
    <row r="992" spans="1:58" ht="15">
      <c r="A992" s="3"/>
      <c r="B992" s="3"/>
      <c r="C992" s="62"/>
      <c r="D992" s="3"/>
      <c r="E992" s="3"/>
      <c r="F992" s="3"/>
      <c r="G992" s="3"/>
      <c r="H992" s="3"/>
      <c r="I992" s="6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2"/>
      <c r="AZ992" s="2"/>
      <c r="BA992" s="3"/>
      <c r="BB992" s="3"/>
      <c r="BC992" s="3"/>
      <c r="BD992" s="3"/>
      <c r="BE992" s="3"/>
      <c r="BF992" s="3"/>
    </row>
    <row r="993" spans="1:58" ht="15">
      <c r="A993" s="3"/>
      <c r="B993" s="3"/>
      <c r="C993" s="62"/>
      <c r="D993" s="3"/>
      <c r="E993" s="3"/>
      <c r="F993" s="3"/>
      <c r="G993" s="3"/>
      <c r="H993" s="3"/>
      <c r="I993" s="6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2"/>
      <c r="AZ993" s="2"/>
      <c r="BA993" s="3"/>
      <c r="BB993" s="3"/>
      <c r="BC993" s="3"/>
      <c r="BD993" s="3"/>
      <c r="BE993" s="3"/>
      <c r="BF993" s="3"/>
    </row>
    <row r="994" spans="1:58" ht="15">
      <c r="A994" s="3"/>
      <c r="B994" s="3"/>
      <c r="C994" s="62"/>
      <c r="D994" s="3"/>
      <c r="E994" s="3"/>
      <c r="F994" s="3"/>
      <c r="G994" s="3"/>
      <c r="H994" s="3"/>
      <c r="I994" s="6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2"/>
      <c r="AZ994" s="2"/>
      <c r="BA994" s="3"/>
      <c r="BB994" s="3"/>
      <c r="BC994" s="3"/>
      <c r="BD994" s="3"/>
      <c r="BE994" s="3"/>
      <c r="BF994" s="3"/>
    </row>
    <row r="995" spans="1:58" ht="15">
      <c r="A995" s="3"/>
      <c r="B995" s="3"/>
      <c r="C995" s="62"/>
      <c r="D995" s="3"/>
      <c r="E995" s="3"/>
      <c r="F995" s="3"/>
      <c r="G995" s="3"/>
      <c r="H995" s="3"/>
      <c r="I995" s="6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2"/>
      <c r="AZ995" s="2"/>
      <c r="BA995" s="3"/>
      <c r="BB995" s="3"/>
      <c r="BC995" s="3"/>
      <c r="BD995" s="3"/>
      <c r="BE995" s="3"/>
      <c r="BF995" s="3"/>
    </row>
    <row r="996" spans="1:58" ht="15">
      <c r="A996" s="3"/>
      <c r="B996" s="3"/>
      <c r="C996" s="62"/>
      <c r="D996" s="3"/>
      <c r="E996" s="3"/>
      <c r="F996" s="3"/>
      <c r="G996" s="3"/>
      <c r="H996" s="3"/>
      <c r="I996" s="6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2"/>
      <c r="AZ996" s="2"/>
      <c r="BA996" s="3"/>
      <c r="BB996" s="3"/>
      <c r="BC996" s="3"/>
      <c r="BD996" s="3"/>
      <c r="BE996" s="3"/>
      <c r="BF996" s="3"/>
    </row>
    <row r="997" spans="1:58" ht="15">
      <c r="A997" s="3"/>
      <c r="B997" s="3"/>
      <c r="C997" s="62"/>
      <c r="D997" s="3"/>
      <c r="E997" s="3"/>
      <c r="F997" s="3"/>
      <c r="G997" s="3"/>
      <c r="H997" s="3"/>
      <c r="I997" s="6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2"/>
      <c r="AZ997" s="2"/>
      <c r="BA997" s="3"/>
      <c r="BB997" s="3"/>
      <c r="BC997" s="3"/>
      <c r="BD997" s="3"/>
      <c r="BE997" s="3"/>
      <c r="BF997" s="3"/>
    </row>
    <row r="998" spans="1:58" ht="15">
      <c r="A998" s="3"/>
      <c r="B998" s="3"/>
      <c r="C998" s="62"/>
      <c r="D998" s="3"/>
      <c r="E998" s="3"/>
      <c r="F998" s="3"/>
      <c r="G998" s="3"/>
      <c r="H998" s="3"/>
      <c r="I998" s="6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2"/>
      <c r="AZ998" s="2"/>
      <c r="BA998" s="3"/>
      <c r="BB998" s="3"/>
      <c r="BC998" s="3"/>
      <c r="BD998" s="3"/>
      <c r="BE998" s="3"/>
      <c r="BF998" s="3"/>
    </row>
    <row r="999" spans="1:58" ht="15">
      <c r="A999" s="3"/>
      <c r="B999" s="3"/>
      <c r="C999" s="62"/>
      <c r="D999" s="3"/>
      <c r="E999" s="3"/>
      <c r="F999" s="3"/>
      <c r="G999" s="3"/>
      <c r="H999" s="3"/>
      <c r="I999" s="6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2"/>
      <c r="AZ999" s="2"/>
      <c r="BA999" s="3"/>
      <c r="BB999" s="3"/>
      <c r="BC999" s="3"/>
      <c r="BD999" s="3"/>
      <c r="BE999" s="3"/>
      <c r="BF999" s="3"/>
    </row>
    <row r="1000" spans="1:58" ht="15">
      <c r="A1000" s="3"/>
      <c r="B1000" s="3"/>
      <c r="C1000" s="62"/>
      <c r="D1000" s="3"/>
      <c r="E1000" s="3"/>
      <c r="F1000" s="3"/>
      <c r="G1000" s="3"/>
      <c r="H1000" s="3"/>
      <c r="I1000" s="6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2"/>
      <c r="AZ1000" s="2"/>
      <c r="BA1000" s="3"/>
      <c r="BB1000" s="3"/>
      <c r="BC1000" s="3"/>
      <c r="BD1000" s="3"/>
      <c r="BE1000" s="3"/>
      <c r="BF1000" s="3"/>
    </row>
    <row r="1001" spans="1:58" ht="15">
      <c r="A1001" s="3"/>
      <c r="B1001" s="3"/>
      <c r="C1001" s="62"/>
      <c r="D1001" s="3"/>
      <c r="E1001" s="3"/>
      <c r="F1001" s="3"/>
      <c r="G1001" s="3"/>
      <c r="H1001" s="3"/>
      <c r="I1001" s="6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2"/>
      <c r="AZ1001" s="2"/>
      <c r="BA1001" s="3"/>
      <c r="BB1001" s="3"/>
      <c r="BC1001" s="3"/>
      <c r="BD1001" s="3"/>
      <c r="BE1001" s="3"/>
      <c r="BF1001" s="3"/>
    </row>
    <row r="1002" spans="1:58" ht="15">
      <c r="A1002" s="3"/>
      <c r="B1002" s="3"/>
      <c r="C1002" s="62"/>
      <c r="D1002" s="3"/>
      <c r="E1002" s="3"/>
      <c r="F1002" s="3"/>
      <c r="G1002" s="3"/>
      <c r="H1002" s="3"/>
      <c r="I1002" s="6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2"/>
      <c r="AZ1002" s="2"/>
      <c r="BA1002" s="3"/>
      <c r="BB1002" s="3"/>
      <c r="BC1002" s="3"/>
      <c r="BD1002" s="3"/>
      <c r="BE1002" s="3"/>
      <c r="BF1002" s="3"/>
    </row>
    <row r="1003" spans="1:58" ht="15">
      <c r="A1003" s="3"/>
      <c r="B1003" s="3"/>
      <c r="C1003" s="62"/>
      <c r="D1003" s="3"/>
      <c r="E1003" s="3"/>
      <c r="F1003" s="3"/>
      <c r="G1003" s="3"/>
      <c r="H1003" s="3"/>
      <c r="I1003" s="6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2"/>
      <c r="AZ1003" s="2"/>
      <c r="BA1003" s="3"/>
      <c r="BB1003" s="3"/>
      <c r="BC1003" s="3"/>
      <c r="BD1003" s="3"/>
      <c r="BE1003" s="3"/>
      <c r="BF1003" s="3"/>
    </row>
    <row r="1004" spans="1:58" ht="15">
      <c r="A1004" s="3"/>
      <c r="B1004" s="3"/>
      <c r="C1004" s="62"/>
      <c r="D1004" s="3"/>
      <c r="E1004" s="3"/>
      <c r="F1004" s="3"/>
      <c r="G1004" s="3"/>
      <c r="H1004" s="3"/>
      <c r="I1004" s="6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2"/>
      <c r="AZ1004" s="2"/>
      <c r="BA1004" s="3"/>
      <c r="BB1004" s="3"/>
      <c r="BC1004" s="3"/>
      <c r="BD1004" s="3"/>
      <c r="BE1004" s="3"/>
      <c r="BF1004" s="3"/>
    </row>
    <row r="1005" spans="1:58" ht="15">
      <c r="A1005" s="3"/>
      <c r="B1005" s="3"/>
      <c r="C1005" s="62"/>
      <c r="D1005" s="3"/>
      <c r="E1005" s="3"/>
      <c r="F1005" s="3"/>
      <c r="G1005" s="3"/>
      <c r="H1005" s="3"/>
      <c r="I1005" s="6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2"/>
      <c r="AZ1005" s="2"/>
      <c r="BA1005" s="3"/>
      <c r="BB1005" s="3"/>
      <c r="BC1005" s="3"/>
      <c r="BD1005" s="3"/>
      <c r="BE1005" s="3"/>
      <c r="BF1005" s="3"/>
    </row>
    <row r="1006" spans="1:58" ht="15">
      <c r="A1006" s="3"/>
      <c r="B1006" s="3"/>
      <c r="C1006" s="62"/>
      <c r="D1006" s="3"/>
      <c r="E1006" s="3"/>
      <c r="F1006" s="3"/>
      <c r="G1006" s="3"/>
      <c r="H1006" s="3"/>
      <c r="I1006" s="6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2"/>
      <c r="AZ1006" s="2"/>
      <c r="BA1006" s="3"/>
      <c r="BB1006" s="3"/>
      <c r="BC1006" s="3"/>
      <c r="BD1006" s="3"/>
      <c r="BE1006" s="3"/>
      <c r="BF1006" s="3"/>
    </row>
    <row r="1007" spans="1:58" ht="15">
      <c r="A1007" s="3"/>
      <c r="B1007" s="3"/>
      <c r="C1007" s="62"/>
      <c r="D1007" s="3"/>
      <c r="E1007" s="3"/>
      <c r="F1007" s="3"/>
      <c r="G1007" s="3"/>
      <c r="H1007" s="3"/>
      <c r="I1007" s="6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2"/>
      <c r="AZ1007" s="2"/>
      <c r="BA1007" s="3"/>
      <c r="BB1007" s="3"/>
      <c r="BC1007" s="3"/>
      <c r="BD1007" s="3"/>
      <c r="BE1007" s="3"/>
      <c r="BF1007" s="3"/>
    </row>
    <row r="1008" spans="1:58" ht="15">
      <c r="A1008" s="3"/>
      <c r="B1008" s="3"/>
      <c r="C1008" s="62"/>
      <c r="D1008" s="3"/>
      <c r="E1008" s="3"/>
      <c r="F1008" s="3"/>
      <c r="G1008" s="3"/>
      <c r="H1008" s="3"/>
      <c r="I1008" s="6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2"/>
      <c r="AZ1008" s="2"/>
      <c r="BA1008" s="3"/>
      <c r="BB1008" s="3"/>
      <c r="BC1008" s="3"/>
      <c r="BD1008" s="3"/>
      <c r="BE1008" s="3"/>
      <c r="BF1008" s="3"/>
    </row>
    <row r="1009" spans="1:58" ht="15">
      <c r="A1009" s="3"/>
      <c r="B1009" s="3"/>
      <c r="C1009" s="62"/>
      <c r="D1009" s="3"/>
      <c r="E1009" s="3"/>
      <c r="F1009" s="3"/>
      <c r="G1009" s="3"/>
      <c r="H1009" s="3"/>
      <c r="I1009" s="6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2"/>
      <c r="AZ1009" s="2"/>
      <c r="BA1009" s="3"/>
      <c r="BB1009" s="3"/>
      <c r="BC1009" s="3"/>
      <c r="BD1009" s="3"/>
      <c r="BE1009" s="3"/>
      <c r="BF1009" s="3"/>
    </row>
    <row r="1010" spans="1:58" ht="15">
      <c r="A1010" s="3"/>
      <c r="B1010" s="3"/>
      <c r="C1010" s="62"/>
      <c r="D1010" s="3"/>
      <c r="E1010" s="3"/>
      <c r="F1010" s="3"/>
      <c r="G1010" s="3"/>
      <c r="H1010" s="3"/>
      <c r="I1010" s="6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2"/>
      <c r="AZ1010" s="2"/>
      <c r="BA1010" s="3"/>
      <c r="BB1010" s="3"/>
      <c r="BC1010" s="3"/>
      <c r="BD1010" s="3"/>
      <c r="BE1010" s="3"/>
      <c r="BF1010" s="3"/>
    </row>
    <row r="1011" spans="1:58" ht="15">
      <c r="A1011" s="3"/>
      <c r="B1011" s="3"/>
      <c r="C1011" s="62"/>
      <c r="D1011" s="3"/>
      <c r="E1011" s="3"/>
      <c r="F1011" s="3"/>
      <c r="G1011" s="3"/>
      <c r="H1011" s="3"/>
      <c r="I1011" s="6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2"/>
      <c r="AZ1011" s="2"/>
      <c r="BA1011" s="3"/>
      <c r="BB1011" s="3"/>
      <c r="BC1011" s="3"/>
      <c r="BD1011" s="3"/>
      <c r="BE1011" s="3"/>
      <c r="BF1011" s="3"/>
    </row>
    <row r="1012" spans="1:58" ht="15">
      <c r="A1012" s="3"/>
      <c r="B1012" s="3"/>
      <c r="C1012" s="62"/>
      <c r="D1012" s="3"/>
      <c r="E1012" s="3"/>
      <c r="F1012" s="3"/>
      <c r="G1012" s="3"/>
      <c r="H1012" s="3"/>
      <c r="I1012" s="6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2"/>
      <c r="AZ1012" s="2"/>
      <c r="BA1012" s="3"/>
      <c r="BB1012" s="3"/>
      <c r="BC1012" s="3"/>
      <c r="BD1012" s="3"/>
      <c r="BE1012" s="3"/>
      <c r="BF1012" s="3"/>
    </row>
    <row r="1013" spans="1:58" ht="15">
      <c r="A1013" s="3"/>
      <c r="B1013" s="3"/>
      <c r="C1013" s="62"/>
      <c r="D1013" s="3"/>
      <c r="E1013" s="3"/>
      <c r="F1013" s="3"/>
      <c r="G1013" s="3"/>
      <c r="H1013" s="3"/>
      <c r="I1013" s="6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2"/>
      <c r="AZ1013" s="2"/>
      <c r="BA1013" s="3"/>
      <c r="BB1013" s="3"/>
      <c r="BC1013" s="3"/>
      <c r="BD1013" s="3"/>
      <c r="BE1013" s="3"/>
      <c r="BF1013" s="3"/>
    </row>
    <row r="1014" spans="1:58" ht="15">
      <c r="A1014" s="3"/>
      <c r="B1014" s="3"/>
      <c r="C1014" s="62"/>
      <c r="D1014" s="3"/>
      <c r="E1014" s="3"/>
      <c r="F1014" s="3"/>
      <c r="G1014" s="3"/>
      <c r="H1014" s="3"/>
      <c r="I1014" s="6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2"/>
      <c r="AZ1014" s="2"/>
      <c r="BA1014" s="3"/>
      <c r="BB1014" s="3"/>
      <c r="BC1014" s="3"/>
      <c r="BD1014" s="3"/>
      <c r="BE1014" s="3"/>
      <c r="BF1014" s="3"/>
    </row>
    <row r="1015" spans="1:58" ht="15">
      <c r="A1015" s="3"/>
      <c r="B1015" s="3"/>
      <c r="C1015" s="62"/>
      <c r="D1015" s="3"/>
      <c r="E1015" s="3"/>
      <c r="F1015" s="3"/>
      <c r="G1015" s="3"/>
      <c r="H1015" s="3"/>
      <c r="I1015" s="6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2"/>
      <c r="AZ1015" s="2"/>
      <c r="BA1015" s="3"/>
      <c r="BB1015" s="3"/>
      <c r="BC1015" s="3"/>
      <c r="BD1015" s="3"/>
      <c r="BE1015" s="3"/>
      <c r="BF1015" s="3"/>
    </row>
    <row r="1016" spans="1:58" ht="15">
      <c r="A1016" s="3"/>
      <c r="B1016" s="3"/>
      <c r="C1016" s="62"/>
      <c r="D1016" s="3"/>
      <c r="E1016" s="3"/>
      <c r="F1016" s="3"/>
      <c r="G1016" s="3"/>
      <c r="H1016" s="3"/>
      <c r="I1016" s="6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2"/>
      <c r="AZ1016" s="2"/>
      <c r="BA1016" s="3"/>
      <c r="BB1016" s="3"/>
      <c r="BC1016" s="3"/>
      <c r="BD1016" s="3"/>
      <c r="BE1016" s="3"/>
      <c r="BF1016" s="3"/>
    </row>
    <row r="1017" spans="1:58" ht="15">
      <c r="A1017" s="3"/>
      <c r="B1017" s="3"/>
      <c r="C1017" s="62"/>
      <c r="D1017" s="3"/>
      <c r="E1017" s="3"/>
      <c r="F1017" s="3"/>
      <c r="G1017" s="3"/>
      <c r="H1017" s="3"/>
      <c r="I1017" s="6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2"/>
      <c r="AZ1017" s="2"/>
      <c r="BA1017" s="3"/>
      <c r="BB1017" s="3"/>
      <c r="BC1017" s="3"/>
      <c r="BD1017" s="3"/>
      <c r="BE1017" s="3"/>
      <c r="BF1017" s="3"/>
    </row>
    <row r="1018" spans="1:58" ht="15">
      <c r="A1018" s="3"/>
      <c r="B1018" s="3"/>
      <c r="C1018" s="62"/>
      <c r="D1018" s="3"/>
      <c r="E1018" s="3"/>
      <c r="F1018" s="3"/>
      <c r="G1018" s="3"/>
      <c r="H1018" s="3"/>
      <c r="I1018" s="6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2"/>
      <c r="AZ1018" s="2"/>
      <c r="BA1018" s="3"/>
      <c r="BB1018" s="3"/>
      <c r="BC1018" s="3"/>
      <c r="BD1018" s="3"/>
      <c r="BE1018" s="3"/>
      <c r="BF1018" s="3"/>
    </row>
    <row r="1019" spans="1:58" ht="15">
      <c r="A1019" s="3"/>
      <c r="B1019" s="3"/>
      <c r="C1019" s="62"/>
      <c r="D1019" s="3"/>
      <c r="E1019" s="3"/>
      <c r="F1019" s="3"/>
      <c r="G1019" s="3"/>
      <c r="H1019" s="3"/>
      <c r="I1019" s="6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2"/>
      <c r="AZ1019" s="2"/>
      <c r="BA1019" s="3"/>
      <c r="BB1019" s="3"/>
      <c r="BC1019" s="3"/>
      <c r="BD1019" s="3"/>
      <c r="BE1019" s="3"/>
      <c r="BF1019" s="3"/>
    </row>
    <row r="1020" spans="1:58" ht="15">
      <c r="A1020" s="3"/>
      <c r="B1020" s="3"/>
      <c r="C1020" s="62"/>
      <c r="D1020" s="3"/>
      <c r="E1020" s="3"/>
      <c r="F1020" s="3"/>
      <c r="G1020" s="3"/>
      <c r="H1020" s="3"/>
      <c r="I1020" s="6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2"/>
      <c r="AZ1020" s="2"/>
      <c r="BA1020" s="3"/>
      <c r="BB1020" s="3"/>
      <c r="BC1020" s="3"/>
      <c r="BD1020" s="3"/>
      <c r="BE1020" s="3"/>
      <c r="BF1020" s="3"/>
    </row>
    <row r="1021" spans="1:58" ht="15">
      <c r="A1021" s="3"/>
      <c r="B1021" s="3"/>
      <c r="C1021" s="62"/>
      <c r="D1021" s="3"/>
      <c r="E1021" s="3"/>
      <c r="F1021" s="3"/>
      <c r="G1021" s="3"/>
      <c r="H1021" s="3"/>
      <c r="I1021" s="6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2"/>
      <c r="AZ1021" s="2"/>
      <c r="BA1021" s="3"/>
      <c r="BB1021" s="3"/>
      <c r="BC1021" s="3"/>
      <c r="BD1021" s="3"/>
      <c r="BE1021" s="3"/>
      <c r="BF1021" s="3"/>
    </row>
    <row r="1022" spans="1:58" ht="15">
      <c r="A1022" s="3"/>
      <c r="B1022" s="3"/>
      <c r="C1022" s="62"/>
      <c r="D1022" s="3"/>
      <c r="E1022" s="3"/>
      <c r="F1022" s="3"/>
      <c r="G1022" s="3"/>
      <c r="H1022" s="3"/>
      <c r="I1022" s="6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2"/>
      <c r="AZ1022" s="2"/>
      <c r="BA1022" s="3"/>
      <c r="BB1022" s="3"/>
      <c r="BC1022" s="3"/>
      <c r="BD1022" s="3"/>
      <c r="BE1022" s="3"/>
      <c r="BF1022" s="3"/>
    </row>
    <row r="1023" spans="1:58" ht="15">
      <c r="A1023" s="3"/>
      <c r="B1023" s="3"/>
      <c r="C1023" s="62"/>
      <c r="D1023" s="3"/>
      <c r="E1023" s="3"/>
      <c r="F1023" s="3"/>
      <c r="G1023" s="3"/>
      <c r="H1023" s="3"/>
      <c r="I1023" s="6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2"/>
      <c r="AZ1023" s="2"/>
      <c r="BA1023" s="3"/>
      <c r="BB1023" s="3"/>
      <c r="BC1023" s="3"/>
      <c r="BD1023" s="3"/>
      <c r="BE1023" s="3"/>
      <c r="BF1023" s="3"/>
    </row>
    <row r="1024" spans="1:58" ht="15">
      <c r="A1024" s="3"/>
      <c r="B1024" s="3"/>
      <c r="C1024" s="62"/>
      <c r="D1024" s="3"/>
      <c r="E1024" s="3"/>
      <c r="F1024" s="3"/>
      <c r="G1024" s="3"/>
      <c r="H1024" s="3"/>
      <c r="I1024" s="6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2"/>
      <c r="AZ1024" s="2"/>
      <c r="BA1024" s="3"/>
      <c r="BB1024" s="3"/>
      <c r="BC1024" s="3"/>
      <c r="BD1024" s="3"/>
      <c r="BE1024" s="3"/>
      <c r="BF1024" s="3"/>
    </row>
    <row r="1025" spans="1:58" ht="15">
      <c r="A1025" s="3"/>
      <c r="B1025" s="3"/>
      <c r="C1025" s="62"/>
      <c r="D1025" s="3"/>
      <c r="E1025" s="3"/>
      <c r="F1025" s="3"/>
      <c r="G1025" s="3"/>
      <c r="H1025" s="3"/>
      <c r="I1025" s="6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2"/>
      <c r="AZ1025" s="2"/>
      <c r="BA1025" s="3"/>
      <c r="BB1025" s="3"/>
      <c r="BC1025" s="3"/>
      <c r="BD1025" s="3"/>
      <c r="BE1025" s="3"/>
      <c r="BF1025" s="3"/>
    </row>
    <row r="1026" spans="1:58" ht="15">
      <c r="A1026" s="3"/>
      <c r="B1026" s="3"/>
      <c r="C1026" s="62"/>
      <c r="D1026" s="3"/>
      <c r="E1026" s="3"/>
      <c r="F1026" s="3"/>
      <c r="G1026" s="3"/>
      <c r="H1026" s="3"/>
      <c r="I1026" s="6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2"/>
      <c r="AZ1026" s="2"/>
      <c r="BA1026" s="3"/>
      <c r="BB1026" s="3"/>
      <c r="BC1026" s="3"/>
      <c r="BD1026" s="3"/>
      <c r="BE1026" s="3"/>
      <c r="BF1026" s="3"/>
    </row>
    <row r="1027" spans="1:58" ht="15">
      <c r="A1027" s="3"/>
      <c r="B1027" s="3"/>
      <c r="C1027" s="62"/>
      <c r="D1027" s="3"/>
      <c r="E1027" s="3"/>
      <c r="F1027" s="3"/>
      <c r="G1027" s="3"/>
      <c r="H1027" s="3"/>
      <c r="I1027" s="6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2"/>
      <c r="AZ1027" s="2"/>
      <c r="BA1027" s="3"/>
      <c r="BB1027" s="3"/>
      <c r="BC1027" s="3"/>
      <c r="BD1027" s="3"/>
      <c r="BE1027" s="3"/>
      <c r="BF1027" s="3"/>
    </row>
    <row r="1028" spans="1:58" ht="15">
      <c r="A1028" s="3"/>
      <c r="B1028" s="3"/>
      <c r="C1028" s="62"/>
      <c r="D1028" s="3"/>
      <c r="E1028" s="3"/>
      <c r="F1028" s="3"/>
      <c r="G1028" s="3"/>
      <c r="H1028" s="3"/>
      <c r="I1028" s="6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2"/>
      <c r="AZ1028" s="2"/>
      <c r="BA1028" s="3"/>
      <c r="BB1028" s="3"/>
      <c r="BC1028" s="3"/>
      <c r="BD1028" s="3"/>
      <c r="BE1028" s="3"/>
      <c r="BF1028" s="3"/>
    </row>
    <row r="1029" spans="1:58" ht="15">
      <c r="A1029" s="3"/>
      <c r="B1029" s="3"/>
      <c r="C1029" s="62"/>
      <c r="D1029" s="3"/>
      <c r="E1029" s="3"/>
      <c r="F1029" s="3"/>
      <c r="G1029" s="3"/>
      <c r="H1029" s="3"/>
      <c r="I1029" s="6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2"/>
      <c r="AZ1029" s="2"/>
      <c r="BA1029" s="3"/>
      <c r="BB1029" s="3"/>
      <c r="BC1029" s="3"/>
      <c r="BD1029" s="3"/>
      <c r="BE1029" s="3"/>
      <c r="BF1029" s="3"/>
    </row>
    <row r="1030" spans="1:58" ht="15">
      <c r="A1030" s="3"/>
      <c r="B1030" s="3"/>
      <c r="C1030" s="62"/>
      <c r="D1030" s="3"/>
      <c r="E1030" s="3"/>
      <c r="F1030" s="3"/>
      <c r="G1030" s="3"/>
      <c r="H1030" s="3"/>
      <c r="I1030" s="6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2"/>
      <c r="AZ1030" s="2"/>
      <c r="BA1030" s="3"/>
      <c r="BB1030" s="3"/>
      <c r="BC1030" s="3"/>
      <c r="BD1030" s="3"/>
      <c r="BE1030" s="3"/>
      <c r="BF1030" s="3"/>
    </row>
    <row r="1031" spans="1:58" ht="15">
      <c r="A1031" s="3"/>
      <c r="B1031" s="3"/>
      <c r="C1031" s="62"/>
      <c r="D1031" s="3"/>
      <c r="E1031" s="3"/>
      <c r="F1031" s="3"/>
      <c r="G1031" s="3"/>
      <c r="H1031" s="3"/>
      <c r="I1031" s="6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2"/>
      <c r="AZ1031" s="2"/>
      <c r="BA1031" s="3"/>
      <c r="BB1031" s="3"/>
      <c r="BC1031" s="3"/>
      <c r="BD1031" s="3"/>
      <c r="BE1031" s="3"/>
      <c r="BF1031" s="3"/>
    </row>
    <row r="1032" spans="1:58" ht="15">
      <c r="A1032" s="3"/>
      <c r="B1032" s="3"/>
      <c r="C1032" s="62"/>
      <c r="D1032" s="3"/>
      <c r="E1032" s="3"/>
      <c r="F1032" s="3"/>
      <c r="G1032" s="3"/>
      <c r="H1032" s="3"/>
      <c r="I1032" s="6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2"/>
      <c r="AZ1032" s="2"/>
      <c r="BA1032" s="3"/>
      <c r="BB1032" s="3"/>
      <c r="BC1032" s="3"/>
      <c r="BD1032" s="3"/>
      <c r="BE1032" s="3"/>
      <c r="BF1032" s="3"/>
    </row>
    <row r="1033" spans="1:58" ht="15">
      <c r="A1033" s="3"/>
      <c r="B1033" s="3"/>
      <c r="C1033" s="62"/>
      <c r="D1033" s="3"/>
      <c r="E1033" s="3"/>
      <c r="F1033" s="3"/>
      <c r="G1033" s="3"/>
      <c r="H1033" s="3"/>
      <c r="I1033" s="6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2"/>
      <c r="AZ1033" s="2"/>
      <c r="BA1033" s="3"/>
      <c r="BB1033" s="3"/>
      <c r="BC1033" s="3"/>
      <c r="BD1033" s="3"/>
      <c r="BE1033" s="3"/>
      <c r="BF1033" s="3"/>
    </row>
    <row r="1034" spans="1:58" ht="15">
      <c r="A1034" s="3"/>
      <c r="B1034" s="3"/>
      <c r="C1034" s="62"/>
      <c r="D1034" s="3"/>
      <c r="E1034" s="3"/>
      <c r="F1034" s="3"/>
      <c r="G1034" s="3"/>
      <c r="H1034" s="3"/>
      <c r="I1034" s="6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2"/>
      <c r="AZ1034" s="2"/>
      <c r="BA1034" s="3"/>
      <c r="BB1034" s="3"/>
      <c r="BC1034" s="3"/>
      <c r="BD1034" s="3"/>
      <c r="BE1034" s="3"/>
      <c r="BF1034" s="3"/>
    </row>
    <row r="1035" spans="1:58" ht="15">
      <c r="A1035" s="3"/>
      <c r="B1035" s="3"/>
      <c r="C1035" s="62"/>
      <c r="D1035" s="3"/>
      <c r="E1035" s="3"/>
      <c r="F1035" s="3"/>
      <c r="G1035" s="3"/>
      <c r="H1035" s="3"/>
      <c r="I1035" s="6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2"/>
      <c r="AZ1035" s="2"/>
      <c r="BA1035" s="3"/>
      <c r="BB1035" s="3"/>
      <c r="BC1035" s="3"/>
      <c r="BD1035" s="3"/>
      <c r="BE1035" s="3"/>
      <c r="BF1035" s="3"/>
    </row>
    <row r="1036" spans="1:58" ht="15">
      <c r="A1036" s="3"/>
      <c r="B1036" s="3"/>
      <c r="C1036" s="62"/>
      <c r="D1036" s="3"/>
      <c r="E1036" s="3"/>
      <c r="F1036" s="3"/>
      <c r="G1036" s="3"/>
      <c r="H1036" s="3"/>
      <c r="I1036" s="6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2"/>
      <c r="AZ1036" s="2"/>
      <c r="BA1036" s="3"/>
      <c r="BB1036" s="3"/>
      <c r="BC1036" s="3"/>
      <c r="BD1036" s="3"/>
      <c r="BE1036" s="3"/>
      <c r="BF1036" s="3"/>
    </row>
    <row r="1037" spans="1:58" ht="15">
      <c r="A1037" s="3"/>
      <c r="B1037" s="3"/>
      <c r="C1037" s="62"/>
      <c r="D1037" s="3"/>
      <c r="E1037" s="3"/>
      <c r="F1037" s="3"/>
      <c r="G1037" s="3"/>
      <c r="H1037" s="3"/>
      <c r="I1037" s="6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2"/>
      <c r="AZ1037" s="2"/>
      <c r="BA1037" s="3"/>
      <c r="BB1037" s="3"/>
      <c r="BC1037" s="3"/>
      <c r="BD1037" s="3"/>
      <c r="BE1037" s="3"/>
      <c r="BF1037" s="3"/>
    </row>
    <row r="1038" spans="1:58" ht="15">
      <c r="A1038" s="3"/>
      <c r="B1038" s="3"/>
      <c r="C1038" s="62"/>
      <c r="D1038" s="3"/>
      <c r="E1038" s="3"/>
      <c r="F1038" s="3"/>
      <c r="G1038" s="3"/>
      <c r="H1038" s="3"/>
      <c r="I1038" s="6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2"/>
      <c r="AZ1038" s="2"/>
      <c r="BA1038" s="3"/>
      <c r="BB1038" s="3"/>
      <c r="BC1038" s="3"/>
      <c r="BD1038" s="3"/>
      <c r="BE1038" s="3"/>
      <c r="BF1038" s="3"/>
    </row>
    <row r="1039" spans="1:58" ht="15">
      <c r="A1039" s="3"/>
      <c r="B1039" s="3"/>
      <c r="C1039" s="62"/>
      <c r="D1039" s="3"/>
      <c r="E1039" s="3"/>
      <c r="F1039" s="3"/>
      <c r="G1039" s="3"/>
      <c r="H1039" s="3"/>
      <c r="I1039" s="6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2"/>
      <c r="AZ1039" s="2"/>
      <c r="BA1039" s="3"/>
      <c r="BB1039" s="3"/>
      <c r="BC1039" s="3"/>
      <c r="BD1039" s="3"/>
      <c r="BE1039" s="3"/>
      <c r="BF1039" s="3"/>
    </row>
    <row r="1040" spans="1:58" ht="15">
      <c r="A1040" s="3"/>
      <c r="B1040" s="3"/>
      <c r="C1040" s="62"/>
      <c r="D1040" s="3"/>
      <c r="E1040" s="3"/>
      <c r="F1040" s="3"/>
      <c r="G1040" s="3"/>
      <c r="H1040" s="3"/>
      <c r="I1040" s="6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2"/>
      <c r="AZ1040" s="2"/>
      <c r="BA1040" s="3"/>
      <c r="BB1040" s="3"/>
      <c r="BC1040" s="3"/>
      <c r="BD1040" s="3"/>
      <c r="BE1040" s="3"/>
      <c r="BF1040" s="3"/>
    </row>
    <row r="1041" spans="1:58" ht="15">
      <c r="A1041" s="3"/>
      <c r="B1041" s="3"/>
      <c r="C1041" s="62"/>
      <c r="D1041" s="3"/>
      <c r="E1041" s="3"/>
      <c r="F1041" s="3"/>
      <c r="G1041" s="3"/>
      <c r="H1041" s="3"/>
      <c r="I1041" s="6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2"/>
      <c r="AZ1041" s="2"/>
      <c r="BA1041" s="3"/>
      <c r="BB1041" s="3"/>
      <c r="BC1041" s="3"/>
      <c r="BD1041" s="3"/>
      <c r="BE1041" s="3"/>
      <c r="BF1041" s="3"/>
    </row>
    <row r="1042" spans="1:58" ht="15">
      <c r="A1042" s="3"/>
      <c r="B1042" s="3"/>
      <c r="C1042" s="62"/>
      <c r="D1042" s="3"/>
      <c r="E1042" s="3"/>
      <c r="F1042" s="3"/>
      <c r="G1042" s="3"/>
      <c r="H1042" s="3"/>
      <c r="I1042" s="6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2"/>
      <c r="AZ1042" s="2"/>
      <c r="BA1042" s="3"/>
      <c r="BB1042" s="3"/>
      <c r="BC1042" s="3"/>
      <c r="BD1042" s="3"/>
      <c r="BE1042" s="3"/>
      <c r="BF1042" s="3"/>
    </row>
    <row r="1043" spans="1:58" ht="15">
      <c r="A1043" s="3"/>
      <c r="B1043" s="3"/>
      <c r="C1043" s="62"/>
      <c r="D1043" s="3"/>
      <c r="E1043" s="3"/>
      <c r="F1043" s="3"/>
      <c r="G1043" s="3"/>
      <c r="H1043" s="3"/>
      <c r="I1043" s="6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2"/>
      <c r="AZ1043" s="2"/>
      <c r="BA1043" s="3"/>
      <c r="BB1043" s="3"/>
      <c r="BC1043" s="3"/>
      <c r="BD1043" s="3"/>
      <c r="BE1043" s="3"/>
      <c r="BF1043" s="3"/>
    </row>
    <row r="1044" spans="1:58" ht="15">
      <c r="A1044" s="3"/>
      <c r="B1044" s="3"/>
      <c r="C1044" s="62"/>
      <c r="D1044" s="3"/>
      <c r="E1044" s="3"/>
      <c r="F1044" s="3"/>
      <c r="G1044" s="3"/>
      <c r="H1044" s="3"/>
      <c r="I1044" s="6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2"/>
      <c r="AZ1044" s="2"/>
      <c r="BA1044" s="3"/>
      <c r="BB1044" s="3"/>
      <c r="BC1044" s="3"/>
      <c r="BD1044" s="3"/>
      <c r="BE1044" s="3"/>
      <c r="BF1044" s="3"/>
    </row>
    <row r="1045" spans="1:58" ht="15">
      <c r="A1045" s="3"/>
      <c r="B1045" s="3"/>
      <c r="C1045" s="62"/>
      <c r="D1045" s="3"/>
      <c r="E1045" s="3"/>
      <c r="F1045" s="3"/>
      <c r="G1045" s="3"/>
      <c r="H1045" s="3"/>
      <c r="I1045" s="6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2"/>
      <c r="AZ1045" s="2"/>
      <c r="BA1045" s="3"/>
      <c r="BB1045" s="3"/>
      <c r="BC1045" s="3"/>
      <c r="BD1045" s="3"/>
      <c r="BE1045" s="3"/>
      <c r="BF1045" s="3"/>
    </row>
    <row r="1046" spans="1:58" ht="15">
      <c r="A1046" s="3"/>
      <c r="B1046" s="3"/>
      <c r="C1046" s="62"/>
      <c r="D1046" s="3"/>
      <c r="E1046" s="3"/>
      <c r="F1046" s="3"/>
      <c r="G1046" s="3"/>
      <c r="H1046" s="3"/>
      <c r="I1046" s="6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2"/>
      <c r="AZ1046" s="2"/>
      <c r="BA1046" s="3"/>
      <c r="BB1046" s="3"/>
      <c r="BC1046" s="3"/>
      <c r="BD1046" s="3"/>
      <c r="BE1046" s="3"/>
      <c r="BF1046" s="3"/>
    </row>
    <row r="1047" spans="1:58" ht="15">
      <c r="A1047" s="3"/>
      <c r="B1047" s="3"/>
      <c r="C1047" s="62"/>
      <c r="D1047" s="3"/>
      <c r="E1047" s="3"/>
      <c r="F1047" s="3"/>
      <c r="G1047" s="3"/>
      <c r="H1047" s="3"/>
      <c r="I1047" s="6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2"/>
      <c r="AZ1047" s="2"/>
      <c r="BA1047" s="3"/>
      <c r="BB1047" s="3"/>
      <c r="BC1047" s="3"/>
      <c r="BD1047" s="3"/>
      <c r="BE1047" s="3"/>
      <c r="BF1047" s="3"/>
    </row>
    <row r="1048" spans="1:58" ht="15">
      <c r="A1048" s="3"/>
      <c r="B1048" s="3"/>
      <c r="C1048" s="62"/>
      <c r="D1048" s="3"/>
      <c r="E1048" s="3"/>
      <c r="F1048" s="3"/>
      <c r="G1048" s="3"/>
      <c r="H1048" s="3"/>
      <c r="I1048" s="6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2"/>
      <c r="AZ1048" s="2"/>
      <c r="BA1048" s="3"/>
      <c r="BB1048" s="3"/>
      <c r="BC1048" s="3"/>
      <c r="BD1048" s="3"/>
      <c r="BE1048" s="3"/>
      <c r="BF1048" s="3"/>
    </row>
    <row r="1049" spans="1:58" ht="15">
      <c r="A1049" s="3"/>
      <c r="B1049" s="3"/>
      <c r="C1049" s="62"/>
      <c r="D1049" s="3"/>
      <c r="E1049" s="3"/>
      <c r="F1049" s="3"/>
      <c r="G1049" s="3"/>
      <c r="H1049" s="3"/>
      <c r="I1049" s="6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2"/>
      <c r="AZ1049" s="2"/>
      <c r="BA1049" s="3"/>
      <c r="BB1049" s="3"/>
      <c r="BC1049" s="3"/>
      <c r="BD1049" s="3"/>
      <c r="BE1049" s="3"/>
      <c r="BF1049" s="3"/>
    </row>
    <row r="1050" spans="1:58" ht="15">
      <c r="A1050" s="3"/>
      <c r="B1050" s="3"/>
      <c r="C1050" s="62"/>
      <c r="D1050" s="3"/>
      <c r="E1050" s="3"/>
      <c r="F1050" s="3"/>
      <c r="G1050" s="3"/>
      <c r="H1050" s="3"/>
      <c r="I1050" s="6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2"/>
      <c r="AZ1050" s="2"/>
      <c r="BA1050" s="3"/>
      <c r="BB1050" s="3"/>
      <c r="BC1050" s="3"/>
      <c r="BD1050" s="3"/>
      <c r="BE1050" s="3"/>
      <c r="BF1050" s="3"/>
    </row>
    <row r="1051" spans="1:58" ht="15">
      <c r="A1051" s="3"/>
      <c r="B1051" s="3"/>
      <c r="C1051" s="62"/>
      <c r="D1051" s="3"/>
      <c r="E1051" s="3"/>
      <c r="F1051" s="3"/>
      <c r="G1051" s="3"/>
      <c r="H1051" s="3"/>
      <c r="I1051" s="6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2"/>
      <c r="AZ1051" s="2"/>
      <c r="BA1051" s="3"/>
      <c r="BB1051" s="3"/>
      <c r="BC1051" s="3"/>
      <c r="BD1051" s="3"/>
      <c r="BE1051" s="3"/>
      <c r="BF1051" s="3"/>
    </row>
    <row r="1052" spans="1:58" ht="15">
      <c r="A1052" s="3"/>
      <c r="B1052" s="3"/>
      <c r="C1052" s="62"/>
      <c r="D1052" s="3"/>
      <c r="E1052" s="3"/>
      <c r="F1052" s="3"/>
      <c r="G1052" s="3"/>
      <c r="H1052" s="3"/>
      <c r="I1052" s="6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2"/>
      <c r="AZ1052" s="2"/>
      <c r="BA1052" s="3"/>
      <c r="BB1052" s="3"/>
      <c r="BC1052" s="3"/>
      <c r="BD1052" s="3"/>
      <c r="BE1052" s="3"/>
      <c r="BF1052" s="3"/>
    </row>
    <row r="1053" spans="1:58" ht="15">
      <c r="A1053" s="3"/>
      <c r="B1053" s="3"/>
      <c r="C1053" s="62"/>
      <c r="D1053" s="3"/>
      <c r="E1053" s="3"/>
      <c r="F1053" s="3"/>
      <c r="G1053" s="3"/>
      <c r="H1053" s="3"/>
      <c r="I1053" s="6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2"/>
      <c r="AZ1053" s="2"/>
      <c r="BA1053" s="3"/>
      <c r="BB1053" s="3"/>
      <c r="BC1053" s="3"/>
      <c r="BD1053" s="3"/>
      <c r="BE1053" s="3"/>
      <c r="BF1053" s="3"/>
    </row>
    <row r="1054" spans="1:58" ht="15">
      <c r="A1054" s="3"/>
      <c r="B1054" s="3"/>
      <c r="C1054" s="62"/>
      <c r="D1054" s="3"/>
      <c r="E1054" s="3"/>
      <c r="F1054" s="3"/>
      <c r="G1054" s="3"/>
      <c r="H1054" s="3"/>
      <c r="I1054" s="6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2"/>
      <c r="AZ1054" s="2"/>
      <c r="BA1054" s="3"/>
      <c r="BB1054" s="3"/>
      <c r="BC1054" s="3"/>
      <c r="BD1054" s="3"/>
      <c r="BE1054" s="3"/>
      <c r="BF1054" s="3"/>
    </row>
    <row r="1055" spans="1:58" ht="15">
      <c r="A1055" s="3"/>
      <c r="B1055" s="3"/>
      <c r="C1055" s="62"/>
      <c r="D1055" s="3"/>
      <c r="E1055" s="3"/>
      <c r="F1055" s="3"/>
      <c r="G1055" s="3"/>
      <c r="H1055" s="3"/>
      <c r="I1055" s="6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2"/>
      <c r="AZ1055" s="2"/>
      <c r="BA1055" s="3"/>
      <c r="BB1055" s="3"/>
      <c r="BC1055" s="3"/>
      <c r="BD1055" s="3"/>
      <c r="BE1055" s="3"/>
      <c r="BF1055" s="3"/>
    </row>
    <row r="1056" spans="1:58" ht="15">
      <c r="A1056" s="3"/>
      <c r="B1056" s="3"/>
      <c r="C1056" s="62"/>
      <c r="D1056" s="3"/>
      <c r="E1056" s="3"/>
      <c r="F1056" s="3"/>
      <c r="G1056" s="3"/>
      <c r="H1056" s="3"/>
      <c r="I1056" s="6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2"/>
      <c r="AZ1056" s="2"/>
      <c r="BA1056" s="3"/>
      <c r="BB1056" s="3"/>
      <c r="BC1056" s="3"/>
      <c r="BD1056" s="3"/>
      <c r="BE1056" s="3"/>
      <c r="BF1056" s="3"/>
    </row>
    <row r="1057" spans="1:58" ht="15">
      <c r="A1057" s="3"/>
      <c r="B1057" s="3"/>
      <c r="C1057" s="62"/>
      <c r="D1057" s="3"/>
      <c r="E1057" s="3"/>
      <c r="F1057" s="3"/>
      <c r="G1057" s="3"/>
      <c r="H1057" s="3"/>
      <c r="I1057" s="6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2"/>
      <c r="AZ1057" s="2"/>
      <c r="BA1057" s="3"/>
      <c r="BB1057" s="3"/>
      <c r="BC1057" s="3"/>
      <c r="BD1057" s="3"/>
      <c r="BE1057" s="3"/>
      <c r="BF1057" s="3"/>
    </row>
    <row r="1058" spans="1:58" ht="15">
      <c r="A1058" s="3"/>
      <c r="B1058" s="3"/>
      <c r="C1058" s="62"/>
      <c r="D1058" s="3"/>
      <c r="E1058" s="3"/>
      <c r="F1058" s="3"/>
      <c r="G1058" s="3"/>
      <c r="H1058" s="3"/>
      <c r="I1058" s="6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2"/>
      <c r="AZ1058" s="2"/>
      <c r="BA1058" s="3"/>
      <c r="BB1058" s="3"/>
      <c r="BC1058" s="3"/>
      <c r="BD1058" s="3"/>
      <c r="BE1058" s="3"/>
      <c r="BF1058" s="3"/>
    </row>
    <row r="1059" spans="1:58" ht="15">
      <c r="A1059" s="3"/>
      <c r="B1059" s="3"/>
      <c r="C1059" s="62"/>
      <c r="D1059" s="3"/>
      <c r="E1059" s="3"/>
      <c r="F1059" s="3"/>
      <c r="G1059" s="3"/>
      <c r="H1059" s="3"/>
      <c r="I1059" s="6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2"/>
      <c r="AZ1059" s="2"/>
      <c r="BA1059" s="3"/>
      <c r="BB1059" s="3"/>
      <c r="BC1059" s="3"/>
      <c r="BD1059" s="3"/>
      <c r="BE1059" s="3"/>
      <c r="BF1059" s="3"/>
    </row>
    <row r="1060" spans="1:58" ht="15">
      <c r="A1060" s="3"/>
      <c r="B1060" s="3"/>
      <c r="C1060" s="62"/>
      <c r="D1060" s="3"/>
      <c r="E1060" s="3"/>
      <c r="F1060" s="3"/>
      <c r="G1060" s="3"/>
      <c r="H1060" s="3"/>
      <c r="I1060" s="6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2"/>
      <c r="AZ1060" s="2"/>
      <c r="BA1060" s="3"/>
      <c r="BB1060" s="3"/>
      <c r="BC1060" s="3"/>
      <c r="BD1060" s="3"/>
      <c r="BE1060" s="3"/>
      <c r="BF1060" s="3"/>
    </row>
    <row r="1061" spans="1:58" ht="15">
      <c r="A1061" s="3"/>
      <c r="B1061" s="3"/>
      <c r="C1061" s="62"/>
      <c r="D1061" s="3"/>
      <c r="E1061" s="3"/>
      <c r="F1061" s="3"/>
      <c r="G1061" s="3"/>
      <c r="H1061" s="3"/>
      <c r="I1061" s="6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2"/>
      <c r="AZ1061" s="2"/>
      <c r="BA1061" s="3"/>
      <c r="BB1061" s="3"/>
      <c r="BC1061" s="3"/>
      <c r="BD1061" s="3"/>
      <c r="BE1061" s="3"/>
      <c r="BF1061" s="3"/>
    </row>
    <row r="1062" spans="1:58" ht="15">
      <c r="A1062" s="3"/>
      <c r="B1062" s="3"/>
      <c r="C1062" s="62"/>
      <c r="D1062" s="3"/>
      <c r="E1062" s="3"/>
      <c r="F1062" s="3"/>
      <c r="G1062" s="3"/>
      <c r="H1062" s="3"/>
      <c r="I1062" s="6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2"/>
      <c r="AZ1062" s="2"/>
      <c r="BA1062" s="3"/>
      <c r="BB1062" s="3"/>
      <c r="BC1062" s="3"/>
      <c r="BD1062" s="3"/>
      <c r="BE1062" s="3"/>
      <c r="BF1062" s="3"/>
    </row>
    <row r="1063" spans="1:58" ht="15">
      <c r="A1063" s="3"/>
      <c r="B1063" s="3"/>
      <c r="C1063" s="62"/>
      <c r="D1063" s="3"/>
      <c r="E1063" s="3"/>
      <c r="F1063" s="3"/>
      <c r="G1063" s="3"/>
      <c r="H1063" s="3"/>
      <c r="I1063" s="6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2"/>
      <c r="AZ1063" s="2"/>
      <c r="BA1063" s="3"/>
      <c r="BB1063" s="3"/>
      <c r="BC1063" s="3"/>
      <c r="BD1063" s="3"/>
      <c r="BE1063" s="3"/>
      <c r="BF1063" s="3"/>
    </row>
    <row r="1064" spans="1:58" ht="15">
      <c r="A1064" s="3"/>
      <c r="B1064" s="3"/>
      <c r="C1064" s="62"/>
      <c r="D1064" s="3"/>
      <c r="E1064" s="3"/>
      <c r="F1064" s="3"/>
      <c r="G1064" s="3"/>
      <c r="H1064" s="3"/>
      <c r="I1064" s="6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2"/>
      <c r="AZ1064" s="2"/>
      <c r="BA1064" s="3"/>
      <c r="BB1064" s="3"/>
      <c r="BC1064" s="3"/>
      <c r="BD1064" s="3"/>
      <c r="BE1064" s="3"/>
      <c r="BF1064" s="3"/>
    </row>
    <row r="1065" spans="1:58" ht="15">
      <c r="A1065" s="3"/>
      <c r="B1065" s="3"/>
      <c r="C1065" s="62"/>
      <c r="D1065" s="3"/>
      <c r="E1065" s="3"/>
      <c r="F1065" s="3"/>
      <c r="G1065" s="3"/>
      <c r="H1065" s="3"/>
      <c r="I1065" s="6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2"/>
      <c r="AZ1065" s="2"/>
      <c r="BA1065" s="3"/>
      <c r="BB1065" s="3"/>
      <c r="BC1065" s="3"/>
      <c r="BD1065" s="3"/>
      <c r="BE1065" s="3"/>
      <c r="BF1065" s="3"/>
    </row>
    <row r="1066" spans="1:58" ht="15">
      <c r="A1066" s="3"/>
      <c r="B1066" s="3"/>
      <c r="C1066" s="62"/>
      <c r="D1066" s="3"/>
      <c r="E1066" s="3"/>
      <c r="F1066" s="3"/>
      <c r="G1066" s="3"/>
      <c r="H1066" s="3"/>
      <c r="I1066" s="6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2"/>
      <c r="AZ1066" s="2"/>
      <c r="BA1066" s="3"/>
      <c r="BB1066" s="3"/>
      <c r="BC1066" s="3"/>
      <c r="BD1066" s="3"/>
      <c r="BE1066" s="3"/>
      <c r="BF1066" s="3"/>
    </row>
    <row r="1067" spans="1:58" ht="15">
      <c r="A1067" s="3"/>
      <c r="B1067" s="3"/>
      <c r="C1067" s="62"/>
      <c r="D1067" s="3"/>
      <c r="E1067" s="3"/>
      <c r="F1067" s="3"/>
      <c r="G1067" s="3"/>
      <c r="H1067" s="3"/>
      <c r="I1067" s="6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2"/>
      <c r="AZ1067" s="2"/>
      <c r="BA1067" s="3"/>
      <c r="BB1067" s="3"/>
      <c r="BC1067" s="3"/>
      <c r="BD1067" s="3"/>
      <c r="BE1067" s="3"/>
      <c r="BF1067" s="3"/>
    </row>
    <row r="1068" spans="1:58" ht="15">
      <c r="A1068" s="3"/>
      <c r="B1068" s="3"/>
      <c r="C1068" s="62"/>
      <c r="D1068" s="3"/>
      <c r="E1068" s="3"/>
      <c r="F1068" s="3"/>
      <c r="G1068" s="3"/>
      <c r="H1068" s="3"/>
      <c r="I1068" s="6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2"/>
      <c r="AZ1068" s="2"/>
      <c r="BA1068" s="3"/>
      <c r="BB1068" s="3"/>
      <c r="BC1068" s="3"/>
      <c r="BD1068" s="3"/>
      <c r="BE1068" s="3"/>
      <c r="BF1068" s="3"/>
    </row>
    <row r="1069" spans="1:58" ht="15">
      <c r="A1069" s="3"/>
      <c r="B1069" s="3"/>
      <c r="C1069" s="62"/>
      <c r="D1069" s="3"/>
      <c r="E1069" s="3"/>
      <c r="F1069" s="3"/>
      <c r="G1069" s="3"/>
      <c r="H1069" s="3"/>
      <c r="I1069" s="6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2"/>
      <c r="AZ1069" s="2"/>
      <c r="BA1069" s="3"/>
      <c r="BB1069" s="3"/>
      <c r="BC1069" s="3"/>
      <c r="BD1069" s="3"/>
      <c r="BE1069" s="3"/>
      <c r="BF1069" s="3"/>
    </row>
    <row r="1070" spans="1:58" ht="15">
      <c r="A1070" s="3"/>
      <c r="B1070" s="3"/>
      <c r="C1070" s="62"/>
      <c r="D1070" s="3"/>
      <c r="E1070" s="3"/>
      <c r="F1070" s="3"/>
      <c r="G1070" s="3"/>
      <c r="H1070" s="3"/>
      <c r="I1070" s="6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2"/>
      <c r="AZ1070" s="2"/>
      <c r="BA1070" s="3"/>
      <c r="BB1070" s="3"/>
      <c r="BC1070" s="3"/>
      <c r="BD1070" s="3"/>
      <c r="BE1070" s="3"/>
      <c r="BF1070" s="3"/>
    </row>
    <row r="1071" spans="1:58" ht="15">
      <c r="A1071" s="3"/>
      <c r="B1071" s="3"/>
      <c r="C1071" s="62"/>
      <c r="D1071" s="3"/>
      <c r="E1071" s="3"/>
      <c r="F1071" s="3"/>
      <c r="G1071" s="3"/>
      <c r="H1071" s="3"/>
      <c r="I1071" s="6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2"/>
      <c r="AZ1071" s="2"/>
      <c r="BA1071" s="3"/>
      <c r="BB1071" s="3"/>
      <c r="BC1071" s="3"/>
      <c r="BD1071" s="3"/>
      <c r="BE1071" s="3"/>
      <c r="BF1071" s="3"/>
    </row>
    <row r="1072" spans="1:58" ht="15">
      <c r="A1072" s="3"/>
      <c r="B1072" s="3"/>
      <c r="C1072" s="62"/>
      <c r="D1072" s="3"/>
      <c r="E1072" s="3"/>
      <c r="F1072" s="3"/>
      <c r="G1072" s="3"/>
      <c r="H1072" s="3"/>
      <c r="I1072" s="6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2"/>
      <c r="AZ1072" s="2"/>
      <c r="BA1072" s="3"/>
      <c r="BB1072" s="3"/>
      <c r="BC1072" s="3"/>
      <c r="BD1072" s="3"/>
      <c r="BE1072" s="3"/>
      <c r="BF1072" s="3"/>
    </row>
    <row r="1073" spans="1:58" ht="15">
      <c r="A1073" s="3"/>
      <c r="B1073" s="3"/>
      <c r="C1073" s="62"/>
      <c r="D1073" s="3"/>
      <c r="E1073" s="3"/>
      <c r="F1073" s="3"/>
      <c r="G1073" s="3"/>
      <c r="H1073" s="3"/>
      <c r="I1073" s="6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2"/>
      <c r="AZ1073" s="2"/>
      <c r="BA1073" s="3"/>
      <c r="BB1073" s="3"/>
      <c r="BC1073" s="3"/>
      <c r="BD1073" s="3"/>
      <c r="BE1073" s="3"/>
      <c r="BF1073" s="3"/>
    </row>
    <row r="1074" spans="1:58" ht="15">
      <c r="A1074" s="3"/>
      <c r="B1074" s="3"/>
      <c r="C1074" s="62"/>
      <c r="D1074" s="3"/>
      <c r="E1074" s="3"/>
      <c r="F1074" s="3"/>
      <c r="G1074" s="3"/>
      <c r="H1074" s="3"/>
      <c r="I1074" s="6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2"/>
      <c r="AZ1074" s="2"/>
      <c r="BA1074" s="3"/>
      <c r="BB1074" s="3"/>
      <c r="BC1074" s="3"/>
      <c r="BD1074" s="3"/>
      <c r="BE1074" s="3"/>
      <c r="BF1074" s="3"/>
    </row>
  </sheetData>
  <autoFilter ref="A2:BF388" xr:uid="{00000000-0009-0000-0000-000000000000}"/>
  <mergeCells count="1">
    <mergeCell ref="B1:AX1"/>
  </mergeCells>
  <dataValidations count="4">
    <dataValidation type="list" allowBlank="1" showErrorMessage="1" sqref="B3:B14 B16:B286 B288:B408" xr:uid="{00000000-0002-0000-0000-000000000000}">
      <formula1>"April 2025,May 2025,June 2025,July 2025,August 2025,September 2025,October 2025,Novemeber 2025,Dec 2025,Jan 2026,Feb 2026,Jan 2025,Mar 2026,April 2026"</formula1>
    </dataValidation>
    <dataValidation type="list" allowBlank="1" showErrorMessage="1" sqref="B15" xr:uid="{00000000-0002-0000-0000-000001000000}">
      <formula1>"April 2025,May 2025,June 2025,July 2025,August 2025,September 2025,October 2025,Novemeber 2025,December 2025,Jan 2026,Feb 2026,Nov 2024,Sep 2024,Jan 2025,Oct 2024"</formula1>
    </dataValidation>
    <dataValidation type="list" allowBlank="1" showErrorMessage="1" sqref="D3:D415" xr:uid="{00000000-0002-0000-0000-000002000000}">
      <formula1>"Central,East Central,East Coast,Eastern,North Central,North East Frontier,North Eastern,North Western,Northern,South Central,South East Central ,South Eastern,South Western,Southern,West Central,Western"</formula1>
    </dataValidation>
    <dataValidation type="list" allowBlank="1" showErrorMessage="1" sqref="A3:A408" xr:uid="{00000000-0002-0000-0000-000003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Unit 1 Bhiwadi Haryana,NRIO Adinath Industries INC Unit 2 Bhiwadi Haryana,NRIO Avdesh Tracks(P) Ltd. Mohali Punjab,NRIO Bimla Rail Fastener"&amp;"s Karnal Haryana,NRIO Cemcon Railway Industries Gohana Haryana,NRIO Fateh Chand Jain Faridabad Haryana,NRIO Lauls Private Ltd. Faridabad Haryana,NRIO Panna Lal Kanhiya Lal Bansal LLP Sonipat Haryana,NRIO Siddartha Metal Fabricators Faridabad Haryana,NRIO "&amp;"Super Steels Mohali Punjab,NRIO Vedkiran Steel Industries Pvt. Ltd. Batala Punjab,SRIO Patil Rail Infrastructure pvt ltd Yellampet, Hyderabad  Telangana,WRIO Bridge Track &amp; Tower Pvt Ltd Raipur  Chhatishgarh,WRIO Cosmo Enterprise Raipur  Chhatishgarh,WRIO"&amp;" Pathik Engineering Works Rajnandgaon Chhatishgarh,WRIO Prakash Metallics Pvt Ltd Raipur  Chhatishgarh,WRIO Prakash Monomers Pvt Ltd Raipur  Chhatishgarh,WRIO Royal fasteners Raipur  Chhatishgarh,WRIO Royal Infraconstru Raipur  Chhatishgarh,WRIO Sai Kripa"&amp;" Industries Durg Chhatishgarh,WRIO Technosteel Infraprojects Nagpur  Maharastra ,WRIO Veera Track Fasteners Rajnandgaon Chhatishgarh,NRIO Qualite Steels Sirsa,WRIO Sheth &amp; Co.,WRIO M K Corporation Raigarh,WRIO Jee Kay International Track Pvt. Urla Raipur,"&amp;"NRIO R Rashmi Industries, Jaipur"</formula1>
    </dataValidation>
  </dataValidations>
  <printOptions horizontalCentered="1" gridLines="1"/>
  <pageMargins left="0.7" right="0.7" top="0.75" bottom="0.75" header="0" footer="0"/>
  <pageSetup paperSize="9" fitToHeight="0" pageOrder="overThenDown" orientation="portrait" cellComments="atEnd"/>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2:AZ940"/>
  <sheetViews>
    <sheetView tabSelected="1" topLeftCell="AB1" workbookViewId="0">
      <pane ySplit="2" topLeftCell="A332" activePane="bottomLeft" state="frozen"/>
      <selection pane="bottomLeft" activeCell="C335" sqref="C335"/>
    </sheetView>
  </sheetViews>
  <sheetFormatPr defaultColWidth="12.59765625" defaultRowHeight="15.75" customHeight="1"/>
  <cols>
    <col min="1" max="1" width="62.86328125" customWidth="1"/>
    <col min="2" max="2" width="23.1328125" customWidth="1"/>
    <col min="3" max="4" width="8.73046875" customWidth="1"/>
    <col min="5" max="5" width="7.73046875" customWidth="1"/>
    <col min="6" max="6" width="6.46484375" customWidth="1"/>
    <col min="7" max="7" width="7.73046875" customWidth="1"/>
    <col min="8" max="9" width="8.265625" customWidth="1"/>
    <col min="10" max="10" width="6.265625" customWidth="1"/>
    <col min="11" max="11" width="7.73046875" customWidth="1"/>
    <col min="12" max="12" width="5.86328125" customWidth="1"/>
    <col min="13" max="13" width="7.73046875" customWidth="1"/>
    <col min="14" max="14" width="5.86328125" customWidth="1"/>
    <col min="15" max="15" width="7.73046875" customWidth="1"/>
    <col min="16" max="16" width="5.86328125" customWidth="1"/>
    <col min="17" max="17" width="7.73046875" customWidth="1"/>
    <col min="18" max="18" width="5.86328125" customWidth="1"/>
    <col min="19" max="19" width="7.73046875" customWidth="1"/>
    <col min="20" max="20" width="5.86328125" customWidth="1"/>
    <col min="21" max="21" width="7.73046875" customWidth="1"/>
    <col min="22" max="22" width="5.86328125" customWidth="1"/>
    <col min="23" max="23" width="7.73046875" customWidth="1"/>
    <col min="24" max="24" width="5.86328125" customWidth="1"/>
    <col min="25" max="25" width="7.73046875" customWidth="1"/>
    <col min="26" max="26" width="5.86328125" customWidth="1"/>
    <col min="27" max="27" width="7.73046875" customWidth="1"/>
    <col min="28" max="28" width="5.86328125" customWidth="1"/>
    <col min="29" max="29" width="7.73046875" customWidth="1"/>
    <col min="30" max="30" width="5.86328125" customWidth="1"/>
    <col min="31" max="31" width="7.73046875" customWidth="1"/>
    <col min="32" max="32" width="5.86328125" customWidth="1"/>
    <col min="33" max="33" width="7.73046875" customWidth="1"/>
    <col min="34" max="34" width="5.86328125" customWidth="1"/>
    <col min="35" max="35" width="6.59765625" customWidth="1"/>
    <col min="36" max="36" width="5.86328125" customWidth="1"/>
    <col min="37" max="37" width="7.73046875" customWidth="1"/>
    <col min="38" max="38" width="5.86328125" customWidth="1"/>
    <col min="39" max="39" width="7.73046875" customWidth="1"/>
    <col min="40" max="40" width="6.46484375" customWidth="1"/>
    <col min="41" max="41" width="7.73046875" customWidth="1"/>
    <col min="42" max="42" width="5.86328125" customWidth="1"/>
    <col min="43" max="43" width="9.46484375" customWidth="1"/>
    <col min="44" max="44" width="8.3984375" customWidth="1"/>
    <col min="45" max="45" width="9.1328125" customWidth="1"/>
    <col min="46" max="46" width="5.86328125" customWidth="1"/>
    <col min="47" max="47" width="7.73046875" customWidth="1"/>
  </cols>
  <sheetData>
    <row r="2" spans="1:52" ht="99.4">
      <c r="A2" s="65" t="s">
        <v>1</v>
      </c>
      <c r="B2" s="65" t="s">
        <v>2</v>
      </c>
      <c r="C2" s="66" t="s">
        <v>6</v>
      </c>
      <c r="D2" s="67" t="s">
        <v>7</v>
      </c>
      <c r="E2" s="68" t="s">
        <v>8</v>
      </c>
      <c r="F2" s="67" t="s">
        <v>9</v>
      </c>
      <c r="G2" s="68" t="s">
        <v>10</v>
      </c>
      <c r="H2" s="69" t="s">
        <v>11</v>
      </c>
      <c r="I2" s="70" t="str">
        <f>"%"&amp;H2</f>
        <v>%Visual 
(Sheared Edges, Surface Defects)</v>
      </c>
      <c r="J2" s="71" t="s">
        <v>12</v>
      </c>
      <c r="K2" s="70" t="str">
        <f>"%"&amp;J2</f>
        <v>%Dimensional</v>
      </c>
      <c r="L2" s="69" t="s">
        <v>13</v>
      </c>
      <c r="M2" s="70" t="str">
        <f>"%"&amp;L2</f>
        <v>%Cut bar length</v>
      </c>
      <c r="N2" s="69" t="s">
        <v>14</v>
      </c>
      <c r="O2" s="70" t="str">
        <f>"%"&amp;N2</f>
        <v>%Cut Bar diameter</v>
      </c>
      <c r="P2" s="69" t="s">
        <v>15</v>
      </c>
      <c r="Q2" s="70" t="str">
        <f>"%"&amp;P2</f>
        <v>%Turning length</v>
      </c>
      <c r="R2" s="69" t="s">
        <v>16</v>
      </c>
      <c r="S2" s="70" t="str">
        <f>"%"&amp;R2</f>
        <v xml:space="preserve">%Turning Bar Diameter </v>
      </c>
      <c r="T2" s="69" t="s">
        <v>17</v>
      </c>
      <c r="U2" s="70" t="str">
        <f>"%"&amp;T2</f>
        <v xml:space="preserve">%Flat Bearing Area </v>
      </c>
      <c r="V2" s="69" t="s">
        <v>18</v>
      </c>
      <c r="W2" s="70" t="str">
        <f>"%"&amp;V2</f>
        <v>%Application &amp; Deflection test</v>
      </c>
      <c r="X2" s="69" t="s">
        <v>19</v>
      </c>
      <c r="Y2" s="70" t="str">
        <f>"%"&amp;X2</f>
        <v>%Chemical Composition</v>
      </c>
      <c r="Z2" s="69" t="s">
        <v>20</v>
      </c>
      <c r="AA2" s="70" t="str">
        <f>"%"&amp;Z2</f>
        <v xml:space="preserve">%Toe load </v>
      </c>
      <c r="AB2" s="69" t="s">
        <v>21</v>
      </c>
      <c r="AC2" s="70" t="str">
        <f>"%"&amp;AB2</f>
        <v>%Hardness</v>
      </c>
      <c r="AD2" s="69" t="s">
        <v>22</v>
      </c>
      <c r="AE2" s="70" t="str">
        <f>"%"&amp;AD2</f>
        <v>%Microstructure</v>
      </c>
      <c r="AF2" s="69" t="s">
        <v>23</v>
      </c>
      <c r="AG2" s="70" t="str">
        <f>"%"&amp;AF2</f>
        <v>%Grain size</v>
      </c>
      <c r="AH2" s="69" t="s">
        <v>24</v>
      </c>
      <c r="AI2" s="70" t="str">
        <f>"%"&amp;AH2</f>
        <v>%Depth of Decarburization</v>
      </c>
      <c r="AJ2" s="69" t="s">
        <v>25</v>
      </c>
      <c r="AK2" s="70" t="str">
        <f>"%"&amp;AJ2</f>
        <v>%Inclusion rating</v>
      </c>
      <c r="AL2" s="69" t="s">
        <v>26</v>
      </c>
      <c r="AM2" s="70" t="str">
        <f>"%"&amp;AL2</f>
        <v>%MPI</v>
      </c>
      <c r="AN2" s="69" t="s">
        <v>27</v>
      </c>
      <c r="AO2" s="70" t="str">
        <f>"%"&amp;AN2</f>
        <v>%Forging defect</v>
      </c>
      <c r="AP2" s="69" t="s">
        <v>28</v>
      </c>
      <c r="AQ2" s="70" t="str">
        <f>"%"&amp;AP2</f>
        <v>%Marking</v>
      </c>
      <c r="AR2" s="69" t="s">
        <v>29</v>
      </c>
      <c r="AS2" s="70" t="str">
        <f>"%"&amp;AR2</f>
        <v xml:space="preserve">%Embossing Die Impression / Failure </v>
      </c>
      <c r="AT2" s="69" t="s">
        <v>30</v>
      </c>
      <c r="AU2" s="70" t="str">
        <f>"%"&amp;AT2</f>
        <v>%Other (less weight)</v>
      </c>
      <c r="AV2" s="72"/>
      <c r="AW2" s="72"/>
      <c r="AX2" s="72"/>
      <c r="AY2" s="72"/>
      <c r="AZ2" s="72"/>
    </row>
    <row r="3" spans="1:52" ht="13.9">
      <c r="A3" s="73" t="s">
        <v>31</v>
      </c>
      <c r="B3" s="73" t="s">
        <v>131</v>
      </c>
      <c r="C3" s="74">
        <f t="shared" ref="C3:C53" si="0">D3+F3</f>
        <v>34664</v>
      </c>
      <c r="D3" s="74">
        <v>34447</v>
      </c>
      <c r="E3" s="75">
        <f t="shared" ref="E3:E209" si="1">D3/C3</f>
        <v>0.99373990306946691</v>
      </c>
      <c r="F3" s="74">
        <v>217</v>
      </c>
      <c r="G3" s="75">
        <f t="shared" ref="G3:G206" si="2">F3/$C3</f>
        <v>6.2600969305331182E-3</v>
      </c>
      <c r="H3" s="74">
        <v>5</v>
      </c>
      <c r="I3" s="75">
        <f t="shared" ref="I3:I206" si="3">H3/$C3</f>
        <v>1.4424186475882759E-4</v>
      </c>
      <c r="J3" s="74">
        <v>26</v>
      </c>
      <c r="K3" s="75">
        <f t="shared" ref="K3:K206" si="4">J3/$C3</f>
        <v>7.5005769674590353E-4</v>
      </c>
      <c r="L3" s="74">
        <v>102</v>
      </c>
      <c r="M3" s="75">
        <f t="shared" ref="M3:M206" si="5">L3/$C3</f>
        <v>2.942534041080083E-3</v>
      </c>
      <c r="N3" s="74">
        <v>0</v>
      </c>
      <c r="O3" s="75">
        <f t="shared" ref="O3:O206" si="6">N3/$C3</f>
        <v>0</v>
      </c>
      <c r="P3" s="74">
        <v>26</v>
      </c>
      <c r="Q3" s="75">
        <f t="shared" ref="Q3:Q206" si="7">P3/$C3</f>
        <v>7.5005769674590353E-4</v>
      </c>
      <c r="R3" s="74">
        <v>0</v>
      </c>
      <c r="S3" s="75">
        <f t="shared" ref="S3:S206" si="8">R3/$C3</f>
        <v>0</v>
      </c>
      <c r="T3" s="74">
        <v>0</v>
      </c>
      <c r="U3" s="75">
        <f t="shared" ref="U3:U206" si="9">T3/$C3</f>
        <v>0</v>
      </c>
      <c r="V3" s="74"/>
      <c r="W3" s="75">
        <f t="shared" ref="W3:W206" si="10">V3/$C3</f>
        <v>0</v>
      </c>
      <c r="X3" s="74"/>
      <c r="Y3" s="75">
        <f t="shared" ref="Y3:Y206" si="11">X3/$C3</f>
        <v>0</v>
      </c>
      <c r="Z3" s="74">
        <v>55</v>
      </c>
      <c r="AA3" s="75">
        <f t="shared" ref="AA3:AA206" si="12">Z3/$C3</f>
        <v>1.5866605123471037E-3</v>
      </c>
      <c r="AB3" s="74">
        <v>0</v>
      </c>
      <c r="AC3" s="75">
        <f t="shared" ref="AC3:AC206" si="13">AB3/$C3</f>
        <v>0</v>
      </c>
      <c r="AD3" s="74"/>
      <c r="AE3" s="75">
        <f t="shared" ref="AE3:AE206" si="14">AD3/$C3</f>
        <v>0</v>
      </c>
      <c r="AF3" s="74"/>
      <c r="AG3" s="75">
        <f t="shared" ref="AG3:AG206" si="15">AF3/$C3</f>
        <v>0</v>
      </c>
      <c r="AH3" s="74"/>
      <c r="AI3" s="75">
        <f t="shared" ref="AI3:AI206" si="16">AH3/$C$3</f>
        <v>0</v>
      </c>
      <c r="AJ3" s="74"/>
      <c r="AK3" s="75">
        <f t="shared" ref="AK3:AK206" si="17">AJ3/$C3</f>
        <v>0</v>
      </c>
      <c r="AL3" s="74">
        <v>0</v>
      </c>
      <c r="AM3" s="75">
        <f t="shared" ref="AM3:AM206" si="18">AL3/$C3</f>
        <v>0</v>
      </c>
      <c r="AN3" s="74">
        <v>0</v>
      </c>
      <c r="AO3" s="75">
        <f t="shared" ref="AO3:AO206" si="19">AN3/$C3</f>
        <v>0</v>
      </c>
      <c r="AP3" s="74">
        <v>0</v>
      </c>
      <c r="AQ3" s="75">
        <f t="shared" ref="AQ3:AQ206" si="20">AP3/$C3</f>
        <v>0</v>
      </c>
      <c r="AR3" s="74">
        <v>3</v>
      </c>
      <c r="AS3" s="75">
        <f t="shared" ref="AS3:AS206" si="21">AR3/$C3</f>
        <v>8.6545118855296555E-5</v>
      </c>
      <c r="AT3" s="74"/>
      <c r="AU3" s="75">
        <f t="shared" ref="AU3:AU206" si="22">AT3/$C3</f>
        <v>0</v>
      </c>
      <c r="AV3" s="76"/>
      <c r="AW3" s="76"/>
      <c r="AX3" s="76"/>
      <c r="AY3" s="76"/>
      <c r="AZ3" s="76"/>
    </row>
    <row r="4" spans="1:52" ht="13.9">
      <c r="A4" s="73" t="s">
        <v>31</v>
      </c>
      <c r="B4" s="73" t="s">
        <v>127</v>
      </c>
      <c r="C4" s="74">
        <f t="shared" si="0"/>
        <v>40443</v>
      </c>
      <c r="D4" s="74">
        <v>40119</v>
      </c>
      <c r="E4" s="75">
        <f t="shared" si="1"/>
        <v>0.99198872487204215</v>
      </c>
      <c r="F4" s="74">
        <v>324</v>
      </c>
      <c r="G4" s="75">
        <f t="shared" si="2"/>
        <v>8.0112751279578665E-3</v>
      </c>
      <c r="H4" s="74">
        <v>0</v>
      </c>
      <c r="I4" s="75">
        <f t="shared" si="3"/>
        <v>0</v>
      </c>
      <c r="J4" s="74">
        <v>43</v>
      </c>
      <c r="K4" s="75">
        <f t="shared" si="4"/>
        <v>1.063224785500581E-3</v>
      </c>
      <c r="L4" s="74">
        <v>145</v>
      </c>
      <c r="M4" s="75">
        <f t="shared" si="5"/>
        <v>3.5852928813391687E-3</v>
      </c>
      <c r="N4" s="74">
        <v>0</v>
      </c>
      <c r="O4" s="75">
        <f t="shared" si="6"/>
        <v>0</v>
      </c>
      <c r="P4" s="74">
        <v>48</v>
      </c>
      <c r="Q4" s="75">
        <f t="shared" si="7"/>
        <v>1.1868555745122766E-3</v>
      </c>
      <c r="R4" s="74">
        <v>0</v>
      </c>
      <c r="S4" s="75">
        <f t="shared" si="8"/>
        <v>0</v>
      </c>
      <c r="T4" s="74">
        <v>0</v>
      </c>
      <c r="U4" s="75">
        <f t="shared" si="9"/>
        <v>0</v>
      </c>
      <c r="V4" s="74"/>
      <c r="W4" s="75">
        <f t="shared" si="10"/>
        <v>0</v>
      </c>
      <c r="X4" s="74"/>
      <c r="Y4" s="75">
        <f t="shared" si="11"/>
        <v>0</v>
      </c>
      <c r="Z4" s="74">
        <v>49</v>
      </c>
      <c r="AA4" s="75">
        <f t="shared" si="12"/>
        <v>1.2115817323146156E-3</v>
      </c>
      <c r="AB4" s="74">
        <v>0</v>
      </c>
      <c r="AC4" s="75">
        <f t="shared" si="13"/>
        <v>0</v>
      </c>
      <c r="AD4" s="74"/>
      <c r="AE4" s="75">
        <f t="shared" si="14"/>
        <v>0</v>
      </c>
      <c r="AF4" s="74"/>
      <c r="AG4" s="75">
        <f t="shared" si="15"/>
        <v>0</v>
      </c>
      <c r="AH4" s="74"/>
      <c r="AI4" s="75">
        <f t="shared" si="16"/>
        <v>0</v>
      </c>
      <c r="AJ4" s="74"/>
      <c r="AK4" s="75">
        <f t="shared" si="17"/>
        <v>0</v>
      </c>
      <c r="AL4" s="74">
        <v>0</v>
      </c>
      <c r="AM4" s="75">
        <f t="shared" si="18"/>
        <v>0</v>
      </c>
      <c r="AN4" s="74">
        <v>30</v>
      </c>
      <c r="AO4" s="75">
        <f t="shared" si="19"/>
        <v>7.4178473407017281E-4</v>
      </c>
      <c r="AP4" s="74">
        <v>0</v>
      </c>
      <c r="AQ4" s="75">
        <f t="shared" si="20"/>
        <v>0</v>
      </c>
      <c r="AR4" s="74">
        <v>9</v>
      </c>
      <c r="AS4" s="75">
        <f t="shared" si="21"/>
        <v>2.2253542022105185E-4</v>
      </c>
      <c r="AT4" s="74"/>
      <c r="AU4" s="75">
        <f t="shared" si="22"/>
        <v>0</v>
      </c>
      <c r="AV4" s="76"/>
      <c r="AW4" s="76"/>
      <c r="AX4" s="76"/>
      <c r="AY4" s="76"/>
      <c r="AZ4" s="76"/>
    </row>
    <row r="5" spans="1:52" ht="13.9">
      <c r="A5" s="73" t="s">
        <v>31</v>
      </c>
      <c r="B5" s="73" t="s">
        <v>125</v>
      </c>
      <c r="C5" s="74">
        <f t="shared" si="0"/>
        <v>64388</v>
      </c>
      <c r="D5" s="74">
        <v>63682</v>
      </c>
      <c r="E5" s="75">
        <f t="shared" si="1"/>
        <v>0.98903522395477417</v>
      </c>
      <c r="F5" s="74">
        <v>706</v>
      </c>
      <c r="G5" s="75">
        <f t="shared" si="2"/>
        <v>1.0964776045225819E-2</v>
      </c>
      <c r="H5" s="74">
        <v>0</v>
      </c>
      <c r="I5" s="75">
        <f t="shared" si="3"/>
        <v>0</v>
      </c>
      <c r="J5" s="74">
        <v>208</v>
      </c>
      <c r="K5" s="75">
        <f t="shared" si="4"/>
        <v>3.2304156053923091E-3</v>
      </c>
      <c r="L5" s="74">
        <v>198</v>
      </c>
      <c r="M5" s="75">
        <f t="shared" si="5"/>
        <v>3.0751071628253713E-3</v>
      </c>
      <c r="N5" s="74">
        <v>0</v>
      </c>
      <c r="O5" s="75">
        <f t="shared" si="6"/>
        <v>0</v>
      </c>
      <c r="P5" s="74">
        <v>38</v>
      </c>
      <c r="Q5" s="75">
        <f t="shared" si="7"/>
        <v>5.9017208175436416E-4</v>
      </c>
      <c r="R5" s="74">
        <v>0</v>
      </c>
      <c r="S5" s="75">
        <f t="shared" si="8"/>
        <v>0</v>
      </c>
      <c r="T5" s="74">
        <v>0</v>
      </c>
      <c r="U5" s="75">
        <f t="shared" si="9"/>
        <v>0</v>
      </c>
      <c r="V5" s="74"/>
      <c r="W5" s="75">
        <f t="shared" si="10"/>
        <v>0</v>
      </c>
      <c r="X5" s="74"/>
      <c r="Y5" s="75">
        <f t="shared" si="11"/>
        <v>0</v>
      </c>
      <c r="Z5" s="74">
        <v>117</v>
      </c>
      <c r="AA5" s="75">
        <f t="shared" si="12"/>
        <v>1.8171087780331739E-3</v>
      </c>
      <c r="AB5" s="74">
        <v>0</v>
      </c>
      <c r="AC5" s="75">
        <f t="shared" si="13"/>
        <v>0</v>
      </c>
      <c r="AD5" s="74"/>
      <c r="AE5" s="75">
        <f t="shared" si="14"/>
        <v>0</v>
      </c>
      <c r="AF5" s="74"/>
      <c r="AG5" s="75">
        <f t="shared" si="15"/>
        <v>0</v>
      </c>
      <c r="AH5" s="74"/>
      <c r="AI5" s="75">
        <f t="shared" si="16"/>
        <v>0</v>
      </c>
      <c r="AJ5" s="74"/>
      <c r="AK5" s="75">
        <f t="shared" si="17"/>
        <v>0</v>
      </c>
      <c r="AL5" s="74">
        <v>0</v>
      </c>
      <c r="AM5" s="75">
        <f t="shared" si="18"/>
        <v>0</v>
      </c>
      <c r="AN5" s="74">
        <v>99</v>
      </c>
      <c r="AO5" s="75">
        <f t="shared" si="19"/>
        <v>1.5375535814126857E-3</v>
      </c>
      <c r="AP5" s="74">
        <v>0</v>
      </c>
      <c r="AQ5" s="75">
        <f t="shared" si="20"/>
        <v>0</v>
      </c>
      <c r="AR5" s="74">
        <v>46</v>
      </c>
      <c r="AS5" s="75">
        <f t="shared" si="21"/>
        <v>7.144188358079145E-4</v>
      </c>
      <c r="AT5" s="74"/>
      <c r="AU5" s="75">
        <f t="shared" si="22"/>
        <v>0</v>
      </c>
      <c r="AV5" s="76"/>
      <c r="AW5" s="76"/>
      <c r="AX5" s="76"/>
      <c r="AY5" s="76"/>
      <c r="AZ5" s="76"/>
    </row>
    <row r="6" spans="1:52" ht="13.9">
      <c r="A6" s="73" t="s">
        <v>31</v>
      </c>
      <c r="B6" s="73" t="s">
        <v>138</v>
      </c>
      <c r="C6" s="74">
        <f t="shared" si="0"/>
        <v>54536</v>
      </c>
      <c r="D6" s="74">
        <v>53885</v>
      </c>
      <c r="E6" s="75">
        <f t="shared" si="1"/>
        <v>0.98806293090802411</v>
      </c>
      <c r="F6" s="74">
        <v>651</v>
      </c>
      <c r="G6" s="75">
        <f t="shared" si="2"/>
        <v>1.1937069091975942E-2</v>
      </c>
      <c r="H6" s="74">
        <v>0</v>
      </c>
      <c r="I6" s="75">
        <f t="shared" si="3"/>
        <v>0</v>
      </c>
      <c r="J6" s="74">
        <v>120</v>
      </c>
      <c r="K6" s="75">
        <f t="shared" si="4"/>
        <v>2.2003813994425701E-3</v>
      </c>
      <c r="L6" s="74">
        <v>277</v>
      </c>
      <c r="M6" s="75">
        <f t="shared" si="5"/>
        <v>5.0792137303799327E-3</v>
      </c>
      <c r="N6" s="74">
        <v>0</v>
      </c>
      <c r="O6" s="75">
        <f t="shared" si="6"/>
        <v>0</v>
      </c>
      <c r="P6" s="74">
        <v>29</v>
      </c>
      <c r="Q6" s="75">
        <f t="shared" si="7"/>
        <v>5.3175883819862109E-4</v>
      </c>
      <c r="R6" s="74">
        <v>0</v>
      </c>
      <c r="S6" s="75">
        <f t="shared" si="8"/>
        <v>0</v>
      </c>
      <c r="T6" s="74">
        <v>0</v>
      </c>
      <c r="U6" s="75">
        <f t="shared" si="9"/>
        <v>0</v>
      </c>
      <c r="V6" s="74"/>
      <c r="W6" s="75">
        <f t="shared" si="10"/>
        <v>0</v>
      </c>
      <c r="X6" s="74"/>
      <c r="Y6" s="75">
        <f t="shared" si="11"/>
        <v>0</v>
      </c>
      <c r="Z6" s="74">
        <v>86</v>
      </c>
      <c r="AA6" s="75">
        <f t="shared" si="12"/>
        <v>1.576940002933842E-3</v>
      </c>
      <c r="AB6" s="74">
        <v>0</v>
      </c>
      <c r="AC6" s="75">
        <f t="shared" si="13"/>
        <v>0</v>
      </c>
      <c r="AD6" s="74"/>
      <c r="AE6" s="75">
        <f t="shared" si="14"/>
        <v>0</v>
      </c>
      <c r="AF6" s="74"/>
      <c r="AG6" s="75">
        <f t="shared" si="15"/>
        <v>0</v>
      </c>
      <c r="AH6" s="74"/>
      <c r="AI6" s="75">
        <f t="shared" si="16"/>
        <v>0</v>
      </c>
      <c r="AJ6" s="74"/>
      <c r="AK6" s="75">
        <f t="shared" si="17"/>
        <v>0</v>
      </c>
      <c r="AL6" s="74">
        <v>0</v>
      </c>
      <c r="AM6" s="75">
        <f t="shared" si="18"/>
        <v>0</v>
      </c>
      <c r="AN6" s="74">
        <v>117</v>
      </c>
      <c r="AO6" s="75">
        <f t="shared" si="19"/>
        <v>2.1453718644565056E-3</v>
      </c>
      <c r="AP6" s="74">
        <v>0</v>
      </c>
      <c r="AQ6" s="75">
        <f t="shared" si="20"/>
        <v>0</v>
      </c>
      <c r="AR6" s="74">
        <v>22</v>
      </c>
      <c r="AS6" s="75">
        <f t="shared" si="21"/>
        <v>4.0340325656447115E-4</v>
      </c>
      <c r="AT6" s="74"/>
      <c r="AU6" s="75">
        <f t="shared" si="22"/>
        <v>0</v>
      </c>
      <c r="AV6" s="76"/>
      <c r="AW6" s="76"/>
      <c r="AX6" s="76"/>
      <c r="AY6" s="76"/>
      <c r="AZ6" s="76"/>
    </row>
    <row r="7" spans="1:52" ht="13.9">
      <c r="A7" s="73" t="s">
        <v>31</v>
      </c>
      <c r="B7" s="73" t="s">
        <v>147</v>
      </c>
      <c r="C7" s="74">
        <f t="shared" si="0"/>
        <v>13699</v>
      </c>
      <c r="D7" s="74">
        <v>13660</v>
      </c>
      <c r="E7" s="75">
        <f t="shared" si="1"/>
        <v>0.99715307686692456</v>
      </c>
      <c r="F7" s="74">
        <v>39</v>
      </c>
      <c r="G7" s="75">
        <f t="shared" si="2"/>
        <v>2.8469231330754069E-3</v>
      </c>
      <c r="H7" s="74">
        <v>0</v>
      </c>
      <c r="I7" s="75">
        <f t="shared" si="3"/>
        <v>0</v>
      </c>
      <c r="J7" s="74">
        <v>10</v>
      </c>
      <c r="K7" s="75">
        <f t="shared" si="4"/>
        <v>7.299802905321556E-4</v>
      </c>
      <c r="L7" s="74">
        <v>0</v>
      </c>
      <c r="M7" s="75">
        <f t="shared" si="5"/>
        <v>0</v>
      </c>
      <c r="N7" s="74">
        <v>0</v>
      </c>
      <c r="O7" s="75">
        <f t="shared" si="6"/>
        <v>0</v>
      </c>
      <c r="P7" s="74">
        <v>0</v>
      </c>
      <c r="Q7" s="75">
        <f t="shared" si="7"/>
        <v>0</v>
      </c>
      <c r="R7" s="74">
        <v>0</v>
      </c>
      <c r="S7" s="75">
        <f t="shared" si="8"/>
        <v>0</v>
      </c>
      <c r="T7" s="74">
        <v>0</v>
      </c>
      <c r="U7" s="75">
        <f t="shared" si="9"/>
        <v>0</v>
      </c>
      <c r="V7" s="74"/>
      <c r="W7" s="75">
        <f t="shared" si="10"/>
        <v>0</v>
      </c>
      <c r="X7" s="74"/>
      <c r="Y7" s="75">
        <f t="shared" si="11"/>
        <v>0</v>
      </c>
      <c r="Z7" s="74">
        <v>14</v>
      </c>
      <c r="AA7" s="75">
        <f t="shared" si="12"/>
        <v>1.021972406745018E-3</v>
      </c>
      <c r="AB7" s="74">
        <v>0</v>
      </c>
      <c r="AC7" s="75">
        <f t="shared" si="13"/>
        <v>0</v>
      </c>
      <c r="AD7" s="74"/>
      <c r="AE7" s="75">
        <f t="shared" si="14"/>
        <v>0</v>
      </c>
      <c r="AF7" s="74"/>
      <c r="AG7" s="75">
        <f t="shared" si="15"/>
        <v>0</v>
      </c>
      <c r="AH7" s="74"/>
      <c r="AI7" s="75">
        <f t="shared" si="16"/>
        <v>0</v>
      </c>
      <c r="AJ7" s="74"/>
      <c r="AK7" s="75">
        <f t="shared" si="17"/>
        <v>0</v>
      </c>
      <c r="AL7" s="74">
        <v>0</v>
      </c>
      <c r="AM7" s="75">
        <f t="shared" si="18"/>
        <v>0</v>
      </c>
      <c r="AN7" s="74">
        <v>12</v>
      </c>
      <c r="AO7" s="75">
        <f t="shared" si="19"/>
        <v>8.7597634863858674E-4</v>
      </c>
      <c r="AP7" s="74">
        <v>0</v>
      </c>
      <c r="AQ7" s="75">
        <f t="shared" si="20"/>
        <v>0</v>
      </c>
      <c r="AR7" s="74">
        <v>3</v>
      </c>
      <c r="AS7" s="75">
        <f t="shared" si="21"/>
        <v>2.1899408715964669E-4</v>
      </c>
      <c r="AT7" s="74"/>
      <c r="AU7" s="75">
        <f t="shared" si="22"/>
        <v>0</v>
      </c>
      <c r="AV7" s="76"/>
      <c r="AW7" s="76"/>
      <c r="AX7" s="76"/>
      <c r="AY7" s="76"/>
      <c r="AZ7" s="76"/>
    </row>
    <row r="8" spans="1:52" ht="13.9">
      <c r="A8" s="73" t="s">
        <v>35</v>
      </c>
      <c r="B8" s="73" t="s">
        <v>131</v>
      </c>
      <c r="C8" s="74">
        <f t="shared" si="0"/>
        <v>15599</v>
      </c>
      <c r="D8" s="74">
        <v>15520</v>
      </c>
      <c r="E8" s="75">
        <f t="shared" si="1"/>
        <v>0.99493557279312772</v>
      </c>
      <c r="F8" s="74">
        <v>79</v>
      </c>
      <c r="G8" s="75">
        <f t="shared" si="2"/>
        <v>5.0644272068722353E-3</v>
      </c>
      <c r="H8" s="74">
        <v>0</v>
      </c>
      <c r="I8" s="75">
        <f t="shared" si="3"/>
        <v>0</v>
      </c>
      <c r="J8" s="74">
        <v>0</v>
      </c>
      <c r="K8" s="75">
        <f t="shared" si="4"/>
        <v>0</v>
      </c>
      <c r="L8" s="74">
        <v>8</v>
      </c>
      <c r="M8" s="75">
        <f t="shared" si="5"/>
        <v>5.1285338803769471E-4</v>
      </c>
      <c r="N8" s="74">
        <v>0</v>
      </c>
      <c r="O8" s="75">
        <f t="shared" si="6"/>
        <v>0</v>
      </c>
      <c r="P8" s="74">
        <v>20</v>
      </c>
      <c r="Q8" s="75">
        <f t="shared" si="7"/>
        <v>1.2821334700942367E-3</v>
      </c>
      <c r="R8" s="74">
        <v>42</v>
      </c>
      <c r="S8" s="75">
        <f t="shared" si="8"/>
        <v>2.6924802871978971E-3</v>
      </c>
      <c r="T8" s="74">
        <v>0</v>
      </c>
      <c r="U8" s="75">
        <f t="shared" si="9"/>
        <v>0</v>
      </c>
      <c r="V8" s="74"/>
      <c r="W8" s="75">
        <f t="shared" si="10"/>
        <v>0</v>
      </c>
      <c r="X8" s="74"/>
      <c r="Y8" s="75">
        <f t="shared" si="11"/>
        <v>0</v>
      </c>
      <c r="Z8" s="74">
        <v>0</v>
      </c>
      <c r="AA8" s="75">
        <f t="shared" si="12"/>
        <v>0</v>
      </c>
      <c r="AB8" s="74">
        <v>0</v>
      </c>
      <c r="AC8" s="75">
        <f t="shared" si="13"/>
        <v>0</v>
      </c>
      <c r="AD8" s="74"/>
      <c r="AE8" s="75">
        <f t="shared" si="14"/>
        <v>0</v>
      </c>
      <c r="AF8" s="74"/>
      <c r="AG8" s="75">
        <f t="shared" si="15"/>
        <v>0</v>
      </c>
      <c r="AH8" s="74"/>
      <c r="AI8" s="75">
        <f t="shared" si="16"/>
        <v>0</v>
      </c>
      <c r="AJ8" s="74"/>
      <c r="AK8" s="75">
        <f t="shared" si="17"/>
        <v>0</v>
      </c>
      <c r="AL8" s="74">
        <v>9</v>
      </c>
      <c r="AM8" s="75">
        <f t="shared" si="18"/>
        <v>5.7696006154240654E-4</v>
      </c>
      <c r="AN8" s="74">
        <v>0</v>
      </c>
      <c r="AO8" s="75">
        <f t="shared" si="19"/>
        <v>0</v>
      </c>
      <c r="AP8" s="74">
        <v>0</v>
      </c>
      <c r="AQ8" s="75">
        <f t="shared" si="20"/>
        <v>0</v>
      </c>
      <c r="AR8" s="74">
        <v>0</v>
      </c>
      <c r="AS8" s="75">
        <f t="shared" si="21"/>
        <v>0</v>
      </c>
      <c r="AT8" s="74"/>
      <c r="AU8" s="75">
        <f t="shared" si="22"/>
        <v>0</v>
      </c>
      <c r="AV8" s="76"/>
      <c r="AW8" s="76"/>
      <c r="AX8" s="76"/>
      <c r="AY8" s="76"/>
      <c r="AZ8" s="76"/>
    </row>
    <row r="9" spans="1:52" ht="13.9">
      <c r="A9" s="73" t="s">
        <v>35</v>
      </c>
      <c r="B9" s="73" t="s">
        <v>127</v>
      </c>
      <c r="C9" s="74">
        <f t="shared" si="0"/>
        <v>85419</v>
      </c>
      <c r="D9" s="74">
        <v>84700</v>
      </c>
      <c r="E9" s="75">
        <f t="shared" si="1"/>
        <v>0.99158266896123815</v>
      </c>
      <c r="F9" s="74">
        <v>719</v>
      </c>
      <c r="G9" s="75">
        <f t="shared" si="2"/>
        <v>8.4173310387618688E-3</v>
      </c>
      <c r="H9" s="74">
        <v>0</v>
      </c>
      <c r="I9" s="75">
        <f t="shared" si="3"/>
        <v>0</v>
      </c>
      <c r="J9" s="74">
        <v>72</v>
      </c>
      <c r="K9" s="75">
        <f t="shared" si="4"/>
        <v>8.4290380360341373E-4</v>
      </c>
      <c r="L9" s="74">
        <v>110</v>
      </c>
      <c r="M9" s="75">
        <f t="shared" si="5"/>
        <v>1.2877696999496599E-3</v>
      </c>
      <c r="N9" s="74">
        <v>0</v>
      </c>
      <c r="O9" s="75">
        <f t="shared" si="6"/>
        <v>0</v>
      </c>
      <c r="P9" s="74">
        <v>195</v>
      </c>
      <c r="Q9" s="75">
        <f t="shared" si="7"/>
        <v>2.2828644680925789E-3</v>
      </c>
      <c r="R9" s="74">
        <v>198</v>
      </c>
      <c r="S9" s="75">
        <f t="shared" si="8"/>
        <v>2.3179854599093878E-3</v>
      </c>
      <c r="T9" s="74">
        <v>0</v>
      </c>
      <c r="U9" s="75">
        <f t="shared" si="9"/>
        <v>0</v>
      </c>
      <c r="V9" s="74"/>
      <c r="W9" s="75">
        <f t="shared" si="10"/>
        <v>0</v>
      </c>
      <c r="X9" s="74"/>
      <c r="Y9" s="75">
        <f t="shared" si="11"/>
        <v>0</v>
      </c>
      <c r="Z9" s="74">
        <v>0</v>
      </c>
      <c r="AA9" s="75">
        <f t="shared" si="12"/>
        <v>0</v>
      </c>
      <c r="AB9" s="74">
        <v>59</v>
      </c>
      <c r="AC9" s="75">
        <f t="shared" si="13"/>
        <v>6.9071283906390853E-4</v>
      </c>
      <c r="AD9" s="74"/>
      <c r="AE9" s="75">
        <f t="shared" si="14"/>
        <v>0</v>
      </c>
      <c r="AF9" s="74"/>
      <c r="AG9" s="75">
        <f t="shared" si="15"/>
        <v>0</v>
      </c>
      <c r="AH9" s="74"/>
      <c r="AI9" s="75">
        <f t="shared" si="16"/>
        <v>0</v>
      </c>
      <c r="AJ9" s="74"/>
      <c r="AK9" s="75">
        <f t="shared" si="17"/>
        <v>0</v>
      </c>
      <c r="AL9" s="74">
        <v>17</v>
      </c>
      <c r="AM9" s="75">
        <f t="shared" si="18"/>
        <v>1.9901895362858381E-4</v>
      </c>
      <c r="AN9" s="74">
        <v>68</v>
      </c>
      <c r="AO9" s="75">
        <f t="shared" si="19"/>
        <v>7.9607581451433525E-4</v>
      </c>
      <c r="AP9" s="74">
        <v>0</v>
      </c>
      <c r="AQ9" s="75">
        <f t="shared" si="20"/>
        <v>0</v>
      </c>
      <c r="AR9" s="74">
        <v>0</v>
      </c>
      <c r="AS9" s="75">
        <f t="shared" si="21"/>
        <v>0</v>
      </c>
      <c r="AT9" s="74"/>
      <c r="AU9" s="75">
        <f t="shared" si="22"/>
        <v>0</v>
      </c>
      <c r="AV9" s="76"/>
      <c r="AW9" s="76"/>
      <c r="AX9" s="76"/>
      <c r="AY9" s="76"/>
      <c r="AZ9" s="76"/>
    </row>
    <row r="10" spans="1:52" ht="13.9">
      <c r="A10" s="73" t="s">
        <v>35</v>
      </c>
      <c r="B10" s="73" t="s">
        <v>125</v>
      </c>
      <c r="C10" s="74">
        <f t="shared" si="0"/>
        <v>113463</v>
      </c>
      <c r="D10" s="74">
        <v>112885</v>
      </c>
      <c r="E10" s="75">
        <f t="shared" si="1"/>
        <v>0.99490582833170282</v>
      </c>
      <c r="F10" s="74">
        <v>578</v>
      </c>
      <c r="G10" s="75">
        <f t="shared" si="2"/>
        <v>5.0941716682971544E-3</v>
      </c>
      <c r="H10" s="74">
        <v>0</v>
      </c>
      <c r="I10" s="75">
        <f t="shared" si="3"/>
        <v>0</v>
      </c>
      <c r="J10" s="74">
        <v>74</v>
      </c>
      <c r="K10" s="75">
        <f t="shared" si="4"/>
        <v>6.5219498867472221E-4</v>
      </c>
      <c r="L10" s="74">
        <v>101</v>
      </c>
      <c r="M10" s="75">
        <f t="shared" si="5"/>
        <v>8.9015802508306675E-4</v>
      </c>
      <c r="N10" s="74">
        <v>0</v>
      </c>
      <c r="O10" s="75">
        <f t="shared" si="6"/>
        <v>0</v>
      </c>
      <c r="P10" s="74">
        <v>60</v>
      </c>
      <c r="Q10" s="75">
        <f t="shared" si="7"/>
        <v>5.2880674757409902E-4</v>
      </c>
      <c r="R10" s="74">
        <v>101</v>
      </c>
      <c r="S10" s="75">
        <f t="shared" si="8"/>
        <v>8.9015802508306675E-4</v>
      </c>
      <c r="T10" s="74">
        <v>0</v>
      </c>
      <c r="U10" s="75">
        <f t="shared" si="9"/>
        <v>0</v>
      </c>
      <c r="V10" s="74"/>
      <c r="W10" s="75">
        <f t="shared" si="10"/>
        <v>0</v>
      </c>
      <c r="X10" s="74"/>
      <c r="Y10" s="75">
        <f t="shared" si="11"/>
        <v>0</v>
      </c>
      <c r="Z10" s="74">
        <v>0</v>
      </c>
      <c r="AA10" s="75">
        <f t="shared" si="12"/>
        <v>0</v>
      </c>
      <c r="AB10" s="74">
        <v>76</v>
      </c>
      <c r="AC10" s="75">
        <f t="shared" si="13"/>
        <v>6.6982188026052541E-4</v>
      </c>
      <c r="AD10" s="74"/>
      <c r="AE10" s="75">
        <f t="shared" si="14"/>
        <v>0</v>
      </c>
      <c r="AF10" s="74"/>
      <c r="AG10" s="75">
        <f t="shared" si="15"/>
        <v>0</v>
      </c>
      <c r="AH10" s="74"/>
      <c r="AI10" s="75">
        <f t="shared" si="16"/>
        <v>0</v>
      </c>
      <c r="AJ10" s="74"/>
      <c r="AK10" s="75">
        <f t="shared" si="17"/>
        <v>0</v>
      </c>
      <c r="AL10" s="74">
        <v>40</v>
      </c>
      <c r="AM10" s="75">
        <f t="shared" si="18"/>
        <v>3.5253783171606602E-4</v>
      </c>
      <c r="AN10" s="74">
        <v>126</v>
      </c>
      <c r="AO10" s="75">
        <f t="shared" si="19"/>
        <v>1.1104941699056081E-3</v>
      </c>
      <c r="AP10" s="74">
        <v>0</v>
      </c>
      <c r="AQ10" s="75">
        <f t="shared" si="20"/>
        <v>0</v>
      </c>
      <c r="AR10" s="74">
        <v>0</v>
      </c>
      <c r="AS10" s="75">
        <f t="shared" si="21"/>
        <v>0</v>
      </c>
      <c r="AT10" s="74"/>
      <c r="AU10" s="75">
        <f t="shared" si="22"/>
        <v>0</v>
      </c>
      <c r="AV10" s="76"/>
      <c r="AW10" s="76"/>
      <c r="AX10" s="76"/>
      <c r="AY10" s="76"/>
      <c r="AZ10" s="76"/>
    </row>
    <row r="11" spans="1:52" ht="13.9">
      <c r="A11" s="73" t="s">
        <v>35</v>
      </c>
      <c r="B11" s="73" t="s">
        <v>138</v>
      </c>
      <c r="C11" s="74">
        <f t="shared" si="0"/>
        <v>198328</v>
      </c>
      <c r="D11" s="74">
        <v>197420</v>
      </c>
      <c r="E11" s="75">
        <f t="shared" si="1"/>
        <v>0.99542172562623532</v>
      </c>
      <c r="F11" s="74">
        <v>908</v>
      </c>
      <c r="G11" s="75">
        <f t="shared" si="2"/>
        <v>4.5782743737646731E-3</v>
      </c>
      <c r="H11" s="74">
        <v>0</v>
      </c>
      <c r="I11" s="75">
        <f t="shared" si="3"/>
        <v>0</v>
      </c>
      <c r="J11" s="74">
        <v>86</v>
      </c>
      <c r="K11" s="75">
        <f t="shared" si="4"/>
        <v>4.3362510588520028E-4</v>
      </c>
      <c r="L11" s="74">
        <v>173</v>
      </c>
      <c r="M11" s="75">
        <f t="shared" si="5"/>
        <v>8.7229236416441454E-4</v>
      </c>
      <c r="N11" s="74">
        <v>0</v>
      </c>
      <c r="O11" s="75">
        <f t="shared" si="6"/>
        <v>0</v>
      </c>
      <c r="P11" s="74">
        <v>80</v>
      </c>
      <c r="Q11" s="75">
        <f t="shared" si="7"/>
        <v>4.0337219152111655E-4</v>
      </c>
      <c r="R11" s="74">
        <v>95</v>
      </c>
      <c r="S11" s="75">
        <f t="shared" si="8"/>
        <v>4.7900447743132586E-4</v>
      </c>
      <c r="T11" s="74">
        <v>0</v>
      </c>
      <c r="U11" s="75">
        <f t="shared" si="9"/>
        <v>0</v>
      </c>
      <c r="V11" s="74"/>
      <c r="W11" s="75">
        <f t="shared" si="10"/>
        <v>0</v>
      </c>
      <c r="X11" s="74"/>
      <c r="Y11" s="75">
        <f t="shared" si="11"/>
        <v>0</v>
      </c>
      <c r="Z11" s="74">
        <v>134</v>
      </c>
      <c r="AA11" s="75">
        <f t="shared" si="12"/>
        <v>6.7564842079787023E-4</v>
      </c>
      <c r="AB11" s="74">
        <v>0</v>
      </c>
      <c r="AC11" s="75">
        <f t="shared" si="13"/>
        <v>0</v>
      </c>
      <c r="AD11" s="74"/>
      <c r="AE11" s="75">
        <f t="shared" si="14"/>
        <v>0</v>
      </c>
      <c r="AF11" s="74"/>
      <c r="AG11" s="75">
        <f t="shared" si="15"/>
        <v>0</v>
      </c>
      <c r="AH11" s="74"/>
      <c r="AI11" s="75">
        <f t="shared" si="16"/>
        <v>0</v>
      </c>
      <c r="AJ11" s="74"/>
      <c r="AK11" s="75">
        <f t="shared" si="17"/>
        <v>0</v>
      </c>
      <c r="AL11" s="74">
        <v>35</v>
      </c>
      <c r="AM11" s="75">
        <f t="shared" si="18"/>
        <v>1.7647533379048849E-4</v>
      </c>
      <c r="AN11" s="74">
        <v>305</v>
      </c>
      <c r="AO11" s="75">
        <f t="shared" si="19"/>
        <v>1.5378564801742567E-3</v>
      </c>
      <c r="AP11" s="74">
        <v>0</v>
      </c>
      <c r="AQ11" s="75">
        <f t="shared" si="20"/>
        <v>0</v>
      </c>
      <c r="AR11" s="74">
        <v>0</v>
      </c>
      <c r="AS11" s="75">
        <f t="shared" si="21"/>
        <v>0</v>
      </c>
      <c r="AT11" s="74"/>
      <c r="AU11" s="75">
        <f t="shared" si="22"/>
        <v>0</v>
      </c>
      <c r="AV11" s="76"/>
      <c r="AW11" s="76"/>
      <c r="AX11" s="76"/>
      <c r="AY11" s="76"/>
      <c r="AZ11" s="76"/>
    </row>
    <row r="12" spans="1:52" ht="13.9">
      <c r="A12" s="73" t="s">
        <v>35</v>
      </c>
      <c r="B12" s="73" t="s">
        <v>147</v>
      </c>
      <c r="C12" s="74">
        <f t="shared" si="0"/>
        <v>355915</v>
      </c>
      <c r="D12" s="74">
        <v>354044</v>
      </c>
      <c r="E12" s="75">
        <f t="shared" si="1"/>
        <v>0.99474312687017963</v>
      </c>
      <c r="F12" s="74">
        <v>1871</v>
      </c>
      <c r="G12" s="75">
        <f t="shared" si="2"/>
        <v>5.2568731298203225E-3</v>
      </c>
      <c r="H12" s="74">
        <v>0</v>
      </c>
      <c r="I12" s="75">
        <f t="shared" si="3"/>
        <v>0</v>
      </c>
      <c r="J12" s="74">
        <v>330</v>
      </c>
      <c r="K12" s="75">
        <f t="shared" si="4"/>
        <v>9.2718767121363242E-4</v>
      </c>
      <c r="L12" s="74">
        <v>658</v>
      </c>
      <c r="M12" s="75">
        <f t="shared" si="5"/>
        <v>1.8487560232077883E-3</v>
      </c>
      <c r="N12" s="74">
        <v>0</v>
      </c>
      <c r="O12" s="75">
        <f t="shared" si="6"/>
        <v>0</v>
      </c>
      <c r="P12" s="74">
        <v>201</v>
      </c>
      <c r="Q12" s="75">
        <f t="shared" si="7"/>
        <v>5.6474158155739437E-4</v>
      </c>
      <c r="R12" s="74">
        <v>151</v>
      </c>
      <c r="S12" s="75">
        <f t="shared" si="8"/>
        <v>4.2425860107048034E-4</v>
      </c>
      <c r="T12" s="74">
        <v>0</v>
      </c>
      <c r="U12" s="75">
        <f t="shared" si="9"/>
        <v>0</v>
      </c>
      <c r="V12" s="74"/>
      <c r="W12" s="75">
        <f t="shared" si="10"/>
        <v>0</v>
      </c>
      <c r="X12" s="74"/>
      <c r="Y12" s="75">
        <f t="shared" si="11"/>
        <v>0</v>
      </c>
      <c r="Z12" s="74">
        <v>161</v>
      </c>
      <c r="AA12" s="75">
        <f t="shared" si="12"/>
        <v>4.5235519716786313E-4</v>
      </c>
      <c r="AB12" s="74">
        <v>0</v>
      </c>
      <c r="AC12" s="75">
        <f t="shared" si="13"/>
        <v>0</v>
      </c>
      <c r="AD12" s="74"/>
      <c r="AE12" s="75">
        <f t="shared" si="14"/>
        <v>0</v>
      </c>
      <c r="AF12" s="74"/>
      <c r="AG12" s="75">
        <f t="shared" si="15"/>
        <v>0</v>
      </c>
      <c r="AH12" s="74"/>
      <c r="AI12" s="75">
        <f t="shared" si="16"/>
        <v>0</v>
      </c>
      <c r="AJ12" s="74"/>
      <c r="AK12" s="75">
        <f t="shared" si="17"/>
        <v>0</v>
      </c>
      <c r="AL12" s="74">
        <v>12</v>
      </c>
      <c r="AM12" s="75">
        <f t="shared" si="18"/>
        <v>3.371591531685936E-5</v>
      </c>
      <c r="AN12" s="74">
        <v>358</v>
      </c>
      <c r="AO12" s="75">
        <f t="shared" si="19"/>
        <v>1.0058581402863044E-3</v>
      </c>
      <c r="AP12" s="74">
        <v>0</v>
      </c>
      <c r="AQ12" s="75">
        <f t="shared" si="20"/>
        <v>0</v>
      </c>
      <c r="AR12" s="74">
        <v>0</v>
      </c>
      <c r="AS12" s="75">
        <f t="shared" si="21"/>
        <v>0</v>
      </c>
      <c r="AT12" s="74"/>
      <c r="AU12" s="75">
        <f t="shared" si="22"/>
        <v>0</v>
      </c>
      <c r="AV12" s="76"/>
      <c r="AW12" s="76"/>
      <c r="AX12" s="76"/>
      <c r="AY12" s="76"/>
      <c r="AZ12" s="76"/>
    </row>
    <row r="13" spans="1:52" ht="13.9">
      <c r="A13" s="73" t="s">
        <v>35</v>
      </c>
      <c r="B13" s="73" t="s">
        <v>133</v>
      </c>
      <c r="C13" s="74">
        <f t="shared" si="0"/>
        <v>417139</v>
      </c>
      <c r="D13" s="74">
        <v>414973</v>
      </c>
      <c r="E13" s="75">
        <f t="shared" si="1"/>
        <v>0.9948074862336056</v>
      </c>
      <c r="F13" s="74">
        <v>2166</v>
      </c>
      <c r="G13" s="75">
        <f t="shared" si="2"/>
        <v>5.1925137663944151E-3</v>
      </c>
      <c r="H13" s="74">
        <v>0</v>
      </c>
      <c r="I13" s="75">
        <f t="shared" si="3"/>
        <v>0</v>
      </c>
      <c r="J13" s="74">
        <v>536</v>
      </c>
      <c r="K13" s="75">
        <f t="shared" si="4"/>
        <v>1.2849433881751647E-3</v>
      </c>
      <c r="L13" s="74">
        <v>423</v>
      </c>
      <c r="M13" s="75">
        <f t="shared" si="5"/>
        <v>1.0140504723845048E-3</v>
      </c>
      <c r="N13" s="74">
        <v>0</v>
      </c>
      <c r="O13" s="75">
        <f t="shared" si="6"/>
        <v>0</v>
      </c>
      <c r="P13" s="74">
        <v>155</v>
      </c>
      <c r="Q13" s="75">
        <f t="shared" si="7"/>
        <v>3.7157877829692258E-4</v>
      </c>
      <c r="R13" s="74">
        <v>204</v>
      </c>
      <c r="S13" s="75">
        <f t="shared" si="8"/>
        <v>4.8904561788756264E-4</v>
      </c>
      <c r="T13" s="74">
        <v>0</v>
      </c>
      <c r="U13" s="75">
        <f t="shared" si="9"/>
        <v>0</v>
      </c>
      <c r="V13" s="74"/>
      <c r="W13" s="75">
        <f t="shared" si="10"/>
        <v>0</v>
      </c>
      <c r="X13" s="74"/>
      <c r="Y13" s="75">
        <f t="shared" si="11"/>
        <v>0</v>
      </c>
      <c r="Z13" s="74">
        <v>192</v>
      </c>
      <c r="AA13" s="75">
        <f t="shared" si="12"/>
        <v>4.6027822860005897E-4</v>
      </c>
      <c r="AB13" s="74">
        <v>10</v>
      </c>
      <c r="AC13" s="75">
        <f t="shared" si="13"/>
        <v>2.3972824406253072E-5</v>
      </c>
      <c r="AD13" s="74"/>
      <c r="AE13" s="75">
        <f t="shared" si="14"/>
        <v>0</v>
      </c>
      <c r="AF13" s="74"/>
      <c r="AG13" s="75">
        <f t="shared" si="15"/>
        <v>0</v>
      </c>
      <c r="AH13" s="74"/>
      <c r="AI13" s="75">
        <f t="shared" si="16"/>
        <v>0</v>
      </c>
      <c r="AJ13" s="74"/>
      <c r="AK13" s="75">
        <f t="shared" si="17"/>
        <v>0</v>
      </c>
      <c r="AL13" s="74">
        <v>0</v>
      </c>
      <c r="AM13" s="75">
        <f t="shared" si="18"/>
        <v>0</v>
      </c>
      <c r="AN13" s="74">
        <v>646</v>
      </c>
      <c r="AO13" s="75">
        <f t="shared" si="19"/>
        <v>1.5486444566439484E-3</v>
      </c>
      <c r="AP13" s="74">
        <v>0</v>
      </c>
      <c r="AQ13" s="75">
        <f t="shared" si="20"/>
        <v>0</v>
      </c>
      <c r="AR13" s="74">
        <v>0</v>
      </c>
      <c r="AS13" s="75">
        <f t="shared" si="21"/>
        <v>0</v>
      </c>
      <c r="AT13" s="74"/>
      <c r="AU13" s="75">
        <f t="shared" si="22"/>
        <v>0</v>
      </c>
      <c r="AV13" s="76"/>
      <c r="AW13" s="76"/>
      <c r="AX13" s="76"/>
      <c r="AY13" s="76"/>
      <c r="AZ13" s="76"/>
    </row>
    <row r="14" spans="1:52" ht="13.9">
      <c r="A14" s="73" t="s">
        <v>35</v>
      </c>
      <c r="B14" s="73" t="s">
        <v>134</v>
      </c>
      <c r="C14" s="74">
        <f t="shared" si="0"/>
        <v>318458</v>
      </c>
      <c r="D14" s="74">
        <v>315812</v>
      </c>
      <c r="E14" s="75">
        <f t="shared" si="1"/>
        <v>0.99169121202795973</v>
      </c>
      <c r="F14" s="74">
        <v>2646</v>
      </c>
      <c r="G14" s="75">
        <f t="shared" si="2"/>
        <v>8.3087879720402692E-3</v>
      </c>
      <c r="H14" s="74">
        <v>0</v>
      </c>
      <c r="I14" s="75">
        <f t="shared" si="3"/>
        <v>0</v>
      </c>
      <c r="J14" s="74">
        <v>768</v>
      </c>
      <c r="K14" s="75">
        <f t="shared" si="4"/>
        <v>2.411620998687425E-3</v>
      </c>
      <c r="L14" s="74">
        <v>562</v>
      </c>
      <c r="M14" s="75">
        <f t="shared" si="5"/>
        <v>1.7647539078936626E-3</v>
      </c>
      <c r="N14" s="74">
        <v>0</v>
      </c>
      <c r="O14" s="75">
        <f t="shared" si="6"/>
        <v>0</v>
      </c>
      <c r="P14" s="74">
        <v>302</v>
      </c>
      <c r="Q14" s="75">
        <f t="shared" si="7"/>
        <v>9.4831971562969058E-4</v>
      </c>
      <c r="R14" s="74">
        <v>223</v>
      </c>
      <c r="S14" s="75">
        <f t="shared" si="8"/>
        <v>7.0024932644179136E-4</v>
      </c>
      <c r="T14" s="74">
        <v>0</v>
      </c>
      <c r="U14" s="75">
        <f t="shared" si="9"/>
        <v>0</v>
      </c>
      <c r="V14" s="74"/>
      <c r="W14" s="75">
        <f t="shared" si="10"/>
        <v>0</v>
      </c>
      <c r="X14" s="74"/>
      <c r="Y14" s="75">
        <f t="shared" si="11"/>
        <v>0</v>
      </c>
      <c r="Z14" s="74">
        <v>107</v>
      </c>
      <c r="AA14" s="75">
        <f t="shared" si="12"/>
        <v>3.3599407143171156E-4</v>
      </c>
      <c r="AB14" s="74">
        <v>0</v>
      </c>
      <c r="AC14" s="75">
        <f t="shared" si="13"/>
        <v>0</v>
      </c>
      <c r="AD14" s="74"/>
      <c r="AE14" s="75">
        <f t="shared" si="14"/>
        <v>0</v>
      </c>
      <c r="AF14" s="74"/>
      <c r="AG14" s="75">
        <f t="shared" si="15"/>
        <v>0</v>
      </c>
      <c r="AH14" s="74"/>
      <c r="AI14" s="75">
        <f t="shared" si="16"/>
        <v>0</v>
      </c>
      <c r="AJ14" s="74"/>
      <c r="AK14" s="75">
        <f t="shared" si="17"/>
        <v>0</v>
      </c>
      <c r="AL14" s="74">
        <v>59</v>
      </c>
      <c r="AM14" s="75">
        <f t="shared" si="18"/>
        <v>1.852677590137475E-4</v>
      </c>
      <c r="AN14" s="74">
        <v>625</v>
      </c>
      <c r="AO14" s="75">
        <f t="shared" si="19"/>
        <v>1.9625821929422404E-3</v>
      </c>
      <c r="AP14" s="74">
        <v>0</v>
      </c>
      <c r="AQ14" s="75">
        <f t="shared" si="20"/>
        <v>0</v>
      </c>
      <c r="AR14" s="74">
        <v>0</v>
      </c>
      <c r="AS14" s="75">
        <f t="shared" si="21"/>
        <v>0</v>
      </c>
      <c r="AT14" s="74"/>
      <c r="AU14" s="75">
        <f t="shared" si="22"/>
        <v>0</v>
      </c>
      <c r="AV14" s="76"/>
      <c r="AW14" s="76"/>
      <c r="AX14" s="76"/>
      <c r="AY14" s="76"/>
      <c r="AZ14" s="76"/>
    </row>
    <row r="15" spans="1:52" ht="13.9">
      <c r="A15" s="73" t="s">
        <v>47</v>
      </c>
      <c r="B15" s="73" t="s">
        <v>127</v>
      </c>
      <c r="C15" s="74">
        <f t="shared" si="0"/>
        <v>46783</v>
      </c>
      <c r="D15" s="74">
        <v>46020</v>
      </c>
      <c r="E15" s="75">
        <f t="shared" si="1"/>
        <v>0.98369065686253554</v>
      </c>
      <c r="F15" s="74">
        <v>763</v>
      </c>
      <c r="G15" s="75">
        <f t="shared" si="2"/>
        <v>1.6309343137464464E-2</v>
      </c>
      <c r="H15" s="74">
        <v>89</v>
      </c>
      <c r="I15" s="75">
        <f t="shared" si="3"/>
        <v>1.9024004446059465E-3</v>
      </c>
      <c r="J15" s="74">
        <v>12</v>
      </c>
      <c r="K15" s="75">
        <f t="shared" si="4"/>
        <v>2.5650343073338607E-4</v>
      </c>
      <c r="L15" s="74">
        <v>10</v>
      </c>
      <c r="M15" s="75">
        <f t="shared" si="5"/>
        <v>2.1375285894448839E-4</v>
      </c>
      <c r="N15" s="74">
        <v>0</v>
      </c>
      <c r="O15" s="75">
        <f t="shared" si="6"/>
        <v>0</v>
      </c>
      <c r="P15" s="74">
        <v>125</v>
      </c>
      <c r="Q15" s="75">
        <f t="shared" si="7"/>
        <v>2.6719107368061048E-3</v>
      </c>
      <c r="R15" s="74">
        <v>156</v>
      </c>
      <c r="S15" s="75">
        <f t="shared" si="8"/>
        <v>3.3345445995340188E-3</v>
      </c>
      <c r="T15" s="74">
        <v>2</v>
      </c>
      <c r="U15" s="75">
        <f t="shared" si="9"/>
        <v>4.2750571788897679E-5</v>
      </c>
      <c r="V15" s="74"/>
      <c r="W15" s="75">
        <f t="shared" si="10"/>
        <v>0</v>
      </c>
      <c r="X15" s="74"/>
      <c r="Y15" s="75">
        <f t="shared" si="11"/>
        <v>0</v>
      </c>
      <c r="Z15" s="74">
        <v>0</v>
      </c>
      <c r="AA15" s="75">
        <f t="shared" si="12"/>
        <v>0</v>
      </c>
      <c r="AB15" s="74">
        <v>0</v>
      </c>
      <c r="AC15" s="75">
        <f t="shared" si="13"/>
        <v>0</v>
      </c>
      <c r="AD15" s="74"/>
      <c r="AE15" s="75">
        <f t="shared" si="14"/>
        <v>0</v>
      </c>
      <c r="AF15" s="74"/>
      <c r="AG15" s="75">
        <f t="shared" si="15"/>
        <v>0</v>
      </c>
      <c r="AH15" s="74"/>
      <c r="AI15" s="75">
        <f t="shared" si="16"/>
        <v>0</v>
      </c>
      <c r="AJ15" s="74"/>
      <c r="AK15" s="75">
        <f t="shared" si="17"/>
        <v>0</v>
      </c>
      <c r="AL15" s="74">
        <v>0</v>
      </c>
      <c r="AM15" s="75">
        <f t="shared" si="18"/>
        <v>0</v>
      </c>
      <c r="AN15" s="74">
        <v>150</v>
      </c>
      <c r="AO15" s="75">
        <f t="shared" si="19"/>
        <v>3.2062928841673256E-3</v>
      </c>
      <c r="AP15" s="74">
        <v>0</v>
      </c>
      <c r="AQ15" s="75">
        <f t="shared" si="20"/>
        <v>0</v>
      </c>
      <c r="AR15" s="74">
        <v>219</v>
      </c>
      <c r="AS15" s="75">
        <f t="shared" si="21"/>
        <v>4.6811876108842953E-3</v>
      </c>
      <c r="AT15" s="74"/>
      <c r="AU15" s="75">
        <f t="shared" si="22"/>
        <v>0</v>
      </c>
      <c r="AV15" s="76"/>
      <c r="AW15" s="76"/>
      <c r="AX15" s="76"/>
      <c r="AY15" s="76"/>
      <c r="AZ15" s="76"/>
    </row>
    <row r="16" spans="1:52" ht="13.9">
      <c r="A16" s="73" t="s">
        <v>47</v>
      </c>
      <c r="B16" s="73" t="s">
        <v>125</v>
      </c>
      <c r="C16" s="74">
        <f t="shared" si="0"/>
        <v>139254</v>
      </c>
      <c r="D16" s="74">
        <v>137732</v>
      </c>
      <c r="E16" s="75">
        <f t="shared" si="1"/>
        <v>0.98907033191147109</v>
      </c>
      <c r="F16" s="74">
        <v>1522</v>
      </c>
      <c r="G16" s="75">
        <f t="shared" si="2"/>
        <v>1.0929668088528875E-2</v>
      </c>
      <c r="H16" s="74">
        <v>57</v>
      </c>
      <c r="I16" s="75">
        <f t="shared" si="3"/>
        <v>4.0932396914989874E-4</v>
      </c>
      <c r="J16" s="74">
        <v>59</v>
      </c>
      <c r="K16" s="75">
        <f t="shared" si="4"/>
        <v>4.2368621368147415E-4</v>
      </c>
      <c r="L16" s="74">
        <v>168</v>
      </c>
      <c r="M16" s="75">
        <f t="shared" si="5"/>
        <v>1.2064285406523331E-3</v>
      </c>
      <c r="N16" s="74">
        <v>0</v>
      </c>
      <c r="O16" s="75">
        <f t="shared" si="6"/>
        <v>0</v>
      </c>
      <c r="P16" s="74">
        <v>533</v>
      </c>
      <c r="Q16" s="75">
        <f t="shared" si="7"/>
        <v>3.8275381676648426E-3</v>
      </c>
      <c r="R16" s="74">
        <v>295</v>
      </c>
      <c r="S16" s="75">
        <f t="shared" si="8"/>
        <v>2.1184310684073705E-3</v>
      </c>
      <c r="T16" s="74">
        <v>4</v>
      </c>
      <c r="U16" s="75">
        <f t="shared" si="9"/>
        <v>2.8724489063150788E-5</v>
      </c>
      <c r="V16" s="74"/>
      <c r="W16" s="75">
        <f t="shared" si="10"/>
        <v>0</v>
      </c>
      <c r="X16" s="74"/>
      <c r="Y16" s="75">
        <f t="shared" si="11"/>
        <v>0</v>
      </c>
      <c r="Z16" s="74">
        <v>0</v>
      </c>
      <c r="AA16" s="75">
        <f t="shared" si="12"/>
        <v>0</v>
      </c>
      <c r="AB16" s="74">
        <v>0</v>
      </c>
      <c r="AC16" s="75">
        <f t="shared" si="13"/>
        <v>0</v>
      </c>
      <c r="AD16" s="74"/>
      <c r="AE16" s="75">
        <f t="shared" si="14"/>
        <v>0</v>
      </c>
      <c r="AF16" s="74"/>
      <c r="AG16" s="75">
        <f t="shared" si="15"/>
        <v>0</v>
      </c>
      <c r="AH16" s="74"/>
      <c r="AI16" s="75">
        <f t="shared" si="16"/>
        <v>0</v>
      </c>
      <c r="AJ16" s="74"/>
      <c r="AK16" s="75">
        <f t="shared" si="17"/>
        <v>0</v>
      </c>
      <c r="AL16" s="74">
        <v>0</v>
      </c>
      <c r="AM16" s="75">
        <f t="shared" si="18"/>
        <v>0</v>
      </c>
      <c r="AN16" s="74">
        <v>191</v>
      </c>
      <c r="AO16" s="75">
        <f t="shared" si="19"/>
        <v>1.3715943527654502E-3</v>
      </c>
      <c r="AP16" s="74">
        <v>0</v>
      </c>
      <c r="AQ16" s="75">
        <f t="shared" si="20"/>
        <v>0</v>
      </c>
      <c r="AR16" s="74">
        <v>215</v>
      </c>
      <c r="AS16" s="75">
        <f t="shared" si="21"/>
        <v>1.543941287144355E-3</v>
      </c>
      <c r="AT16" s="74"/>
      <c r="AU16" s="75">
        <f t="shared" si="22"/>
        <v>0</v>
      </c>
      <c r="AV16" s="76"/>
      <c r="AW16" s="76"/>
      <c r="AX16" s="76"/>
      <c r="AY16" s="76"/>
      <c r="AZ16" s="76"/>
    </row>
    <row r="17" spans="1:52" ht="13.9">
      <c r="A17" s="73" t="s">
        <v>47</v>
      </c>
      <c r="B17" s="73" t="s">
        <v>138</v>
      </c>
      <c r="C17" s="74">
        <f t="shared" si="0"/>
        <v>298771</v>
      </c>
      <c r="D17" s="74">
        <v>297200</v>
      </c>
      <c r="E17" s="75">
        <f t="shared" si="1"/>
        <v>0.99474179220874848</v>
      </c>
      <c r="F17" s="74">
        <v>1571</v>
      </c>
      <c r="G17" s="75">
        <f t="shared" si="2"/>
        <v>5.258207791251494E-3</v>
      </c>
      <c r="H17" s="74">
        <v>12</v>
      </c>
      <c r="I17" s="75">
        <f t="shared" si="3"/>
        <v>4.0164540735211921E-5</v>
      </c>
      <c r="J17" s="74">
        <v>315</v>
      </c>
      <c r="K17" s="75">
        <f t="shared" si="4"/>
        <v>1.0543191942993129E-3</v>
      </c>
      <c r="L17" s="74">
        <v>31</v>
      </c>
      <c r="M17" s="75">
        <f t="shared" si="5"/>
        <v>1.0375839689929745E-4</v>
      </c>
      <c r="N17" s="74">
        <v>0</v>
      </c>
      <c r="O17" s="75">
        <f t="shared" si="6"/>
        <v>0</v>
      </c>
      <c r="P17" s="74">
        <v>356</v>
      </c>
      <c r="Q17" s="75">
        <f t="shared" si="7"/>
        <v>1.1915480418112868E-3</v>
      </c>
      <c r="R17" s="74">
        <v>525</v>
      </c>
      <c r="S17" s="75">
        <f t="shared" si="8"/>
        <v>1.7571986571655214E-3</v>
      </c>
      <c r="T17" s="74">
        <v>4</v>
      </c>
      <c r="U17" s="75">
        <f t="shared" si="9"/>
        <v>1.338818024507064E-5</v>
      </c>
      <c r="V17" s="74"/>
      <c r="W17" s="75">
        <f t="shared" si="10"/>
        <v>0</v>
      </c>
      <c r="X17" s="74"/>
      <c r="Y17" s="75">
        <f t="shared" si="11"/>
        <v>0</v>
      </c>
      <c r="Z17" s="74">
        <v>0</v>
      </c>
      <c r="AA17" s="75">
        <f t="shared" si="12"/>
        <v>0</v>
      </c>
      <c r="AB17" s="74">
        <v>0</v>
      </c>
      <c r="AC17" s="75">
        <f t="shared" si="13"/>
        <v>0</v>
      </c>
      <c r="AD17" s="74"/>
      <c r="AE17" s="75">
        <f t="shared" si="14"/>
        <v>0</v>
      </c>
      <c r="AF17" s="74"/>
      <c r="AG17" s="75">
        <f t="shared" si="15"/>
        <v>0</v>
      </c>
      <c r="AH17" s="74"/>
      <c r="AI17" s="75">
        <f t="shared" si="16"/>
        <v>0</v>
      </c>
      <c r="AJ17" s="74"/>
      <c r="AK17" s="75">
        <f t="shared" si="17"/>
        <v>0</v>
      </c>
      <c r="AL17" s="74">
        <v>0</v>
      </c>
      <c r="AM17" s="75">
        <f t="shared" si="18"/>
        <v>0</v>
      </c>
      <c r="AN17" s="74">
        <v>169</v>
      </c>
      <c r="AO17" s="75">
        <f t="shared" si="19"/>
        <v>5.6565061535423448E-4</v>
      </c>
      <c r="AP17" s="74">
        <v>0</v>
      </c>
      <c r="AQ17" s="75">
        <f t="shared" si="20"/>
        <v>0</v>
      </c>
      <c r="AR17" s="74">
        <v>159</v>
      </c>
      <c r="AS17" s="75">
        <f t="shared" si="21"/>
        <v>5.321801647415579E-4</v>
      </c>
      <c r="AT17" s="74"/>
      <c r="AU17" s="75">
        <f t="shared" si="22"/>
        <v>0</v>
      </c>
      <c r="AV17" s="76"/>
      <c r="AW17" s="76"/>
      <c r="AX17" s="76"/>
      <c r="AY17" s="76"/>
      <c r="AZ17" s="76"/>
    </row>
    <row r="18" spans="1:52" ht="13.9">
      <c r="A18" s="73" t="s">
        <v>47</v>
      </c>
      <c r="B18" s="73" t="s">
        <v>147</v>
      </c>
      <c r="C18" s="74">
        <f t="shared" si="0"/>
        <v>189733</v>
      </c>
      <c r="D18" s="74">
        <v>187553</v>
      </c>
      <c r="E18" s="75">
        <f t="shared" si="1"/>
        <v>0.98851016955405757</v>
      </c>
      <c r="F18" s="74">
        <v>2180</v>
      </c>
      <c r="G18" s="75">
        <f t="shared" si="2"/>
        <v>1.1489830445942456E-2</v>
      </c>
      <c r="H18" s="74">
        <v>381</v>
      </c>
      <c r="I18" s="75">
        <f t="shared" si="3"/>
        <v>2.0080850458275576E-3</v>
      </c>
      <c r="J18" s="74">
        <v>188</v>
      </c>
      <c r="K18" s="75">
        <f t="shared" si="4"/>
        <v>9.9086611185191832E-4</v>
      </c>
      <c r="L18" s="74">
        <v>125</v>
      </c>
      <c r="M18" s="75">
        <f t="shared" si="5"/>
        <v>6.5882055309303075E-4</v>
      </c>
      <c r="N18" s="74">
        <v>0</v>
      </c>
      <c r="O18" s="75">
        <f t="shared" si="6"/>
        <v>0</v>
      </c>
      <c r="P18" s="74">
        <v>175</v>
      </c>
      <c r="Q18" s="75">
        <f t="shared" si="7"/>
        <v>9.2234877433024307E-4</v>
      </c>
      <c r="R18" s="74">
        <v>345</v>
      </c>
      <c r="S18" s="75">
        <f t="shared" si="8"/>
        <v>1.8183447265367647E-3</v>
      </c>
      <c r="T18" s="74">
        <v>3</v>
      </c>
      <c r="U18" s="75">
        <f t="shared" si="9"/>
        <v>1.5811693274232738E-5</v>
      </c>
      <c r="V18" s="74"/>
      <c r="W18" s="75">
        <f t="shared" si="10"/>
        <v>0</v>
      </c>
      <c r="X18" s="74"/>
      <c r="Y18" s="75">
        <f t="shared" si="11"/>
        <v>0</v>
      </c>
      <c r="Z18" s="74">
        <v>0</v>
      </c>
      <c r="AA18" s="75">
        <f t="shared" si="12"/>
        <v>0</v>
      </c>
      <c r="AB18" s="74">
        <v>0</v>
      </c>
      <c r="AC18" s="75">
        <f t="shared" si="13"/>
        <v>0</v>
      </c>
      <c r="AD18" s="74"/>
      <c r="AE18" s="75">
        <f t="shared" si="14"/>
        <v>0</v>
      </c>
      <c r="AF18" s="74"/>
      <c r="AG18" s="75">
        <f t="shared" si="15"/>
        <v>0</v>
      </c>
      <c r="AH18" s="74"/>
      <c r="AI18" s="75">
        <f t="shared" si="16"/>
        <v>0</v>
      </c>
      <c r="AJ18" s="74"/>
      <c r="AK18" s="75">
        <f t="shared" si="17"/>
        <v>0</v>
      </c>
      <c r="AL18" s="74">
        <v>0</v>
      </c>
      <c r="AM18" s="75">
        <f t="shared" si="18"/>
        <v>0</v>
      </c>
      <c r="AN18" s="74">
        <v>513</v>
      </c>
      <c r="AO18" s="75">
        <f t="shared" si="19"/>
        <v>2.7037995498937983E-3</v>
      </c>
      <c r="AP18" s="74">
        <v>0</v>
      </c>
      <c r="AQ18" s="75">
        <f t="shared" si="20"/>
        <v>0</v>
      </c>
      <c r="AR18" s="74">
        <v>450</v>
      </c>
      <c r="AS18" s="75">
        <f t="shared" si="21"/>
        <v>2.3717539911349106E-3</v>
      </c>
      <c r="AT18" s="74"/>
      <c r="AU18" s="75">
        <f t="shared" si="22"/>
        <v>0</v>
      </c>
      <c r="AV18" s="76"/>
      <c r="AW18" s="76"/>
      <c r="AX18" s="76"/>
      <c r="AY18" s="76"/>
      <c r="AZ18" s="76"/>
    </row>
    <row r="19" spans="1:52" ht="13.9">
      <c r="A19" s="73" t="s">
        <v>47</v>
      </c>
      <c r="B19" s="73" t="s">
        <v>133</v>
      </c>
      <c r="C19" s="74">
        <f t="shared" si="0"/>
        <v>231607</v>
      </c>
      <c r="D19" s="74">
        <v>228802</v>
      </c>
      <c r="E19" s="75">
        <f t="shared" si="1"/>
        <v>0.98788896708648699</v>
      </c>
      <c r="F19" s="74">
        <v>2805</v>
      </c>
      <c r="G19" s="75">
        <f t="shared" si="2"/>
        <v>1.2111032913512976E-2</v>
      </c>
      <c r="H19" s="74">
        <v>371</v>
      </c>
      <c r="I19" s="75">
        <f t="shared" si="3"/>
        <v>1.6018514120903081E-3</v>
      </c>
      <c r="J19" s="74">
        <v>587</v>
      </c>
      <c r="K19" s="75">
        <f t="shared" si="4"/>
        <v>2.5344657113126976E-3</v>
      </c>
      <c r="L19" s="74">
        <v>212</v>
      </c>
      <c r="M19" s="75">
        <f t="shared" si="5"/>
        <v>9.1534366405160461E-4</v>
      </c>
      <c r="N19" s="74">
        <v>0</v>
      </c>
      <c r="O19" s="75">
        <f t="shared" si="6"/>
        <v>0</v>
      </c>
      <c r="P19" s="74">
        <v>652</v>
      </c>
      <c r="Q19" s="75">
        <f t="shared" si="7"/>
        <v>2.815113532837954E-3</v>
      </c>
      <c r="R19" s="74">
        <v>489</v>
      </c>
      <c r="S19" s="75">
        <f t="shared" si="8"/>
        <v>2.1113351496284656E-3</v>
      </c>
      <c r="T19" s="74">
        <v>0</v>
      </c>
      <c r="U19" s="75">
        <f t="shared" si="9"/>
        <v>0</v>
      </c>
      <c r="V19" s="74"/>
      <c r="W19" s="75">
        <f t="shared" si="10"/>
        <v>0</v>
      </c>
      <c r="X19" s="74"/>
      <c r="Y19" s="75">
        <f t="shared" si="11"/>
        <v>0</v>
      </c>
      <c r="Z19" s="74">
        <v>0</v>
      </c>
      <c r="AA19" s="75">
        <f t="shared" si="12"/>
        <v>0</v>
      </c>
      <c r="AB19" s="74">
        <v>0</v>
      </c>
      <c r="AC19" s="75">
        <f t="shared" si="13"/>
        <v>0</v>
      </c>
      <c r="AD19" s="74"/>
      <c r="AE19" s="75">
        <f t="shared" si="14"/>
        <v>0</v>
      </c>
      <c r="AF19" s="74"/>
      <c r="AG19" s="75">
        <f t="shared" si="15"/>
        <v>0</v>
      </c>
      <c r="AH19" s="74"/>
      <c r="AI19" s="75">
        <f t="shared" si="16"/>
        <v>0</v>
      </c>
      <c r="AJ19" s="74"/>
      <c r="AK19" s="75">
        <f t="shared" si="17"/>
        <v>0</v>
      </c>
      <c r="AL19" s="74">
        <v>0</v>
      </c>
      <c r="AM19" s="75">
        <f t="shared" si="18"/>
        <v>0</v>
      </c>
      <c r="AN19" s="74">
        <v>368</v>
      </c>
      <c r="AO19" s="75">
        <f t="shared" si="19"/>
        <v>1.5888984357122194E-3</v>
      </c>
      <c r="AP19" s="74">
        <v>0</v>
      </c>
      <c r="AQ19" s="75">
        <f t="shared" si="20"/>
        <v>0</v>
      </c>
      <c r="AR19" s="74">
        <v>126</v>
      </c>
      <c r="AS19" s="75">
        <f t="shared" si="21"/>
        <v>5.4402500787972732E-4</v>
      </c>
      <c r="AT19" s="74"/>
      <c r="AU19" s="75">
        <f t="shared" si="22"/>
        <v>0</v>
      </c>
      <c r="AV19" s="76"/>
      <c r="AW19" s="76"/>
      <c r="AX19" s="76"/>
      <c r="AY19" s="76"/>
      <c r="AZ19" s="76"/>
    </row>
    <row r="20" spans="1:52" ht="13.9">
      <c r="A20" s="73" t="s">
        <v>47</v>
      </c>
      <c r="B20" s="73" t="s">
        <v>134</v>
      </c>
      <c r="C20" s="74">
        <f t="shared" si="0"/>
        <v>218950</v>
      </c>
      <c r="D20" s="74">
        <v>216453</v>
      </c>
      <c r="E20" s="75">
        <f t="shared" si="1"/>
        <v>0.98859556976478646</v>
      </c>
      <c r="F20" s="74">
        <v>2497</v>
      </c>
      <c r="G20" s="75">
        <f t="shared" si="2"/>
        <v>1.1404430235213519E-2</v>
      </c>
      <c r="H20" s="74">
        <v>568</v>
      </c>
      <c r="I20" s="75">
        <f t="shared" si="3"/>
        <v>2.5941995889472483E-3</v>
      </c>
      <c r="J20" s="74">
        <v>103</v>
      </c>
      <c r="K20" s="75">
        <f t="shared" si="4"/>
        <v>4.7042703813656085E-4</v>
      </c>
      <c r="L20" s="74">
        <v>97</v>
      </c>
      <c r="M20" s="75">
        <f t="shared" si="5"/>
        <v>4.4302352135190681E-4</v>
      </c>
      <c r="N20" s="74">
        <v>0</v>
      </c>
      <c r="O20" s="75">
        <f t="shared" si="6"/>
        <v>0</v>
      </c>
      <c r="P20" s="74">
        <v>483</v>
      </c>
      <c r="Q20" s="75">
        <f t="shared" si="7"/>
        <v>2.2059831011646495E-3</v>
      </c>
      <c r="R20" s="74">
        <v>250</v>
      </c>
      <c r="S20" s="75">
        <f t="shared" si="8"/>
        <v>1.1418131993605847E-3</v>
      </c>
      <c r="T20" s="74">
        <v>25</v>
      </c>
      <c r="U20" s="75">
        <f t="shared" si="9"/>
        <v>1.1418131993605846E-4</v>
      </c>
      <c r="V20" s="74"/>
      <c r="W20" s="75">
        <f t="shared" si="10"/>
        <v>0</v>
      </c>
      <c r="X20" s="74"/>
      <c r="Y20" s="75">
        <f t="shared" si="11"/>
        <v>0</v>
      </c>
      <c r="Z20" s="74">
        <v>50</v>
      </c>
      <c r="AA20" s="75">
        <f t="shared" si="12"/>
        <v>2.2836263987211693E-4</v>
      </c>
      <c r="AB20" s="74">
        <v>0</v>
      </c>
      <c r="AC20" s="75">
        <f t="shared" si="13"/>
        <v>0</v>
      </c>
      <c r="AD20" s="74"/>
      <c r="AE20" s="75">
        <f t="shared" si="14"/>
        <v>0</v>
      </c>
      <c r="AF20" s="74"/>
      <c r="AG20" s="75">
        <f t="shared" si="15"/>
        <v>0</v>
      </c>
      <c r="AH20" s="74"/>
      <c r="AI20" s="75">
        <f t="shared" si="16"/>
        <v>0</v>
      </c>
      <c r="AJ20" s="74"/>
      <c r="AK20" s="75">
        <f t="shared" si="17"/>
        <v>0</v>
      </c>
      <c r="AL20" s="74">
        <v>0</v>
      </c>
      <c r="AM20" s="75">
        <f t="shared" si="18"/>
        <v>0</v>
      </c>
      <c r="AN20" s="74">
        <v>715</v>
      </c>
      <c r="AO20" s="75">
        <f t="shared" si="19"/>
        <v>3.265585750171272E-3</v>
      </c>
      <c r="AP20" s="74">
        <v>0</v>
      </c>
      <c r="AQ20" s="75">
        <f t="shared" si="20"/>
        <v>0</v>
      </c>
      <c r="AR20" s="74">
        <v>206</v>
      </c>
      <c r="AS20" s="75">
        <f t="shared" si="21"/>
        <v>9.4085407627312169E-4</v>
      </c>
      <c r="AT20" s="74"/>
      <c r="AU20" s="75">
        <f t="shared" si="22"/>
        <v>0</v>
      </c>
      <c r="AV20" s="76"/>
      <c r="AW20" s="76"/>
      <c r="AX20" s="76"/>
      <c r="AY20" s="76"/>
      <c r="AZ20" s="76"/>
    </row>
    <row r="21" spans="1:52" ht="13.9">
      <c r="A21" s="73" t="s">
        <v>58</v>
      </c>
      <c r="B21" s="73" t="s">
        <v>147</v>
      </c>
      <c r="C21" s="74">
        <f t="shared" si="0"/>
        <v>155530</v>
      </c>
      <c r="D21" s="74">
        <v>153672</v>
      </c>
      <c r="E21" s="75">
        <f t="shared" si="1"/>
        <v>0.98805375168777732</v>
      </c>
      <c r="F21" s="74">
        <v>1858</v>
      </c>
      <c r="G21" s="75">
        <f t="shared" si="2"/>
        <v>1.1946248312222723E-2</v>
      </c>
      <c r="H21" s="74">
        <v>0</v>
      </c>
      <c r="I21" s="75">
        <f t="shared" si="3"/>
        <v>0</v>
      </c>
      <c r="J21" s="74">
        <v>54</v>
      </c>
      <c r="K21" s="75">
        <f t="shared" si="4"/>
        <v>3.4719989712595639E-4</v>
      </c>
      <c r="L21" s="74">
        <v>67</v>
      </c>
      <c r="M21" s="75">
        <f t="shared" si="5"/>
        <v>4.3078505754516811E-4</v>
      </c>
      <c r="N21" s="74">
        <v>0</v>
      </c>
      <c r="O21" s="75">
        <f t="shared" si="6"/>
        <v>0</v>
      </c>
      <c r="P21" s="74">
        <v>1125</v>
      </c>
      <c r="Q21" s="75">
        <f t="shared" si="7"/>
        <v>7.2333311901240918E-3</v>
      </c>
      <c r="R21" s="74">
        <v>336</v>
      </c>
      <c r="S21" s="75">
        <f t="shared" si="8"/>
        <v>2.1603549154503954E-3</v>
      </c>
      <c r="T21" s="74">
        <v>0</v>
      </c>
      <c r="U21" s="75">
        <f t="shared" si="9"/>
        <v>0</v>
      </c>
      <c r="V21" s="74"/>
      <c r="W21" s="75">
        <f t="shared" si="10"/>
        <v>0</v>
      </c>
      <c r="X21" s="74"/>
      <c r="Y21" s="75">
        <f t="shared" si="11"/>
        <v>0</v>
      </c>
      <c r="Z21" s="74">
        <v>0</v>
      </c>
      <c r="AA21" s="75">
        <f t="shared" si="12"/>
        <v>0</v>
      </c>
      <c r="AB21" s="74">
        <v>2</v>
      </c>
      <c r="AC21" s="75">
        <f t="shared" si="13"/>
        <v>1.2859255449109497E-5</v>
      </c>
      <c r="AD21" s="74"/>
      <c r="AE21" s="75">
        <f t="shared" si="14"/>
        <v>0</v>
      </c>
      <c r="AF21" s="74"/>
      <c r="AG21" s="75">
        <f t="shared" si="15"/>
        <v>0</v>
      </c>
      <c r="AH21" s="74"/>
      <c r="AI21" s="75">
        <f t="shared" si="16"/>
        <v>0</v>
      </c>
      <c r="AJ21" s="74"/>
      <c r="AK21" s="75">
        <f t="shared" si="17"/>
        <v>0</v>
      </c>
      <c r="AL21" s="74">
        <v>0</v>
      </c>
      <c r="AM21" s="75">
        <f t="shared" si="18"/>
        <v>0</v>
      </c>
      <c r="AN21" s="74">
        <v>274</v>
      </c>
      <c r="AO21" s="75">
        <f t="shared" si="19"/>
        <v>1.7617179965280011E-3</v>
      </c>
      <c r="AP21" s="74">
        <v>0</v>
      </c>
      <c r="AQ21" s="75">
        <f t="shared" si="20"/>
        <v>0</v>
      </c>
      <c r="AR21" s="74">
        <v>0</v>
      </c>
      <c r="AS21" s="75">
        <f t="shared" si="21"/>
        <v>0</v>
      </c>
      <c r="AT21" s="74">
        <v>0</v>
      </c>
      <c r="AU21" s="75">
        <f t="shared" si="22"/>
        <v>0</v>
      </c>
      <c r="AV21" s="76"/>
      <c r="AW21" s="76"/>
      <c r="AX21" s="76"/>
      <c r="AY21" s="76"/>
      <c r="AZ21" s="76"/>
    </row>
    <row r="22" spans="1:52" ht="13.9">
      <c r="A22" s="73" t="s">
        <v>58</v>
      </c>
      <c r="B22" s="73" t="s">
        <v>133</v>
      </c>
      <c r="C22" s="74">
        <f t="shared" si="0"/>
        <v>313842</v>
      </c>
      <c r="D22" s="74">
        <v>312274</v>
      </c>
      <c r="E22" s="75">
        <f t="shared" si="1"/>
        <v>0.99500385544318481</v>
      </c>
      <c r="F22" s="74">
        <v>1568</v>
      </c>
      <c r="G22" s="75">
        <f t="shared" si="2"/>
        <v>4.996144556815213E-3</v>
      </c>
      <c r="H22" s="74">
        <v>0</v>
      </c>
      <c r="I22" s="75">
        <f t="shared" si="3"/>
        <v>0</v>
      </c>
      <c r="J22" s="74">
        <v>41</v>
      </c>
      <c r="K22" s="75">
        <f t="shared" si="4"/>
        <v>1.3063898394733656E-4</v>
      </c>
      <c r="L22" s="74">
        <v>45</v>
      </c>
      <c r="M22" s="75">
        <f t="shared" si="5"/>
        <v>1.4338425067390598E-4</v>
      </c>
      <c r="N22" s="74">
        <v>0</v>
      </c>
      <c r="O22" s="75">
        <f t="shared" si="6"/>
        <v>0</v>
      </c>
      <c r="P22" s="74">
        <v>740</v>
      </c>
      <c r="Q22" s="75">
        <f t="shared" si="7"/>
        <v>2.3578743444153429E-3</v>
      </c>
      <c r="R22" s="74">
        <v>541</v>
      </c>
      <c r="S22" s="75">
        <f t="shared" si="8"/>
        <v>1.7237973247685142E-3</v>
      </c>
      <c r="T22" s="74">
        <v>0</v>
      </c>
      <c r="U22" s="75">
        <f t="shared" si="9"/>
        <v>0</v>
      </c>
      <c r="V22" s="74"/>
      <c r="W22" s="75">
        <f t="shared" si="10"/>
        <v>0</v>
      </c>
      <c r="X22" s="74"/>
      <c r="Y22" s="75">
        <f t="shared" si="11"/>
        <v>0</v>
      </c>
      <c r="Z22" s="74">
        <v>0</v>
      </c>
      <c r="AA22" s="75">
        <f t="shared" si="12"/>
        <v>0</v>
      </c>
      <c r="AB22" s="74">
        <v>2</v>
      </c>
      <c r="AC22" s="75">
        <f t="shared" si="13"/>
        <v>6.3726333632847104E-6</v>
      </c>
      <c r="AD22" s="74"/>
      <c r="AE22" s="75">
        <f t="shared" si="14"/>
        <v>0</v>
      </c>
      <c r="AF22" s="74"/>
      <c r="AG22" s="75">
        <f t="shared" si="15"/>
        <v>0</v>
      </c>
      <c r="AH22" s="74"/>
      <c r="AI22" s="75">
        <f t="shared" si="16"/>
        <v>0</v>
      </c>
      <c r="AJ22" s="74"/>
      <c r="AK22" s="75">
        <f t="shared" si="17"/>
        <v>0</v>
      </c>
      <c r="AL22" s="74">
        <v>0</v>
      </c>
      <c r="AM22" s="75">
        <f t="shared" si="18"/>
        <v>0</v>
      </c>
      <c r="AN22" s="74">
        <v>195</v>
      </c>
      <c r="AO22" s="75">
        <f t="shared" si="19"/>
        <v>6.2133175292025927E-4</v>
      </c>
      <c r="AP22" s="74">
        <v>0</v>
      </c>
      <c r="AQ22" s="75">
        <f t="shared" si="20"/>
        <v>0</v>
      </c>
      <c r="AR22" s="74">
        <v>0</v>
      </c>
      <c r="AS22" s="75">
        <f t="shared" si="21"/>
        <v>0</v>
      </c>
      <c r="AT22" s="74">
        <v>4</v>
      </c>
      <c r="AU22" s="75">
        <f t="shared" si="22"/>
        <v>1.2745266726569421E-5</v>
      </c>
      <c r="AV22" s="76"/>
      <c r="AW22" s="76"/>
      <c r="AX22" s="76"/>
      <c r="AY22" s="76"/>
      <c r="AZ22" s="76"/>
    </row>
    <row r="23" spans="1:52" ht="13.9">
      <c r="A23" s="73" t="s">
        <v>58</v>
      </c>
      <c r="B23" s="73" t="s">
        <v>134</v>
      </c>
      <c r="C23" s="74">
        <f t="shared" si="0"/>
        <v>356696</v>
      </c>
      <c r="D23" s="74">
        <v>354982</v>
      </c>
      <c r="E23" s="75">
        <f t="shared" si="1"/>
        <v>0.9951947877183932</v>
      </c>
      <c r="F23" s="74">
        <v>1714</v>
      </c>
      <c r="G23" s="75">
        <f t="shared" si="2"/>
        <v>4.8052122816067463E-3</v>
      </c>
      <c r="H23" s="74">
        <v>0</v>
      </c>
      <c r="I23" s="75">
        <f t="shared" si="3"/>
        <v>0</v>
      </c>
      <c r="J23" s="74">
        <v>4</v>
      </c>
      <c r="K23" s="75">
        <f t="shared" si="4"/>
        <v>1.1214030995581672E-5</v>
      </c>
      <c r="L23" s="74">
        <v>34</v>
      </c>
      <c r="M23" s="75">
        <f t="shared" si="5"/>
        <v>9.5319263462444217E-5</v>
      </c>
      <c r="N23" s="74">
        <v>0</v>
      </c>
      <c r="O23" s="75">
        <f t="shared" si="6"/>
        <v>0</v>
      </c>
      <c r="P23" s="74">
        <v>786</v>
      </c>
      <c r="Q23" s="75">
        <f t="shared" si="7"/>
        <v>2.2035570906317986E-3</v>
      </c>
      <c r="R23" s="74">
        <v>666</v>
      </c>
      <c r="S23" s="75">
        <f t="shared" si="8"/>
        <v>1.8671361607643484E-3</v>
      </c>
      <c r="T23" s="74">
        <v>0</v>
      </c>
      <c r="U23" s="75">
        <f t="shared" si="9"/>
        <v>0</v>
      </c>
      <c r="V23" s="74"/>
      <c r="W23" s="75">
        <f t="shared" si="10"/>
        <v>0</v>
      </c>
      <c r="X23" s="74"/>
      <c r="Y23" s="75">
        <f t="shared" si="11"/>
        <v>0</v>
      </c>
      <c r="Z23" s="74">
        <v>0</v>
      </c>
      <c r="AA23" s="75">
        <f t="shared" si="12"/>
        <v>0</v>
      </c>
      <c r="AB23" s="74">
        <v>24</v>
      </c>
      <c r="AC23" s="75">
        <f t="shared" si="13"/>
        <v>6.7284185973490027E-5</v>
      </c>
      <c r="AD23" s="74"/>
      <c r="AE23" s="75">
        <f t="shared" si="14"/>
        <v>0</v>
      </c>
      <c r="AF23" s="74"/>
      <c r="AG23" s="75">
        <f t="shared" si="15"/>
        <v>0</v>
      </c>
      <c r="AH23" s="74"/>
      <c r="AI23" s="75">
        <f t="shared" si="16"/>
        <v>0</v>
      </c>
      <c r="AJ23" s="74"/>
      <c r="AK23" s="75">
        <f t="shared" si="17"/>
        <v>0</v>
      </c>
      <c r="AL23" s="74">
        <v>0</v>
      </c>
      <c r="AM23" s="75">
        <f t="shared" si="18"/>
        <v>0</v>
      </c>
      <c r="AN23" s="74">
        <v>190</v>
      </c>
      <c r="AO23" s="75">
        <f t="shared" si="19"/>
        <v>5.3266647229012942E-4</v>
      </c>
      <c r="AP23" s="74">
        <v>0</v>
      </c>
      <c r="AQ23" s="75">
        <f t="shared" si="20"/>
        <v>0</v>
      </c>
      <c r="AR23" s="74">
        <v>0</v>
      </c>
      <c r="AS23" s="75">
        <f t="shared" si="21"/>
        <v>0</v>
      </c>
      <c r="AT23" s="74">
        <v>10</v>
      </c>
      <c r="AU23" s="75">
        <f t="shared" si="22"/>
        <v>2.8035077488954179E-5</v>
      </c>
      <c r="AV23" s="76"/>
      <c r="AW23" s="76"/>
      <c r="AX23" s="76"/>
      <c r="AY23" s="76"/>
      <c r="AZ23" s="76"/>
    </row>
    <row r="24" spans="1:52" ht="13.9">
      <c r="A24" s="73" t="s">
        <v>72</v>
      </c>
      <c r="B24" s="73" t="s">
        <v>125</v>
      </c>
      <c r="C24" s="74">
        <f t="shared" si="0"/>
        <v>257043</v>
      </c>
      <c r="D24" s="74">
        <v>253874</v>
      </c>
      <c r="E24" s="75">
        <f t="shared" si="1"/>
        <v>0.98767132347506059</v>
      </c>
      <c r="F24" s="74">
        <v>3169</v>
      </c>
      <c r="G24" s="75">
        <f t="shared" si="2"/>
        <v>1.2328676524939406E-2</v>
      </c>
      <c r="H24" s="74">
        <v>0</v>
      </c>
      <c r="I24" s="75">
        <f t="shared" si="3"/>
        <v>0</v>
      </c>
      <c r="J24" s="74">
        <v>176</v>
      </c>
      <c r="K24" s="75">
        <f t="shared" si="4"/>
        <v>6.8471034029325836E-4</v>
      </c>
      <c r="L24" s="74">
        <v>127</v>
      </c>
      <c r="M24" s="75">
        <f t="shared" si="5"/>
        <v>4.9408075691615805E-4</v>
      </c>
      <c r="N24" s="74">
        <v>0</v>
      </c>
      <c r="O24" s="75">
        <f t="shared" si="6"/>
        <v>0</v>
      </c>
      <c r="P24" s="74">
        <v>1343</v>
      </c>
      <c r="Q24" s="75">
        <f t="shared" si="7"/>
        <v>5.2248067443968517E-3</v>
      </c>
      <c r="R24" s="74">
        <v>715</v>
      </c>
      <c r="S24" s="75">
        <f t="shared" si="8"/>
        <v>2.781635757441362E-3</v>
      </c>
      <c r="T24" s="74">
        <v>0</v>
      </c>
      <c r="U24" s="75">
        <f t="shared" si="9"/>
        <v>0</v>
      </c>
      <c r="V24" s="74"/>
      <c r="W24" s="75">
        <f t="shared" si="10"/>
        <v>0</v>
      </c>
      <c r="X24" s="74"/>
      <c r="Y24" s="75">
        <f t="shared" si="11"/>
        <v>0</v>
      </c>
      <c r="Z24" s="74">
        <v>360</v>
      </c>
      <c r="AA24" s="75">
        <f t="shared" si="12"/>
        <v>1.4005438778725739E-3</v>
      </c>
      <c r="AB24" s="74">
        <v>0</v>
      </c>
      <c r="AC24" s="75">
        <f t="shared" si="13"/>
        <v>0</v>
      </c>
      <c r="AD24" s="74"/>
      <c r="AE24" s="75">
        <f t="shared" si="14"/>
        <v>0</v>
      </c>
      <c r="AF24" s="74"/>
      <c r="AG24" s="75">
        <f t="shared" si="15"/>
        <v>0</v>
      </c>
      <c r="AH24" s="74"/>
      <c r="AI24" s="75">
        <f t="shared" si="16"/>
        <v>0</v>
      </c>
      <c r="AJ24" s="74"/>
      <c r="AK24" s="75">
        <f t="shared" si="17"/>
        <v>0</v>
      </c>
      <c r="AL24" s="74">
        <v>0</v>
      </c>
      <c r="AM24" s="75">
        <f t="shared" si="18"/>
        <v>0</v>
      </c>
      <c r="AN24" s="74">
        <v>442</v>
      </c>
      <c r="AO24" s="75">
        <f t="shared" si="19"/>
        <v>1.7195566500546602E-3</v>
      </c>
      <c r="AP24" s="74">
        <v>0</v>
      </c>
      <c r="AQ24" s="75">
        <f t="shared" si="20"/>
        <v>0</v>
      </c>
      <c r="AR24" s="74">
        <v>6</v>
      </c>
      <c r="AS24" s="75">
        <f t="shared" si="21"/>
        <v>2.3342397964542899E-5</v>
      </c>
      <c r="AT24" s="74">
        <v>0</v>
      </c>
      <c r="AU24" s="75">
        <f t="shared" si="22"/>
        <v>0</v>
      </c>
      <c r="AV24" s="76"/>
      <c r="AW24" s="76"/>
      <c r="AX24" s="76"/>
      <c r="AY24" s="76"/>
      <c r="AZ24" s="76"/>
    </row>
    <row r="25" spans="1:52" ht="13.9">
      <c r="A25" s="73" t="s">
        <v>72</v>
      </c>
      <c r="B25" s="73" t="s">
        <v>138</v>
      </c>
      <c r="C25" s="74">
        <f t="shared" si="0"/>
        <v>500964</v>
      </c>
      <c r="D25" s="74">
        <v>495090</v>
      </c>
      <c r="E25" s="75">
        <f t="shared" si="1"/>
        <v>0.98827460655855515</v>
      </c>
      <c r="F25" s="74">
        <v>5874</v>
      </c>
      <c r="G25" s="75">
        <f t="shared" si="2"/>
        <v>1.1725393441444893E-2</v>
      </c>
      <c r="H25" s="74">
        <v>0</v>
      </c>
      <c r="I25" s="75">
        <f t="shared" si="3"/>
        <v>0</v>
      </c>
      <c r="J25" s="74">
        <v>63</v>
      </c>
      <c r="K25" s="75">
        <f t="shared" si="4"/>
        <v>1.2575753946391359E-4</v>
      </c>
      <c r="L25" s="74">
        <v>88</v>
      </c>
      <c r="M25" s="75">
        <f t="shared" si="5"/>
        <v>1.7566132496546659E-4</v>
      </c>
      <c r="N25" s="74">
        <v>0</v>
      </c>
      <c r="O25" s="75">
        <f t="shared" si="6"/>
        <v>0</v>
      </c>
      <c r="P25" s="74">
        <v>2366</v>
      </c>
      <c r="Q25" s="75">
        <f t="shared" si="7"/>
        <v>4.7228942598669761E-3</v>
      </c>
      <c r="R25" s="74">
        <v>2326</v>
      </c>
      <c r="S25" s="75">
        <f t="shared" si="8"/>
        <v>4.6430482030644918E-3</v>
      </c>
      <c r="T25" s="74">
        <v>0</v>
      </c>
      <c r="U25" s="75">
        <f t="shared" si="9"/>
        <v>0</v>
      </c>
      <c r="V25" s="74"/>
      <c r="W25" s="75">
        <f t="shared" si="10"/>
        <v>0</v>
      </c>
      <c r="X25" s="74"/>
      <c r="Y25" s="75">
        <f t="shared" si="11"/>
        <v>0</v>
      </c>
      <c r="Z25" s="74">
        <v>0</v>
      </c>
      <c r="AA25" s="75">
        <f t="shared" si="12"/>
        <v>0</v>
      </c>
      <c r="AB25" s="74">
        <v>0</v>
      </c>
      <c r="AC25" s="75">
        <f t="shared" si="13"/>
        <v>0</v>
      </c>
      <c r="AD25" s="74"/>
      <c r="AE25" s="75">
        <f t="shared" si="14"/>
        <v>0</v>
      </c>
      <c r="AF25" s="74"/>
      <c r="AG25" s="75">
        <f t="shared" si="15"/>
        <v>0</v>
      </c>
      <c r="AH25" s="74"/>
      <c r="AI25" s="75">
        <f t="shared" si="16"/>
        <v>0</v>
      </c>
      <c r="AJ25" s="74"/>
      <c r="AK25" s="75">
        <f t="shared" si="17"/>
        <v>0</v>
      </c>
      <c r="AL25" s="74">
        <v>0</v>
      </c>
      <c r="AM25" s="75">
        <f t="shared" si="18"/>
        <v>0</v>
      </c>
      <c r="AN25" s="74">
        <v>1031</v>
      </c>
      <c r="AO25" s="75">
        <f t="shared" si="19"/>
        <v>2.058032114084046E-3</v>
      </c>
      <c r="AP25" s="74">
        <v>0</v>
      </c>
      <c r="AQ25" s="75">
        <f t="shared" si="20"/>
        <v>0</v>
      </c>
      <c r="AR25" s="74">
        <v>0</v>
      </c>
      <c r="AS25" s="75">
        <f t="shared" si="21"/>
        <v>0</v>
      </c>
      <c r="AT25" s="74">
        <v>0</v>
      </c>
      <c r="AU25" s="75">
        <f t="shared" si="22"/>
        <v>0</v>
      </c>
      <c r="AV25" s="76"/>
      <c r="AW25" s="76"/>
      <c r="AX25" s="76"/>
      <c r="AY25" s="76"/>
      <c r="AZ25" s="76"/>
    </row>
    <row r="26" spans="1:52" ht="13.9">
      <c r="A26" s="73" t="s">
        <v>72</v>
      </c>
      <c r="B26" s="73" t="s">
        <v>147</v>
      </c>
      <c r="C26" s="74">
        <f t="shared" si="0"/>
        <v>475451</v>
      </c>
      <c r="D26" s="74">
        <v>467681</v>
      </c>
      <c r="E26" s="75">
        <f t="shared" si="1"/>
        <v>0.98365762192108119</v>
      </c>
      <c r="F26" s="74">
        <v>7770</v>
      </c>
      <c r="G26" s="75">
        <f t="shared" si="2"/>
        <v>1.6342378078918755E-2</v>
      </c>
      <c r="H26" s="74">
        <v>0</v>
      </c>
      <c r="I26" s="75">
        <f t="shared" si="3"/>
        <v>0</v>
      </c>
      <c r="J26" s="74">
        <v>85</v>
      </c>
      <c r="K26" s="75">
        <f t="shared" si="4"/>
        <v>1.7877762377195547E-4</v>
      </c>
      <c r="L26" s="74">
        <v>106</v>
      </c>
      <c r="M26" s="75">
        <f t="shared" si="5"/>
        <v>2.2294621317443859E-4</v>
      </c>
      <c r="N26" s="74">
        <v>0</v>
      </c>
      <c r="O26" s="75">
        <f t="shared" si="6"/>
        <v>0</v>
      </c>
      <c r="P26" s="74">
        <v>4909</v>
      </c>
      <c r="Q26" s="75">
        <f t="shared" si="7"/>
        <v>1.0324933589370934E-2</v>
      </c>
      <c r="R26" s="74">
        <v>1256</v>
      </c>
      <c r="S26" s="75">
        <f t="shared" si="8"/>
        <v>2.6417022995008951E-3</v>
      </c>
      <c r="T26" s="74">
        <v>0</v>
      </c>
      <c r="U26" s="75">
        <f t="shared" si="9"/>
        <v>0</v>
      </c>
      <c r="V26" s="74"/>
      <c r="W26" s="75">
        <f t="shared" si="10"/>
        <v>0</v>
      </c>
      <c r="X26" s="74"/>
      <c r="Y26" s="75">
        <f t="shared" si="11"/>
        <v>0</v>
      </c>
      <c r="Z26" s="74">
        <v>0</v>
      </c>
      <c r="AA26" s="75">
        <f t="shared" si="12"/>
        <v>0</v>
      </c>
      <c r="AB26" s="74">
        <v>0</v>
      </c>
      <c r="AC26" s="75">
        <f t="shared" si="13"/>
        <v>0</v>
      </c>
      <c r="AD26" s="74"/>
      <c r="AE26" s="75">
        <f t="shared" si="14"/>
        <v>0</v>
      </c>
      <c r="AF26" s="74"/>
      <c r="AG26" s="75">
        <f t="shared" si="15"/>
        <v>0</v>
      </c>
      <c r="AH26" s="74"/>
      <c r="AI26" s="75">
        <f t="shared" si="16"/>
        <v>0</v>
      </c>
      <c r="AJ26" s="74"/>
      <c r="AK26" s="75">
        <f t="shared" si="17"/>
        <v>0</v>
      </c>
      <c r="AL26" s="74">
        <v>0</v>
      </c>
      <c r="AM26" s="75">
        <f t="shared" si="18"/>
        <v>0</v>
      </c>
      <c r="AN26" s="74">
        <v>1414</v>
      </c>
      <c r="AO26" s="75">
        <f t="shared" si="19"/>
        <v>2.9740183531005299E-3</v>
      </c>
      <c r="AP26" s="74">
        <v>0</v>
      </c>
      <c r="AQ26" s="75">
        <f t="shared" si="20"/>
        <v>0</v>
      </c>
      <c r="AR26" s="74">
        <v>0</v>
      </c>
      <c r="AS26" s="75">
        <f t="shared" si="21"/>
        <v>0</v>
      </c>
      <c r="AT26" s="74">
        <v>0</v>
      </c>
      <c r="AU26" s="75">
        <f t="shared" si="22"/>
        <v>0</v>
      </c>
      <c r="AV26" s="76"/>
      <c r="AW26" s="76"/>
      <c r="AX26" s="76"/>
      <c r="AY26" s="76"/>
      <c r="AZ26" s="76"/>
    </row>
    <row r="27" spans="1:52" ht="13.9">
      <c r="A27" s="73" t="s">
        <v>72</v>
      </c>
      <c r="B27" s="73" t="s">
        <v>133</v>
      </c>
      <c r="C27" s="74">
        <f t="shared" si="0"/>
        <v>376988</v>
      </c>
      <c r="D27" s="74">
        <v>369610</v>
      </c>
      <c r="E27" s="75">
        <f t="shared" si="1"/>
        <v>0.98042908527592387</v>
      </c>
      <c r="F27" s="74">
        <v>7378</v>
      </c>
      <c r="G27" s="75">
        <f t="shared" si="2"/>
        <v>1.9570914724076099E-2</v>
      </c>
      <c r="H27" s="74">
        <v>0</v>
      </c>
      <c r="I27" s="75">
        <f t="shared" si="3"/>
        <v>0</v>
      </c>
      <c r="J27" s="74">
        <v>187</v>
      </c>
      <c r="K27" s="75">
        <f t="shared" si="4"/>
        <v>4.9603700913556932E-4</v>
      </c>
      <c r="L27" s="74">
        <v>101</v>
      </c>
      <c r="M27" s="75">
        <f t="shared" si="5"/>
        <v>2.6791303701974599E-4</v>
      </c>
      <c r="N27" s="74">
        <v>0</v>
      </c>
      <c r="O27" s="75">
        <f t="shared" si="6"/>
        <v>0</v>
      </c>
      <c r="P27" s="74">
        <v>3346</v>
      </c>
      <c r="Q27" s="75">
        <f t="shared" si="7"/>
        <v>8.8756140779016838E-3</v>
      </c>
      <c r="R27" s="74">
        <v>1458</v>
      </c>
      <c r="S27" s="75">
        <f t="shared" si="8"/>
        <v>3.8674971086612837E-3</v>
      </c>
      <c r="T27" s="74">
        <v>0</v>
      </c>
      <c r="U27" s="75">
        <f t="shared" si="9"/>
        <v>0</v>
      </c>
      <c r="V27" s="74"/>
      <c r="W27" s="75">
        <f t="shared" si="10"/>
        <v>0</v>
      </c>
      <c r="X27" s="74"/>
      <c r="Y27" s="75">
        <f t="shared" si="11"/>
        <v>0</v>
      </c>
      <c r="Z27" s="74">
        <v>0</v>
      </c>
      <c r="AA27" s="75">
        <f t="shared" si="12"/>
        <v>0</v>
      </c>
      <c r="AB27" s="74">
        <v>0</v>
      </c>
      <c r="AC27" s="75">
        <f t="shared" si="13"/>
        <v>0</v>
      </c>
      <c r="AD27" s="74"/>
      <c r="AE27" s="75">
        <f t="shared" si="14"/>
        <v>0</v>
      </c>
      <c r="AF27" s="74"/>
      <c r="AG27" s="75">
        <f t="shared" si="15"/>
        <v>0</v>
      </c>
      <c r="AH27" s="74"/>
      <c r="AI27" s="75">
        <f t="shared" si="16"/>
        <v>0</v>
      </c>
      <c r="AJ27" s="74"/>
      <c r="AK27" s="75">
        <f t="shared" si="17"/>
        <v>0</v>
      </c>
      <c r="AL27" s="74">
        <v>0</v>
      </c>
      <c r="AM27" s="75">
        <f t="shared" si="18"/>
        <v>0</v>
      </c>
      <c r="AN27" s="74">
        <v>786</v>
      </c>
      <c r="AO27" s="75">
        <f t="shared" si="19"/>
        <v>2.0849470009655481E-3</v>
      </c>
      <c r="AP27" s="74">
        <v>0</v>
      </c>
      <c r="AQ27" s="75">
        <f t="shared" si="20"/>
        <v>0</v>
      </c>
      <c r="AR27" s="74">
        <v>1500</v>
      </c>
      <c r="AS27" s="75">
        <f t="shared" si="21"/>
        <v>3.9789064903922675E-3</v>
      </c>
      <c r="AT27" s="74">
        <v>0</v>
      </c>
      <c r="AU27" s="75">
        <f t="shared" si="22"/>
        <v>0</v>
      </c>
      <c r="AV27" s="76"/>
      <c r="AW27" s="76"/>
      <c r="AX27" s="76"/>
      <c r="AY27" s="76"/>
      <c r="AZ27" s="76"/>
    </row>
    <row r="28" spans="1:52" ht="13.9">
      <c r="A28" s="73" t="s">
        <v>72</v>
      </c>
      <c r="B28" s="73" t="s">
        <v>134</v>
      </c>
      <c r="C28" s="74">
        <f t="shared" si="0"/>
        <v>421734</v>
      </c>
      <c r="D28" s="74">
        <v>416226</v>
      </c>
      <c r="E28" s="75">
        <f t="shared" si="1"/>
        <v>0.9869396349357652</v>
      </c>
      <c r="F28" s="74">
        <v>5508</v>
      </c>
      <c r="G28" s="75">
        <f t="shared" si="2"/>
        <v>1.3060365064234802E-2</v>
      </c>
      <c r="H28" s="74">
        <v>0</v>
      </c>
      <c r="I28" s="75">
        <f t="shared" si="3"/>
        <v>0</v>
      </c>
      <c r="J28" s="74">
        <v>71</v>
      </c>
      <c r="K28" s="75">
        <f t="shared" si="4"/>
        <v>1.6835256346417411E-4</v>
      </c>
      <c r="L28" s="74">
        <v>114</v>
      </c>
      <c r="M28" s="75">
        <f t="shared" si="5"/>
        <v>2.7031256668895562E-4</v>
      </c>
      <c r="N28" s="74">
        <v>0</v>
      </c>
      <c r="O28" s="75">
        <f t="shared" si="6"/>
        <v>0</v>
      </c>
      <c r="P28" s="74">
        <v>2030</v>
      </c>
      <c r="Q28" s="75">
        <f t="shared" si="7"/>
        <v>4.8134606173559635E-3</v>
      </c>
      <c r="R28" s="74">
        <v>1817</v>
      </c>
      <c r="S28" s="75">
        <f t="shared" si="8"/>
        <v>4.3084029269634411E-3</v>
      </c>
      <c r="T28" s="74">
        <v>0</v>
      </c>
      <c r="U28" s="75">
        <f t="shared" si="9"/>
        <v>0</v>
      </c>
      <c r="V28" s="74"/>
      <c r="W28" s="75">
        <f t="shared" si="10"/>
        <v>0</v>
      </c>
      <c r="X28" s="74"/>
      <c r="Y28" s="75">
        <f t="shared" si="11"/>
        <v>0</v>
      </c>
      <c r="Z28" s="74">
        <v>385</v>
      </c>
      <c r="AA28" s="75">
        <f t="shared" si="12"/>
        <v>9.128977032916483E-4</v>
      </c>
      <c r="AB28" s="74">
        <v>0</v>
      </c>
      <c r="AC28" s="75">
        <f t="shared" si="13"/>
        <v>0</v>
      </c>
      <c r="AD28" s="74"/>
      <c r="AE28" s="75">
        <f t="shared" si="14"/>
        <v>0</v>
      </c>
      <c r="AF28" s="74"/>
      <c r="AG28" s="75">
        <f t="shared" si="15"/>
        <v>0</v>
      </c>
      <c r="AH28" s="74"/>
      <c r="AI28" s="75">
        <f t="shared" si="16"/>
        <v>0</v>
      </c>
      <c r="AJ28" s="74"/>
      <c r="AK28" s="75">
        <f t="shared" si="17"/>
        <v>0</v>
      </c>
      <c r="AL28" s="74">
        <v>0</v>
      </c>
      <c r="AM28" s="75">
        <f t="shared" si="18"/>
        <v>0</v>
      </c>
      <c r="AN28" s="74">
        <v>1086</v>
      </c>
      <c r="AO28" s="75">
        <f t="shared" si="19"/>
        <v>2.575082872142156E-3</v>
      </c>
      <c r="AP28" s="74">
        <v>0</v>
      </c>
      <c r="AQ28" s="75">
        <f t="shared" si="20"/>
        <v>0</v>
      </c>
      <c r="AR28" s="74">
        <v>0</v>
      </c>
      <c r="AS28" s="75">
        <f t="shared" si="21"/>
        <v>0</v>
      </c>
      <c r="AT28" s="74">
        <v>5</v>
      </c>
      <c r="AU28" s="75">
        <f t="shared" si="22"/>
        <v>1.1855814328462964E-5</v>
      </c>
      <c r="AV28" s="76"/>
      <c r="AW28" s="76"/>
      <c r="AX28" s="76"/>
      <c r="AY28" s="76"/>
      <c r="AZ28" s="76"/>
    </row>
    <row r="29" spans="1:52" ht="13.9">
      <c r="A29" s="73" t="s">
        <v>81</v>
      </c>
      <c r="B29" s="73" t="s">
        <v>127</v>
      </c>
      <c r="C29" s="74">
        <f t="shared" si="0"/>
        <v>30784</v>
      </c>
      <c r="D29" s="74">
        <v>30425</v>
      </c>
      <c r="E29" s="75">
        <f t="shared" si="1"/>
        <v>0.98833809771309766</v>
      </c>
      <c r="F29" s="74">
        <v>359</v>
      </c>
      <c r="G29" s="75">
        <f t="shared" si="2"/>
        <v>1.1661902286902287E-2</v>
      </c>
      <c r="H29" s="74">
        <v>0</v>
      </c>
      <c r="I29" s="75">
        <f t="shared" si="3"/>
        <v>0</v>
      </c>
      <c r="J29" s="74">
        <v>48</v>
      </c>
      <c r="K29" s="75">
        <f t="shared" si="4"/>
        <v>1.5592515592515593E-3</v>
      </c>
      <c r="L29" s="74">
        <v>45</v>
      </c>
      <c r="M29" s="75">
        <f t="shared" si="5"/>
        <v>1.4617983367983369E-3</v>
      </c>
      <c r="N29" s="74">
        <v>0</v>
      </c>
      <c r="O29" s="75">
        <f t="shared" si="6"/>
        <v>0</v>
      </c>
      <c r="P29" s="74">
        <v>43</v>
      </c>
      <c r="Q29" s="75">
        <f t="shared" si="7"/>
        <v>1.3968295218295219E-3</v>
      </c>
      <c r="R29" s="74">
        <v>197</v>
      </c>
      <c r="S29" s="75">
        <f t="shared" si="8"/>
        <v>6.3994282744282748E-3</v>
      </c>
      <c r="T29" s="74">
        <v>0</v>
      </c>
      <c r="U29" s="75">
        <f t="shared" si="9"/>
        <v>0</v>
      </c>
      <c r="V29" s="74"/>
      <c r="W29" s="75">
        <f t="shared" si="10"/>
        <v>0</v>
      </c>
      <c r="X29" s="74"/>
      <c r="Y29" s="75">
        <f t="shared" si="11"/>
        <v>0</v>
      </c>
      <c r="Z29" s="74">
        <v>0</v>
      </c>
      <c r="AA29" s="75">
        <f t="shared" si="12"/>
        <v>0</v>
      </c>
      <c r="AB29" s="74">
        <v>0</v>
      </c>
      <c r="AC29" s="75">
        <f t="shared" si="13"/>
        <v>0</v>
      </c>
      <c r="AD29" s="74"/>
      <c r="AE29" s="75">
        <f t="shared" si="14"/>
        <v>0</v>
      </c>
      <c r="AF29" s="74"/>
      <c r="AG29" s="75">
        <f t="shared" si="15"/>
        <v>0</v>
      </c>
      <c r="AH29" s="74"/>
      <c r="AI29" s="75">
        <f t="shared" si="16"/>
        <v>0</v>
      </c>
      <c r="AJ29" s="74"/>
      <c r="AK29" s="75">
        <f t="shared" si="17"/>
        <v>0</v>
      </c>
      <c r="AL29" s="74">
        <v>4</v>
      </c>
      <c r="AM29" s="75">
        <f t="shared" si="18"/>
        <v>1.2993762993762994E-4</v>
      </c>
      <c r="AN29" s="74">
        <v>22</v>
      </c>
      <c r="AO29" s="75">
        <f t="shared" si="19"/>
        <v>7.146569646569647E-4</v>
      </c>
      <c r="AP29" s="74">
        <v>0</v>
      </c>
      <c r="AQ29" s="75">
        <f t="shared" si="20"/>
        <v>0</v>
      </c>
      <c r="AR29" s="74">
        <v>0</v>
      </c>
      <c r="AS29" s="75">
        <f t="shared" si="21"/>
        <v>0</v>
      </c>
      <c r="AT29" s="74"/>
      <c r="AU29" s="75">
        <f t="shared" si="22"/>
        <v>0</v>
      </c>
      <c r="AV29" s="76"/>
      <c r="AW29" s="76"/>
      <c r="AX29" s="76"/>
      <c r="AY29" s="76"/>
      <c r="AZ29" s="76"/>
    </row>
    <row r="30" spans="1:52" ht="13.9">
      <c r="A30" s="73" t="s">
        <v>81</v>
      </c>
      <c r="B30" s="73" t="s">
        <v>125</v>
      </c>
      <c r="C30" s="74">
        <f t="shared" si="0"/>
        <v>49717</v>
      </c>
      <c r="D30" s="74">
        <v>49025</v>
      </c>
      <c r="E30" s="75">
        <f t="shared" si="1"/>
        <v>0.98608121970352192</v>
      </c>
      <c r="F30" s="74">
        <v>692</v>
      </c>
      <c r="G30" s="75">
        <f t="shared" si="2"/>
        <v>1.3918780296478066E-2</v>
      </c>
      <c r="H30" s="74">
        <v>0</v>
      </c>
      <c r="I30" s="75">
        <f t="shared" si="3"/>
        <v>0</v>
      </c>
      <c r="J30" s="74">
        <v>109</v>
      </c>
      <c r="K30" s="75">
        <f t="shared" si="4"/>
        <v>2.1924090351388859E-3</v>
      </c>
      <c r="L30" s="74">
        <v>53</v>
      </c>
      <c r="M30" s="75">
        <f t="shared" si="5"/>
        <v>1.0660337510308346E-3</v>
      </c>
      <c r="N30" s="74">
        <v>0</v>
      </c>
      <c r="O30" s="75">
        <f t="shared" si="6"/>
        <v>0</v>
      </c>
      <c r="P30" s="74">
        <v>0</v>
      </c>
      <c r="Q30" s="75">
        <f t="shared" si="7"/>
        <v>0</v>
      </c>
      <c r="R30" s="74">
        <v>476</v>
      </c>
      <c r="S30" s="75">
        <f t="shared" si="8"/>
        <v>9.5741899149184382E-3</v>
      </c>
      <c r="T30" s="74">
        <v>0</v>
      </c>
      <c r="U30" s="75">
        <f t="shared" si="9"/>
        <v>0</v>
      </c>
      <c r="V30" s="74"/>
      <c r="W30" s="75">
        <f t="shared" si="10"/>
        <v>0</v>
      </c>
      <c r="X30" s="74"/>
      <c r="Y30" s="75">
        <f t="shared" si="11"/>
        <v>0</v>
      </c>
      <c r="Z30" s="74">
        <v>0</v>
      </c>
      <c r="AA30" s="75">
        <f t="shared" si="12"/>
        <v>0</v>
      </c>
      <c r="AB30" s="74">
        <v>0</v>
      </c>
      <c r="AC30" s="75">
        <f t="shared" si="13"/>
        <v>0</v>
      </c>
      <c r="AD30" s="74"/>
      <c r="AE30" s="75">
        <f t="shared" si="14"/>
        <v>0</v>
      </c>
      <c r="AF30" s="74"/>
      <c r="AG30" s="75">
        <f t="shared" si="15"/>
        <v>0</v>
      </c>
      <c r="AH30" s="74"/>
      <c r="AI30" s="75">
        <f t="shared" si="16"/>
        <v>0</v>
      </c>
      <c r="AJ30" s="74"/>
      <c r="AK30" s="75">
        <f t="shared" si="17"/>
        <v>0</v>
      </c>
      <c r="AL30" s="74">
        <v>5</v>
      </c>
      <c r="AM30" s="75">
        <f t="shared" si="18"/>
        <v>1.0056922179536175E-4</v>
      </c>
      <c r="AN30" s="74">
        <v>49</v>
      </c>
      <c r="AO30" s="75">
        <f t="shared" si="19"/>
        <v>9.8557837359454503E-4</v>
      </c>
      <c r="AP30" s="74">
        <v>0</v>
      </c>
      <c r="AQ30" s="75">
        <f t="shared" si="20"/>
        <v>0</v>
      </c>
      <c r="AR30" s="74">
        <v>0</v>
      </c>
      <c r="AS30" s="75">
        <f t="shared" si="21"/>
        <v>0</v>
      </c>
      <c r="AT30" s="74"/>
      <c r="AU30" s="75">
        <f t="shared" si="22"/>
        <v>0</v>
      </c>
      <c r="AV30" s="76"/>
      <c r="AW30" s="76"/>
      <c r="AX30" s="76"/>
      <c r="AY30" s="76"/>
      <c r="AZ30" s="76"/>
    </row>
    <row r="31" spans="1:52" ht="13.9">
      <c r="A31" s="73" t="s">
        <v>81</v>
      </c>
      <c r="B31" s="73" t="s">
        <v>138</v>
      </c>
      <c r="C31" s="74">
        <f t="shared" si="0"/>
        <v>38729</v>
      </c>
      <c r="D31" s="74">
        <v>38338</v>
      </c>
      <c r="E31" s="75">
        <f t="shared" si="1"/>
        <v>0.98990420615042996</v>
      </c>
      <c r="F31" s="74">
        <v>391</v>
      </c>
      <c r="G31" s="75">
        <f t="shared" si="2"/>
        <v>1.009579384957009E-2</v>
      </c>
      <c r="H31" s="74">
        <v>0</v>
      </c>
      <c r="I31" s="75">
        <f t="shared" si="3"/>
        <v>0</v>
      </c>
      <c r="J31" s="74">
        <v>83</v>
      </c>
      <c r="K31" s="75">
        <f t="shared" si="4"/>
        <v>2.1430969041286892E-3</v>
      </c>
      <c r="L31" s="74">
        <v>33</v>
      </c>
      <c r="M31" s="75">
        <f t="shared" si="5"/>
        <v>8.5207467272586435E-4</v>
      </c>
      <c r="N31" s="74">
        <v>0</v>
      </c>
      <c r="O31" s="75">
        <f t="shared" si="6"/>
        <v>0</v>
      </c>
      <c r="P31" s="74">
        <v>46</v>
      </c>
      <c r="Q31" s="75">
        <f t="shared" si="7"/>
        <v>1.1877404528905988E-3</v>
      </c>
      <c r="R31" s="74">
        <v>151</v>
      </c>
      <c r="S31" s="75">
        <f t="shared" si="8"/>
        <v>3.8988871388365306E-3</v>
      </c>
      <c r="T31" s="74">
        <v>0</v>
      </c>
      <c r="U31" s="75">
        <f t="shared" si="9"/>
        <v>0</v>
      </c>
      <c r="V31" s="74"/>
      <c r="W31" s="75">
        <f t="shared" si="10"/>
        <v>0</v>
      </c>
      <c r="X31" s="74"/>
      <c r="Y31" s="75">
        <f t="shared" si="11"/>
        <v>0</v>
      </c>
      <c r="Z31" s="74">
        <v>0</v>
      </c>
      <c r="AA31" s="75">
        <f t="shared" si="12"/>
        <v>0</v>
      </c>
      <c r="AB31" s="74">
        <v>0</v>
      </c>
      <c r="AC31" s="75">
        <f t="shared" si="13"/>
        <v>0</v>
      </c>
      <c r="AD31" s="74"/>
      <c r="AE31" s="75">
        <f t="shared" si="14"/>
        <v>0</v>
      </c>
      <c r="AF31" s="74"/>
      <c r="AG31" s="75">
        <f t="shared" si="15"/>
        <v>0</v>
      </c>
      <c r="AH31" s="74"/>
      <c r="AI31" s="75">
        <f t="shared" si="16"/>
        <v>0</v>
      </c>
      <c r="AJ31" s="74"/>
      <c r="AK31" s="75">
        <f t="shared" si="17"/>
        <v>0</v>
      </c>
      <c r="AL31" s="74">
        <v>0</v>
      </c>
      <c r="AM31" s="75">
        <f t="shared" si="18"/>
        <v>0</v>
      </c>
      <c r="AN31" s="74">
        <v>78</v>
      </c>
      <c r="AO31" s="75">
        <f t="shared" si="19"/>
        <v>2.0139946809884066E-3</v>
      </c>
      <c r="AP31" s="74">
        <v>0</v>
      </c>
      <c r="AQ31" s="75">
        <f t="shared" si="20"/>
        <v>0</v>
      </c>
      <c r="AR31" s="74">
        <v>0</v>
      </c>
      <c r="AS31" s="75">
        <f t="shared" si="21"/>
        <v>0</v>
      </c>
      <c r="AT31" s="74"/>
      <c r="AU31" s="75">
        <f t="shared" si="22"/>
        <v>0</v>
      </c>
      <c r="AV31" s="76"/>
      <c r="AW31" s="76"/>
      <c r="AX31" s="76"/>
      <c r="AY31" s="76"/>
      <c r="AZ31" s="76"/>
    </row>
    <row r="32" spans="1:52" ht="13.9">
      <c r="A32" s="73" t="s">
        <v>85</v>
      </c>
      <c r="B32" s="73" t="s">
        <v>131</v>
      </c>
      <c r="C32" s="74">
        <f t="shared" si="0"/>
        <v>101635</v>
      </c>
      <c r="D32" s="74">
        <v>101200</v>
      </c>
      <c r="E32" s="75">
        <f t="shared" si="1"/>
        <v>0.99571997835391346</v>
      </c>
      <c r="F32" s="74">
        <v>435</v>
      </c>
      <c r="G32" s="75">
        <f t="shared" si="2"/>
        <v>4.2800216460864857E-3</v>
      </c>
      <c r="H32" s="74">
        <v>0</v>
      </c>
      <c r="I32" s="75">
        <f t="shared" si="3"/>
        <v>0</v>
      </c>
      <c r="J32" s="74">
        <v>275</v>
      </c>
      <c r="K32" s="75">
        <f t="shared" si="4"/>
        <v>2.7057608107443304E-3</v>
      </c>
      <c r="L32" s="74">
        <v>0</v>
      </c>
      <c r="M32" s="75">
        <f t="shared" si="5"/>
        <v>0</v>
      </c>
      <c r="N32" s="74">
        <v>0</v>
      </c>
      <c r="O32" s="75">
        <f t="shared" si="6"/>
        <v>0</v>
      </c>
      <c r="P32" s="74">
        <v>101</v>
      </c>
      <c r="Q32" s="75">
        <f t="shared" si="7"/>
        <v>9.9375215230973588E-4</v>
      </c>
      <c r="R32" s="74">
        <v>44</v>
      </c>
      <c r="S32" s="75">
        <f t="shared" si="8"/>
        <v>4.3292172971909283E-4</v>
      </c>
      <c r="T32" s="74">
        <v>0</v>
      </c>
      <c r="U32" s="75">
        <f t="shared" si="9"/>
        <v>0</v>
      </c>
      <c r="V32" s="74"/>
      <c r="W32" s="75">
        <f t="shared" si="10"/>
        <v>0</v>
      </c>
      <c r="X32" s="74"/>
      <c r="Y32" s="75">
        <f t="shared" si="11"/>
        <v>0</v>
      </c>
      <c r="Z32" s="74">
        <v>0</v>
      </c>
      <c r="AA32" s="75">
        <f t="shared" si="12"/>
        <v>0</v>
      </c>
      <c r="AB32" s="74">
        <v>0</v>
      </c>
      <c r="AC32" s="75">
        <f t="shared" si="13"/>
        <v>0</v>
      </c>
      <c r="AD32" s="74"/>
      <c r="AE32" s="75">
        <f t="shared" si="14"/>
        <v>0</v>
      </c>
      <c r="AF32" s="74"/>
      <c r="AG32" s="75">
        <f t="shared" si="15"/>
        <v>0</v>
      </c>
      <c r="AH32" s="74"/>
      <c r="AI32" s="75">
        <f t="shared" si="16"/>
        <v>0</v>
      </c>
      <c r="AJ32" s="74"/>
      <c r="AK32" s="75">
        <f t="shared" si="17"/>
        <v>0</v>
      </c>
      <c r="AL32" s="74">
        <v>15</v>
      </c>
      <c r="AM32" s="75">
        <f t="shared" si="18"/>
        <v>1.475869533133271E-4</v>
      </c>
      <c r="AN32" s="74">
        <v>0</v>
      </c>
      <c r="AO32" s="75">
        <f t="shared" si="19"/>
        <v>0</v>
      </c>
      <c r="AP32" s="74">
        <v>0</v>
      </c>
      <c r="AQ32" s="75">
        <f t="shared" si="20"/>
        <v>0</v>
      </c>
      <c r="AR32" s="74">
        <v>0</v>
      </c>
      <c r="AS32" s="75">
        <f t="shared" si="21"/>
        <v>0</v>
      </c>
      <c r="AT32" s="74"/>
      <c r="AU32" s="75">
        <f t="shared" si="22"/>
        <v>0</v>
      </c>
      <c r="AV32" s="76"/>
      <c r="AW32" s="76"/>
      <c r="AX32" s="76"/>
      <c r="AY32" s="76"/>
      <c r="AZ32" s="76"/>
    </row>
    <row r="33" spans="1:52" ht="13.9">
      <c r="A33" s="73" t="s">
        <v>85</v>
      </c>
      <c r="B33" s="73" t="s">
        <v>127</v>
      </c>
      <c r="C33" s="74">
        <f t="shared" si="0"/>
        <v>142851</v>
      </c>
      <c r="D33" s="74">
        <v>141702</v>
      </c>
      <c r="E33" s="75">
        <f t="shared" si="1"/>
        <v>0.99195665413612788</v>
      </c>
      <c r="F33" s="74">
        <v>1149</v>
      </c>
      <c r="G33" s="75">
        <f t="shared" si="2"/>
        <v>8.043345863872146E-3</v>
      </c>
      <c r="H33" s="74">
        <v>0</v>
      </c>
      <c r="I33" s="75">
        <f t="shared" si="3"/>
        <v>0</v>
      </c>
      <c r="J33" s="74">
        <v>757</v>
      </c>
      <c r="K33" s="75">
        <f t="shared" si="4"/>
        <v>5.2992278667982722E-3</v>
      </c>
      <c r="L33" s="74">
        <v>0</v>
      </c>
      <c r="M33" s="75">
        <f t="shared" si="5"/>
        <v>0</v>
      </c>
      <c r="N33" s="74">
        <v>0</v>
      </c>
      <c r="O33" s="75">
        <f t="shared" si="6"/>
        <v>0</v>
      </c>
      <c r="P33" s="74">
        <v>189</v>
      </c>
      <c r="Q33" s="75">
        <f t="shared" si="7"/>
        <v>1.3230568914463321E-3</v>
      </c>
      <c r="R33" s="74">
        <v>162</v>
      </c>
      <c r="S33" s="75">
        <f t="shared" si="8"/>
        <v>1.1340487640968562E-3</v>
      </c>
      <c r="T33" s="74">
        <v>0</v>
      </c>
      <c r="U33" s="75">
        <f t="shared" si="9"/>
        <v>0</v>
      </c>
      <c r="V33" s="74"/>
      <c r="W33" s="75">
        <f t="shared" si="10"/>
        <v>0</v>
      </c>
      <c r="X33" s="74"/>
      <c r="Y33" s="75">
        <f t="shared" si="11"/>
        <v>0</v>
      </c>
      <c r="Z33" s="74">
        <v>0</v>
      </c>
      <c r="AA33" s="75">
        <f t="shared" si="12"/>
        <v>0</v>
      </c>
      <c r="AB33" s="74">
        <v>0</v>
      </c>
      <c r="AC33" s="75">
        <f t="shared" si="13"/>
        <v>0</v>
      </c>
      <c r="AD33" s="74"/>
      <c r="AE33" s="75">
        <f t="shared" si="14"/>
        <v>0</v>
      </c>
      <c r="AF33" s="74"/>
      <c r="AG33" s="75">
        <f t="shared" si="15"/>
        <v>0</v>
      </c>
      <c r="AH33" s="74"/>
      <c r="AI33" s="75">
        <f t="shared" si="16"/>
        <v>0</v>
      </c>
      <c r="AJ33" s="74"/>
      <c r="AK33" s="75">
        <f t="shared" si="17"/>
        <v>0</v>
      </c>
      <c r="AL33" s="74">
        <v>41</v>
      </c>
      <c r="AM33" s="75">
        <f t="shared" si="18"/>
        <v>2.8701234153068579E-4</v>
      </c>
      <c r="AN33" s="74">
        <v>0</v>
      </c>
      <c r="AO33" s="75">
        <f t="shared" si="19"/>
        <v>0</v>
      </c>
      <c r="AP33" s="74">
        <v>0</v>
      </c>
      <c r="AQ33" s="75">
        <f t="shared" si="20"/>
        <v>0</v>
      </c>
      <c r="AR33" s="74">
        <v>0</v>
      </c>
      <c r="AS33" s="75">
        <f t="shared" si="21"/>
        <v>0</v>
      </c>
      <c r="AT33" s="74"/>
      <c r="AU33" s="75">
        <f t="shared" si="22"/>
        <v>0</v>
      </c>
      <c r="AV33" s="76"/>
      <c r="AW33" s="76"/>
      <c r="AX33" s="76"/>
      <c r="AY33" s="76"/>
      <c r="AZ33" s="76"/>
    </row>
    <row r="34" spans="1:52" ht="13.9">
      <c r="A34" s="73" t="s">
        <v>85</v>
      </c>
      <c r="B34" s="73" t="s">
        <v>125</v>
      </c>
      <c r="C34" s="74">
        <f t="shared" si="0"/>
        <v>280351</v>
      </c>
      <c r="D34" s="74">
        <v>277567</v>
      </c>
      <c r="E34" s="75">
        <f t="shared" si="1"/>
        <v>0.99006959133372097</v>
      </c>
      <c r="F34" s="74">
        <v>2784</v>
      </c>
      <c r="G34" s="75">
        <f t="shared" si="2"/>
        <v>9.9304086662790579E-3</v>
      </c>
      <c r="H34" s="74">
        <v>0</v>
      </c>
      <c r="I34" s="75">
        <f t="shared" si="3"/>
        <v>0</v>
      </c>
      <c r="J34" s="74">
        <v>1581</v>
      </c>
      <c r="K34" s="75">
        <f t="shared" si="4"/>
        <v>5.6393592318201109E-3</v>
      </c>
      <c r="L34" s="74">
        <v>236</v>
      </c>
      <c r="M34" s="75">
        <f t="shared" si="5"/>
        <v>8.4180188406675913E-4</v>
      </c>
      <c r="N34" s="74">
        <v>0</v>
      </c>
      <c r="O34" s="75">
        <f t="shared" si="6"/>
        <v>0</v>
      </c>
      <c r="P34" s="74">
        <v>425</v>
      </c>
      <c r="Q34" s="75">
        <f t="shared" si="7"/>
        <v>1.5159567827473417E-3</v>
      </c>
      <c r="R34" s="74">
        <v>321</v>
      </c>
      <c r="S34" s="75">
        <f t="shared" si="8"/>
        <v>1.1449932406162274E-3</v>
      </c>
      <c r="T34" s="74">
        <v>0</v>
      </c>
      <c r="U34" s="75">
        <f t="shared" si="9"/>
        <v>0</v>
      </c>
      <c r="V34" s="74"/>
      <c r="W34" s="75">
        <f t="shared" si="10"/>
        <v>0</v>
      </c>
      <c r="X34" s="74"/>
      <c r="Y34" s="75">
        <f t="shared" si="11"/>
        <v>0</v>
      </c>
      <c r="Z34" s="74">
        <v>0</v>
      </c>
      <c r="AA34" s="75">
        <f t="shared" si="12"/>
        <v>0</v>
      </c>
      <c r="AB34" s="74">
        <v>0</v>
      </c>
      <c r="AC34" s="75">
        <f t="shared" si="13"/>
        <v>0</v>
      </c>
      <c r="AD34" s="74"/>
      <c r="AE34" s="75">
        <f t="shared" si="14"/>
        <v>0</v>
      </c>
      <c r="AF34" s="74"/>
      <c r="AG34" s="75">
        <f t="shared" si="15"/>
        <v>0</v>
      </c>
      <c r="AH34" s="74"/>
      <c r="AI34" s="75">
        <f t="shared" si="16"/>
        <v>0</v>
      </c>
      <c r="AJ34" s="74"/>
      <c r="AK34" s="75">
        <f t="shared" si="17"/>
        <v>0</v>
      </c>
      <c r="AL34" s="74">
        <v>221</v>
      </c>
      <c r="AM34" s="75">
        <f t="shared" si="18"/>
        <v>7.8829752702861767E-4</v>
      </c>
      <c r="AN34" s="74">
        <v>0</v>
      </c>
      <c r="AO34" s="75">
        <f t="shared" si="19"/>
        <v>0</v>
      </c>
      <c r="AP34" s="74">
        <v>0</v>
      </c>
      <c r="AQ34" s="75">
        <f t="shared" si="20"/>
        <v>0</v>
      </c>
      <c r="AR34" s="74">
        <v>0</v>
      </c>
      <c r="AS34" s="75">
        <f t="shared" si="21"/>
        <v>0</v>
      </c>
      <c r="AT34" s="74"/>
      <c r="AU34" s="75">
        <f t="shared" si="22"/>
        <v>0</v>
      </c>
      <c r="AV34" s="76"/>
      <c r="AW34" s="76"/>
      <c r="AX34" s="76"/>
      <c r="AY34" s="76"/>
      <c r="AZ34" s="76"/>
    </row>
    <row r="35" spans="1:52" ht="13.9">
      <c r="A35" s="73" t="s">
        <v>85</v>
      </c>
      <c r="B35" s="73" t="s">
        <v>138</v>
      </c>
      <c r="C35" s="74">
        <f t="shared" si="0"/>
        <v>201251</v>
      </c>
      <c r="D35" s="74">
        <v>199170</v>
      </c>
      <c r="E35" s="75">
        <f t="shared" si="1"/>
        <v>0.98965967870967098</v>
      </c>
      <c r="F35" s="74">
        <v>2081</v>
      </c>
      <c r="G35" s="75">
        <f t="shared" si="2"/>
        <v>1.0340321290328991E-2</v>
      </c>
      <c r="H35" s="74">
        <v>0</v>
      </c>
      <c r="I35" s="75">
        <f t="shared" si="3"/>
        <v>0</v>
      </c>
      <c r="J35" s="74">
        <v>1501</v>
      </c>
      <c r="K35" s="75">
        <f t="shared" si="4"/>
        <v>7.458348033053252E-3</v>
      </c>
      <c r="L35" s="74">
        <v>184</v>
      </c>
      <c r="M35" s="75">
        <f t="shared" si="5"/>
        <v>9.1428117127368314E-4</v>
      </c>
      <c r="N35" s="74">
        <v>0</v>
      </c>
      <c r="O35" s="75">
        <f t="shared" si="6"/>
        <v>0</v>
      </c>
      <c r="P35" s="74">
        <v>156</v>
      </c>
      <c r="Q35" s="75">
        <f t="shared" si="7"/>
        <v>7.7515142781899222E-4</v>
      </c>
      <c r="R35" s="74">
        <v>68</v>
      </c>
      <c r="S35" s="75">
        <f t="shared" si="8"/>
        <v>3.3788651981853508E-4</v>
      </c>
      <c r="T35" s="74">
        <v>0</v>
      </c>
      <c r="U35" s="75">
        <f t="shared" si="9"/>
        <v>0</v>
      </c>
      <c r="V35" s="74"/>
      <c r="W35" s="75">
        <f t="shared" si="10"/>
        <v>0</v>
      </c>
      <c r="X35" s="74"/>
      <c r="Y35" s="75">
        <f t="shared" si="11"/>
        <v>0</v>
      </c>
      <c r="Z35" s="74">
        <v>0</v>
      </c>
      <c r="AA35" s="75">
        <f t="shared" si="12"/>
        <v>0</v>
      </c>
      <c r="AB35" s="74">
        <v>0</v>
      </c>
      <c r="AC35" s="75">
        <f t="shared" si="13"/>
        <v>0</v>
      </c>
      <c r="AD35" s="74"/>
      <c r="AE35" s="75">
        <f t="shared" si="14"/>
        <v>0</v>
      </c>
      <c r="AF35" s="74"/>
      <c r="AG35" s="75">
        <f t="shared" si="15"/>
        <v>0</v>
      </c>
      <c r="AH35" s="74"/>
      <c r="AI35" s="75">
        <f t="shared" si="16"/>
        <v>0</v>
      </c>
      <c r="AJ35" s="74"/>
      <c r="AK35" s="75">
        <f t="shared" si="17"/>
        <v>0</v>
      </c>
      <c r="AL35" s="74">
        <v>172</v>
      </c>
      <c r="AM35" s="75">
        <f t="shared" si="18"/>
        <v>8.5465413836452984E-4</v>
      </c>
      <c r="AN35" s="74">
        <v>0</v>
      </c>
      <c r="AO35" s="75">
        <f t="shared" si="19"/>
        <v>0</v>
      </c>
      <c r="AP35" s="74">
        <v>0</v>
      </c>
      <c r="AQ35" s="75">
        <f t="shared" si="20"/>
        <v>0</v>
      </c>
      <c r="AR35" s="74">
        <v>0</v>
      </c>
      <c r="AS35" s="75">
        <f t="shared" si="21"/>
        <v>0</v>
      </c>
      <c r="AT35" s="74"/>
      <c r="AU35" s="75">
        <f t="shared" si="22"/>
        <v>0</v>
      </c>
      <c r="AV35" s="76"/>
      <c r="AW35" s="76"/>
      <c r="AX35" s="76"/>
      <c r="AY35" s="76"/>
      <c r="AZ35" s="76"/>
    </row>
    <row r="36" spans="1:52" ht="13.9">
      <c r="A36" s="73" t="s">
        <v>85</v>
      </c>
      <c r="B36" s="73" t="s">
        <v>147</v>
      </c>
      <c r="C36" s="74">
        <f t="shared" si="0"/>
        <v>205140</v>
      </c>
      <c r="D36" s="74">
        <v>203166</v>
      </c>
      <c r="E36" s="75">
        <f t="shared" si="1"/>
        <v>0.99037730330505991</v>
      </c>
      <c r="F36" s="74">
        <v>1974</v>
      </c>
      <c r="G36" s="75">
        <f t="shared" si="2"/>
        <v>9.6226966949400413E-3</v>
      </c>
      <c r="H36" s="74">
        <v>0</v>
      </c>
      <c r="I36" s="75">
        <f t="shared" si="3"/>
        <v>0</v>
      </c>
      <c r="J36" s="74">
        <v>927</v>
      </c>
      <c r="K36" s="75">
        <f t="shared" si="4"/>
        <v>4.5188651652529983E-3</v>
      </c>
      <c r="L36" s="74">
        <v>271</v>
      </c>
      <c r="M36" s="75">
        <f t="shared" si="5"/>
        <v>1.3210490396802185E-3</v>
      </c>
      <c r="N36" s="74">
        <v>0</v>
      </c>
      <c r="O36" s="75">
        <f t="shared" si="6"/>
        <v>0</v>
      </c>
      <c r="P36" s="74">
        <v>165</v>
      </c>
      <c r="Q36" s="75">
        <f t="shared" si="7"/>
        <v>8.043287510968119E-4</v>
      </c>
      <c r="R36" s="74">
        <v>211</v>
      </c>
      <c r="S36" s="75">
        <f t="shared" si="8"/>
        <v>1.0285658574631959E-3</v>
      </c>
      <c r="T36" s="74">
        <v>0</v>
      </c>
      <c r="U36" s="75">
        <f t="shared" si="9"/>
        <v>0</v>
      </c>
      <c r="V36" s="74"/>
      <c r="W36" s="75">
        <f t="shared" si="10"/>
        <v>0</v>
      </c>
      <c r="X36" s="74"/>
      <c r="Y36" s="75">
        <f t="shared" si="11"/>
        <v>0</v>
      </c>
      <c r="Z36" s="74">
        <v>0</v>
      </c>
      <c r="AA36" s="75">
        <f t="shared" si="12"/>
        <v>0</v>
      </c>
      <c r="AB36" s="74">
        <v>0</v>
      </c>
      <c r="AC36" s="75">
        <f t="shared" si="13"/>
        <v>0</v>
      </c>
      <c r="AD36" s="74"/>
      <c r="AE36" s="75">
        <f t="shared" si="14"/>
        <v>0</v>
      </c>
      <c r="AF36" s="74"/>
      <c r="AG36" s="75">
        <f t="shared" si="15"/>
        <v>0</v>
      </c>
      <c r="AH36" s="74"/>
      <c r="AI36" s="75">
        <f t="shared" si="16"/>
        <v>0</v>
      </c>
      <c r="AJ36" s="74"/>
      <c r="AK36" s="75">
        <f t="shared" si="17"/>
        <v>0</v>
      </c>
      <c r="AL36" s="74">
        <v>90</v>
      </c>
      <c r="AM36" s="75">
        <f t="shared" si="18"/>
        <v>4.387247733255338E-4</v>
      </c>
      <c r="AN36" s="74">
        <v>270</v>
      </c>
      <c r="AO36" s="75">
        <f t="shared" si="19"/>
        <v>1.3161743199766012E-3</v>
      </c>
      <c r="AP36" s="74">
        <v>0</v>
      </c>
      <c r="AQ36" s="75">
        <f t="shared" si="20"/>
        <v>0</v>
      </c>
      <c r="AR36" s="74">
        <v>40</v>
      </c>
      <c r="AS36" s="75">
        <f t="shared" si="21"/>
        <v>1.9498878814468168E-4</v>
      </c>
      <c r="AT36" s="74"/>
      <c r="AU36" s="75">
        <f t="shared" si="22"/>
        <v>0</v>
      </c>
      <c r="AV36" s="76"/>
      <c r="AW36" s="76"/>
      <c r="AX36" s="76"/>
      <c r="AY36" s="76"/>
      <c r="AZ36" s="76"/>
    </row>
    <row r="37" spans="1:52" ht="13.9">
      <c r="A37" s="73" t="s">
        <v>85</v>
      </c>
      <c r="B37" s="73" t="s">
        <v>133</v>
      </c>
      <c r="C37" s="74">
        <f t="shared" si="0"/>
        <v>155794</v>
      </c>
      <c r="D37" s="74">
        <v>154280</v>
      </c>
      <c r="E37" s="75">
        <f t="shared" si="1"/>
        <v>0.99028203910291801</v>
      </c>
      <c r="F37" s="74">
        <v>1514</v>
      </c>
      <c r="G37" s="75">
        <f t="shared" si="2"/>
        <v>9.7179608970820435E-3</v>
      </c>
      <c r="H37" s="74">
        <v>0</v>
      </c>
      <c r="I37" s="75">
        <f t="shared" si="3"/>
        <v>0</v>
      </c>
      <c r="J37" s="74">
        <v>698</v>
      </c>
      <c r="K37" s="75">
        <f t="shared" si="4"/>
        <v>4.4802752352465433E-3</v>
      </c>
      <c r="L37" s="74">
        <v>272</v>
      </c>
      <c r="M37" s="75">
        <f t="shared" si="5"/>
        <v>1.7458952206118336E-3</v>
      </c>
      <c r="N37" s="74">
        <v>0</v>
      </c>
      <c r="O37" s="75">
        <f t="shared" si="6"/>
        <v>0</v>
      </c>
      <c r="P37" s="74">
        <v>284</v>
      </c>
      <c r="Q37" s="75">
        <f t="shared" si="7"/>
        <v>1.8229200097564732E-3</v>
      </c>
      <c r="R37" s="74">
        <v>54</v>
      </c>
      <c r="S37" s="75">
        <f t="shared" si="8"/>
        <v>3.4661155115087871E-4</v>
      </c>
      <c r="T37" s="74">
        <v>0</v>
      </c>
      <c r="U37" s="75">
        <f t="shared" si="9"/>
        <v>0</v>
      </c>
      <c r="V37" s="74"/>
      <c r="W37" s="75">
        <f t="shared" si="10"/>
        <v>0</v>
      </c>
      <c r="X37" s="74"/>
      <c r="Y37" s="75">
        <f t="shared" si="11"/>
        <v>0</v>
      </c>
      <c r="Z37" s="74">
        <v>0</v>
      </c>
      <c r="AA37" s="75">
        <f t="shared" si="12"/>
        <v>0</v>
      </c>
      <c r="AB37" s="74">
        <v>0</v>
      </c>
      <c r="AC37" s="75">
        <f t="shared" si="13"/>
        <v>0</v>
      </c>
      <c r="AD37" s="74"/>
      <c r="AE37" s="75">
        <f t="shared" si="14"/>
        <v>0</v>
      </c>
      <c r="AF37" s="74"/>
      <c r="AG37" s="75">
        <f t="shared" si="15"/>
        <v>0</v>
      </c>
      <c r="AH37" s="74"/>
      <c r="AI37" s="75">
        <f t="shared" si="16"/>
        <v>0</v>
      </c>
      <c r="AJ37" s="74"/>
      <c r="AK37" s="75">
        <f t="shared" si="17"/>
        <v>0</v>
      </c>
      <c r="AL37" s="74">
        <v>41</v>
      </c>
      <c r="AM37" s="75">
        <f t="shared" si="18"/>
        <v>2.6316802957751902E-4</v>
      </c>
      <c r="AN37" s="74">
        <v>165</v>
      </c>
      <c r="AO37" s="75">
        <f t="shared" si="19"/>
        <v>1.0590908507387962E-3</v>
      </c>
      <c r="AP37" s="74">
        <v>0</v>
      </c>
      <c r="AQ37" s="75">
        <f t="shared" si="20"/>
        <v>0</v>
      </c>
      <c r="AR37" s="74">
        <v>0</v>
      </c>
      <c r="AS37" s="75">
        <f t="shared" si="21"/>
        <v>0</v>
      </c>
      <c r="AT37" s="74"/>
      <c r="AU37" s="75">
        <f t="shared" si="22"/>
        <v>0</v>
      </c>
      <c r="AV37" s="76"/>
      <c r="AW37" s="76"/>
      <c r="AX37" s="76"/>
      <c r="AY37" s="76"/>
      <c r="AZ37" s="76"/>
    </row>
    <row r="38" spans="1:52" ht="13.9">
      <c r="A38" s="73" t="s">
        <v>85</v>
      </c>
      <c r="B38" s="73" t="s">
        <v>134</v>
      </c>
      <c r="C38" s="74">
        <f t="shared" si="0"/>
        <v>175431</v>
      </c>
      <c r="D38" s="74">
        <v>173590</v>
      </c>
      <c r="E38" s="75">
        <f t="shared" si="1"/>
        <v>0.98950584560311461</v>
      </c>
      <c r="F38" s="74">
        <v>1841</v>
      </c>
      <c r="G38" s="75">
        <f t="shared" si="2"/>
        <v>1.0494154396885386E-2</v>
      </c>
      <c r="H38" s="74">
        <v>0</v>
      </c>
      <c r="I38" s="75">
        <f t="shared" si="3"/>
        <v>0</v>
      </c>
      <c r="J38" s="74">
        <v>965</v>
      </c>
      <c r="K38" s="75">
        <f t="shared" si="4"/>
        <v>5.5007381819632793E-3</v>
      </c>
      <c r="L38" s="74">
        <v>427</v>
      </c>
      <c r="M38" s="75">
        <f t="shared" si="5"/>
        <v>2.4340053924334923E-3</v>
      </c>
      <c r="N38" s="74">
        <v>0</v>
      </c>
      <c r="O38" s="75">
        <f t="shared" si="6"/>
        <v>0</v>
      </c>
      <c r="P38" s="74">
        <v>146</v>
      </c>
      <c r="Q38" s="75">
        <f t="shared" si="7"/>
        <v>8.32236035820351E-4</v>
      </c>
      <c r="R38" s="74">
        <v>96</v>
      </c>
      <c r="S38" s="75">
        <f t="shared" si="8"/>
        <v>5.4722369478598428E-4</v>
      </c>
      <c r="T38" s="74">
        <v>0</v>
      </c>
      <c r="U38" s="75">
        <f t="shared" si="9"/>
        <v>0</v>
      </c>
      <c r="V38" s="74"/>
      <c r="W38" s="75">
        <f t="shared" si="10"/>
        <v>0</v>
      </c>
      <c r="X38" s="74"/>
      <c r="Y38" s="75">
        <f t="shared" si="11"/>
        <v>0</v>
      </c>
      <c r="Z38" s="74">
        <v>0</v>
      </c>
      <c r="AA38" s="75">
        <f t="shared" si="12"/>
        <v>0</v>
      </c>
      <c r="AB38" s="74">
        <v>0</v>
      </c>
      <c r="AC38" s="75">
        <f t="shared" si="13"/>
        <v>0</v>
      </c>
      <c r="AD38" s="74"/>
      <c r="AE38" s="75">
        <f t="shared" si="14"/>
        <v>0</v>
      </c>
      <c r="AF38" s="74"/>
      <c r="AG38" s="75">
        <f t="shared" si="15"/>
        <v>0</v>
      </c>
      <c r="AH38" s="74"/>
      <c r="AI38" s="75">
        <f t="shared" si="16"/>
        <v>0</v>
      </c>
      <c r="AJ38" s="74"/>
      <c r="AK38" s="75">
        <f t="shared" si="17"/>
        <v>0</v>
      </c>
      <c r="AL38" s="74">
        <v>81</v>
      </c>
      <c r="AM38" s="75">
        <f t="shared" si="18"/>
        <v>4.6171999247567421E-4</v>
      </c>
      <c r="AN38" s="74">
        <v>126</v>
      </c>
      <c r="AO38" s="75">
        <f t="shared" si="19"/>
        <v>7.1823109940660431E-4</v>
      </c>
      <c r="AP38" s="74">
        <v>0</v>
      </c>
      <c r="AQ38" s="75">
        <f t="shared" si="20"/>
        <v>0</v>
      </c>
      <c r="AR38" s="74">
        <v>0</v>
      </c>
      <c r="AS38" s="75">
        <f t="shared" si="21"/>
        <v>0</v>
      </c>
      <c r="AT38" s="74"/>
      <c r="AU38" s="75">
        <f t="shared" si="22"/>
        <v>0</v>
      </c>
      <c r="AV38" s="76"/>
      <c r="AW38" s="76"/>
      <c r="AX38" s="76"/>
      <c r="AY38" s="76"/>
      <c r="AZ38" s="76"/>
    </row>
    <row r="39" spans="1:52" ht="13.9">
      <c r="A39" s="73" t="s">
        <v>91</v>
      </c>
      <c r="B39" s="73" t="s">
        <v>131</v>
      </c>
      <c r="C39" s="74">
        <f t="shared" si="0"/>
        <v>253914</v>
      </c>
      <c r="D39" s="74">
        <v>253289</v>
      </c>
      <c r="E39" s="75">
        <f t="shared" si="1"/>
        <v>0.99753853666989611</v>
      </c>
      <c r="F39" s="74">
        <v>625</v>
      </c>
      <c r="G39" s="75">
        <f t="shared" si="2"/>
        <v>2.4614633301038935E-3</v>
      </c>
      <c r="H39" s="74">
        <v>58</v>
      </c>
      <c r="I39" s="75">
        <f t="shared" si="3"/>
        <v>2.2842379703364132E-4</v>
      </c>
      <c r="J39" s="74">
        <v>23</v>
      </c>
      <c r="K39" s="75">
        <f t="shared" si="4"/>
        <v>9.0581850547823272E-5</v>
      </c>
      <c r="L39" s="74">
        <v>39</v>
      </c>
      <c r="M39" s="75">
        <f t="shared" si="5"/>
        <v>1.5359531179848294E-4</v>
      </c>
      <c r="N39" s="74">
        <v>0</v>
      </c>
      <c r="O39" s="75">
        <f t="shared" si="6"/>
        <v>0</v>
      </c>
      <c r="P39" s="74">
        <v>27</v>
      </c>
      <c r="Q39" s="75">
        <f t="shared" si="7"/>
        <v>1.0633521586048819E-4</v>
      </c>
      <c r="R39" s="74">
        <v>48</v>
      </c>
      <c r="S39" s="75">
        <f t="shared" si="8"/>
        <v>1.8904038375197903E-4</v>
      </c>
      <c r="T39" s="74">
        <v>29</v>
      </c>
      <c r="U39" s="75">
        <f t="shared" si="9"/>
        <v>1.1421189851682066E-4</v>
      </c>
      <c r="V39" s="74"/>
      <c r="W39" s="75">
        <f t="shared" si="10"/>
        <v>0</v>
      </c>
      <c r="X39" s="74"/>
      <c r="Y39" s="75">
        <f t="shared" si="11"/>
        <v>0</v>
      </c>
      <c r="Z39" s="74">
        <v>66</v>
      </c>
      <c r="AA39" s="75">
        <f t="shared" si="12"/>
        <v>2.5993052765897116E-4</v>
      </c>
      <c r="AB39" s="74">
        <v>0</v>
      </c>
      <c r="AC39" s="75">
        <f t="shared" si="13"/>
        <v>0</v>
      </c>
      <c r="AD39" s="74"/>
      <c r="AE39" s="75">
        <f t="shared" si="14"/>
        <v>0</v>
      </c>
      <c r="AF39" s="74"/>
      <c r="AG39" s="75">
        <f t="shared" si="15"/>
        <v>0</v>
      </c>
      <c r="AH39" s="74"/>
      <c r="AI39" s="75">
        <f t="shared" si="16"/>
        <v>0</v>
      </c>
      <c r="AJ39" s="74"/>
      <c r="AK39" s="75">
        <f t="shared" si="17"/>
        <v>0</v>
      </c>
      <c r="AL39" s="74">
        <v>0</v>
      </c>
      <c r="AM39" s="75">
        <f t="shared" si="18"/>
        <v>0</v>
      </c>
      <c r="AN39" s="74">
        <v>149</v>
      </c>
      <c r="AO39" s="75">
        <f t="shared" si="19"/>
        <v>5.868128578967682E-4</v>
      </c>
      <c r="AP39" s="74">
        <v>32</v>
      </c>
      <c r="AQ39" s="75">
        <f t="shared" si="20"/>
        <v>1.2602692250131934E-4</v>
      </c>
      <c r="AR39" s="74">
        <v>154</v>
      </c>
      <c r="AS39" s="75">
        <f t="shared" si="21"/>
        <v>6.0650456453759929E-4</v>
      </c>
      <c r="AT39" s="74"/>
      <c r="AU39" s="75">
        <f t="shared" si="22"/>
        <v>0</v>
      </c>
      <c r="AV39" s="76"/>
      <c r="AW39" s="76"/>
      <c r="AX39" s="76"/>
      <c r="AY39" s="76"/>
      <c r="AZ39" s="76"/>
    </row>
    <row r="40" spans="1:52" ht="13.9">
      <c r="A40" s="73" t="s">
        <v>91</v>
      </c>
      <c r="B40" s="73" t="s">
        <v>127</v>
      </c>
      <c r="C40" s="74">
        <f t="shared" si="0"/>
        <v>276461</v>
      </c>
      <c r="D40" s="74">
        <v>273897</v>
      </c>
      <c r="E40" s="75">
        <f t="shared" si="1"/>
        <v>0.99072563580396511</v>
      </c>
      <c r="F40" s="74">
        <v>2564</v>
      </c>
      <c r="G40" s="75">
        <f t="shared" si="2"/>
        <v>9.274364196034883E-3</v>
      </c>
      <c r="H40" s="74">
        <v>288</v>
      </c>
      <c r="I40" s="75">
        <f t="shared" si="3"/>
        <v>1.0417382560288793E-3</v>
      </c>
      <c r="J40" s="74">
        <v>170</v>
      </c>
      <c r="K40" s="75">
        <f t="shared" si="4"/>
        <v>6.1491494279482457E-4</v>
      </c>
      <c r="L40" s="74">
        <v>94</v>
      </c>
      <c r="M40" s="75">
        <f t="shared" si="5"/>
        <v>3.4001179189831475E-4</v>
      </c>
      <c r="N40" s="74">
        <v>0</v>
      </c>
      <c r="O40" s="75">
        <f t="shared" si="6"/>
        <v>0</v>
      </c>
      <c r="P40" s="74">
        <v>426</v>
      </c>
      <c r="Q40" s="75">
        <f t="shared" si="7"/>
        <v>1.5409045037093839E-3</v>
      </c>
      <c r="R40" s="74">
        <v>582</v>
      </c>
      <c r="S40" s="75">
        <f t="shared" si="8"/>
        <v>2.1051793923916938E-3</v>
      </c>
      <c r="T40" s="74">
        <v>170</v>
      </c>
      <c r="U40" s="75">
        <f t="shared" si="9"/>
        <v>6.1491494279482457E-4</v>
      </c>
      <c r="V40" s="74"/>
      <c r="W40" s="75">
        <f t="shared" si="10"/>
        <v>0</v>
      </c>
      <c r="X40" s="74"/>
      <c r="Y40" s="75">
        <f t="shared" si="11"/>
        <v>0</v>
      </c>
      <c r="Z40" s="74">
        <v>98</v>
      </c>
      <c r="AA40" s="75">
        <f t="shared" si="12"/>
        <v>3.5448037878760475E-4</v>
      </c>
      <c r="AB40" s="74">
        <v>0</v>
      </c>
      <c r="AC40" s="75">
        <f t="shared" si="13"/>
        <v>0</v>
      </c>
      <c r="AD40" s="74"/>
      <c r="AE40" s="75">
        <f t="shared" si="14"/>
        <v>0</v>
      </c>
      <c r="AF40" s="74"/>
      <c r="AG40" s="75">
        <f t="shared" si="15"/>
        <v>0</v>
      </c>
      <c r="AH40" s="74"/>
      <c r="AI40" s="75">
        <f t="shared" si="16"/>
        <v>0</v>
      </c>
      <c r="AJ40" s="74"/>
      <c r="AK40" s="75">
        <f t="shared" si="17"/>
        <v>0</v>
      </c>
      <c r="AL40" s="74">
        <v>0</v>
      </c>
      <c r="AM40" s="75">
        <f t="shared" si="18"/>
        <v>0</v>
      </c>
      <c r="AN40" s="74">
        <v>166</v>
      </c>
      <c r="AO40" s="75">
        <f t="shared" si="19"/>
        <v>6.0044635590553457E-4</v>
      </c>
      <c r="AP40" s="74">
        <v>108</v>
      </c>
      <c r="AQ40" s="75">
        <f t="shared" si="20"/>
        <v>3.9065184601082975E-4</v>
      </c>
      <c r="AR40" s="74">
        <v>462</v>
      </c>
      <c r="AS40" s="75">
        <f t="shared" si="21"/>
        <v>1.6711217857129938E-3</v>
      </c>
      <c r="AT40" s="74"/>
      <c r="AU40" s="75">
        <f t="shared" si="22"/>
        <v>0</v>
      </c>
      <c r="AV40" s="76"/>
      <c r="AW40" s="76"/>
      <c r="AX40" s="76"/>
      <c r="AY40" s="76"/>
      <c r="AZ40" s="76"/>
    </row>
    <row r="41" spans="1:52" ht="13.9">
      <c r="A41" s="73" t="s">
        <v>91</v>
      </c>
      <c r="B41" s="73" t="s">
        <v>125</v>
      </c>
      <c r="C41" s="74">
        <f t="shared" si="0"/>
        <v>576522</v>
      </c>
      <c r="D41" s="74">
        <v>571092</v>
      </c>
      <c r="E41" s="75">
        <f t="shared" si="1"/>
        <v>0.99058145222558724</v>
      </c>
      <c r="F41" s="74">
        <v>5430</v>
      </c>
      <c r="G41" s="75">
        <f t="shared" si="2"/>
        <v>9.4185477744127711E-3</v>
      </c>
      <c r="H41" s="74">
        <v>761</v>
      </c>
      <c r="I41" s="75">
        <f t="shared" si="3"/>
        <v>1.3199843197657679E-3</v>
      </c>
      <c r="J41" s="74">
        <v>182</v>
      </c>
      <c r="K41" s="75">
        <f t="shared" si="4"/>
        <v>3.1568613166540045E-4</v>
      </c>
      <c r="L41" s="74">
        <v>104</v>
      </c>
      <c r="M41" s="75">
        <f t="shared" si="5"/>
        <v>1.8039207523737167E-4</v>
      </c>
      <c r="N41" s="74">
        <v>0</v>
      </c>
      <c r="O41" s="75">
        <f t="shared" si="6"/>
        <v>0</v>
      </c>
      <c r="P41" s="74">
        <v>1452</v>
      </c>
      <c r="Q41" s="75">
        <f t="shared" si="7"/>
        <v>2.5185508965833046E-3</v>
      </c>
      <c r="R41" s="74">
        <v>614</v>
      </c>
      <c r="S41" s="75">
        <f t="shared" si="8"/>
        <v>1.0650070595744829E-3</v>
      </c>
      <c r="T41" s="74">
        <v>389</v>
      </c>
      <c r="U41" s="75">
        <f t="shared" si="9"/>
        <v>6.7473574295516905E-4</v>
      </c>
      <c r="V41" s="74"/>
      <c r="W41" s="75">
        <f t="shared" si="10"/>
        <v>0</v>
      </c>
      <c r="X41" s="74"/>
      <c r="Y41" s="75">
        <f t="shared" si="11"/>
        <v>0</v>
      </c>
      <c r="Z41" s="74">
        <v>742</v>
      </c>
      <c r="AA41" s="75">
        <f t="shared" si="12"/>
        <v>1.2870280752512479E-3</v>
      </c>
      <c r="AB41" s="74">
        <v>10</v>
      </c>
      <c r="AC41" s="75">
        <f t="shared" si="13"/>
        <v>1.7345391849747278E-5</v>
      </c>
      <c r="AD41" s="74"/>
      <c r="AE41" s="75">
        <f t="shared" si="14"/>
        <v>0</v>
      </c>
      <c r="AF41" s="74"/>
      <c r="AG41" s="75">
        <f t="shared" si="15"/>
        <v>0</v>
      </c>
      <c r="AH41" s="74"/>
      <c r="AI41" s="75">
        <f t="shared" si="16"/>
        <v>0</v>
      </c>
      <c r="AJ41" s="74"/>
      <c r="AK41" s="75">
        <f t="shared" si="17"/>
        <v>0</v>
      </c>
      <c r="AL41" s="74">
        <v>0</v>
      </c>
      <c r="AM41" s="75">
        <f t="shared" si="18"/>
        <v>0</v>
      </c>
      <c r="AN41" s="74">
        <v>356</v>
      </c>
      <c r="AO41" s="75">
        <f t="shared" si="19"/>
        <v>6.174959498510031E-4</v>
      </c>
      <c r="AP41" s="74">
        <v>228</v>
      </c>
      <c r="AQ41" s="75">
        <f t="shared" si="20"/>
        <v>3.9547493417423795E-4</v>
      </c>
      <c r="AR41" s="74">
        <v>592</v>
      </c>
      <c r="AS41" s="75">
        <f t="shared" si="21"/>
        <v>1.0268471975050388E-3</v>
      </c>
      <c r="AT41" s="74"/>
      <c r="AU41" s="75">
        <f t="shared" si="22"/>
        <v>0</v>
      </c>
      <c r="AV41" s="76"/>
      <c r="AW41" s="76"/>
      <c r="AX41" s="76"/>
      <c r="AY41" s="76"/>
      <c r="AZ41" s="76"/>
    </row>
    <row r="42" spans="1:52" ht="13.9">
      <c r="A42" s="73" t="s">
        <v>91</v>
      </c>
      <c r="B42" s="73" t="s">
        <v>138</v>
      </c>
      <c r="C42" s="74">
        <f t="shared" si="0"/>
        <v>447014</v>
      </c>
      <c r="D42" s="74">
        <v>442199</v>
      </c>
      <c r="E42" s="75">
        <f t="shared" si="1"/>
        <v>0.9892285252810874</v>
      </c>
      <c r="F42" s="74">
        <v>4815</v>
      </c>
      <c r="G42" s="75">
        <f t="shared" si="2"/>
        <v>1.0771474718912606E-2</v>
      </c>
      <c r="H42" s="74">
        <v>741</v>
      </c>
      <c r="I42" s="75">
        <f t="shared" si="3"/>
        <v>1.6576662028482329E-3</v>
      </c>
      <c r="J42" s="74">
        <v>771</v>
      </c>
      <c r="K42" s="75">
        <f t="shared" si="4"/>
        <v>1.7247781948663799E-3</v>
      </c>
      <c r="L42" s="74">
        <v>255</v>
      </c>
      <c r="M42" s="75">
        <f t="shared" si="5"/>
        <v>5.704519321542502E-4</v>
      </c>
      <c r="N42" s="74">
        <v>0</v>
      </c>
      <c r="O42" s="75">
        <f t="shared" si="6"/>
        <v>0</v>
      </c>
      <c r="P42" s="74">
        <v>470</v>
      </c>
      <c r="Q42" s="75">
        <f t="shared" si="7"/>
        <v>1.0514212082843044E-3</v>
      </c>
      <c r="R42" s="74">
        <v>180</v>
      </c>
      <c r="S42" s="75">
        <f t="shared" si="8"/>
        <v>4.0267195210888252E-4</v>
      </c>
      <c r="T42" s="74">
        <v>313</v>
      </c>
      <c r="U42" s="75">
        <f t="shared" si="9"/>
        <v>7.0020178338933454E-4</v>
      </c>
      <c r="V42" s="74"/>
      <c r="W42" s="75">
        <f t="shared" si="10"/>
        <v>0</v>
      </c>
      <c r="X42" s="74"/>
      <c r="Y42" s="75">
        <f t="shared" si="11"/>
        <v>0</v>
      </c>
      <c r="Z42" s="74">
        <v>255</v>
      </c>
      <c r="AA42" s="75">
        <f t="shared" si="12"/>
        <v>5.704519321542502E-4</v>
      </c>
      <c r="AB42" s="74">
        <v>0</v>
      </c>
      <c r="AC42" s="75">
        <f t="shared" si="13"/>
        <v>0</v>
      </c>
      <c r="AD42" s="74"/>
      <c r="AE42" s="75">
        <f t="shared" si="14"/>
        <v>0</v>
      </c>
      <c r="AF42" s="74"/>
      <c r="AG42" s="75">
        <f t="shared" si="15"/>
        <v>0</v>
      </c>
      <c r="AH42" s="74"/>
      <c r="AI42" s="75">
        <f t="shared" si="16"/>
        <v>0</v>
      </c>
      <c r="AJ42" s="74"/>
      <c r="AK42" s="75">
        <f t="shared" si="17"/>
        <v>0</v>
      </c>
      <c r="AL42" s="74">
        <v>0</v>
      </c>
      <c r="AM42" s="75">
        <f t="shared" si="18"/>
        <v>0</v>
      </c>
      <c r="AN42" s="74">
        <v>585</v>
      </c>
      <c r="AO42" s="75">
        <f t="shared" si="19"/>
        <v>1.308683844353868E-3</v>
      </c>
      <c r="AP42" s="74">
        <v>724</v>
      </c>
      <c r="AQ42" s="75">
        <f t="shared" si="20"/>
        <v>1.6196360740379496E-3</v>
      </c>
      <c r="AR42" s="74">
        <v>521</v>
      </c>
      <c r="AS42" s="75">
        <f t="shared" si="21"/>
        <v>1.1655115947151542E-3</v>
      </c>
      <c r="AT42" s="74"/>
      <c r="AU42" s="75">
        <f t="shared" si="22"/>
        <v>0</v>
      </c>
      <c r="AV42" s="76"/>
      <c r="AW42" s="76"/>
      <c r="AX42" s="76"/>
      <c r="AY42" s="76"/>
      <c r="AZ42" s="76"/>
    </row>
    <row r="43" spans="1:52" ht="13.9">
      <c r="A43" s="73" t="s">
        <v>91</v>
      </c>
      <c r="B43" s="73" t="s">
        <v>147</v>
      </c>
      <c r="C43" s="74">
        <f t="shared" si="0"/>
        <v>335406</v>
      </c>
      <c r="D43" s="74">
        <v>332899</v>
      </c>
      <c r="E43" s="75">
        <f t="shared" si="1"/>
        <v>0.99252547658658463</v>
      </c>
      <c r="F43" s="74">
        <v>2507</v>
      </c>
      <c r="G43" s="75">
        <f t="shared" si="2"/>
        <v>7.4745234134153829E-3</v>
      </c>
      <c r="H43" s="74">
        <v>249</v>
      </c>
      <c r="I43" s="75">
        <f t="shared" si="3"/>
        <v>7.4238385717607914E-4</v>
      </c>
      <c r="J43" s="74">
        <v>276</v>
      </c>
      <c r="K43" s="75">
        <f t="shared" si="4"/>
        <v>8.22883311568666E-4</v>
      </c>
      <c r="L43" s="74">
        <v>229</v>
      </c>
      <c r="M43" s="75">
        <f t="shared" si="5"/>
        <v>6.8275463170008887E-4</v>
      </c>
      <c r="N43" s="74">
        <v>0</v>
      </c>
      <c r="O43" s="75">
        <f t="shared" si="6"/>
        <v>0</v>
      </c>
      <c r="P43" s="74">
        <v>226</v>
      </c>
      <c r="Q43" s="75">
        <f t="shared" si="7"/>
        <v>6.7381024787869029E-4</v>
      </c>
      <c r="R43" s="74">
        <v>354</v>
      </c>
      <c r="S43" s="75">
        <f t="shared" si="8"/>
        <v>1.0554372909250282E-3</v>
      </c>
      <c r="T43" s="74">
        <v>125</v>
      </c>
      <c r="U43" s="75">
        <f t="shared" si="9"/>
        <v>3.7268265922493933E-4</v>
      </c>
      <c r="V43" s="74"/>
      <c r="W43" s="75">
        <f t="shared" si="10"/>
        <v>0</v>
      </c>
      <c r="X43" s="74"/>
      <c r="Y43" s="75">
        <f t="shared" si="11"/>
        <v>0</v>
      </c>
      <c r="Z43" s="74">
        <v>174</v>
      </c>
      <c r="AA43" s="75">
        <f t="shared" si="12"/>
        <v>5.1877426164111552E-4</v>
      </c>
      <c r="AB43" s="74">
        <v>0</v>
      </c>
      <c r="AC43" s="75">
        <f t="shared" si="13"/>
        <v>0</v>
      </c>
      <c r="AD43" s="74"/>
      <c r="AE43" s="75">
        <f t="shared" si="14"/>
        <v>0</v>
      </c>
      <c r="AF43" s="74"/>
      <c r="AG43" s="75">
        <f t="shared" si="15"/>
        <v>0</v>
      </c>
      <c r="AH43" s="74"/>
      <c r="AI43" s="75">
        <f t="shared" si="16"/>
        <v>0</v>
      </c>
      <c r="AJ43" s="74"/>
      <c r="AK43" s="75">
        <f t="shared" si="17"/>
        <v>0</v>
      </c>
      <c r="AL43" s="74">
        <v>0</v>
      </c>
      <c r="AM43" s="75">
        <f t="shared" si="18"/>
        <v>0</v>
      </c>
      <c r="AN43" s="74">
        <v>410</v>
      </c>
      <c r="AO43" s="75">
        <f t="shared" si="19"/>
        <v>1.222399122257801E-3</v>
      </c>
      <c r="AP43" s="74">
        <v>230</v>
      </c>
      <c r="AQ43" s="75">
        <f t="shared" si="20"/>
        <v>6.857360929738884E-4</v>
      </c>
      <c r="AR43" s="74">
        <v>234</v>
      </c>
      <c r="AS43" s="75">
        <f t="shared" si="21"/>
        <v>6.9766193806908641E-4</v>
      </c>
      <c r="AT43" s="74"/>
      <c r="AU43" s="75">
        <f t="shared" si="22"/>
        <v>0</v>
      </c>
      <c r="AV43" s="76"/>
      <c r="AW43" s="76"/>
      <c r="AX43" s="76"/>
      <c r="AY43" s="76"/>
      <c r="AZ43" s="76"/>
    </row>
    <row r="44" spans="1:52" ht="13.9">
      <c r="A44" s="73" t="s">
        <v>91</v>
      </c>
      <c r="B44" s="73" t="s">
        <v>133</v>
      </c>
      <c r="C44" s="74">
        <f t="shared" si="0"/>
        <v>176257</v>
      </c>
      <c r="D44" s="74">
        <v>174846</v>
      </c>
      <c r="E44" s="75">
        <f t="shared" si="1"/>
        <v>0.99199464418434447</v>
      </c>
      <c r="F44" s="74">
        <v>1411</v>
      </c>
      <c r="G44" s="75">
        <f t="shared" si="2"/>
        <v>8.0053558156555488E-3</v>
      </c>
      <c r="H44" s="74">
        <v>226</v>
      </c>
      <c r="I44" s="75">
        <f t="shared" si="3"/>
        <v>1.2822185785529086E-3</v>
      </c>
      <c r="J44" s="74">
        <v>135</v>
      </c>
      <c r="K44" s="75">
        <f t="shared" si="4"/>
        <v>7.6592702701169314E-4</v>
      </c>
      <c r="L44" s="74">
        <v>67</v>
      </c>
      <c r="M44" s="75">
        <f t="shared" si="5"/>
        <v>3.8012674673913662E-4</v>
      </c>
      <c r="N44" s="74">
        <v>0</v>
      </c>
      <c r="O44" s="75">
        <f t="shared" si="6"/>
        <v>0</v>
      </c>
      <c r="P44" s="74">
        <v>74</v>
      </c>
      <c r="Q44" s="75">
        <f t="shared" si="7"/>
        <v>4.1984148147307626E-4</v>
      </c>
      <c r="R44" s="74">
        <v>257</v>
      </c>
      <c r="S44" s="75">
        <f t="shared" si="8"/>
        <v>1.458098118088927E-3</v>
      </c>
      <c r="T44" s="74">
        <v>78</v>
      </c>
      <c r="U44" s="75">
        <f t="shared" si="9"/>
        <v>4.4253561560675603E-4</v>
      </c>
      <c r="V44" s="74"/>
      <c r="W44" s="75">
        <f t="shared" si="10"/>
        <v>0</v>
      </c>
      <c r="X44" s="74"/>
      <c r="Y44" s="75">
        <f t="shared" si="11"/>
        <v>0</v>
      </c>
      <c r="Z44" s="74">
        <v>54</v>
      </c>
      <c r="AA44" s="75">
        <f t="shared" si="12"/>
        <v>3.0637081080467729E-4</v>
      </c>
      <c r="AB44" s="74">
        <v>0</v>
      </c>
      <c r="AC44" s="75">
        <f t="shared" si="13"/>
        <v>0</v>
      </c>
      <c r="AD44" s="74"/>
      <c r="AE44" s="75">
        <f t="shared" si="14"/>
        <v>0</v>
      </c>
      <c r="AF44" s="74"/>
      <c r="AG44" s="75">
        <f t="shared" si="15"/>
        <v>0</v>
      </c>
      <c r="AH44" s="74"/>
      <c r="AI44" s="75">
        <f t="shared" si="16"/>
        <v>0</v>
      </c>
      <c r="AJ44" s="74"/>
      <c r="AK44" s="75">
        <f t="shared" si="17"/>
        <v>0</v>
      </c>
      <c r="AL44" s="74">
        <v>0</v>
      </c>
      <c r="AM44" s="75">
        <f t="shared" si="18"/>
        <v>0</v>
      </c>
      <c r="AN44" s="74">
        <v>331</v>
      </c>
      <c r="AO44" s="75">
        <f t="shared" si="19"/>
        <v>1.8779395995620033E-3</v>
      </c>
      <c r="AP44" s="74">
        <v>28</v>
      </c>
      <c r="AQ44" s="75">
        <f t="shared" si="20"/>
        <v>1.5885893893575857E-4</v>
      </c>
      <c r="AR44" s="74">
        <v>161</v>
      </c>
      <c r="AS44" s="75">
        <f t="shared" si="21"/>
        <v>9.1343889888061179E-4</v>
      </c>
      <c r="AT44" s="74"/>
      <c r="AU44" s="75">
        <f t="shared" si="22"/>
        <v>0</v>
      </c>
      <c r="AV44" s="76"/>
      <c r="AW44" s="76"/>
      <c r="AX44" s="76"/>
      <c r="AY44" s="76"/>
      <c r="AZ44" s="76"/>
    </row>
    <row r="45" spans="1:52" ht="13.9">
      <c r="A45" s="73" t="s">
        <v>91</v>
      </c>
      <c r="B45" s="73" t="s">
        <v>134</v>
      </c>
      <c r="C45" s="74">
        <f t="shared" si="0"/>
        <v>380553</v>
      </c>
      <c r="D45" s="74">
        <v>377349</v>
      </c>
      <c r="E45" s="75">
        <f t="shared" si="1"/>
        <v>0.99158067338846367</v>
      </c>
      <c r="F45" s="74">
        <v>3204</v>
      </c>
      <c r="G45" s="75">
        <f t="shared" si="2"/>
        <v>8.4193266115363697E-3</v>
      </c>
      <c r="H45" s="74">
        <v>387</v>
      </c>
      <c r="I45" s="75">
        <f t="shared" si="3"/>
        <v>1.0169411356631007E-3</v>
      </c>
      <c r="J45" s="74">
        <v>286</v>
      </c>
      <c r="K45" s="75">
        <f t="shared" si="4"/>
        <v>7.5153789353913909E-4</v>
      </c>
      <c r="L45" s="74">
        <v>104</v>
      </c>
      <c r="M45" s="75">
        <f t="shared" si="5"/>
        <v>2.7328650674150512E-4</v>
      </c>
      <c r="N45" s="74">
        <v>0</v>
      </c>
      <c r="O45" s="75">
        <f t="shared" si="6"/>
        <v>0</v>
      </c>
      <c r="P45" s="74">
        <v>286</v>
      </c>
      <c r="Q45" s="75">
        <f t="shared" si="7"/>
        <v>7.5153789353913909E-4</v>
      </c>
      <c r="R45" s="74">
        <v>515</v>
      </c>
      <c r="S45" s="75">
        <f t="shared" si="8"/>
        <v>1.3532937593449532E-3</v>
      </c>
      <c r="T45" s="74">
        <v>366</v>
      </c>
      <c r="U45" s="75">
        <f t="shared" si="9"/>
        <v>9.6175828334029692E-4</v>
      </c>
      <c r="V45" s="74"/>
      <c r="W45" s="75">
        <f t="shared" si="10"/>
        <v>0</v>
      </c>
      <c r="X45" s="74"/>
      <c r="Y45" s="75">
        <f t="shared" si="11"/>
        <v>0</v>
      </c>
      <c r="Z45" s="74">
        <v>135</v>
      </c>
      <c r="AA45" s="75">
        <f t="shared" si="12"/>
        <v>3.5474690778945376E-4</v>
      </c>
      <c r="AB45" s="74">
        <v>0</v>
      </c>
      <c r="AC45" s="75">
        <f t="shared" si="13"/>
        <v>0</v>
      </c>
      <c r="AD45" s="74"/>
      <c r="AE45" s="75">
        <f t="shared" si="14"/>
        <v>0</v>
      </c>
      <c r="AF45" s="74"/>
      <c r="AG45" s="75">
        <f t="shared" si="15"/>
        <v>0</v>
      </c>
      <c r="AH45" s="74"/>
      <c r="AI45" s="75">
        <f t="shared" si="16"/>
        <v>0</v>
      </c>
      <c r="AJ45" s="74"/>
      <c r="AK45" s="75">
        <f t="shared" si="17"/>
        <v>0</v>
      </c>
      <c r="AL45" s="74">
        <v>0</v>
      </c>
      <c r="AM45" s="75">
        <f t="shared" si="18"/>
        <v>0</v>
      </c>
      <c r="AN45" s="74">
        <v>587</v>
      </c>
      <c r="AO45" s="75">
        <f t="shared" si="19"/>
        <v>1.5424921101659954E-3</v>
      </c>
      <c r="AP45" s="74">
        <v>128</v>
      </c>
      <c r="AQ45" s="75">
        <f t="shared" si="20"/>
        <v>3.3635262368185247E-4</v>
      </c>
      <c r="AR45" s="74">
        <v>410</v>
      </c>
      <c r="AS45" s="75">
        <f t="shared" si="21"/>
        <v>1.0773794977309336E-3</v>
      </c>
      <c r="AT45" s="74"/>
      <c r="AU45" s="75">
        <f t="shared" si="22"/>
        <v>0</v>
      </c>
      <c r="AV45" s="76"/>
      <c r="AW45" s="76"/>
      <c r="AX45" s="76"/>
      <c r="AY45" s="76"/>
      <c r="AZ45" s="76"/>
    </row>
    <row r="46" spans="1:52" ht="13.9">
      <c r="A46" s="73" t="s">
        <v>102</v>
      </c>
      <c r="B46" s="73" t="s">
        <v>126</v>
      </c>
      <c r="C46" s="74">
        <f t="shared" si="0"/>
        <v>15625</v>
      </c>
      <c r="D46" s="74">
        <v>15545</v>
      </c>
      <c r="E46" s="75">
        <f t="shared" si="1"/>
        <v>0.99487999999999999</v>
      </c>
      <c r="F46" s="74">
        <v>80</v>
      </c>
      <c r="G46" s="75">
        <f t="shared" si="2"/>
        <v>5.1200000000000004E-3</v>
      </c>
      <c r="H46" s="74">
        <v>0</v>
      </c>
      <c r="I46" s="75">
        <f t="shared" si="3"/>
        <v>0</v>
      </c>
      <c r="J46" s="74">
        <v>28</v>
      </c>
      <c r="K46" s="75">
        <f t="shared" si="4"/>
        <v>1.792E-3</v>
      </c>
      <c r="L46" s="74">
        <v>0</v>
      </c>
      <c r="M46" s="75">
        <f t="shared" si="5"/>
        <v>0</v>
      </c>
      <c r="N46" s="74">
        <v>0</v>
      </c>
      <c r="O46" s="75">
        <f t="shared" si="6"/>
        <v>0</v>
      </c>
      <c r="P46" s="74">
        <v>52</v>
      </c>
      <c r="Q46" s="75">
        <f t="shared" si="7"/>
        <v>3.3279999999999998E-3</v>
      </c>
      <c r="R46" s="74">
        <v>0</v>
      </c>
      <c r="S46" s="75">
        <f t="shared" si="8"/>
        <v>0</v>
      </c>
      <c r="T46" s="74">
        <v>0</v>
      </c>
      <c r="U46" s="75">
        <f t="shared" si="9"/>
        <v>0</v>
      </c>
      <c r="V46" s="74"/>
      <c r="W46" s="75">
        <f t="shared" si="10"/>
        <v>0</v>
      </c>
      <c r="X46" s="74"/>
      <c r="Y46" s="75">
        <f t="shared" si="11"/>
        <v>0</v>
      </c>
      <c r="Z46" s="74">
        <v>0</v>
      </c>
      <c r="AA46" s="75">
        <f t="shared" si="12"/>
        <v>0</v>
      </c>
      <c r="AB46" s="74">
        <v>0</v>
      </c>
      <c r="AC46" s="75">
        <f t="shared" si="13"/>
        <v>0</v>
      </c>
      <c r="AD46" s="74"/>
      <c r="AE46" s="75">
        <f t="shared" si="14"/>
        <v>0</v>
      </c>
      <c r="AF46" s="74"/>
      <c r="AG46" s="75">
        <f t="shared" si="15"/>
        <v>0</v>
      </c>
      <c r="AH46" s="74"/>
      <c r="AI46" s="75">
        <f t="shared" si="16"/>
        <v>0</v>
      </c>
      <c r="AJ46" s="74"/>
      <c r="AK46" s="75">
        <f t="shared" si="17"/>
        <v>0</v>
      </c>
      <c r="AL46" s="74">
        <v>0</v>
      </c>
      <c r="AM46" s="75">
        <f t="shared" si="18"/>
        <v>0</v>
      </c>
      <c r="AN46" s="74">
        <v>0</v>
      </c>
      <c r="AO46" s="75">
        <f t="shared" si="19"/>
        <v>0</v>
      </c>
      <c r="AP46" s="74">
        <v>0</v>
      </c>
      <c r="AQ46" s="75">
        <f t="shared" si="20"/>
        <v>0</v>
      </c>
      <c r="AR46" s="74">
        <v>0</v>
      </c>
      <c r="AS46" s="75">
        <f t="shared" si="21"/>
        <v>0</v>
      </c>
      <c r="AT46" s="74"/>
      <c r="AU46" s="75">
        <f t="shared" si="22"/>
        <v>0</v>
      </c>
      <c r="AV46" s="76"/>
      <c r="AW46" s="76"/>
      <c r="AX46" s="76"/>
      <c r="AY46" s="76"/>
      <c r="AZ46" s="76"/>
    </row>
    <row r="47" spans="1:52" ht="13.9">
      <c r="A47" s="73" t="s">
        <v>102</v>
      </c>
      <c r="B47" s="73" t="s">
        <v>131</v>
      </c>
      <c r="C47" s="74">
        <f t="shared" si="0"/>
        <v>46577</v>
      </c>
      <c r="D47" s="74">
        <v>46172</v>
      </c>
      <c r="E47" s="75">
        <f t="shared" si="1"/>
        <v>0.99130472121433322</v>
      </c>
      <c r="F47" s="74">
        <v>405</v>
      </c>
      <c r="G47" s="75">
        <f t="shared" si="2"/>
        <v>8.6952787856667459E-3</v>
      </c>
      <c r="H47" s="74">
        <v>0</v>
      </c>
      <c r="I47" s="75">
        <f t="shared" si="3"/>
        <v>0</v>
      </c>
      <c r="J47" s="74">
        <v>0</v>
      </c>
      <c r="K47" s="75">
        <f t="shared" si="4"/>
        <v>0</v>
      </c>
      <c r="L47" s="74">
        <v>106</v>
      </c>
      <c r="M47" s="75">
        <f t="shared" si="5"/>
        <v>2.2758013611868517E-3</v>
      </c>
      <c r="N47" s="74">
        <v>0</v>
      </c>
      <c r="O47" s="75">
        <f t="shared" si="6"/>
        <v>0</v>
      </c>
      <c r="P47" s="74">
        <v>201</v>
      </c>
      <c r="Q47" s="75">
        <f t="shared" si="7"/>
        <v>4.3154346565901624E-3</v>
      </c>
      <c r="R47" s="74">
        <v>54</v>
      </c>
      <c r="S47" s="75">
        <f t="shared" si="8"/>
        <v>1.159370504755566E-3</v>
      </c>
      <c r="T47" s="74">
        <v>20</v>
      </c>
      <c r="U47" s="75">
        <f t="shared" si="9"/>
        <v>4.2939648324280224E-4</v>
      </c>
      <c r="V47" s="74"/>
      <c r="W47" s="75">
        <f t="shared" si="10"/>
        <v>0</v>
      </c>
      <c r="X47" s="74"/>
      <c r="Y47" s="75">
        <f t="shared" si="11"/>
        <v>0</v>
      </c>
      <c r="Z47" s="74">
        <v>0</v>
      </c>
      <c r="AA47" s="75">
        <f t="shared" si="12"/>
        <v>0</v>
      </c>
      <c r="AB47" s="74">
        <v>24</v>
      </c>
      <c r="AC47" s="75">
        <f t="shared" si="13"/>
        <v>5.1527577989136269E-4</v>
      </c>
      <c r="AD47" s="74"/>
      <c r="AE47" s="75">
        <f t="shared" si="14"/>
        <v>0</v>
      </c>
      <c r="AF47" s="74"/>
      <c r="AG47" s="75">
        <f t="shared" si="15"/>
        <v>0</v>
      </c>
      <c r="AH47" s="74"/>
      <c r="AI47" s="75">
        <f t="shared" si="16"/>
        <v>0</v>
      </c>
      <c r="AJ47" s="74"/>
      <c r="AK47" s="75">
        <f t="shared" si="17"/>
        <v>0</v>
      </c>
      <c r="AL47" s="74">
        <v>0</v>
      </c>
      <c r="AM47" s="75">
        <f t="shared" si="18"/>
        <v>0</v>
      </c>
      <c r="AN47" s="74">
        <v>0</v>
      </c>
      <c r="AO47" s="75">
        <f t="shared" si="19"/>
        <v>0</v>
      </c>
      <c r="AP47" s="74">
        <v>0</v>
      </c>
      <c r="AQ47" s="75">
        <f t="shared" si="20"/>
        <v>0</v>
      </c>
      <c r="AR47" s="74">
        <v>0</v>
      </c>
      <c r="AS47" s="75">
        <f t="shared" si="21"/>
        <v>0</v>
      </c>
      <c r="AT47" s="74"/>
      <c r="AU47" s="75">
        <f t="shared" si="22"/>
        <v>0</v>
      </c>
      <c r="AV47" s="76"/>
      <c r="AW47" s="76"/>
      <c r="AX47" s="76"/>
      <c r="AY47" s="76"/>
      <c r="AZ47" s="76"/>
    </row>
    <row r="48" spans="1:52" ht="13.9">
      <c r="A48" s="73" t="s">
        <v>102</v>
      </c>
      <c r="B48" s="73" t="s">
        <v>127</v>
      </c>
      <c r="C48" s="74">
        <f t="shared" si="0"/>
        <v>16017</v>
      </c>
      <c r="D48" s="74">
        <v>15545</v>
      </c>
      <c r="E48" s="75">
        <f t="shared" si="1"/>
        <v>0.97053131048261221</v>
      </c>
      <c r="F48" s="74">
        <v>472</v>
      </c>
      <c r="G48" s="75">
        <f t="shared" si="2"/>
        <v>2.9468689517387774E-2</v>
      </c>
      <c r="H48" s="74">
        <v>0</v>
      </c>
      <c r="I48" s="75">
        <f t="shared" si="3"/>
        <v>0</v>
      </c>
      <c r="J48" s="74">
        <v>0</v>
      </c>
      <c r="K48" s="75">
        <f t="shared" si="4"/>
        <v>0</v>
      </c>
      <c r="L48" s="74">
        <v>91</v>
      </c>
      <c r="M48" s="75">
        <f t="shared" si="5"/>
        <v>5.6814634450895922E-3</v>
      </c>
      <c r="N48" s="74">
        <v>0</v>
      </c>
      <c r="O48" s="75">
        <f t="shared" si="6"/>
        <v>0</v>
      </c>
      <c r="P48" s="74">
        <v>292</v>
      </c>
      <c r="Q48" s="75">
        <f t="shared" si="7"/>
        <v>1.8230629955672099E-2</v>
      </c>
      <c r="R48" s="74">
        <v>50</v>
      </c>
      <c r="S48" s="75">
        <f t="shared" si="8"/>
        <v>3.121683211587688E-3</v>
      </c>
      <c r="T48" s="74">
        <v>30</v>
      </c>
      <c r="U48" s="75">
        <f t="shared" si="9"/>
        <v>1.8730099269526129E-3</v>
      </c>
      <c r="V48" s="74"/>
      <c r="W48" s="75">
        <f t="shared" si="10"/>
        <v>0</v>
      </c>
      <c r="X48" s="74"/>
      <c r="Y48" s="75">
        <f t="shared" si="11"/>
        <v>0</v>
      </c>
      <c r="Z48" s="74">
        <v>0</v>
      </c>
      <c r="AA48" s="75">
        <f t="shared" si="12"/>
        <v>0</v>
      </c>
      <c r="AB48" s="74">
        <v>0</v>
      </c>
      <c r="AC48" s="75">
        <f t="shared" si="13"/>
        <v>0</v>
      </c>
      <c r="AD48" s="74"/>
      <c r="AE48" s="75">
        <f t="shared" si="14"/>
        <v>0</v>
      </c>
      <c r="AF48" s="74"/>
      <c r="AG48" s="75">
        <f t="shared" si="15"/>
        <v>0</v>
      </c>
      <c r="AH48" s="74"/>
      <c r="AI48" s="75">
        <f t="shared" si="16"/>
        <v>0</v>
      </c>
      <c r="AJ48" s="74"/>
      <c r="AK48" s="75">
        <f t="shared" si="17"/>
        <v>0</v>
      </c>
      <c r="AL48" s="74">
        <v>0</v>
      </c>
      <c r="AM48" s="75">
        <f t="shared" si="18"/>
        <v>0</v>
      </c>
      <c r="AN48" s="74">
        <v>0</v>
      </c>
      <c r="AO48" s="75">
        <f t="shared" si="19"/>
        <v>0</v>
      </c>
      <c r="AP48" s="74">
        <v>0</v>
      </c>
      <c r="AQ48" s="75">
        <f t="shared" si="20"/>
        <v>0</v>
      </c>
      <c r="AR48" s="74">
        <v>9</v>
      </c>
      <c r="AS48" s="75">
        <f t="shared" si="21"/>
        <v>5.6190297808578389E-4</v>
      </c>
      <c r="AT48" s="74"/>
      <c r="AU48" s="75">
        <f t="shared" si="22"/>
        <v>0</v>
      </c>
      <c r="AV48" s="76"/>
      <c r="AW48" s="76"/>
      <c r="AX48" s="76"/>
      <c r="AY48" s="76"/>
      <c r="AZ48" s="76"/>
    </row>
    <row r="49" spans="1:52" ht="13.9">
      <c r="A49" s="73" t="s">
        <v>102</v>
      </c>
      <c r="B49" s="73" t="s">
        <v>125</v>
      </c>
      <c r="C49" s="74">
        <f t="shared" si="0"/>
        <v>72952</v>
      </c>
      <c r="D49" s="74">
        <v>72363</v>
      </c>
      <c r="E49" s="75">
        <f t="shared" si="1"/>
        <v>0.99192619804803162</v>
      </c>
      <c r="F49" s="74">
        <v>589</v>
      </c>
      <c r="G49" s="75">
        <f t="shared" si="2"/>
        <v>8.0738019519684175E-3</v>
      </c>
      <c r="H49" s="74">
        <v>0</v>
      </c>
      <c r="I49" s="75">
        <f t="shared" si="3"/>
        <v>0</v>
      </c>
      <c r="J49" s="74">
        <v>247</v>
      </c>
      <c r="K49" s="75">
        <f t="shared" si="4"/>
        <v>3.3857879153415945E-3</v>
      </c>
      <c r="L49" s="74">
        <v>3</v>
      </c>
      <c r="M49" s="75">
        <f t="shared" si="5"/>
        <v>4.1122930145849323E-5</v>
      </c>
      <c r="N49" s="74">
        <v>0</v>
      </c>
      <c r="O49" s="75">
        <f t="shared" si="6"/>
        <v>0</v>
      </c>
      <c r="P49" s="74">
        <v>100</v>
      </c>
      <c r="Q49" s="75">
        <f t="shared" si="7"/>
        <v>1.3707643381949775E-3</v>
      </c>
      <c r="R49" s="74">
        <v>0</v>
      </c>
      <c r="S49" s="75">
        <f t="shared" si="8"/>
        <v>0</v>
      </c>
      <c r="T49" s="74">
        <v>191</v>
      </c>
      <c r="U49" s="75">
        <f t="shared" si="9"/>
        <v>2.618159885952407E-3</v>
      </c>
      <c r="V49" s="74"/>
      <c r="W49" s="75">
        <f t="shared" si="10"/>
        <v>0</v>
      </c>
      <c r="X49" s="74"/>
      <c r="Y49" s="75">
        <f t="shared" si="11"/>
        <v>0</v>
      </c>
      <c r="Z49" s="74">
        <v>0</v>
      </c>
      <c r="AA49" s="75">
        <f t="shared" si="12"/>
        <v>0</v>
      </c>
      <c r="AB49" s="74">
        <v>26</v>
      </c>
      <c r="AC49" s="75">
        <f t="shared" si="13"/>
        <v>3.5639872793069414E-4</v>
      </c>
      <c r="AD49" s="74"/>
      <c r="AE49" s="75">
        <f t="shared" si="14"/>
        <v>0</v>
      </c>
      <c r="AF49" s="74"/>
      <c r="AG49" s="75">
        <f t="shared" si="15"/>
        <v>0</v>
      </c>
      <c r="AH49" s="74"/>
      <c r="AI49" s="75">
        <f t="shared" si="16"/>
        <v>0</v>
      </c>
      <c r="AJ49" s="74"/>
      <c r="AK49" s="75">
        <f t="shared" si="17"/>
        <v>0</v>
      </c>
      <c r="AL49" s="74">
        <v>0</v>
      </c>
      <c r="AM49" s="75">
        <f t="shared" si="18"/>
        <v>0</v>
      </c>
      <c r="AN49" s="74">
        <v>22</v>
      </c>
      <c r="AO49" s="75">
        <f t="shared" si="19"/>
        <v>3.0156815440289503E-4</v>
      </c>
      <c r="AP49" s="74">
        <v>0</v>
      </c>
      <c r="AQ49" s="75">
        <f t="shared" si="20"/>
        <v>0</v>
      </c>
      <c r="AR49" s="74">
        <v>0</v>
      </c>
      <c r="AS49" s="75">
        <f t="shared" si="21"/>
        <v>0</v>
      </c>
      <c r="AT49" s="74"/>
      <c r="AU49" s="75">
        <f t="shared" si="22"/>
        <v>0</v>
      </c>
      <c r="AV49" s="76"/>
      <c r="AW49" s="76"/>
      <c r="AX49" s="76"/>
      <c r="AY49" s="76"/>
      <c r="AZ49" s="76"/>
    </row>
    <row r="50" spans="1:52" ht="13.9">
      <c r="A50" s="73" t="s">
        <v>102</v>
      </c>
      <c r="B50" s="73" t="s">
        <v>138</v>
      </c>
      <c r="C50" s="74">
        <f t="shared" si="0"/>
        <v>103185</v>
      </c>
      <c r="D50" s="74">
        <v>102590</v>
      </c>
      <c r="E50" s="75">
        <f t="shared" si="1"/>
        <v>0.99423365799292529</v>
      </c>
      <c r="F50" s="74">
        <v>595</v>
      </c>
      <c r="G50" s="75">
        <f t="shared" si="2"/>
        <v>5.7663420070746714E-3</v>
      </c>
      <c r="H50" s="74">
        <v>0</v>
      </c>
      <c r="I50" s="75">
        <f t="shared" si="3"/>
        <v>0</v>
      </c>
      <c r="J50" s="74">
        <v>331</v>
      </c>
      <c r="K50" s="75">
        <f t="shared" si="4"/>
        <v>3.2078305955322963E-3</v>
      </c>
      <c r="L50" s="74">
        <v>39</v>
      </c>
      <c r="M50" s="75">
        <f t="shared" si="5"/>
        <v>3.7796191306875999E-4</v>
      </c>
      <c r="N50" s="74">
        <v>0</v>
      </c>
      <c r="O50" s="75">
        <f t="shared" si="6"/>
        <v>0</v>
      </c>
      <c r="P50" s="74">
        <v>62</v>
      </c>
      <c r="Q50" s="75">
        <f t="shared" si="7"/>
        <v>6.0086252846828516E-4</v>
      </c>
      <c r="R50" s="74">
        <v>150</v>
      </c>
      <c r="S50" s="75">
        <f t="shared" si="8"/>
        <v>1.4536996656490768E-3</v>
      </c>
      <c r="T50" s="74">
        <v>0</v>
      </c>
      <c r="U50" s="75">
        <f t="shared" si="9"/>
        <v>0</v>
      </c>
      <c r="V50" s="74"/>
      <c r="W50" s="75">
        <f t="shared" si="10"/>
        <v>0</v>
      </c>
      <c r="X50" s="74"/>
      <c r="Y50" s="75">
        <f t="shared" si="11"/>
        <v>0</v>
      </c>
      <c r="Z50" s="74">
        <v>0</v>
      </c>
      <c r="AA50" s="75">
        <f t="shared" si="12"/>
        <v>0</v>
      </c>
      <c r="AB50" s="74">
        <v>13</v>
      </c>
      <c r="AC50" s="75">
        <f t="shared" si="13"/>
        <v>1.2598730435625332E-4</v>
      </c>
      <c r="AD50" s="74"/>
      <c r="AE50" s="75">
        <f t="shared" si="14"/>
        <v>0</v>
      </c>
      <c r="AF50" s="74"/>
      <c r="AG50" s="75">
        <f t="shared" si="15"/>
        <v>0</v>
      </c>
      <c r="AH50" s="74"/>
      <c r="AI50" s="75">
        <f t="shared" si="16"/>
        <v>0</v>
      </c>
      <c r="AJ50" s="74"/>
      <c r="AK50" s="75">
        <f t="shared" si="17"/>
        <v>0</v>
      </c>
      <c r="AL50" s="74">
        <v>0</v>
      </c>
      <c r="AM50" s="75">
        <f t="shared" si="18"/>
        <v>0</v>
      </c>
      <c r="AN50" s="74">
        <v>0</v>
      </c>
      <c r="AO50" s="75">
        <f t="shared" si="19"/>
        <v>0</v>
      </c>
      <c r="AP50" s="74">
        <v>0</v>
      </c>
      <c r="AQ50" s="75">
        <f t="shared" si="20"/>
        <v>0</v>
      </c>
      <c r="AR50" s="74">
        <v>0</v>
      </c>
      <c r="AS50" s="75">
        <f t="shared" si="21"/>
        <v>0</v>
      </c>
      <c r="AT50" s="74"/>
      <c r="AU50" s="75">
        <f t="shared" si="22"/>
        <v>0</v>
      </c>
      <c r="AV50" s="76"/>
      <c r="AW50" s="76"/>
      <c r="AX50" s="76"/>
      <c r="AY50" s="76"/>
      <c r="AZ50" s="76"/>
    </row>
    <row r="51" spans="1:52" ht="13.9">
      <c r="A51" s="73" t="s">
        <v>102</v>
      </c>
      <c r="B51" s="73" t="s">
        <v>147</v>
      </c>
      <c r="C51" s="74">
        <f t="shared" si="0"/>
        <v>131555</v>
      </c>
      <c r="D51" s="74">
        <v>130158</v>
      </c>
      <c r="E51" s="75">
        <f t="shared" si="1"/>
        <v>0.9893808673178518</v>
      </c>
      <c r="F51" s="74">
        <v>1397</v>
      </c>
      <c r="G51" s="75">
        <f t="shared" si="2"/>
        <v>1.061913268214815E-2</v>
      </c>
      <c r="H51" s="74">
        <v>25</v>
      </c>
      <c r="I51" s="75">
        <f t="shared" si="3"/>
        <v>1.9003458629470563E-4</v>
      </c>
      <c r="J51" s="74">
        <v>552</v>
      </c>
      <c r="K51" s="75">
        <f t="shared" si="4"/>
        <v>4.1959636653871001E-3</v>
      </c>
      <c r="L51" s="74">
        <v>156</v>
      </c>
      <c r="M51" s="75">
        <f t="shared" si="5"/>
        <v>1.1858158184789632E-3</v>
      </c>
      <c r="N51" s="74">
        <v>0</v>
      </c>
      <c r="O51" s="75">
        <f t="shared" si="6"/>
        <v>0</v>
      </c>
      <c r="P51" s="74">
        <v>501</v>
      </c>
      <c r="Q51" s="75">
        <f t="shared" si="7"/>
        <v>3.8082931093459007E-3</v>
      </c>
      <c r="R51" s="74">
        <v>119</v>
      </c>
      <c r="S51" s="75">
        <f t="shared" si="8"/>
        <v>9.0456463076279883E-4</v>
      </c>
      <c r="T51" s="74">
        <v>22</v>
      </c>
      <c r="U51" s="75">
        <f t="shared" si="9"/>
        <v>1.6723043593934095E-4</v>
      </c>
      <c r="V51" s="74"/>
      <c r="W51" s="75">
        <f t="shared" si="10"/>
        <v>0</v>
      </c>
      <c r="X51" s="74"/>
      <c r="Y51" s="75">
        <f t="shared" si="11"/>
        <v>0</v>
      </c>
      <c r="Z51" s="74">
        <v>0</v>
      </c>
      <c r="AA51" s="75">
        <f t="shared" si="12"/>
        <v>0</v>
      </c>
      <c r="AB51" s="74">
        <v>0</v>
      </c>
      <c r="AC51" s="75">
        <f t="shared" si="13"/>
        <v>0</v>
      </c>
      <c r="AD51" s="74"/>
      <c r="AE51" s="75">
        <f t="shared" si="14"/>
        <v>0</v>
      </c>
      <c r="AF51" s="74"/>
      <c r="AG51" s="75">
        <f t="shared" si="15"/>
        <v>0</v>
      </c>
      <c r="AH51" s="74"/>
      <c r="AI51" s="75">
        <f t="shared" si="16"/>
        <v>0</v>
      </c>
      <c r="AJ51" s="74"/>
      <c r="AK51" s="75">
        <f t="shared" si="17"/>
        <v>0</v>
      </c>
      <c r="AL51" s="74">
        <v>0</v>
      </c>
      <c r="AM51" s="75">
        <f t="shared" si="18"/>
        <v>0</v>
      </c>
      <c r="AN51" s="74">
        <v>0</v>
      </c>
      <c r="AO51" s="75">
        <f t="shared" si="19"/>
        <v>0</v>
      </c>
      <c r="AP51" s="74">
        <v>0</v>
      </c>
      <c r="AQ51" s="75">
        <f t="shared" si="20"/>
        <v>0</v>
      </c>
      <c r="AR51" s="74">
        <v>22</v>
      </c>
      <c r="AS51" s="75">
        <f t="shared" si="21"/>
        <v>1.6723043593934095E-4</v>
      </c>
      <c r="AT51" s="74"/>
      <c r="AU51" s="75">
        <f t="shared" si="22"/>
        <v>0</v>
      </c>
      <c r="AV51" s="76"/>
      <c r="AW51" s="76"/>
      <c r="AX51" s="76"/>
      <c r="AY51" s="76"/>
      <c r="AZ51" s="76"/>
    </row>
    <row r="52" spans="1:52" ht="13.9">
      <c r="A52" s="73" t="s">
        <v>102</v>
      </c>
      <c r="B52" s="73" t="s">
        <v>133</v>
      </c>
      <c r="C52" s="74">
        <f t="shared" si="0"/>
        <v>84033</v>
      </c>
      <c r="D52" s="74">
        <v>79201</v>
      </c>
      <c r="E52" s="75">
        <f t="shared" si="1"/>
        <v>0.94249878024109579</v>
      </c>
      <c r="F52" s="74">
        <v>4832</v>
      </c>
      <c r="G52" s="75">
        <f t="shared" si="2"/>
        <v>5.7501219758904237E-2</v>
      </c>
      <c r="H52" s="74">
        <v>348</v>
      </c>
      <c r="I52" s="75">
        <f t="shared" si="3"/>
        <v>4.1412302309806861E-3</v>
      </c>
      <c r="J52" s="74">
        <v>429</v>
      </c>
      <c r="K52" s="75">
        <f t="shared" si="4"/>
        <v>5.1051372675020527E-3</v>
      </c>
      <c r="L52" s="74">
        <v>479</v>
      </c>
      <c r="M52" s="75">
        <f t="shared" si="5"/>
        <v>5.7001416110337606E-3</v>
      </c>
      <c r="N52" s="74">
        <v>0</v>
      </c>
      <c r="O52" s="75">
        <f t="shared" si="6"/>
        <v>0</v>
      </c>
      <c r="P52" s="74">
        <v>841</v>
      </c>
      <c r="Q52" s="75">
        <f t="shared" si="7"/>
        <v>1.0007973058203326E-2</v>
      </c>
      <c r="R52" s="74">
        <v>1025</v>
      </c>
      <c r="S52" s="75">
        <f t="shared" si="8"/>
        <v>1.2197589042400009E-2</v>
      </c>
      <c r="T52" s="74">
        <v>30</v>
      </c>
      <c r="U52" s="75">
        <f t="shared" si="9"/>
        <v>3.5700260611902469E-4</v>
      </c>
      <c r="V52" s="74"/>
      <c r="W52" s="75">
        <f t="shared" si="10"/>
        <v>0</v>
      </c>
      <c r="X52" s="74"/>
      <c r="Y52" s="75">
        <f t="shared" si="11"/>
        <v>0</v>
      </c>
      <c r="Z52" s="74">
        <v>948</v>
      </c>
      <c r="AA52" s="75">
        <f t="shared" si="12"/>
        <v>1.1281282353361179E-2</v>
      </c>
      <c r="AB52" s="74">
        <v>110</v>
      </c>
      <c r="AC52" s="75">
        <f t="shared" si="13"/>
        <v>1.3090095557697571E-3</v>
      </c>
      <c r="AD52" s="74"/>
      <c r="AE52" s="75">
        <f t="shared" si="14"/>
        <v>0</v>
      </c>
      <c r="AF52" s="74"/>
      <c r="AG52" s="75">
        <f t="shared" si="15"/>
        <v>0</v>
      </c>
      <c r="AH52" s="74"/>
      <c r="AI52" s="75">
        <f t="shared" si="16"/>
        <v>0</v>
      </c>
      <c r="AJ52" s="74"/>
      <c r="AK52" s="75">
        <f t="shared" si="17"/>
        <v>0</v>
      </c>
      <c r="AL52" s="74">
        <v>0</v>
      </c>
      <c r="AM52" s="75">
        <f t="shared" si="18"/>
        <v>0</v>
      </c>
      <c r="AN52" s="74">
        <v>86</v>
      </c>
      <c r="AO52" s="75">
        <f t="shared" si="19"/>
        <v>1.0234074708745373E-3</v>
      </c>
      <c r="AP52" s="74">
        <v>0</v>
      </c>
      <c r="AQ52" s="75">
        <f t="shared" si="20"/>
        <v>0</v>
      </c>
      <c r="AR52" s="74">
        <v>536</v>
      </c>
      <c r="AS52" s="75">
        <f t="shared" si="21"/>
        <v>6.3784465626599077E-3</v>
      </c>
      <c r="AT52" s="74"/>
      <c r="AU52" s="75">
        <f t="shared" si="22"/>
        <v>0</v>
      </c>
      <c r="AV52" s="76"/>
      <c r="AW52" s="76"/>
      <c r="AX52" s="76"/>
      <c r="AY52" s="76"/>
      <c r="AZ52" s="76"/>
    </row>
    <row r="53" spans="1:52" ht="13.9">
      <c r="A53" s="73" t="s">
        <v>102</v>
      </c>
      <c r="B53" s="73" t="s">
        <v>134</v>
      </c>
      <c r="C53" s="74">
        <f t="shared" si="0"/>
        <v>124745</v>
      </c>
      <c r="D53" s="74">
        <v>123063</v>
      </c>
      <c r="E53" s="75">
        <f t="shared" si="1"/>
        <v>0.98651649364703997</v>
      </c>
      <c r="F53" s="74">
        <v>1682</v>
      </c>
      <c r="G53" s="75">
        <f t="shared" si="2"/>
        <v>1.3483506352960039E-2</v>
      </c>
      <c r="H53" s="74">
        <v>385</v>
      </c>
      <c r="I53" s="75">
        <f t="shared" si="3"/>
        <v>3.0862960439296165E-3</v>
      </c>
      <c r="J53" s="74">
        <v>412</v>
      </c>
      <c r="K53" s="75">
        <f t="shared" si="4"/>
        <v>3.3027375846727326E-3</v>
      </c>
      <c r="L53" s="74">
        <v>251</v>
      </c>
      <c r="M53" s="75">
        <f t="shared" si="5"/>
        <v>2.0121046935748926E-3</v>
      </c>
      <c r="N53" s="74">
        <v>0</v>
      </c>
      <c r="O53" s="75">
        <f t="shared" si="6"/>
        <v>0</v>
      </c>
      <c r="P53" s="74">
        <v>505</v>
      </c>
      <c r="Q53" s="75">
        <f t="shared" si="7"/>
        <v>4.0482584472323543E-3</v>
      </c>
      <c r="R53" s="74">
        <v>104</v>
      </c>
      <c r="S53" s="75">
        <f t="shared" si="8"/>
        <v>8.3370074952903925E-4</v>
      </c>
      <c r="T53" s="74">
        <v>17</v>
      </c>
      <c r="U53" s="75">
        <f t="shared" si="9"/>
        <v>1.3627800713455449E-4</v>
      </c>
      <c r="V53" s="74"/>
      <c r="W53" s="75">
        <f t="shared" si="10"/>
        <v>0</v>
      </c>
      <c r="X53" s="74"/>
      <c r="Y53" s="75">
        <f t="shared" si="11"/>
        <v>0</v>
      </c>
      <c r="Z53" s="74">
        <v>0</v>
      </c>
      <c r="AA53" s="75">
        <f t="shared" si="12"/>
        <v>0</v>
      </c>
      <c r="AB53" s="74">
        <v>0</v>
      </c>
      <c r="AC53" s="75">
        <f t="shared" si="13"/>
        <v>0</v>
      </c>
      <c r="AD53" s="74"/>
      <c r="AE53" s="75">
        <f t="shared" si="14"/>
        <v>0</v>
      </c>
      <c r="AF53" s="74"/>
      <c r="AG53" s="75">
        <f t="shared" si="15"/>
        <v>0</v>
      </c>
      <c r="AH53" s="74"/>
      <c r="AI53" s="75">
        <f t="shared" si="16"/>
        <v>0</v>
      </c>
      <c r="AJ53" s="74"/>
      <c r="AK53" s="75">
        <f t="shared" si="17"/>
        <v>0</v>
      </c>
      <c r="AL53" s="74">
        <v>0</v>
      </c>
      <c r="AM53" s="75">
        <f t="shared" si="18"/>
        <v>0</v>
      </c>
      <c r="AN53" s="74">
        <v>0</v>
      </c>
      <c r="AO53" s="75">
        <f t="shared" si="19"/>
        <v>0</v>
      </c>
      <c r="AP53" s="74">
        <v>0</v>
      </c>
      <c r="AQ53" s="75">
        <f t="shared" si="20"/>
        <v>0</v>
      </c>
      <c r="AR53" s="74">
        <v>8</v>
      </c>
      <c r="AS53" s="75">
        <f t="shared" si="21"/>
        <v>6.4130826886849178E-5</v>
      </c>
      <c r="AT53" s="74"/>
      <c r="AU53" s="75">
        <f t="shared" si="22"/>
        <v>0</v>
      </c>
      <c r="AV53" s="76"/>
      <c r="AW53" s="76"/>
      <c r="AX53" s="76"/>
      <c r="AY53" s="76"/>
      <c r="AZ53" s="76"/>
    </row>
    <row r="54" spans="1:52" ht="13.9">
      <c r="A54" s="73" t="s">
        <v>108</v>
      </c>
      <c r="B54" s="73" t="s">
        <v>126</v>
      </c>
      <c r="C54" s="74">
        <v>923540</v>
      </c>
      <c r="D54" s="74">
        <v>917790</v>
      </c>
      <c r="E54" s="75">
        <f t="shared" si="1"/>
        <v>0.99377395673170621</v>
      </c>
      <c r="F54" s="74">
        <v>5750</v>
      </c>
      <c r="G54" s="75">
        <f t="shared" si="2"/>
        <v>6.2260432682937393E-3</v>
      </c>
      <c r="H54" s="74">
        <v>170</v>
      </c>
      <c r="I54" s="75">
        <f t="shared" si="3"/>
        <v>1.8407432271477141E-4</v>
      </c>
      <c r="J54" s="74">
        <v>1058</v>
      </c>
      <c r="K54" s="75">
        <f t="shared" si="4"/>
        <v>1.145591961366048E-3</v>
      </c>
      <c r="L54" s="74">
        <v>499</v>
      </c>
      <c r="M54" s="75">
        <f t="shared" si="5"/>
        <v>5.4031227667453499E-4</v>
      </c>
      <c r="N54" s="74">
        <v>0</v>
      </c>
      <c r="O54" s="75">
        <f t="shared" si="6"/>
        <v>0</v>
      </c>
      <c r="P54" s="74">
        <v>114</v>
      </c>
      <c r="Q54" s="75">
        <f t="shared" si="7"/>
        <v>1.2343807523225849E-4</v>
      </c>
      <c r="R54" s="74">
        <v>1548</v>
      </c>
      <c r="S54" s="75">
        <f t="shared" si="8"/>
        <v>1.6761591268380362E-3</v>
      </c>
      <c r="T54" s="74">
        <v>0</v>
      </c>
      <c r="U54" s="75">
        <f t="shared" si="9"/>
        <v>0</v>
      </c>
      <c r="V54" s="74"/>
      <c r="W54" s="75">
        <f t="shared" si="10"/>
        <v>0</v>
      </c>
      <c r="X54" s="74"/>
      <c r="Y54" s="75">
        <f t="shared" si="11"/>
        <v>0</v>
      </c>
      <c r="Z54" s="74">
        <v>1920</v>
      </c>
      <c r="AA54" s="75">
        <f t="shared" si="12"/>
        <v>2.0789570565433006E-3</v>
      </c>
      <c r="AB54" s="74">
        <v>90</v>
      </c>
      <c r="AC54" s="75">
        <f t="shared" si="13"/>
        <v>9.745111202546723E-5</v>
      </c>
      <c r="AD54" s="74"/>
      <c r="AE54" s="75">
        <f t="shared" si="14"/>
        <v>0</v>
      </c>
      <c r="AF54" s="74"/>
      <c r="AG54" s="75">
        <f t="shared" si="15"/>
        <v>0</v>
      </c>
      <c r="AH54" s="74"/>
      <c r="AI54" s="75">
        <f t="shared" si="16"/>
        <v>0</v>
      </c>
      <c r="AJ54" s="74"/>
      <c r="AK54" s="75">
        <f t="shared" si="17"/>
        <v>0</v>
      </c>
      <c r="AL54" s="74">
        <v>83</v>
      </c>
      <c r="AM54" s="75">
        <f t="shared" si="18"/>
        <v>8.9871581090153108E-5</v>
      </c>
      <c r="AN54" s="74">
        <v>255</v>
      </c>
      <c r="AO54" s="75">
        <f t="shared" si="19"/>
        <v>2.7611148407215714E-4</v>
      </c>
      <c r="AP54" s="74">
        <v>13</v>
      </c>
      <c r="AQ54" s="75">
        <f t="shared" si="20"/>
        <v>1.4076271737011933E-5</v>
      </c>
      <c r="AR54" s="74">
        <v>0</v>
      </c>
      <c r="AS54" s="75">
        <f t="shared" si="21"/>
        <v>0</v>
      </c>
      <c r="AT54" s="74"/>
      <c r="AU54" s="75">
        <f t="shared" si="22"/>
        <v>0</v>
      </c>
      <c r="AV54" s="76"/>
      <c r="AW54" s="76"/>
      <c r="AX54" s="76"/>
      <c r="AY54" s="76"/>
      <c r="AZ54" s="76"/>
    </row>
    <row r="55" spans="1:52" ht="13.9">
      <c r="A55" s="73" t="s">
        <v>108</v>
      </c>
      <c r="B55" s="73" t="s">
        <v>131</v>
      </c>
      <c r="C55" s="74">
        <v>1220892</v>
      </c>
      <c r="D55" s="74">
        <v>1216612</v>
      </c>
      <c r="E55" s="75">
        <f t="shared" si="1"/>
        <v>0.99649436641406453</v>
      </c>
      <c r="F55" s="74">
        <v>4280</v>
      </c>
      <c r="G55" s="75">
        <f t="shared" si="2"/>
        <v>3.505633585935529E-3</v>
      </c>
      <c r="H55" s="74">
        <v>112</v>
      </c>
      <c r="I55" s="75">
        <f t="shared" si="3"/>
        <v>9.1736205987097961E-5</v>
      </c>
      <c r="J55" s="74">
        <v>158</v>
      </c>
      <c r="K55" s="75">
        <f t="shared" si="4"/>
        <v>1.2941357630322749E-4</v>
      </c>
      <c r="L55" s="74">
        <v>889</v>
      </c>
      <c r="M55" s="75">
        <f t="shared" si="5"/>
        <v>7.2815613502258999E-4</v>
      </c>
      <c r="N55" s="74">
        <v>0</v>
      </c>
      <c r="O55" s="75">
        <f t="shared" si="6"/>
        <v>0</v>
      </c>
      <c r="P55" s="74">
        <v>440</v>
      </c>
      <c r="Q55" s="75">
        <f t="shared" si="7"/>
        <v>3.6039223780645624E-4</v>
      </c>
      <c r="R55" s="74">
        <v>897</v>
      </c>
      <c r="S55" s="75">
        <f t="shared" si="8"/>
        <v>7.347087211645256E-4</v>
      </c>
      <c r="T55" s="74">
        <v>0</v>
      </c>
      <c r="U55" s="75">
        <f t="shared" si="9"/>
        <v>0</v>
      </c>
      <c r="V55" s="74"/>
      <c r="W55" s="75">
        <f t="shared" si="10"/>
        <v>0</v>
      </c>
      <c r="X55" s="74"/>
      <c r="Y55" s="75">
        <f t="shared" si="11"/>
        <v>0</v>
      </c>
      <c r="Z55" s="74">
        <v>667</v>
      </c>
      <c r="AA55" s="75">
        <f t="shared" si="12"/>
        <v>5.46321869583878E-4</v>
      </c>
      <c r="AB55" s="74">
        <v>0</v>
      </c>
      <c r="AC55" s="75">
        <f t="shared" si="13"/>
        <v>0</v>
      </c>
      <c r="AD55" s="74"/>
      <c r="AE55" s="75">
        <f t="shared" si="14"/>
        <v>0</v>
      </c>
      <c r="AF55" s="74"/>
      <c r="AG55" s="75">
        <f t="shared" si="15"/>
        <v>0</v>
      </c>
      <c r="AH55" s="74"/>
      <c r="AI55" s="75">
        <f t="shared" si="16"/>
        <v>0</v>
      </c>
      <c r="AJ55" s="74"/>
      <c r="AK55" s="75">
        <f t="shared" si="17"/>
        <v>0</v>
      </c>
      <c r="AL55" s="74">
        <v>89</v>
      </c>
      <c r="AM55" s="75">
        <f t="shared" si="18"/>
        <v>7.2897520829033198E-5</v>
      </c>
      <c r="AN55" s="74">
        <v>956</v>
      </c>
      <c r="AO55" s="75">
        <f t="shared" si="19"/>
        <v>7.8303404396130047E-4</v>
      </c>
      <c r="AP55" s="74">
        <v>32</v>
      </c>
      <c r="AQ55" s="75">
        <f t="shared" si="20"/>
        <v>2.6210344567742274E-5</v>
      </c>
      <c r="AR55" s="74">
        <v>40</v>
      </c>
      <c r="AS55" s="75">
        <f t="shared" si="21"/>
        <v>3.276293070967784E-5</v>
      </c>
      <c r="AT55" s="74"/>
      <c r="AU55" s="75">
        <f t="shared" si="22"/>
        <v>0</v>
      </c>
      <c r="AV55" s="76"/>
      <c r="AW55" s="76"/>
      <c r="AX55" s="76"/>
      <c r="AY55" s="76"/>
      <c r="AZ55" s="76"/>
    </row>
    <row r="56" spans="1:52" ht="13.9">
      <c r="A56" s="73" t="s">
        <v>108</v>
      </c>
      <c r="B56" s="73" t="s">
        <v>127</v>
      </c>
      <c r="C56" s="74">
        <f t="shared" ref="C56:C72" si="23">D56+F56</f>
        <v>1534702</v>
      </c>
      <c r="D56" s="74">
        <v>1519600</v>
      </c>
      <c r="E56" s="75">
        <f t="shared" si="1"/>
        <v>0.99015965314438892</v>
      </c>
      <c r="F56" s="74">
        <v>15102</v>
      </c>
      <c r="G56" s="75">
        <f t="shared" si="2"/>
        <v>9.8403468556110575E-3</v>
      </c>
      <c r="H56" s="74">
        <v>265</v>
      </c>
      <c r="I56" s="75">
        <f t="shared" si="3"/>
        <v>1.7267195846490068E-4</v>
      </c>
      <c r="J56" s="74">
        <v>2660</v>
      </c>
      <c r="K56" s="75">
        <f t="shared" si="4"/>
        <v>1.7332355076099463E-3</v>
      </c>
      <c r="L56" s="74">
        <v>1162</v>
      </c>
      <c r="M56" s="75">
        <f t="shared" si="5"/>
        <v>7.571502480611871E-4</v>
      </c>
      <c r="N56" s="74">
        <v>0</v>
      </c>
      <c r="O56" s="75">
        <f t="shared" si="6"/>
        <v>0</v>
      </c>
      <c r="P56" s="74">
        <v>1828</v>
      </c>
      <c r="Q56" s="75">
        <f t="shared" si="7"/>
        <v>1.1911107172597676E-3</v>
      </c>
      <c r="R56" s="74">
        <v>4956</v>
      </c>
      <c r="S56" s="75">
        <f t="shared" si="8"/>
        <v>3.2292914194416897E-3</v>
      </c>
      <c r="T56" s="74">
        <v>0</v>
      </c>
      <c r="U56" s="75">
        <f t="shared" si="9"/>
        <v>0</v>
      </c>
      <c r="V56" s="74"/>
      <c r="W56" s="75">
        <f t="shared" si="10"/>
        <v>0</v>
      </c>
      <c r="X56" s="74"/>
      <c r="Y56" s="75">
        <f t="shared" si="11"/>
        <v>0</v>
      </c>
      <c r="Z56" s="74">
        <v>976</v>
      </c>
      <c r="AA56" s="75">
        <f t="shared" si="12"/>
        <v>6.3595408098770969E-4</v>
      </c>
      <c r="AB56" s="74">
        <v>0</v>
      </c>
      <c r="AC56" s="75">
        <f t="shared" si="13"/>
        <v>0</v>
      </c>
      <c r="AD56" s="74"/>
      <c r="AE56" s="75">
        <f t="shared" si="14"/>
        <v>0</v>
      </c>
      <c r="AF56" s="74"/>
      <c r="AG56" s="75">
        <f t="shared" si="15"/>
        <v>0</v>
      </c>
      <c r="AH56" s="74"/>
      <c r="AI56" s="75">
        <f t="shared" si="16"/>
        <v>0</v>
      </c>
      <c r="AJ56" s="74"/>
      <c r="AK56" s="75">
        <f t="shared" si="17"/>
        <v>0</v>
      </c>
      <c r="AL56" s="74">
        <v>65</v>
      </c>
      <c r="AM56" s="75">
        <f t="shared" si="18"/>
        <v>4.2353499246107711E-5</v>
      </c>
      <c r="AN56" s="74">
        <v>3065</v>
      </c>
      <c r="AO56" s="75">
        <f t="shared" si="19"/>
        <v>1.997130387528002E-3</v>
      </c>
      <c r="AP56" s="74">
        <v>66</v>
      </c>
      <c r="AQ56" s="75">
        <f t="shared" si="20"/>
        <v>4.3005091542201681E-5</v>
      </c>
      <c r="AR56" s="74">
        <v>59</v>
      </c>
      <c r="AS56" s="75">
        <f t="shared" si="21"/>
        <v>3.8443945469543922E-5</v>
      </c>
      <c r="AT56" s="74"/>
      <c r="AU56" s="75">
        <f t="shared" si="22"/>
        <v>0</v>
      </c>
      <c r="AV56" s="76"/>
      <c r="AW56" s="76"/>
      <c r="AX56" s="76"/>
      <c r="AY56" s="76"/>
      <c r="AZ56" s="76"/>
    </row>
    <row r="57" spans="1:52" ht="13.9">
      <c r="A57" s="73" t="s">
        <v>108</v>
      </c>
      <c r="B57" s="73" t="s">
        <v>125</v>
      </c>
      <c r="C57" s="74">
        <f t="shared" si="23"/>
        <v>2285388</v>
      </c>
      <c r="D57" s="74">
        <v>2252783</v>
      </c>
      <c r="E57" s="75">
        <f t="shared" si="1"/>
        <v>0.98573327592513826</v>
      </c>
      <c r="F57" s="74">
        <v>32605</v>
      </c>
      <c r="G57" s="75">
        <f t="shared" si="2"/>
        <v>1.4266724074861686E-2</v>
      </c>
      <c r="H57" s="74">
        <v>2176</v>
      </c>
      <c r="I57" s="75">
        <f t="shared" si="3"/>
        <v>9.5213591740220922E-4</v>
      </c>
      <c r="J57" s="74">
        <v>3746</v>
      </c>
      <c r="K57" s="75">
        <f t="shared" si="4"/>
        <v>1.6391089828072958E-3</v>
      </c>
      <c r="L57" s="74">
        <v>2594</v>
      </c>
      <c r="M57" s="75">
        <f t="shared" si="5"/>
        <v>1.1350370265355379E-3</v>
      </c>
      <c r="N57" s="74">
        <v>0</v>
      </c>
      <c r="O57" s="75">
        <f t="shared" si="6"/>
        <v>0</v>
      </c>
      <c r="P57" s="74">
        <v>3505</v>
      </c>
      <c r="Q57" s="75">
        <f t="shared" si="7"/>
        <v>1.5336564294553046E-3</v>
      </c>
      <c r="R57" s="74">
        <v>9664</v>
      </c>
      <c r="S57" s="75">
        <f t="shared" si="8"/>
        <v>4.2286036331686348E-3</v>
      </c>
      <c r="T57" s="74">
        <v>0</v>
      </c>
      <c r="U57" s="75">
        <f t="shared" si="9"/>
        <v>0</v>
      </c>
      <c r="V57" s="74"/>
      <c r="W57" s="75">
        <f t="shared" si="10"/>
        <v>0</v>
      </c>
      <c r="X57" s="74"/>
      <c r="Y57" s="75">
        <f t="shared" si="11"/>
        <v>0</v>
      </c>
      <c r="Z57" s="74">
        <v>865</v>
      </c>
      <c r="AA57" s="75">
        <f t="shared" si="12"/>
        <v>3.7849152966585979E-4</v>
      </c>
      <c r="AB57" s="74">
        <v>0</v>
      </c>
      <c r="AC57" s="75">
        <f t="shared" si="13"/>
        <v>0</v>
      </c>
      <c r="AD57" s="74"/>
      <c r="AE57" s="75">
        <f t="shared" si="14"/>
        <v>0</v>
      </c>
      <c r="AF57" s="74"/>
      <c r="AG57" s="75">
        <f t="shared" si="15"/>
        <v>0</v>
      </c>
      <c r="AH57" s="74"/>
      <c r="AI57" s="75">
        <f t="shared" si="16"/>
        <v>0</v>
      </c>
      <c r="AJ57" s="74"/>
      <c r="AK57" s="75">
        <f t="shared" si="17"/>
        <v>0</v>
      </c>
      <c r="AL57" s="74">
        <v>1059</v>
      </c>
      <c r="AM57" s="75">
        <f t="shared" si="18"/>
        <v>4.6337864730190237E-4</v>
      </c>
      <c r="AN57" s="74">
        <v>7205</v>
      </c>
      <c r="AO57" s="75">
        <f t="shared" si="19"/>
        <v>3.1526375390086934E-3</v>
      </c>
      <c r="AP57" s="74">
        <v>1245</v>
      </c>
      <c r="AQ57" s="75">
        <f t="shared" si="20"/>
        <v>5.4476526524161329E-4</v>
      </c>
      <c r="AR57" s="74">
        <v>546</v>
      </c>
      <c r="AS57" s="75">
        <f t="shared" si="21"/>
        <v>2.3890910427463522E-4</v>
      </c>
      <c r="AT57" s="74"/>
      <c r="AU57" s="75">
        <f t="shared" si="22"/>
        <v>0</v>
      </c>
      <c r="AV57" s="76"/>
      <c r="AW57" s="76"/>
      <c r="AX57" s="76"/>
      <c r="AY57" s="76"/>
      <c r="AZ57" s="76"/>
    </row>
    <row r="58" spans="1:52" ht="13.9">
      <c r="A58" s="73" t="s">
        <v>108</v>
      </c>
      <c r="B58" s="73" t="s">
        <v>138</v>
      </c>
      <c r="C58" s="74">
        <f t="shared" si="23"/>
        <v>1925013</v>
      </c>
      <c r="D58" s="74">
        <v>1892137</v>
      </c>
      <c r="E58" s="75">
        <f t="shared" si="1"/>
        <v>0.9829216737757096</v>
      </c>
      <c r="F58" s="74">
        <v>32876</v>
      </c>
      <c r="G58" s="75">
        <f t="shared" si="2"/>
        <v>1.7078326224290435E-2</v>
      </c>
      <c r="H58" s="74">
        <v>599</v>
      </c>
      <c r="I58" s="75">
        <f t="shared" si="3"/>
        <v>3.1116672978312356E-4</v>
      </c>
      <c r="J58" s="74">
        <v>5316</v>
      </c>
      <c r="K58" s="75">
        <f t="shared" si="4"/>
        <v>2.761539792198806E-3</v>
      </c>
      <c r="L58" s="74">
        <v>2898</v>
      </c>
      <c r="M58" s="75">
        <f t="shared" si="5"/>
        <v>1.5054443788171819E-3</v>
      </c>
      <c r="N58" s="74">
        <v>0</v>
      </c>
      <c r="O58" s="75">
        <f t="shared" si="6"/>
        <v>0</v>
      </c>
      <c r="P58" s="74">
        <v>5097</v>
      </c>
      <c r="Q58" s="75">
        <f t="shared" si="7"/>
        <v>2.6477743267188324E-3</v>
      </c>
      <c r="R58" s="74">
        <v>8188</v>
      </c>
      <c r="S58" s="75">
        <f t="shared" si="8"/>
        <v>4.2534777687215615E-3</v>
      </c>
      <c r="T58" s="74">
        <v>0</v>
      </c>
      <c r="U58" s="75">
        <f t="shared" si="9"/>
        <v>0</v>
      </c>
      <c r="V58" s="74"/>
      <c r="W58" s="75">
        <f t="shared" si="10"/>
        <v>0</v>
      </c>
      <c r="X58" s="74"/>
      <c r="Y58" s="75">
        <f t="shared" si="11"/>
        <v>0</v>
      </c>
      <c r="Z58" s="74">
        <v>754</v>
      </c>
      <c r="AA58" s="75">
        <f t="shared" si="12"/>
        <v>3.9168566653835583E-4</v>
      </c>
      <c r="AB58" s="74">
        <v>0</v>
      </c>
      <c r="AC58" s="75">
        <f t="shared" si="13"/>
        <v>0</v>
      </c>
      <c r="AD58" s="74"/>
      <c r="AE58" s="75">
        <f t="shared" si="14"/>
        <v>0</v>
      </c>
      <c r="AF58" s="74"/>
      <c r="AG58" s="75">
        <f t="shared" si="15"/>
        <v>0</v>
      </c>
      <c r="AH58" s="74"/>
      <c r="AI58" s="75">
        <f t="shared" si="16"/>
        <v>0</v>
      </c>
      <c r="AJ58" s="74"/>
      <c r="AK58" s="75">
        <f t="shared" si="17"/>
        <v>0</v>
      </c>
      <c r="AL58" s="74">
        <v>210</v>
      </c>
      <c r="AM58" s="75">
        <f t="shared" si="18"/>
        <v>1.0909017237805667E-4</v>
      </c>
      <c r="AN58" s="74">
        <v>9648</v>
      </c>
      <c r="AO58" s="75">
        <f t="shared" si="19"/>
        <v>5.0119142052547179E-3</v>
      </c>
      <c r="AP58" s="74">
        <v>166</v>
      </c>
      <c r="AQ58" s="75">
        <f t="shared" si="20"/>
        <v>8.6233183879797171E-5</v>
      </c>
      <c r="AR58" s="74">
        <v>0</v>
      </c>
      <c r="AS58" s="75">
        <f t="shared" si="21"/>
        <v>0</v>
      </c>
      <c r="AT58" s="74"/>
      <c r="AU58" s="75">
        <f t="shared" si="22"/>
        <v>0</v>
      </c>
      <c r="AV58" s="76"/>
      <c r="AW58" s="76"/>
      <c r="AX58" s="76"/>
      <c r="AY58" s="76"/>
      <c r="AZ58" s="76"/>
    </row>
    <row r="59" spans="1:52" ht="13.9">
      <c r="A59" s="73" t="s">
        <v>108</v>
      </c>
      <c r="B59" s="73" t="s">
        <v>147</v>
      </c>
      <c r="C59" s="74">
        <f t="shared" si="23"/>
        <v>2114630</v>
      </c>
      <c r="D59" s="74">
        <v>2085582</v>
      </c>
      <c r="E59" s="75">
        <f t="shared" si="1"/>
        <v>0.98626331793268796</v>
      </c>
      <c r="F59" s="74">
        <v>29048</v>
      </c>
      <c r="G59" s="75">
        <f t="shared" si="2"/>
        <v>1.3736682067312012E-2</v>
      </c>
      <c r="H59" s="74">
        <v>725</v>
      </c>
      <c r="I59" s="75">
        <f t="shared" si="3"/>
        <v>3.4284957652166097E-4</v>
      </c>
      <c r="J59" s="74">
        <v>3319</v>
      </c>
      <c r="K59" s="75">
        <f t="shared" si="4"/>
        <v>1.5695417165177833E-3</v>
      </c>
      <c r="L59" s="74">
        <v>1700</v>
      </c>
      <c r="M59" s="75">
        <f t="shared" si="5"/>
        <v>8.0392314494734298E-4</v>
      </c>
      <c r="N59" s="74">
        <v>0</v>
      </c>
      <c r="O59" s="75">
        <f t="shared" si="6"/>
        <v>0</v>
      </c>
      <c r="P59" s="74">
        <v>4894</v>
      </c>
      <c r="Q59" s="75">
        <f t="shared" si="7"/>
        <v>2.3143528655131156E-3</v>
      </c>
      <c r="R59" s="74">
        <v>6852</v>
      </c>
      <c r="S59" s="75">
        <f t="shared" si="8"/>
        <v>3.2402831701054085E-3</v>
      </c>
      <c r="T59" s="74">
        <v>0</v>
      </c>
      <c r="U59" s="75">
        <f t="shared" si="9"/>
        <v>0</v>
      </c>
      <c r="V59" s="74"/>
      <c r="W59" s="75">
        <f t="shared" si="10"/>
        <v>0</v>
      </c>
      <c r="X59" s="74"/>
      <c r="Y59" s="75">
        <f t="shared" si="11"/>
        <v>0</v>
      </c>
      <c r="Z59" s="74">
        <v>304</v>
      </c>
      <c r="AA59" s="75">
        <f t="shared" si="12"/>
        <v>1.4376037415528959E-4</v>
      </c>
      <c r="AB59" s="74">
        <v>0</v>
      </c>
      <c r="AC59" s="75">
        <f t="shared" si="13"/>
        <v>0</v>
      </c>
      <c r="AD59" s="74"/>
      <c r="AE59" s="75">
        <f t="shared" si="14"/>
        <v>0</v>
      </c>
      <c r="AF59" s="74"/>
      <c r="AG59" s="75">
        <f t="shared" si="15"/>
        <v>0</v>
      </c>
      <c r="AH59" s="74"/>
      <c r="AI59" s="75">
        <f t="shared" si="16"/>
        <v>0</v>
      </c>
      <c r="AJ59" s="74"/>
      <c r="AK59" s="75">
        <f t="shared" si="17"/>
        <v>0</v>
      </c>
      <c r="AL59" s="74">
        <v>171</v>
      </c>
      <c r="AM59" s="75">
        <f t="shared" si="18"/>
        <v>8.0865210462350393E-5</v>
      </c>
      <c r="AN59" s="74">
        <v>10501</v>
      </c>
      <c r="AO59" s="75">
        <f t="shared" si="19"/>
        <v>4.9658805559364997E-3</v>
      </c>
      <c r="AP59" s="74">
        <v>582</v>
      </c>
      <c r="AQ59" s="75">
        <f t="shared" si="20"/>
        <v>2.7522545315256098E-4</v>
      </c>
      <c r="AR59" s="74">
        <v>0</v>
      </c>
      <c r="AS59" s="75">
        <f t="shared" si="21"/>
        <v>0</v>
      </c>
      <c r="AT59" s="74"/>
      <c r="AU59" s="75">
        <f t="shared" si="22"/>
        <v>0</v>
      </c>
      <c r="AV59" s="76"/>
      <c r="AW59" s="76"/>
      <c r="AX59" s="76"/>
      <c r="AY59" s="76"/>
      <c r="AZ59" s="76"/>
    </row>
    <row r="60" spans="1:52" ht="13.9">
      <c r="A60" s="73" t="s">
        <v>108</v>
      </c>
      <c r="B60" s="73" t="s">
        <v>133</v>
      </c>
      <c r="C60" s="74">
        <f t="shared" si="23"/>
        <v>1837714</v>
      </c>
      <c r="D60" s="74">
        <v>1810723</v>
      </c>
      <c r="E60" s="75">
        <f t="shared" si="1"/>
        <v>0.98531273092548677</v>
      </c>
      <c r="F60" s="74">
        <v>26991</v>
      </c>
      <c r="G60" s="75">
        <f t="shared" si="2"/>
        <v>1.4687269074513227E-2</v>
      </c>
      <c r="H60" s="74">
        <v>608</v>
      </c>
      <c r="I60" s="75">
        <f t="shared" si="3"/>
        <v>3.30845822581751E-4</v>
      </c>
      <c r="J60" s="74">
        <v>3986</v>
      </c>
      <c r="K60" s="75">
        <f t="shared" si="4"/>
        <v>2.1689990934389137E-3</v>
      </c>
      <c r="L60" s="74">
        <v>1503</v>
      </c>
      <c r="M60" s="75">
        <f t="shared" si="5"/>
        <v>8.1786393312561145E-4</v>
      </c>
      <c r="N60" s="74">
        <v>0</v>
      </c>
      <c r="O60" s="75">
        <f t="shared" si="6"/>
        <v>0</v>
      </c>
      <c r="P60" s="74">
        <v>3324</v>
      </c>
      <c r="Q60" s="75">
        <f t="shared" si="7"/>
        <v>1.808768937930494E-3</v>
      </c>
      <c r="R60" s="74">
        <v>7430</v>
      </c>
      <c r="S60" s="75">
        <f t="shared" si="8"/>
        <v>4.0430665489842275E-3</v>
      </c>
      <c r="T60" s="74">
        <v>0</v>
      </c>
      <c r="U60" s="75">
        <f t="shared" si="9"/>
        <v>0</v>
      </c>
      <c r="V60" s="74"/>
      <c r="W60" s="75">
        <f t="shared" si="10"/>
        <v>0</v>
      </c>
      <c r="X60" s="74"/>
      <c r="Y60" s="75">
        <f t="shared" si="11"/>
        <v>0</v>
      </c>
      <c r="Z60" s="74">
        <v>408</v>
      </c>
      <c r="AA60" s="75">
        <f t="shared" si="12"/>
        <v>2.2201495989038555E-4</v>
      </c>
      <c r="AB60" s="74">
        <v>0</v>
      </c>
      <c r="AC60" s="75">
        <f t="shared" si="13"/>
        <v>0</v>
      </c>
      <c r="AD60" s="74"/>
      <c r="AE60" s="75">
        <f t="shared" si="14"/>
        <v>0</v>
      </c>
      <c r="AF60" s="74"/>
      <c r="AG60" s="75">
        <f t="shared" si="15"/>
        <v>0</v>
      </c>
      <c r="AH60" s="74"/>
      <c r="AI60" s="75">
        <f t="shared" si="16"/>
        <v>0</v>
      </c>
      <c r="AJ60" s="74"/>
      <c r="AK60" s="75">
        <f t="shared" si="17"/>
        <v>0</v>
      </c>
      <c r="AL60" s="74">
        <v>459</v>
      </c>
      <c r="AM60" s="75">
        <f t="shared" si="18"/>
        <v>2.4976682987668376E-4</v>
      </c>
      <c r="AN60" s="74">
        <v>8275</v>
      </c>
      <c r="AO60" s="75">
        <f t="shared" si="19"/>
        <v>4.502876943855246E-3</v>
      </c>
      <c r="AP60" s="74">
        <v>864</v>
      </c>
      <c r="AQ60" s="75">
        <f t="shared" si="20"/>
        <v>4.7014932682669884E-4</v>
      </c>
      <c r="AR60" s="74">
        <v>134</v>
      </c>
      <c r="AS60" s="75">
        <f t="shared" si="21"/>
        <v>7.2916678003214869E-5</v>
      </c>
      <c r="AT60" s="74"/>
      <c r="AU60" s="75">
        <f t="shared" si="22"/>
        <v>0</v>
      </c>
      <c r="AV60" s="76"/>
      <c r="AW60" s="76"/>
      <c r="AX60" s="76"/>
      <c r="AY60" s="76"/>
      <c r="AZ60" s="76"/>
    </row>
    <row r="61" spans="1:52" ht="13.9">
      <c r="A61" s="73" t="s">
        <v>108</v>
      </c>
      <c r="B61" s="73" t="s">
        <v>134</v>
      </c>
      <c r="C61" s="74">
        <f t="shared" si="23"/>
        <v>1686431</v>
      </c>
      <c r="D61" s="74">
        <v>1660652</v>
      </c>
      <c r="E61" s="75">
        <f t="shared" si="1"/>
        <v>0.98471387207659256</v>
      </c>
      <c r="F61" s="74">
        <v>25779</v>
      </c>
      <c r="G61" s="75">
        <f t="shared" si="2"/>
        <v>1.5286127923407481E-2</v>
      </c>
      <c r="H61" s="74">
        <v>838</v>
      </c>
      <c r="I61" s="75">
        <f t="shared" si="3"/>
        <v>4.9690737421216754E-4</v>
      </c>
      <c r="J61" s="74">
        <v>1480</v>
      </c>
      <c r="K61" s="75">
        <f t="shared" si="4"/>
        <v>8.7759297593557049E-4</v>
      </c>
      <c r="L61" s="74">
        <v>1855</v>
      </c>
      <c r="M61" s="75">
        <f t="shared" si="5"/>
        <v>1.0999560610543805E-3</v>
      </c>
      <c r="N61" s="74">
        <v>0</v>
      </c>
      <c r="O61" s="75">
        <f t="shared" si="6"/>
        <v>0</v>
      </c>
      <c r="P61" s="74">
        <v>3448</v>
      </c>
      <c r="Q61" s="75">
        <f t="shared" si="7"/>
        <v>2.0445544466390856E-3</v>
      </c>
      <c r="R61" s="74">
        <v>7563</v>
      </c>
      <c r="S61" s="75">
        <f t="shared" si="8"/>
        <v>4.4846187006761613E-3</v>
      </c>
      <c r="T61" s="74">
        <v>0</v>
      </c>
      <c r="U61" s="75">
        <f t="shared" si="9"/>
        <v>0</v>
      </c>
      <c r="V61" s="74"/>
      <c r="W61" s="75">
        <f t="shared" si="10"/>
        <v>0</v>
      </c>
      <c r="X61" s="74"/>
      <c r="Y61" s="75">
        <f t="shared" si="11"/>
        <v>0</v>
      </c>
      <c r="Z61" s="74">
        <v>245</v>
      </c>
      <c r="AA61" s="75">
        <f t="shared" si="12"/>
        <v>1.4527721561095593E-4</v>
      </c>
      <c r="AB61" s="74">
        <v>0</v>
      </c>
      <c r="AC61" s="75">
        <f t="shared" si="13"/>
        <v>0</v>
      </c>
      <c r="AD61" s="74"/>
      <c r="AE61" s="75">
        <f t="shared" si="14"/>
        <v>0</v>
      </c>
      <c r="AF61" s="74"/>
      <c r="AG61" s="75">
        <f t="shared" si="15"/>
        <v>0</v>
      </c>
      <c r="AH61" s="74"/>
      <c r="AI61" s="75">
        <f t="shared" si="16"/>
        <v>0</v>
      </c>
      <c r="AJ61" s="74"/>
      <c r="AK61" s="75">
        <f t="shared" si="17"/>
        <v>0</v>
      </c>
      <c r="AL61" s="74">
        <v>1230</v>
      </c>
      <c r="AM61" s="75">
        <f t="shared" si="18"/>
        <v>7.2935091918969704E-4</v>
      </c>
      <c r="AN61" s="74">
        <v>7946</v>
      </c>
      <c r="AO61" s="75">
        <f t="shared" si="19"/>
        <v>4.7117255316108395E-3</v>
      </c>
      <c r="AP61" s="74">
        <v>786</v>
      </c>
      <c r="AQ61" s="75">
        <f t="shared" si="20"/>
        <v>4.6607302640902591E-4</v>
      </c>
      <c r="AR61" s="74">
        <v>388</v>
      </c>
      <c r="AS61" s="75">
        <f t="shared" si="21"/>
        <v>2.3007167206959549E-4</v>
      </c>
      <c r="AT61" s="74"/>
      <c r="AU61" s="75">
        <f t="shared" si="22"/>
        <v>0</v>
      </c>
      <c r="AV61" s="76"/>
      <c r="AW61" s="76"/>
      <c r="AX61" s="76"/>
      <c r="AY61" s="76"/>
      <c r="AZ61" s="76"/>
    </row>
    <row r="62" spans="1:52" ht="13.9">
      <c r="A62" s="73" t="s">
        <v>118</v>
      </c>
      <c r="B62" s="73" t="s">
        <v>125</v>
      </c>
      <c r="C62" s="74">
        <f t="shared" si="23"/>
        <v>29666</v>
      </c>
      <c r="D62" s="74">
        <v>29081</v>
      </c>
      <c r="E62" s="75">
        <f t="shared" si="1"/>
        <v>0.98028045574057843</v>
      </c>
      <c r="F62" s="74">
        <v>585</v>
      </c>
      <c r="G62" s="75">
        <f t="shared" si="2"/>
        <v>1.9719544259421559E-2</v>
      </c>
      <c r="H62" s="74">
        <v>0</v>
      </c>
      <c r="I62" s="75">
        <f t="shared" si="3"/>
        <v>0</v>
      </c>
      <c r="J62" s="74">
        <v>66</v>
      </c>
      <c r="K62" s="75">
        <f t="shared" si="4"/>
        <v>2.2247690959347399E-3</v>
      </c>
      <c r="L62" s="74">
        <v>138</v>
      </c>
      <c r="M62" s="75">
        <f t="shared" si="5"/>
        <v>4.6517899278635472E-3</v>
      </c>
      <c r="N62" s="74">
        <v>0</v>
      </c>
      <c r="O62" s="75">
        <f t="shared" si="6"/>
        <v>0</v>
      </c>
      <c r="P62" s="74">
        <v>112</v>
      </c>
      <c r="Q62" s="75">
        <f t="shared" si="7"/>
        <v>3.7753657385559227E-3</v>
      </c>
      <c r="R62" s="74">
        <v>194</v>
      </c>
      <c r="S62" s="75">
        <f t="shared" si="8"/>
        <v>6.5394727971415092E-3</v>
      </c>
      <c r="T62" s="74">
        <v>0</v>
      </c>
      <c r="U62" s="75">
        <f t="shared" si="9"/>
        <v>0</v>
      </c>
      <c r="V62" s="74"/>
      <c r="W62" s="75">
        <f t="shared" si="10"/>
        <v>0</v>
      </c>
      <c r="X62" s="74"/>
      <c r="Y62" s="75">
        <f t="shared" si="11"/>
        <v>0</v>
      </c>
      <c r="Z62" s="74">
        <v>0</v>
      </c>
      <c r="AA62" s="75">
        <f t="shared" si="12"/>
        <v>0</v>
      </c>
      <c r="AB62" s="74">
        <v>0</v>
      </c>
      <c r="AC62" s="75">
        <f t="shared" si="13"/>
        <v>0</v>
      </c>
      <c r="AD62" s="74"/>
      <c r="AE62" s="75">
        <f t="shared" si="14"/>
        <v>0</v>
      </c>
      <c r="AF62" s="74"/>
      <c r="AG62" s="75">
        <f t="shared" si="15"/>
        <v>0</v>
      </c>
      <c r="AH62" s="74"/>
      <c r="AI62" s="75">
        <f t="shared" si="16"/>
        <v>0</v>
      </c>
      <c r="AJ62" s="74"/>
      <c r="AK62" s="75">
        <f t="shared" si="17"/>
        <v>0</v>
      </c>
      <c r="AL62" s="74">
        <v>43</v>
      </c>
      <c r="AM62" s="75">
        <f t="shared" si="18"/>
        <v>1.4494707746241489E-3</v>
      </c>
      <c r="AN62" s="74">
        <v>32</v>
      </c>
      <c r="AO62" s="75">
        <f t="shared" si="19"/>
        <v>1.0786759253016921E-3</v>
      </c>
      <c r="AP62" s="74">
        <v>0</v>
      </c>
      <c r="AQ62" s="75">
        <f t="shared" si="20"/>
        <v>0</v>
      </c>
      <c r="AR62" s="74">
        <v>0</v>
      </c>
      <c r="AS62" s="75">
        <f t="shared" si="21"/>
        <v>0</v>
      </c>
      <c r="AT62" s="74"/>
      <c r="AU62" s="75">
        <f t="shared" si="22"/>
        <v>0</v>
      </c>
      <c r="AV62" s="76"/>
      <c r="AW62" s="76"/>
      <c r="AX62" s="76"/>
      <c r="AY62" s="76"/>
      <c r="AZ62" s="76"/>
    </row>
    <row r="63" spans="1:52" ht="13.9">
      <c r="A63" s="73" t="s">
        <v>118</v>
      </c>
      <c r="B63" s="73" t="s">
        <v>138</v>
      </c>
      <c r="C63" s="74">
        <f t="shared" si="23"/>
        <v>69663</v>
      </c>
      <c r="D63" s="74">
        <v>68985</v>
      </c>
      <c r="E63" s="75">
        <f t="shared" si="1"/>
        <v>0.99026743034322384</v>
      </c>
      <c r="F63" s="74">
        <v>678</v>
      </c>
      <c r="G63" s="75">
        <f t="shared" si="2"/>
        <v>9.7325696567761941E-3</v>
      </c>
      <c r="H63" s="74">
        <v>0</v>
      </c>
      <c r="I63" s="75">
        <f t="shared" si="3"/>
        <v>0</v>
      </c>
      <c r="J63" s="74">
        <v>120</v>
      </c>
      <c r="K63" s="75">
        <f t="shared" si="4"/>
        <v>1.7225787003143705E-3</v>
      </c>
      <c r="L63" s="74">
        <v>100</v>
      </c>
      <c r="M63" s="75">
        <f t="shared" si="5"/>
        <v>1.4354822502619755E-3</v>
      </c>
      <c r="N63" s="74">
        <v>0</v>
      </c>
      <c r="O63" s="75">
        <f t="shared" si="6"/>
        <v>0</v>
      </c>
      <c r="P63" s="74">
        <v>145</v>
      </c>
      <c r="Q63" s="75">
        <f t="shared" si="7"/>
        <v>2.0814492628798646E-3</v>
      </c>
      <c r="R63" s="74">
        <v>84</v>
      </c>
      <c r="S63" s="75">
        <f t="shared" si="8"/>
        <v>1.2058050902200594E-3</v>
      </c>
      <c r="T63" s="74">
        <v>0</v>
      </c>
      <c r="U63" s="75">
        <f t="shared" si="9"/>
        <v>0</v>
      </c>
      <c r="V63" s="74"/>
      <c r="W63" s="75">
        <f t="shared" si="10"/>
        <v>0</v>
      </c>
      <c r="X63" s="74"/>
      <c r="Y63" s="75">
        <f t="shared" si="11"/>
        <v>0</v>
      </c>
      <c r="Z63" s="74">
        <v>0</v>
      </c>
      <c r="AA63" s="75">
        <f t="shared" si="12"/>
        <v>0</v>
      </c>
      <c r="AB63" s="74">
        <v>0</v>
      </c>
      <c r="AC63" s="75">
        <f t="shared" si="13"/>
        <v>0</v>
      </c>
      <c r="AD63" s="74"/>
      <c r="AE63" s="75">
        <f t="shared" si="14"/>
        <v>0</v>
      </c>
      <c r="AF63" s="74"/>
      <c r="AG63" s="75">
        <f t="shared" si="15"/>
        <v>0</v>
      </c>
      <c r="AH63" s="74"/>
      <c r="AI63" s="75">
        <f t="shared" si="16"/>
        <v>0</v>
      </c>
      <c r="AJ63" s="74"/>
      <c r="AK63" s="75">
        <f t="shared" si="17"/>
        <v>0</v>
      </c>
      <c r="AL63" s="74">
        <v>51</v>
      </c>
      <c r="AM63" s="75">
        <f t="shared" si="18"/>
        <v>7.3209594763360753E-4</v>
      </c>
      <c r="AN63" s="74">
        <v>172</v>
      </c>
      <c r="AO63" s="75">
        <f t="shared" si="19"/>
        <v>2.4690294704505979E-3</v>
      </c>
      <c r="AP63" s="74">
        <v>0</v>
      </c>
      <c r="AQ63" s="75">
        <f t="shared" si="20"/>
        <v>0</v>
      </c>
      <c r="AR63" s="74">
        <v>6</v>
      </c>
      <c r="AS63" s="75">
        <f t="shared" si="21"/>
        <v>8.6128935015718536E-5</v>
      </c>
      <c r="AT63" s="74"/>
      <c r="AU63" s="75">
        <f t="shared" si="22"/>
        <v>0</v>
      </c>
      <c r="AV63" s="76"/>
      <c r="AW63" s="76"/>
      <c r="AX63" s="76"/>
      <c r="AY63" s="76"/>
      <c r="AZ63" s="76"/>
    </row>
    <row r="64" spans="1:52" ht="13.9">
      <c r="A64" s="73" t="s">
        <v>118</v>
      </c>
      <c r="B64" s="73" t="s">
        <v>147</v>
      </c>
      <c r="C64" s="74">
        <f t="shared" si="23"/>
        <v>121732</v>
      </c>
      <c r="D64" s="74">
        <v>120515</v>
      </c>
      <c r="E64" s="75">
        <f t="shared" si="1"/>
        <v>0.99000262872539679</v>
      </c>
      <c r="F64" s="74">
        <v>1217</v>
      </c>
      <c r="G64" s="75">
        <f t="shared" si="2"/>
        <v>9.997371274603227E-3</v>
      </c>
      <c r="H64" s="74">
        <v>0</v>
      </c>
      <c r="I64" s="75">
        <f t="shared" si="3"/>
        <v>0</v>
      </c>
      <c r="J64" s="74">
        <v>140</v>
      </c>
      <c r="K64" s="75">
        <f t="shared" si="4"/>
        <v>1.1500673610882924E-3</v>
      </c>
      <c r="L64" s="74">
        <v>66</v>
      </c>
      <c r="M64" s="75">
        <f t="shared" si="5"/>
        <v>5.4217461308448062E-4</v>
      </c>
      <c r="N64" s="74">
        <v>0</v>
      </c>
      <c r="O64" s="75">
        <f t="shared" si="6"/>
        <v>0</v>
      </c>
      <c r="P64" s="74">
        <v>94</v>
      </c>
      <c r="Q64" s="75">
        <f t="shared" si="7"/>
        <v>7.7218808530213909E-4</v>
      </c>
      <c r="R64" s="74">
        <v>127</v>
      </c>
      <c r="S64" s="75">
        <f t="shared" si="8"/>
        <v>1.0432753918443794E-3</v>
      </c>
      <c r="T64" s="74">
        <v>0</v>
      </c>
      <c r="U64" s="75">
        <f t="shared" si="9"/>
        <v>0</v>
      </c>
      <c r="V64" s="74"/>
      <c r="W64" s="75">
        <f t="shared" si="10"/>
        <v>0</v>
      </c>
      <c r="X64" s="74"/>
      <c r="Y64" s="75">
        <f t="shared" si="11"/>
        <v>0</v>
      </c>
      <c r="Z64" s="74">
        <v>148</v>
      </c>
      <c r="AA64" s="75">
        <f t="shared" si="12"/>
        <v>1.2157854960076233E-3</v>
      </c>
      <c r="AB64" s="74">
        <v>0</v>
      </c>
      <c r="AC64" s="75">
        <f t="shared" si="13"/>
        <v>0</v>
      </c>
      <c r="AD64" s="74"/>
      <c r="AE64" s="75">
        <f t="shared" si="14"/>
        <v>0</v>
      </c>
      <c r="AF64" s="74"/>
      <c r="AG64" s="75">
        <f t="shared" si="15"/>
        <v>0</v>
      </c>
      <c r="AH64" s="74"/>
      <c r="AI64" s="75">
        <f t="shared" si="16"/>
        <v>0</v>
      </c>
      <c r="AJ64" s="74"/>
      <c r="AK64" s="75">
        <f t="shared" si="17"/>
        <v>0</v>
      </c>
      <c r="AL64" s="74">
        <v>53</v>
      </c>
      <c r="AM64" s="75">
        <f t="shared" si="18"/>
        <v>4.3538264384056783E-4</v>
      </c>
      <c r="AN64" s="74">
        <v>484</v>
      </c>
      <c r="AO64" s="75">
        <f t="shared" si="19"/>
        <v>3.9759471626195251E-3</v>
      </c>
      <c r="AP64" s="74">
        <v>0</v>
      </c>
      <c r="AQ64" s="75">
        <f t="shared" si="20"/>
        <v>0</v>
      </c>
      <c r="AR64" s="74">
        <v>105</v>
      </c>
      <c r="AS64" s="75">
        <f t="shared" si="21"/>
        <v>8.6255052081621927E-4</v>
      </c>
      <c r="AT64" s="74"/>
      <c r="AU64" s="75">
        <f t="shared" si="22"/>
        <v>0</v>
      </c>
      <c r="AV64" s="76"/>
      <c r="AW64" s="76"/>
      <c r="AX64" s="76"/>
      <c r="AY64" s="76"/>
      <c r="AZ64" s="76"/>
    </row>
    <row r="65" spans="1:52" ht="13.9">
      <c r="A65" s="73" t="s">
        <v>118</v>
      </c>
      <c r="B65" s="73" t="s">
        <v>133</v>
      </c>
      <c r="C65" s="74">
        <f t="shared" si="23"/>
        <v>52491</v>
      </c>
      <c r="D65" s="74">
        <v>51750</v>
      </c>
      <c r="E65" s="75">
        <f t="shared" si="1"/>
        <v>0.98588329427901922</v>
      </c>
      <c r="F65" s="74">
        <v>741</v>
      </c>
      <c r="G65" s="75">
        <f t="shared" si="2"/>
        <v>1.4116705720980739E-2</v>
      </c>
      <c r="H65" s="74">
        <v>0</v>
      </c>
      <c r="I65" s="75">
        <f t="shared" si="3"/>
        <v>0</v>
      </c>
      <c r="J65" s="74">
        <v>79</v>
      </c>
      <c r="K65" s="75">
        <f t="shared" si="4"/>
        <v>1.5050199081747347E-3</v>
      </c>
      <c r="L65" s="74">
        <v>77</v>
      </c>
      <c r="M65" s="75">
        <f t="shared" si="5"/>
        <v>1.4669181383475261E-3</v>
      </c>
      <c r="N65" s="74">
        <v>0</v>
      </c>
      <c r="O65" s="75">
        <f t="shared" si="6"/>
        <v>0</v>
      </c>
      <c r="P65" s="74">
        <v>129</v>
      </c>
      <c r="Q65" s="75">
        <f t="shared" si="7"/>
        <v>2.4575641538549468E-3</v>
      </c>
      <c r="R65" s="74">
        <v>155</v>
      </c>
      <c r="S65" s="75">
        <f t="shared" si="8"/>
        <v>2.9528871616086565E-3</v>
      </c>
      <c r="T65" s="74">
        <v>0</v>
      </c>
      <c r="U65" s="75">
        <f t="shared" si="9"/>
        <v>0</v>
      </c>
      <c r="V65" s="74"/>
      <c r="W65" s="75">
        <f t="shared" si="10"/>
        <v>0</v>
      </c>
      <c r="X65" s="74"/>
      <c r="Y65" s="75">
        <f t="shared" si="11"/>
        <v>0</v>
      </c>
      <c r="Z65" s="74">
        <v>110</v>
      </c>
      <c r="AA65" s="75">
        <f t="shared" si="12"/>
        <v>2.0955973404964659E-3</v>
      </c>
      <c r="AB65" s="74">
        <v>0</v>
      </c>
      <c r="AC65" s="75">
        <f t="shared" si="13"/>
        <v>0</v>
      </c>
      <c r="AD65" s="74"/>
      <c r="AE65" s="75">
        <f t="shared" si="14"/>
        <v>0</v>
      </c>
      <c r="AF65" s="74"/>
      <c r="AG65" s="75">
        <f t="shared" si="15"/>
        <v>0</v>
      </c>
      <c r="AH65" s="74"/>
      <c r="AI65" s="75">
        <f t="shared" si="16"/>
        <v>0</v>
      </c>
      <c r="AJ65" s="74"/>
      <c r="AK65" s="75">
        <f t="shared" si="17"/>
        <v>0</v>
      </c>
      <c r="AL65" s="74">
        <v>21</v>
      </c>
      <c r="AM65" s="75">
        <f t="shared" si="18"/>
        <v>4.0006858318568898E-4</v>
      </c>
      <c r="AN65" s="74">
        <v>152</v>
      </c>
      <c r="AO65" s="75">
        <f t="shared" si="19"/>
        <v>2.8957345068678442E-3</v>
      </c>
      <c r="AP65" s="74">
        <v>0</v>
      </c>
      <c r="AQ65" s="75">
        <f t="shared" si="20"/>
        <v>0</v>
      </c>
      <c r="AR65" s="74">
        <v>18</v>
      </c>
      <c r="AS65" s="75">
        <f t="shared" si="21"/>
        <v>3.4291592844487627E-4</v>
      </c>
      <c r="AT65" s="74"/>
      <c r="AU65" s="75">
        <f t="shared" si="22"/>
        <v>0</v>
      </c>
      <c r="AV65" s="76"/>
      <c r="AW65" s="76"/>
      <c r="AX65" s="76"/>
      <c r="AY65" s="76"/>
      <c r="AZ65" s="76"/>
    </row>
    <row r="66" spans="1:52" ht="13.9">
      <c r="A66" s="73" t="s">
        <v>119</v>
      </c>
      <c r="B66" s="73" t="s">
        <v>131</v>
      </c>
      <c r="C66" s="74">
        <f t="shared" si="23"/>
        <v>16537</v>
      </c>
      <c r="D66" s="74">
        <v>16500</v>
      </c>
      <c r="E66" s="75">
        <f t="shared" si="1"/>
        <v>0.99776259297333247</v>
      </c>
      <c r="F66" s="74">
        <v>37</v>
      </c>
      <c r="G66" s="75">
        <f t="shared" si="2"/>
        <v>2.2374070266674728E-3</v>
      </c>
      <c r="H66" s="74">
        <v>0</v>
      </c>
      <c r="I66" s="75">
        <f t="shared" si="3"/>
        <v>0</v>
      </c>
      <c r="J66" s="74">
        <v>0</v>
      </c>
      <c r="K66" s="75">
        <f t="shared" si="4"/>
        <v>0</v>
      </c>
      <c r="L66" s="74">
        <v>0</v>
      </c>
      <c r="M66" s="75">
        <f t="shared" si="5"/>
        <v>0</v>
      </c>
      <c r="N66" s="74">
        <v>0</v>
      </c>
      <c r="O66" s="75">
        <f t="shared" si="6"/>
        <v>0</v>
      </c>
      <c r="P66" s="74">
        <v>2</v>
      </c>
      <c r="Q66" s="75">
        <f t="shared" si="7"/>
        <v>1.2094092036040394E-4</v>
      </c>
      <c r="R66" s="74">
        <v>0</v>
      </c>
      <c r="S66" s="75">
        <f t="shared" si="8"/>
        <v>0</v>
      </c>
      <c r="T66" s="74">
        <v>0</v>
      </c>
      <c r="U66" s="75">
        <f t="shared" si="9"/>
        <v>0</v>
      </c>
      <c r="V66" s="74"/>
      <c r="W66" s="75">
        <f t="shared" si="10"/>
        <v>0</v>
      </c>
      <c r="X66" s="74"/>
      <c r="Y66" s="75">
        <f t="shared" si="11"/>
        <v>0</v>
      </c>
      <c r="Z66" s="74">
        <v>0</v>
      </c>
      <c r="AA66" s="75">
        <f t="shared" si="12"/>
        <v>0</v>
      </c>
      <c r="AB66" s="74">
        <v>0</v>
      </c>
      <c r="AC66" s="75">
        <f t="shared" si="13"/>
        <v>0</v>
      </c>
      <c r="AD66" s="74"/>
      <c r="AE66" s="75">
        <f t="shared" si="14"/>
        <v>0</v>
      </c>
      <c r="AF66" s="74"/>
      <c r="AG66" s="75">
        <f t="shared" si="15"/>
        <v>0</v>
      </c>
      <c r="AH66" s="74"/>
      <c r="AI66" s="75">
        <f t="shared" si="16"/>
        <v>0</v>
      </c>
      <c r="AJ66" s="74"/>
      <c r="AK66" s="75">
        <f t="shared" si="17"/>
        <v>0</v>
      </c>
      <c r="AL66" s="74">
        <v>0</v>
      </c>
      <c r="AM66" s="75">
        <f t="shared" si="18"/>
        <v>0</v>
      </c>
      <c r="AN66" s="74">
        <v>0</v>
      </c>
      <c r="AO66" s="75">
        <f t="shared" si="19"/>
        <v>0</v>
      </c>
      <c r="AP66" s="74">
        <v>0</v>
      </c>
      <c r="AQ66" s="75">
        <f t="shared" si="20"/>
        <v>0</v>
      </c>
      <c r="AR66" s="74">
        <v>35</v>
      </c>
      <c r="AS66" s="75">
        <f t="shared" si="21"/>
        <v>2.1164661063070691E-3</v>
      </c>
      <c r="AT66" s="74"/>
      <c r="AU66" s="75">
        <f t="shared" si="22"/>
        <v>0</v>
      </c>
      <c r="AV66" s="76"/>
      <c r="AW66" s="76"/>
      <c r="AX66" s="76"/>
      <c r="AY66" s="76"/>
      <c r="AZ66" s="76"/>
    </row>
    <row r="67" spans="1:52" ht="13.9">
      <c r="A67" s="73" t="s">
        <v>119</v>
      </c>
      <c r="B67" s="73" t="s">
        <v>127</v>
      </c>
      <c r="C67" s="74">
        <f t="shared" si="23"/>
        <v>83437</v>
      </c>
      <c r="D67" s="74">
        <v>82505</v>
      </c>
      <c r="E67" s="75">
        <f t="shared" si="1"/>
        <v>0.98882989560986134</v>
      </c>
      <c r="F67" s="74">
        <v>932</v>
      </c>
      <c r="G67" s="75">
        <f t="shared" si="2"/>
        <v>1.1170104390138668E-2</v>
      </c>
      <c r="H67" s="74">
        <v>166</v>
      </c>
      <c r="I67" s="75">
        <f t="shared" si="3"/>
        <v>1.9895250308616082E-3</v>
      </c>
      <c r="J67" s="74">
        <v>65</v>
      </c>
      <c r="K67" s="75">
        <f t="shared" si="4"/>
        <v>7.7903088557834059E-4</v>
      </c>
      <c r="L67" s="74">
        <v>12</v>
      </c>
      <c r="M67" s="75">
        <f t="shared" si="5"/>
        <v>1.4382108656830903E-4</v>
      </c>
      <c r="N67" s="74">
        <v>0</v>
      </c>
      <c r="O67" s="75">
        <f t="shared" si="6"/>
        <v>0</v>
      </c>
      <c r="P67" s="74">
        <v>93</v>
      </c>
      <c r="Q67" s="75">
        <f t="shared" si="7"/>
        <v>1.1146134209043949E-3</v>
      </c>
      <c r="R67" s="74">
        <v>101</v>
      </c>
      <c r="S67" s="75">
        <f t="shared" si="8"/>
        <v>1.2104941452832675E-3</v>
      </c>
      <c r="T67" s="74">
        <v>0</v>
      </c>
      <c r="U67" s="75">
        <f t="shared" si="9"/>
        <v>0</v>
      </c>
      <c r="V67" s="74"/>
      <c r="W67" s="75">
        <f t="shared" si="10"/>
        <v>0</v>
      </c>
      <c r="X67" s="74"/>
      <c r="Y67" s="75">
        <f t="shared" si="11"/>
        <v>0</v>
      </c>
      <c r="Z67" s="74">
        <v>0</v>
      </c>
      <c r="AA67" s="75">
        <f t="shared" si="12"/>
        <v>0</v>
      </c>
      <c r="AB67" s="74">
        <v>0</v>
      </c>
      <c r="AC67" s="75">
        <f t="shared" si="13"/>
        <v>0</v>
      </c>
      <c r="AD67" s="74"/>
      <c r="AE67" s="75">
        <f t="shared" si="14"/>
        <v>0</v>
      </c>
      <c r="AF67" s="74"/>
      <c r="AG67" s="75">
        <f t="shared" si="15"/>
        <v>0</v>
      </c>
      <c r="AH67" s="74"/>
      <c r="AI67" s="75">
        <f t="shared" si="16"/>
        <v>0</v>
      </c>
      <c r="AJ67" s="74"/>
      <c r="AK67" s="75">
        <f t="shared" si="17"/>
        <v>0</v>
      </c>
      <c r="AL67" s="74">
        <v>0</v>
      </c>
      <c r="AM67" s="75">
        <f t="shared" si="18"/>
        <v>0</v>
      </c>
      <c r="AN67" s="74">
        <v>29</v>
      </c>
      <c r="AO67" s="75">
        <f t="shared" si="19"/>
        <v>3.4756762587341349E-4</v>
      </c>
      <c r="AP67" s="74">
        <v>0</v>
      </c>
      <c r="AQ67" s="75">
        <f t="shared" si="20"/>
        <v>0</v>
      </c>
      <c r="AR67" s="74">
        <v>466</v>
      </c>
      <c r="AS67" s="75">
        <f t="shared" si="21"/>
        <v>5.585052195069334E-3</v>
      </c>
      <c r="AT67" s="74"/>
      <c r="AU67" s="75">
        <f t="shared" si="22"/>
        <v>0</v>
      </c>
      <c r="AV67" s="76"/>
      <c r="AW67" s="76"/>
      <c r="AX67" s="76"/>
      <c r="AY67" s="76"/>
      <c r="AZ67" s="76"/>
    </row>
    <row r="68" spans="1:52" ht="13.9">
      <c r="A68" s="73" t="s">
        <v>119</v>
      </c>
      <c r="B68" s="73" t="s">
        <v>125</v>
      </c>
      <c r="C68" s="74">
        <f t="shared" si="23"/>
        <v>172632</v>
      </c>
      <c r="D68" s="74">
        <v>170929</v>
      </c>
      <c r="E68" s="75">
        <f t="shared" si="1"/>
        <v>0.99013508503637793</v>
      </c>
      <c r="F68" s="74">
        <v>1703</v>
      </c>
      <c r="G68" s="75">
        <f t="shared" si="2"/>
        <v>9.8649149636220405E-3</v>
      </c>
      <c r="H68" s="74">
        <v>331</v>
      </c>
      <c r="I68" s="75">
        <f t="shared" si="3"/>
        <v>1.9173733722600676E-3</v>
      </c>
      <c r="J68" s="74">
        <v>0</v>
      </c>
      <c r="K68" s="75">
        <f t="shared" si="4"/>
        <v>0</v>
      </c>
      <c r="L68" s="74">
        <v>150</v>
      </c>
      <c r="M68" s="75">
        <f t="shared" si="5"/>
        <v>8.6890031975531763E-4</v>
      </c>
      <c r="N68" s="74">
        <v>0</v>
      </c>
      <c r="O68" s="75">
        <f t="shared" si="6"/>
        <v>0</v>
      </c>
      <c r="P68" s="74">
        <v>156</v>
      </c>
      <c r="Q68" s="75">
        <f t="shared" si="7"/>
        <v>9.0365633254553036E-4</v>
      </c>
      <c r="R68" s="74">
        <v>40</v>
      </c>
      <c r="S68" s="75">
        <f t="shared" si="8"/>
        <v>2.3170675193475137E-4</v>
      </c>
      <c r="T68" s="74">
        <v>0</v>
      </c>
      <c r="U68" s="75">
        <f t="shared" si="9"/>
        <v>0</v>
      </c>
      <c r="V68" s="74"/>
      <c r="W68" s="75">
        <f t="shared" si="10"/>
        <v>0</v>
      </c>
      <c r="X68" s="74"/>
      <c r="Y68" s="75">
        <f t="shared" si="11"/>
        <v>0</v>
      </c>
      <c r="Z68" s="74">
        <v>236</v>
      </c>
      <c r="AA68" s="75">
        <f t="shared" si="12"/>
        <v>1.3670698364150332E-3</v>
      </c>
      <c r="AB68" s="74">
        <v>0</v>
      </c>
      <c r="AC68" s="75">
        <f t="shared" si="13"/>
        <v>0</v>
      </c>
      <c r="AD68" s="74"/>
      <c r="AE68" s="75">
        <f t="shared" si="14"/>
        <v>0</v>
      </c>
      <c r="AF68" s="74"/>
      <c r="AG68" s="75">
        <f t="shared" si="15"/>
        <v>0</v>
      </c>
      <c r="AH68" s="74"/>
      <c r="AI68" s="75">
        <f t="shared" si="16"/>
        <v>0</v>
      </c>
      <c r="AJ68" s="74"/>
      <c r="AK68" s="75">
        <f t="shared" si="17"/>
        <v>0</v>
      </c>
      <c r="AL68" s="74">
        <v>0</v>
      </c>
      <c r="AM68" s="75">
        <f t="shared" si="18"/>
        <v>0</v>
      </c>
      <c r="AN68" s="74">
        <v>45</v>
      </c>
      <c r="AO68" s="75">
        <f t="shared" si="19"/>
        <v>2.6067009592659529E-4</v>
      </c>
      <c r="AP68" s="74">
        <v>58</v>
      </c>
      <c r="AQ68" s="75">
        <f t="shared" si="20"/>
        <v>3.359747903053895E-4</v>
      </c>
      <c r="AR68" s="74">
        <v>687</v>
      </c>
      <c r="AS68" s="75">
        <f t="shared" si="21"/>
        <v>3.9795634644793553E-3</v>
      </c>
      <c r="AT68" s="74"/>
      <c r="AU68" s="75">
        <f t="shared" si="22"/>
        <v>0</v>
      </c>
      <c r="AV68" s="76"/>
      <c r="AW68" s="76"/>
      <c r="AX68" s="76"/>
      <c r="AY68" s="76"/>
      <c r="AZ68" s="76"/>
    </row>
    <row r="69" spans="1:52" ht="13.9">
      <c r="A69" s="73" t="s">
        <v>119</v>
      </c>
      <c r="B69" s="73" t="s">
        <v>138</v>
      </c>
      <c r="C69" s="74">
        <f t="shared" si="23"/>
        <v>247141</v>
      </c>
      <c r="D69" s="74">
        <v>245470</v>
      </c>
      <c r="E69" s="75">
        <f t="shared" si="1"/>
        <v>0.99323867751607386</v>
      </c>
      <c r="F69" s="74">
        <v>1671</v>
      </c>
      <c r="G69" s="75">
        <f t="shared" si="2"/>
        <v>6.7613224839261797E-3</v>
      </c>
      <c r="H69" s="74">
        <v>177</v>
      </c>
      <c r="I69" s="75">
        <f t="shared" si="3"/>
        <v>7.1619035287548405E-4</v>
      </c>
      <c r="J69" s="74">
        <v>0</v>
      </c>
      <c r="K69" s="75">
        <f t="shared" si="4"/>
        <v>0</v>
      </c>
      <c r="L69" s="74">
        <v>30</v>
      </c>
      <c r="M69" s="75">
        <f t="shared" si="5"/>
        <v>1.2138819540262442E-4</v>
      </c>
      <c r="N69" s="74">
        <v>0</v>
      </c>
      <c r="O69" s="75">
        <f t="shared" si="6"/>
        <v>0</v>
      </c>
      <c r="P69" s="74">
        <v>74</v>
      </c>
      <c r="Q69" s="75">
        <f t="shared" si="7"/>
        <v>2.9942421532647357E-4</v>
      </c>
      <c r="R69" s="74">
        <v>81</v>
      </c>
      <c r="S69" s="75">
        <f t="shared" si="8"/>
        <v>3.2774812758708591E-4</v>
      </c>
      <c r="T69" s="74">
        <v>0</v>
      </c>
      <c r="U69" s="75">
        <f t="shared" si="9"/>
        <v>0</v>
      </c>
      <c r="V69" s="74"/>
      <c r="W69" s="75">
        <f t="shared" si="10"/>
        <v>0</v>
      </c>
      <c r="X69" s="74"/>
      <c r="Y69" s="75">
        <f t="shared" si="11"/>
        <v>0</v>
      </c>
      <c r="Z69" s="74">
        <v>401</v>
      </c>
      <c r="AA69" s="75">
        <f t="shared" si="12"/>
        <v>1.6225555452150796E-3</v>
      </c>
      <c r="AB69" s="74">
        <v>108</v>
      </c>
      <c r="AC69" s="75">
        <f t="shared" si="13"/>
        <v>4.3699750344944788E-4</v>
      </c>
      <c r="AD69" s="74"/>
      <c r="AE69" s="75">
        <f t="shared" si="14"/>
        <v>0</v>
      </c>
      <c r="AF69" s="74"/>
      <c r="AG69" s="75">
        <f t="shared" si="15"/>
        <v>0</v>
      </c>
      <c r="AH69" s="74"/>
      <c r="AI69" s="75">
        <f t="shared" si="16"/>
        <v>0</v>
      </c>
      <c r="AJ69" s="74"/>
      <c r="AK69" s="75">
        <f t="shared" si="17"/>
        <v>0</v>
      </c>
      <c r="AL69" s="74">
        <v>0</v>
      </c>
      <c r="AM69" s="75">
        <f t="shared" si="18"/>
        <v>0</v>
      </c>
      <c r="AN69" s="74">
        <v>0</v>
      </c>
      <c r="AO69" s="75">
        <f t="shared" si="19"/>
        <v>0</v>
      </c>
      <c r="AP69" s="74">
        <v>0</v>
      </c>
      <c r="AQ69" s="75">
        <f t="shared" si="20"/>
        <v>0</v>
      </c>
      <c r="AR69" s="74">
        <v>800</v>
      </c>
      <c r="AS69" s="75">
        <f t="shared" si="21"/>
        <v>3.2370185440699843E-3</v>
      </c>
      <c r="AT69" s="74"/>
      <c r="AU69" s="75">
        <f t="shared" si="22"/>
        <v>0</v>
      </c>
      <c r="AV69" s="76"/>
      <c r="AW69" s="76"/>
      <c r="AX69" s="76"/>
      <c r="AY69" s="76"/>
      <c r="AZ69" s="76"/>
    </row>
    <row r="70" spans="1:52" ht="13.9">
      <c r="A70" s="73" t="s">
        <v>119</v>
      </c>
      <c r="B70" s="73" t="s">
        <v>147</v>
      </c>
      <c r="C70" s="74">
        <f t="shared" si="23"/>
        <v>187515</v>
      </c>
      <c r="D70" s="74">
        <v>186156</v>
      </c>
      <c r="E70" s="75">
        <f t="shared" si="1"/>
        <v>0.99275257979361653</v>
      </c>
      <c r="F70" s="74">
        <v>1359</v>
      </c>
      <c r="G70" s="75">
        <f t="shared" si="2"/>
        <v>7.2474202063834894E-3</v>
      </c>
      <c r="H70" s="74">
        <v>134</v>
      </c>
      <c r="I70" s="75">
        <f t="shared" si="3"/>
        <v>7.1460949790683409E-4</v>
      </c>
      <c r="J70" s="74">
        <v>48</v>
      </c>
      <c r="K70" s="75">
        <f t="shared" si="4"/>
        <v>2.5597952163826891E-4</v>
      </c>
      <c r="L70" s="74">
        <v>52</v>
      </c>
      <c r="M70" s="75">
        <f t="shared" si="5"/>
        <v>2.7731114844145799E-4</v>
      </c>
      <c r="N70" s="74">
        <v>0</v>
      </c>
      <c r="O70" s="75">
        <f t="shared" si="6"/>
        <v>0</v>
      </c>
      <c r="P70" s="74">
        <v>132</v>
      </c>
      <c r="Q70" s="75">
        <f t="shared" si="7"/>
        <v>7.0394368450523955E-4</v>
      </c>
      <c r="R70" s="74">
        <v>100</v>
      </c>
      <c r="S70" s="75">
        <f t="shared" si="8"/>
        <v>5.3329067007972691E-4</v>
      </c>
      <c r="T70" s="74">
        <v>73</v>
      </c>
      <c r="U70" s="75">
        <f t="shared" si="9"/>
        <v>3.8930218915820067E-4</v>
      </c>
      <c r="V70" s="74"/>
      <c r="W70" s="75">
        <f t="shared" si="10"/>
        <v>0</v>
      </c>
      <c r="X70" s="74"/>
      <c r="Y70" s="75">
        <f t="shared" si="11"/>
        <v>0</v>
      </c>
      <c r="Z70" s="74">
        <v>352</v>
      </c>
      <c r="AA70" s="75">
        <f t="shared" si="12"/>
        <v>1.8771831586806389E-3</v>
      </c>
      <c r="AB70" s="74">
        <v>0</v>
      </c>
      <c r="AC70" s="75">
        <f t="shared" si="13"/>
        <v>0</v>
      </c>
      <c r="AD70" s="74"/>
      <c r="AE70" s="75">
        <f t="shared" si="14"/>
        <v>0</v>
      </c>
      <c r="AF70" s="74"/>
      <c r="AG70" s="75">
        <f t="shared" si="15"/>
        <v>0</v>
      </c>
      <c r="AH70" s="74"/>
      <c r="AI70" s="75">
        <f t="shared" si="16"/>
        <v>0</v>
      </c>
      <c r="AJ70" s="74"/>
      <c r="AK70" s="75">
        <f t="shared" si="17"/>
        <v>0</v>
      </c>
      <c r="AL70" s="74">
        <v>0</v>
      </c>
      <c r="AM70" s="75">
        <f t="shared" si="18"/>
        <v>0</v>
      </c>
      <c r="AN70" s="74">
        <v>107</v>
      </c>
      <c r="AO70" s="75">
        <f t="shared" si="19"/>
        <v>5.706210169853078E-4</v>
      </c>
      <c r="AP70" s="74">
        <v>42</v>
      </c>
      <c r="AQ70" s="75">
        <f t="shared" si="20"/>
        <v>2.2398208143348532E-4</v>
      </c>
      <c r="AR70" s="74">
        <v>319</v>
      </c>
      <c r="AS70" s="75">
        <f t="shared" si="21"/>
        <v>1.7011972375543291E-3</v>
      </c>
      <c r="AT70" s="74"/>
      <c r="AU70" s="75">
        <f t="shared" si="22"/>
        <v>0</v>
      </c>
      <c r="AV70" s="76"/>
      <c r="AW70" s="76"/>
      <c r="AX70" s="76"/>
      <c r="AY70" s="76"/>
      <c r="AZ70" s="76"/>
    </row>
    <row r="71" spans="1:52" ht="13.9">
      <c r="A71" s="73" t="s">
        <v>119</v>
      </c>
      <c r="B71" s="73" t="s">
        <v>133</v>
      </c>
      <c r="C71" s="74">
        <f t="shared" si="23"/>
        <v>114287</v>
      </c>
      <c r="D71" s="74">
        <v>113116</v>
      </c>
      <c r="E71" s="75">
        <f t="shared" si="1"/>
        <v>0.98975386526901576</v>
      </c>
      <c r="F71" s="74">
        <v>1171</v>
      </c>
      <c r="G71" s="75">
        <f t="shared" si="2"/>
        <v>1.0246134730984277E-2</v>
      </c>
      <c r="H71" s="74">
        <v>0</v>
      </c>
      <c r="I71" s="75">
        <f t="shared" si="3"/>
        <v>0</v>
      </c>
      <c r="J71" s="74">
        <v>143</v>
      </c>
      <c r="K71" s="75">
        <f t="shared" si="4"/>
        <v>1.2512359235958596E-3</v>
      </c>
      <c r="L71" s="74">
        <v>105</v>
      </c>
      <c r="M71" s="75">
        <f t="shared" si="5"/>
        <v>9.1873966417877796E-4</v>
      </c>
      <c r="N71" s="74">
        <v>0</v>
      </c>
      <c r="O71" s="75">
        <f t="shared" si="6"/>
        <v>0</v>
      </c>
      <c r="P71" s="74">
        <v>115</v>
      </c>
      <c r="Q71" s="75">
        <f t="shared" si="7"/>
        <v>1.006238679814852E-3</v>
      </c>
      <c r="R71" s="74">
        <v>270</v>
      </c>
      <c r="S71" s="75">
        <f t="shared" si="8"/>
        <v>2.3624734221740005E-3</v>
      </c>
      <c r="T71" s="74">
        <v>35</v>
      </c>
      <c r="U71" s="75">
        <f t="shared" si="9"/>
        <v>3.0624655472625932E-4</v>
      </c>
      <c r="V71" s="74"/>
      <c r="W71" s="75">
        <f t="shared" si="10"/>
        <v>0</v>
      </c>
      <c r="X71" s="74"/>
      <c r="Y71" s="75">
        <f t="shared" si="11"/>
        <v>0</v>
      </c>
      <c r="Z71" s="74">
        <v>141</v>
      </c>
      <c r="AA71" s="75">
        <f t="shared" si="12"/>
        <v>1.2337361204686446E-3</v>
      </c>
      <c r="AB71" s="74">
        <v>0</v>
      </c>
      <c r="AC71" s="75">
        <f t="shared" si="13"/>
        <v>0</v>
      </c>
      <c r="AD71" s="74"/>
      <c r="AE71" s="75">
        <f t="shared" si="14"/>
        <v>0</v>
      </c>
      <c r="AF71" s="74"/>
      <c r="AG71" s="75">
        <f t="shared" si="15"/>
        <v>0</v>
      </c>
      <c r="AH71" s="74"/>
      <c r="AI71" s="75">
        <f t="shared" si="16"/>
        <v>0</v>
      </c>
      <c r="AJ71" s="74"/>
      <c r="AK71" s="75">
        <f t="shared" si="17"/>
        <v>0</v>
      </c>
      <c r="AL71" s="74">
        <v>0</v>
      </c>
      <c r="AM71" s="75">
        <f t="shared" si="18"/>
        <v>0</v>
      </c>
      <c r="AN71" s="74">
        <v>288</v>
      </c>
      <c r="AO71" s="75">
        <f t="shared" si="19"/>
        <v>2.5199716503189339E-3</v>
      </c>
      <c r="AP71" s="74">
        <v>17</v>
      </c>
      <c r="AQ71" s="75">
        <f t="shared" si="20"/>
        <v>1.4874832658132595E-4</v>
      </c>
      <c r="AR71" s="74">
        <v>57</v>
      </c>
      <c r="AS71" s="75">
        <f t="shared" si="21"/>
        <v>4.9874438912562232E-4</v>
      </c>
      <c r="AT71" s="74"/>
      <c r="AU71" s="75">
        <f t="shared" si="22"/>
        <v>0</v>
      </c>
      <c r="AV71" s="76"/>
      <c r="AW71" s="76"/>
      <c r="AX71" s="76"/>
      <c r="AY71" s="76"/>
      <c r="AZ71" s="76"/>
    </row>
    <row r="72" spans="1:52" ht="13.9">
      <c r="A72" s="73" t="s">
        <v>119</v>
      </c>
      <c r="B72" s="73" t="s">
        <v>134</v>
      </c>
      <c r="C72" s="74">
        <f t="shared" si="23"/>
        <v>122296</v>
      </c>
      <c r="D72" s="74">
        <v>117164</v>
      </c>
      <c r="E72" s="75">
        <f t="shared" si="1"/>
        <v>0.9580362399424347</v>
      </c>
      <c r="F72" s="74">
        <v>5132</v>
      </c>
      <c r="G72" s="75">
        <f t="shared" si="2"/>
        <v>4.1963760057565254E-2</v>
      </c>
      <c r="H72" s="74">
        <v>120</v>
      </c>
      <c r="I72" s="75">
        <f t="shared" si="3"/>
        <v>9.8122587819716089E-4</v>
      </c>
      <c r="J72" s="74">
        <v>80</v>
      </c>
      <c r="K72" s="75">
        <f t="shared" si="4"/>
        <v>6.5415058546477404E-4</v>
      </c>
      <c r="L72" s="74">
        <v>64</v>
      </c>
      <c r="M72" s="75">
        <f t="shared" si="5"/>
        <v>5.2332046837181916E-4</v>
      </c>
      <c r="N72" s="74">
        <v>0</v>
      </c>
      <c r="O72" s="75">
        <f t="shared" si="6"/>
        <v>0</v>
      </c>
      <c r="P72" s="74">
        <v>215</v>
      </c>
      <c r="Q72" s="75">
        <f t="shared" si="7"/>
        <v>1.7580296984365802E-3</v>
      </c>
      <c r="R72" s="74">
        <v>298</v>
      </c>
      <c r="S72" s="75">
        <f t="shared" si="8"/>
        <v>2.436710930856283E-3</v>
      </c>
      <c r="T72" s="74">
        <v>0</v>
      </c>
      <c r="U72" s="75">
        <f t="shared" si="9"/>
        <v>0</v>
      </c>
      <c r="V72" s="74"/>
      <c r="W72" s="75">
        <f t="shared" si="10"/>
        <v>0</v>
      </c>
      <c r="X72" s="74"/>
      <c r="Y72" s="75">
        <f t="shared" si="11"/>
        <v>0</v>
      </c>
      <c r="Z72" s="74">
        <v>3990</v>
      </c>
      <c r="AA72" s="75">
        <f t="shared" si="12"/>
        <v>3.2625760450055601E-2</v>
      </c>
      <c r="AB72" s="74">
        <v>0</v>
      </c>
      <c r="AC72" s="75">
        <f t="shared" si="13"/>
        <v>0</v>
      </c>
      <c r="AD72" s="74"/>
      <c r="AE72" s="75">
        <f t="shared" si="14"/>
        <v>0</v>
      </c>
      <c r="AF72" s="74"/>
      <c r="AG72" s="75">
        <f t="shared" si="15"/>
        <v>0</v>
      </c>
      <c r="AH72" s="74"/>
      <c r="AI72" s="75">
        <f t="shared" si="16"/>
        <v>0</v>
      </c>
      <c r="AJ72" s="74"/>
      <c r="AK72" s="75">
        <f t="shared" si="17"/>
        <v>0</v>
      </c>
      <c r="AL72" s="74">
        <v>0</v>
      </c>
      <c r="AM72" s="75">
        <f t="shared" si="18"/>
        <v>0</v>
      </c>
      <c r="AN72" s="74">
        <v>312</v>
      </c>
      <c r="AO72" s="75">
        <f t="shared" si="19"/>
        <v>2.5511872833126185E-3</v>
      </c>
      <c r="AP72" s="74">
        <v>0</v>
      </c>
      <c r="AQ72" s="75">
        <f t="shared" si="20"/>
        <v>0</v>
      </c>
      <c r="AR72" s="74">
        <v>53</v>
      </c>
      <c r="AS72" s="75">
        <f t="shared" si="21"/>
        <v>4.3337476287041277E-4</v>
      </c>
      <c r="AT72" s="74"/>
      <c r="AU72" s="75">
        <f t="shared" si="22"/>
        <v>0</v>
      </c>
      <c r="AV72" s="76"/>
      <c r="AW72" s="76"/>
      <c r="AX72" s="76"/>
      <c r="AY72" s="76"/>
      <c r="AZ72" s="76"/>
    </row>
    <row r="73" spans="1:52" ht="13.9">
      <c r="A73" s="73" t="s">
        <v>124</v>
      </c>
      <c r="B73" s="77" t="s">
        <v>126</v>
      </c>
      <c r="C73" s="74">
        <v>122517</v>
      </c>
      <c r="D73" s="74">
        <f t="shared" ref="D73:D137" si="24">C73-R73-J73-L73-P73-AB73-AR73-AL73</f>
        <v>122421</v>
      </c>
      <c r="E73" s="75">
        <f t="shared" si="1"/>
        <v>0.99921643527020743</v>
      </c>
      <c r="F73" s="74">
        <f t="shared" ref="F73:F137" si="25">C73-D73</f>
        <v>96</v>
      </c>
      <c r="G73" s="75">
        <f t="shared" si="2"/>
        <v>7.8356472979260021E-4</v>
      </c>
      <c r="H73" s="74"/>
      <c r="I73" s="75">
        <f t="shared" si="3"/>
        <v>0</v>
      </c>
      <c r="J73" s="74">
        <v>43</v>
      </c>
      <c r="K73" s="75">
        <f t="shared" si="4"/>
        <v>3.5097170188626883E-4</v>
      </c>
      <c r="L73" s="74">
        <v>5</v>
      </c>
      <c r="M73" s="75">
        <f t="shared" si="5"/>
        <v>4.081066301003126E-5</v>
      </c>
      <c r="N73" s="74">
        <v>0</v>
      </c>
      <c r="O73" s="75">
        <f t="shared" si="6"/>
        <v>0</v>
      </c>
      <c r="P73" s="74">
        <v>0</v>
      </c>
      <c r="Q73" s="75">
        <f t="shared" si="7"/>
        <v>0</v>
      </c>
      <c r="R73" s="74">
        <v>0</v>
      </c>
      <c r="S73" s="75">
        <f t="shared" si="8"/>
        <v>0</v>
      </c>
      <c r="T73" s="74"/>
      <c r="U73" s="75">
        <f t="shared" si="9"/>
        <v>0</v>
      </c>
      <c r="V73" s="74"/>
      <c r="W73" s="75">
        <f t="shared" si="10"/>
        <v>0</v>
      </c>
      <c r="X73" s="74"/>
      <c r="Y73" s="75">
        <f t="shared" si="11"/>
        <v>0</v>
      </c>
      <c r="Z73" s="74"/>
      <c r="AA73" s="75">
        <f t="shared" si="12"/>
        <v>0</v>
      </c>
      <c r="AB73" s="74">
        <v>48</v>
      </c>
      <c r="AC73" s="75">
        <f t="shared" si="13"/>
        <v>3.917823648963001E-4</v>
      </c>
      <c r="AD73" s="74"/>
      <c r="AE73" s="75">
        <f t="shared" si="14"/>
        <v>0</v>
      </c>
      <c r="AF73" s="74"/>
      <c r="AG73" s="75">
        <f t="shared" si="15"/>
        <v>0</v>
      </c>
      <c r="AH73" s="74"/>
      <c r="AI73" s="75">
        <f t="shared" si="16"/>
        <v>0</v>
      </c>
      <c r="AJ73" s="74"/>
      <c r="AK73" s="75">
        <f t="shared" si="17"/>
        <v>0</v>
      </c>
      <c r="AL73" s="74">
        <v>0</v>
      </c>
      <c r="AM73" s="75">
        <f t="shared" si="18"/>
        <v>0</v>
      </c>
      <c r="AN73" s="74"/>
      <c r="AO73" s="75">
        <f t="shared" si="19"/>
        <v>0</v>
      </c>
      <c r="AP73" s="74"/>
      <c r="AQ73" s="75">
        <f t="shared" si="20"/>
        <v>0</v>
      </c>
      <c r="AR73" s="74">
        <v>0</v>
      </c>
      <c r="AS73" s="75">
        <f t="shared" si="21"/>
        <v>0</v>
      </c>
      <c r="AT73" s="74"/>
      <c r="AU73" s="75">
        <f t="shared" si="22"/>
        <v>0</v>
      </c>
      <c r="AV73" s="76"/>
      <c r="AW73" s="76"/>
      <c r="AX73" s="76"/>
      <c r="AY73" s="76"/>
      <c r="AZ73" s="76"/>
    </row>
    <row r="74" spans="1:52" ht="13.9">
      <c r="A74" s="73" t="s">
        <v>124</v>
      </c>
      <c r="B74" s="78" t="s">
        <v>131</v>
      </c>
      <c r="C74" s="74">
        <v>137207</v>
      </c>
      <c r="D74" s="74">
        <f t="shared" si="24"/>
        <v>137102</v>
      </c>
      <c r="E74" s="75">
        <f t="shared" si="1"/>
        <v>0.99923473292178966</v>
      </c>
      <c r="F74" s="74">
        <f t="shared" si="25"/>
        <v>105</v>
      </c>
      <c r="G74" s="75">
        <f t="shared" si="2"/>
        <v>7.6526707821029537E-4</v>
      </c>
      <c r="H74" s="74"/>
      <c r="I74" s="75">
        <f t="shared" si="3"/>
        <v>0</v>
      </c>
      <c r="J74" s="74">
        <v>48</v>
      </c>
      <c r="K74" s="75">
        <f t="shared" si="4"/>
        <v>3.4983637861042075E-4</v>
      </c>
      <c r="L74" s="74">
        <v>0</v>
      </c>
      <c r="M74" s="75">
        <f t="shared" si="5"/>
        <v>0</v>
      </c>
      <c r="N74" s="74">
        <v>0</v>
      </c>
      <c r="O74" s="75">
        <f t="shared" si="6"/>
        <v>0</v>
      </c>
      <c r="P74" s="74">
        <v>0</v>
      </c>
      <c r="Q74" s="75">
        <f t="shared" si="7"/>
        <v>0</v>
      </c>
      <c r="R74" s="74">
        <v>0</v>
      </c>
      <c r="S74" s="75">
        <f t="shared" si="8"/>
        <v>0</v>
      </c>
      <c r="T74" s="74"/>
      <c r="U74" s="75">
        <f t="shared" si="9"/>
        <v>0</v>
      </c>
      <c r="V74" s="74"/>
      <c r="W74" s="75">
        <f t="shared" si="10"/>
        <v>0</v>
      </c>
      <c r="X74" s="74"/>
      <c r="Y74" s="75">
        <f t="shared" si="11"/>
        <v>0</v>
      </c>
      <c r="Z74" s="74"/>
      <c r="AA74" s="75">
        <f t="shared" si="12"/>
        <v>0</v>
      </c>
      <c r="AB74" s="74">
        <v>57</v>
      </c>
      <c r="AC74" s="75">
        <f t="shared" si="13"/>
        <v>4.1543069959987467E-4</v>
      </c>
      <c r="AD74" s="74"/>
      <c r="AE74" s="75">
        <f t="shared" si="14"/>
        <v>0</v>
      </c>
      <c r="AF74" s="74"/>
      <c r="AG74" s="75">
        <f t="shared" si="15"/>
        <v>0</v>
      </c>
      <c r="AH74" s="74"/>
      <c r="AI74" s="75">
        <f t="shared" si="16"/>
        <v>0</v>
      </c>
      <c r="AJ74" s="74"/>
      <c r="AK74" s="75">
        <f t="shared" si="17"/>
        <v>0</v>
      </c>
      <c r="AL74" s="74">
        <v>0</v>
      </c>
      <c r="AM74" s="75">
        <f t="shared" si="18"/>
        <v>0</v>
      </c>
      <c r="AN74" s="74"/>
      <c r="AO74" s="75">
        <f t="shared" si="19"/>
        <v>0</v>
      </c>
      <c r="AP74" s="74"/>
      <c r="AQ74" s="75">
        <f t="shared" si="20"/>
        <v>0</v>
      </c>
      <c r="AR74" s="74">
        <v>0</v>
      </c>
      <c r="AS74" s="75">
        <f t="shared" si="21"/>
        <v>0</v>
      </c>
      <c r="AT74" s="74"/>
      <c r="AU74" s="75">
        <f t="shared" si="22"/>
        <v>0</v>
      </c>
      <c r="AV74" s="76"/>
      <c r="AW74" s="76"/>
      <c r="AX74" s="76"/>
      <c r="AY74" s="76"/>
      <c r="AZ74" s="76"/>
    </row>
    <row r="75" spans="1:52" ht="13.9">
      <c r="A75" s="73" t="s">
        <v>124</v>
      </c>
      <c r="B75" s="78" t="s">
        <v>127</v>
      </c>
      <c r="C75" s="74">
        <v>165193</v>
      </c>
      <c r="D75" s="74">
        <f t="shared" si="24"/>
        <v>164635</v>
      </c>
      <c r="E75" s="75">
        <f t="shared" si="1"/>
        <v>0.99662213289909374</v>
      </c>
      <c r="F75" s="74">
        <f t="shared" si="25"/>
        <v>558</v>
      </c>
      <c r="G75" s="75">
        <f t="shared" si="2"/>
        <v>3.3778671009062127E-3</v>
      </c>
      <c r="H75" s="74"/>
      <c r="I75" s="75">
        <f t="shared" si="3"/>
        <v>0</v>
      </c>
      <c r="J75" s="74">
        <v>121</v>
      </c>
      <c r="K75" s="75">
        <f t="shared" si="4"/>
        <v>7.3247655772339017E-4</v>
      </c>
      <c r="L75" s="74">
        <v>107</v>
      </c>
      <c r="M75" s="75">
        <f t="shared" si="5"/>
        <v>6.4772720393721289E-4</v>
      </c>
      <c r="N75" s="74">
        <v>0</v>
      </c>
      <c r="O75" s="75">
        <f t="shared" si="6"/>
        <v>0</v>
      </c>
      <c r="P75" s="74">
        <v>32</v>
      </c>
      <c r="Q75" s="75">
        <f t="shared" si="7"/>
        <v>1.9371280865411973E-4</v>
      </c>
      <c r="R75" s="74">
        <v>30</v>
      </c>
      <c r="S75" s="75">
        <f t="shared" si="8"/>
        <v>1.8160575811323725E-4</v>
      </c>
      <c r="T75" s="74"/>
      <c r="U75" s="75">
        <f t="shared" si="9"/>
        <v>0</v>
      </c>
      <c r="V75" s="74"/>
      <c r="W75" s="75">
        <f t="shared" si="10"/>
        <v>0</v>
      </c>
      <c r="X75" s="74"/>
      <c r="Y75" s="75">
        <f t="shared" si="11"/>
        <v>0</v>
      </c>
      <c r="Z75" s="74"/>
      <c r="AA75" s="75">
        <f t="shared" si="12"/>
        <v>0</v>
      </c>
      <c r="AB75" s="74">
        <v>100</v>
      </c>
      <c r="AC75" s="75">
        <f t="shared" si="13"/>
        <v>6.0535252704412414E-4</v>
      </c>
      <c r="AD75" s="74"/>
      <c r="AE75" s="75">
        <f t="shared" si="14"/>
        <v>0</v>
      </c>
      <c r="AF75" s="74"/>
      <c r="AG75" s="75">
        <f t="shared" si="15"/>
        <v>0</v>
      </c>
      <c r="AH75" s="74"/>
      <c r="AI75" s="75">
        <f t="shared" si="16"/>
        <v>0</v>
      </c>
      <c r="AJ75" s="74"/>
      <c r="AK75" s="75">
        <f t="shared" si="17"/>
        <v>0</v>
      </c>
      <c r="AL75" s="74">
        <v>0</v>
      </c>
      <c r="AM75" s="75">
        <f t="shared" si="18"/>
        <v>0</v>
      </c>
      <c r="AN75" s="74"/>
      <c r="AO75" s="75">
        <f t="shared" si="19"/>
        <v>0</v>
      </c>
      <c r="AP75" s="74"/>
      <c r="AQ75" s="75">
        <f t="shared" si="20"/>
        <v>0</v>
      </c>
      <c r="AR75" s="74">
        <v>168</v>
      </c>
      <c r="AS75" s="75">
        <f t="shared" si="21"/>
        <v>1.0169922454341285E-3</v>
      </c>
      <c r="AT75" s="74"/>
      <c r="AU75" s="75">
        <f t="shared" si="22"/>
        <v>0</v>
      </c>
      <c r="AV75" s="76"/>
      <c r="AW75" s="76"/>
      <c r="AX75" s="76"/>
      <c r="AY75" s="76"/>
      <c r="AZ75" s="76"/>
    </row>
    <row r="76" spans="1:52" ht="13.9">
      <c r="A76" s="73" t="s">
        <v>124</v>
      </c>
      <c r="B76" s="78" t="s">
        <v>125</v>
      </c>
      <c r="C76" s="74">
        <v>155705</v>
      </c>
      <c r="D76" s="74">
        <f t="shared" si="24"/>
        <v>155046</v>
      </c>
      <c r="E76" s="75">
        <f t="shared" si="1"/>
        <v>0.99576763751966857</v>
      </c>
      <c r="F76" s="74">
        <f t="shared" si="25"/>
        <v>659</v>
      </c>
      <c r="G76" s="75">
        <f t="shared" si="2"/>
        <v>4.2323624803313961E-3</v>
      </c>
      <c r="H76" s="74"/>
      <c r="I76" s="75">
        <f t="shared" si="3"/>
        <v>0</v>
      </c>
      <c r="J76" s="74">
        <v>116</v>
      </c>
      <c r="K76" s="75">
        <f t="shared" si="4"/>
        <v>7.4499855495969948E-4</v>
      </c>
      <c r="L76" s="74">
        <v>142</v>
      </c>
      <c r="M76" s="75">
        <f t="shared" si="5"/>
        <v>9.1198098969204582E-4</v>
      </c>
      <c r="N76" s="74">
        <v>0</v>
      </c>
      <c r="O76" s="75">
        <f t="shared" si="6"/>
        <v>0</v>
      </c>
      <c r="P76" s="74">
        <v>72</v>
      </c>
      <c r="Q76" s="75">
        <f t="shared" si="7"/>
        <v>4.6241289618188238E-4</v>
      </c>
      <c r="R76" s="74">
        <v>59</v>
      </c>
      <c r="S76" s="75">
        <f t="shared" si="8"/>
        <v>3.7892167881570921E-4</v>
      </c>
      <c r="T76" s="74"/>
      <c r="U76" s="75">
        <f t="shared" si="9"/>
        <v>0</v>
      </c>
      <c r="V76" s="74"/>
      <c r="W76" s="75">
        <f t="shared" si="10"/>
        <v>0</v>
      </c>
      <c r="X76" s="74"/>
      <c r="Y76" s="75">
        <f t="shared" si="11"/>
        <v>0</v>
      </c>
      <c r="Z76" s="74"/>
      <c r="AA76" s="75">
        <f t="shared" si="12"/>
        <v>0</v>
      </c>
      <c r="AB76" s="74">
        <v>71</v>
      </c>
      <c r="AC76" s="75">
        <f t="shared" si="13"/>
        <v>4.5599049484602291E-4</v>
      </c>
      <c r="AD76" s="74"/>
      <c r="AE76" s="75">
        <f t="shared" si="14"/>
        <v>0</v>
      </c>
      <c r="AF76" s="74"/>
      <c r="AG76" s="75">
        <f t="shared" si="15"/>
        <v>0</v>
      </c>
      <c r="AH76" s="74"/>
      <c r="AI76" s="75">
        <f t="shared" si="16"/>
        <v>0</v>
      </c>
      <c r="AJ76" s="74"/>
      <c r="AK76" s="75">
        <f t="shared" si="17"/>
        <v>0</v>
      </c>
      <c r="AL76" s="74">
        <v>0</v>
      </c>
      <c r="AM76" s="75">
        <f t="shared" si="18"/>
        <v>0</v>
      </c>
      <c r="AN76" s="74"/>
      <c r="AO76" s="75">
        <f t="shared" si="19"/>
        <v>0</v>
      </c>
      <c r="AP76" s="74"/>
      <c r="AQ76" s="75">
        <f t="shared" si="20"/>
        <v>0</v>
      </c>
      <c r="AR76" s="74">
        <v>199</v>
      </c>
      <c r="AS76" s="75">
        <f t="shared" si="21"/>
        <v>1.2780578658360361E-3</v>
      </c>
      <c r="AT76" s="74"/>
      <c r="AU76" s="75">
        <f t="shared" si="22"/>
        <v>0</v>
      </c>
      <c r="AV76" s="76"/>
      <c r="AW76" s="76"/>
      <c r="AX76" s="76"/>
      <c r="AY76" s="76"/>
      <c r="AZ76" s="76"/>
    </row>
    <row r="77" spans="1:52" ht="13.9">
      <c r="A77" s="73" t="s">
        <v>124</v>
      </c>
      <c r="B77" s="78" t="s">
        <v>138</v>
      </c>
      <c r="C77" s="74">
        <v>170675</v>
      </c>
      <c r="D77" s="74">
        <f t="shared" si="24"/>
        <v>169978</v>
      </c>
      <c r="E77" s="75">
        <f t="shared" si="1"/>
        <v>0.99591621502856309</v>
      </c>
      <c r="F77" s="74">
        <f t="shared" si="25"/>
        <v>697</v>
      </c>
      <c r="G77" s="75">
        <f t="shared" si="2"/>
        <v>4.0837849714369413E-3</v>
      </c>
      <c r="H77" s="74"/>
      <c r="I77" s="75">
        <f t="shared" si="3"/>
        <v>0</v>
      </c>
      <c r="J77" s="74">
        <v>127</v>
      </c>
      <c r="K77" s="75">
        <f t="shared" si="4"/>
        <v>7.4410429178262778E-4</v>
      </c>
      <c r="L77" s="74">
        <v>177</v>
      </c>
      <c r="M77" s="75">
        <f t="shared" si="5"/>
        <v>1.0370587373663396E-3</v>
      </c>
      <c r="N77" s="74">
        <v>0</v>
      </c>
      <c r="O77" s="75">
        <f t="shared" si="6"/>
        <v>0</v>
      </c>
      <c r="P77" s="74">
        <v>76</v>
      </c>
      <c r="Q77" s="75">
        <f t="shared" si="7"/>
        <v>4.4529075728724185E-4</v>
      </c>
      <c r="R77" s="74">
        <v>28</v>
      </c>
      <c r="S77" s="75">
        <f t="shared" si="8"/>
        <v>1.6405448952687857E-4</v>
      </c>
      <c r="T77" s="74"/>
      <c r="U77" s="75">
        <f t="shared" si="9"/>
        <v>0</v>
      </c>
      <c r="V77" s="74"/>
      <c r="W77" s="75">
        <f t="shared" si="10"/>
        <v>0</v>
      </c>
      <c r="X77" s="74"/>
      <c r="Y77" s="75">
        <f t="shared" si="11"/>
        <v>0</v>
      </c>
      <c r="Z77" s="74"/>
      <c r="AA77" s="75">
        <f t="shared" si="12"/>
        <v>0</v>
      </c>
      <c r="AB77" s="74">
        <v>86</v>
      </c>
      <c r="AC77" s="75">
        <f t="shared" si="13"/>
        <v>5.0388164640398413E-4</v>
      </c>
      <c r="AD77" s="74"/>
      <c r="AE77" s="75">
        <f t="shared" si="14"/>
        <v>0</v>
      </c>
      <c r="AF77" s="74"/>
      <c r="AG77" s="75">
        <f t="shared" si="15"/>
        <v>0</v>
      </c>
      <c r="AH77" s="74"/>
      <c r="AI77" s="75">
        <f t="shared" si="16"/>
        <v>0</v>
      </c>
      <c r="AJ77" s="74"/>
      <c r="AK77" s="75">
        <f t="shared" si="17"/>
        <v>0</v>
      </c>
      <c r="AL77" s="74">
        <v>0</v>
      </c>
      <c r="AM77" s="75">
        <f t="shared" si="18"/>
        <v>0</v>
      </c>
      <c r="AN77" s="74"/>
      <c r="AO77" s="75">
        <f t="shared" si="19"/>
        <v>0</v>
      </c>
      <c r="AP77" s="74"/>
      <c r="AQ77" s="75">
        <f t="shared" si="20"/>
        <v>0</v>
      </c>
      <c r="AR77" s="74">
        <v>203</v>
      </c>
      <c r="AS77" s="75">
        <f t="shared" si="21"/>
        <v>1.1893950490698697E-3</v>
      </c>
      <c r="AT77" s="74"/>
      <c r="AU77" s="75">
        <f t="shared" si="22"/>
        <v>0</v>
      </c>
      <c r="AV77" s="76"/>
      <c r="AW77" s="76"/>
      <c r="AX77" s="76"/>
      <c r="AY77" s="76"/>
      <c r="AZ77" s="76"/>
    </row>
    <row r="78" spans="1:52" ht="13.9">
      <c r="A78" s="73" t="s">
        <v>124</v>
      </c>
      <c r="B78" s="78" t="s">
        <v>147</v>
      </c>
      <c r="C78" s="74">
        <v>176936</v>
      </c>
      <c r="D78" s="74">
        <f t="shared" si="24"/>
        <v>176189</v>
      </c>
      <c r="E78" s="75">
        <f t="shared" si="1"/>
        <v>0.99577813446669983</v>
      </c>
      <c r="F78" s="74">
        <f t="shared" si="25"/>
        <v>747</v>
      </c>
      <c r="G78" s="75">
        <f t="shared" si="2"/>
        <v>4.2218655333001766E-3</v>
      </c>
      <c r="H78" s="74"/>
      <c r="I78" s="75">
        <f t="shared" si="3"/>
        <v>0</v>
      </c>
      <c r="J78" s="74">
        <v>141</v>
      </c>
      <c r="K78" s="75">
        <f t="shared" si="4"/>
        <v>7.9689831351449116E-4</v>
      </c>
      <c r="L78" s="74">
        <v>182</v>
      </c>
      <c r="M78" s="75">
        <f t="shared" si="5"/>
        <v>1.0286205181534566E-3</v>
      </c>
      <c r="N78" s="74">
        <v>0</v>
      </c>
      <c r="O78" s="75">
        <f t="shared" si="6"/>
        <v>0</v>
      </c>
      <c r="P78" s="74">
        <v>135</v>
      </c>
      <c r="Q78" s="75">
        <f t="shared" si="7"/>
        <v>7.629877469819596E-4</v>
      </c>
      <c r="R78" s="74">
        <v>0</v>
      </c>
      <c r="S78" s="75">
        <f t="shared" si="8"/>
        <v>0</v>
      </c>
      <c r="T78" s="74"/>
      <c r="U78" s="75">
        <f t="shared" si="9"/>
        <v>0</v>
      </c>
      <c r="V78" s="74"/>
      <c r="W78" s="75">
        <f t="shared" si="10"/>
        <v>0</v>
      </c>
      <c r="X78" s="74"/>
      <c r="Y78" s="75">
        <f t="shared" si="11"/>
        <v>0</v>
      </c>
      <c r="Z78" s="74"/>
      <c r="AA78" s="75">
        <f t="shared" si="12"/>
        <v>0</v>
      </c>
      <c r="AB78" s="74">
        <v>95</v>
      </c>
      <c r="AC78" s="75">
        <f t="shared" si="13"/>
        <v>5.3691730343174938E-4</v>
      </c>
      <c r="AD78" s="74"/>
      <c r="AE78" s="75">
        <f t="shared" si="14"/>
        <v>0</v>
      </c>
      <c r="AF78" s="74"/>
      <c r="AG78" s="75">
        <f t="shared" si="15"/>
        <v>0</v>
      </c>
      <c r="AH78" s="74"/>
      <c r="AI78" s="75">
        <f t="shared" si="16"/>
        <v>0</v>
      </c>
      <c r="AJ78" s="74"/>
      <c r="AK78" s="75">
        <f t="shared" si="17"/>
        <v>0</v>
      </c>
      <c r="AL78" s="74">
        <v>0</v>
      </c>
      <c r="AM78" s="75">
        <f t="shared" si="18"/>
        <v>0</v>
      </c>
      <c r="AN78" s="74"/>
      <c r="AO78" s="75">
        <f t="shared" si="19"/>
        <v>0</v>
      </c>
      <c r="AP78" s="74"/>
      <c r="AQ78" s="75">
        <f t="shared" si="20"/>
        <v>0</v>
      </c>
      <c r="AR78" s="74">
        <v>194</v>
      </c>
      <c r="AS78" s="75">
        <f t="shared" si="21"/>
        <v>1.0964416512185197E-3</v>
      </c>
      <c r="AT78" s="74"/>
      <c r="AU78" s="75">
        <f t="shared" si="22"/>
        <v>0</v>
      </c>
      <c r="AV78" s="76"/>
      <c r="AW78" s="76"/>
      <c r="AX78" s="76"/>
      <c r="AY78" s="76"/>
      <c r="AZ78" s="76"/>
    </row>
    <row r="79" spans="1:52" ht="13.9">
      <c r="A79" s="73" t="s">
        <v>124</v>
      </c>
      <c r="B79" s="78" t="s">
        <v>133</v>
      </c>
      <c r="C79" s="74">
        <v>163413</v>
      </c>
      <c r="D79" s="74">
        <f t="shared" si="24"/>
        <v>162568</v>
      </c>
      <c r="E79" s="75">
        <f t="shared" si="1"/>
        <v>0.9948290527681396</v>
      </c>
      <c r="F79" s="74">
        <f t="shared" si="25"/>
        <v>845</v>
      </c>
      <c r="G79" s="75">
        <f t="shared" si="2"/>
        <v>5.1709472318603785E-3</v>
      </c>
      <c r="H79" s="74"/>
      <c r="I79" s="75">
        <f t="shared" si="3"/>
        <v>0</v>
      </c>
      <c r="J79" s="74">
        <v>150</v>
      </c>
      <c r="K79" s="75">
        <f t="shared" si="4"/>
        <v>9.179196269574636E-4</v>
      </c>
      <c r="L79" s="74">
        <v>171</v>
      </c>
      <c r="M79" s="75">
        <f t="shared" si="5"/>
        <v>1.0464283747315085E-3</v>
      </c>
      <c r="N79" s="74">
        <v>0</v>
      </c>
      <c r="O79" s="75">
        <f t="shared" si="6"/>
        <v>0</v>
      </c>
      <c r="P79" s="74">
        <v>93</v>
      </c>
      <c r="Q79" s="75">
        <f t="shared" si="7"/>
        <v>5.6911016871362744E-4</v>
      </c>
      <c r="R79" s="74">
        <v>69</v>
      </c>
      <c r="S79" s="75">
        <f t="shared" si="8"/>
        <v>4.2224302840043325E-4</v>
      </c>
      <c r="T79" s="74"/>
      <c r="U79" s="75">
        <f t="shared" si="9"/>
        <v>0</v>
      </c>
      <c r="V79" s="74"/>
      <c r="W79" s="75">
        <f t="shared" si="10"/>
        <v>0</v>
      </c>
      <c r="X79" s="74"/>
      <c r="Y79" s="75">
        <f t="shared" si="11"/>
        <v>0</v>
      </c>
      <c r="Z79" s="74"/>
      <c r="AA79" s="75">
        <f t="shared" si="12"/>
        <v>0</v>
      </c>
      <c r="AB79" s="74">
        <v>98</v>
      </c>
      <c r="AC79" s="75">
        <f t="shared" si="13"/>
        <v>5.997074896122096E-4</v>
      </c>
      <c r="AD79" s="74"/>
      <c r="AE79" s="75">
        <f t="shared" si="14"/>
        <v>0</v>
      </c>
      <c r="AF79" s="74"/>
      <c r="AG79" s="75">
        <f t="shared" si="15"/>
        <v>0</v>
      </c>
      <c r="AH79" s="74"/>
      <c r="AI79" s="75">
        <f t="shared" si="16"/>
        <v>0</v>
      </c>
      <c r="AJ79" s="74"/>
      <c r="AK79" s="75">
        <f t="shared" si="17"/>
        <v>0</v>
      </c>
      <c r="AL79" s="74">
        <v>0</v>
      </c>
      <c r="AM79" s="75">
        <f t="shared" si="18"/>
        <v>0</v>
      </c>
      <c r="AN79" s="74"/>
      <c r="AO79" s="75">
        <f t="shared" si="19"/>
        <v>0</v>
      </c>
      <c r="AP79" s="74"/>
      <c r="AQ79" s="75">
        <f t="shared" si="20"/>
        <v>0</v>
      </c>
      <c r="AR79" s="74">
        <v>264</v>
      </c>
      <c r="AS79" s="75">
        <f t="shared" si="21"/>
        <v>1.615538543445136E-3</v>
      </c>
      <c r="AT79" s="74"/>
      <c r="AU79" s="75">
        <f t="shared" si="22"/>
        <v>0</v>
      </c>
      <c r="AV79" s="76"/>
      <c r="AW79" s="76"/>
      <c r="AX79" s="76"/>
      <c r="AY79" s="76"/>
      <c r="AZ79" s="76"/>
    </row>
    <row r="80" spans="1:52" ht="13.9">
      <c r="A80" s="73" t="s">
        <v>124</v>
      </c>
      <c r="B80" s="79" t="s">
        <v>134</v>
      </c>
      <c r="C80" s="74">
        <v>242203</v>
      </c>
      <c r="D80" s="74">
        <f t="shared" si="24"/>
        <v>240479</v>
      </c>
      <c r="E80" s="75">
        <f t="shared" si="1"/>
        <v>0.99288200393884474</v>
      </c>
      <c r="F80" s="74">
        <f t="shared" si="25"/>
        <v>1724</v>
      </c>
      <c r="G80" s="75">
        <f t="shared" si="2"/>
        <v>7.1179960611553123E-3</v>
      </c>
      <c r="H80" s="74"/>
      <c r="I80" s="75">
        <f t="shared" si="3"/>
        <v>0</v>
      </c>
      <c r="J80" s="74">
        <v>235</v>
      </c>
      <c r="K80" s="75">
        <f t="shared" si="4"/>
        <v>9.7026048397418692E-4</v>
      </c>
      <c r="L80" s="74">
        <v>247</v>
      </c>
      <c r="M80" s="75">
        <f t="shared" si="5"/>
        <v>1.0198057001771241E-3</v>
      </c>
      <c r="N80" s="74">
        <v>0</v>
      </c>
      <c r="O80" s="75">
        <f t="shared" si="6"/>
        <v>0</v>
      </c>
      <c r="P80" s="74">
        <v>153</v>
      </c>
      <c r="Q80" s="75">
        <f t="shared" si="7"/>
        <v>6.3170150658744932E-4</v>
      </c>
      <c r="R80" s="74">
        <v>118</v>
      </c>
      <c r="S80" s="75">
        <f t="shared" si="8"/>
        <v>4.8719462599554916E-4</v>
      </c>
      <c r="T80" s="74"/>
      <c r="U80" s="75">
        <f t="shared" si="9"/>
        <v>0</v>
      </c>
      <c r="V80" s="74"/>
      <c r="W80" s="75">
        <f t="shared" si="10"/>
        <v>0</v>
      </c>
      <c r="X80" s="74"/>
      <c r="Y80" s="75">
        <f t="shared" si="11"/>
        <v>0</v>
      </c>
      <c r="Z80" s="74"/>
      <c r="AA80" s="75">
        <f t="shared" si="12"/>
        <v>0</v>
      </c>
      <c r="AB80" s="74">
        <v>189</v>
      </c>
      <c r="AC80" s="75">
        <f t="shared" si="13"/>
        <v>7.8033715519626099E-4</v>
      </c>
      <c r="AD80" s="74"/>
      <c r="AE80" s="75">
        <f t="shared" si="14"/>
        <v>0</v>
      </c>
      <c r="AF80" s="74"/>
      <c r="AG80" s="75">
        <f t="shared" si="15"/>
        <v>0</v>
      </c>
      <c r="AH80" s="74"/>
      <c r="AI80" s="75">
        <f t="shared" si="16"/>
        <v>0</v>
      </c>
      <c r="AJ80" s="74"/>
      <c r="AK80" s="75">
        <f t="shared" si="17"/>
        <v>0</v>
      </c>
      <c r="AL80" s="74">
        <v>0</v>
      </c>
      <c r="AM80" s="75">
        <f t="shared" si="18"/>
        <v>0</v>
      </c>
      <c r="AN80" s="74"/>
      <c r="AO80" s="75">
        <f t="shared" si="19"/>
        <v>0</v>
      </c>
      <c r="AP80" s="74"/>
      <c r="AQ80" s="75">
        <f t="shared" si="20"/>
        <v>0</v>
      </c>
      <c r="AR80" s="74">
        <v>782</v>
      </c>
      <c r="AS80" s="75">
        <f t="shared" si="21"/>
        <v>3.2286965892247411E-3</v>
      </c>
      <c r="AT80" s="74"/>
      <c r="AU80" s="75">
        <f t="shared" si="22"/>
        <v>0</v>
      </c>
      <c r="AV80" s="76"/>
      <c r="AW80" s="76"/>
      <c r="AX80" s="76"/>
      <c r="AY80" s="76"/>
      <c r="AZ80" s="76"/>
    </row>
    <row r="81" spans="1:52" ht="13.9">
      <c r="A81" s="73" t="s">
        <v>191</v>
      </c>
      <c r="B81" s="73" t="s">
        <v>131</v>
      </c>
      <c r="C81" s="74">
        <v>71594</v>
      </c>
      <c r="D81" s="74">
        <f t="shared" si="24"/>
        <v>71534</v>
      </c>
      <c r="E81" s="75">
        <f t="shared" si="1"/>
        <v>0.99916194094477195</v>
      </c>
      <c r="F81" s="74">
        <f t="shared" si="25"/>
        <v>60</v>
      </c>
      <c r="G81" s="75">
        <f t="shared" si="2"/>
        <v>8.3805905522809179E-4</v>
      </c>
      <c r="H81" s="74"/>
      <c r="I81" s="75">
        <f t="shared" si="3"/>
        <v>0</v>
      </c>
      <c r="J81" s="74">
        <v>33</v>
      </c>
      <c r="K81" s="75">
        <f t="shared" si="4"/>
        <v>4.6093248037545046E-4</v>
      </c>
      <c r="L81" s="74">
        <v>1</v>
      </c>
      <c r="M81" s="75">
        <f t="shared" si="5"/>
        <v>1.3967650920468195E-5</v>
      </c>
      <c r="N81" s="74">
        <v>0</v>
      </c>
      <c r="O81" s="75">
        <f t="shared" si="6"/>
        <v>0</v>
      </c>
      <c r="P81" s="74">
        <v>0</v>
      </c>
      <c r="Q81" s="75">
        <f t="shared" si="7"/>
        <v>0</v>
      </c>
      <c r="R81" s="74">
        <v>0</v>
      </c>
      <c r="S81" s="75">
        <f t="shared" si="8"/>
        <v>0</v>
      </c>
      <c r="T81" s="74"/>
      <c r="U81" s="75">
        <f t="shared" si="9"/>
        <v>0</v>
      </c>
      <c r="V81" s="74"/>
      <c r="W81" s="75">
        <f t="shared" si="10"/>
        <v>0</v>
      </c>
      <c r="X81" s="74"/>
      <c r="Y81" s="75">
        <f t="shared" si="11"/>
        <v>0</v>
      </c>
      <c r="Z81" s="74"/>
      <c r="AA81" s="75">
        <f t="shared" si="12"/>
        <v>0</v>
      </c>
      <c r="AB81" s="74">
        <v>26</v>
      </c>
      <c r="AC81" s="75">
        <f t="shared" si="13"/>
        <v>3.631589239321731E-4</v>
      </c>
      <c r="AD81" s="74"/>
      <c r="AE81" s="75">
        <f t="shared" si="14"/>
        <v>0</v>
      </c>
      <c r="AF81" s="74"/>
      <c r="AG81" s="75">
        <f t="shared" si="15"/>
        <v>0</v>
      </c>
      <c r="AH81" s="74"/>
      <c r="AI81" s="75">
        <f t="shared" si="16"/>
        <v>0</v>
      </c>
      <c r="AJ81" s="74"/>
      <c r="AK81" s="75">
        <f t="shared" si="17"/>
        <v>0</v>
      </c>
      <c r="AL81" s="74">
        <v>0</v>
      </c>
      <c r="AM81" s="75">
        <f t="shared" si="18"/>
        <v>0</v>
      </c>
      <c r="AN81" s="74"/>
      <c r="AO81" s="75">
        <f t="shared" si="19"/>
        <v>0</v>
      </c>
      <c r="AP81" s="74"/>
      <c r="AQ81" s="75">
        <f t="shared" si="20"/>
        <v>0</v>
      </c>
      <c r="AR81" s="74">
        <v>0</v>
      </c>
      <c r="AS81" s="75">
        <f t="shared" si="21"/>
        <v>0</v>
      </c>
      <c r="AT81" s="74"/>
      <c r="AU81" s="75">
        <f t="shared" si="22"/>
        <v>0</v>
      </c>
      <c r="AV81" s="76"/>
      <c r="AW81" s="76"/>
      <c r="AX81" s="76"/>
      <c r="AY81" s="76"/>
      <c r="AZ81" s="76"/>
    </row>
    <row r="82" spans="1:52" ht="13.9">
      <c r="A82" s="73" t="s">
        <v>191</v>
      </c>
      <c r="B82" s="73" t="s">
        <v>127</v>
      </c>
      <c r="C82" s="74">
        <v>117846</v>
      </c>
      <c r="D82" s="74">
        <f t="shared" si="24"/>
        <v>117505</v>
      </c>
      <c r="E82" s="75">
        <f t="shared" si="1"/>
        <v>0.99710639308928606</v>
      </c>
      <c r="F82" s="74">
        <f t="shared" si="25"/>
        <v>341</v>
      </c>
      <c r="G82" s="75">
        <f t="shared" si="2"/>
        <v>2.8936069107139825E-3</v>
      </c>
      <c r="H82" s="74"/>
      <c r="I82" s="75">
        <f t="shared" si="3"/>
        <v>0</v>
      </c>
      <c r="J82" s="74">
        <v>121</v>
      </c>
      <c r="K82" s="75">
        <f t="shared" si="4"/>
        <v>1.0267637425114132E-3</v>
      </c>
      <c r="L82" s="74">
        <v>66</v>
      </c>
      <c r="M82" s="75">
        <f t="shared" si="5"/>
        <v>5.6005295046077086E-4</v>
      </c>
      <c r="N82" s="74">
        <v>0</v>
      </c>
      <c r="O82" s="75">
        <f t="shared" si="6"/>
        <v>0</v>
      </c>
      <c r="P82" s="74">
        <v>13</v>
      </c>
      <c r="Q82" s="75">
        <f t="shared" si="7"/>
        <v>1.1031345993924274E-4</v>
      </c>
      <c r="R82" s="74">
        <v>0</v>
      </c>
      <c r="S82" s="75">
        <f t="shared" si="8"/>
        <v>0</v>
      </c>
      <c r="T82" s="74"/>
      <c r="U82" s="75">
        <f t="shared" si="9"/>
        <v>0</v>
      </c>
      <c r="V82" s="74"/>
      <c r="W82" s="75">
        <f t="shared" si="10"/>
        <v>0</v>
      </c>
      <c r="X82" s="74"/>
      <c r="Y82" s="75">
        <f t="shared" si="11"/>
        <v>0</v>
      </c>
      <c r="Z82" s="74"/>
      <c r="AA82" s="75">
        <f t="shared" si="12"/>
        <v>0</v>
      </c>
      <c r="AB82" s="74">
        <v>83</v>
      </c>
      <c r="AC82" s="75">
        <f t="shared" si="13"/>
        <v>7.0430901345824208E-4</v>
      </c>
      <c r="AD82" s="74"/>
      <c r="AE82" s="75">
        <f t="shared" si="14"/>
        <v>0</v>
      </c>
      <c r="AF82" s="74"/>
      <c r="AG82" s="75">
        <f t="shared" si="15"/>
        <v>0</v>
      </c>
      <c r="AH82" s="74"/>
      <c r="AI82" s="75">
        <f t="shared" si="16"/>
        <v>0</v>
      </c>
      <c r="AJ82" s="74"/>
      <c r="AK82" s="75">
        <f t="shared" si="17"/>
        <v>0</v>
      </c>
      <c r="AL82" s="74">
        <v>0</v>
      </c>
      <c r="AM82" s="75">
        <f t="shared" si="18"/>
        <v>0</v>
      </c>
      <c r="AN82" s="74"/>
      <c r="AO82" s="75">
        <f t="shared" si="19"/>
        <v>0</v>
      </c>
      <c r="AP82" s="74"/>
      <c r="AQ82" s="75">
        <f t="shared" si="20"/>
        <v>0</v>
      </c>
      <c r="AR82" s="74">
        <v>58</v>
      </c>
      <c r="AS82" s="75">
        <f t="shared" si="21"/>
        <v>4.9216774434431378E-4</v>
      </c>
      <c r="AT82" s="74"/>
      <c r="AU82" s="75">
        <f t="shared" si="22"/>
        <v>0</v>
      </c>
      <c r="AV82" s="76"/>
      <c r="AW82" s="76"/>
      <c r="AX82" s="76"/>
      <c r="AY82" s="76"/>
      <c r="AZ82" s="76"/>
    </row>
    <row r="83" spans="1:52" ht="13.9">
      <c r="A83" s="73" t="s">
        <v>191</v>
      </c>
      <c r="B83" s="73" t="s">
        <v>125</v>
      </c>
      <c r="C83" s="74">
        <v>160472</v>
      </c>
      <c r="D83" s="74">
        <f t="shared" si="24"/>
        <v>159848</v>
      </c>
      <c r="E83" s="75">
        <f t="shared" si="1"/>
        <v>0.99611147116007781</v>
      </c>
      <c r="F83" s="74">
        <f t="shared" si="25"/>
        <v>624</v>
      </c>
      <c r="G83" s="75">
        <f t="shared" si="2"/>
        <v>3.8885288399222295E-3</v>
      </c>
      <c r="H83" s="74"/>
      <c r="I83" s="75">
        <f t="shared" si="3"/>
        <v>0</v>
      </c>
      <c r="J83" s="74">
        <v>182</v>
      </c>
      <c r="K83" s="75">
        <f t="shared" si="4"/>
        <v>1.1341542449773169E-3</v>
      </c>
      <c r="L83" s="74">
        <v>101</v>
      </c>
      <c r="M83" s="75">
        <f t="shared" si="5"/>
        <v>6.2939328979510448E-4</v>
      </c>
      <c r="N83" s="74">
        <v>0</v>
      </c>
      <c r="O83" s="75">
        <f t="shared" si="6"/>
        <v>0</v>
      </c>
      <c r="P83" s="74">
        <v>56</v>
      </c>
      <c r="Q83" s="75">
        <f t="shared" si="7"/>
        <v>3.4897053691609751E-4</v>
      </c>
      <c r="R83" s="74">
        <v>15</v>
      </c>
      <c r="S83" s="75">
        <f t="shared" si="8"/>
        <v>9.3474250959668973E-5</v>
      </c>
      <c r="T83" s="74"/>
      <c r="U83" s="75">
        <f t="shared" si="9"/>
        <v>0</v>
      </c>
      <c r="V83" s="74"/>
      <c r="W83" s="75">
        <f t="shared" si="10"/>
        <v>0</v>
      </c>
      <c r="X83" s="74"/>
      <c r="Y83" s="75">
        <f t="shared" si="11"/>
        <v>0</v>
      </c>
      <c r="Z83" s="74"/>
      <c r="AA83" s="75">
        <f t="shared" si="12"/>
        <v>0</v>
      </c>
      <c r="AB83" s="74">
        <v>141</v>
      </c>
      <c r="AC83" s="75">
        <f t="shared" si="13"/>
        <v>8.7865795902088834E-4</v>
      </c>
      <c r="AD83" s="74"/>
      <c r="AE83" s="75">
        <f t="shared" si="14"/>
        <v>0</v>
      </c>
      <c r="AF83" s="74"/>
      <c r="AG83" s="75">
        <f t="shared" si="15"/>
        <v>0</v>
      </c>
      <c r="AH83" s="74"/>
      <c r="AI83" s="75">
        <f t="shared" si="16"/>
        <v>0</v>
      </c>
      <c r="AJ83" s="74"/>
      <c r="AK83" s="75">
        <f t="shared" si="17"/>
        <v>0</v>
      </c>
      <c r="AL83" s="74">
        <v>0</v>
      </c>
      <c r="AM83" s="75">
        <f t="shared" si="18"/>
        <v>0</v>
      </c>
      <c r="AN83" s="74"/>
      <c r="AO83" s="75">
        <f t="shared" si="19"/>
        <v>0</v>
      </c>
      <c r="AP83" s="74"/>
      <c r="AQ83" s="75">
        <f t="shared" si="20"/>
        <v>0</v>
      </c>
      <c r="AR83" s="74">
        <v>129</v>
      </c>
      <c r="AS83" s="75">
        <f t="shared" si="21"/>
        <v>8.0387855825315318E-4</v>
      </c>
      <c r="AT83" s="74"/>
      <c r="AU83" s="75">
        <f t="shared" si="22"/>
        <v>0</v>
      </c>
      <c r="AV83" s="76"/>
      <c r="AW83" s="76"/>
      <c r="AX83" s="76"/>
      <c r="AY83" s="76"/>
      <c r="AZ83" s="76"/>
    </row>
    <row r="84" spans="1:52" ht="13.9">
      <c r="A84" s="73" t="s">
        <v>191</v>
      </c>
      <c r="B84" s="73" t="s">
        <v>138</v>
      </c>
      <c r="C84" s="74">
        <v>195440</v>
      </c>
      <c r="D84" s="74">
        <f t="shared" si="24"/>
        <v>194696</v>
      </c>
      <c r="E84" s="75">
        <f t="shared" si="1"/>
        <v>0.99619320507572662</v>
      </c>
      <c r="F84" s="74">
        <f t="shared" si="25"/>
        <v>744</v>
      </c>
      <c r="G84" s="75">
        <f t="shared" si="2"/>
        <v>3.8067949242734343E-3</v>
      </c>
      <c r="H84" s="74"/>
      <c r="I84" s="75">
        <f t="shared" si="3"/>
        <v>0</v>
      </c>
      <c r="J84" s="74">
        <v>192</v>
      </c>
      <c r="K84" s="75">
        <f t="shared" si="4"/>
        <v>9.8239869013507972E-4</v>
      </c>
      <c r="L84" s="74">
        <v>130</v>
      </c>
      <c r="M84" s="75">
        <f t="shared" si="5"/>
        <v>6.6516577977896027E-4</v>
      </c>
      <c r="N84" s="74">
        <v>0</v>
      </c>
      <c r="O84" s="75">
        <f t="shared" si="6"/>
        <v>0</v>
      </c>
      <c r="P84" s="74">
        <v>67</v>
      </c>
      <c r="Q84" s="75">
        <f t="shared" si="7"/>
        <v>3.4281620957838722E-4</v>
      </c>
      <c r="R84" s="74">
        <v>21</v>
      </c>
      <c r="S84" s="75">
        <f t="shared" si="8"/>
        <v>1.0744985673352435E-4</v>
      </c>
      <c r="T84" s="74"/>
      <c r="U84" s="75">
        <f t="shared" si="9"/>
        <v>0</v>
      </c>
      <c r="V84" s="74"/>
      <c r="W84" s="75">
        <f t="shared" si="10"/>
        <v>0</v>
      </c>
      <c r="X84" s="74"/>
      <c r="Y84" s="75">
        <f t="shared" si="11"/>
        <v>0</v>
      </c>
      <c r="Z84" s="74"/>
      <c r="AA84" s="75">
        <f t="shared" si="12"/>
        <v>0</v>
      </c>
      <c r="AB84" s="74">
        <v>139</v>
      </c>
      <c r="AC84" s="75">
        <f t="shared" si="13"/>
        <v>7.1121571837904219E-4</v>
      </c>
      <c r="AD84" s="74"/>
      <c r="AE84" s="75">
        <f t="shared" si="14"/>
        <v>0</v>
      </c>
      <c r="AF84" s="74"/>
      <c r="AG84" s="75">
        <f t="shared" si="15"/>
        <v>0</v>
      </c>
      <c r="AH84" s="74"/>
      <c r="AI84" s="75">
        <f t="shared" si="16"/>
        <v>0</v>
      </c>
      <c r="AJ84" s="74"/>
      <c r="AK84" s="75">
        <f t="shared" si="17"/>
        <v>0</v>
      </c>
      <c r="AL84" s="74">
        <v>0</v>
      </c>
      <c r="AM84" s="75">
        <f t="shared" si="18"/>
        <v>0</v>
      </c>
      <c r="AN84" s="74"/>
      <c r="AO84" s="75">
        <f t="shared" si="19"/>
        <v>0</v>
      </c>
      <c r="AP84" s="74"/>
      <c r="AQ84" s="75">
        <f t="shared" si="20"/>
        <v>0</v>
      </c>
      <c r="AR84" s="74">
        <v>195</v>
      </c>
      <c r="AS84" s="75">
        <f t="shared" si="21"/>
        <v>9.977486696684404E-4</v>
      </c>
      <c r="AT84" s="74"/>
      <c r="AU84" s="75">
        <f t="shared" si="22"/>
        <v>0</v>
      </c>
      <c r="AV84" s="76"/>
      <c r="AW84" s="76"/>
      <c r="AX84" s="76"/>
      <c r="AY84" s="76"/>
      <c r="AZ84" s="76"/>
    </row>
    <row r="85" spans="1:52" ht="13.9">
      <c r="A85" s="73" t="s">
        <v>191</v>
      </c>
      <c r="B85" s="73" t="s">
        <v>147</v>
      </c>
      <c r="C85" s="74">
        <v>225943</v>
      </c>
      <c r="D85" s="74">
        <f t="shared" si="24"/>
        <v>224790</v>
      </c>
      <c r="E85" s="75">
        <f t="shared" si="1"/>
        <v>0.99489694303430509</v>
      </c>
      <c r="F85" s="74">
        <f t="shared" si="25"/>
        <v>1153</v>
      </c>
      <c r="G85" s="75">
        <f t="shared" si="2"/>
        <v>5.1030569656948877E-3</v>
      </c>
      <c r="H85" s="74"/>
      <c r="I85" s="75">
        <f t="shared" si="3"/>
        <v>0</v>
      </c>
      <c r="J85" s="74">
        <v>220</v>
      </c>
      <c r="K85" s="75">
        <f t="shared" si="4"/>
        <v>9.7369690585678685E-4</v>
      </c>
      <c r="L85" s="74">
        <v>186</v>
      </c>
      <c r="M85" s="75">
        <f t="shared" si="5"/>
        <v>8.2321647495164712E-4</v>
      </c>
      <c r="N85" s="74">
        <v>0</v>
      </c>
      <c r="O85" s="75">
        <f t="shared" si="6"/>
        <v>0</v>
      </c>
      <c r="P85" s="74">
        <v>103</v>
      </c>
      <c r="Q85" s="75">
        <f t="shared" si="7"/>
        <v>4.5586718774204114E-4</v>
      </c>
      <c r="R85" s="74">
        <v>67</v>
      </c>
      <c r="S85" s="75">
        <f t="shared" si="8"/>
        <v>2.9653496678365784E-4</v>
      </c>
      <c r="T85" s="74"/>
      <c r="U85" s="75">
        <f t="shared" si="9"/>
        <v>0</v>
      </c>
      <c r="V85" s="74"/>
      <c r="W85" s="75">
        <f t="shared" si="10"/>
        <v>0</v>
      </c>
      <c r="X85" s="74"/>
      <c r="Y85" s="75">
        <f t="shared" si="11"/>
        <v>0</v>
      </c>
      <c r="Z85" s="74"/>
      <c r="AA85" s="75">
        <f t="shared" si="12"/>
        <v>0</v>
      </c>
      <c r="AB85" s="74">
        <v>174</v>
      </c>
      <c r="AC85" s="75">
        <f t="shared" si="13"/>
        <v>7.7010573463218602E-4</v>
      </c>
      <c r="AD85" s="74"/>
      <c r="AE85" s="75">
        <f t="shared" si="14"/>
        <v>0</v>
      </c>
      <c r="AF85" s="74"/>
      <c r="AG85" s="75">
        <f t="shared" si="15"/>
        <v>0</v>
      </c>
      <c r="AH85" s="74"/>
      <c r="AI85" s="75">
        <f t="shared" si="16"/>
        <v>0</v>
      </c>
      <c r="AJ85" s="74"/>
      <c r="AK85" s="75">
        <f t="shared" si="17"/>
        <v>0</v>
      </c>
      <c r="AL85" s="74">
        <v>0</v>
      </c>
      <c r="AM85" s="75">
        <f t="shared" si="18"/>
        <v>0</v>
      </c>
      <c r="AN85" s="74"/>
      <c r="AO85" s="75">
        <f t="shared" si="19"/>
        <v>0</v>
      </c>
      <c r="AP85" s="74"/>
      <c r="AQ85" s="75">
        <f t="shared" si="20"/>
        <v>0</v>
      </c>
      <c r="AR85" s="74">
        <v>403</v>
      </c>
      <c r="AS85" s="75">
        <f t="shared" si="21"/>
        <v>1.7836356957285687E-3</v>
      </c>
      <c r="AT85" s="74"/>
      <c r="AU85" s="75">
        <f t="shared" si="22"/>
        <v>0</v>
      </c>
      <c r="AV85" s="76"/>
      <c r="AW85" s="76"/>
      <c r="AX85" s="76"/>
      <c r="AY85" s="76"/>
      <c r="AZ85" s="76"/>
    </row>
    <row r="86" spans="1:52" ht="13.9">
      <c r="A86" s="73" t="s">
        <v>191</v>
      </c>
      <c r="B86" s="73" t="s">
        <v>133</v>
      </c>
      <c r="C86" s="74">
        <v>203671</v>
      </c>
      <c r="D86" s="74">
        <f t="shared" si="24"/>
        <v>202457</v>
      </c>
      <c r="E86" s="75">
        <f t="shared" si="1"/>
        <v>0.9940394066902013</v>
      </c>
      <c r="F86" s="74">
        <f t="shared" si="25"/>
        <v>1214</v>
      </c>
      <c r="G86" s="75">
        <f t="shared" si="2"/>
        <v>5.9605933097986461E-3</v>
      </c>
      <c r="H86" s="74"/>
      <c r="I86" s="75">
        <f t="shared" si="3"/>
        <v>0</v>
      </c>
      <c r="J86" s="74">
        <v>191</v>
      </c>
      <c r="K86" s="75">
        <f t="shared" si="4"/>
        <v>9.3778692106387266E-4</v>
      </c>
      <c r="L86" s="74">
        <v>189</v>
      </c>
      <c r="M86" s="75">
        <f t="shared" si="5"/>
        <v>9.2796716272812527E-4</v>
      </c>
      <c r="N86" s="74">
        <v>0</v>
      </c>
      <c r="O86" s="75">
        <f t="shared" si="6"/>
        <v>0</v>
      </c>
      <c r="P86" s="74">
        <v>117</v>
      </c>
      <c r="Q86" s="75">
        <f t="shared" si="7"/>
        <v>5.7445586264122037E-4</v>
      </c>
      <c r="R86" s="74">
        <v>73</v>
      </c>
      <c r="S86" s="75">
        <f t="shared" si="8"/>
        <v>3.5842117925477854E-4</v>
      </c>
      <c r="T86" s="74"/>
      <c r="U86" s="75">
        <f t="shared" si="9"/>
        <v>0</v>
      </c>
      <c r="V86" s="74"/>
      <c r="W86" s="75">
        <f t="shared" si="10"/>
        <v>0</v>
      </c>
      <c r="X86" s="74"/>
      <c r="Y86" s="75">
        <f t="shared" si="11"/>
        <v>0</v>
      </c>
      <c r="Z86" s="74"/>
      <c r="AA86" s="75">
        <f t="shared" si="12"/>
        <v>0</v>
      </c>
      <c r="AB86" s="74">
        <v>163</v>
      </c>
      <c r="AC86" s="75">
        <f t="shared" si="13"/>
        <v>8.0031030436340962E-4</v>
      </c>
      <c r="AD86" s="74"/>
      <c r="AE86" s="75">
        <f t="shared" si="14"/>
        <v>0</v>
      </c>
      <c r="AF86" s="74"/>
      <c r="AG86" s="75">
        <f t="shared" si="15"/>
        <v>0</v>
      </c>
      <c r="AH86" s="74"/>
      <c r="AI86" s="75">
        <f t="shared" si="16"/>
        <v>0</v>
      </c>
      <c r="AJ86" s="74"/>
      <c r="AK86" s="75">
        <f t="shared" si="17"/>
        <v>0</v>
      </c>
      <c r="AL86" s="74">
        <v>0</v>
      </c>
      <c r="AM86" s="75">
        <f t="shared" si="18"/>
        <v>0</v>
      </c>
      <c r="AN86" s="74"/>
      <c r="AO86" s="75">
        <f t="shared" si="19"/>
        <v>0</v>
      </c>
      <c r="AP86" s="74"/>
      <c r="AQ86" s="75">
        <f t="shared" si="20"/>
        <v>0</v>
      </c>
      <c r="AR86" s="74">
        <v>481</v>
      </c>
      <c r="AS86" s="75">
        <f t="shared" si="21"/>
        <v>2.3616518797472392E-3</v>
      </c>
      <c r="AT86" s="74"/>
      <c r="AU86" s="75">
        <f t="shared" si="22"/>
        <v>0</v>
      </c>
      <c r="AV86" s="76"/>
      <c r="AW86" s="76"/>
      <c r="AX86" s="76"/>
      <c r="AY86" s="76"/>
      <c r="AZ86" s="76"/>
    </row>
    <row r="87" spans="1:52" ht="13.9">
      <c r="A87" s="73" t="s">
        <v>191</v>
      </c>
      <c r="B87" s="73" t="s">
        <v>134</v>
      </c>
      <c r="C87" s="74">
        <v>226436</v>
      </c>
      <c r="D87" s="74">
        <f t="shared" si="24"/>
        <v>225001</v>
      </c>
      <c r="E87" s="75">
        <f t="shared" si="1"/>
        <v>0.99366266848027696</v>
      </c>
      <c r="F87" s="74">
        <f t="shared" si="25"/>
        <v>1435</v>
      </c>
      <c r="G87" s="75">
        <f t="shared" si="2"/>
        <v>6.3373315197230119E-3</v>
      </c>
      <c r="H87" s="74"/>
      <c r="I87" s="75">
        <f t="shared" si="3"/>
        <v>0</v>
      </c>
      <c r="J87" s="74">
        <v>196</v>
      </c>
      <c r="K87" s="75">
        <f t="shared" si="4"/>
        <v>8.655867441572895E-4</v>
      </c>
      <c r="L87" s="74">
        <v>186</v>
      </c>
      <c r="M87" s="75">
        <f t="shared" si="5"/>
        <v>8.2142415516967264E-4</v>
      </c>
      <c r="N87" s="74">
        <v>0</v>
      </c>
      <c r="O87" s="75">
        <f t="shared" si="6"/>
        <v>0</v>
      </c>
      <c r="P87" s="74">
        <v>128</v>
      </c>
      <c r="Q87" s="75">
        <f t="shared" si="7"/>
        <v>5.6528113904149517E-4</v>
      </c>
      <c r="R87" s="74">
        <v>97</v>
      </c>
      <c r="S87" s="75">
        <f t="shared" si="8"/>
        <v>4.2837711317988308E-4</v>
      </c>
      <c r="T87" s="74"/>
      <c r="U87" s="75">
        <f t="shared" si="9"/>
        <v>0</v>
      </c>
      <c r="V87" s="74"/>
      <c r="W87" s="75">
        <f t="shared" si="10"/>
        <v>0</v>
      </c>
      <c r="X87" s="74"/>
      <c r="Y87" s="75">
        <f t="shared" si="11"/>
        <v>0</v>
      </c>
      <c r="Z87" s="74"/>
      <c r="AA87" s="75">
        <f t="shared" si="12"/>
        <v>0</v>
      </c>
      <c r="AB87" s="74">
        <v>181</v>
      </c>
      <c r="AC87" s="75">
        <f t="shared" si="13"/>
        <v>7.9934286067586421E-4</v>
      </c>
      <c r="AD87" s="74"/>
      <c r="AE87" s="75">
        <f t="shared" si="14"/>
        <v>0</v>
      </c>
      <c r="AF87" s="74"/>
      <c r="AG87" s="75">
        <f t="shared" si="15"/>
        <v>0</v>
      </c>
      <c r="AH87" s="74"/>
      <c r="AI87" s="75">
        <f t="shared" si="16"/>
        <v>0</v>
      </c>
      <c r="AJ87" s="74"/>
      <c r="AK87" s="75">
        <f t="shared" si="17"/>
        <v>0</v>
      </c>
      <c r="AL87" s="74">
        <v>0</v>
      </c>
      <c r="AM87" s="75">
        <f t="shared" si="18"/>
        <v>0</v>
      </c>
      <c r="AN87" s="74"/>
      <c r="AO87" s="75">
        <f t="shared" si="19"/>
        <v>0</v>
      </c>
      <c r="AP87" s="74"/>
      <c r="AQ87" s="75">
        <f t="shared" si="20"/>
        <v>0</v>
      </c>
      <c r="AR87" s="74">
        <v>647</v>
      </c>
      <c r="AS87" s="75">
        <f t="shared" si="21"/>
        <v>2.8573195074988078E-3</v>
      </c>
      <c r="AT87" s="74"/>
      <c r="AU87" s="75">
        <f t="shared" si="22"/>
        <v>0</v>
      </c>
      <c r="AV87" s="76"/>
      <c r="AW87" s="76"/>
      <c r="AX87" s="76"/>
      <c r="AY87" s="76"/>
      <c r="AZ87" s="76"/>
    </row>
    <row r="88" spans="1:52" ht="13.9">
      <c r="A88" s="73" t="s">
        <v>130</v>
      </c>
      <c r="B88" s="73" t="s">
        <v>127</v>
      </c>
      <c r="C88" s="74">
        <v>16204</v>
      </c>
      <c r="D88" s="74">
        <f t="shared" si="24"/>
        <v>16124</v>
      </c>
      <c r="E88" s="75">
        <f t="shared" si="1"/>
        <v>0.99506294742039003</v>
      </c>
      <c r="F88" s="74">
        <f t="shared" si="25"/>
        <v>80</v>
      </c>
      <c r="G88" s="75">
        <f t="shared" si="2"/>
        <v>4.9370525796099728E-3</v>
      </c>
      <c r="H88" s="74"/>
      <c r="I88" s="75">
        <f t="shared" si="3"/>
        <v>0</v>
      </c>
      <c r="J88" s="74">
        <v>18</v>
      </c>
      <c r="K88" s="75">
        <f t="shared" si="4"/>
        <v>1.110836830412244E-3</v>
      </c>
      <c r="L88" s="74">
        <v>21</v>
      </c>
      <c r="M88" s="75">
        <f t="shared" si="5"/>
        <v>1.2959763021476178E-3</v>
      </c>
      <c r="N88" s="74">
        <v>0</v>
      </c>
      <c r="O88" s="75">
        <f t="shared" si="6"/>
        <v>0</v>
      </c>
      <c r="P88" s="74">
        <v>0</v>
      </c>
      <c r="Q88" s="75">
        <f t="shared" si="7"/>
        <v>0</v>
      </c>
      <c r="R88" s="74">
        <v>0</v>
      </c>
      <c r="S88" s="75">
        <f t="shared" si="8"/>
        <v>0</v>
      </c>
      <c r="T88" s="74"/>
      <c r="U88" s="75">
        <f t="shared" si="9"/>
        <v>0</v>
      </c>
      <c r="V88" s="74"/>
      <c r="W88" s="75">
        <f t="shared" si="10"/>
        <v>0</v>
      </c>
      <c r="X88" s="74"/>
      <c r="Y88" s="75">
        <f t="shared" si="11"/>
        <v>0</v>
      </c>
      <c r="Z88" s="74"/>
      <c r="AA88" s="75">
        <f t="shared" si="12"/>
        <v>0</v>
      </c>
      <c r="AB88" s="74">
        <v>13</v>
      </c>
      <c r="AC88" s="75">
        <f t="shared" si="13"/>
        <v>8.0227104418662063E-4</v>
      </c>
      <c r="AD88" s="74"/>
      <c r="AE88" s="75">
        <f t="shared" si="14"/>
        <v>0</v>
      </c>
      <c r="AF88" s="74"/>
      <c r="AG88" s="75">
        <f t="shared" si="15"/>
        <v>0</v>
      </c>
      <c r="AH88" s="74"/>
      <c r="AI88" s="75">
        <f t="shared" si="16"/>
        <v>0</v>
      </c>
      <c r="AJ88" s="74"/>
      <c r="AK88" s="75">
        <f t="shared" si="17"/>
        <v>0</v>
      </c>
      <c r="AL88" s="74">
        <v>0</v>
      </c>
      <c r="AM88" s="75">
        <f t="shared" si="18"/>
        <v>0</v>
      </c>
      <c r="AN88" s="74"/>
      <c r="AO88" s="75">
        <f t="shared" si="19"/>
        <v>0</v>
      </c>
      <c r="AP88" s="74"/>
      <c r="AQ88" s="75">
        <f t="shared" si="20"/>
        <v>0</v>
      </c>
      <c r="AR88" s="74">
        <v>28</v>
      </c>
      <c r="AS88" s="75">
        <f t="shared" si="21"/>
        <v>1.7279684028634905E-3</v>
      </c>
      <c r="AT88" s="74"/>
      <c r="AU88" s="75">
        <f t="shared" si="22"/>
        <v>0</v>
      </c>
      <c r="AV88" s="76"/>
      <c r="AW88" s="76"/>
      <c r="AX88" s="76"/>
      <c r="AY88" s="76"/>
      <c r="AZ88" s="76"/>
    </row>
    <row r="89" spans="1:52" ht="13.9">
      <c r="A89" s="73" t="s">
        <v>130</v>
      </c>
      <c r="B89" s="73" t="s">
        <v>125</v>
      </c>
      <c r="C89" s="74">
        <v>109402</v>
      </c>
      <c r="D89" s="74">
        <f t="shared" si="24"/>
        <v>108895</v>
      </c>
      <c r="E89" s="75">
        <f t="shared" si="1"/>
        <v>0.99536571543481833</v>
      </c>
      <c r="F89" s="74">
        <f t="shared" si="25"/>
        <v>507</v>
      </c>
      <c r="G89" s="75">
        <f t="shared" si="2"/>
        <v>4.6342845651816235E-3</v>
      </c>
      <c r="H89" s="74"/>
      <c r="I89" s="75">
        <f t="shared" si="3"/>
        <v>0</v>
      </c>
      <c r="J89" s="74">
        <v>128</v>
      </c>
      <c r="K89" s="75">
        <f t="shared" si="4"/>
        <v>1.1699968921957552E-3</v>
      </c>
      <c r="L89" s="74">
        <v>110</v>
      </c>
      <c r="M89" s="75">
        <f t="shared" si="5"/>
        <v>1.005466079230727E-3</v>
      </c>
      <c r="N89" s="74">
        <v>0</v>
      </c>
      <c r="O89" s="75">
        <f t="shared" si="6"/>
        <v>0</v>
      </c>
      <c r="P89" s="74">
        <v>0</v>
      </c>
      <c r="Q89" s="75">
        <f t="shared" si="7"/>
        <v>0</v>
      </c>
      <c r="R89" s="74">
        <v>0</v>
      </c>
      <c r="S89" s="75">
        <f t="shared" si="8"/>
        <v>0</v>
      </c>
      <c r="T89" s="74"/>
      <c r="U89" s="75">
        <f t="shared" si="9"/>
        <v>0</v>
      </c>
      <c r="V89" s="74"/>
      <c r="W89" s="75">
        <f t="shared" si="10"/>
        <v>0</v>
      </c>
      <c r="X89" s="74"/>
      <c r="Y89" s="75">
        <f t="shared" si="11"/>
        <v>0</v>
      </c>
      <c r="Z89" s="74"/>
      <c r="AA89" s="75">
        <f t="shared" si="12"/>
        <v>0</v>
      </c>
      <c r="AB89" s="74">
        <v>110</v>
      </c>
      <c r="AC89" s="75">
        <f t="shared" si="13"/>
        <v>1.005466079230727E-3</v>
      </c>
      <c r="AD89" s="74"/>
      <c r="AE89" s="75">
        <f t="shared" si="14"/>
        <v>0</v>
      </c>
      <c r="AF89" s="74"/>
      <c r="AG89" s="75">
        <f t="shared" si="15"/>
        <v>0</v>
      </c>
      <c r="AH89" s="74"/>
      <c r="AI89" s="75">
        <f t="shared" si="16"/>
        <v>0</v>
      </c>
      <c r="AJ89" s="74"/>
      <c r="AK89" s="75">
        <f t="shared" si="17"/>
        <v>0</v>
      </c>
      <c r="AL89" s="74">
        <v>1</v>
      </c>
      <c r="AM89" s="75">
        <f t="shared" si="18"/>
        <v>9.1406007202793373E-6</v>
      </c>
      <c r="AN89" s="74"/>
      <c r="AO89" s="75">
        <f t="shared" si="19"/>
        <v>0</v>
      </c>
      <c r="AP89" s="74"/>
      <c r="AQ89" s="75">
        <f t="shared" si="20"/>
        <v>0</v>
      </c>
      <c r="AR89" s="74">
        <v>158</v>
      </c>
      <c r="AS89" s="75">
        <f t="shared" si="21"/>
        <v>1.4442149138041353E-3</v>
      </c>
      <c r="AT89" s="74"/>
      <c r="AU89" s="75">
        <f t="shared" si="22"/>
        <v>0</v>
      </c>
      <c r="AV89" s="76"/>
      <c r="AW89" s="76"/>
      <c r="AX89" s="76"/>
      <c r="AY89" s="76"/>
      <c r="AZ89" s="76"/>
    </row>
    <row r="90" spans="1:52" ht="13.9">
      <c r="A90" s="73" t="s">
        <v>130</v>
      </c>
      <c r="B90" s="73" t="s">
        <v>138</v>
      </c>
      <c r="C90" s="74">
        <v>117392</v>
      </c>
      <c r="D90" s="74">
        <f t="shared" si="24"/>
        <v>116998</v>
      </c>
      <c r="E90" s="75">
        <f t="shared" si="1"/>
        <v>0.99664372359274911</v>
      </c>
      <c r="F90" s="74">
        <f t="shared" si="25"/>
        <v>394</v>
      </c>
      <c r="G90" s="75">
        <f t="shared" si="2"/>
        <v>3.3562764072509201E-3</v>
      </c>
      <c r="H90" s="74"/>
      <c r="I90" s="75">
        <f t="shared" si="3"/>
        <v>0</v>
      </c>
      <c r="J90" s="74">
        <v>90</v>
      </c>
      <c r="K90" s="75">
        <f t="shared" si="4"/>
        <v>7.6666212348371272E-4</v>
      </c>
      <c r="L90" s="74">
        <v>87</v>
      </c>
      <c r="M90" s="75">
        <f t="shared" si="5"/>
        <v>7.4110671936758888E-4</v>
      </c>
      <c r="N90" s="74">
        <v>0</v>
      </c>
      <c r="O90" s="75">
        <f t="shared" si="6"/>
        <v>0</v>
      </c>
      <c r="P90" s="74">
        <v>0</v>
      </c>
      <c r="Q90" s="75">
        <f t="shared" si="7"/>
        <v>0</v>
      </c>
      <c r="R90" s="74">
        <v>0</v>
      </c>
      <c r="S90" s="75">
        <f t="shared" si="8"/>
        <v>0</v>
      </c>
      <c r="T90" s="74"/>
      <c r="U90" s="75">
        <f t="shared" si="9"/>
        <v>0</v>
      </c>
      <c r="V90" s="74"/>
      <c r="W90" s="75">
        <f t="shared" si="10"/>
        <v>0</v>
      </c>
      <c r="X90" s="74"/>
      <c r="Y90" s="75">
        <f t="shared" si="11"/>
        <v>0</v>
      </c>
      <c r="Z90" s="74"/>
      <c r="AA90" s="75">
        <f t="shared" si="12"/>
        <v>0</v>
      </c>
      <c r="AB90" s="74">
        <v>78</v>
      </c>
      <c r="AC90" s="75">
        <f t="shared" si="13"/>
        <v>6.6444050701921771E-4</v>
      </c>
      <c r="AD90" s="74"/>
      <c r="AE90" s="75">
        <f t="shared" si="14"/>
        <v>0</v>
      </c>
      <c r="AF90" s="74"/>
      <c r="AG90" s="75">
        <f t="shared" si="15"/>
        <v>0</v>
      </c>
      <c r="AH90" s="74"/>
      <c r="AI90" s="75">
        <f t="shared" si="16"/>
        <v>0</v>
      </c>
      <c r="AJ90" s="74"/>
      <c r="AK90" s="75">
        <f t="shared" si="17"/>
        <v>0</v>
      </c>
      <c r="AL90" s="74">
        <v>0</v>
      </c>
      <c r="AM90" s="75">
        <f t="shared" si="18"/>
        <v>0</v>
      </c>
      <c r="AN90" s="74"/>
      <c r="AO90" s="75">
        <f t="shared" si="19"/>
        <v>0</v>
      </c>
      <c r="AP90" s="74"/>
      <c r="AQ90" s="75">
        <f t="shared" si="20"/>
        <v>0</v>
      </c>
      <c r="AR90" s="74">
        <v>139</v>
      </c>
      <c r="AS90" s="75">
        <f t="shared" si="21"/>
        <v>1.1840670573804008E-3</v>
      </c>
      <c r="AT90" s="74"/>
      <c r="AU90" s="75">
        <f t="shared" si="22"/>
        <v>0</v>
      </c>
      <c r="AV90" s="76"/>
      <c r="AW90" s="76"/>
      <c r="AX90" s="76"/>
      <c r="AY90" s="76"/>
      <c r="AZ90" s="76"/>
    </row>
    <row r="91" spans="1:52" ht="13.9">
      <c r="A91" s="73" t="s">
        <v>130</v>
      </c>
      <c r="B91" s="73" t="s">
        <v>147</v>
      </c>
      <c r="C91" s="74">
        <v>90677</v>
      </c>
      <c r="D91" s="74">
        <f t="shared" si="24"/>
        <v>90364</v>
      </c>
      <c r="E91" s="75">
        <f t="shared" si="1"/>
        <v>0.99654818752274554</v>
      </c>
      <c r="F91" s="74">
        <f t="shared" si="25"/>
        <v>313</v>
      </c>
      <c r="G91" s="75">
        <f t="shared" si="2"/>
        <v>3.4518124772544307E-3</v>
      </c>
      <c r="H91" s="74"/>
      <c r="I91" s="75">
        <f t="shared" si="3"/>
        <v>0</v>
      </c>
      <c r="J91" s="74">
        <v>72</v>
      </c>
      <c r="K91" s="75">
        <f t="shared" si="4"/>
        <v>7.9402715131731306E-4</v>
      </c>
      <c r="L91" s="74">
        <v>76</v>
      </c>
      <c r="M91" s="75">
        <f t="shared" si="5"/>
        <v>8.3813977083494156E-4</v>
      </c>
      <c r="N91" s="74">
        <v>0</v>
      </c>
      <c r="O91" s="75">
        <f t="shared" si="6"/>
        <v>0</v>
      </c>
      <c r="P91" s="74">
        <v>0</v>
      </c>
      <c r="Q91" s="75">
        <f t="shared" si="7"/>
        <v>0</v>
      </c>
      <c r="R91" s="74">
        <v>0</v>
      </c>
      <c r="S91" s="75">
        <f t="shared" si="8"/>
        <v>0</v>
      </c>
      <c r="T91" s="74"/>
      <c r="U91" s="75">
        <f t="shared" si="9"/>
        <v>0</v>
      </c>
      <c r="V91" s="74"/>
      <c r="W91" s="75">
        <f t="shared" si="10"/>
        <v>0</v>
      </c>
      <c r="X91" s="74"/>
      <c r="Y91" s="75">
        <f t="shared" si="11"/>
        <v>0</v>
      </c>
      <c r="Z91" s="74"/>
      <c r="AA91" s="75">
        <f t="shared" si="12"/>
        <v>0</v>
      </c>
      <c r="AB91" s="74">
        <v>66</v>
      </c>
      <c r="AC91" s="75">
        <f t="shared" si="13"/>
        <v>7.2785822204087035E-4</v>
      </c>
      <c r="AD91" s="74"/>
      <c r="AE91" s="75">
        <f t="shared" si="14"/>
        <v>0</v>
      </c>
      <c r="AF91" s="74"/>
      <c r="AG91" s="75">
        <f t="shared" si="15"/>
        <v>0</v>
      </c>
      <c r="AH91" s="74"/>
      <c r="AI91" s="75">
        <f t="shared" si="16"/>
        <v>0</v>
      </c>
      <c r="AJ91" s="74"/>
      <c r="AK91" s="75">
        <f t="shared" si="17"/>
        <v>0</v>
      </c>
      <c r="AL91" s="74">
        <v>0</v>
      </c>
      <c r="AM91" s="75">
        <f t="shared" si="18"/>
        <v>0</v>
      </c>
      <c r="AN91" s="74"/>
      <c r="AO91" s="75">
        <f t="shared" si="19"/>
        <v>0</v>
      </c>
      <c r="AP91" s="74"/>
      <c r="AQ91" s="75">
        <f t="shared" si="20"/>
        <v>0</v>
      </c>
      <c r="AR91" s="74">
        <v>99</v>
      </c>
      <c r="AS91" s="75">
        <f t="shared" si="21"/>
        <v>1.0917873330613054E-3</v>
      </c>
      <c r="AT91" s="74"/>
      <c r="AU91" s="75">
        <f t="shared" si="22"/>
        <v>0</v>
      </c>
      <c r="AV91" s="76"/>
      <c r="AW91" s="76"/>
      <c r="AX91" s="76"/>
      <c r="AY91" s="76"/>
      <c r="AZ91" s="76"/>
    </row>
    <row r="92" spans="1:52" ht="13.9">
      <c r="A92" s="73" t="s">
        <v>130</v>
      </c>
      <c r="B92" s="73" t="s">
        <v>133</v>
      </c>
      <c r="C92" s="74">
        <v>109358</v>
      </c>
      <c r="D92" s="74">
        <f t="shared" si="24"/>
        <v>108918</v>
      </c>
      <c r="E92" s="75">
        <f t="shared" si="1"/>
        <v>0.99597651749300464</v>
      </c>
      <c r="F92" s="74">
        <f t="shared" si="25"/>
        <v>440</v>
      </c>
      <c r="G92" s="75">
        <f t="shared" si="2"/>
        <v>4.0234825069953729E-3</v>
      </c>
      <c r="H92" s="74"/>
      <c r="I92" s="75">
        <f t="shared" si="3"/>
        <v>0</v>
      </c>
      <c r="J92" s="74">
        <v>88</v>
      </c>
      <c r="K92" s="75">
        <f t="shared" si="4"/>
        <v>8.0469650139907464E-4</v>
      </c>
      <c r="L92" s="74">
        <v>91</v>
      </c>
      <c r="M92" s="75">
        <f t="shared" si="5"/>
        <v>8.3212933667404306E-4</v>
      </c>
      <c r="N92" s="74">
        <v>0</v>
      </c>
      <c r="O92" s="75">
        <f t="shared" si="6"/>
        <v>0</v>
      </c>
      <c r="P92" s="74">
        <v>5</v>
      </c>
      <c r="Q92" s="75">
        <f t="shared" si="7"/>
        <v>4.572139212494742E-5</v>
      </c>
      <c r="R92" s="74">
        <v>0</v>
      </c>
      <c r="S92" s="75">
        <f t="shared" si="8"/>
        <v>0</v>
      </c>
      <c r="T92" s="74"/>
      <c r="U92" s="75">
        <f t="shared" si="9"/>
        <v>0</v>
      </c>
      <c r="V92" s="74"/>
      <c r="W92" s="75">
        <f t="shared" si="10"/>
        <v>0</v>
      </c>
      <c r="X92" s="74"/>
      <c r="Y92" s="75">
        <f t="shared" si="11"/>
        <v>0</v>
      </c>
      <c r="Z92" s="74"/>
      <c r="AA92" s="75">
        <f t="shared" si="12"/>
        <v>0</v>
      </c>
      <c r="AB92" s="74">
        <v>71</v>
      </c>
      <c r="AC92" s="75">
        <f t="shared" si="13"/>
        <v>6.4924376817425335E-4</v>
      </c>
      <c r="AD92" s="74"/>
      <c r="AE92" s="75">
        <f t="shared" si="14"/>
        <v>0</v>
      </c>
      <c r="AF92" s="74"/>
      <c r="AG92" s="75">
        <f t="shared" si="15"/>
        <v>0</v>
      </c>
      <c r="AH92" s="74"/>
      <c r="AI92" s="75">
        <f t="shared" si="16"/>
        <v>0</v>
      </c>
      <c r="AJ92" s="74"/>
      <c r="AK92" s="75">
        <f t="shared" si="17"/>
        <v>0</v>
      </c>
      <c r="AL92" s="74">
        <v>0</v>
      </c>
      <c r="AM92" s="75">
        <f t="shared" si="18"/>
        <v>0</v>
      </c>
      <c r="AN92" s="74"/>
      <c r="AO92" s="75">
        <f t="shared" si="19"/>
        <v>0</v>
      </c>
      <c r="AP92" s="74"/>
      <c r="AQ92" s="75">
        <f t="shared" si="20"/>
        <v>0</v>
      </c>
      <c r="AR92" s="74">
        <v>185</v>
      </c>
      <c r="AS92" s="75">
        <f t="shared" si="21"/>
        <v>1.6916915086230546E-3</v>
      </c>
      <c r="AT92" s="74"/>
      <c r="AU92" s="75">
        <f t="shared" si="22"/>
        <v>0</v>
      </c>
      <c r="AV92" s="76"/>
      <c r="AW92" s="76"/>
      <c r="AX92" s="76"/>
      <c r="AY92" s="76"/>
      <c r="AZ92" s="76"/>
    </row>
    <row r="93" spans="1:52" ht="13.9">
      <c r="A93" s="73" t="s">
        <v>130</v>
      </c>
      <c r="B93" s="73" t="s">
        <v>134</v>
      </c>
      <c r="C93" s="74">
        <v>128620</v>
      </c>
      <c r="D93" s="74">
        <f t="shared" si="24"/>
        <v>127890</v>
      </c>
      <c r="E93" s="75">
        <f t="shared" si="1"/>
        <v>0.99432436635048982</v>
      </c>
      <c r="F93" s="74">
        <f t="shared" si="25"/>
        <v>730</v>
      </c>
      <c r="G93" s="75">
        <f t="shared" si="2"/>
        <v>5.6756336495101855E-3</v>
      </c>
      <c r="H93" s="74"/>
      <c r="I93" s="75">
        <f t="shared" si="3"/>
        <v>0</v>
      </c>
      <c r="J93" s="74">
        <v>140</v>
      </c>
      <c r="K93" s="75">
        <f t="shared" si="4"/>
        <v>1.0884776862074327E-3</v>
      </c>
      <c r="L93" s="74">
        <v>129</v>
      </c>
      <c r="M93" s="75">
        <f t="shared" si="5"/>
        <v>1.0029544394339917E-3</v>
      </c>
      <c r="N93" s="74">
        <v>0</v>
      </c>
      <c r="O93" s="75">
        <f t="shared" si="6"/>
        <v>0</v>
      </c>
      <c r="P93" s="74">
        <v>71</v>
      </c>
      <c r="Q93" s="75">
        <f t="shared" si="7"/>
        <v>5.5201368371948377E-4</v>
      </c>
      <c r="R93" s="74">
        <v>41</v>
      </c>
      <c r="S93" s="75">
        <f t="shared" si="8"/>
        <v>3.1876846524646243E-4</v>
      </c>
      <c r="T93" s="74"/>
      <c r="U93" s="75">
        <f t="shared" si="9"/>
        <v>0</v>
      </c>
      <c r="V93" s="74"/>
      <c r="W93" s="75">
        <f t="shared" si="10"/>
        <v>0</v>
      </c>
      <c r="X93" s="74"/>
      <c r="Y93" s="75">
        <f t="shared" si="11"/>
        <v>0</v>
      </c>
      <c r="Z93" s="74"/>
      <c r="AA93" s="75">
        <f t="shared" si="12"/>
        <v>0</v>
      </c>
      <c r="AB93" s="74">
        <v>109</v>
      </c>
      <c r="AC93" s="75">
        <f t="shared" si="13"/>
        <v>8.4745762711864404E-4</v>
      </c>
      <c r="AD93" s="74"/>
      <c r="AE93" s="75">
        <f t="shared" si="14"/>
        <v>0</v>
      </c>
      <c r="AF93" s="74"/>
      <c r="AG93" s="75">
        <f t="shared" si="15"/>
        <v>0</v>
      </c>
      <c r="AH93" s="74"/>
      <c r="AI93" s="75">
        <f t="shared" si="16"/>
        <v>0</v>
      </c>
      <c r="AJ93" s="74"/>
      <c r="AK93" s="75">
        <f t="shared" si="17"/>
        <v>0</v>
      </c>
      <c r="AL93" s="74">
        <v>0</v>
      </c>
      <c r="AM93" s="75">
        <f t="shared" si="18"/>
        <v>0</v>
      </c>
      <c r="AN93" s="74"/>
      <c r="AO93" s="75">
        <f t="shared" si="19"/>
        <v>0</v>
      </c>
      <c r="AP93" s="74"/>
      <c r="AQ93" s="75">
        <f t="shared" si="20"/>
        <v>0</v>
      </c>
      <c r="AR93" s="74">
        <v>240</v>
      </c>
      <c r="AS93" s="75">
        <f t="shared" si="21"/>
        <v>1.8659617477841705E-3</v>
      </c>
      <c r="AT93" s="74"/>
      <c r="AU93" s="75">
        <f t="shared" si="22"/>
        <v>0</v>
      </c>
      <c r="AV93" s="76"/>
      <c r="AW93" s="76"/>
      <c r="AX93" s="76"/>
      <c r="AY93" s="76"/>
      <c r="AZ93" s="76"/>
    </row>
    <row r="94" spans="1:52" ht="13.9">
      <c r="A94" s="73" t="s">
        <v>132</v>
      </c>
      <c r="B94" s="73" t="s">
        <v>138</v>
      </c>
      <c r="C94" s="74">
        <v>6381</v>
      </c>
      <c r="D94" s="74">
        <f t="shared" si="24"/>
        <v>6376</v>
      </c>
      <c r="E94" s="75">
        <f t="shared" si="1"/>
        <v>0.99921642375803166</v>
      </c>
      <c r="F94" s="74">
        <f t="shared" si="25"/>
        <v>5</v>
      </c>
      <c r="G94" s="75">
        <f t="shared" si="2"/>
        <v>7.8357624196834349E-4</v>
      </c>
      <c r="H94" s="74"/>
      <c r="I94" s="75">
        <f t="shared" si="3"/>
        <v>0</v>
      </c>
      <c r="J94" s="74">
        <v>0</v>
      </c>
      <c r="K94" s="75">
        <f t="shared" si="4"/>
        <v>0</v>
      </c>
      <c r="L94" s="74">
        <v>3</v>
      </c>
      <c r="M94" s="75">
        <f t="shared" si="5"/>
        <v>4.7014574518100609E-4</v>
      </c>
      <c r="N94" s="74"/>
      <c r="O94" s="75">
        <f t="shared" si="6"/>
        <v>0</v>
      </c>
      <c r="P94" s="74">
        <v>2</v>
      </c>
      <c r="Q94" s="75">
        <f t="shared" si="7"/>
        <v>3.1343049678733741E-4</v>
      </c>
      <c r="R94" s="74">
        <v>0</v>
      </c>
      <c r="S94" s="75">
        <f t="shared" si="8"/>
        <v>0</v>
      </c>
      <c r="T94" s="74"/>
      <c r="U94" s="75">
        <f t="shared" si="9"/>
        <v>0</v>
      </c>
      <c r="V94" s="74"/>
      <c r="W94" s="75">
        <f t="shared" si="10"/>
        <v>0</v>
      </c>
      <c r="X94" s="74"/>
      <c r="Y94" s="75">
        <f t="shared" si="11"/>
        <v>0</v>
      </c>
      <c r="Z94" s="74"/>
      <c r="AA94" s="75">
        <f t="shared" si="12"/>
        <v>0</v>
      </c>
      <c r="AB94" s="74">
        <v>0</v>
      </c>
      <c r="AC94" s="75">
        <f t="shared" si="13"/>
        <v>0</v>
      </c>
      <c r="AD94" s="74"/>
      <c r="AE94" s="75">
        <f t="shared" si="14"/>
        <v>0</v>
      </c>
      <c r="AF94" s="74"/>
      <c r="AG94" s="75">
        <f t="shared" si="15"/>
        <v>0</v>
      </c>
      <c r="AH94" s="74"/>
      <c r="AI94" s="75">
        <f t="shared" si="16"/>
        <v>0</v>
      </c>
      <c r="AJ94" s="74"/>
      <c r="AK94" s="75">
        <f t="shared" si="17"/>
        <v>0</v>
      </c>
      <c r="AL94" s="74">
        <v>0</v>
      </c>
      <c r="AM94" s="75">
        <f t="shared" si="18"/>
        <v>0</v>
      </c>
      <c r="AN94" s="74"/>
      <c r="AO94" s="75">
        <f t="shared" si="19"/>
        <v>0</v>
      </c>
      <c r="AP94" s="74"/>
      <c r="AQ94" s="75">
        <f t="shared" si="20"/>
        <v>0</v>
      </c>
      <c r="AR94" s="74">
        <v>0</v>
      </c>
      <c r="AS94" s="75">
        <f t="shared" si="21"/>
        <v>0</v>
      </c>
      <c r="AT94" s="74"/>
      <c r="AU94" s="75">
        <f t="shared" si="22"/>
        <v>0</v>
      </c>
      <c r="AV94" s="76"/>
      <c r="AW94" s="76"/>
      <c r="AX94" s="76"/>
      <c r="AY94" s="76"/>
      <c r="AZ94" s="76"/>
    </row>
    <row r="95" spans="1:52" ht="13.9">
      <c r="A95" s="73" t="s">
        <v>132</v>
      </c>
      <c r="B95" s="73" t="s">
        <v>147</v>
      </c>
      <c r="C95" s="74">
        <v>127933</v>
      </c>
      <c r="D95" s="74">
        <f t="shared" si="24"/>
        <v>127630</v>
      </c>
      <c r="E95" s="75">
        <f t="shared" si="1"/>
        <v>0.99763157277637515</v>
      </c>
      <c r="F95" s="74">
        <f t="shared" si="25"/>
        <v>303</v>
      </c>
      <c r="G95" s="75">
        <f t="shared" si="2"/>
        <v>2.3684272236248662E-3</v>
      </c>
      <c r="H95" s="74"/>
      <c r="I95" s="75">
        <f t="shared" si="3"/>
        <v>0</v>
      </c>
      <c r="J95" s="74">
        <v>62</v>
      </c>
      <c r="K95" s="75">
        <f t="shared" si="4"/>
        <v>4.8462867282092969E-4</v>
      </c>
      <c r="L95" s="74">
        <v>82</v>
      </c>
      <c r="M95" s="75">
        <f t="shared" si="5"/>
        <v>6.4096050276316507E-4</v>
      </c>
      <c r="N95" s="74"/>
      <c r="O95" s="75">
        <f t="shared" si="6"/>
        <v>0</v>
      </c>
      <c r="P95" s="74">
        <v>47</v>
      </c>
      <c r="Q95" s="75">
        <f t="shared" si="7"/>
        <v>3.6737980036425315E-4</v>
      </c>
      <c r="R95" s="74">
        <v>8</v>
      </c>
      <c r="S95" s="75">
        <f t="shared" si="8"/>
        <v>6.2532731976894153E-5</v>
      </c>
      <c r="T95" s="74"/>
      <c r="U95" s="75">
        <f t="shared" si="9"/>
        <v>0</v>
      </c>
      <c r="V95" s="74"/>
      <c r="W95" s="75">
        <f t="shared" si="10"/>
        <v>0</v>
      </c>
      <c r="X95" s="74"/>
      <c r="Y95" s="75">
        <f t="shared" si="11"/>
        <v>0</v>
      </c>
      <c r="Z95" s="74"/>
      <c r="AA95" s="75">
        <f t="shared" si="12"/>
        <v>0</v>
      </c>
      <c r="AB95" s="74">
        <v>50</v>
      </c>
      <c r="AC95" s="75">
        <f t="shared" si="13"/>
        <v>3.9082957485558846E-4</v>
      </c>
      <c r="AD95" s="74"/>
      <c r="AE95" s="75">
        <f t="shared" si="14"/>
        <v>0</v>
      </c>
      <c r="AF95" s="74"/>
      <c r="AG95" s="75">
        <f t="shared" si="15"/>
        <v>0</v>
      </c>
      <c r="AH95" s="74"/>
      <c r="AI95" s="75">
        <f t="shared" si="16"/>
        <v>0</v>
      </c>
      <c r="AJ95" s="74"/>
      <c r="AK95" s="75">
        <f t="shared" si="17"/>
        <v>0</v>
      </c>
      <c r="AL95" s="74">
        <v>0</v>
      </c>
      <c r="AM95" s="75">
        <f t="shared" si="18"/>
        <v>0</v>
      </c>
      <c r="AN95" s="74"/>
      <c r="AO95" s="75">
        <f t="shared" si="19"/>
        <v>0</v>
      </c>
      <c r="AP95" s="74"/>
      <c r="AQ95" s="75">
        <f t="shared" si="20"/>
        <v>0</v>
      </c>
      <c r="AR95" s="74">
        <v>54</v>
      </c>
      <c r="AS95" s="75">
        <f t="shared" si="21"/>
        <v>4.2209594084403554E-4</v>
      </c>
      <c r="AT95" s="74"/>
      <c r="AU95" s="75">
        <f t="shared" si="22"/>
        <v>0</v>
      </c>
      <c r="AV95" s="76"/>
      <c r="AW95" s="76"/>
      <c r="AX95" s="76"/>
      <c r="AY95" s="76"/>
      <c r="AZ95" s="76"/>
    </row>
    <row r="96" spans="1:52" ht="13.9">
      <c r="A96" s="73" t="s">
        <v>132</v>
      </c>
      <c r="B96" s="73" t="s">
        <v>133</v>
      </c>
      <c r="C96" s="74">
        <v>15550</v>
      </c>
      <c r="D96" s="74">
        <f t="shared" si="24"/>
        <v>15467</v>
      </c>
      <c r="E96" s="75">
        <f t="shared" si="1"/>
        <v>0.99466237942122182</v>
      </c>
      <c r="F96" s="74">
        <f t="shared" si="25"/>
        <v>83</v>
      </c>
      <c r="G96" s="75">
        <f t="shared" si="2"/>
        <v>5.3376205787781352E-3</v>
      </c>
      <c r="H96" s="74"/>
      <c r="I96" s="75">
        <f t="shared" si="3"/>
        <v>0</v>
      </c>
      <c r="J96" s="74">
        <v>12</v>
      </c>
      <c r="K96" s="75">
        <f t="shared" si="4"/>
        <v>7.7170418006430863E-4</v>
      </c>
      <c r="L96" s="74">
        <v>19</v>
      </c>
      <c r="M96" s="75">
        <f t="shared" si="5"/>
        <v>1.2218649517684887E-3</v>
      </c>
      <c r="N96" s="74"/>
      <c r="O96" s="75">
        <f t="shared" si="6"/>
        <v>0</v>
      </c>
      <c r="P96" s="74">
        <v>12</v>
      </c>
      <c r="Q96" s="75">
        <f t="shared" si="7"/>
        <v>7.7170418006430863E-4</v>
      </c>
      <c r="R96" s="74">
        <v>0</v>
      </c>
      <c r="S96" s="75">
        <f t="shared" si="8"/>
        <v>0</v>
      </c>
      <c r="T96" s="74"/>
      <c r="U96" s="75">
        <f t="shared" si="9"/>
        <v>0</v>
      </c>
      <c r="V96" s="74"/>
      <c r="W96" s="75">
        <f t="shared" si="10"/>
        <v>0</v>
      </c>
      <c r="X96" s="74"/>
      <c r="Y96" s="75">
        <f t="shared" si="11"/>
        <v>0</v>
      </c>
      <c r="Z96" s="74"/>
      <c r="AA96" s="75">
        <f t="shared" si="12"/>
        <v>0</v>
      </c>
      <c r="AB96" s="74">
        <v>12</v>
      </c>
      <c r="AC96" s="75">
        <f t="shared" si="13"/>
        <v>7.7170418006430863E-4</v>
      </c>
      <c r="AD96" s="74"/>
      <c r="AE96" s="75">
        <f t="shared" si="14"/>
        <v>0</v>
      </c>
      <c r="AF96" s="74"/>
      <c r="AG96" s="75">
        <f t="shared" si="15"/>
        <v>0</v>
      </c>
      <c r="AH96" s="74"/>
      <c r="AI96" s="75">
        <f t="shared" si="16"/>
        <v>0</v>
      </c>
      <c r="AJ96" s="74"/>
      <c r="AK96" s="75">
        <f t="shared" si="17"/>
        <v>0</v>
      </c>
      <c r="AL96" s="74">
        <v>0</v>
      </c>
      <c r="AM96" s="75">
        <f t="shared" si="18"/>
        <v>0</v>
      </c>
      <c r="AN96" s="74"/>
      <c r="AO96" s="75">
        <f t="shared" si="19"/>
        <v>0</v>
      </c>
      <c r="AP96" s="74"/>
      <c r="AQ96" s="75">
        <f t="shared" si="20"/>
        <v>0</v>
      </c>
      <c r="AR96" s="74">
        <v>28</v>
      </c>
      <c r="AS96" s="75">
        <f t="shared" si="21"/>
        <v>1.8006430868167203E-3</v>
      </c>
      <c r="AT96" s="74"/>
      <c r="AU96" s="75">
        <f t="shared" si="22"/>
        <v>0</v>
      </c>
      <c r="AV96" s="76"/>
      <c r="AW96" s="76"/>
      <c r="AX96" s="76"/>
      <c r="AY96" s="76"/>
      <c r="AZ96" s="76"/>
    </row>
    <row r="97" spans="1:52" ht="13.9">
      <c r="A97" s="73" t="s">
        <v>132</v>
      </c>
      <c r="B97" s="73" t="s">
        <v>134</v>
      </c>
      <c r="C97" s="74">
        <v>31163</v>
      </c>
      <c r="D97" s="74">
        <f t="shared" si="24"/>
        <v>30972</v>
      </c>
      <c r="E97" s="75">
        <f t="shared" si="1"/>
        <v>0.99387093668773863</v>
      </c>
      <c r="F97" s="74">
        <f t="shared" si="25"/>
        <v>191</v>
      </c>
      <c r="G97" s="75">
        <f t="shared" si="2"/>
        <v>6.1290633122613354E-3</v>
      </c>
      <c r="H97" s="74"/>
      <c r="I97" s="75">
        <f t="shared" si="3"/>
        <v>0</v>
      </c>
      <c r="J97" s="74">
        <v>26</v>
      </c>
      <c r="K97" s="75">
        <f t="shared" si="4"/>
        <v>8.3432275454866343E-4</v>
      </c>
      <c r="L97" s="74">
        <v>39</v>
      </c>
      <c r="M97" s="75">
        <f t="shared" si="5"/>
        <v>1.2514841318229952E-3</v>
      </c>
      <c r="N97" s="74"/>
      <c r="O97" s="75">
        <f t="shared" si="6"/>
        <v>0</v>
      </c>
      <c r="P97" s="74">
        <v>25</v>
      </c>
      <c r="Q97" s="75">
        <f t="shared" si="7"/>
        <v>8.0223341783525334E-4</v>
      </c>
      <c r="R97" s="74">
        <v>5</v>
      </c>
      <c r="S97" s="75">
        <f t="shared" si="8"/>
        <v>1.6044668356705066E-4</v>
      </c>
      <c r="T97" s="74"/>
      <c r="U97" s="75">
        <f t="shared" si="9"/>
        <v>0</v>
      </c>
      <c r="V97" s="74"/>
      <c r="W97" s="75">
        <f t="shared" si="10"/>
        <v>0</v>
      </c>
      <c r="X97" s="74"/>
      <c r="Y97" s="75">
        <f t="shared" si="11"/>
        <v>0</v>
      </c>
      <c r="Z97" s="74"/>
      <c r="AA97" s="75">
        <f t="shared" si="12"/>
        <v>0</v>
      </c>
      <c r="AB97" s="74">
        <v>24</v>
      </c>
      <c r="AC97" s="75">
        <f t="shared" si="13"/>
        <v>7.7014408112184324E-4</v>
      </c>
      <c r="AD97" s="74"/>
      <c r="AE97" s="75">
        <f t="shared" si="14"/>
        <v>0</v>
      </c>
      <c r="AF97" s="74"/>
      <c r="AG97" s="75">
        <f t="shared" si="15"/>
        <v>0</v>
      </c>
      <c r="AH97" s="74"/>
      <c r="AI97" s="75">
        <f t="shared" si="16"/>
        <v>0</v>
      </c>
      <c r="AJ97" s="74"/>
      <c r="AK97" s="75">
        <f t="shared" si="17"/>
        <v>0</v>
      </c>
      <c r="AL97" s="74">
        <v>0</v>
      </c>
      <c r="AM97" s="75">
        <f t="shared" si="18"/>
        <v>0</v>
      </c>
      <c r="AN97" s="74"/>
      <c r="AO97" s="75">
        <f t="shared" si="19"/>
        <v>0</v>
      </c>
      <c r="AP97" s="74"/>
      <c r="AQ97" s="75">
        <f t="shared" si="20"/>
        <v>0</v>
      </c>
      <c r="AR97" s="74">
        <v>72</v>
      </c>
      <c r="AS97" s="75">
        <f t="shared" si="21"/>
        <v>2.3104322433655298E-3</v>
      </c>
      <c r="AT97" s="74"/>
      <c r="AU97" s="75">
        <f t="shared" si="22"/>
        <v>0</v>
      </c>
      <c r="AV97" s="76"/>
      <c r="AW97" s="76"/>
      <c r="AX97" s="76"/>
      <c r="AY97" s="76"/>
      <c r="AZ97" s="76"/>
    </row>
    <row r="98" spans="1:52" ht="13.9">
      <c r="A98" s="73" t="s">
        <v>135</v>
      </c>
      <c r="B98" s="73" t="s">
        <v>125</v>
      </c>
      <c r="C98" s="74">
        <v>52699</v>
      </c>
      <c r="D98" s="74">
        <f t="shared" si="24"/>
        <v>52564</v>
      </c>
      <c r="E98" s="75">
        <f t="shared" si="1"/>
        <v>0.99743828156131997</v>
      </c>
      <c r="F98" s="74">
        <f t="shared" si="25"/>
        <v>135</v>
      </c>
      <c r="G98" s="75">
        <f t="shared" si="2"/>
        <v>2.5617184386800508E-3</v>
      </c>
      <c r="H98" s="74"/>
      <c r="I98" s="75">
        <f t="shared" si="3"/>
        <v>0</v>
      </c>
      <c r="J98" s="74">
        <v>17</v>
      </c>
      <c r="K98" s="75">
        <f t="shared" si="4"/>
        <v>3.2258676635230272E-4</v>
      </c>
      <c r="L98" s="74">
        <v>51</v>
      </c>
      <c r="M98" s="75">
        <f t="shared" si="5"/>
        <v>9.6776029905690805E-4</v>
      </c>
      <c r="N98" s="74"/>
      <c r="O98" s="75">
        <f t="shared" si="6"/>
        <v>0</v>
      </c>
      <c r="P98" s="74">
        <v>0</v>
      </c>
      <c r="Q98" s="75">
        <f t="shared" si="7"/>
        <v>0</v>
      </c>
      <c r="R98" s="74">
        <v>0</v>
      </c>
      <c r="S98" s="75">
        <f t="shared" si="8"/>
        <v>0</v>
      </c>
      <c r="T98" s="74"/>
      <c r="U98" s="75">
        <f t="shared" si="9"/>
        <v>0</v>
      </c>
      <c r="V98" s="74"/>
      <c r="W98" s="75">
        <f t="shared" si="10"/>
        <v>0</v>
      </c>
      <c r="X98" s="74"/>
      <c r="Y98" s="75">
        <f t="shared" si="11"/>
        <v>0</v>
      </c>
      <c r="Z98" s="74"/>
      <c r="AA98" s="75">
        <f t="shared" si="12"/>
        <v>0</v>
      </c>
      <c r="AB98" s="74">
        <v>56</v>
      </c>
      <c r="AC98" s="75">
        <f t="shared" si="13"/>
        <v>1.0626387597487618E-3</v>
      </c>
      <c r="AD98" s="74"/>
      <c r="AE98" s="75">
        <f t="shared" si="14"/>
        <v>0</v>
      </c>
      <c r="AF98" s="74"/>
      <c r="AG98" s="75">
        <f t="shared" si="15"/>
        <v>0</v>
      </c>
      <c r="AH98" s="74"/>
      <c r="AI98" s="75">
        <f t="shared" si="16"/>
        <v>0</v>
      </c>
      <c r="AJ98" s="74"/>
      <c r="AK98" s="75">
        <f t="shared" si="17"/>
        <v>0</v>
      </c>
      <c r="AL98" s="74">
        <v>0</v>
      </c>
      <c r="AM98" s="75">
        <f t="shared" si="18"/>
        <v>0</v>
      </c>
      <c r="AN98" s="74"/>
      <c r="AO98" s="75">
        <f t="shared" si="19"/>
        <v>0</v>
      </c>
      <c r="AP98" s="74"/>
      <c r="AQ98" s="75">
        <f t="shared" si="20"/>
        <v>0</v>
      </c>
      <c r="AR98" s="74">
        <v>11</v>
      </c>
      <c r="AS98" s="75">
        <f t="shared" si="21"/>
        <v>2.0873261352207821E-4</v>
      </c>
      <c r="AT98" s="74"/>
      <c r="AU98" s="75">
        <f t="shared" si="22"/>
        <v>0</v>
      </c>
      <c r="AV98" s="76"/>
      <c r="AW98" s="76"/>
      <c r="AX98" s="76"/>
      <c r="AY98" s="76"/>
      <c r="AZ98" s="76"/>
    </row>
    <row r="99" spans="1:52" ht="13.9">
      <c r="A99" s="73" t="s">
        <v>135</v>
      </c>
      <c r="B99" s="73" t="s">
        <v>138</v>
      </c>
      <c r="C99" s="74">
        <v>46504</v>
      </c>
      <c r="D99" s="74">
        <f t="shared" si="24"/>
        <v>46328</v>
      </c>
      <c r="E99" s="75">
        <f t="shared" si="1"/>
        <v>0.99621537932220883</v>
      </c>
      <c r="F99" s="74">
        <f t="shared" si="25"/>
        <v>176</v>
      </c>
      <c r="G99" s="75">
        <f t="shared" si="2"/>
        <v>3.7846206777911577E-3</v>
      </c>
      <c r="H99" s="74"/>
      <c r="I99" s="75">
        <f t="shared" si="3"/>
        <v>0</v>
      </c>
      <c r="J99" s="74">
        <v>57</v>
      </c>
      <c r="K99" s="75">
        <f t="shared" si="4"/>
        <v>1.2257010149664546E-3</v>
      </c>
      <c r="L99" s="74">
        <v>7</v>
      </c>
      <c r="M99" s="75">
        <f t="shared" si="5"/>
        <v>1.5052468604851194E-4</v>
      </c>
      <c r="N99" s="74"/>
      <c r="O99" s="75">
        <f t="shared" si="6"/>
        <v>0</v>
      </c>
      <c r="P99" s="74">
        <v>0</v>
      </c>
      <c r="Q99" s="75">
        <f t="shared" si="7"/>
        <v>0</v>
      </c>
      <c r="R99" s="74">
        <v>0</v>
      </c>
      <c r="S99" s="75">
        <f t="shared" si="8"/>
        <v>0</v>
      </c>
      <c r="T99" s="74"/>
      <c r="U99" s="75">
        <f t="shared" si="9"/>
        <v>0</v>
      </c>
      <c r="V99" s="74"/>
      <c r="W99" s="75">
        <f t="shared" si="10"/>
        <v>0</v>
      </c>
      <c r="X99" s="74"/>
      <c r="Y99" s="75">
        <f t="shared" si="11"/>
        <v>0</v>
      </c>
      <c r="Z99" s="74"/>
      <c r="AA99" s="75">
        <f t="shared" si="12"/>
        <v>0</v>
      </c>
      <c r="AB99" s="74">
        <v>73</v>
      </c>
      <c r="AC99" s="75">
        <f t="shared" si="13"/>
        <v>1.5697574402201962E-3</v>
      </c>
      <c r="AD99" s="74"/>
      <c r="AE99" s="75">
        <f t="shared" si="14"/>
        <v>0</v>
      </c>
      <c r="AF99" s="74"/>
      <c r="AG99" s="75">
        <f t="shared" si="15"/>
        <v>0</v>
      </c>
      <c r="AH99" s="74"/>
      <c r="AI99" s="75">
        <f t="shared" si="16"/>
        <v>0</v>
      </c>
      <c r="AJ99" s="74"/>
      <c r="AK99" s="75">
        <f t="shared" si="17"/>
        <v>0</v>
      </c>
      <c r="AL99" s="74">
        <v>0</v>
      </c>
      <c r="AM99" s="75">
        <f t="shared" si="18"/>
        <v>0</v>
      </c>
      <c r="AN99" s="74"/>
      <c r="AO99" s="75">
        <f t="shared" si="19"/>
        <v>0</v>
      </c>
      <c r="AP99" s="74"/>
      <c r="AQ99" s="75">
        <f t="shared" si="20"/>
        <v>0</v>
      </c>
      <c r="AR99" s="74">
        <v>39</v>
      </c>
      <c r="AS99" s="75">
        <f t="shared" si="21"/>
        <v>8.3863753655599521E-4</v>
      </c>
      <c r="AT99" s="74"/>
      <c r="AU99" s="75">
        <f t="shared" si="22"/>
        <v>0</v>
      </c>
      <c r="AV99" s="76"/>
      <c r="AW99" s="76"/>
      <c r="AX99" s="76"/>
      <c r="AY99" s="76"/>
      <c r="AZ99" s="76"/>
    </row>
    <row r="100" spans="1:52" ht="13.9">
      <c r="A100" s="73" t="s">
        <v>135</v>
      </c>
      <c r="B100" s="73" t="s">
        <v>147</v>
      </c>
      <c r="C100" s="74">
        <v>0</v>
      </c>
      <c r="D100" s="74">
        <f t="shared" si="24"/>
        <v>0</v>
      </c>
      <c r="E100" s="75" t="e">
        <f t="shared" si="1"/>
        <v>#DIV/0!</v>
      </c>
      <c r="F100" s="74">
        <f t="shared" si="25"/>
        <v>0</v>
      </c>
      <c r="G100" s="75" t="e">
        <f t="shared" si="2"/>
        <v>#DIV/0!</v>
      </c>
      <c r="H100" s="74"/>
      <c r="I100" s="75" t="e">
        <f t="shared" si="3"/>
        <v>#DIV/0!</v>
      </c>
      <c r="J100" s="74">
        <v>0</v>
      </c>
      <c r="K100" s="75" t="e">
        <f t="shared" si="4"/>
        <v>#DIV/0!</v>
      </c>
      <c r="L100" s="74">
        <v>0</v>
      </c>
      <c r="M100" s="75" t="e">
        <f t="shared" si="5"/>
        <v>#DIV/0!</v>
      </c>
      <c r="N100" s="74"/>
      <c r="O100" s="75" t="e">
        <f t="shared" si="6"/>
        <v>#DIV/0!</v>
      </c>
      <c r="P100" s="74">
        <v>0</v>
      </c>
      <c r="Q100" s="75" t="e">
        <f t="shared" si="7"/>
        <v>#DIV/0!</v>
      </c>
      <c r="R100" s="74">
        <v>0</v>
      </c>
      <c r="S100" s="75" t="e">
        <f t="shared" si="8"/>
        <v>#DIV/0!</v>
      </c>
      <c r="T100" s="74">
        <v>0</v>
      </c>
      <c r="U100" s="75" t="e">
        <f t="shared" si="9"/>
        <v>#DIV/0!</v>
      </c>
      <c r="V100" s="74"/>
      <c r="W100" s="75" t="e">
        <f t="shared" si="10"/>
        <v>#DIV/0!</v>
      </c>
      <c r="X100" s="74"/>
      <c r="Y100" s="75" t="e">
        <f t="shared" si="11"/>
        <v>#DIV/0!</v>
      </c>
      <c r="Z100" s="74"/>
      <c r="AA100" s="75" t="e">
        <f t="shared" si="12"/>
        <v>#DIV/0!</v>
      </c>
      <c r="AB100" s="74">
        <v>0</v>
      </c>
      <c r="AC100" s="75" t="e">
        <f t="shared" si="13"/>
        <v>#DIV/0!</v>
      </c>
      <c r="AD100" s="74"/>
      <c r="AE100" s="75" t="e">
        <f t="shared" si="14"/>
        <v>#DIV/0!</v>
      </c>
      <c r="AF100" s="74"/>
      <c r="AG100" s="75" t="e">
        <f t="shared" si="15"/>
        <v>#DIV/0!</v>
      </c>
      <c r="AH100" s="74"/>
      <c r="AI100" s="75">
        <f t="shared" si="16"/>
        <v>0</v>
      </c>
      <c r="AJ100" s="74"/>
      <c r="AK100" s="75" t="e">
        <f t="shared" si="17"/>
        <v>#DIV/0!</v>
      </c>
      <c r="AL100" s="74">
        <v>0</v>
      </c>
      <c r="AM100" s="75" t="e">
        <f t="shared" si="18"/>
        <v>#DIV/0!</v>
      </c>
      <c r="AN100" s="74"/>
      <c r="AO100" s="75" t="e">
        <f t="shared" si="19"/>
        <v>#DIV/0!</v>
      </c>
      <c r="AP100" s="74"/>
      <c r="AQ100" s="75" t="e">
        <f t="shared" si="20"/>
        <v>#DIV/0!</v>
      </c>
      <c r="AR100" s="74">
        <v>0</v>
      </c>
      <c r="AS100" s="75" t="e">
        <f t="shared" si="21"/>
        <v>#DIV/0!</v>
      </c>
      <c r="AT100" s="74"/>
      <c r="AU100" s="75" t="e">
        <f t="shared" si="22"/>
        <v>#DIV/0!</v>
      </c>
      <c r="AV100" s="76"/>
      <c r="AW100" s="76"/>
      <c r="AX100" s="76"/>
      <c r="AY100" s="76"/>
      <c r="AZ100" s="76"/>
    </row>
    <row r="101" spans="1:52" ht="13.9">
      <c r="A101" s="73" t="s">
        <v>135</v>
      </c>
      <c r="B101" s="73" t="s">
        <v>133</v>
      </c>
      <c r="C101" s="74">
        <v>40732</v>
      </c>
      <c r="D101" s="74">
        <f t="shared" si="24"/>
        <v>40247</v>
      </c>
      <c r="E101" s="75">
        <f t="shared" si="1"/>
        <v>0.98809289993125793</v>
      </c>
      <c r="F101" s="74">
        <f t="shared" si="25"/>
        <v>485</v>
      </c>
      <c r="G101" s="75">
        <f t="shared" si="2"/>
        <v>1.1907100068742021E-2</v>
      </c>
      <c r="H101" s="74"/>
      <c r="I101" s="75">
        <f t="shared" si="3"/>
        <v>0</v>
      </c>
      <c r="J101" s="74">
        <v>159</v>
      </c>
      <c r="K101" s="75">
        <f t="shared" si="4"/>
        <v>3.9035647648040851E-3</v>
      </c>
      <c r="L101" s="74">
        <v>140</v>
      </c>
      <c r="M101" s="75">
        <f t="shared" si="5"/>
        <v>3.4371010507708928E-3</v>
      </c>
      <c r="N101" s="74"/>
      <c r="O101" s="75">
        <f t="shared" si="6"/>
        <v>0</v>
      </c>
      <c r="P101" s="74">
        <v>0</v>
      </c>
      <c r="Q101" s="75">
        <f t="shared" si="7"/>
        <v>0</v>
      </c>
      <c r="R101" s="74">
        <v>0</v>
      </c>
      <c r="S101" s="75">
        <f t="shared" si="8"/>
        <v>0</v>
      </c>
      <c r="T101" s="74"/>
      <c r="U101" s="75">
        <f t="shared" si="9"/>
        <v>0</v>
      </c>
      <c r="V101" s="74"/>
      <c r="W101" s="75">
        <f t="shared" si="10"/>
        <v>0</v>
      </c>
      <c r="X101" s="74"/>
      <c r="Y101" s="75">
        <f t="shared" si="11"/>
        <v>0</v>
      </c>
      <c r="Z101" s="74"/>
      <c r="AA101" s="75">
        <f t="shared" si="12"/>
        <v>0</v>
      </c>
      <c r="AB101" s="74">
        <v>139</v>
      </c>
      <c r="AC101" s="75">
        <f t="shared" si="13"/>
        <v>3.4125503289796719E-3</v>
      </c>
      <c r="AD101" s="74"/>
      <c r="AE101" s="75">
        <f t="shared" si="14"/>
        <v>0</v>
      </c>
      <c r="AF101" s="74"/>
      <c r="AG101" s="75">
        <f t="shared" si="15"/>
        <v>0</v>
      </c>
      <c r="AH101" s="74"/>
      <c r="AI101" s="75">
        <f t="shared" si="16"/>
        <v>0</v>
      </c>
      <c r="AJ101" s="74"/>
      <c r="AK101" s="75">
        <f t="shared" si="17"/>
        <v>0</v>
      </c>
      <c r="AL101" s="74">
        <v>0</v>
      </c>
      <c r="AM101" s="75">
        <f t="shared" si="18"/>
        <v>0</v>
      </c>
      <c r="AN101" s="74"/>
      <c r="AO101" s="75">
        <f t="shared" si="19"/>
        <v>0</v>
      </c>
      <c r="AP101" s="74"/>
      <c r="AQ101" s="75">
        <f t="shared" si="20"/>
        <v>0</v>
      </c>
      <c r="AR101" s="74">
        <v>47</v>
      </c>
      <c r="AS101" s="75">
        <f t="shared" si="21"/>
        <v>1.153883924187371E-3</v>
      </c>
      <c r="AT101" s="74"/>
      <c r="AU101" s="75">
        <f t="shared" si="22"/>
        <v>0</v>
      </c>
      <c r="AV101" s="76"/>
      <c r="AW101" s="76"/>
      <c r="AX101" s="76"/>
      <c r="AY101" s="76"/>
      <c r="AZ101" s="76"/>
    </row>
    <row r="102" spans="1:52" ht="13.9">
      <c r="A102" s="73" t="s">
        <v>135</v>
      </c>
      <c r="B102" s="73" t="s">
        <v>134</v>
      </c>
      <c r="C102" s="74">
        <v>50657</v>
      </c>
      <c r="D102" s="74">
        <f t="shared" si="24"/>
        <v>50006</v>
      </c>
      <c r="E102" s="75">
        <f t="shared" si="1"/>
        <v>0.98714886392798629</v>
      </c>
      <c r="F102" s="74">
        <f t="shared" si="25"/>
        <v>651</v>
      </c>
      <c r="G102" s="75">
        <f t="shared" si="2"/>
        <v>1.285113607201374E-2</v>
      </c>
      <c r="H102" s="74"/>
      <c r="I102" s="75">
        <f t="shared" si="3"/>
        <v>0</v>
      </c>
      <c r="J102" s="74">
        <v>193</v>
      </c>
      <c r="K102" s="75">
        <f t="shared" si="4"/>
        <v>3.8099374222713544E-3</v>
      </c>
      <c r="L102" s="74">
        <v>205</v>
      </c>
      <c r="M102" s="75">
        <f t="shared" si="5"/>
        <v>4.0468247231379671E-3</v>
      </c>
      <c r="N102" s="74"/>
      <c r="O102" s="75">
        <f t="shared" si="6"/>
        <v>0</v>
      </c>
      <c r="P102" s="74">
        <v>0</v>
      </c>
      <c r="Q102" s="75">
        <f t="shared" si="7"/>
        <v>0</v>
      </c>
      <c r="R102" s="74">
        <v>0</v>
      </c>
      <c r="S102" s="75">
        <f t="shared" si="8"/>
        <v>0</v>
      </c>
      <c r="T102" s="74"/>
      <c r="U102" s="75">
        <f t="shared" si="9"/>
        <v>0</v>
      </c>
      <c r="V102" s="74"/>
      <c r="W102" s="75">
        <f t="shared" si="10"/>
        <v>0</v>
      </c>
      <c r="X102" s="74"/>
      <c r="Y102" s="75">
        <f t="shared" si="11"/>
        <v>0</v>
      </c>
      <c r="Z102" s="74"/>
      <c r="AA102" s="75">
        <f t="shared" si="12"/>
        <v>0</v>
      </c>
      <c r="AB102" s="74">
        <v>184</v>
      </c>
      <c r="AC102" s="75">
        <f t="shared" si="13"/>
        <v>3.6322719466213948E-3</v>
      </c>
      <c r="AD102" s="74"/>
      <c r="AE102" s="75">
        <f t="shared" si="14"/>
        <v>0</v>
      </c>
      <c r="AF102" s="74"/>
      <c r="AG102" s="75">
        <f t="shared" si="15"/>
        <v>0</v>
      </c>
      <c r="AH102" s="74"/>
      <c r="AI102" s="75">
        <f t="shared" si="16"/>
        <v>0</v>
      </c>
      <c r="AJ102" s="74"/>
      <c r="AK102" s="75">
        <f t="shared" si="17"/>
        <v>0</v>
      </c>
      <c r="AL102" s="74">
        <v>0</v>
      </c>
      <c r="AM102" s="75">
        <f t="shared" si="18"/>
        <v>0</v>
      </c>
      <c r="AN102" s="74"/>
      <c r="AO102" s="75">
        <f t="shared" si="19"/>
        <v>0</v>
      </c>
      <c r="AP102" s="74"/>
      <c r="AQ102" s="75">
        <f t="shared" si="20"/>
        <v>0</v>
      </c>
      <c r="AR102" s="74">
        <v>69</v>
      </c>
      <c r="AS102" s="75">
        <f t="shared" si="21"/>
        <v>1.362101979983023E-3</v>
      </c>
      <c r="AT102" s="74"/>
      <c r="AU102" s="75">
        <f t="shared" si="22"/>
        <v>0</v>
      </c>
      <c r="AV102" s="76"/>
      <c r="AW102" s="76"/>
      <c r="AX102" s="76"/>
      <c r="AY102" s="76"/>
      <c r="AZ102" s="76"/>
    </row>
    <row r="103" spans="1:52" ht="13.9">
      <c r="A103" s="73" t="s">
        <v>137</v>
      </c>
      <c r="B103" s="73" t="s">
        <v>126</v>
      </c>
      <c r="C103" s="74">
        <v>157135</v>
      </c>
      <c r="D103" s="74">
        <f t="shared" si="24"/>
        <v>157010</v>
      </c>
      <c r="E103" s="75">
        <f t="shared" si="1"/>
        <v>0.99920450567982944</v>
      </c>
      <c r="F103" s="74">
        <f t="shared" si="25"/>
        <v>125</v>
      </c>
      <c r="G103" s="75">
        <f t="shared" si="2"/>
        <v>7.9549432017055402E-4</v>
      </c>
      <c r="H103" s="74"/>
      <c r="I103" s="75">
        <f t="shared" si="3"/>
        <v>0</v>
      </c>
      <c r="J103" s="74">
        <v>56</v>
      </c>
      <c r="K103" s="75">
        <f t="shared" si="4"/>
        <v>3.5638145543640817E-4</v>
      </c>
      <c r="L103" s="74">
        <v>8</v>
      </c>
      <c r="M103" s="75">
        <f t="shared" si="5"/>
        <v>5.0911636490915455E-5</v>
      </c>
      <c r="N103" s="74"/>
      <c r="O103" s="75">
        <f t="shared" si="6"/>
        <v>0</v>
      </c>
      <c r="P103" s="74">
        <v>0</v>
      </c>
      <c r="Q103" s="75">
        <f t="shared" si="7"/>
        <v>0</v>
      </c>
      <c r="R103" s="74">
        <v>0</v>
      </c>
      <c r="S103" s="75">
        <f t="shared" si="8"/>
        <v>0</v>
      </c>
      <c r="T103" s="74"/>
      <c r="U103" s="75">
        <f t="shared" si="9"/>
        <v>0</v>
      </c>
      <c r="V103" s="74"/>
      <c r="W103" s="75">
        <f t="shared" si="10"/>
        <v>0</v>
      </c>
      <c r="X103" s="74"/>
      <c r="Y103" s="75">
        <f t="shared" si="11"/>
        <v>0</v>
      </c>
      <c r="Z103" s="74"/>
      <c r="AA103" s="75">
        <f t="shared" si="12"/>
        <v>0</v>
      </c>
      <c r="AB103" s="74">
        <v>61</v>
      </c>
      <c r="AC103" s="75">
        <f t="shared" si="13"/>
        <v>3.8820122824323032E-4</v>
      </c>
      <c r="AD103" s="74"/>
      <c r="AE103" s="75">
        <f t="shared" si="14"/>
        <v>0</v>
      </c>
      <c r="AF103" s="74"/>
      <c r="AG103" s="75">
        <f t="shared" si="15"/>
        <v>0</v>
      </c>
      <c r="AH103" s="74"/>
      <c r="AI103" s="75">
        <f t="shared" si="16"/>
        <v>0</v>
      </c>
      <c r="AJ103" s="74"/>
      <c r="AK103" s="75">
        <f t="shared" si="17"/>
        <v>0</v>
      </c>
      <c r="AL103" s="74">
        <v>0</v>
      </c>
      <c r="AM103" s="75">
        <f t="shared" si="18"/>
        <v>0</v>
      </c>
      <c r="AN103" s="74"/>
      <c r="AO103" s="75">
        <f t="shared" si="19"/>
        <v>0</v>
      </c>
      <c r="AP103" s="74"/>
      <c r="AQ103" s="75">
        <f t="shared" si="20"/>
        <v>0</v>
      </c>
      <c r="AR103" s="74">
        <v>0</v>
      </c>
      <c r="AS103" s="75">
        <f t="shared" si="21"/>
        <v>0</v>
      </c>
      <c r="AT103" s="74"/>
      <c r="AU103" s="75">
        <f t="shared" si="22"/>
        <v>0</v>
      </c>
      <c r="AV103" s="76"/>
      <c r="AW103" s="76"/>
      <c r="AX103" s="76"/>
      <c r="AY103" s="76"/>
      <c r="AZ103" s="76"/>
    </row>
    <row r="104" spans="1:52" ht="13.9">
      <c r="A104" s="73" t="s">
        <v>137</v>
      </c>
      <c r="B104" s="73" t="s">
        <v>131</v>
      </c>
      <c r="C104" s="74">
        <v>94593</v>
      </c>
      <c r="D104" s="74">
        <f t="shared" si="24"/>
        <v>94500</v>
      </c>
      <c r="E104" s="75">
        <f t="shared" si="1"/>
        <v>0.99901684056959816</v>
      </c>
      <c r="F104" s="74">
        <f t="shared" si="25"/>
        <v>93</v>
      </c>
      <c r="G104" s="75">
        <f t="shared" si="2"/>
        <v>9.8315943040182675E-4</v>
      </c>
      <c r="H104" s="74"/>
      <c r="I104" s="75">
        <f t="shared" si="3"/>
        <v>0</v>
      </c>
      <c r="J104" s="74">
        <v>44</v>
      </c>
      <c r="K104" s="75">
        <f t="shared" si="4"/>
        <v>4.6515069825462773E-4</v>
      </c>
      <c r="L104" s="74">
        <v>0</v>
      </c>
      <c r="M104" s="75">
        <f t="shared" si="5"/>
        <v>0</v>
      </c>
      <c r="N104" s="74"/>
      <c r="O104" s="75">
        <f t="shared" si="6"/>
        <v>0</v>
      </c>
      <c r="P104" s="74">
        <v>0</v>
      </c>
      <c r="Q104" s="75">
        <f t="shared" si="7"/>
        <v>0</v>
      </c>
      <c r="R104" s="74">
        <v>0</v>
      </c>
      <c r="S104" s="75">
        <f t="shared" si="8"/>
        <v>0</v>
      </c>
      <c r="T104" s="74"/>
      <c r="U104" s="75">
        <f t="shared" si="9"/>
        <v>0</v>
      </c>
      <c r="V104" s="74"/>
      <c r="W104" s="75">
        <f t="shared" si="10"/>
        <v>0</v>
      </c>
      <c r="X104" s="74"/>
      <c r="Y104" s="75">
        <f t="shared" si="11"/>
        <v>0</v>
      </c>
      <c r="Z104" s="74"/>
      <c r="AA104" s="75">
        <f t="shared" si="12"/>
        <v>0</v>
      </c>
      <c r="AB104" s="74">
        <v>49</v>
      </c>
      <c r="AC104" s="75">
        <f t="shared" si="13"/>
        <v>5.1800873214719902E-4</v>
      </c>
      <c r="AD104" s="74"/>
      <c r="AE104" s="75">
        <f t="shared" si="14"/>
        <v>0</v>
      </c>
      <c r="AF104" s="74"/>
      <c r="AG104" s="75">
        <f t="shared" si="15"/>
        <v>0</v>
      </c>
      <c r="AH104" s="74"/>
      <c r="AI104" s="75">
        <f t="shared" si="16"/>
        <v>0</v>
      </c>
      <c r="AJ104" s="74"/>
      <c r="AK104" s="75">
        <f t="shared" si="17"/>
        <v>0</v>
      </c>
      <c r="AL104" s="74">
        <v>0</v>
      </c>
      <c r="AM104" s="75">
        <f t="shared" si="18"/>
        <v>0</v>
      </c>
      <c r="AN104" s="74"/>
      <c r="AO104" s="75">
        <f t="shared" si="19"/>
        <v>0</v>
      </c>
      <c r="AP104" s="74"/>
      <c r="AQ104" s="75">
        <f t="shared" si="20"/>
        <v>0</v>
      </c>
      <c r="AR104" s="74">
        <v>0</v>
      </c>
      <c r="AS104" s="75">
        <f t="shared" si="21"/>
        <v>0</v>
      </c>
      <c r="AT104" s="74"/>
      <c r="AU104" s="75">
        <f t="shared" si="22"/>
        <v>0</v>
      </c>
      <c r="AV104" s="76"/>
      <c r="AW104" s="76"/>
      <c r="AX104" s="76"/>
      <c r="AY104" s="76"/>
      <c r="AZ104" s="76"/>
    </row>
    <row r="105" spans="1:52" ht="13.9">
      <c r="A105" s="73" t="s">
        <v>137</v>
      </c>
      <c r="B105" s="73" t="s">
        <v>127</v>
      </c>
      <c r="C105" s="74">
        <v>99053</v>
      </c>
      <c r="D105" s="74">
        <f t="shared" si="24"/>
        <v>98777</v>
      </c>
      <c r="E105" s="75">
        <f t="shared" si="1"/>
        <v>0.99721361291429844</v>
      </c>
      <c r="F105" s="74">
        <f t="shared" si="25"/>
        <v>276</v>
      </c>
      <c r="G105" s="75">
        <f t="shared" si="2"/>
        <v>2.7863870857015942E-3</v>
      </c>
      <c r="H105" s="74"/>
      <c r="I105" s="75">
        <f t="shared" si="3"/>
        <v>0</v>
      </c>
      <c r="J105" s="74">
        <v>61</v>
      </c>
      <c r="K105" s="75">
        <f t="shared" si="4"/>
        <v>6.1583192836158417E-4</v>
      </c>
      <c r="L105" s="74">
        <v>2</v>
      </c>
      <c r="M105" s="75">
        <f t="shared" si="5"/>
        <v>2.0191210765953579E-5</v>
      </c>
      <c r="N105" s="74"/>
      <c r="O105" s="75">
        <f t="shared" si="6"/>
        <v>0</v>
      </c>
      <c r="P105" s="74">
        <v>1</v>
      </c>
      <c r="Q105" s="75">
        <f t="shared" si="7"/>
        <v>1.009560538297679E-5</v>
      </c>
      <c r="R105" s="74">
        <v>0</v>
      </c>
      <c r="S105" s="75">
        <f t="shared" si="8"/>
        <v>0</v>
      </c>
      <c r="T105" s="74"/>
      <c r="U105" s="75">
        <f t="shared" si="9"/>
        <v>0</v>
      </c>
      <c r="V105" s="74"/>
      <c r="W105" s="75">
        <f t="shared" si="10"/>
        <v>0</v>
      </c>
      <c r="X105" s="74"/>
      <c r="Y105" s="75">
        <f t="shared" si="11"/>
        <v>0</v>
      </c>
      <c r="Z105" s="74"/>
      <c r="AA105" s="75">
        <f t="shared" si="12"/>
        <v>0</v>
      </c>
      <c r="AB105" s="74">
        <v>54</v>
      </c>
      <c r="AC105" s="75">
        <f t="shared" si="13"/>
        <v>5.4516269068074672E-4</v>
      </c>
      <c r="AD105" s="74"/>
      <c r="AE105" s="75">
        <f t="shared" si="14"/>
        <v>0</v>
      </c>
      <c r="AF105" s="74"/>
      <c r="AG105" s="75">
        <f t="shared" si="15"/>
        <v>0</v>
      </c>
      <c r="AH105" s="74"/>
      <c r="AI105" s="75">
        <f t="shared" si="16"/>
        <v>0</v>
      </c>
      <c r="AJ105" s="74"/>
      <c r="AK105" s="75">
        <f t="shared" si="17"/>
        <v>0</v>
      </c>
      <c r="AL105" s="74">
        <v>0</v>
      </c>
      <c r="AM105" s="75">
        <f t="shared" si="18"/>
        <v>0</v>
      </c>
      <c r="AN105" s="74"/>
      <c r="AO105" s="75">
        <f t="shared" si="19"/>
        <v>0</v>
      </c>
      <c r="AP105" s="74"/>
      <c r="AQ105" s="75">
        <f t="shared" si="20"/>
        <v>0</v>
      </c>
      <c r="AR105" s="74">
        <v>158</v>
      </c>
      <c r="AS105" s="75">
        <f t="shared" si="21"/>
        <v>1.5951056505103328E-3</v>
      </c>
      <c r="AT105" s="74"/>
      <c r="AU105" s="75">
        <f t="shared" si="22"/>
        <v>0</v>
      </c>
      <c r="AV105" s="76"/>
      <c r="AW105" s="76"/>
      <c r="AX105" s="76"/>
      <c r="AY105" s="76"/>
      <c r="AZ105" s="76"/>
    </row>
    <row r="106" spans="1:52" ht="13.9">
      <c r="A106" s="73" t="s">
        <v>137</v>
      </c>
      <c r="B106" s="73" t="s">
        <v>125</v>
      </c>
      <c r="C106" s="74">
        <v>167505</v>
      </c>
      <c r="D106" s="74">
        <f t="shared" si="24"/>
        <v>167067</v>
      </c>
      <c r="E106" s="75">
        <f t="shared" si="1"/>
        <v>0.99738515268200945</v>
      </c>
      <c r="F106" s="74">
        <f t="shared" si="25"/>
        <v>438</v>
      </c>
      <c r="G106" s="75">
        <f t="shared" si="2"/>
        <v>2.6148473179905076E-3</v>
      </c>
      <c r="H106" s="74"/>
      <c r="I106" s="75">
        <f t="shared" si="3"/>
        <v>0</v>
      </c>
      <c r="J106" s="74">
        <v>99</v>
      </c>
      <c r="K106" s="75">
        <f t="shared" si="4"/>
        <v>5.9102713351840243E-4</v>
      </c>
      <c r="L106" s="74">
        <v>29</v>
      </c>
      <c r="M106" s="75">
        <f t="shared" si="5"/>
        <v>1.7312916032357243E-4</v>
      </c>
      <c r="N106" s="74"/>
      <c r="O106" s="75">
        <f t="shared" si="6"/>
        <v>0</v>
      </c>
      <c r="P106" s="74">
        <v>6</v>
      </c>
      <c r="Q106" s="75">
        <f t="shared" si="7"/>
        <v>3.581982627384257E-5</v>
      </c>
      <c r="R106" s="74">
        <v>0</v>
      </c>
      <c r="S106" s="75">
        <f t="shared" si="8"/>
        <v>0</v>
      </c>
      <c r="T106" s="74"/>
      <c r="U106" s="75">
        <f t="shared" si="9"/>
        <v>0</v>
      </c>
      <c r="V106" s="74"/>
      <c r="W106" s="75">
        <f t="shared" si="10"/>
        <v>0</v>
      </c>
      <c r="X106" s="74"/>
      <c r="Y106" s="75">
        <f t="shared" si="11"/>
        <v>0</v>
      </c>
      <c r="Z106" s="74"/>
      <c r="AA106" s="75">
        <f t="shared" si="12"/>
        <v>0</v>
      </c>
      <c r="AB106" s="74">
        <v>102</v>
      </c>
      <c r="AC106" s="75">
        <f t="shared" si="13"/>
        <v>6.0893704665532374E-4</v>
      </c>
      <c r="AD106" s="74"/>
      <c r="AE106" s="75">
        <f t="shared" si="14"/>
        <v>0</v>
      </c>
      <c r="AF106" s="74"/>
      <c r="AG106" s="75">
        <f t="shared" si="15"/>
        <v>0</v>
      </c>
      <c r="AH106" s="74"/>
      <c r="AI106" s="75">
        <f t="shared" si="16"/>
        <v>0</v>
      </c>
      <c r="AJ106" s="74"/>
      <c r="AK106" s="75">
        <f t="shared" si="17"/>
        <v>0</v>
      </c>
      <c r="AL106" s="74">
        <v>0</v>
      </c>
      <c r="AM106" s="75">
        <f t="shared" si="18"/>
        <v>0</v>
      </c>
      <c r="AN106" s="74"/>
      <c r="AO106" s="75">
        <f t="shared" si="19"/>
        <v>0</v>
      </c>
      <c r="AP106" s="74"/>
      <c r="AQ106" s="75">
        <f t="shared" si="20"/>
        <v>0</v>
      </c>
      <c r="AR106" s="74">
        <v>202</v>
      </c>
      <c r="AS106" s="75">
        <f t="shared" si="21"/>
        <v>1.2059341512193665E-3</v>
      </c>
      <c r="AT106" s="74"/>
      <c r="AU106" s="75">
        <f t="shared" si="22"/>
        <v>0</v>
      </c>
      <c r="AV106" s="76"/>
      <c r="AW106" s="76"/>
      <c r="AX106" s="76"/>
      <c r="AY106" s="76"/>
      <c r="AZ106" s="76"/>
    </row>
    <row r="107" spans="1:52" ht="13.9">
      <c r="A107" s="73" t="s">
        <v>137</v>
      </c>
      <c r="B107" s="73" t="s">
        <v>138</v>
      </c>
      <c r="C107" s="74">
        <v>104777</v>
      </c>
      <c r="D107" s="74">
        <f t="shared" si="24"/>
        <v>104591</v>
      </c>
      <c r="E107" s="75">
        <f t="shared" si="1"/>
        <v>0.99822480124454793</v>
      </c>
      <c r="F107" s="74">
        <f t="shared" si="25"/>
        <v>186</v>
      </c>
      <c r="G107" s="75">
        <f t="shared" si="2"/>
        <v>1.7751987554520553E-3</v>
      </c>
      <c r="H107" s="74"/>
      <c r="I107" s="75">
        <f t="shared" si="3"/>
        <v>0</v>
      </c>
      <c r="J107" s="74">
        <v>71</v>
      </c>
      <c r="K107" s="75">
        <f t="shared" si="4"/>
        <v>6.77629632457505E-4</v>
      </c>
      <c r="L107" s="74">
        <v>9</v>
      </c>
      <c r="M107" s="75">
        <f t="shared" si="5"/>
        <v>8.5896713973486553E-5</v>
      </c>
      <c r="N107" s="74"/>
      <c r="O107" s="75">
        <f t="shared" si="6"/>
        <v>0</v>
      </c>
      <c r="P107" s="74">
        <v>0</v>
      </c>
      <c r="Q107" s="75">
        <f t="shared" si="7"/>
        <v>0</v>
      </c>
      <c r="R107" s="74">
        <v>0</v>
      </c>
      <c r="S107" s="75">
        <f t="shared" si="8"/>
        <v>0</v>
      </c>
      <c r="T107" s="74"/>
      <c r="U107" s="75">
        <f t="shared" si="9"/>
        <v>0</v>
      </c>
      <c r="V107" s="74"/>
      <c r="W107" s="75">
        <f t="shared" si="10"/>
        <v>0</v>
      </c>
      <c r="X107" s="74"/>
      <c r="Y107" s="75">
        <f t="shared" si="11"/>
        <v>0</v>
      </c>
      <c r="Z107" s="74"/>
      <c r="AA107" s="75">
        <f t="shared" si="12"/>
        <v>0</v>
      </c>
      <c r="AB107" s="74">
        <v>63</v>
      </c>
      <c r="AC107" s="75">
        <f t="shared" si="13"/>
        <v>6.0127699781440584E-4</v>
      </c>
      <c r="AD107" s="74"/>
      <c r="AE107" s="75">
        <f t="shared" si="14"/>
        <v>0</v>
      </c>
      <c r="AF107" s="74"/>
      <c r="AG107" s="75">
        <f t="shared" si="15"/>
        <v>0</v>
      </c>
      <c r="AH107" s="74"/>
      <c r="AI107" s="75">
        <f t="shared" si="16"/>
        <v>0</v>
      </c>
      <c r="AJ107" s="74"/>
      <c r="AK107" s="75">
        <f t="shared" si="17"/>
        <v>0</v>
      </c>
      <c r="AL107" s="74">
        <v>0</v>
      </c>
      <c r="AM107" s="75">
        <f t="shared" si="18"/>
        <v>0</v>
      </c>
      <c r="AN107" s="74"/>
      <c r="AO107" s="75">
        <f t="shared" si="19"/>
        <v>0</v>
      </c>
      <c r="AP107" s="74"/>
      <c r="AQ107" s="75">
        <f t="shared" si="20"/>
        <v>0</v>
      </c>
      <c r="AR107" s="74">
        <v>43</v>
      </c>
      <c r="AS107" s="75">
        <f t="shared" si="21"/>
        <v>4.1039541120665795E-4</v>
      </c>
      <c r="AT107" s="74"/>
      <c r="AU107" s="75">
        <f t="shared" si="22"/>
        <v>0</v>
      </c>
      <c r="AV107" s="76"/>
      <c r="AW107" s="76"/>
      <c r="AX107" s="76"/>
      <c r="AY107" s="76"/>
      <c r="AZ107" s="76"/>
    </row>
    <row r="108" spans="1:52" ht="13.9">
      <c r="A108" s="73" t="s">
        <v>137</v>
      </c>
      <c r="B108" s="73" t="s">
        <v>147</v>
      </c>
      <c r="C108" s="74">
        <v>104320</v>
      </c>
      <c r="D108" s="74">
        <f t="shared" si="24"/>
        <v>104078</v>
      </c>
      <c r="E108" s="75">
        <f t="shared" si="1"/>
        <v>0.99768021472392643</v>
      </c>
      <c r="F108" s="74">
        <f t="shared" si="25"/>
        <v>242</v>
      </c>
      <c r="G108" s="75">
        <f t="shared" si="2"/>
        <v>2.3197852760736197E-3</v>
      </c>
      <c r="H108" s="74"/>
      <c r="I108" s="75">
        <f t="shared" si="3"/>
        <v>0</v>
      </c>
      <c r="J108" s="74">
        <v>77</v>
      </c>
      <c r="K108" s="75">
        <f t="shared" si="4"/>
        <v>7.381134969325153E-4</v>
      </c>
      <c r="L108" s="74">
        <v>20</v>
      </c>
      <c r="M108" s="75">
        <f t="shared" si="5"/>
        <v>1.9171779141104295E-4</v>
      </c>
      <c r="N108" s="74"/>
      <c r="O108" s="75">
        <f t="shared" si="6"/>
        <v>0</v>
      </c>
      <c r="P108" s="74">
        <v>0</v>
      </c>
      <c r="Q108" s="75">
        <f t="shared" si="7"/>
        <v>0</v>
      </c>
      <c r="R108" s="74">
        <v>0</v>
      </c>
      <c r="S108" s="75">
        <f t="shared" si="8"/>
        <v>0</v>
      </c>
      <c r="T108" s="74"/>
      <c r="U108" s="75">
        <f t="shared" si="9"/>
        <v>0</v>
      </c>
      <c r="V108" s="74"/>
      <c r="W108" s="75">
        <f t="shared" si="10"/>
        <v>0</v>
      </c>
      <c r="X108" s="74"/>
      <c r="Y108" s="75">
        <f t="shared" si="11"/>
        <v>0</v>
      </c>
      <c r="Z108" s="74"/>
      <c r="AA108" s="75">
        <f t="shared" si="12"/>
        <v>0</v>
      </c>
      <c r="AB108" s="74">
        <v>76</v>
      </c>
      <c r="AC108" s="75">
        <f t="shared" si="13"/>
        <v>7.2852760736196321E-4</v>
      </c>
      <c r="AD108" s="74"/>
      <c r="AE108" s="75">
        <f t="shared" si="14"/>
        <v>0</v>
      </c>
      <c r="AF108" s="74"/>
      <c r="AG108" s="75">
        <f t="shared" si="15"/>
        <v>0</v>
      </c>
      <c r="AH108" s="74"/>
      <c r="AI108" s="75">
        <f t="shared" si="16"/>
        <v>0</v>
      </c>
      <c r="AJ108" s="74"/>
      <c r="AK108" s="75">
        <f t="shared" si="17"/>
        <v>0</v>
      </c>
      <c r="AL108" s="74">
        <v>0</v>
      </c>
      <c r="AM108" s="75">
        <f t="shared" si="18"/>
        <v>0</v>
      </c>
      <c r="AN108" s="74"/>
      <c r="AO108" s="75">
        <f t="shared" si="19"/>
        <v>0</v>
      </c>
      <c r="AP108" s="74"/>
      <c r="AQ108" s="75">
        <f t="shared" si="20"/>
        <v>0</v>
      </c>
      <c r="AR108" s="74">
        <v>69</v>
      </c>
      <c r="AS108" s="75">
        <f t="shared" si="21"/>
        <v>6.6142638036809814E-4</v>
      </c>
      <c r="AT108" s="74"/>
      <c r="AU108" s="75">
        <f t="shared" si="22"/>
        <v>0</v>
      </c>
      <c r="AV108" s="76"/>
      <c r="AW108" s="76"/>
      <c r="AX108" s="76"/>
      <c r="AY108" s="76"/>
      <c r="AZ108" s="76"/>
    </row>
    <row r="109" spans="1:52" ht="13.9">
      <c r="A109" s="73" t="s">
        <v>137</v>
      </c>
      <c r="B109" s="73" t="s">
        <v>133</v>
      </c>
      <c r="C109" s="74">
        <v>151718</v>
      </c>
      <c r="D109" s="74">
        <f t="shared" si="24"/>
        <v>150842</v>
      </c>
      <c r="E109" s="75">
        <f t="shared" si="1"/>
        <v>0.9942261300570796</v>
      </c>
      <c r="F109" s="74">
        <f t="shared" si="25"/>
        <v>876</v>
      </c>
      <c r="G109" s="75">
        <f t="shared" si="2"/>
        <v>5.773869942920418E-3</v>
      </c>
      <c r="H109" s="74"/>
      <c r="I109" s="75">
        <f t="shared" si="3"/>
        <v>0</v>
      </c>
      <c r="J109" s="74">
        <v>105</v>
      </c>
      <c r="K109" s="75">
        <f t="shared" si="4"/>
        <v>6.9207345206237893E-4</v>
      </c>
      <c r="L109" s="74">
        <v>33</v>
      </c>
      <c r="M109" s="75">
        <f t="shared" si="5"/>
        <v>2.175087992196048E-4</v>
      </c>
      <c r="N109" s="74"/>
      <c r="O109" s="75">
        <f t="shared" si="6"/>
        <v>0</v>
      </c>
      <c r="P109" s="74">
        <v>12</v>
      </c>
      <c r="Q109" s="75">
        <f t="shared" si="7"/>
        <v>7.9094108807129009E-5</v>
      </c>
      <c r="R109" s="74">
        <v>0</v>
      </c>
      <c r="S109" s="75">
        <f t="shared" si="8"/>
        <v>0</v>
      </c>
      <c r="T109" s="74"/>
      <c r="U109" s="75">
        <f t="shared" si="9"/>
        <v>0</v>
      </c>
      <c r="V109" s="74"/>
      <c r="W109" s="75">
        <f t="shared" si="10"/>
        <v>0</v>
      </c>
      <c r="X109" s="74"/>
      <c r="Y109" s="75">
        <f t="shared" si="11"/>
        <v>0</v>
      </c>
      <c r="Z109" s="74"/>
      <c r="AA109" s="75">
        <f t="shared" si="12"/>
        <v>0</v>
      </c>
      <c r="AB109" s="74">
        <v>606</v>
      </c>
      <c r="AC109" s="75">
        <f t="shared" si="13"/>
        <v>3.9942524947600153E-3</v>
      </c>
      <c r="AD109" s="74"/>
      <c r="AE109" s="75">
        <f t="shared" si="14"/>
        <v>0</v>
      </c>
      <c r="AF109" s="74"/>
      <c r="AG109" s="75">
        <f t="shared" si="15"/>
        <v>0</v>
      </c>
      <c r="AH109" s="74"/>
      <c r="AI109" s="75">
        <f t="shared" si="16"/>
        <v>0</v>
      </c>
      <c r="AJ109" s="74"/>
      <c r="AK109" s="75">
        <f t="shared" si="17"/>
        <v>0</v>
      </c>
      <c r="AL109" s="74">
        <v>0</v>
      </c>
      <c r="AM109" s="75">
        <f t="shared" si="18"/>
        <v>0</v>
      </c>
      <c r="AN109" s="74"/>
      <c r="AO109" s="75">
        <f t="shared" si="19"/>
        <v>0</v>
      </c>
      <c r="AP109" s="74"/>
      <c r="AQ109" s="75">
        <f t="shared" si="20"/>
        <v>0</v>
      </c>
      <c r="AR109" s="74">
        <v>120</v>
      </c>
      <c r="AS109" s="75">
        <f t="shared" si="21"/>
        <v>7.9094108807129014E-4</v>
      </c>
      <c r="AT109" s="74"/>
      <c r="AU109" s="75">
        <f t="shared" si="22"/>
        <v>0</v>
      </c>
      <c r="AV109" s="76"/>
      <c r="AW109" s="76"/>
      <c r="AX109" s="76"/>
      <c r="AY109" s="76"/>
      <c r="AZ109" s="76"/>
    </row>
    <row r="110" spans="1:52" ht="13.9">
      <c r="A110" s="73" t="s">
        <v>137</v>
      </c>
      <c r="B110" s="73" t="s">
        <v>134</v>
      </c>
      <c r="C110" s="74">
        <v>144113</v>
      </c>
      <c r="D110" s="74">
        <f t="shared" si="24"/>
        <v>143641</v>
      </c>
      <c r="E110" s="75">
        <f t="shared" si="1"/>
        <v>0.9967247923504472</v>
      </c>
      <c r="F110" s="74">
        <f t="shared" si="25"/>
        <v>472</v>
      </c>
      <c r="G110" s="75">
        <f t="shared" si="2"/>
        <v>3.2752076495527814E-3</v>
      </c>
      <c r="H110" s="74"/>
      <c r="I110" s="75">
        <f t="shared" si="3"/>
        <v>0</v>
      </c>
      <c r="J110" s="74">
        <v>105</v>
      </c>
      <c r="K110" s="75">
        <f t="shared" si="4"/>
        <v>7.2859492204034332E-4</v>
      </c>
      <c r="L110" s="74">
        <v>8</v>
      </c>
      <c r="M110" s="75">
        <f t="shared" si="5"/>
        <v>5.5511994060216633E-5</v>
      </c>
      <c r="N110" s="74"/>
      <c r="O110" s="75">
        <f t="shared" si="6"/>
        <v>0</v>
      </c>
      <c r="P110" s="74">
        <v>0</v>
      </c>
      <c r="Q110" s="75">
        <f t="shared" si="7"/>
        <v>0</v>
      </c>
      <c r="R110" s="74">
        <v>0</v>
      </c>
      <c r="S110" s="75">
        <f t="shared" si="8"/>
        <v>0</v>
      </c>
      <c r="T110" s="74"/>
      <c r="U110" s="75">
        <f t="shared" si="9"/>
        <v>0</v>
      </c>
      <c r="V110" s="74"/>
      <c r="W110" s="75">
        <f t="shared" si="10"/>
        <v>0</v>
      </c>
      <c r="X110" s="74"/>
      <c r="Y110" s="75">
        <f t="shared" si="11"/>
        <v>0</v>
      </c>
      <c r="Z110" s="74"/>
      <c r="AA110" s="75">
        <f t="shared" si="12"/>
        <v>0</v>
      </c>
      <c r="AB110" s="74">
        <v>100</v>
      </c>
      <c r="AC110" s="75">
        <f t="shared" si="13"/>
        <v>6.9389992575270799E-4</v>
      </c>
      <c r="AD110" s="74"/>
      <c r="AE110" s="75">
        <f t="shared" si="14"/>
        <v>0</v>
      </c>
      <c r="AF110" s="74"/>
      <c r="AG110" s="75">
        <f t="shared" si="15"/>
        <v>0</v>
      </c>
      <c r="AH110" s="74"/>
      <c r="AI110" s="75">
        <f t="shared" si="16"/>
        <v>0</v>
      </c>
      <c r="AJ110" s="74"/>
      <c r="AK110" s="75">
        <f t="shared" si="17"/>
        <v>0</v>
      </c>
      <c r="AL110" s="74">
        <v>0</v>
      </c>
      <c r="AM110" s="75">
        <f t="shared" si="18"/>
        <v>0</v>
      </c>
      <c r="AN110" s="74"/>
      <c r="AO110" s="75">
        <f t="shared" si="19"/>
        <v>0</v>
      </c>
      <c r="AP110" s="74"/>
      <c r="AQ110" s="75">
        <f t="shared" si="20"/>
        <v>0</v>
      </c>
      <c r="AR110" s="74">
        <v>259</v>
      </c>
      <c r="AS110" s="75">
        <f t="shared" si="21"/>
        <v>1.7972008076995135E-3</v>
      </c>
      <c r="AT110" s="74"/>
      <c r="AU110" s="75">
        <f t="shared" si="22"/>
        <v>0</v>
      </c>
      <c r="AV110" s="76"/>
      <c r="AW110" s="76"/>
      <c r="AX110" s="76"/>
      <c r="AY110" s="76"/>
      <c r="AZ110" s="76"/>
    </row>
    <row r="111" spans="1:52" ht="13.9">
      <c r="A111" s="73" t="s">
        <v>139</v>
      </c>
      <c r="B111" s="73" t="s">
        <v>126</v>
      </c>
      <c r="C111" s="74">
        <v>101528</v>
      </c>
      <c r="D111" s="74">
        <f t="shared" si="24"/>
        <v>101479</v>
      </c>
      <c r="E111" s="75">
        <f t="shared" si="1"/>
        <v>0.99951737451737455</v>
      </c>
      <c r="F111" s="74">
        <f t="shared" si="25"/>
        <v>49</v>
      </c>
      <c r="G111" s="75">
        <f t="shared" si="2"/>
        <v>4.8262548262548264E-4</v>
      </c>
      <c r="H111" s="74"/>
      <c r="I111" s="75">
        <f t="shared" si="3"/>
        <v>0</v>
      </c>
      <c r="J111" s="74">
        <v>22</v>
      </c>
      <c r="K111" s="75">
        <f t="shared" si="4"/>
        <v>2.1668899219919629E-4</v>
      </c>
      <c r="L111" s="74">
        <v>2</v>
      </c>
      <c r="M111" s="75">
        <f t="shared" si="5"/>
        <v>1.9698999290836026E-5</v>
      </c>
      <c r="N111" s="74"/>
      <c r="O111" s="75">
        <f t="shared" si="6"/>
        <v>0</v>
      </c>
      <c r="P111" s="74">
        <v>0</v>
      </c>
      <c r="Q111" s="75">
        <f t="shared" si="7"/>
        <v>0</v>
      </c>
      <c r="R111" s="74">
        <v>0</v>
      </c>
      <c r="S111" s="75">
        <f t="shared" si="8"/>
        <v>0</v>
      </c>
      <c r="T111" s="74"/>
      <c r="U111" s="75">
        <f t="shared" si="9"/>
        <v>0</v>
      </c>
      <c r="V111" s="74"/>
      <c r="W111" s="75">
        <f t="shared" si="10"/>
        <v>0</v>
      </c>
      <c r="X111" s="74"/>
      <c r="Y111" s="75">
        <f t="shared" si="11"/>
        <v>0</v>
      </c>
      <c r="Z111" s="74"/>
      <c r="AA111" s="75">
        <f t="shared" si="12"/>
        <v>0</v>
      </c>
      <c r="AB111" s="74">
        <v>24</v>
      </c>
      <c r="AC111" s="75">
        <f t="shared" si="13"/>
        <v>2.3638799149003231E-4</v>
      </c>
      <c r="AD111" s="74"/>
      <c r="AE111" s="75">
        <f t="shared" si="14"/>
        <v>0</v>
      </c>
      <c r="AF111" s="74"/>
      <c r="AG111" s="75">
        <f t="shared" si="15"/>
        <v>0</v>
      </c>
      <c r="AH111" s="74"/>
      <c r="AI111" s="75">
        <f t="shared" si="16"/>
        <v>0</v>
      </c>
      <c r="AJ111" s="74"/>
      <c r="AK111" s="75">
        <f t="shared" si="17"/>
        <v>0</v>
      </c>
      <c r="AL111" s="74">
        <v>1</v>
      </c>
      <c r="AM111" s="75">
        <f t="shared" si="18"/>
        <v>9.8494996454180131E-6</v>
      </c>
      <c r="AN111" s="74"/>
      <c r="AO111" s="75">
        <f t="shared" si="19"/>
        <v>0</v>
      </c>
      <c r="AP111" s="74"/>
      <c r="AQ111" s="75">
        <f t="shared" si="20"/>
        <v>0</v>
      </c>
      <c r="AR111" s="74">
        <v>0</v>
      </c>
      <c r="AS111" s="75">
        <f t="shared" si="21"/>
        <v>0</v>
      </c>
      <c r="AT111" s="74"/>
      <c r="AU111" s="75">
        <f t="shared" si="22"/>
        <v>0</v>
      </c>
      <c r="AV111" s="76"/>
      <c r="AW111" s="76"/>
      <c r="AX111" s="76"/>
      <c r="AY111" s="76"/>
      <c r="AZ111" s="76"/>
    </row>
    <row r="112" spans="1:52" ht="13.9">
      <c r="A112" s="73" t="s">
        <v>139</v>
      </c>
      <c r="B112" s="73" t="s">
        <v>131</v>
      </c>
      <c r="C112" s="74">
        <v>121436</v>
      </c>
      <c r="D112" s="74">
        <f t="shared" si="24"/>
        <v>121357</v>
      </c>
      <c r="E112" s="75">
        <f t="shared" si="1"/>
        <v>0.99934945156296318</v>
      </c>
      <c r="F112" s="74">
        <f t="shared" si="25"/>
        <v>79</v>
      </c>
      <c r="G112" s="75">
        <f t="shared" si="2"/>
        <v>6.5054843703679307E-4</v>
      </c>
      <c r="H112" s="74"/>
      <c r="I112" s="75">
        <f t="shared" si="3"/>
        <v>0</v>
      </c>
      <c r="J112" s="74">
        <v>40</v>
      </c>
      <c r="K112" s="75">
        <f t="shared" si="4"/>
        <v>3.2939161368951544E-4</v>
      </c>
      <c r="L112" s="74">
        <v>9</v>
      </c>
      <c r="M112" s="75">
        <f t="shared" si="5"/>
        <v>7.4113113080140981E-5</v>
      </c>
      <c r="N112" s="74"/>
      <c r="O112" s="75">
        <f t="shared" si="6"/>
        <v>0</v>
      </c>
      <c r="P112" s="74">
        <v>0</v>
      </c>
      <c r="Q112" s="75">
        <f t="shared" si="7"/>
        <v>0</v>
      </c>
      <c r="R112" s="74">
        <v>0</v>
      </c>
      <c r="S112" s="75">
        <f t="shared" si="8"/>
        <v>0</v>
      </c>
      <c r="T112" s="74"/>
      <c r="U112" s="75">
        <f t="shared" si="9"/>
        <v>0</v>
      </c>
      <c r="V112" s="74"/>
      <c r="W112" s="75">
        <f t="shared" si="10"/>
        <v>0</v>
      </c>
      <c r="X112" s="74"/>
      <c r="Y112" s="75">
        <f t="shared" si="11"/>
        <v>0</v>
      </c>
      <c r="Z112" s="74"/>
      <c r="AA112" s="75">
        <f t="shared" si="12"/>
        <v>0</v>
      </c>
      <c r="AB112" s="74">
        <v>30</v>
      </c>
      <c r="AC112" s="75">
        <f t="shared" si="13"/>
        <v>2.4704371026713662E-4</v>
      </c>
      <c r="AD112" s="74"/>
      <c r="AE112" s="75">
        <f t="shared" si="14"/>
        <v>0</v>
      </c>
      <c r="AF112" s="74"/>
      <c r="AG112" s="75">
        <f t="shared" si="15"/>
        <v>0</v>
      </c>
      <c r="AH112" s="74"/>
      <c r="AI112" s="75">
        <f t="shared" si="16"/>
        <v>0</v>
      </c>
      <c r="AJ112" s="74"/>
      <c r="AK112" s="75">
        <f t="shared" si="17"/>
        <v>0</v>
      </c>
      <c r="AL112" s="74">
        <v>0</v>
      </c>
      <c r="AM112" s="75">
        <f t="shared" si="18"/>
        <v>0</v>
      </c>
      <c r="AN112" s="74"/>
      <c r="AO112" s="75">
        <f t="shared" si="19"/>
        <v>0</v>
      </c>
      <c r="AP112" s="74"/>
      <c r="AQ112" s="75">
        <f t="shared" si="20"/>
        <v>0</v>
      </c>
      <c r="AR112" s="74">
        <v>0</v>
      </c>
      <c r="AS112" s="75">
        <f t="shared" si="21"/>
        <v>0</v>
      </c>
      <c r="AT112" s="74"/>
      <c r="AU112" s="75">
        <f t="shared" si="22"/>
        <v>0</v>
      </c>
      <c r="AV112" s="76"/>
      <c r="AW112" s="76"/>
      <c r="AX112" s="76"/>
      <c r="AY112" s="76"/>
      <c r="AZ112" s="76"/>
    </row>
    <row r="113" spans="1:52" ht="13.9">
      <c r="A113" s="73" t="s">
        <v>139</v>
      </c>
      <c r="B113" s="73" t="s">
        <v>127</v>
      </c>
      <c r="C113" s="74">
        <v>104934</v>
      </c>
      <c r="D113" s="74">
        <f t="shared" si="24"/>
        <v>104700</v>
      </c>
      <c r="E113" s="75">
        <f t="shared" si="1"/>
        <v>0.99777002687403515</v>
      </c>
      <c r="F113" s="74">
        <f t="shared" si="25"/>
        <v>234</v>
      </c>
      <c r="G113" s="75">
        <f t="shared" si="2"/>
        <v>2.2299731259648923E-3</v>
      </c>
      <c r="H113" s="74"/>
      <c r="I113" s="75">
        <f t="shared" si="3"/>
        <v>0</v>
      </c>
      <c r="J113" s="74">
        <v>71</v>
      </c>
      <c r="K113" s="75">
        <f t="shared" si="4"/>
        <v>6.7661577753635614E-4</v>
      </c>
      <c r="L113" s="74">
        <v>26</v>
      </c>
      <c r="M113" s="75">
        <f t="shared" si="5"/>
        <v>2.4777479177387691E-4</v>
      </c>
      <c r="N113" s="74"/>
      <c r="O113" s="75">
        <f t="shared" si="6"/>
        <v>0</v>
      </c>
      <c r="P113" s="74">
        <v>0</v>
      </c>
      <c r="Q113" s="75">
        <f t="shared" si="7"/>
        <v>0</v>
      </c>
      <c r="R113" s="74">
        <v>0</v>
      </c>
      <c r="S113" s="75">
        <f t="shared" si="8"/>
        <v>0</v>
      </c>
      <c r="T113" s="74"/>
      <c r="U113" s="75">
        <f t="shared" si="9"/>
        <v>0</v>
      </c>
      <c r="V113" s="74"/>
      <c r="W113" s="75">
        <f t="shared" si="10"/>
        <v>0</v>
      </c>
      <c r="X113" s="74"/>
      <c r="Y113" s="75">
        <f t="shared" si="11"/>
        <v>0</v>
      </c>
      <c r="Z113" s="74"/>
      <c r="AA113" s="75">
        <f t="shared" si="12"/>
        <v>0</v>
      </c>
      <c r="AB113" s="74">
        <v>61</v>
      </c>
      <c r="AC113" s="75">
        <f t="shared" si="13"/>
        <v>5.813177807002497E-4</v>
      </c>
      <c r="AD113" s="74"/>
      <c r="AE113" s="75">
        <f t="shared" si="14"/>
        <v>0</v>
      </c>
      <c r="AF113" s="74"/>
      <c r="AG113" s="75">
        <f t="shared" si="15"/>
        <v>0</v>
      </c>
      <c r="AH113" s="74"/>
      <c r="AI113" s="75">
        <f t="shared" si="16"/>
        <v>0</v>
      </c>
      <c r="AJ113" s="74"/>
      <c r="AK113" s="75">
        <f t="shared" si="17"/>
        <v>0</v>
      </c>
      <c r="AL113" s="74">
        <v>0</v>
      </c>
      <c r="AM113" s="75">
        <f t="shared" si="18"/>
        <v>0</v>
      </c>
      <c r="AN113" s="74"/>
      <c r="AO113" s="75">
        <f t="shared" si="19"/>
        <v>0</v>
      </c>
      <c r="AP113" s="74"/>
      <c r="AQ113" s="75">
        <f t="shared" si="20"/>
        <v>0</v>
      </c>
      <c r="AR113" s="74">
        <v>76</v>
      </c>
      <c r="AS113" s="75">
        <f t="shared" si="21"/>
        <v>7.2426477595440941E-4</v>
      </c>
      <c r="AT113" s="74"/>
      <c r="AU113" s="75">
        <f t="shared" si="22"/>
        <v>0</v>
      </c>
      <c r="AV113" s="76"/>
      <c r="AW113" s="76"/>
      <c r="AX113" s="76"/>
      <c r="AY113" s="76"/>
      <c r="AZ113" s="76"/>
    </row>
    <row r="114" spans="1:52" ht="13.9">
      <c r="A114" s="73" t="s">
        <v>139</v>
      </c>
      <c r="B114" s="73" t="s">
        <v>125</v>
      </c>
      <c r="C114" s="74">
        <v>115072</v>
      </c>
      <c r="D114" s="74">
        <f t="shared" si="24"/>
        <v>114690</v>
      </c>
      <c r="E114" s="75">
        <f t="shared" si="1"/>
        <v>0.99668033926585098</v>
      </c>
      <c r="F114" s="74">
        <f t="shared" si="25"/>
        <v>382</v>
      </c>
      <c r="G114" s="75">
        <f t="shared" si="2"/>
        <v>3.3196607341490544E-3</v>
      </c>
      <c r="H114" s="74"/>
      <c r="I114" s="75">
        <f t="shared" si="3"/>
        <v>0</v>
      </c>
      <c r="J114" s="74">
        <v>89</v>
      </c>
      <c r="K114" s="75">
        <f t="shared" si="4"/>
        <v>7.7342880978865404E-4</v>
      </c>
      <c r="L114" s="74">
        <v>61</v>
      </c>
      <c r="M114" s="75">
        <f t="shared" si="5"/>
        <v>5.3010289210233597E-4</v>
      </c>
      <c r="N114" s="74"/>
      <c r="O114" s="75">
        <f t="shared" si="6"/>
        <v>0</v>
      </c>
      <c r="P114" s="74">
        <v>0</v>
      </c>
      <c r="Q114" s="75">
        <f t="shared" si="7"/>
        <v>0</v>
      </c>
      <c r="R114" s="74">
        <v>0</v>
      </c>
      <c r="S114" s="75">
        <f t="shared" si="8"/>
        <v>0</v>
      </c>
      <c r="T114" s="74"/>
      <c r="U114" s="75">
        <f t="shared" si="9"/>
        <v>0</v>
      </c>
      <c r="V114" s="74"/>
      <c r="W114" s="75">
        <f t="shared" si="10"/>
        <v>0</v>
      </c>
      <c r="X114" s="74"/>
      <c r="Y114" s="75">
        <f t="shared" si="11"/>
        <v>0</v>
      </c>
      <c r="Z114" s="74"/>
      <c r="AA114" s="75">
        <f t="shared" si="12"/>
        <v>0</v>
      </c>
      <c r="AB114" s="74">
        <v>87</v>
      </c>
      <c r="AC114" s="75">
        <f t="shared" si="13"/>
        <v>7.5604838709677417E-4</v>
      </c>
      <c r="AD114" s="74"/>
      <c r="AE114" s="75">
        <f t="shared" si="14"/>
        <v>0</v>
      </c>
      <c r="AF114" s="74"/>
      <c r="AG114" s="75">
        <f t="shared" si="15"/>
        <v>0</v>
      </c>
      <c r="AH114" s="74"/>
      <c r="AI114" s="75">
        <f t="shared" si="16"/>
        <v>0</v>
      </c>
      <c r="AJ114" s="74"/>
      <c r="AK114" s="75">
        <f t="shared" si="17"/>
        <v>0</v>
      </c>
      <c r="AL114" s="74">
        <v>0</v>
      </c>
      <c r="AM114" s="75">
        <f t="shared" si="18"/>
        <v>0</v>
      </c>
      <c r="AN114" s="74"/>
      <c r="AO114" s="75">
        <f t="shared" si="19"/>
        <v>0</v>
      </c>
      <c r="AP114" s="74"/>
      <c r="AQ114" s="75">
        <f t="shared" si="20"/>
        <v>0</v>
      </c>
      <c r="AR114" s="74">
        <v>145</v>
      </c>
      <c r="AS114" s="75">
        <f t="shared" si="21"/>
        <v>1.2600806451612903E-3</v>
      </c>
      <c r="AT114" s="74"/>
      <c r="AU114" s="75">
        <f t="shared" si="22"/>
        <v>0</v>
      </c>
      <c r="AV114" s="76"/>
      <c r="AW114" s="76"/>
      <c r="AX114" s="76"/>
      <c r="AY114" s="76"/>
      <c r="AZ114" s="76"/>
    </row>
    <row r="115" spans="1:52" ht="13.9">
      <c r="A115" s="73" t="s">
        <v>139</v>
      </c>
      <c r="B115" s="73" t="s">
        <v>138</v>
      </c>
      <c r="C115" s="74">
        <v>101006</v>
      </c>
      <c r="D115" s="74">
        <f t="shared" si="24"/>
        <v>100654</v>
      </c>
      <c r="E115" s="75">
        <f t="shared" si="1"/>
        <v>0.99651505851137556</v>
      </c>
      <c r="F115" s="74">
        <f t="shared" si="25"/>
        <v>352</v>
      </c>
      <c r="G115" s="75">
        <f t="shared" si="2"/>
        <v>3.4849414886244383E-3</v>
      </c>
      <c r="H115" s="74"/>
      <c r="I115" s="75">
        <f t="shared" si="3"/>
        <v>0</v>
      </c>
      <c r="J115" s="74">
        <v>78</v>
      </c>
      <c r="K115" s="75">
        <f t="shared" si="4"/>
        <v>7.7223135259291522E-4</v>
      </c>
      <c r="L115" s="74">
        <v>56</v>
      </c>
      <c r="M115" s="75">
        <f t="shared" si="5"/>
        <v>5.5442250955388785E-4</v>
      </c>
      <c r="N115" s="74"/>
      <c r="O115" s="75">
        <f t="shared" si="6"/>
        <v>0</v>
      </c>
      <c r="P115" s="74">
        <v>0</v>
      </c>
      <c r="Q115" s="75">
        <f t="shared" si="7"/>
        <v>0</v>
      </c>
      <c r="R115" s="74">
        <v>0</v>
      </c>
      <c r="S115" s="75">
        <f t="shared" si="8"/>
        <v>0</v>
      </c>
      <c r="T115" s="74"/>
      <c r="U115" s="75">
        <f t="shared" si="9"/>
        <v>0</v>
      </c>
      <c r="V115" s="74"/>
      <c r="W115" s="75">
        <f t="shared" si="10"/>
        <v>0</v>
      </c>
      <c r="X115" s="74"/>
      <c r="Y115" s="75">
        <f t="shared" si="11"/>
        <v>0</v>
      </c>
      <c r="Z115" s="74"/>
      <c r="AA115" s="75">
        <f t="shared" si="12"/>
        <v>0</v>
      </c>
      <c r="AB115" s="74">
        <v>72</v>
      </c>
      <c r="AC115" s="75">
        <f t="shared" si="13"/>
        <v>7.1282894085499871E-4</v>
      </c>
      <c r="AD115" s="74"/>
      <c r="AE115" s="75">
        <f t="shared" si="14"/>
        <v>0</v>
      </c>
      <c r="AF115" s="74"/>
      <c r="AG115" s="75">
        <f t="shared" si="15"/>
        <v>0</v>
      </c>
      <c r="AH115" s="74"/>
      <c r="AI115" s="75">
        <f t="shared" si="16"/>
        <v>0</v>
      </c>
      <c r="AJ115" s="74"/>
      <c r="AK115" s="75">
        <f t="shared" si="17"/>
        <v>0</v>
      </c>
      <c r="AL115" s="74">
        <v>0</v>
      </c>
      <c r="AM115" s="75">
        <f t="shared" si="18"/>
        <v>0</v>
      </c>
      <c r="AN115" s="74"/>
      <c r="AO115" s="75">
        <f t="shared" si="19"/>
        <v>0</v>
      </c>
      <c r="AP115" s="74"/>
      <c r="AQ115" s="75">
        <f t="shared" si="20"/>
        <v>0</v>
      </c>
      <c r="AR115" s="74">
        <v>146</v>
      </c>
      <c r="AS115" s="75">
        <f t="shared" si="21"/>
        <v>1.4454586856226363E-3</v>
      </c>
      <c r="AT115" s="74"/>
      <c r="AU115" s="75">
        <f t="shared" si="22"/>
        <v>0</v>
      </c>
      <c r="AV115" s="76"/>
      <c r="AW115" s="76"/>
      <c r="AX115" s="76"/>
      <c r="AY115" s="76"/>
      <c r="AZ115" s="76"/>
    </row>
    <row r="116" spans="1:52" ht="13.9">
      <c r="A116" s="73" t="s">
        <v>139</v>
      </c>
      <c r="B116" s="73" t="s">
        <v>147</v>
      </c>
      <c r="C116" s="74">
        <v>110750</v>
      </c>
      <c r="D116" s="74">
        <f t="shared" si="24"/>
        <v>110384</v>
      </c>
      <c r="E116" s="75">
        <f t="shared" si="1"/>
        <v>0.99669525959367944</v>
      </c>
      <c r="F116" s="74">
        <f t="shared" si="25"/>
        <v>366</v>
      </c>
      <c r="G116" s="75">
        <f t="shared" si="2"/>
        <v>3.3047404063205419E-3</v>
      </c>
      <c r="H116" s="74"/>
      <c r="I116" s="75">
        <f t="shared" si="3"/>
        <v>0</v>
      </c>
      <c r="J116" s="74">
        <v>96</v>
      </c>
      <c r="K116" s="75">
        <f t="shared" si="4"/>
        <v>8.6681715575620771E-4</v>
      </c>
      <c r="L116" s="74">
        <v>54</v>
      </c>
      <c r="M116" s="75">
        <f t="shared" si="5"/>
        <v>4.8758465011286681E-4</v>
      </c>
      <c r="N116" s="74"/>
      <c r="O116" s="75">
        <f t="shared" si="6"/>
        <v>0</v>
      </c>
      <c r="P116" s="74">
        <v>0</v>
      </c>
      <c r="Q116" s="75">
        <f t="shared" si="7"/>
        <v>0</v>
      </c>
      <c r="R116" s="74">
        <v>0</v>
      </c>
      <c r="S116" s="75">
        <f t="shared" si="8"/>
        <v>0</v>
      </c>
      <c r="T116" s="74"/>
      <c r="U116" s="75">
        <f t="shared" si="9"/>
        <v>0</v>
      </c>
      <c r="V116" s="74"/>
      <c r="W116" s="75">
        <f t="shared" si="10"/>
        <v>0</v>
      </c>
      <c r="X116" s="74"/>
      <c r="Y116" s="75">
        <f t="shared" si="11"/>
        <v>0</v>
      </c>
      <c r="Z116" s="74"/>
      <c r="AA116" s="75">
        <f t="shared" si="12"/>
        <v>0</v>
      </c>
      <c r="AB116" s="74">
        <v>84</v>
      </c>
      <c r="AC116" s="75">
        <f t="shared" si="13"/>
        <v>7.5846501128668171E-4</v>
      </c>
      <c r="AD116" s="74"/>
      <c r="AE116" s="75">
        <f t="shared" si="14"/>
        <v>0</v>
      </c>
      <c r="AF116" s="74"/>
      <c r="AG116" s="75">
        <f t="shared" si="15"/>
        <v>0</v>
      </c>
      <c r="AH116" s="74"/>
      <c r="AI116" s="75">
        <f t="shared" si="16"/>
        <v>0</v>
      </c>
      <c r="AJ116" s="74"/>
      <c r="AK116" s="75">
        <f t="shared" si="17"/>
        <v>0</v>
      </c>
      <c r="AL116" s="74">
        <v>0</v>
      </c>
      <c r="AM116" s="75">
        <f t="shared" si="18"/>
        <v>0</v>
      </c>
      <c r="AN116" s="74"/>
      <c r="AO116" s="75">
        <f t="shared" si="19"/>
        <v>0</v>
      </c>
      <c r="AP116" s="74"/>
      <c r="AQ116" s="75">
        <f t="shared" si="20"/>
        <v>0</v>
      </c>
      <c r="AR116" s="74">
        <v>132</v>
      </c>
      <c r="AS116" s="75">
        <f t="shared" si="21"/>
        <v>1.1918735891647855E-3</v>
      </c>
      <c r="AT116" s="74"/>
      <c r="AU116" s="75">
        <f t="shared" si="22"/>
        <v>0</v>
      </c>
      <c r="AV116" s="76"/>
      <c r="AW116" s="76"/>
      <c r="AX116" s="76"/>
      <c r="AY116" s="76"/>
      <c r="AZ116" s="76"/>
    </row>
    <row r="117" spans="1:52" ht="13.9">
      <c r="A117" s="73" t="s">
        <v>139</v>
      </c>
      <c r="B117" s="73" t="s">
        <v>133</v>
      </c>
      <c r="C117" s="74">
        <v>47132</v>
      </c>
      <c r="D117" s="74">
        <f t="shared" si="24"/>
        <v>46957</v>
      </c>
      <c r="E117" s="75">
        <f t="shared" si="1"/>
        <v>0.99628702367818045</v>
      </c>
      <c r="F117" s="74">
        <f t="shared" si="25"/>
        <v>175</v>
      </c>
      <c r="G117" s="75">
        <f t="shared" si="2"/>
        <v>3.7129763218195708E-3</v>
      </c>
      <c r="H117" s="74"/>
      <c r="I117" s="75">
        <f t="shared" si="3"/>
        <v>0</v>
      </c>
      <c r="J117" s="74">
        <v>43</v>
      </c>
      <c r="K117" s="75">
        <f t="shared" si="4"/>
        <v>9.1233132478995161E-4</v>
      </c>
      <c r="L117" s="74">
        <v>30</v>
      </c>
      <c r="M117" s="75">
        <f t="shared" si="5"/>
        <v>6.3651022659764068E-4</v>
      </c>
      <c r="N117" s="74"/>
      <c r="O117" s="75">
        <f t="shared" si="6"/>
        <v>0</v>
      </c>
      <c r="P117" s="74">
        <v>0</v>
      </c>
      <c r="Q117" s="75">
        <f t="shared" si="7"/>
        <v>0</v>
      </c>
      <c r="R117" s="74">
        <v>0</v>
      </c>
      <c r="S117" s="75">
        <f t="shared" si="8"/>
        <v>0</v>
      </c>
      <c r="T117" s="74"/>
      <c r="U117" s="75">
        <f t="shared" si="9"/>
        <v>0</v>
      </c>
      <c r="V117" s="74"/>
      <c r="W117" s="75">
        <f t="shared" si="10"/>
        <v>0</v>
      </c>
      <c r="X117" s="74"/>
      <c r="Y117" s="75">
        <f t="shared" si="11"/>
        <v>0</v>
      </c>
      <c r="Z117" s="74"/>
      <c r="AA117" s="75">
        <f t="shared" si="12"/>
        <v>0</v>
      </c>
      <c r="AB117" s="74">
        <v>35</v>
      </c>
      <c r="AC117" s="75">
        <f t="shared" si="13"/>
        <v>7.4259526436391409E-4</v>
      </c>
      <c r="AD117" s="74"/>
      <c r="AE117" s="75">
        <f t="shared" si="14"/>
        <v>0</v>
      </c>
      <c r="AF117" s="74"/>
      <c r="AG117" s="75">
        <f t="shared" si="15"/>
        <v>0</v>
      </c>
      <c r="AH117" s="74"/>
      <c r="AI117" s="75">
        <f t="shared" si="16"/>
        <v>0</v>
      </c>
      <c r="AJ117" s="74"/>
      <c r="AK117" s="75">
        <f t="shared" si="17"/>
        <v>0</v>
      </c>
      <c r="AL117" s="74">
        <v>0</v>
      </c>
      <c r="AM117" s="75">
        <f t="shared" si="18"/>
        <v>0</v>
      </c>
      <c r="AN117" s="74"/>
      <c r="AO117" s="75">
        <f t="shared" si="19"/>
        <v>0</v>
      </c>
      <c r="AP117" s="74"/>
      <c r="AQ117" s="75">
        <f t="shared" si="20"/>
        <v>0</v>
      </c>
      <c r="AR117" s="74">
        <v>67</v>
      </c>
      <c r="AS117" s="75">
        <f t="shared" si="21"/>
        <v>1.4215395060680641E-3</v>
      </c>
      <c r="AT117" s="74"/>
      <c r="AU117" s="75">
        <f t="shared" si="22"/>
        <v>0</v>
      </c>
      <c r="AV117" s="76"/>
      <c r="AW117" s="76"/>
      <c r="AX117" s="76"/>
      <c r="AY117" s="76"/>
      <c r="AZ117" s="76"/>
    </row>
    <row r="118" spans="1:52" ht="13.9">
      <c r="A118" s="73" t="s">
        <v>140</v>
      </c>
      <c r="B118" s="73" t="s">
        <v>125</v>
      </c>
      <c r="C118" s="74">
        <v>10472</v>
      </c>
      <c r="D118" s="74">
        <f t="shared" si="24"/>
        <v>10424</v>
      </c>
      <c r="E118" s="75">
        <f t="shared" si="1"/>
        <v>0.99541634835752479</v>
      </c>
      <c r="F118" s="74">
        <f t="shared" si="25"/>
        <v>48</v>
      </c>
      <c r="G118" s="75">
        <f t="shared" si="2"/>
        <v>4.5836516424751722E-3</v>
      </c>
      <c r="H118" s="74"/>
      <c r="I118" s="75">
        <f t="shared" si="3"/>
        <v>0</v>
      </c>
      <c r="J118" s="74">
        <v>0</v>
      </c>
      <c r="K118" s="75">
        <f t="shared" si="4"/>
        <v>0</v>
      </c>
      <c r="L118" s="74">
        <v>9</v>
      </c>
      <c r="M118" s="75">
        <f t="shared" si="5"/>
        <v>8.5943468296409474E-4</v>
      </c>
      <c r="N118" s="74"/>
      <c r="O118" s="75">
        <f t="shared" si="6"/>
        <v>0</v>
      </c>
      <c r="P118" s="74">
        <v>32</v>
      </c>
      <c r="Q118" s="75">
        <f t="shared" si="7"/>
        <v>3.0557677616501145E-3</v>
      </c>
      <c r="R118" s="74">
        <v>7</v>
      </c>
      <c r="S118" s="75">
        <f t="shared" si="8"/>
        <v>6.6844919786096253E-4</v>
      </c>
      <c r="T118" s="74"/>
      <c r="U118" s="75">
        <f t="shared" si="9"/>
        <v>0</v>
      </c>
      <c r="V118" s="74"/>
      <c r="W118" s="75">
        <f t="shared" si="10"/>
        <v>0</v>
      </c>
      <c r="X118" s="74"/>
      <c r="Y118" s="75">
        <f t="shared" si="11"/>
        <v>0</v>
      </c>
      <c r="Z118" s="74"/>
      <c r="AA118" s="75">
        <f t="shared" si="12"/>
        <v>0</v>
      </c>
      <c r="AB118" s="74">
        <v>0</v>
      </c>
      <c r="AC118" s="75">
        <f t="shared" si="13"/>
        <v>0</v>
      </c>
      <c r="AD118" s="74"/>
      <c r="AE118" s="75">
        <f t="shared" si="14"/>
        <v>0</v>
      </c>
      <c r="AF118" s="74"/>
      <c r="AG118" s="75">
        <f t="shared" si="15"/>
        <v>0</v>
      </c>
      <c r="AH118" s="74"/>
      <c r="AI118" s="75">
        <f t="shared" si="16"/>
        <v>0</v>
      </c>
      <c r="AJ118" s="74"/>
      <c r="AK118" s="75">
        <f t="shared" si="17"/>
        <v>0</v>
      </c>
      <c r="AL118" s="74">
        <v>0</v>
      </c>
      <c r="AM118" s="75">
        <f t="shared" si="18"/>
        <v>0</v>
      </c>
      <c r="AN118" s="74"/>
      <c r="AO118" s="75">
        <f t="shared" si="19"/>
        <v>0</v>
      </c>
      <c r="AP118" s="74"/>
      <c r="AQ118" s="75">
        <f t="shared" si="20"/>
        <v>0</v>
      </c>
      <c r="AR118" s="74">
        <v>0</v>
      </c>
      <c r="AS118" s="75">
        <f t="shared" si="21"/>
        <v>0</v>
      </c>
      <c r="AT118" s="74"/>
      <c r="AU118" s="75">
        <f t="shared" si="22"/>
        <v>0</v>
      </c>
      <c r="AV118" s="76"/>
      <c r="AW118" s="76"/>
      <c r="AX118" s="76"/>
      <c r="AY118" s="76"/>
      <c r="AZ118" s="76"/>
    </row>
    <row r="119" spans="1:52" ht="13.9">
      <c r="A119" s="73" t="s">
        <v>140</v>
      </c>
      <c r="B119" s="73" t="s">
        <v>138</v>
      </c>
      <c r="C119" s="74">
        <v>93116</v>
      </c>
      <c r="D119" s="74">
        <f t="shared" si="24"/>
        <v>92812</v>
      </c>
      <c r="E119" s="75">
        <f t="shared" si="1"/>
        <v>0.99673525495081405</v>
      </c>
      <c r="F119" s="74">
        <f t="shared" si="25"/>
        <v>304</v>
      </c>
      <c r="G119" s="75">
        <f t="shared" si="2"/>
        <v>3.2647450491859616E-3</v>
      </c>
      <c r="H119" s="74"/>
      <c r="I119" s="75">
        <f t="shared" si="3"/>
        <v>0</v>
      </c>
      <c r="J119" s="74">
        <v>48</v>
      </c>
      <c r="K119" s="75">
        <f t="shared" si="4"/>
        <v>5.1548606039778346E-4</v>
      </c>
      <c r="L119" s="74">
        <v>29</v>
      </c>
      <c r="M119" s="75">
        <f t="shared" si="5"/>
        <v>3.1143949482366083E-4</v>
      </c>
      <c r="N119" s="74"/>
      <c r="O119" s="75">
        <f t="shared" si="6"/>
        <v>0</v>
      </c>
      <c r="P119" s="74">
        <v>19</v>
      </c>
      <c r="Q119" s="75">
        <f t="shared" si="7"/>
        <v>2.040465655741226E-4</v>
      </c>
      <c r="R119" s="74">
        <v>4</v>
      </c>
      <c r="S119" s="75">
        <f t="shared" si="8"/>
        <v>4.2957171699815284E-5</v>
      </c>
      <c r="T119" s="74"/>
      <c r="U119" s="75">
        <f t="shared" si="9"/>
        <v>0</v>
      </c>
      <c r="V119" s="74"/>
      <c r="W119" s="75">
        <f t="shared" si="10"/>
        <v>0</v>
      </c>
      <c r="X119" s="74"/>
      <c r="Y119" s="75">
        <f t="shared" si="11"/>
        <v>0</v>
      </c>
      <c r="Z119" s="74"/>
      <c r="AA119" s="75">
        <f t="shared" si="12"/>
        <v>0</v>
      </c>
      <c r="AB119" s="74">
        <v>46</v>
      </c>
      <c r="AC119" s="75">
        <f t="shared" si="13"/>
        <v>4.940074745478758E-4</v>
      </c>
      <c r="AD119" s="74"/>
      <c r="AE119" s="75">
        <f t="shared" si="14"/>
        <v>0</v>
      </c>
      <c r="AF119" s="74"/>
      <c r="AG119" s="75">
        <f t="shared" si="15"/>
        <v>0</v>
      </c>
      <c r="AH119" s="74"/>
      <c r="AI119" s="75">
        <f t="shared" si="16"/>
        <v>0</v>
      </c>
      <c r="AJ119" s="74"/>
      <c r="AK119" s="75">
        <f t="shared" si="17"/>
        <v>0</v>
      </c>
      <c r="AL119" s="74">
        <v>0</v>
      </c>
      <c r="AM119" s="75">
        <f t="shared" si="18"/>
        <v>0</v>
      </c>
      <c r="AN119" s="74"/>
      <c r="AO119" s="75">
        <f t="shared" si="19"/>
        <v>0</v>
      </c>
      <c r="AP119" s="74"/>
      <c r="AQ119" s="75">
        <f t="shared" si="20"/>
        <v>0</v>
      </c>
      <c r="AR119" s="74">
        <v>158</v>
      </c>
      <c r="AS119" s="75">
        <f t="shared" si="21"/>
        <v>1.6968082821427037E-3</v>
      </c>
      <c r="AT119" s="74"/>
      <c r="AU119" s="75">
        <f t="shared" si="22"/>
        <v>0</v>
      </c>
      <c r="AV119" s="76"/>
      <c r="AW119" s="76"/>
      <c r="AX119" s="76"/>
      <c r="AY119" s="76"/>
      <c r="AZ119" s="76"/>
    </row>
    <row r="120" spans="1:52" ht="13.9">
      <c r="A120" s="73" t="s">
        <v>140</v>
      </c>
      <c r="B120" s="73" t="s">
        <v>147</v>
      </c>
      <c r="C120" s="74">
        <v>88768</v>
      </c>
      <c r="D120" s="74">
        <f t="shared" si="24"/>
        <v>88230</v>
      </c>
      <c r="E120" s="75">
        <f t="shared" si="1"/>
        <v>0.99393925739005051</v>
      </c>
      <c r="F120" s="74">
        <f t="shared" si="25"/>
        <v>538</v>
      </c>
      <c r="G120" s="75">
        <f t="shared" si="2"/>
        <v>6.060742609949531E-3</v>
      </c>
      <c r="H120" s="74"/>
      <c r="I120" s="75">
        <f t="shared" si="3"/>
        <v>0</v>
      </c>
      <c r="J120" s="74">
        <v>51</v>
      </c>
      <c r="K120" s="75">
        <f t="shared" si="4"/>
        <v>5.7453136265320833E-4</v>
      </c>
      <c r="L120" s="74">
        <v>59</v>
      </c>
      <c r="M120" s="75">
        <f t="shared" si="5"/>
        <v>6.6465392934390768E-4</v>
      </c>
      <c r="N120" s="74"/>
      <c r="O120" s="75">
        <f t="shared" si="6"/>
        <v>0</v>
      </c>
      <c r="P120" s="74">
        <v>69</v>
      </c>
      <c r="Q120" s="75">
        <f t="shared" si="7"/>
        <v>7.7730713770728186E-4</v>
      </c>
      <c r="R120" s="74">
        <v>21</v>
      </c>
      <c r="S120" s="75">
        <f t="shared" si="8"/>
        <v>2.3657173756308578E-4</v>
      </c>
      <c r="T120" s="74"/>
      <c r="U120" s="75">
        <f t="shared" si="9"/>
        <v>0</v>
      </c>
      <c r="V120" s="74"/>
      <c r="W120" s="75">
        <f t="shared" si="10"/>
        <v>0</v>
      </c>
      <c r="X120" s="74"/>
      <c r="Y120" s="75">
        <f t="shared" si="11"/>
        <v>0</v>
      </c>
      <c r="Z120" s="74"/>
      <c r="AA120" s="75">
        <f t="shared" si="12"/>
        <v>0</v>
      </c>
      <c r="AB120" s="74">
        <v>35</v>
      </c>
      <c r="AC120" s="75">
        <f t="shared" si="13"/>
        <v>3.9428622927180964E-4</v>
      </c>
      <c r="AD120" s="74"/>
      <c r="AE120" s="75">
        <f t="shared" si="14"/>
        <v>0</v>
      </c>
      <c r="AF120" s="74"/>
      <c r="AG120" s="75">
        <f t="shared" si="15"/>
        <v>0</v>
      </c>
      <c r="AH120" s="74"/>
      <c r="AI120" s="75">
        <f t="shared" si="16"/>
        <v>0</v>
      </c>
      <c r="AJ120" s="74"/>
      <c r="AK120" s="75">
        <f t="shared" si="17"/>
        <v>0</v>
      </c>
      <c r="AL120" s="74">
        <v>0</v>
      </c>
      <c r="AM120" s="75">
        <f t="shared" si="18"/>
        <v>0</v>
      </c>
      <c r="AN120" s="74"/>
      <c r="AO120" s="75">
        <f t="shared" si="19"/>
        <v>0</v>
      </c>
      <c r="AP120" s="74"/>
      <c r="AQ120" s="75">
        <f t="shared" si="20"/>
        <v>0</v>
      </c>
      <c r="AR120" s="74">
        <v>303</v>
      </c>
      <c r="AS120" s="75">
        <f t="shared" si="21"/>
        <v>3.4133922134102377E-3</v>
      </c>
      <c r="AT120" s="74"/>
      <c r="AU120" s="75">
        <f t="shared" si="22"/>
        <v>0</v>
      </c>
      <c r="AV120" s="76"/>
      <c r="AW120" s="76"/>
      <c r="AX120" s="76"/>
      <c r="AY120" s="76"/>
      <c r="AZ120" s="76"/>
    </row>
    <row r="121" spans="1:52" ht="13.9">
      <c r="A121" s="73" t="s">
        <v>140</v>
      </c>
      <c r="B121" s="73" t="s">
        <v>133</v>
      </c>
      <c r="C121" s="74">
        <v>98912</v>
      </c>
      <c r="D121" s="74">
        <f t="shared" si="24"/>
        <v>98342</v>
      </c>
      <c r="E121" s="75">
        <f t="shared" si="1"/>
        <v>0.99423730184406345</v>
      </c>
      <c r="F121" s="74">
        <f t="shared" si="25"/>
        <v>570</v>
      </c>
      <c r="G121" s="75">
        <f t="shared" si="2"/>
        <v>5.7626981559365902E-3</v>
      </c>
      <c r="H121" s="74"/>
      <c r="I121" s="75">
        <f t="shared" si="3"/>
        <v>0</v>
      </c>
      <c r="J121" s="74">
        <v>127</v>
      </c>
      <c r="K121" s="75">
        <f t="shared" si="4"/>
        <v>1.2839695891297316E-3</v>
      </c>
      <c r="L121" s="74">
        <v>60</v>
      </c>
      <c r="M121" s="75">
        <f t="shared" si="5"/>
        <v>6.065998058880621E-4</v>
      </c>
      <c r="N121" s="74"/>
      <c r="O121" s="75">
        <f t="shared" si="6"/>
        <v>0</v>
      </c>
      <c r="P121" s="74">
        <v>70</v>
      </c>
      <c r="Q121" s="75">
        <f t="shared" si="7"/>
        <v>7.0769977353607244E-4</v>
      </c>
      <c r="R121" s="74">
        <v>17</v>
      </c>
      <c r="S121" s="75">
        <f t="shared" si="8"/>
        <v>1.718699450016176E-4</v>
      </c>
      <c r="T121" s="74"/>
      <c r="U121" s="75">
        <f t="shared" si="9"/>
        <v>0</v>
      </c>
      <c r="V121" s="74"/>
      <c r="W121" s="75">
        <f t="shared" si="10"/>
        <v>0</v>
      </c>
      <c r="X121" s="74"/>
      <c r="Y121" s="75">
        <f t="shared" si="11"/>
        <v>0</v>
      </c>
      <c r="Z121" s="74"/>
      <c r="AA121" s="75">
        <f t="shared" si="12"/>
        <v>0</v>
      </c>
      <c r="AB121" s="74">
        <v>53</v>
      </c>
      <c r="AC121" s="75">
        <f t="shared" si="13"/>
        <v>5.3582982853445484E-4</v>
      </c>
      <c r="AD121" s="74"/>
      <c r="AE121" s="75">
        <f t="shared" si="14"/>
        <v>0</v>
      </c>
      <c r="AF121" s="74"/>
      <c r="AG121" s="75">
        <f t="shared" si="15"/>
        <v>0</v>
      </c>
      <c r="AH121" s="74"/>
      <c r="AI121" s="75">
        <f t="shared" si="16"/>
        <v>0</v>
      </c>
      <c r="AJ121" s="74"/>
      <c r="AK121" s="75">
        <f t="shared" si="17"/>
        <v>0</v>
      </c>
      <c r="AL121" s="74">
        <v>0</v>
      </c>
      <c r="AM121" s="75">
        <f t="shared" si="18"/>
        <v>0</v>
      </c>
      <c r="AN121" s="74"/>
      <c r="AO121" s="75">
        <f t="shared" si="19"/>
        <v>0</v>
      </c>
      <c r="AP121" s="74"/>
      <c r="AQ121" s="75">
        <f t="shared" si="20"/>
        <v>0</v>
      </c>
      <c r="AR121" s="74">
        <v>243</v>
      </c>
      <c r="AS121" s="75">
        <f t="shared" si="21"/>
        <v>2.4567292138466517E-3</v>
      </c>
      <c r="AT121" s="74"/>
      <c r="AU121" s="75">
        <f t="shared" si="22"/>
        <v>0</v>
      </c>
      <c r="AV121" s="76"/>
      <c r="AW121" s="76"/>
      <c r="AX121" s="76"/>
      <c r="AY121" s="76"/>
      <c r="AZ121" s="76"/>
    </row>
    <row r="122" spans="1:52" ht="13.9">
      <c r="A122" s="73" t="s">
        <v>140</v>
      </c>
      <c r="B122" s="73" t="s">
        <v>134</v>
      </c>
      <c r="C122" s="74">
        <v>107018</v>
      </c>
      <c r="D122" s="74">
        <f t="shared" si="24"/>
        <v>106380</v>
      </c>
      <c r="E122" s="75">
        <f t="shared" si="1"/>
        <v>0.99403838606589545</v>
      </c>
      <c r="F122" s="74">
        <f t="shared" si="25"/>
        <v>638</v>
      </c>
      <c r="G122" s="75">
        <f t="shared" si="2"/>
        <v>5.961613934104543E-3</v>
      </c>
      <c r="H122" s="74"/>
      <c r="I122" s="75">
        <f t="shared" si="3"/>
        <v>0</v>
      </c>
      <c r="J122" s="74">
        <v>68</v>
      </c>
      <c r="K122" s="75">
        <f t="shared" si="4"/>
        <v>6.35407127772898E-4</v>
      </c>
      <c r="L122" s="74">
        <v>33</v>
      </c>
      <c r="M122" s="75">
        <f t="shared" si="5"/>
        <v>3.0835934141920049E-4</v>
      </c>
      <c r="N122" s="74"/>
      <c r="O122" s="75">
        <f t="shared" si="6"/>
        <v>0</v>
      </c>
      <c r="P122" s="74">
        <v>59</v>
      </c>
      <c r="Q122" s="75">
        <f t="shared" si="7"/>
        <v>5.5130912556766156E-4</v>
      </c>
      <c r="R122" s="74">
        <v>12</v>
      </c>
      <c r="S122" s="75">
        <f t="shared" si="8"/>
        <v>1.12130669606982E-4</v>
      </c>
      <c r="T122" s="74"/>
      <c r="U122" s="75">
        <f t="shared" si="9"/>
        <v>0</v>
      </c>
      <c r="V122" s="74"/>
      <c r="W122" s="75">
        <f t="shared" si="10"/>
        <v>0</v>
      </c>
      <c r="X122" s="74"/>
      <c r="Y122" s="75">
        <f t="shared" si="11"/>
        <v>0</v>
      </c>
      <c r="Z122" s="74"/>
      <c r="AA122" s="75">
        <f t="shared" si="12"/>
        <v>0</v>
      </c>
      <c r="AB122" s="74">
        <v>50</v>
      </c>
      <c r="AC122" s="75">
        <f t="shared" si="13"/>
        <v>4.6721112336242502E-4</v>
      </c>
      <c r="AD122" s="74"/>
      <c r="AE122" s="75">
        <f t="shared" si="14"/>
        <v>0</v>
      </c>
      <c r="AF122" s="74"/>
      <c r="AG122" s="75">
        <f t="shared" si="15"/>
        <v>0</v>
      </c>
      <c r="AH122" s="74"/>
      <c r="AI122" s="75">
        <f t="shared" si="16"/>
        <v>0</v>
      </c>
      <c r="AJ122" s="74"/>
      <c r="AK122" s="75">
        <f t="shared" si="17"/>
        <v>0</v>
      </c>
      <c r="AL122" s="74">
        <v>0</v>
      </c>
      <c r="AM122" s="75">
        <f t="shared" si="18"/>
        <v>0</v>
      </c>
      <c r="AN122" s="74"/>
      <c r="AO122" s="75">
        <f t="shared" si="19"/>
        <v>0</v>
      </c>
      <c r="AP122" s="74"/>
      <c r="AQ122" s="75">
        <f t="shared" si="20"/>
        <v>0</v>
      </c>
      <c r="AR122" s="74">
        <v>416</v>
      </c>
      <c r="AS122" s="75">
        <f t="shared" si="21"/>
        <v>3.8871965463753762E-3</v>
      </c>
      <c r="AT122" s="74"/>
      <c r="AU122" s="75">
        <f t="shared" si="22"/>
        <v>0</v>
      </c>
      <c r="AV122" s="76"/>
      <c r="AW122" s="76"/>
      <c r="AX122" s="76"/>
      <c r="AY122" s="76"/>
      <c r="AZ122" s="76"/>
    </row>
    <row r="123" spans="1:52" ht="13.9">
      <c r="A123" s="73" t="s">
        <v>142</v>
      </c>
      <c r="B123" s="73" t="s">
        <v>126</v>
      </c>
      <c r="C123" s="74">
        <v>60168</v>
      </c>
      <c r="D123" s="74">
        <f t="shared" si="24"/>
        <v>60128</v>
      </c>
      <c r="E123" s="75">
        <f t="shared" si="1"/>
        <v>0.99933519478792709</v>
      </c>
      <c r="F123" s="74">
        <f t="shared" si="25"/>
        <v>40</v>
      </c>
      <c r="G123" s="75">
        <f t="shared" si="2"/>
        <v>6.6480521207286261E-4</v>
      </c>
      <c r="H123" s="74"/>
      <c r="I123" s="75">
        <f t="shared" si="3"/>
        <v>0</v>
      </c>
      <c r="J123" s="74">
        <v>30</v>
      </c>
      <c r="K123" s="75">
        <f t="shared" si="4"/>
        <v>4.9860390905464701E-4</v>
      </c>
      <c r="L123" s="74">
        <v>1</v>
      </c>
      <c r="M123" s="75">
        <f t="shared" si="5"/>
        <v>1.6620130301821565E-5</v>
      </c>
      <c r="N123" s="74"/>
      <c r="O123" s="75">
        <f t="shared" si="6"/>
        <v>0</v>
      </c>
      <c r="P123" s="74">
        <v>0</v>
      </c>
      <c r="Q123" s="75">
        <f t="shared" si="7"/>
        <v>0</v>
      </c>
      <c r="R123" s="74">
        <v>0</v>
      </c>
      <c r="S123" s="75">
        <f t="shared" si="8"/>
        <v>0</v>
      </c>
      <c r="T123" s="74">
        <v>0</v>
      </c>
      <c r="U123" s="75">
        <f t="shared" si="9"/>
        <v>0</v>
      </c>
      <c r="V123" s="74"/>
      <c r="W123" s="75">
        <f t="shared" si="10"/>
        <v>0</v>
      </c>
      <c r="X123" s="74"/>
      <c r="Y123" s="75">
        <f t="shared" si="11"/>
        <v>0</v>
      </c>
      <c r="Z123" s="74"/>
      <c r="AA123" s="75">
        <f t="shared" si="12"/>
        <v>0</v>
      </c>
      <c r="AB123" s="74">
        <v>9</v>
      </c>
      <c r="AC123" s="75">
        <f t="shared" si="13"/>
        <v>1.4958117271639409E-4</v>
      </c>
      <c r="AD123" s="74"/>
      <c r="AE123" s="75">
        <f t="shared" si="14"/>
        <v>0</v>
      </c>
      <c r="AF123" s="74"/>
      <c r="AG123" s="75">
        <f t="shared" si="15"/>
        <v>0</v>
      </c>
      <c r="AH123" s="74"/>
      <c r="AI123" s="75">
        <f t="shared" si="16"/>
        <v>0</v>
      </c>
      <c r="AJ123" s="74"/>
      <c r="AK123" s="75">
        <f t="shared" si="17"/>
        <v>0</v>
      </c>
      <c r="AL123" s="74">
        <v>0</v>
      </c>
      <c r="AM123" s="75">
        <f t="shared" si="18"/>
        <v>0</v>
      </c>
      <c r="AN123" s="74"/>
      <c r="AO123" s="75">
        <f t="shared" si="19"/>
        <v>0</v>
      </c>
      <c r="AP123" s="74"/>
      <c r="AQ123" s="75">
        <f t="shared" si="20"/>
        <v>0</v>
      </c>
      <c r="AR123" s="74">
        <v>0</v>
      </c>
      <c r="AS123" s="75">
        <f t="shared" si="21"/>
        <v>0</v>
      </c>
      <c r="AT123" s="74"/>
      <c r="AU123" s="75">
        <f t="shared" si="22"/>
        <v>0</v>
      </c>
      <c r="AV123" s="76"/>
      <c r="AW123" s="76"/>
      <c r="AX123" s="76"/>
      <c r="AY123" s="76"/>
      <c r="AZ123" s="76"/>
    </row>
    <row r="124" spans="1:52" ht="13.9">
      <c r="A124" s="73" t="s">
        <v>142</v>
      </c>
      <c r="B124" s="73" t="s">
        <v>147</v>
      </c>
      <c r="C124" s="74">
        <v>125428</v>
      </c>
      <c r="D124" s="74">
        <f t="shared" si="24"/>
        <v>125147</v>
      </c>
      <c r="E124" s="75">
        <f t="shared" si="1"/>
        <v>0.99775967088688333</v>
      </c>
      <c r="F124" s="74">
        <f t="shared" si="25"/>
        <v>281</v>
      </c>
      <c r="G124" s="75">
        <f t="shared" si="2"/>
        <v>2.2403291131166884E-3</v>
      </c>
      <c r="H124" s="74"/>
      <c r="I124" s="75">
        <f t="shared" si="3"/>
        <v>0</v>
      </c>
      <c r="J124" s="74">
        <v>115</v>
      </c>
      <c r="K124" s="75">
        <f t="shared" si="4"/>
        <v>9.1686066906910733E-4</v>
      </c>
      <c r="L124" s="74">
        <v>40</v>
      </c>
      <c r="M124" s="75">
        <f t="shared" si="5"/>
        <v>3.1890805880664604E-4</v>
      </c>
      <c r="N124" s="74"/>
      <c r="O124" s="75">
        <f t="shared" si="6"/>
        <v>0</v>
      </c>
      <c r="P124" s="74">
        <v>0</v>
      </c>
      <c r="Q124" s="75">
        <f t="shared" si="7"/>
        <v>0</v>
      </c>
      <c r="R124" s="74">
        <v>0</v>
      </c>
      <c r="S124" s="75">
        <f t="shared" si="8"/>
        <v>0</v>
      </c>
      <c r="T124" s="74">
        <v>0</v>
      </c>
      <c r="U124" s="75">
        <f t="shared" si="9"/>
        <v>0</v>
      </c>
      <c r="V124" s="74"/>
      <c r="W124" s="75">
        <f t="shared" si="10"/>
        <v>0</v>
      </c>
      <c r="X124" s="74"/>
      <c r="Y124" s="75">
        <f t="shared" si="11"/>
        <v>0</v>
      </c>
      <c r="Z124" s="74"/>
      <c r="AA124" s="75">
        <f t="shared" si="12"/>
        <v>0</v>
      </c>
      <c r="AB124" s="74">
        <v>96</v>
      </c>
      <c r="AC124" s="75">
        <f t="shared" si="13"/>
        <v>7.6537934113595049E-4</v>
      </c>
      <c r="AD124" s="74"/>
      <c r="AE124" s="75">
        <f t="shared" si="14"/>
        <v>0</v>
      </c>
      <c r="AF124" s="74"/>
      <c r="AG124" s="75">
        <f t="shared" si="15"/>
        <v>0</v>
      </c>
      <c r="AH124" s="74"/>
      <c r="AI124" s="75">
        <f t="shared" si="16"/>
        <v>0</v>
      </c>
      <c r="AJ124" s="74"/>
      <c r="AK124" s="75">
        <f t="shared" si="17"/>
        <v>0</v>
      </c>
      <c r="AL124" s="74">
        <v>0</v>
      </c>
      <c r="AM124" s="75">
        <f t="shared" si="18"/>
        <v>0</v>
      </c>
      <c r="AN124" s="74"/>
      <c r="AO124" s="75">
        <f t="shared" si="19"/>
        <v>0</v>
      </c>
      <c r="AP124" s="74"/>
      <c r="AQ124" s="75">
        <f t="shared" si="20"/>
        <v>0</v>
      </c>
      <c r="AR124" s="74">
        <v>30</v>
      </c>
      <c r="AS124" s="75">
        <f t="shared" si="21"/>
        <v>2.3918104410498454E-4</v>
      </c>
      <c r="AT124" s="74"/>
      <c r="AU124" s="75">
        <f t="shared" si="22"/>
        <v>0</v>
      </c>
      <c r="AV124" s="76"/>
      <c r="AW124" s="76"/>
      <c r="AX124" s="76"/>
      <c r="AY124" s="76"/>
      <c r="AZ124" s="76"/>
    </row>
    <row r="125" spans="1:52" ht="13.9">
      <c r="A125" s="73" t="s">
        <v>142</v>
      </c>
      <c r="B125" s="73" t="s">
        <v>133</v>
      </c>
      <c r="C125" s="74">
        <v>118323</v>
      </c>
      <c r="D125" s="74">
        <f t="shared" si="24"/>
        <v>117546</v>
      </c>
      <c r="E125" s="75">
        <f t="shared" si="1"/>
        <v>0.99343322938059375</v>
      </c>
      <c r="F125" s="74">
        <f t="shared" si="25"/>
        <v>777</v>
      </c>
      <c r="G125" s="75">
        <f t="shared" si="2"/>
        <v>6.5667706194062021E-3</v>
      </c>
      <c r="H125" s="74"/>
      <c r="I125" s="75">
        <f t="shared" si="3"/>
        <v>0</v>
      </c>
      <c r="J125" s="74">
        <v>586</v>
      </c>
      <c r="K125" s="75">
        <f t="shared" si="4"/>
        <v>4.9525451518301596E-3</v>
      </c>
      <c r="L125" s="74">
        <v>68</v>
      </c>
      <c r="M125" s="75">
        <f t="shared" si="5"/>
        <v>5.746980722260254E-4</v>
      </c>
      <c r="N125" s="74"/>
      <c r="O125" s="75">
        <f t="shared" si="6"/>
        <v>0</v>
      </c>
      <c r="P125" s="74">
        <v>0</v>
      </c>
      <c r="Q125" s="75">
        <f t="shared" si="7"/>
        <v>0</v>
      </c>
      <c r="R125" s="74">
        <v>0</v>
      </c>
      <c r="S125" s="75">
        <f t="shared" si="8"/>
        <v>0</v>
      </c>
      <c r="T125" s="74">
        <v>0</v>
      </c>
      <c r="U125" s="75">
        <f t="shared" si="9"/>
        <v>0</v>
      </c>
      <c r="V125" s="74"/>
      <c r="W125" s="75">
        <f t="shared" si="10"/>
        <v>0</v>
      </c>
      <c r="X125" s="74"/>
      <c r="Y125" s="75">
        <f t="shared" si="11"/>
        <v>0</v>
      </c>
      <c r="Z125" s="74"/>
      <c r="AA125" s="75">
        <f t="shared" si="12"/>
        <v>0</v>
      </c>
      <c r="AB125" s="74">
        <v>89</v>
      </c>
      <c r="AC125" s="75">
        <f t="shared" si="13"/>
        <v>7.521783592370038E-4</v>
      </c>
      <c r="AD125" s="74"/>
      <c r="AE125" s="75">
        <f t="shared" si="14"/>
        <v>0</v>
      </c>
      <c r="AF125" s="74"/>
      <c r="AG125" s="75">
        <f t="shared" si="15"/>
        <v>0</v>
      </c>
      <c r="AH125" s="74"/>
      <c r="AI125" s="75">
        <f t="shared" si="16"/>
        <v>0</v>
      </c>
      <c r="AJ125" s="74"/>
      <c r="AK125" s="75">
        <f t="shared" si="17"/>
        <v>0</v>
      </c>
      <c r="AL125" s="74">
        <v>0</v>
      </c>
      <c r="AM125" s="75">
        <f t="shared" si="18"/>
        <v>0</v>
      </c>
      <c r="AN125" s="74"/>
      <c r="AO125" s="75">
        <f t="shared" si="19"/>
        <v>0</v>
      </c>
      <c r="AP125" s="74"/>
      <c r="AQ125" s="75">
        <f t="shared" si="20"/>
        <v>0</v>
      </c>
      <c r="AR125" s="74">
        <v>34</v>
      </c>
      <c r="AS125" s="75">
        <f t="shared" si="21"/>
        <v>2.873490361130127E-4</v>
      </c>
      <c r="AT125" s="74"/>
      <c r="AU125" s="75">
        <f t="shared" si="22"/>
        <v>0</v>
      </c>
      <c r="AV125" s="76"/>
      <c r="AW125" s="76"/>
      <c r="AX125" s="76"/>
      <c r="AY125" s="76"/>
      <c r="AZ125" s="76"/>
    </row>
    <row r="126" spans="1:52" ht="13.9">
      <c r="A126" s="73" t="s">
        <v>142</v>
      </c>
      <c r="B126" s="73" t="s">
        <v>134</v>
      </c>
      <c r="C126" s="74">
        <v>77638</v>
      </c>
      <c r="D126" s="74">
        <f t="shared" si="24"/>
        <v>76995</v>
      </c>
      <c r="E126" s="75">
        <f t="shared" si="1"/>
        <v>0.99171797315747445</v>
      </c>
      <c r="F126" s="74">
        <f t="shared" si="25"/>
        <v>643</v>
      </c>
      <c r="G126" s="75">
        <f t="shared" si="2"/>
        <v>8.282026842525568E-3</v>
      </c>
      <c r="H126" s="74"/>
      <c r="I126" s="75">
        <f t="shared" si="3"/>
        <v>0</v>
      </c>
      <c r="J126" s="74">
        <v>52</v>
      </c>
      <c r="K126" s="75">
        <f t="shared" si="4"/>
        <v>6.6977511012648449E-4</v>
      </c>
      <c r="L126" s="74">
        <v>32</v>
      </c>
      <c r="M126" s="75">
        <f t="shared" si="5"/>
        <v>4.1216929853937507E-4</v>
      </c>
      <c r="N126" s="74"/>
      <c r="O126" s="75">
        <f t="shared" si="6"/>
        <v>0</v>
      </c>
      <c r="P126" s="74">
        <v>0</v>
      </c>
      <c r="Q126" s="75">
        <f t="shared" si="7"/>
        <v>0</v>
      </c>
      <c r="R126" s="74">
        <v>0</v>
      </c>
      <c r="S126" s="75">
        <f t="shared" si="8"/>
        <v>0</v>
      </c>
      <c r="T126" s="74">
        <v>0</v>
      </c>
      <c r="U126" s="75">
        <f t="shared" si="9"/>
        <v>0</v>
      </c>
      <c r="V126" s="74"/>
      <c r="W126" s="75">
        <f t="shared" si="10"/>
        <v>0</v>
      </c>
      <c r="X126" s="74"/>
      <c r="Y126" s="75">
        <f t="shared" si="11"/>
        <v>0</v>
      </c>
      <c r="Z126" s="74"/>
      <c r="AA126" s="75">
        <f t="shared" si="12"/>
        <v>0</v>
      </c>
      <c r="AB126" s="74">
        <v>51</v>
      </c>
      <c r="AC126" s="75">
        <f t="shared" si="13"/>
        <v>6.5689481954712893E-4</v>
      </c>
      <c r="AD126" s="74"/>
      <c r="AE126" s="75">
        <f t="shared" si="14"/>
        <v>0</v>
      </c>
      <c r="AF126" s="74"/>
      <c r="AG126" s="75">
        <f t="shared" si="15"/>
        <v>0</v>
      </c>
      <c r="AH126" s="74"/>
      <c r="AI126" s="75">
        <f t="shared" si="16"/>
        <v>0</v>
      </c>
      <c r="AJ126" s="74"/>
      <c r="AK126" s="75">
        <f t="shared" si="17"/>
        <v>0</v>
      </c>
      <c r="AL126" s="74">
        <v>0</v>
      </c>
      <c r="AM126" s="75">
        <f t="shared" si="18"/>
        <v>0</v>
      </c>
      <c r="AN126" s="74"/>
      <c r="AO126" s="75">
        <f t="shared" si="19"/>
        <v>0</v>
      </c>
      <c r="AP126" s="74"/>
      <c r="AQ126" s="75">
        <f t="shared" si="20"/>
        <v>0</v>
      </c>
      <c r="AR126" s="74">
        <v>508</v>
      </c>
      <c r="AS126" s="75">
        <f t="shared" si="21"/>
        <v>6.5431876143125789E-3</v>
      </c>
      <c r="AT126" s="74"/>
      <c r="AU126" s="75">
        <f t="shared" si="22"/>
        <v>0</v>
      </c>
      <c r="AV126" s="76"/>
      <c r="AW126" s="76"/>
      <c r="AX126" s="76"/>
      <c r="AY126" s="76"/>
      <c r="AZ126" s="76"/>
    </row>
    <row r="127" spans="1:52" ht="13.9">
      <c r="A127" s="73" t="s">
        <v>145</v>
      </c>
      <c r="B127" s="73" t="s">
        <v>125</v>
      </c>
      <c r="C127" s="74">
        <v>22640</v>
      </c>
      <c r="D127" s="74">
        <f t="shared" si="24"/>
        <v>22618</v>
      </c>
      <c r="E127" s="75">
        <f t="shared" si="1"/>
        <v>0.99902826855123672</v>
      </c>
      <c r="F127" s="74">
        <f t="shared" si="25"/>
        <v>22</v>
      </c>
      <c r="G127" s="75">
        <f t="shared" si="2"/>
        <v>9.7173144876325094E-4</v>
      </c>
      <c r="H127" s="74"/>
      <c r="I127" s="75">
        <f t="shared" si="3"/>
        <v>0</v>
      </c>
      <c r="J127" s="74">
        <v>0</v>
      </c>
      <c r="K127" s="75">
        <f t="shared" si="4"/>
        <v>0</v>
      </c>
      <c r="L127" s="74">
        <v>22</v>
      </c>
      <c r="M127" s="75">
        <f t="shared" si="5"/>
        <v>9.7173144876325094E-4</v>
      </c>
      <c r="N127" s="74"/>
      <c r="O127" s="75">
        <f t="shared" si="6"/>
        <v>0</v>
      </c>
      <c r="P127" s="74">
        <v>0</v>
      </c>
      <c r="Q127" s="75">
        <f t="shared" si="7"/>
        <v>0</v>
      </c>
      <c r="R127" s="74">
        <v>0</v>
      </c>
      <c r="S127" s="75">
        <f t="shared" si="8"/>
        <v>0</v>
      </c>
      <c r="T127" s="74"/>
      <c r="U127" s="75">
        <f t="shared" si="9"/>
        <v>0</v>
      </c>
      <c r="V127" s="74"/>
      <c r="W127" s="75">
        <f t="shared" si="10"/>
        <v>0</v>
      </c>
      <c r="X127" s="74"/>
      <c r="Y127" s="75">
        <f t="shared" si="11"/>
        <v>0</v>
      </c>
      <c r="Z127" s="74"/>
      <c r="AA127" s="75">
        <f t="shared" si="12"/>
        <v>0</v>
      </c>
      <c r="AB127" s="74">
        <v>0</v>
      </c>
      <c r="AC127" s="75">
        <f t="shared" si="13"/>
        <v>0</v>
      </c>
      <c r="AD127" s="74"/>
      <c r="AE127" s="75">
        <f t="shared" si="14"/>
        <v>0</v>
      </c>
      <c r="AF127" s="74"/>
      <c r="AG127" s="75">
        <f t="shared" si="15"/>
        <v>0</v>
      </c>
      <c r="AH127" s="74"/>
      <c r="AI127" s="75">
        <f t="shared" si="16"/>
        <v>0</v>
      </c>
      <c r="AJ127" s="74"/>
      <c r="AK127" s="75">
        <f t="shared" si="17"/>
        <v>0</v>
      </c>
      <c r="AL127" s="74">
        <v>0</v>
      </c>
      <c r="AM127" s="75">
        <f t="shared" si="18"/>
        <v>0</v>
      </c>
      <c r="AN127" s="74"/>
      <c r="AO127" s="75">
        <f t="shared" si="19"/>
        <v>0</v>
      </c>
      <c r="AP127" s="74"/>
      <c r="AQ127" s="75">
        <f t="shared" si="20"/>
        <v>0</v>
      </c>
      <c r="AR127" s="74">
        <v>0</v>
      </c>
      <c r="AS127" s="75">
        <f t="shared" si="21"/>
        <v>0</v>
      </c>
      <c r="AT127" s="74"/>
      <c r="AU127" s="75">
        <f t="shared" si="22"/>
        <v>0</v>
      </c>
      <c r="AV127" s="76"/>
      <c r="AW127" s="76"/>
      <c r="AX127" s="76"/>
      <c r="AY127" s="76"/>
      <c r="AZ127" s="76"/>
    </row>
    <row r="128" spans="1:52" ht="13.9">
      <c r="A128" s="73" t="s">
        <v>145</v>
      </c>
      <c r="B128" s="73" t="s">
        <v>138</v>
      </c>
      <c r="C128" s="74">
        <v>46850</v>
      </c>
      <c r="D128" s="74">
        <f t="shared" si="24"/>
        <v>46756</v>
      </c>
      <c r="E128" s="75">
        <f t="shared" si="1"/>
        <v>0.99799359658484521</v>
      </c>
      <c r="F128" s="74">
        <f t="shared" si="25"/>
        <v>94</v>
      </c>
      <c r="G128" s="75">
        <f t="shared" si="2"/>
        <v>2.006403415154749E-3</v>
      </c>
      <c r="H128" s="74"/>
      <c r="I128" s="75">
        <f t="shared" si="3"/>
        <v>0</v>
      </c>
      <c r="J128" s="74">
        <v>26</v>
      </c>
      <c r="K128" s="75">
        <f t="shared" si="4"/>
        <v>5.549626467449306E-4</v>
      </c>
      <c r="L128" s="74">
        <v>36</v>
      </c>
      <c r="M128" s="75">
        <f t="shared" si="5"/>
        <v>7.6840981856990398E-4</v>
      </c>
      <c r="N128" s="74"/>
      <c r="O128" s="75">
        <f t="shared" si="6"/>
        <v>0</v>
      </c>
      <c r="P128" s="74">
        <v>0</v>
      </c>
      <c r="Q128" s="75">
        <f t="shared" si="7"/>
        <v>0</v>
      </c>
      <c r="R128" s="74">
        <v>0</v>
      </c>
      <c r="S128" s="75">
        <f t="shared" si="8"/>
        <v>0</v>
      </c>
      <c r="T128" s="74"/>
      <c r="U128" s="75">
        <f t="shared" si="9"/>
        <v>0</v>
      </c>
      <c r="V128" s="74"/>
      <c r="W128" s="75">
        <f t="shared" si="10"/>
        <v>0</v>
      </c>
      <c r="X128" s="74"/>
      <c r="Y128" s="75">
        <f t="shared" si="11"/>
        <v>0</v>
      </c>
      <c r="Z128" s="74"/>
      <c r="AA128" s="75">
        <f t="shared" si="12"/>
        <v>0</v>
      </c>
      <c r="AB128" s="74">
        <v>19</v>
      </c>
      <c r="AC128" s="75">
        <f t="shared" si="13"/>
        <v>4.0554962646744932E-4</v>
      </c>
      <c r="AD128" s="74"/>
      <c r="AE128" s="75">
        <f t="shared" si="14"/>
        <v>0</v>
      </c>
      <c r="AF128" s="74"/>
      <c r="AG128" s="75">
        <f t="shared" si="15"/>
        <v>0</v>
      </c>
      <c r="AH128" s="74"/>
      <c r="AI128" s="75">
        <f t="shared" si="16"/>
        <v>0</v>
      </c>
      <c r="AJ128" s="74"/>
      <c r="AK128" s="75">
        <f t="shared" si="17"/>
        <v>0</v>
      </c>
      <c r="AL128" s="74">
        <v>0</v>
      </c>
      <c r="AM128" s="75">
        <f t="shared" si="18"/>
        <v>0</v>
      </c>
      <c r="AN128" s="74"/>
      <c r="AO128" s="75">
        <f t="shared" si="19"/>
        <v>0</v>
      </c>
      <c r="AP128" s="74"/>
      <c r="AQ128" s="75">
        <f t="shared" si="20"/>
        <v>0</v>
      </c>
      <c r="AR128" s="74">
        <v>13</v>
      </c>
      <c r="AS128" s="75">
        <f t="shared" si="21"/>
        <v>2.774813233724653E-4</v>
      </c>
      <c r="AT128" s="74"/>
      <c r="AU128" s="75">
        <f t="shared" si="22"/>
        <v>0</v>
      </c>
      <c r="AV128" s="76"/>
      <c r="AW128" s="76"/>
      <c r="AX128" s="76"/>
      <c r="AY128" s="76"/>
      <c r="AZ128" s="76"/>
    </row>
    <row r="129" spans="1:52" ht="13.9">
      <c r="A129" s="73" t="s">
        <v>145</v>
      </c>
      <c r="B129" s="73" t="s">
        <v>147</v>
      </c>
      <c r="C129" s="74">
        <v>109376</v>
      </c>
      <c r="D129" s="74">
        <f t="shared" si="24"/>
        <v>109075</v>
      </c>
      <c r="E129" s="75">
        <f t="shared" si="1"/>
        <v>0.99724802516091282</v>
      </c>
      <c r="F129" s="74">
        <f t="shared" si="25"/>
        <v>301</v>
      </c>
      <c r="G129" s="75">
        <f t="shared" si="2"/>
        <v>2.7519748390871855E-3</v>
      </c>
      <c r="H129" s="74"/>
      <c r="I129" s="75">
        <f t="shared" si="3"/>
        <v>0</v>
      </c>
      <c r="J129" s="74">
        <v>76</v>
      </c>
      <c r="K129" s="75">
        <f t="shared" si="4"/>
        <v>6.9485078993563492E-4</v>
      </c>
      <c r="L129" s="74">
        <v>85</v>
      </c>
      <c r="M129" s="75">
        <f t="shared" si="5"/>
        <v>7.7713575190169692E-4</v>
      </c>
      <c r="N129" s="74"/>
      <c r="O129" s="75">
        <f t="shared" si="6"/>
        <v>0</v>
      </c>
      <c r="P129" s="74">
        <v>0</v>
      </c>
      <c r="Q129" s="75">
        <f t="shared" si="7"/>
        <v>0</v>
      </c>
      <c r="R129" s="74">
        <v>0</v>
      </c>
      <c r="S129" s="75">
        <f t="shared" si="8"/>
        <v>0</v>
      </c>
      <c r="T129" s="74"/>
      <c r="U129" s="75">
        <f t="shared" si="9"/>
        <v>0</v>
      </c>
      <c r="V129" s="74"/>
      <c r="W129" s="75">
        <f t="shared" si="10"/>
        <v>0</v>
      </c>
      <c r="X129" s="74"/>
      <c r="Y129" s="75">
        <f t="shared" si="11"/>
        <v>0</v>
      </c>
      <c r="Z129" s="74"/>
      <c r="AA129" s="75">
        <f t="shared" si="12"/>
        <v>0</v>
      </c>
      <c r="AB129" s="74">
        <v>75</v>
      </c>
      <c r="AC129" s="75">
        <f t="shared" si="13"/>
        <v>6.8570801638385016E-4</v>
      </c>
      <c r="AD129" s="74"/>
      <c r="AE129" s="75">
        <f t="shared" si="14"/>
        <v>0</v>
      </c>
      <c r="AF129" s="74"/>
      <c r="AG129" s="75">
        <f t="shared" si="15"/>
        <v>0</v>
      </c>
      <c r="AH129" s="74"/>
      <c r="AI129" s="75">
        <f t="shared" si="16"/>
        <v>0</v>
      </c>
      <c r="AJ129" s="74"/>
      <c r="AK129" s="75">
        <f t="shared" si="17"/>
        <v>0</v>
      </c>
      <c r="AL129" s="74">
        <v>0</v>
      </c>
      <c r="AM129" s="75">
        <f t="shared" si="18"/>
        <v>0</v>
      </c>
      <c r="AN129" s="74"/>
      <c r="AO129" s="75">
        <f t="shared" si="19"/>
        <v>0</v>
      </c>
      <c r="AP129" s="74"/>
      <c r="AQ129" s="75">
        <f t="shared" si="20"/>
        <v>0</v>
      </c>
      <c r="AR129" s="74">
        <v>65</v>
      </c>
      <c r="AS129" s="75">
        <f t="shared" si="21"/>
        <v>5.9428028086600351E-4</v>
      </c>
      <c r="AT129" s="74"/>
      <c r="AU129" s="75">
        <f t="shared" si="22"/>
        <v>0</v>
      </c>
      <c r="AV129" s="76"/>
      <c r="AW129" s="76"/>
      <c r="AX129" s="76"/>
      <c r="AY129" s="76"/>
      <c r="AZ129" s="76"/>
    </row>
    <row r="130" spans="1:52" ht="13.9">
      <c r="A130" s="73" t="s">
        <v>145</v>
      </c>
      <c r="B130" s="73" t="s">
        <v>133</v>
      </c>
      <c r="C130" s="74">
        <v>60342</v>
      </c>
      <c r="D130" s="74">
        <f t="shared" si="24"/>
        <v>60125</v>
      </c>
      <c r="E130" s="75">
        <f t="shared" si="1"/>
        <v>0.99640383149381861</v>
      </c>
      <c r="F130" s="74">
        <f t="shared" si="25"/>
        <v>217</v>
      </c>
      <c r="G130" s="75">
        <f t="shared" si="2"/>
        <v>3.5961685061814326E-3</v>
      </c>
      <c r="H130" s="74"/>
      <c r="I130" s="75">
        <f t="shared" si="3"/>
        <v>0</v>
      </c>
      <c r="J130" s="74">
        <v>51</v>
      </c>
      <c r="K130" s="75">
        <f t="shared" si="4"/>
        <v>8.4518245997812469E-4</v>
      </c>
      <c r="L130" s="74">
        <v>47</v>
      </c>
      <c r="M130" s="75">
        <f t="shared" si="5"/>
        <v>7.788936395876835E-4</v>
      </c>
      <c r="N130" s="74"/>
      <c r="O130" s="75">
        <f t="shared" si="6"/>
        <v>0</v>
      </c>
      <c r="P130" s="74">
        <v>0</v>
      </c>
      <c r="Q130" s="75">
        <f t="shared" si="7"/>
        <v>0</v>
      </c>
      <c r="R130" s="74">
        <v>0</v>
      </c>
      <c r="S130" s="75">
        <f t="shared" si="8"/>
        <v>0</v>
      </c>
      <c r="T130" s="74"/>
      <c r="U130" s="75">
        <f t="shared" si="9"/>
        <v>0</v>
      </c>
      <c r="V130" s="74"/>
      <c r="W130" s="75">
        <f t="shared" si="10"/>
        <v>0</v>
      </c>
      <c r="X130" s="74"/>
      <c r="Y130" s="75">
        <f t="shared" si="11"/>
        <v>0</v>
      </c>
      <c r="Z130" s="74"/>
      <c r="AA130" s="75">
        <f t="shared" si="12"/>
        <v>0</v>
      </c>
      <c r="AB130" s="74">
        <v>46</v>
      </c>
      <c r="AC130" s="75">
        <f t="shared" si="13"/>
        <v>7.623214344900732E-4</v>
      </c>
      <c r="AD130" s="74"/>
      <c r="AE130" s="75">
        <f t="shared" si="14"/>
        <v>0</v>
      </c>
      <c r="AF130" s="74"/>
      <c r="AG130" s="75">
        <f t="shared" si="15"/>
        <v>0</v>
      </c>
      <c r="AH130" s="74"/>
      <c r="AI130" s="75">
        <f t="shared" si="16"/>
        <v>0</v>
      </c>
      <c r="AJ130" s="74"/>
      <c r="AK130" s="75">
        <f t="shared" si="17"/>
        <v>0</v>
      </c>
      <c r="AL130" s="74">
        <v>0</v>
      </c>
      <c r="AM130" s="75">
        <f t="shared" si="18"/>
        <v>0</v>
      </c>
      <c r="AN130" s="74"/>
      <c r="AO130" s="75">
        <f t="shared" si="19"/>
        <v>0</v>
      </c>
      <c r="AP130" s="74"/>
      <c r="AQ130" s="75">
        <f t="shared" si="20"/>
        <v>0</v>
      </c>
      <c r="AR130" s="74">
        <v>73</v>
      </c>
      <c r="AS130" s="75">
        <f t="shared" si="21"/>
        <v>1.2097709721255511E-3</v>
      </c>
      <c r="AT130" s="74"/>
      <c r="AU130" s="75">
        <f t="shared" si="22"/>
        <v>0</v>
      </c>
      <c r="AV130" s="76"/>
      <c r="AW130" s="76"/>
      <c r="AX130" s="76"/>
      <c r="AY130" s="76"/>
      <c r="AZ130" s="76"/>
    </row>
    <row r="131" spans="1:52" ht="13.9">
      <c r="A131" s="73" t="s">
        <v>146</v>
      </c>
      <c r="B131" s="73" t="s">
        <v>126</v>
      </c>
      <c r="C131" s="74">
        <v>23654</v>
      </c>
      <c r="D131" s="74">
        <f t="shared" si="24"/>
        <v>23642</v>
      </c>
      <c r="E131" s="75">
        <f t="shared" si="1"/>
        <v>0.99949268622643106</v>
      </c>
      <c r="F131" s="74">
        <f t="shared" si="25"/>
        <v>12</v>
      </c>
      <c r="G131" s="75">
        <f t="shared" si="2"/>
        <v>5.073137735689524E-4</v>
      </c>
      <c r="H131" s="74"/>
      <c r="I131" s="75">
        <f t="shared" si="3"/>
        <v>0</v>
      </c>
      <c r="J131" s="74">
        <v>4</v>
      </c>
      <c r="K131" s="75">
        <f t="shared" si="4"/>
        <v>1.6910459118965081E-4</v>
      </c>
      <c r="L131" s="74">
        <v>0</v>
      </c>
      <c r="M131" s="75">
        <f t="shared" si="5"/>
        <v>0</v>
      </c>
      <c r="N131" s="74"/>
      <c r="O131" s="75">
        <f t="shared" si="6"/>
        <v>0</v>
      </c>
      <c r="P131" s="74">
        <v>0</v>
      </c>
      <c r="Q131" s="75">
        <f t="shared" si="7"/>
        <v>0</v>
      </c>
      <c r="R131" s="74">
        <v>0</v>
      </c>
      <c r="S131" s="75">
        <f t="shared" si="8"/>
        <v>0</v>
      </c>
      <c r="T131" s="74"/>
      <c r="U131" s="75">
        <f t="shared" si="9"/>
        <v>0</v>
      </c>
      <c r="V131" s="74"/>
      <c r="W131" s="75">
        <f t="shared" si="10"/>
        <v>0</v>
      </c>
      <c r="X131" s="74"/>
      <c r="Y131" s="75">
        <f t="shared" si="11"/>
        <v>0</v>
      </c>
      <c r="Z131" s="74"/>
      <c r="AA131" s="75">
        <f t="shared" si="12"/>
        <v>0</v>
      </c>
      <c r="AB131" s="74">
        <v>8</v>
      </c>
      <c r="AC131" s="75">
        <f t="shared" si="13"/>
        <v>3.3820918237930162E-4</v>
      </c>
      <c r="AD131" s="74"/>
      <c r="AE131" s="75">
        <f t="shared" si="14"/>
        <v>0</v>
      </c>
      <c r="AF131" s="74"/>
      <c r="AG131" s="75">
        <f t="shared" si="15"/>
        <v>0</v>
      </c>
      <c r="AH131" s="74"/>
      <c r="AI131" s="75">
        <f t="shared" si="16"/>
        <v>0</v>
      </c>
      <c r="AJ131" s="74"/>
      <c r="AK131" s="75">
        <f t="shared" si="17"/>
        <v>0</v>
      </c>
      <c r="AL131" s="74">
        <v>0</v>
      </c>
      <c r="AM131" s="75">
        <f t="shared" si="18"/>
        <v>0</v>
      </c>
      <c r="AN131" s="74"/>
      <c r="AO131" s="75">
        <f t="shared" si="19"/>
        <v>0</v>
      </c>
      <c r="AP131" s="74"/>
      <c r="AQ131" s="75">
        <f t="shared" si="20"/>
        <v>0</v>
      </c>
      <c r="AR131" s="74">
        <v>0</v>
      </c>
      <c r="AS131" s="75">
        <f t="shared" si="21"/>
        <v>0</v>
      </c>
      <c r="AT131" s="74"/>
      <c r="AU131" s="75">
        <f t="shared" si="22"/>
        <v>0</v>
      </c>
      <c r="AV131" s="76"/>
      <c r="AW131" s="76"/>
      <c r="AX131" s="76"/>
      <c r="AY131" s="76"/>
      <c r="AZ131" s="76"/>
    </row>
    <row r="132" spans="1:52" ht="13.9">
      <c r="A132" s="73" t="s">
        <v>146</v>
      </c>
      <c r="B132" s="73" t="s">
        <v>131</v>
      </c>
      <c r="C132" s="74">
        <v>184539</v>
      </c>
      <c r="D132" s="74">
        <f t="shared" si="24"/>
        <v>184403</v>
      </c>
      <c r="E132" s="75">
        <f t="shared" si="1"/>
        <v>0.99926302841133852</v>
      </c>
      <c r="F132" s="74">
        <f t="shared" si="25"/>
        <v>136</v>
      </c>
      <c r="G132" s="75">
        <f t="shared" si="2"/>
        <v>7.3697158866147536E-4</v>
      </c>
      <c r="H132" s="74"/>
      <c r="I132" s="75">
        <f t="shared" si="3"/>
        <v>0</v>
      </c>
      <c r="J132" s="74">
        <v>59</v>
      </c>
      <c r="K132" s="75">
        <f t="shared" si="4"/>
        <v>3.1971561566931651E-4</v>
      </c>
      <c r="L132" s="74">
        <v>11</v>
      </c>
      <c r="M132" s="75">
        <f t="shared" si="5"/>
        <v>5.9607996141736976E-5</v>
      </c>
      <c r="N132" s="74"/>
      <c r="O132" s="75">
        <f t="shared" si="6"/>
        <v>0</v>
      </c>
      <c r="P132" s="74">
        <v>0</v>
      </c>
      <c r="Q132" s="75">
        <f t="shared" si="7"/>
        <v>0</v>
      </c>
      <c r="R132" s="74">
        <v>0</v>
      </c>
      <c r="S132" s="75">
        <f t="shared" si="8"/>
        <v>0</v>
      </c>
      <c r="T132" s="74"/>
      <c r="U132" s="75">
        <f t="shared" si="9"/>
        <v>0</v>
      </c>
      <c r="V132" s="74"/>
      <c r="W132" s="75">
        <f t="shared" si="10"/>
        <v>0</v>
      </c>
      <c r="X132" s="74"/>
      <c r="Y132" s="75">
        <f t="shared" si="11"/>
        <v>0</v>
      </c>
      <c r="Z132" s="74"/>
      <c r="AA132" s="75">
        <f t="shared" si="12"/>
        <v>0</v>
      </c>
      <c r="AB132" s="74">
        <v>66</v>
      </c>
      <c r="AC132" s="75">
        <f t="shared" si="13"/>
        <v>3.5764797685042184E-4</v>
      </c>
      <c r="AD132" s="74"/>
      <c r="AE132" s="75">
        <f t="shared" si="14"/>
        <v>0</v>
      </c>
      <c r="AF132" s="74"/>
      <c r="AG132" s="75">
        <f t="shared" si="15"/>
        <v>0</v>
      </c>
      <c r="AH132" s="74"/>
      <c r="AI132" s="75">
        <f t="shared" si="16"/>
        <v>0</v>
      </c>
      <c r="AJ132" s="74"/>
      <c r="AK132" s="75">
        <f t="shared" si="17"/>
        <v>0</v>
      </c>
      <c r="AL132" s="74">
        <v>0</v>
      </c>
      <c r="AM132" s="75">
        <f t="shared" si="18"/>
        <v>0</v>
      </c>
      <c r="AN132" s="74"/>
      <c r="AO132" s="75">
        <f t="shared" si="19"/>
        <v>0</v>
      </c>
      <c r="AP132" s="74"/>
      <c r="AQ132" s="75">
        <f t="shared" si="20"/>
        <v>0</v>
      </c>
      <c r="AR132" s="74">
        <v>0</v>
      </c>
      <c r="AS132" s="75">
        <f t="shared" si="21"/>
        <v>0</v>
      </c>
      <c r="AT132" s="74"/>
      <c r="AU132" s="75">
        <f t="shared" si="22"/>
        <v>0</v>
      </c>
      <c r="AV132" s="76"/>
      <c r="AW132" s="76"/>
      <c r="AX132" s="76"/>
      <c r="AY132" s="76"/>
      <c r="AZ132" s="76"/>
    </row>
    <row r="133" spans="1:52" ht="13.9">
      <c r="A133" s="73" t="s">
        <v>146</v>
      </c>
      <c r="B133" s="73" t="s">
        <v>127</v>
      </c>
      <c r="C133" s="74">
        <v>41934</v>
      </c>
      <c r="D133" s="74">
        <f t="shared" si="24"/>
        <v>41825</v>
      </c>
      <c r="E133" s="75">
        <f t="shared" si="1"/>
        <v>0.99740067725473358</v>
      </c>
      <c r="F133" s="74">
        <f t="shared" si="25"/>
        <v>109</v>
      </c>
      <c r="G133" s="75">
        <f t="shared" si="2"/>
        <v>2.599322745266371E-3</v>
      </c>
      <c r="H133" s="74"/>
      <c r="I133" s="75">
        <f t="shared" si="3"/>
        <v>0</v>
      </c>
      <c r="J133" s="74">
        <v>31</v>
      </c>
      <c r="K133" s="75">
        <f t="shared" si="4"/>
        <v>7.392569275528211E-4</v>
      </c>
      <c r="L133" s="74">
        <v>29</v>
      </c>
      <c r="M133" s="75">
        <f t="shared" si="5"/>
        <v>6.9156293222683268E-4</v>
      </c>
      <c r="N133" s="74"/>
      <c r="O133" s="75">
        <f t="shared" si="6"/>
        <v>0</v>
      </c>
      <c r="P133" s="74">
        <v>0</v>
      </c>
      <c r="Q133" s="75">
        <f t="shared" si="7"/>
        <v>0</v>
      </c>
      <c r="R133" s="74">
        <v>0</v>
      </c>
      <c r="S133" s="75">
        <f t="shared" si="8"/>
        <v>0</v>
      </c>
      <c r="T133" s="74"/>
      <c r="U133" s="75">
        <f t="shared" si="9"/>
        <v>0</v>
      </c>
      <c r="V133" s="74"/>
      <c r="W133" s="75">
        <f t="shared" si="10"/>
        <v>0</v>
      </c>
      <c r="X133" s="74"/>
      <c r="Y133" s="75">
        <f t="shared" si="11"/>
        <v>0</v>
      </c>
      <c r="Z133" s="74"/>
      <c r="AA133" s="75">
        <f t="shared" si="12"/>
        <v>0</v>
      </c>
      <c r="AB133" s="74">
        <v>28</v>
      </c>
      <c r="AC133" s="75">
        <f t="shared" si="13"/>
        <v>6.6771593456383847E-4</v>
      </c>
      <c r="AD133" s="74"/>
      <c r="AE133" s="75">
        <f t="shared" si="14"/>
        <v>0</v>
      </c>
      <c r="AF133" s="74"/>
      <c r="AG133" s="75">
        <f t="shared" si="15"/>
        <v>0</v>
      </c>
      <c r="AH133" s="74"/>
      <c r="AI133" s="75">
        <f t="shared" si="16"/>
        <v>0</v>
      </c>
      <c r="AJ133" s="74"/>
      <c r="AK133" s="75">
        <f t="shared" si="17"/>
        <v>0</v>
      </c>
      <c r="AL133" s="74">
        <v>0</v>
      </c>
      <c r="AM133" s="75">
        <f t="shared" si="18"/>
        <v>0</v>
      </c>
      <c r="AN133" s="74"/>
      <c r="AO133" s="75">
        <f t="shared" si="19"/>
        <v>0</v>
      </c>
      <c r="AP133" s="74"/>
      <c r="AQ133" s="75">
        <f t="shared" si="20"/>
        <v>0</v>
      </c>
      <c r="AR133" s="74">
        <v>21</v>
      </c>
      <c r="AS133" s="75">
        <f t="shared" si="21"/>
        <v>5.0078695092287877E-4</v>
      </c>
      <c r="AT133" s="74"/>
      <c r="AU133" s="75">
        <f t="shared" si="22"/>
        <v>0</v>
      </c>
      <c r="AV133" s="76"/>
      <c r="AW133" s="76"/>
      <c r="AX133" s="76"/>
      <c r="AY133" s="76"/>
      <c r="AZ133" s="76"/>
    </row>
    <row r="134" spans="1:52" ht="13.9">
      <c r="A134" s="73" t="s">
        <v>146</v>
      </c>
      <c r="B134" s="73" t="s">
        <v>125</v>
      </c>
      <c r="C134" s="74">
        <v>146597</v>
      </c>
      <c r="D134" s="74">
        <f t="shared" si="24"/>
        <v>146056</v>
      </c>
      <c r="E134" s="75">
        <f t="shared" si="1"/>
        <v>0.99630961070144686</v>
      </c>
      <c r="F134" s="74">
        <f t="shared" si="25"/>
        <v>541</v>
      </c>
      <c r="G134" s="75">
        <f t="shared" si="2"/>
        <v>3.6903892985531762E-3</v>
      </c>
      <c r="H134" s="74"/>
      <c r="I134" s="75">
        <f t="shared" si="3"/>
        <v>0</v>
      </c>
      <c r="J134" s="74">
        <v>114</v>
      </c>
      <c r="K134" s="75">
        <f t="shared" si="4"/>
        <v>7.7764210727368228E-4</v>
      </c>
      <c r="L134" s="74">
        <v>98</v>
      </c>
      <c r="M134" s="75">
        <f t="shared" si="5"/>
        <v>6.6849935537562164E-4</v>
      </c>
      <c r="N134" s="74"/>
      <c r="O134" s="75">
        <f t="shared" si="6"/>
        <v>0</v>
      </c>
      <c r="P134" s="74">
        <v>0</v>
      </c>
      <c r="Q134" s="75">
        <f t="shared" si="7"/>
        <v>0</v>
      </c>
      <c r="R134" s="74">
        <v>0</v>
      </c>
      <c r="S134" s="75">
        <f t="shared" si="8"/>
        <v>0</v>
      </c>
      <c r="T134" s="74"/>
      <c r="U134" s="75">
        <f t="shared" si="9"/>
        <v>0</v>
      </c>
      <c r="V134" s="74"/>
      <c r="W134" s="75">
        <f t="shared" si="10"/>
        <v>0</v>
      </c>
      <c r="X134" s="74"/>
      <c r="Y134" s="75">
        <f t="shared" si="11"/>
        <v>0</v>
      </c>
      <c r="Z134" s="74"/>
      <c r="AA134" s="75">
        <f t="shared" si="12"/>
        <v>0</v>
      </c>
      <c r="AB134" s="74">
        <v>92</v>
      </c>
      <c r="AC134" s="75">
        <f t="shared" si="13"/>
        <v>6.2757082341384886E-4</v>
      </c>
      <c r="AD134" s="74"/>
      <c r="AE134" s="75">
        <f t="shared" si="14"/>
        <v>0</v>
      </c>
      <c r="AF134" s="74"/>
      <c r="AG134" s="75">
        <f t="shared" si="15"/>
        <v>0</v>
      </c>
      <c r="AH134" s="74"/>
      <c r="AI134" s="75">
        <f t="shared" si="16"/>
        <v>0</v>
      </c>
      <c r="AJ134" s="74"/>
      <c r="AK134" s="75">
        <f t="shared" si="17"/>
        <v>0</v>
      </c>
      <c r="AL134" s="74">
        <v>0</v>
      </c>
      <c r="AM134" s="75">
        <f t="shared" si="18"/>
        <v>0</v>
      </c>
      <c r="AN134" s="74"/>
      <c r="AO134" s="75">
        <f t="shared" si="19"/>
        <v>0</v>
      </c>
      <c r="AP134" s="74"/>
      <c r="AQ134" s="75">
        <f t="shared" si="20"/>
        <v>0</v>
      </c>
      <c r="AR134" s="74">
        <v>237</v>
      </c>
      <c r="AS134" s="75">
        <f t="shared" si="21"/>
        <v>1.6166770124900237E-3</v>
      </c>
      <c r="AT134" s="74"/>
      <c r="AU134" s="75">
        <f t="shared" si="22"/>
        <v>0</v>
      </c>
      <c r="AV134" s="76"/>
      <c r="AW134" s="76"/>
      <c r="AX134" s="76"/>
      <c r="AY134" s="76"/>
      <c r="AZ134" s="76"/>
    </row>
    <row r="135" spans="1:52" ht="13.9">
      <c r="A135" s="73" t="s">
        <v>146</v>
      </c>
      <c r="B135" s="73" t="s">
        <v>147</v>
      </c>
      <c r="C135" s="74">
        <v>168616</v>
      </c>
      <c r="D135" s="74">
        <f t="shared" si="24"/>
        <v>168024</v>
      </c>
      <c r="E135" s="75">
        <f t="shared" si="1"/>
        <v>0.99648906390852587</v>
      </c>
      <c r="F135" s="74">
        <f t="shared" si="25"/>
        <v>592</v>
      </c>
      <c r="G135" s="75">
        <f t="shared" si="2"/>
        <v>3.5109360914741187E-3</v>
      </c>
      <c r="H135" s="74"/>
      <c r="I135" s="75">
        <f t="shared" si="3"/>
        <v>0</v>
      </c>
      <c r="J135" s="74">
        <v>114</v>
      </c>
      <c r="K135" s="75">
        <f t="shared" si="4"/>
        <v>6.7609242302035398E-4</v>
      </c>
      <c r="L135" s="74">
        <v>83</v>
      </c>
      <c r="M135" s="75">
        <f t="shared" si="5"/>
        <v>4.9224272904113491E-4</v>
      </c>
      <c r="N135" s="74"/>
      <c r="O135" s="75">
        <f t="shared" si="6"/>
        <v>0</v>
      </c>
      <c r="P135" s="74">
        <v>0</v>
      </c>
      <c r="Q135" s="75">
        <f t="shared" si="7"/>
        <v>0</v>
      </c>
      <c r="R135" s="74">
        <v>0</v>
      </c>
      <c r="S135" s="75">
        <f t="shared" si="8"/>
        <v>0</v>
      </c>
      <c r="T135" s="74"/>
      <c r="U135" s="75">
        <f t="shared" si="9"/>
        <v>0</v>
      </c>
      <c r="V135" s="74"/>
      <c r="W135" s="75">
        <f t="shared" si="10"/>
        <v>0</v>
      </c>
      <c r="X135" s="74"/>
      <c r="Y135" s="75">
        <f t="shared" si="11"/>
        <v>0</v>
      </c>
      <c r="Z135" s="74"/>
      <c r="AA135" s="75">
        <f t="shared" si="12"/>
        <v>0</v>
      </c>
      <c r="AB135" s="74">
        <v>105</v>
      </c>
      <c r="AC135" s="75">
        <f t="shared" si="13"/>
        <v>6.2271670541348386E-4</v>
      </c>
      <c r="AD135" s="74"/>
      <c r="AE135" s="75">
        <f t="shared" si="14"/>
        <v>0</v>
      </c>
      <c r="AF135" s="74"/>
      <c r="AG135" s="75">
        <f t="shared" si="15"/>
        <v>0</v>
      </c>
      <c r="AH135" s="74"/>
      <c r="AI135" s="75">
        <f t="shared" si="16"/>
        <v>0</v>
      </c>
      <c r="AJ135" s="74"/>
      <c r="AK135" s="75">
        <f t="shared" si="17"/>
        <v>0</v>
      </c>
      <c r="AL135" s="74">
        <v>0</v>
      </c>
      <c r="AM135" s="75">
        <f t="shared" si="18"/>
        <v>0</v>
      </c>
      <c r="AN135" s="74"/>
      <c r="AO135" s="75">
        <f t="shared" si="19"/>
        <v>0</v>
      </c>
      <c r="AP135" s="74"/>
      <c r="AQ135" s="75">
        <f t="shared" si="20"/>
        <v>0</v>
      </c>
      <c r="AR135" s="74">
        <v>290</v>
      </c>
      <c r="AS135" s="75">
        <f t="shared" si="21"/>
        <v>1.7198842339991459E-3</v>
      </c>
      <c r="AT135" s="74"/>
      <c r="AU135" s="75">
        <f t="shared" si="22"/>
        <v>0</v>
      </c>
      <c r="AV135" s="76"/>
      <c r="AW135" s="76"/>
      <c r="AX135" s="76"/>
      <c r="AY135" s="76"/>
      <c r="AZ135" s="76"/>
    </row>
    <row r="136" spans="1:52" ht="13.9">
      <c r="A136" s="73" t="s">
        <v>146</v>
      </c>
      <c r="B136" s="73" t="s">
        <v>133</v>
      </c>
      <c r="C136" s="74">
        <v>131433</v>
      </c>
      <c r="D136" s="74">
        <f t="shared" si="24"/>
        <v>130878</v>
      </c>
      <c r="E136" s="75">
        <f t="shared" si="1"/>
        <v>0.99577731619912813</v>
      </c>
      <c r="F136" s="74">
        <f t="shared" si="25"/>
        <v>555</v>
      </c>
      <c r="G136" s="75">
        <f t="shared" si="2"/>
        <v>4.2226838008719274E-3</v>
      </c>
      <c r="H136" s="74"/>
      <c r="I136" s="75">
        <f t="shared" si="3"/>
        <v>0</v>
      </c>
      <c r="J136" s="74">
        <v>86</v>
      </c>
      <c r="K136" s="75">
        <f t="shared" si="4"/>
        <v>6.5432577815312742E-4</v>
      </c>
      <c r="L136" s="74">
        <v>66</v>
      </c>
      <c r="M136" s="75">
        <f t="shared" si="5"/>
        <v>5.0215699253612102E-4</v>
      </c>
      <c r="N136" s="74"/>
      <c r="O136" s="75">
        <f t="shared" si="6"/>
        <v>0</v>
      </c>
      <c r="P136" s="74">
        <v>0</v>
      </c>
      <c r="Q136" s="75">
        <f t="shared" si="7"/>
        <v>0</v>
      </c>
      <c r="R136" s="74">
        <v>0</v>
      </c>
      <c r="S136" s="75">
        <f t="shared" si="8"/>
        <v>0</v>
      </c>
      <c r="T136" s="74"/>
      <c r="U136" s="75">
        <f t="shared" si="9"/>
        <v>0</v>
      </c>
      <c r="V136" s="74"/>
      <c r="W136" s="75">
        <f t="shared" si="10"/>
        <v>0</v>
      </c>
      <c r="X136" s="74"/>
      <c r="Y136" s="75">
        <f t="shared" si="11"/>
        <v>0</v>
      </c>
      <c r="Z136" s="74"/>
      <c r="AA136" s="75">
        <f t="shared" si="12"/>
        <v>0</v>
      </c>
      <c r="AB136" s="74">
        <v>84</v>
      </c>
      <c r="AC136" s="75">
        <f t="shared" si="13"/>
        <v>6.3910889959142684E-4</v>
      </c>
      <c r="AD136" s="74"/>
      <c r="AE136" s="75">
        <f t="shared" si="14"/>
        <v>0</v>
      </c>
      <c r="AF136" s="74"/>
      <c r="AG136" s="75">
        <f t="shared" si="15"/>
        <v>0</v>
      </c>
      <c r="AH136" s="74"/>
      <c r="AI136" s="75">
        <f t="shared" si="16"/>
        <v>0</v>
      </c>
      <c r="AJ136" s="74"/>
      <c r="AK136" s="75">
        <f t="shared" si="17"/>
        <v>0</v>
      </c>
      <c r="AL136" s="74">
        <v>0</v>
      </c>
      <c r="AM136" s="75">
        <f t="shared" si="18"/>
        <v>0</v>
      </c>
      <c r="AN136" s="74"/>
      <c r="AO136" s="75">
        <f t="shared" si="19"/>
        <v>0</v>
      </c>
      <c r="AP136" s="74"/>
      <c r="AQ136" s="75">
        <f t="shared" si="20"/>
        <v>0</v>
      </c>
      <c r="AR136" s="74">
        <v>319</v>
      </c>
      <c r="AS136" s="75">
        <f t="shared" si="21"/>
        <v>2.4270921305912518E-3</v>
      </c>
      <c r="AT136" s="74"/>
      <c r="AU136" s="75">
        <f t="shared" si="22"/>
        <v>0</v>
      </c>
      <c r="AV136" s="76"/>
      <c r="AW136" s="76"/>
      <c r="AX136" s="76"/>
      <c r="AY136" s="76"/>
      <c r="AZ136" s="76"/>
    </row>
    <row r="137" spans="1:52" ht="13.9">
      <c r="A137" s="73" t="s">
        <v>146</v>
      </c>
      <c r="B137" s="73" t="s">
        <v>134</v>
      </c>
      <c r="C137" s="74">
        <v>115784</v>
      </c>
      <c r="D137" s="74">
        <f t="shared" si="24"/>
        <v>115254</v>
      </c>
      <c r="E137" s="75">
        <f t="shared" si="1"/>
        <v>0.99542251088233258</v>
      </c>
      <c r="F137" s="74">
        <f t="shared" si="25"/>
        <v>530</v>
      </c>
      <c r="G137" s="75">
        <f t="shared" si="2"/>
        <v>4.5774891176673807E-3</v>
      </c>
      <c r="H137" s="74"/>
      <c r="I137" s="75">
        <f t="shared" si="3"/>
        <v>0</v>
      </c>
      <c r="J137" s="74">
        <v>69</v>
      </c>
      <c r="K137" s="75">
        <f t="shared" si="4"/>
        <v>5.959372624887722E-4</v>
      </c>
      <c r="L137" s="74">
        <v>45</v>
      </c>
      <c r="M137" s="75">
        <f t="shared" si="5"/>
        <v>3.8865473640572101E-4</v>
      </c>
      <c r="N137" s="74"/>
      <c r="O137" s="75">
        <f t="shared" si="6"/>
        <v>0</v>
      </c>
      <c r="P137" s="74">
        <v>42</v>
      </c>
      <c r="Q137" s="75">
        <f t="shared" si="7"/>
        <v>3.627444206453396E-4</v>
      </c>
      <c r="R137" s="74">
        <v>14</v>
      </c>
      <c r="S137" s="75">
        <f t="shared" si="8"/>
        <v>1.2091480688177987E-4</v>
      </c>
      <c r="T137" s="74"/>
      <c r="U137" s="75">
        <f t="shared" si="9"/>
        <v>0</v>
      </c>
      <c r="V137" s="74"/>
      <c r="W137" s="75">
        <f t="shared" si="10"/>
        <v>0</v>
      </c>
      <c r="X137" s="74"/>
      <c r="Y137" s="75">
        <f t="shared" si="11"/>
        <v>0</v>
      </c>
      <c r="Z137" s="74"/>
      <c r="AA137" s="75">
        <f t="shared" si="12"/>
        <v>0</v>
      </c>
      <c r="AB137" s="74">
        <v>67</v>
      </c>
      <c r="AC137" s="75">
        <f t="shared" si="13"/>
        <v>5.7866371864851796E-4</v>
      </c>
      <c r="AD137" s="74"/>
      <c r="AE137" s="75">
        <f t="shared" si="14"/>
        <v>0</v>
      </c>
      <c r="AF137" s="74"/>
      <c r="AG137" s="75">
        <f t="shared" si="15"/>
        <v>0</v>
      </c>
      <c r="AH137" s="74"/>
      <c r="AI137" s="75">
        <f t="shared" si="16"/>
        <v>0</v>
      </c>
      <c r="AJ137" s="74"/>
      <c r="AK137" s="75">
        <f t="shared" si="17"/>
        <v>0</v>
      </c>
      <c r="AL137" s="74">
        <v>0</v>
      </c>
      <c r="AM137" s="75">
        <f t="shared" si="18"/>
        <v>0</v>
      </c>
      <c r="AN137" s="74"/>
      <c r="AO137" s="75">
        <f t="shared" si="19"/>
        <v>0</v>
      </c>
      <c r="AP137" s="74"/>
      <c r="AQ137" s="75">
        <f t="shared" si="20"/>
        <v>0</v>
      </c>
      <c r="AR137" s="74">
        <v>293</v>
      </c>
      <c r="AS137" s="75">
        <f t="shared" si="21"/>
        <v>2.5305741725972501E-3</v>
      </c>
      <c r="AT137" s="74"/>
      <c r="AU137" s="75">
        <f t="shared" si="22"/>
        <v>0</v>
      </c>
      <c r="AV137" s="76"/>
      <c r="AW137" s="76"/>
      <c r="AX137" s="76"/>
      <c r="AY137" s="76"/>
      <c r="AZ137" s="76"/>
    </row>
    <row r="138" spans="1:52" ht="13.9">
      <c r="A138" s="73" t="s">
        <v>148</v>
      </c>
      <c r="B138" s="73" t="s">
        <v>126</v>
      </c>
      <c r="C138" s="74">
        <v>266898</v>
      </c>
      <c r="D138" s="74">
        <v>266559</v>
      </c>
      <c r="E138" s="75">
        <f t="shared" si="1"/>
        <v>0.99872985185351704</v>
      </c>
      <c r="F138" s="74">
        <v>339</v>
      </c>
      <c r="G138" s="75">
        <f t="shared" si="2"/>
        <v>1.2701481464829261E-3</v>
      </c>
      <c r="H138" s="74"/>
      <c r="I138" s="75">
        <f t="shared" si="3"/>
        <v>0</v>
      </c>
      <c r="J138" s="74">
        <v>162</v>
      </c>
      <c r="K138" s="75">
        <f t="shared" si="4"/>
        <v>6.0697345053166375E-4</v>
      </c>
      <c r="L138" s="74">
        <v>25</v>
      </c>
      <c r="M138" s="75">
        <f t="shared" si="5"/>
        <v>9.3668742365997503E-5</v>
      </c>
      <c r="N138" s="74"/>
      <c r="O138" s="75">
        <f t="shared" si="6"/>
        <v>0</v>
      </c>
      <c r="P138" s="74">
        <v>52</v>
      </c>
      <c r="Q138" s="75">
        <f t="shared" si="7"/>
        <v>1.9483098412127479E-4</v>
      </c>
      <c r="R138" s="74">
        <v>65</v>
      </c>
      <c r="S138" s="75">
        <f t="shared" si="8"/>
        <v>2.435387301515935E-4</v>
      </c>
      <c r="T138" s="74">
        <v>10</v>
      </c>
      <c r="U138" s="75">
        <f t="shared" si="9"/>
        <v>3.7467496946399001E-5</v>
      </c>
      <c r="V138" s="74"/>
      <c r="W138" s="75">
        <f t="shared" si="10"/>
        <v>0</v>
      </c>
      <c r="X138" s="74"/>
      <c r="Y138" s="75">
        <f t="shared" si="11"/>
        <v>0</v>
      </c>
      <c r="Z138" s="74"/>
      <c r="AA138" s="75">
        <f t="shared" si="12"/>
        <v>0</v>
      </c>
      <c r="AB138" s="74">
        <v>0</v>
      </c>
      <c r="AC138" s="75">
        <f t="shared" si="13"/>
        <v>0</v>
      </c>
      <c r="AD138" s="74"/>
      <c r="AE138" s="75">
        <f t="shared" si="14"/>
        <v>0</v>
      </c>
      <c r="AF138" s="74"/>
      <c r="AG138" s="75">
        <f t="shared" si="15"/>
        <v>0</v>
      </c>
      <c r="AH138" s="74"/>
      <c r="AI138" s="75">
        <f t="shared" si="16"/>
        <v>0</v>
      </c>
      <c r="AJ138" s="74"/>
      <c r="AK138" s="75">
        <f t="shared" si="17"/>
        <v>0</v>
      </c>
      <c r="AL138" s="74">
        <v>5</v>
      </c>
      <c r="AM138" s="75">
        <f t="shared" si="18"/>
        <v>1.8733748473199501E-5</v>
      </c>
      <c r="AN138" s="74"/>
      <c r="AO138" s="75">
        <f t="shared" si="19"/>
        <v>0</v>
      </c>
      <c r="AP138" s="74"/>
      <c r="AQ138" s="75">
        <f t="shared" si="20"/>
        <v>0</v>
      </c>
      <c r="AR138" s="74">
        <v>40</v>
      </c>
      <c r="AS138" s="75">
        <f t="shared" si="21"/>
        <v>1.4986998778559601E-4</v>
      </c>
      <c r="AT138" s="74"/>
      <c r="AU138" s="75">
        <f t="shared" si="22"/>
        <v>0</v>
      </c>
      <c r="AV138" s="76"/>
      <c r="AW138" s="76"/>
      <c r="AX138" s="76"/>
      <c r="AY138" s="76"/>
      <c r="AZ138" s="76"/>
    </row>
    <row r="139" spans="1:52" ht="13.9">
      <c r="A139" s="73" t="s">
        <v>148</v>
      </c>
      <c r="B139" s="73" t="s">
        <v>131</v>
      </c>
      <c r="C139" s="74">
        <v>227475</v>
      </c>
      <c r="D139" s="74">
        <v>227320</v>
      </c>
      <c r="E139" s="75">
        <f t="shared" si="1"/>
        <v>0.99931860644026815</v>
      </c>
      <c r="F139" s="74">
        <v>155</v>
      </c>
      <c r="G139" s="75">
        <f t="shared" si="2"/>
        <v>6.8139355973183865E-4</v>
      </c>
      <c r="H139" s="74"/>
      <c r="I139" s="75">
        <f t="shared" si="3"/>
        <v>0</v>
      </c>
      <c r="J139" s="74">
        <v>50</v>
      </c>
      <c r="K139" s="75">
        <f t="shared" si="4"/>
        <v>2.1980437410704473E-4</v>
      </c>
      <c r="L139" s="74">
        <v>5</v>
      </c>
      <c r="M139" s="75">
        <f t="shared" si="5"/>
        <v>2.1980437410704472E-5</v>
      </c>
      <c r="N139" s="74"/>
      <c r="O139" s="75">
        <f t="shared" si="6"/>
        <v>0</v>
      </c>
      <c r="P139" s="74">
        <v>35</v>
      </c>
      <c r="Q139" s="75">
        <f t="shared" si="7"/>
        <v>1.538630618749313E-4</v>
      </c>
      <c r="R139" s="74">
        <v>42</v>
      </c>
      <c r="S139" s="75">
        <f t="shared" si="8"/>
        <v>1.8463567424991759E-4</v>
      </c>
      <c r="T139" s="74">
        <v>3</v>
      </c>
      <c r="U139" s="75">
        <f t="shared" si="9"/>
        <v>1.3188262446422684E-5</v>
      </c>
      <c r="V139" s="74"/>
      <c r="W139" s="75">
        <f t="shared" si="10"/>
        <v>0</v>
      </c>
      <c r="X139" s="74"/>
      <c r="Y139" s="75">
        <f t="shared" si="11"/>
        <v>0</v>
      </c>
      <c r="Z139" s="74"/>
      <c r="AA139" s="75">
        <f t="shared" si="12"/>
        <v>0</v>
      </c>
      <c r="AB139" s="74">
        <v>0</v>
      </c>
      <c r="AC139" s="75">
        <f t="shared" si="13"/>
        <v>0</v>
      </c>
      <c r="AD139" s="74"/>
      <c r="AE139" s="75">
        <f t="shared" si="14"/>
        <v>0</v>
      </c>
      <c r="AF139" s="74"/>
      <c r="AG139" s="75">
        <f t="shared" si="15"/>
        <v>0</v>
      </c>
      <c r="AH139" s="74"/>
      <c r="AI139" s="75">
        <f t="shared" si="16"/>
        <v>0</v>
      </c>
      <c r="AJ139" s="74"/>
      <c r="AK139" s="75">
        <f t="shared" si="17"/>
        <v>0</v>
      </c>
      <c r="AL139" s="74">
        <v>2</v>
      </c>
      <c r="AM139" s="75">
        <f t="shared" si="18"/>
        <v>8.7921749642817898E-6</v>
      </c>
      <c r="AN139" s="74"/>
      <c r="AO139" s="75">
        <f t="shared" si="19"/>
        <v>0</v>
      </c>
      <c r="AP139" s="74"/>
      <c r="AQ139" s="75">
        <f t="shared" si="20"/>
        <v>0</v>
      </c>
      <c r="AR139" s="74">
        <v>18</v>
      </c>
      <c r="AS139" s="75">
        <f t="shared" si="21"/>
        <v>7.9129574678536103E-5</v>
      </c>
      <c r="AT139" s="74"/>
      <c r="AU139" s="75">
        <f t="shared" si="22"/>
        <v>0</v>
      </c>
      <c r="AV139" s="76"/>
      <c r="AW139" s="76"/>
      <c r="AX139" s="76"/>
      <c r="AY139" s="76"/>
      <c r="AZ139" s="76"/>
    </row>
    <row r="140" spans="1:52" ht="13.9">
      <c r="A140" s="73" t="s">
        <v>148</v>
      </c>
      <c r="B140" s="73" t="s">
        <v>127</v>
      </c>
      <c r="C140" s="74">
        <v>195845</v>
      </c>
      <c r="D140" s="74">
        <v>194954</v>
      </c>
      <c r="E140" s="75">
        <f t="shared" si="1"/>
        <v>0.99545048380096501</v>
      </c>
      <c r="F140" s="74">
        <v>891</v>
      </c>
      <c r="G140" s="75">
        <f t="shared" si="2"/>
        <v>4.5495161990349508E-3</v>
      </c>
      <c r="H140" s="74"/>
      <c r="I140" s="75">
        <f t="shared" si="3"/>
        <v>0</v>
      </c>
      <c r="J140" s="74">
        <v>400</v>
      </c>
      <c r="K140" s="75">
        <f t="shared" si="4"/>
        <v>2.0424315147182723E-3</v>
      </c>
      <c r="L140" s="74">
        <v>50</v>
      </c>
      <c r="M140" s="75">
        <f t="shared" si="5"/>
        <v>2.5530393933978403E-4</v>
      </c>
      <c r="N140" s="74"/>
      <c r="O140" s="75">
        <f t="shared" si="6"/>
        <v>0</v>
      </c>
      <c r="P140" s="74">
        <v>120</v>
      </c>
      <c r="Q140" s="75">
        <f t="shared" si="7"/>
        <v>6.127294544154816E-4</v>
      </c>
      <c r="R140" s="74">
        <v>215</v>
      </c>
      <c r="S140" s="75">
        <f t="shared" si="8"/>
        <v>1.0978069391610712E-3</v>
      </c>
      <c r="T140" s="74">
        <v>30</v>
      </c>
      <c r="U140" s="75">
        <f t="shared" si="9"/>
        <v>1.531823636038704E-4</v>
      </c>
      <c r="V140" s="74"/>
      <c r="W140" s="75">
        <f t="shared" si="10"/>
        <v>0</v>
      </c>
      <c r="X140" s="74"/>
      <c r="Y140" s="75">
        <f t="shared" si="11"/>
        <v>0</v>
      </c>
      <c r="Z140" s="74"/>
      <c r="AA140" s="75">
        <f t="shared" si="12"/>
        <v>0</v>
      </c>
      <c r="AB140" s="74">
        <v>0</v>
      </c>
      <c r="AC140" s="75">
        <f t="shared" si="13"/>
        <v>0</v>
      </c>
      <c r="AD140" s="74"/>
      <c r="AE140" s="75">
        <f t="shared" si="14"/>
        <v>0</v>
      </c>
      <c r="AF140" s="74"/>
      <c r="AG140" s="75">
        <f t="shared" si="15"/>
        <v>0</v>
      </c>
      <c r="AH140" s="74"/>
      <c r="AI140" s="75">
        <f t="shared" si="16"/>
        <v>0</v>
      </c>
      <c r="AJ140" s="74"/>
      <c r="AK140" s="75">
        <f t="shared" si="17"/>
        <v>0</v>
      </c>
      <c r="AL140" s="74">
        <v>25</v>
      </c>
      <c r="AM140" s="75">
        <f t="shared" si="18"/>
        <v>1.2765196966989202E-4</v>
      </c>
      <c r="AN140" s="74"/>
      <c r="AO140" s="75">
        <f t="shared" si="19"/>
        <v>0</v>
      </c>
      <c r="AP140" s="74"/>
      <c r="AQ140" s="75">
        <f t="shared" si="20"/>
        <v>0</v>
      </c>
      <c r="AR140" s="74">
        <v>51</v>
      </c>
      <c r="AS140" s="75">
        <f t="shared" si="21"/>
        <v>2.604100181265797E-4</v>
      </c>
      <c r="AT140" s="74"/>
      <c r="AU140" s="75">
        <f t="shared" si="22"/>
        <v>0</v>
      </c>
      <c r="AV140" s="76"/>
      <c r="AW140" s="76"/>
      <c r="AX140" s="76"/>
      <c r="AY140" s="76"/>
      <c r="AZ140" s="76"/>
    </row>
    <row r="141" spans="1:52" ht="13.9">
      <c r="A141" s="73" t="s">
        <v>148</v>
      </c>
      <c r="B141" s="73" t="s">
        <v>125</v>
      </c>
      <c r="C141" s="74">
        <v>48716</v>
      </c>
      <c r="D141" s="74">
        <v>47896</v>
      </c>
      <c r="E141" s="75">
        <f t="shared" si="1"/>
        <v>0.98316774776254212</v>
      </c>
      <c r="F141" s="74">
        <v>820</v>
      </c>
      <c r="G141" s="75">
        <f t="shared" si="2"/>
        <v>1.683225223745792E-2</v>
      </c>
      <c r="H141" s="74"/>
      <c r="I141" s="75">
        <f t="shared" si="3"/>
        <v>0</v>
      </c>
      <c r="J141" s="74">
        <v>354</v>
      </c>
      <c r="K141" s="75">
        <f t="shared" si="4"/>
        <v>7.2666064537318335E-3</v>
      </c>
      <c r="L141" s="74">
        <v>45</v>
      </c>
      <c r="M141" s="75">
        <f t="shared" si="5"/>
        <v>9.2372115937269068E-4</v>
      </c>
      <c r="N141" s="74"/>
      <c r="O141" s="75">
        <f t="shared" si="6"/>
        <v>0</v>
      </c>
      <c r="P141" s="74">
        <v>115</v>
      </c>
      <c r="Q141" s="75">
        <f t="shared" si="7"/>
        <v>2.3606207406190985E-3</v>
      </c>
      <c r="R141" s="74">
        <v>210</v>
      </c>
      <c r="S141" s="75">
        <f t="shared" si="8"/>
        <v>4.3106987437392229E-3</v>
      </c>
      <c r="T141" s="74">
        <v>26</v>
      </c>
      <c r="U141" s="75">
        <f t="shared" si="9"/>
        <v>5.337055587486657E-4</v>
      </c>
      <c r="V141" s="74"/>
      <c r="W141" s="75">
        <f t="shared" si="10"/>
        <v>0</v>
      </c>
      <c r="X141" s="74"/>
      <c r="Y141" s="75">
        <f t="shared" si="11"/>
        <v>0</v>
      </c>
      <c r="Z141" s="74"/>
      <c r="AA141" s="75">
        <f t="shared" si="12"/>
        <v>0</v>
      </c>
      <c r="AB141" s="74">
        <v>0</v>
      </c>
      <c r="AC141" s="75">
        <f t="shared" si="13"/>
        <v>0</v>
      </c>
      <c r="AD141" s="74"/>
      <c r="AE141" s="75">
        <f t="shared" si="14"/>
        <v>0</v>
      </c>
      <c r="AF141" s="74"/>
      <c r="AG141" s="75">
        <f t="shared" si="15"/>
        <v>0</v>
      </c>
      <c r="AH141" s="74"/>
      <c r="AI141" s="75">
        <f t="shared" si="16"/>
        <v>0</v>
      </c>
      <c r="AJ141" s="74"/>
      <c r="AK141" s="75">
        <f t="shared" si="17"/>
        <v>0</v>
      </c>
      <c r="AL141" s="74">
        <v>20</v>
      </c>
      <c r="AM141" s="75">
        <f t="shared" si="18"/>
        <v>4.1054273749897363E-4</v>
      </c>
      <c r="AN141" s="74"/>
      <c r="AO141" s="75">
        <f t="shared" si="19"/>
        <v>0</v>
      </c>
      <c r="AP141" s="74"/>
      <c r="AQ141" s="75">
        <f t="shared" si="20"/>
        <v>0</v>
      </c>
      <c r="AR141" s="74">
        <v>50</v>
      </c>
      <c r="AS141" s="75">
        <f t="shared" si="21"/>
        <v>1.0263568437474341E-3</v>
      </c>
      <c r="AT141" s="74"/>
      <c r="AU141" s="75">
        <f t="shared" si="22"/>
        <v>0</v>
      </c>
      <c r="AV141" s="76"/>
      <c r="AW141" s="76"/>
      <c r="AX141" s="76"/>
      <c r="AY141" s="76"/>
      <c r="AZ141" s="76"/>
    </row>
    <row r="142" spans="1:52" ht="13.9">
      <c r="A142" s="73" t="s">
        <v>148</v>
      </c>
      <c r="B142" s="73" t="s">
        <v>138</v>
      </c>
      <c r="C142" s="74">
        <v>0</v>
      </c>
      <c r="D142" s="74">
        <v>0</v>
      </c>
      <c r="E142" s="75" t="e">
        <f t="shared" si="1"/>
        <v>#DIV/0!</v>
      </c>
      <c r="F142" s="74">
        <v>0</v>
      </c>
      <c r="G142" s="75" t="e">
        <f t="shared" si="2"/>
        <v>#DIV/0!</v>
      </c>
      <c r="H142" s="74"/>
      <c r="I142" s="75" t="e">
        <f t="shared" si="3"/>
        <v>#DIV/0!</v>
      </c>
      <c r="J142" s="74">
        <v>0</v>
      </c>
      <c r="K142" s="75" t="e">
        <f t="shared" si="4"/>
        <v>#DIV/0!</v>
      </c>
      <c r="L142" s="74">
        <v>0</v>
      </c>
      <c r="M142" s="75" t="e">
        <f t="shared" si="5"/>
        <v>#DIV/0!</v>
      </c>
      <c r="N142" s="74"/>
      <c r="O142" s="75" t="e">
        <f t="shared" si="6"/>
        <v>#DIV/0!</v>
      </c>
      <c r="P142" s="74">
        <v>0</v>
      </c>
      <c r="Q142" s="75" t="e">
        <f t="shared" si="7"/>
        <v>#DIV/0!</v>
      </c>
      <c r="R142" s="74">
        <v>0</v>
      </c>
      <c r="S142" s="75" t="e">
        <f t="shared" si="8"/>
        <v>#DIV/0!</v>
      </c>
      <c r="T142" s="74">
        <v>0</v>
      </c>
      <c r="U142" s="75" t="e">
        <f t="shared" si="9"/>
        <v>#DIV/0!</v>
      </c>
      <c r="V142" s="74"/>
      <c r="W142" s="75" t="e">
        <f t="shared" si="10"/>
        <v>#DIV/0!</v>
      </c>
      <c r="X142" s="74"/>
      <c r="Y142" s="75" t="e">
        <f t="shared" si="11"/>
        <v>#DIV/0!</v>
      </c>
      <c r="Z142" s="74"/>
      <c r="AA142" s="75" t="e">
        <f t="shared" si="12"/>
        <v>#DIV/0!</v>
      </c>
      <c r="AB142" s="74">
        <v>0</v>
      </c>
      <c r="AC142" s="75" t="e">
        <f t="shared" si="13"/>
        <v>#DIV/0!</v>
      </c>
      <c r="AD142" s="74"/>
      <c r="AE142" s="75" t="e">
        <f t="shared" si="14"/>
        <v>#DIV/0!</v>
      </c>
      <c r="AF142" s="74"/>
      <c r="AG142" s="75" t="e">
        <f t="shared" si="15"/>
        <v>#DIV/0!</v>
      </c>
      <c r="AH142" s="74"/>
      <c r="AI142" s="75">
        <f t="shared" si="16"/>
        <v>0</v>
      </c>
      <c r="AJ142" s="74"/>
      <c r="AK142" s="75" t="e">
        <f t="shared" si="17"/>
        <v>#DIV/0!</v>
      </c>
      <c r="AL142" s="74">
        <v>0</v>
      </c>
      <c r="AM142" s="75" t="e">
        <f t="shared" si="18"/>
        <v>#DIV/0!</v>
      </c>
      <c r="AN142" s="74"/>
      <c r="AO142" s="75" t="e">
        <f t="shared" si="19"/>
        <v>#DIV/0!</v>
      </c>
      <c r="AP142" s="74"/>
      <c r="AQ142" s="75" t="e">
        <f t="shared" si="20"/>
        <v>#DIV/0!</v>
      </c>
      <c r="AR142" s="74">
        <v>0</v>
      </c>
      <c r="AS142" s="75" t="e">
        <f t="shared" si="21"/>
        <v>#DIV/0!</v>
      </c>
      <c r="AT142" s="74"/>
      <c r="AU142" s="75" t="e">
        <f t="shared" si="22"/>
        <v>#DIV/0!</v>
      </c>
      <c r="AV142" s="76"/>
      <c r="AW142" s="76"/>
      <c r="AX142" s="76"/>
      <c r="AY142" s="76"/>
      <c r="AZ142" s="76"/>
    </row>
    <row r="143" spans="1:52" ht="13.9">
      <c r="A143" s="73" t="s">
        <v>148</v>
      </c>
      <c r="B143" s="73" t="s">
        <v>147</v>
      </c>
      <c r="C143" s="74">
        <v>144049</v>
      </c>
      <c r="D143" s="74">
        <v>142370</v>
      </c>
      <c r="E143" s="75">
        <f t="shared" si="1"/>
        <v>0.98834424397253717</v>
      </c>
      <c r="F143" s="74">
        <v>1679</v>
      </c>
      <c r="G143" s="75">
        <f t="shared" si="2"/>
        <v>1.1655756027462877E-2</v>
      </c>
      <c r="H143" s="74"/>
      <c r="I143" s="75">
        <f t="shared" si="3"/>
        <v>0</v>
      </c>
      <c r="J143" s="74">
        <v>520</v>
      </c>
      <c r="K143" s="75">
        <f t="shared" si="4"/>
        <v>3.6098827482315046E-3</v>
      </c>
      <c r="L143" s="74">
        <v>30</v>
      </c>
      <c r="M143" s="75">
        <f t="shared" si="5"/>
        <v>2.0826246624412525E-4</v>
      </c>
      <c r="N143" s="74"/>
      <c r="O143" s="75">
        <f t="shared" si="6"/>
        <v>0</v>
      </c>
      <c r="P143" s="74">
        <v>478</v>
      </c>
      <c r="Q143" s="75">
        <f t="shared" si="7"/>
        <v>3.3183152954897291E-3</v>
      </c>
      <c r="R143" s="74">
        <v>438</v>
      </c>
      <c r="S143" s="75">
        <f t="shared" si="8"/>
        <v>3.040632007164229E-3</v>
      </c>
      <c r="T143" s="74">
        <v>49</v>
      </c>
      <c r="U143" s="75">
        <f t="shared" si="9"/>
        <v>3.4016202819873791E-4</v>
      </c>
      <c r="V143" s="74"/>
      <c r="W143" s="75">
        <f t="shared" si="10"/>
        <v>0</v>
      </c>
      <c r="X143" s="74"/>
      <c r="Y143" s="75">
        <f t="shared" si="11"/>
        <v>0</v>
      </c>
      <c r="Z143" s="74"/>
      <c r="AA143" s="75">
        <f t="shared" si="12"/>
        <v>0</v>
      </c>
      <c r="AB143" s="74">
        <v>0</v>
      </c>
      <c r="AC143" s="75">
        <f t="shared" si="13"/>
        <v>0</v>
      </c>
      <c r="AD143" s="74"/>
      <c r="AE143" s="75">
        <f t="shared" si="14"/>
        <v>0</v>
      </c>
      <c r="AF143" s="74"/>
      <c r="AG143" s="75">
        <f t="shared" si="15"/>
        <v>0</v>
      </c>
      <c r="AH143" s="74"/>
      <c r="AI143" s="75">
        <f t="shared" si="16"/>
        <v>0</v>
      </c>
      <c r="AJ143" s="74"/>
      <c r="AK143" s="75">
        <f t="shared" si="17"/>
        <v>0</v>
      </c>
      <c r="AL143" s="74">
        <v>58</v>
      </c>
      <c r="AM143" s="75">
        <f t="shared" si="18"/>
        <v>4.0264076807197549E-4</v>
      </c>
      <c r="AN143" s="74"/>
      <c r="AO143" s="75">
        <f t="shared" si="19"/>
        <v>0</v>
      </c>
      <c r="AP143" s="74"/>
      <c r="AQ143" s="75">
        <f t="shared" si="20"/>
        <v>0</v>
      </c>
      <c r="AR143" s="74">
        <v>106</v>
      </c>
      <c r="AS143" s="75">
        <f t="shared" si="21"/>
        <v>7.3586071406257596E-4</v>
      </c>
      <c r="AT143" s="74"/>
      <c r="AU143" s="75">
        <f t="shared" si="22"/>
        <v>0</v>
      </c>
      <c r="AV143" s="76"/>
      <c r="AW143" s="76"/>
      <c r="AX143" s="76"/>
      <c r="AY143" s="76"/>
      <c r="AZ143" s="76"/>
    </row>
    <row r="144" spans="1:52" ht="13.9">
      <c r="A144" s="73" t="s">
        <v>148</v>
      </c>
      <c r="B144" s="73" t="s">
        <v>133</v>
      </c>
      <c r="C144" s="74">
        <v>228974</v>
      </c>
      <c r="D144" s="74">
        <v>226815</v>
      </c>
      <c r="E144" s="75">
        <f t="shared" si="1"/>
        <v>0.99057098185820225</v>
      </c>
      <c r="F144" s="74">
        <v>2159</v>
      </c>
      <c r="G144" s="75">
        <f t="shared" si="2"/>
        <v>9.4290181417977584E-3</v>
      </c>
      <c r="H144" s="74"/>
      <c r="I144" s="75">
        <f t="shared" si="3"/>
        <v>0</v>
      </c>
      <c r="J144" s="74">
        <v>670</v>
      </c>
      <c r="K144" s="75">
        <f t="shared" si="4"/>
        <v>2.9260964126931444E-3</v>
      </c>
      <c r="L144" s="74">
        <v>45</v>
      </c>
      <c r="M144" s="75">
        <f t="shared" si="5"/>
        <v>1.9652886353909178E-4</v>
      </c>
      <c r="N144" s="74"/>
      <c r="O144" s="75">
        <f t="shared" si="6"/>
        <v>0</v>
      </c>
      <c r="P144" s="74">
        <v>565</v>
      </c>
      <c r="Q144" s="75">
        <f t="shared" si="7"/>
        <v>2.4675290644352635E-3</v>
      </c>
      <c r="R144" s="74">
        <v>620</v>
      </c>
      <c r="S144" s="75">
        <f t="shared" si="8"/>
        <v>2.7077310087608199E-3</v>
      </c>
      <c r="T144" s="74">
        <v>53</v>
      </c>
      <c r="U144" s="75">
        <f t="shared" si="9"/>
        <v>2.3146732816826365E-4</v>
      </c>
      <c r="V144" s="74"/>
      <c r="W144" s="75">
        <f t="shared" si="10"/>
        <v>0</v>
      </c>
      <c r="X144" s="74"/>
      <c r="Y144" s="75">
        <f t="shared" si="11"/>
        <v>0</v>
      </c>
      <c r="Z144" s="74"/>
      <c r="AA144" s="75">
        <f t="shared" si="12"/>
        <v>0</v>
      </c>
      <c r="AB144" s="74">
        <v>0</v>
      </c>
      <c r="AC144" s="75">
        <f t="shared" si="13"/>
        <v>0</v>
      </c>
      <c r="AD144" s="74"/>
      <c r="AE144" s="75">
        <f t="shared" si="14"/>
        <v>0</v>
      </c>
      <c r="AF144" s="74"/>
      <c r="AG144" s="75">
        <f t="shared" si="15"/>
        <v>0</v>
      </c>
      <c r="AH144" s="74"/>
      <c r="AI144" s="75">
        <f t="shared" si="16"/>
        <v>0</v>
      </c>
      <c r="AJ144" s="74"/>
      <c r="AK144" s="75">
        <f t="shared" si="17"/>
        <v>0</v>
      </c>
      <c r="AL144" s="74">
        <v>52</v>
      </c>
      <c r="AM144" s="75">
        <f t="shared" si="18"/>
        <v>2.2710002008961716E-4</v>
      </c>
      <c r="AN144" s="74"/>
      <c r="AO144" s="75">
        <f t="shared" si="19"/>
        <v>0</v>
      </c>
      <c r="AP144" s="74"/>
      <c r="AQ144" s="75">
        <f t="shared" si="20"/>
        <v>0</v>
      </c>
      <c r="AR144" s="74">
        <v>154</v>
      </c>
      <c r="AS144" s="75">
        <f t="shared" si="21"/>
        <v>6.7256544411155848E-4</v>
      </c>
      <c r="AT144" s="74"/>
      <c r="AU144" s="75">
        <f t="shared" si="22"/>
        <v>0</v>
      </c>
      <c r="AV144" s="76"/>
      <c r="AW144" s="76"/>
      <c r="AX144" s="76"/>
      <c r="AY144" s="76"/>
      <c r="AZ144" s="76"/>
    </row>
    <row r="145" spans="1:52" ht="13.9">
      <c r="A145" s="73" t="s">
        <v>148</v>
      </c>
      <c r="B145" s="73" t="s">
        <v>134</v>
      </c>
      <c r="C145" s="74">
        <v>241285</v>
      </c>
      <c r="D145" s="74">
        <v>239282</v>
      </c>
      <c r="E145" s="75">
        <f t="shared" si="1"/>
        <v>0.99169861367262779</v>
      </c>
      <c r="F145" s="74">
        <v>2003</v>
      </c>
      <c r="G145" s="75">
        <f t="shared" si="2"/>
        <v>8.3013863273721945E-3</v>
      </c>
      <c r="H145" s="74"/>
      <c r="I145" s="75">
        <f t="shared" si="3"/>
        <v>0</v>
      </c>
      <c r="J145" s="74">
        <v>680</v>
      </c>
      <c r="K145" s="75">
        <f t="shared" si="4"/>
        <v>2.8182439853285533E-3</v>
      </c>
      <c r="L145" s="74">
        <v>35</v>
      </c>
      <c r="M145" s="75">
        <f t="shared" si="5"/>
        <v>1.4505667571544024E-4</v>
      </c>
      <c r="N145" s="74"/>
      <c r="O145" s="75">
        <f t="shared" si="6"/>
        <v>0</v>
      </c>
      <c r="P145" s="74">
        <v>280</v>
      </c>
      <c r="Q145" s="75">
        <f t="shared" si="7"/>
        <v>1.1604534057235219E-3</v>
      </c>
      <c r="R145" s="74">
        <v>758</v>
      </c>
      <c r="S145" s="75">
        <f t="shared" si="8"/>
        <v>3.1415131483515345E-3</v>
      </c>
      <c r="T145" s="74">
        <v>45</v>
      </c>
      <c r="U145" s="75">
        <f t="shared" si="9"/>
        <v>1.8650144020556603E-4</v>
      </c>
      <c r="V145" s="74"/>
      <c r="W145" s="75">
        <f t="shared" si="10"/>
        <v>0</v>
      </c>
      <c r="X145" s="74"/>
      <c r="Y145" s="75">
        <f t="shared" si="11"/>
        <v>0</v>
      </c>
      <c r="Z145" s="74"/>
      <c r="AA145" s="75">
        <f t="shared" si="12"/>
        <v>0</v>
      </c>
      <c r="AB145" s="74">
        <v>0</v>
      </c>
      <c r="AC145" s="75">
        <f t="shared" si="13"/>
        <v>0</v>
      </c>
      <c r="AD145" s="74"/>
      <c r="AE145" s="75">
        <f t="shared" si="14"/>
        <v>0</v>
      </c>
      <c r="AF145" s="74"/>
      <c r="AG145" s="75">
        <f t="shared" si="15"/>
        <v>0</v>
      </c>
      <c r="AH145" s="74"/>
      <c r="AI145" s="75">
        <f t="shared" si="16"/>
        <v>0</v>
      </c>
      <c r="AJ145" s="74"/>
      <c r="AK145" s="75">
        <f t="shared" si="17"/>
        <v>0</v>
      </c>
      <c r="AL145" s="74">
        <v>35</v>
      </c>
      <c r="AM145" s="75">
        <f t="shared" si="18"/>
        <v>1.4505667571544024E-4</v>
      </c>
      <c r="AN145" s="74"/>
      <c r="AO145" s="75">
        <f t="shared" si="19"/>
        <v>0</v>
      </c>
      <c r="AP145" s="74"/>
      <c r="AQ145" s="75">
        <f t="shared" si="20"/>
        <v>0</v>
      </c>
      <c r="AR145" s="74">
        <v>170</v>
      </c>
      <c r="AS145" s="75">
        <f t="shared" si="21"/>
        <v>7.0456099633213834E-4</v>
      </c>
      <c r="AT145" s="74"/>
      <c r="AU145" s="75">
        <f t="shared" si="22"/>
        <v>0</v>
      </c>
      <c r="AV145" s="76"/>
      <c r="AW145" s="76"/>
      <c r="AX145" s="76"/>
      <c r="AY145" s="76"/>
      <c r="AZ145" s="76"/>
    </row>
    <row r="146" spans="1:52" ht="13.9">
      <c r="A146" s="73" t="s">
        <v>151</v>
      </c>
      <c r="B146" s="73" t="s">
        <v>126</v>
      </c>
      <c r="C146" s="74">
        <v>224848</v>
      </c>
      <c r="D146" s="74">
        <v>224346</v>
      </c>
      <c r="E146" s="75">
        <f t="shared" si="1"/>
        <v>0.99776738063047032</v>
      </c>
      <c r="F146" s="74">
        <v>502</v>
      </c>
      <c r="G146" s="75">
        <f t="shared" si="2"/>
        <v>2.2326193695296377E-3</v>
      </c>
      <c r="H146" s="74">
        <v>16</v>
      </c>
      <c r="I146" s="75">
        <f t="shared" si="3"/>
        <v>7.1159183092578101E-5</v>
      </c>
      <c r="J146" s="74">
        <v>46</v>
      </c>
      <c r="K146" s="75">
        <f t="shared" si="4"/>
        <v>2.0458265139116204E-4</v>
      </c>
      <c r="L146" s="74">
        <v>155</v>
      </c>
      <c r="M146" s="75">
        <f t="shared" si="5"/>
        <v>6.8935458620935036E-4</v>
      </c>
      <c r="N146" s="74"/>
      <c r="O146" s="75">
        <f t="shared" si="6"/>
        <v>0</v>
      </c>
      <c r="P146" s="74">
        <v>17</v>
      </c>
      <c r="Q146" s="75">
        <f t="shared" si="7"/>
        <v>7.5606632035864232E-5</v>
      </c>
      <c r="R146" s="74"/>
      <c r="S146" s="75">
        <f t="shared" si="8"/>
        <v>0</v>
      </c>
      <c r="T146" s="74"/>
      <c r="U146" s="75">
        <f t="shared" si="9"/>
        <v>0</v>
      </c>
      <c r="V146" s="74"/>
      <c r="W146" s="75">
        <f t="shared" si="10"/>
        <v>0</v>
      </c>
      <c r="X146" s="74"/>
      <c r="Y146" s="75">
        <f t="shared" si="11"/>
        <v>0</v>
      </c>
      <c r="Z146" s="74"/>
      <c r="AA146" s="75">
        <f t="shared" si="12"/>
        <v>0</v>
      </c>
      <c r="AB146" s="74">
        <v>25</v>
      </c>
      <c r="AC146" s="75">
        <f t="shared" si="13"/>
        <v>1.1118622358215328E-4</v>
      </c>
      <c r="AD146" s="74"/>
      <c r="AE146" s="75">
        <f t="shared" si="14"/>
        <v>0</v>
      </c>
      <c r="AF146" s="74"/>
      <c r="AG146" s="75">
        <f t="shared" si="15"/>
        <v>0</v>
      </c>
      <c r="AH146" s="74"/>
      <c r="AI146" s="75">
        <f t="shared" si="16"/>
        <v>0</v>
      </c>
      <c r="AJ146" s="74"/>
      <c r="AK146" s="75">
        <f t="shared" si="17"/>
        <v>0</v>
      </c>
      <c r="AL146" s="74">
        <v>101</v>
      </c>
      <c r="AM146" s="75">
        <f t="shared" si="18"/>
        <v>4.4919234327189925E-4</v>
      </c>
      <c r="AN146" s="74">
        <v>142</v>
      </c>
      <c r="AO146" s="75">
        <f t="shared" si="19"/>
        <v>6.3153774994663056E-4</v>
      </c>
      <c r="AP146" s="74"/>
      <c r="AQ146" s="75">
        <f t="shared" si="20"/>
        <v>0</v>
      </c>
      <c r="AR146" s="74"/>
      <c r="AS146" s="75">
        <f t="shared" si="21"/>
        <v>0</v>
      </c>
      <c r="AT146" s="74"/>
      <c r="AU146" s="75">
        <f t="shared" si="22"/>
        <v>0</v>
      </c>
      <c r="AV146" s="76"/>
      <c r="AW146" s="76"/>
      <c r="AX146" s="76"/>
      <c r="AY146" s="76"/>
      <c r="AZ146" s="76"/>
    </row>
    <row r="147" spans="1:52" ht="13.9">
      <c r="A147" s="73" t="s">
        <v>151</v>
      </c>
      <c r="B147" s="73" t="s">
        <v>131</v>
      </c>
      <c r="C147" s="74">
        <v>54808</v>
      </c>
      <c r="D147" s="74">
        <v>54703</v>
      </c>
      <c r="E147" s="75">
        <f t="shared" si="1"/>
        <v>0.99808422128156471</v>
      </c>
      <c r="F147" s="74">
        <v>105</v>
      </c>
      <c r="G147" s="75">
        <f t="shared" si="2"/>
        <v>1.915778718435265E-3</v>
      </c>
      <c r="H147" s="74">
        <v>2</v>
      </c>
      <c r="I147" s="75">
        <f t="shared" si="3"/>
        <v>3.6491023208290758E-5</v>
      </c>
      <c r="J147" s="74">
        <v>5</v>
      </c>
      <c r="K147" s="75">
        <f t="shared" si="4"/>
        <v>9.1227558020726902E-5</v>
      </c>
      <c r="L147" s="74">
        <v>15</v>
      </c>
      <c r="M147" s="75">
        <f t="shared" si="5"/>
        <v>2.7368267406218072E-4</v>
      </c>
      <c r="N147" s="74"/>
      <c r="O147" s="75">
        <f t="shared" si="6"/>
        <v>0</v>
      </c>
      <c r="P147" s="74">
        <v>25</v>
      </c>
      <c r="Q147" s="75">
        <f t="shared" si="7"/>
        <v>4.561377901036345E-4</v>
      </c>
      <c r="R147" s="74"/>
      <c r="S147" s="75">
        <f t="shared" si="8"/>
        <v>0</v>
      </c>
      <c r="T147" s="74"/>
      <c r="U147" s="75">
        <f t="shared" si="9"/>
        <v>0</v>
      </c>
      <c r="V147" s="74"/>
      <c r="W147" s="75">
        <f t="shared" si="10"/>
        <v>0</v>
      </c>
      <c r="X147" s="74"/>
      <c r="Y147" s="75">
        <f t="shared" si="11"/>
        <v>0</v>
      </c>
      <c r="Z147" s="74"/>
      <c r="AA147" s="75">
        <f t="shared" si="12"/>
        <v>0</v>
      </c>
      <c r="AB147" s="74">
        <v>5</v>
      </c>
      <c r="AC147" s="75">
        <f t="shared" si="13"/>
        <v>9.1227558020726902E-5</v>
      </c>
      <c r="AD147" s="74"/>
      <c r="AE147" s="75">
        <f t="shared" si="14"/>
        <v>0</v>
      </c>
      <c r="AF147" s="74"/>
      <c r="AG147" s="75">
        <f t="shared" si="15"/>
        <v>0</v>
      </c>
      <c r="AH147" s="74"/>
      <c r="AI147" s="75">
        <f t="shared" si="16"/>
        <v>0</v>
      </c>
      <c r="AJ147" s="74"/>
      <c r="AK147" s="75">
        <f t="shared" si="17"/>
        <v>0</v>
      </c>
      <c r="AL147" s="74">
        <v>18</v>
      </c>
      <c r="AM147" s="75">
        <f t="shared" si="18"/>
        <v>3.2841920887461686E-4</v>
      </c>
      <c r="AN147" s="74">
        <v>35</v>
      </c>
      <c r="AO147" s="75">
        <f t="shared" si="19"/>
        <v>6.3859290614508833E-4</v>
      </c>
      <c r="AP147" s="74"/>
      <c r="AQ147" s="75">
        <f t="shared" si="20"/>
        <v>0</v>
      </c>
      <c r="AR147" s="74"/>
      <c r="AS147" s="75">
        <f t="shared" si="21"/>
        <v>0</v>
      </c>
      <c r="AT147" s="74"/>
      <c r="AU147" s="75">
        <f t="shared" si="22"/>
        <v>0</v>
      </c>
      <c r="AV147" s="76"/>
      <c r="AW147" s="76"/>
      <c r="AX147" s="76"/>
      <c r="AY147" s="76"/>
      <c r="AZ147" s="76"/>
    </row>
    <row r="148" spans="1:52" ht="13.9">
      <c r="A148" s="73" t="s">
        <v>151</v>
      </c>
      <c r="B148" s="73" t="s">
        <v>127</v>
      </c>
      <c r="C148" s="74">
        <v>225745</v>
      </c>
      <c r="D148" s="74">
        <v>223729</v>
      </c>
      <c r="E148" s="75">
        <f t="shared" si="1"/>
        <v>0.9910695696471683</v>
      </c>
      <c r="F148" s="74">
        <v>2016</v>
      </c>
      <c r="G148" s="75">
        <f t="shared" si="2"/>
        <v>8.9304303528317357E-3</v>
      </c>
      <c r="H148" s="74">
        <v>32</v>
      </c>
      <c r="I148" s="75">
        <f t="shared" si="3"/>
        <v>1.4175286274336086E-4</v>
      </c>
      <c r="J148" s="74">
        <v>78</v>
      </c>
      <c r="K148" s="75">
        <f t="shared" si="4"/>
        <v>3.4552260293694214E-4</v>
      </c>
      <c r="L148" s="74">
        <v>208</v>
      </c>
      <c r="M148" s="75">
        <f t="shared" si="5"/>
        <v>9.2139360783184568E-4</v>
      </c>
      <c r="N148" s="74"/>
      <c r="O148" s="75">
        <f t="shared" si="6"/>
        <v>0</v>
      </c>
      <c r="P148" s="74">
        <v>870</v>
      </c>
      <c r="Q148" s="75">
        <f t="shared" si="7"/>
        <v>3.8539059558351236E-3</v>
      </c>
      <c r="R148" s="74"/>
      <c r="S148" s="75">
        <f t="shared" si="8"/>
        <v>0</v>
      </c>
      <c r="T148" s="74"/>
      <c r="U148" s="75">
        <f t="shared" si="9"/>
        <v>0</v>
      </c>
      <c r="V148" s="74"/>
      <c r="W148" s="75">
        <f t="shared" si="10"/>
        <v>0</v>
      </c>
      <c r="X148" s="74"/>
      <c r="Y148" s="75">
        <f t="shared" si="11"/>
        <v>0</v>
      </c>
      <c r="Z148" s="74"/>
      <c r="AA148" s="75">
        <f t="shared" si="12"/>
        <v>0</v>
      </c>
      <c r="AB148" s="74">
        <v>35</v>
      </c>
      <c r="AC148" s="75">
        <f t="shared" si="13"/>
        <v>1.5504219362555096E-4</v>
      </c>
      <c r="AD148" s="74"/>
      <c r="AE148" s="75">
        <f t="shared" si="14"/>
        <v>0</v>
      </c>
      <c r="AF148" s="74"/>
      <c r="AG148" s="75">
        <f t="shared" si="15"/>
        <v>0</v>
      </c>
      <c r="AH148" s="74"/>
      <c r="AI148" s="75">
        <f t="shared" si="16"/>
        <v>0</v>
      </c>
      <c r="AJ148" s="74"/>
      <c r="AK148" s="75">
        <f t="shared" si="17"/>
        <v>0</v>
      </c>
      <c r="AL148" s="74">
        <v>56</v>
      </c>
      <c r="AM148" s="75">
        <f t="shared" si="18"/>
        <v>2.480675098008815E-4</v>
      </c>
      <c r="AN148" s="74">
        <v>737</v>
      </c>
      <c r="AO148" s="75">
        <f t="shared" si="19"/>
        <v>3.26474562005803E-3</v>
      </c>
      <c r="AP148" s="74"/>
      <c r="AQ148" s="75">
        <f t="shared" si="20"/>
        <v>0</v>
      </c>
      <c r="AR148" s="74"/>
      <c r="AS148" s="75">
        <f t="shared" si="21"/>
        <v>0</v>
      </c>
      <c r="AT148" s="74"/>
      <c r="AU148" s="75">
        <f t="shared" si="22"/>
        <v>0</v>
      </c>
      <c r="AV148" s="76"/>
      <c r="AW148" s="76"/>
      <c r="AX148" s="76"/>
      <c r="AY148" s="76"/>
      <c r="AZ148" s="76"/>
    </row>
    <row r="149" spans="1:52" ht="13.9">
      <c r="A149" s="73" t="s">
        <v>151</v>
      </c>
      <c r="B149" s="73" t="s">
        <v>125</v>
      </c>
      <c r="C149" s="74">
        <v>613766</v>
      </c>
      <c r="D149" s="74">
        <v>607527</v>
      </c>
      <c r="E149" s="75">
        <f t="shared" si="1"/>
        <v>0.98983488821472676</v>
      </c>
      <c r="F149" s="74">
        <v>6239</v>
      </c>
      <c r="G149" s="75">
        <f t="shared" si="2"/>
        <v>1.0165111785273215E-2</v>
      </c>
      <c r="H149" s="74">
        <v>127</v>
      </c>
      <c r="I149" s="75">
        <f t="shared" si="3"/>
        <v>2.069192493556176E-4</v>
      </c>
      <c r="J149" s="74">
        <v>198</v>
      </c>
      <c r="K149" s="75">
        <f t="shared" si="4"/>
        <v>3.2259851474340383E-4</v>
      </c>
      <c r="L149" s="74">
        <v>1357</v>
      </c>
      <c r="M149" s="75">
        <f t="shared" si="5"/>
        <v>2.2109403257919141E-3</v>
      </c>
      <c r="N149" s="74"/>
      <c r="O149" s="75">
        <f t="shared" si="6"/>
        <v>0</v>
      </c>
      <c r="P149" s="74">
        <v>835</v>
      </c>
      <c r="Q149" s="75">
        <f t="shared" si="7"/>
        <v>1.360453332377486E-3</v>
      </c>
      <c r="R149" s="74"/>
      <c r="S149" s="75">
        <f t="shared" si="8"/>
        <v>0</v>
      </c>
      <c r="T149" s="74"/>
      <c r="U149" s="75">
        <f t="shared" si="9"/>
        <v>0</v>
      </c>
      <c r="V149" s="74"/>
      <c r="W149" s="75">
        <f t="shared" si="10"/>
        <v>0</v>
      </c>
      <c r="X149" s="74"/>
      <c r="Y149" s="75">
        <f t="shared" si="11"/>
        <v>0</v>
      </c>
      <c r="Z149" s="74"/>
      <c r="AA149" s="75">
        <f t="shared" si="12"/>
        <v>0</v>
      </c>
      <c r="AB149" s="74">
        <v>36</v>
      </c>
      <c r="AC149" s="75">
        <f t="shared" si="13"/>
        <v>5.8654275407891606E-5</v>
      </c>
      <c r="AD149" s="74"/>
      <c r="AE149" s="75">
        <f t="shared" si="14"/>
        <v>0</v>
      </c>
      <c r="AF149" s="74"/>
      <c r="AG149" s="75">
        <f t="shared" si="15"/>
        <v>0</v>
      </c>
      <c r="AH149" s="74"/>
      <c r="AI149" s="75">
        <f t="shared" si="16"/>
        <v>0</v>
      </c>
      <c r="AJ149" s="74"/>
      <c r="AK149" s="75">
        <f t="shared" si="17"/>
        <v>0</v>
      </c>
      <c r="AL149" s="74">
        <v>217</v>
      </c>
      <c r="AM149" s="75">
        <f t="shared" si="18"/>
        <v>3.5355493787534662E-4</v>
      </c>
      <c r="AN149" s="74">
        <v>3469</v>
      </c>
      <c r="AO149" s="75">
        <f t="shared" si="19"/>
        <v>5.6519911497215549E-3</v>
      </c>
      <c r="AP149" s="74"/>
      <c r="AQ149" s="75">
        <f t="shared" si="20"/>
        <v>0</v>
      </c>
      <c r="AR149" s="74"/>
      <c r="AS149" s="75">
        <f t="shared" si="21"/>
        <v>0</v>
      </c>
      <c r="AT149" s="74"/>
      <c r="AU149" s="75">
        <f t="shared" si="22"/>
        <v>0</v>
      </c>
      <c r="AV149" s="76"/>
      <c r="AW149" s="76"/>
      <c r="AX149" s="76"/>
      <c r="AY149" s="76"/>
      <c r="AZ149" s="76"/>
    </row>
    <row r="150" spans="1:52" ht="13.9">
      <c r="A150" s="73" t="s">
        <v>151</v>
      </c>
      <c r="B150" s="73" t="s">
        <v>138</v>
      </c>
      <c r="C150" s="74">
        <v>473904</v>
      </c>
      <c r="D150" s="74">
        <v>468401</v>
      </c>
      <c r="E150" s="75">
        <f t="shared" si="1"/>
        <v>0.98838794354974846</v>
      </c>
      <c r="F150" s="74">
        <v>5503</v>
      </c>
      <c r="G150" s="75">
        <f t="shared" si="2"/>
        <v>1.1612056450251528E-2</v>
      </c>
      <c r="H150" s="74">
        <v>149</v>
      </c>
      <c r="I150" s="75">
        <f t="shared" si="3"/>
        <v>3.1440966946892195E-4</v>
      </c>
      <c r="J150" s="74">
        <v>284</v>
      </c>
      <c r="K150" s="75">
        <f t="shared" si="4"/>
        <v>5.9927749079982445E-4</v>
      </c>
      <c r="L150" s="74">
        <v>1348</v>
      </c>
      <c r="M150" s="75">
        <f t="shared" si="5"/>
        <v>2.8444579492893076E-3</v>
      </c>
      <c r="N150" s="74"/>
      <c r="O150" s="75">
        <f t="shared" si="6"/>
        <v>0</v>
      </c>
      <c r="P150" s="74">
        <v>3</v>
      </c>
      <c r="Q150" s="75">
        <f t="shared" si="7"/>
        <v>6.33039602957561E-6</v>
      </c>
      <c r="R150" s="74"/>
      <c r="S150" s="75">
        <f t="shared" si="8"/>
        <v>0</v>
      </c>
      <c r="T150" s="74"/>
      <c r="U150" s="75">
        <f t="shared" si="9"/>
        <v>0</v>
      </c>
      <c r="V150" s="74"/>
      <c r="W150" s="75">
        <f t="shared" si="10"/>
        <v>0</v>
      </c>
      <c r="X150" s="74"/>
      <c r="Y150" s="75">
        <f t="shared" si="11"/>
        <v>0</v>
      </c>
      <c r="Z150" s="74"/>
      <c r="AA150" s="75">
        <f t="shared" si="12"/>
        <v>0</v>
      </c>
      <c r="AB150" s="74">
        <v>82</v>
      </c>
      <c r="AC150" s="75">
        <f t="shared" si="13"/>
        <v>1.7303082480840001E-4</v>
      </c>
      <c r="AD150" s="74"/>
      <c r="AE150" s="75">
        <f t="shared" si="14"/>
        <v>0</v>
      </c>
      <c r="AF150" s="74"/>
      <c r="AG150" s="75">
        <f t="shared" si="15"/>
        <v>0</v>
      </c>
      <c r="AH150" s="74"/>
      <c r="AI150" s="75">
        <f t="shared" si="16"/>
        <v>0</v>
      </c>
      <c r="AJ150" s="74"/>
      <c r="AK150" s="75">
        <f t="shared" si="17"/>
        <v>0</v>
      </c>
      <c r="AL150" s="74">
        <v>276</v>
      </c>
      <c r="AM150" s="75">
        <f t="shared" si="18"/>
        <v>5.8239643472095617E-4</v>
      </c>
      <c r="AN150" s="74">
        <v>3361</v>
      </c>
      <c r="AO150" s="75">
        <f t="shared" si="19"/>
        <v>7.0921536851345423E-3</v>
      </c>
      <c r="AP150" s="74"/>
      <c r="AQ150" s="75">
        <f t="shared" si="20"/>
        <v>0</v>
      </c>
      <c r="AR150" s="74"/>
      <c r="AS150" s="75">
        <f t="shared" si="21"/>
        <v>0</v>
      </c>
      <c r="AT150" s="74"/>
      <c r="AU150" s="75">
        <f t="shared" si="22"/>
        <v>0</v>
      </c>
      <c r="AV150" s="76"/>
      <c r="AW150" s="76"/>
      <c r="AX150" s="76"/>
      <c r="AY150" s="76"/>
      <c r="AZ150" s="76"/>
    </row>
    <row r="151" spans="1:52" ht="13.9">
      <c r="A151" s="73" t="s">
        <v>151</v>
      </c>
      <c r="B151" s="73" t="s">
        <v>147</v>
      </c>
      <c r="C151" s="74">
        <v>697985</v>
      </c>
      <c r="D151" s="74">
        <v>689598</v>
      </c>
      <c r="E151" s="75">
        <f t="shared" si="1"/>
        <v>0.98798398246380648</v>
      </c>
      <c r="F151" s="74">
        <v>8387</v>
      </c>
      <c r="G151" s="75">
        <f t="shared" si="2"/>
        <v>1.2016017536193472E-2</v>
      </c>
      <c r="H151" s="74">
        <v>161</v>
      </c>
      <c r="I151" s="75">
        <f t="shared" si="3"/>
        <v>2.3066398275034563E-4</v>
      </c>
      <c r="J151" s="74">
        <v>250</v>
      </c>
      <c r="K151" s="75">
        <f t="shared" si="4"/>
        <v>3.5817388625830068E-4</v>
      </c>
      <c r="L151" s="74">
        <v>1534</v>
      </c>
      <c r="M151" s="75">
        <f t="shared" si="5"/>
        <v>2.1977549660809328E-3</v>
      </c>
      <c r="N151" s="74"/>
      <c r="O151" s="75">
        <f t="shared" si="6"/>
        <v>0</v>
      </c>
      <c r="P151" s="74">
        <v>224</v>
      </c>
      <c r="Q151" s="75">
        <f t="shared" si="7"/>
        <v>3.2092380208743741E-4</v>
      </c>
      <c r="R151" s="74"/>
      <c r="S151" s="75">
        <f t="shared" si="8"/>
        <v>0</v>
      </c>
      <c r="T151" s="74"/>
      <c r="U151" s="75">
        <f t="shared" si="9"/>
        <v>0</v>
      </c>
      <c r="V151" s="74"/>
      <c r="W151" s="75">
        <f t="shared" si="10"/>
        <v>0</v>
      </c>
      <c r="X151" s="74"/>
      <c r="Y151" s="75">
        <f t="shared" si="11"/>
        <v>0</v>
      </c>
      <c r="Z151" s="74"/>
      <c r="AA151" s="75">
        <f t="shared" si="12"/>
        <v>0</v>
      </c>
      <c r="AB151" s="74">
        <v>128</v>
      </c>
      <c r="AC151" s="75">
        <f t="shared" si="13"/>
        <v>1.8338502976424995E-4</v>
      </c>
      <c r="AD151" s="74"/>
      <c r="AE151" s="75">
        <f t="shared" si="14"/>
        <v>0</v>
      </c>
      <c r="AF151" s="74"/>
      <c r="AG151" s="75">
        <f t="shared" si="15"/>
        <v>0</v>
      </c>
      <c r="AH151" s="74"/>
      <c r="AI151" s="75">
        <f t="shared" si="16"/>
        <v>0</v>
      </c>
      <c r="AJ151" s="74"/>
      <c r="AK151" s="75">
        <f t="shared" si="17"/>
        <v>0</v>
      </c>
      <c r="AL151" s="74">
        <v>373</v>
      </c>
      <c r="AM151" s="75">
        <f t="shared" si="18"/>
        <v>5.3439543829738461E-4</v>
      </c>
      <c r="AN151" s="74">
        <v>5717</v>
      </c>
      <c r="AO151" s="75">
        <f t="shared" si="19"/>
        <v>8.1907204309548207E-3</v>
      </c>
      <c r="AP151" s="74"/>
      <c r="AQ151" s="75">
        <f t="shared" si="20"/>
        <v>0</v>
      </c>
      <c r="AR151" s="74"/>
      <c r="AS151" s="75">
        <f t="shared" si="21"/>
        <v>0</v>
      </c>
      <c r="AT151" s="74"/>
      <c r="AU151" s="75">
        <f t="shared" si="22"/>
        <v>0</v>
      </c>
      <c r="AV151" s="76"/>
      <c r="AW151" s="76"/>
      <c r="AX151" s="76"/>
      <c r="AY151" s="76"/>
      <c r="AZ151" s="76"/>
    </row>
    <row r="152" spans="1:52" ht="13.9">
      <c r="A152" s="73" t="s">
        <v>151</v>
      </c>
      <c r="B152" s="73" t="s">
        <v>133</v>
      </c>
      <c r="C152" s="74">
        <v>337924</v>
      </c>
      <c r="D152" s="74">
        <v>333077</v>
      </c>
      <c r="E152" s="75">
        <f t="shared" si="1"/>
        <v>0.98565653815650855</v>
      </c>
      <c r="F152" s="74">
        <v>4847</v>
      </c>
      <c r="G152" s="75">
        <f t="shared" si="2"/>
        <v>1.4343461843491436E-2</v>
      </c>
      <c r="H152" s="74">
        <v>81</v>
      </c>
      <c r="I152" s="75">
        <f t="shared" si="3"/>
        <v>2.3969886720090909E-4</v>
      </c>
      <c r="J152" s="74">
        <v>194</v>
      </c>
      <c r="K152" s="75">
        <f t="shared" si="4"/>
        <v>5.7409358317254771E-4</v>
      </c>
      <c r="L152" s="74">
        <v>1035</v>
      </c>
      <c r="M152" s="75">
        <f t="shared" si="5"/>
        <v>3.0628188586782827E-3</v>
      </c>
      <c r="N152" s="74"/>
      <c r="O152" s="75">
        <f t="shared" si="6"/>
        <v>0</v>
      </c>
      <c r="P152" s="74">
        <v>93</v>
      </c>
      <c r="Q152" s="75">
        <f t="shared" si="7"/>
        <v>2.7520981048993266E-4</v>
      </c>
      <c r="R152" s="74"/>
      <c r="S152" s="75">
        <f t="shared" si="8"/>
        <v>0</v>
      </c>
      <c r="T152" s="74"/>
      <c r="U152" s="75">
        <f t="shared" si="9"/>
        <v>0</v>
      </c>
      <c r="V152" s="74"/>
      <c r="W152" s="75">
        <f t="shared" si="10"/>
        <v>0</v>
      </c>
      <c r="X152" s="74"/>
      <c r="Y152" s="75">
        <f t="shared" si="11"/>
        <v>0</v>
      </c>
      <c r="Z152" s="74"/>
      <c r="AA152" s="75">
        <f t="shared" si="12"/>
        <v>0</v>
      </c>
      <c r="AB152" s="74">
        <v>78</v>
      </c>
      <c r="AC152" s="75">
        <f t="shared" si="13"/>
        <v>2.3082113137865319E-4</v>
      </c>
      <c r="AD152" s="74"/>
      <c r="AE152" s="75">
        <f t="shared" si="14"/>
        <v>0</v>
      </c>
      <c r="AF152" s="74"/>
      <c r="AG152" s="75">
        <f t="shared" si="15"/>
        <v>0</v>
      </c>
      <c r="AH152" s="74"/>
      <c r="AI152" s="75">
        <f t="shared" si="16"/>
        <v>0</v>
      </c>
      <c r="AJ152" s="74"/>
      <c r="AK152" s="75">
        <f t="shared" si="17"/>
        <v>0</v>
      </c>
      <c r="AL152" s="74">
        <v>232</v>
      </c>
      <c r="AM152" s="75">
        <f t="shared" si="18"/>
        <v>6.8654490358778899E-4</v>
      </c>
      <c r="AN152" s="74">
        <v>3134</v>
      </c>
      <c r="AO152" s="75">
        <f t="shared" si="19"/>
        <v>9.2742746889833225E-3</v>
      </c>
      <c r="AP152" s="74"/>
      <c r="AQ152" s="75">
        <f t="shared" si="20"/>
        <v>0</v>
      </c>
      <c r="AR152" s="74"/>
      <c r="AS152" s="75">
        <f t="shared" si="21"/>
        <v>0</v>
      </c>
      <c r="AT152" s="74"/>
      <c r="AU152" s="75">
        <f t="shared" si="22"/>
        <v>0</v>
      </c>
      <c r="AV152" s="76"/>
      <c r="AW152" s="76"/>
      <c r="AX152" s="76"/>
      <c r="AY152" s="76"/>
      <c r="AZ152" s="76"/>
    </row>
    <row r="153" spans="1:52" ht="13.9">
      <c r="A153" s="73" t="s">
        <v>151</v>
      </c>
      <c r="B153" s="73" t="s">
        <v>134</v>
      </c>
      <c r="C153" s="74">
        <v>482534</v>
      </c>
      <c r="D153" s="74">
        <v>475981</v>
      </c>
      <c r="E153" s="75">
        <f t="shared" si="1"/>
        <v>0.98641960980987864</v>
      </c>
      <c r="F153" s="74">
        <v>6553</v>
      </c>
      <c r="G153" s="75">
        <f t="shared" si="2"/>
        <v>1.3580390190121317E-2</v>
      </c>
      <c r="H153" s="74">
        <v>67</v>
      </c>
      <c r="I153" s="75">
        <f t="shared" si="3"/>
        <v>1.3885031935573453E-4</v>
      </c>
      <c r="J153" s="74">
        <v>198</v>
      </c>
      <c r="K153" s="75">
        <f t="shared" si="4"/>
        <v>4.1033377958858859E-4</v>
      </c>
      <c r="L153" s="74">
        <v>1161</v>
      </c>
      <c r="M153" s="75">
        <f t="shared" si="5"/>
        <v>2.4060480712239968E-3</v>
      </c>
      <c r="N153" s="74"/>
      <c r="O153" s="75">
        <f t="shared" si="6"/>
        <v>0</v>
      </c>
      <c r="P153" s="74">
        <v>741</v>
      </c>
      <c r="Q153" s="75">
        <f t="shared" si="7"/>
        <v>1.5356430842178997E-3</v>
      </c>
      <c r="R153" s="74"/>
      <c r="S153" s="75">
        <f t="shared" si="8"/>
        <v>0</v>
      </c>
      <c r="T153" s="74"/>
      <c r="U153" s="75">
        <f t="shared" si="9"/>
        <v>0</v>
      </c>
      <c r="V153" s="74"/>
      <c r="W153" s="75">
        <f t="shared" si="10"/>
        <v>0</v>
      </c>
      <c r="X153" s="74"/>
      <c r="Y153" s="75">
        <f t="shared" si="11"/>
        <v>0</v>
      </c>
      <c r="Z153" s="74"/>
      <c r="AA153" s="75">
        <f t="shared" si="12"/>
        <v>0</v>
      </c>
      <c r="AB153" s="74">
        <v>88</v>
      </c>
      <c r="AC153" s="75">
        <f t="shared" si="13"/>
        <v>1.8237056870603938E-4</v>
      </c>
      <c r="AD153" s="74"/>
      <c r="AE153" s="75">
        <f t="shared" si="14"/>
        <v>0</v>
      </c>
      <c r="AF153" s="74"/>
      <c r="AG153" s="75">
        <f t="shared" si="15"/>
        <v>0</v>
      </c>
      <c r="AH153" s="74"/>
      <c r="AI153" s="75">
        <f t="shared" si="16"/>
        <v>0</v>
      </c>
      <c r="AJ153" s="74"/>
      <c r="AK153" s="75">
        <f t="shared" si="17"/>
        <v>0</v>
      </c>
      <c r="AL153" s="74">
        <v>152</v>
      </c>
      <c r="AM153" s="75">
        <f t="shared" si="18"/>
        <v>3.1500370958315889E-4</v>
      </c>
      <c r="AN153" s="74">
        <v>4146</v>
      </c>
      <c r="AO153" s="75">
        <f t="shared" si="19"/>
        <v>8.5921406574458997E-3</v>
      </c>
      <c r="AP153" s="74"/>
      <c r="AQ153" s="75">
        <f t="shared" si="20"/>
        <v>0</v>
      </c>
      <c r="AR153" s="74"/>
      <c r="AS153" s="75">
        <f t="shared" si="21"/>
        <v>0</v>
      </c>
      <c r="AT153" s="74"/>
      <c r="AU153" s="75">
        <f t="shared" si="22"/>
        <v>0</v>
      </c>
      <c r="AV153" s="76"/>
      <c r="AW153" s="76"/>
      <c r="AX153" s="76"/>
      <c r="AY153" s="76"/>
      <c r="AZ153" s="76"/>
    </row>
    <row r="154" spans="1:52" ht="13.9">
      <c r="A154" s="73" t="s">
        <v>152</v>
      </c>
      <c r="B154" s="73" t="s">
        <v>131</v>
      </c>
      <c r="C154" s="74">
        <v>168609</v>
      </c>
      <c r="D154" s="74">
        <v>168008</v>
      </c>
      <c r="E154" s="75">
        <f t="shared" si="1"/>
        <v>0.99643554021434211</v>
      </c>
      <c r="F154" s="74">
        <v>601</v>
      </c>
      <c r="G154" s="75">
        <f t="shared" si="2"/>
        <v>3.5644597856579422E-3</v>
      </c>
      <c r="H154" s="74">
        <v>6</v>
      </c>
      <c r="I154" s="75">
        <f t="shared" si="3"/>
        <v>3.5585289041510242E-5</v>
      </c>
      <c r="J154" s="74">
        <v>18</v>
      </c>
      <c r="K154" s="75">
        <f t="shared" si="4"/>
        <v>1.0675586712453072E-4</v>
      </c>
      <c r="L154" s="74">
        <v>56</v>
      </c>
      <c r="M154" s="75">
        <f t="shared" si="5"/>
        <v>3.3212936438742889E-4</v>
      </c>
      <c r="N154" s="74"/>
      <c r="O154" s="75">
        <f t="shared" si="6"/>
        <v>0</v>
      </c>
      <c r="P154" s="74">
        <v>265</v>
      </c>
      <c r="Q154" s="75">
        <f t="shared" si="7"/>
        <v>1.5716835993333689E-3</v>
      </c>
      <c r="R154" s="74"/>
      <c r="S154" s="75">
        <f t="shared" si="8"/>
        <v>0</v>
      </c>
      <c r="T154" s="74"/>
      <c r="U154" s="75">
        <f t="shared" si="9"/>
        <v>0</v>
      </c>
      <c r="V154" s="74"/>
      <c r="W154" s="75">
        <f t="shared" si="10"/>
        <v>0</v>
      </c>
      <c r="X154" s="74"/>
      <c r="Y154" s="75">
        <f t="shared" si="11"/>
        <v>0</v>
      </c>
      <c r="Z154" s="74"/>
      <c r="AA154" s="75">
        <f t="shared" si="12"/>
        <v>0</v>
      </c>
      <c r="AB154" s="74">
        <v>5</v>
      </c>
      <c r="AC154" s="75">
        <f t="shared" si="13"/>
        <v>2.9654407534591866E-5</v>
      </c>
      <c r="AD154" s="74"/>
      <c r="AE154" s="75">
        <f t="shared" si="14"/>
        <v>0</v>
      </c>
      <c r="AF154" s="74"/>
      <c r="AG154" s="75">
        <f t="shared" si="15"/>
        <v>0</v>
      </c>
      <c r="AH154" s="74"/>
      <c r="AI154" s="75">
        <f t="shared" si="16"/>
        <v>0</v>
      </c>
      <c r="AJ154" s="74"/>
      <c r="AK154" s="75">
        <f t="shared" si="17"/>
        <v>0</v>
      </c>
      <c r="AL154" s="74">
        <v>28</v>
      </c>
      <c r="AM154" s="75">
        <f t="shared" si="18"/>
        <v>1.6606468219371444E-4</v>
      </c>
      <c r="AN154" s="74">
        <v>223</v>
      </c>
      <c r="AO154" s="75">
        <f t="shared" si="19"/>
        <v>1.3225865760427972E-3</v>
      </c>
      <c r="AP154" s="74"/>
      <c r="AQ154" s="75">
        <f t="shared" si="20"/>
        <v>0</v>
      </c>
      <c r="AR154" s="74"/>
      <c r="AS154" s="75">
        <f t="shared" si="21"/>
        <v>0</v>
      </c>
      <c r="AT154" s="74"/>
      <c r="AU154" s="75">
        <f t="shared" si="22"/>
        <v>0</v>
      </c>
      <c r="AV154" s="76"/>
      <c r="AW154" s="76"/>
      <c r="AX154" s="76"/>
      <c r="AY154" s="76"/>
      <c r="AZ154" s="76"/>
    </row>
    <row r="155" spans="1:52" ht="13.9">
      <c r="A155" s="73" t="s">
        <v>152</v>
      </c>
      <c r="B155" s="73" t="s">
        <v>127</v>
      </c>
      <c r="C155" s="74">
        <v>292591</v>
      </c>
      <c r="D155" s="74">
        <v>289985</v>
      </c>
      <c r="E155" s="75">
        <f t="shared" si="1"/>
        <v>0.99109336924238955</v>
      </c>
      <c r="F155" s="74">
        <v>2606</v>
      </c>
      <c r="G155" s="75">
        <f t="shared" si="2"/>
        <v>8.9066307576104523E-3</v>
      </c>
      <c r="H155" s="74">
        <v>49</v>
      </c>
      <c r="I155" s="75">
        <f t="shared" si="3"/>
        <v>1.6746926597195402E-4</v>
      </c>
      <c r="J155" s="74">
        <v>65</v>
      </c>
      <c r="K155" s="75">
        <f t="shared" si="4"/>
        <v>2.2215310792197984E-4</v>
      </c>
      <c r="L155" s="74">
        <v>702</v>
      </c>
      <c r="M155" s="75">
        <f t="shared" si="5"/>
        <v>2.3992535655573822E-3</v>
      </c>
      <c r="N155" s="74"/>
      <c r="O155" s="75">
        <f t="shared" si="6"/>
        <v>0</v>
      </c>
      <c r="P155" s="74">
        <v>1242</v>
      </c>
      <c r="Q155" s="75">
        <f t="shared" si="7"/>
        <v>4.2448332313707532E-3</v>
      </c>
      <c r="R155" s="74"/>
      <c r="S155" s="75">
        <f t="shared" si="8"/>
        <v>0</v>
      </c>
      <c r="T155" s="74"/>
      <c r="U155" s="75">
        <f t="shared" si="9"/>
        <v>0</v>
      </c>
      <c r="V155" s="74"/>
      <c r="W155" s="75">
        <f t="shared" si="10"/>
        <v>0</v>
      </c>
      <c r="X155" s="74"/>
      <c r="Y155" s="75">
        <f t="shared" si="11"/>
        <v>0</v>
      </c>
      <c r="Z155" s="74"/>
      <c r="AA155" s="75">
        <f t="shared" si="12"/>
        <v>0</v>
      </c>
      <c r="AB155" s="74">
        <v>9</v>
      </c>
      <c r="AC155" s="75">
        <f t="shared" si="13"/>
        <v>3.0759661096889513E-5</v>
      </c>
      <c r="AD155" s="74"/>
      <c r="AE155" s="75">
        <f t="shared" si="14"/>
        <v>0</v>
      </c>
      <c r="AF155" s="74"/>
      <c r="AG155" s="75">
        <f t="shared" si="15"/>
        <v>0</v>
      </c>
      <c r="AH155" s="74"/>
      <c r="AI155" s="75">
        <f t="shared" si="16"/>
        <v>0</v>
      </c>
      <c r="AJ155" s="74"/>
      <c r="AK155" s="75">
        <f t="shared" si="17"/>
        <v>0</v>
      </c>
      <c r="AL155" s="74">
        <v>93</v>
      </c>
      <c r="AM155" s="75">
        <f t="shared" si="18"/>
        <v>3.1784983133452497E-4</v>
      </c>
      <c r="AN155" s="74">
        <v>446</v>
      </c>
      <c r="AO155" s="75">
        <f t="shared" si="19"/>
        <v>1.5243120943569694E-3</v>
      </c>
      <c r="AP155" s="74"/>
      <c r="AQ155" s="75">
        <f t="shared" si="20"/>
        <v>0</v>
      </c>
      <c r="AR155" s="74"/>
      <c r="AS155" s="75">
        <f t="shared" si="21"/>
        <v>0</v>
      </c>
      <c r="AT155" s="74"/>
      <c r="AU155" s="75">
        <f t="shared" si="22"/>
        <v>0</v>
      </c>
      <c r="AV155" s="76"/>
      <c r="AW155" s="76"/>
      <c r="AX155" s="76"/>
      <c r="AY155" s="76"/>
      <c r="AZ155" s="76"/>
    </row>
    <row r="156" spans="1:52" ht="13.9">
      <c r="A156" s="73" t="s">
        <v>154</v>
      </c>
      <c r="B156" s="73" t="s">
        <v>131</v>
      </c>
      <c r="C156" s="74">
        <v>84543</v>
      </c>
      <c r="D156" s="74">
        <v>84225</v>
      </c>
      <c r="E156" s="75">
        <f t="shared" si="1"/>
        <v>0.99623860047549773</v>
      </c>
      <c r="F156" s="74">
        <v>318</v>
      </c>
      <c r="G156" s="75">
        <f t="shared" si="2"/>
        <v>3.7613995245023243E-3</v>
      </c>
      <c r="H156" s="74">
        <v>0</v>
      </c>
      <c r="I156" s="75">
        <f t="shared" si="3"/>
        <v>0</v>
      </c>
      <c r="J156" s="74">
        <v>8</v>
      </c>
      <c r="K156" s="75">
        <f t="shared" si="4"/>
        <v>9.4626403132133942E-5</v>
      </c>
      <c r="L156" s="74">
        <v>56</v>
      </c>
      <c r="M156" s="75">
        <f t="shared" si="5"/>
        <v>6.6238482192493764E-4</v>
      </c>
      <c r="N156" s="74"/>
      <c r="O156" s="75">
        <f t="shared" si="6"/>
        <v>0</v>
      </c>
      <c r="P156" s="74">
        <v>92</v>
      </c>
      <c r="Q156" s="75">
        <f t="shared" si="7"/>
        <v>1.0882036360195402E-3</v>
      </c>
      <c r="R156" s="74"/>
      <c r="S156" s="75">
        <f t="shared" si="8"/>
        <v>0</v>
      </c>
      <c r="T156" s="74"/>
      <c r="U156" s="75">
        <f t="shared" si="9"/>
        <v>0</v>
      </c>
      <c r="V156" s="74"/>
      <c r="W156" s="75">
        <f t="shared" si="10"/>
        <v>0</v>
      </c>
      <c r="X156" s="74"/>
      <c r="Y156" s="75">
        <f t="shared" si="11"/>
        <v>0</v>
      </c>
      <c r="Z156" s="74"/>
      <c r="AA156" s="75">
        <f t="shared" si="12"/>
        <v>0</v>
      </c>
      <c r="AB156" s="74">
        <v>4</v>
      </c>
      <c r="AC156" s="75">
        <f t="shared" si="13"/>
        <v>4.7313201566066971E-5</v>
      </c>
      <c r="AD156" s="74"/>
      <c r="AE156" s="75">
        <f t="shared" si="14"/>
        <v>0</v>
      </c>
      <c r="AF156" s="74"/>
      <c r="AG156" s="75">
        <f t="shared" si="15"/>
        <v>0</v>
      </c>
      <c r="AH156" s="74"/>
      <c r="AI156" s="75">
        <f t="shared" si="16"/>
        <v>0</v>
      </c>
      <c r="AJ156" s="74"/>
      <c r="AK156" s="75">
        <f t="shared" si="17"/>
        <v>0</v>
      </c>
      <c r="AL156" s="74">
        <v>72</v>
      </c>
      <c r="AM156" s="75">
        <f t="shared" si="18"/>
        <v>8.5163762818920555E-4</v>
      </c>
      <c r="AN156" s="74">
        <v>86</v>
      </c>
      <c r="AO156" s="75">
        <f t="shared" si="19"/>
        <v>1.01723383367044E-3</v>
      </c>
      <c r="AP156" s="74"/>
      <c r="AQ156" s="75">
        <f t="shared" si="20"/>
        <v>0</v>
      </c>
      <c r="AR156" s="74"/>
      <c r="AS156" s="75">
        <f t="shared" si="21"/>
        <v>0</v>
      </c>
      <c r="AT156" s="74"/>
      <c r="AU156" s="75">
        <f t="shared" si="22"/>
        <v>0</v>
      </c>
      <c r="AV156" s="76"/>
      <c r="AW156" s="76"/>
      <c r="AX156" s="76"/>
      <c r="AY156" s="76"/>
      <c r="AZ156" s="76"/>
    </row>
    <row r="157" spans="1:52" ht="13.9">
      <c r="A157" s="73" t="s">
        <v>154</v>
      </c>
      <c r="B157" s="73" t="s">
        <v>127</v>
      </c>
      <c r="C157" s="74">
        <v>0</v>
      </c>
      <c r="D157" s="74">
        <v>0</v>
      </c>
      <c r="E157" s="75" t="e">
        <f t="shared" si="1"/>
        <v>#DIV/0!</v>
      </c>
      <c r="F157" s="74">
        <v>0</v>
      </c>
      <c r="G157" s="75" t="e">
        <f t="shared" si="2"/>
        <v>#DIV/0!</v>
      </c>
      <c r="H157" s="80">
        <v>0</v>
      </c>
      <c r="I157" s="75" t="e">
        <f t="shared" si="3"/>
        <v>#DIV/0!</v>
      </c>
      <c r="J157" s="80">
        <v>0</v>
      </c>
      <c r="K157" s="75" t="e">
        <f t="shared" si="4"/>
        <v>#DIV/0!</v>
      </c>
      <c r="L157" s="80">
        <v>0</v>
      </c>
      <c r="M157" s="75" t="e">
        <f t="shared" si="5"/>
        <v>#DIV/0!</v>
      </c>
      <c r="N157" s="74"/>
      <c r="O157" s="75" t="e">
        <f t="shared" si="6"/>
        <v>#DIV/0!</v>
      </c>
      <c r="P157" s="80">
        <v>0</v>
      </c>
      <c r="Q157" s="75" t="e">
        <f t="shared" si="7"/>
        <v>#DIV/0!</v>
      </c>
      <c r="R157" s="74"/>
      <c r="S157" s="75" t="e">
        <f t="shared" si="8"/>
        <v>#DIV/0!</v>
      </c>
      <c r="T157" s="74"/>
      <c r="U157" s="75" t="e">
        <f t="shared" si="9"/>
        <v>#DIV/0!</v>
      </c>
      <c r="V157" s="74"/>
      <c r="W157" s="75" t="e">
        <f t="shared" si="10"/>
        <v>#DIV/0!</v>
      </c>
      <c r="X157" s="74"/>
      <c r="Y157" s="75" t="e">
        <f t="shared" si="11"/>
        <v>#DIV/0!</v>
      </c>
      <c r="Z157" s="74"/>
      <c r="AA157" s="75" t="e">
        <f t="shared" si="12"/>
        <v>#DIV/0!</v>
      </c>
      <c r="AB157" s="80">
        <v>0</v>
      </c>
      <c r="AC157" s="75" t="e">
        <f t="shared" si="13"/>
        <v>#DIV/0!</v>
      </c>
      <c r="AD157" s="74"/>
      <c r="AE157" s="75" t="e">
        <f t="shared" si="14"/>
        <v>#DIV/0!</v>
      </c>
      <c r="AF157" s="74"/>
      <c r="AG157" s="75" t="e">
        <f t="shared" si="15"/>
        <v>#DIV/0!</v>
      </c>
      <c r="AH157" s="74"/>
      <c r="AI157" s="75">
        <f t="shared" si="16"/>
        <v>0</v>
      </c>
      <c r="AJ157" s="74"/>
      <c r="AK157" s="75" t="e">
        <f t="shared" si="17"/>
        <v>#DIV/0!</v>
      </c>
      <c r="AL157" s="80">
        <v>0</v>
      </c>
      <c r="AM157" s="75" t="e">
        <f t="shared" si="18"/>
        <v>#DIV/0!</v>
      </c>
      <c r="AN157" s="80">
        <v>0</v>
      </c>
      <c r="AO157" s="75" t="e">
        <f t="shared" si="19"/>
        <v>#DIV/0!</v>
      </c>
      <c r="AP157" s="74"/>
      <c r="AQ157" s="75" t="e">
        <f t="shared" si="20"/>
        <v>#DIV/0!</v>
      </c>
      <c r="AR157" s="74"/>
      <c r="AS157" s="75" t="e">
        <f t="shared" si="21"/>
        <v>#DIV/0!</v>
      </c>
      <c r="AT157" s="74"/>
      <c r="AU157" s="75" t="e">
        <f t="shared" si="22"/>
        <v>#DIV/0!</v>
      </c>
      <c r="AV157" s="76"/>
      <c r="AW157" s="76"/>
      <c r="AX157" s="76"/>
      <c r="AY157" s="76"/>
      <c r="AZ157" s="76"/>
    </row>
    <row r="158" spans="1:52" ht="13.9">
      <c r="A158" s="73" t="s">
        <v>154</v>
      </c>
      <c r="B158" s="73" t="s">
        <v>125</v>
      </c>
      <c r="C158" s="74">
        <v>0</v>
      </c>
      <c r="D158" s="74">
        <v>0</v>
      </c>
      <c r="E158" s="75" t="e">
        <f t="shared" si="1"/>
        <v>#DIV/0!</v>
      </c>
      <c r="F158" s="74">
        <v>0</v>
      </c>
      <c r="G158" s="75" t="e">
        <f t="shared" si="2"/>
        <v>#DIV/0!</v>
      </c>
      <c r="H158" s="74">
        <v>0</v>
      </c>
      <c r="I158" s="75" t="e">
        <f t="shared" si="3"/>
        <v>#DIV/0!</v>
      </c>
      <c r="J158" s="74">
        <v>0</v>
      </c>
      <c r="K158" s="75" t="e">
        <f t="shared" si="4"/>
        <v>#DIV/0!</v>
      </c>
      <c r="L158" s="74">
        <v>0</v>
      </c>
      <c r="M158" s="75" t="e">
        <f t="shared" si="5"/>
        <v>#DIV/0!</v>
      </c>
      <c r="N158" s="74"/>
      <c r="O158" s="75" t="e">
        <f t="shared" si="6"/>
        <v>#DIV/0!</v>
      </c>
      <c r="P158" s="74">
        <v>0</v>
      </c>
      <c r="Q158" s="75" t="e">
        <f t="shared" si="7"/>
        <v>#DIV/0!</v>
      </c>
      <c r="R158" s="74"/>
      <c r="S158" s="75" t="e">
        <f t="shared" si="8"/>
        <v>#DIV/0!</v>
      </c>
      <c r="T158" s="74"/>
      <c r="U158" s="75" t="e">
        <f t="shared" si="9"/>
        <v>#DIV/0!</v>
      </c>
      <c r="V158" s="74"/>
      <c r="W158" s="75" t="e">
        <f t="shared" si="10"/>
        <v>#DIV/0!</v>
      </c>
      <c r="X158" s="74"/>
      <c r="Y158" s="75" t="e">
        <f t="shared" si="11"/>
        <v>#DIV/0!</v>
      </c>
      <c r="Z158" s="74"/>
      <c r="AA158" s="75" t="e">
        <f t="shared" si="12"/>
        <v>#DIV/0!</v>
      </c>
      <c r="AB158" s="74">
        <v>0</v>
      </c>
      <c r="AC158" s="75" t="e">
        <f t="shared" si="13"/>
        <v>#DIV/0!</v>
      </c>
      <c r="AD158" s="74"/>
      <c r="AE158" s="75" t="e">
        <f t="shared" si="14"/>
        <v>#DIV/0!</v>
      </c>
      <c r="AF158" s="74"/>
      <c r="AG158" s="75" t="e">
        <f t="shared" si="15"/>
        <v>#DIV/0!</v>
      </c>
      <c r="AH158" s="74"/>
      <c r="AI158" s="75">
        <f t="shared" si="16"/>
        <v>0</v>
      </c>
      <c r="AJ158" s="74"/>
      <c r="AK158" s="75" t="e">
        <f t="shared" si="17"/>
        <v>#DIV/0!</v>
      </c>
      <c r="AL158" s="74">
        <v>0</v>
      </c>
      <c r="AM158" s="75" t="e">
        <f t="shared" si="18"/>
        <v>#DIV/0!</v>
      </c>
      <c r="AN158" s="74">
        <v>0</v>
      </c>
      <c r="AO158" s="75" t="e">
        <f t="shared" si="19"/>
        <v>#DIV/0!</v>
      </c>
      <c r="AP158" s="74"/>
      <c r="AQ158" s="75" t="e">
        <f t="shared" si="20"/>
        <v>#DIV/0!</v>
      </c>
      <c r="AR158" s="74"/>
      <c r="AS158" s="75" t="e">
        <f t="shared" si="21"/>
        <v>#DIV/0!</v>
      </c>
      <c r="AT158" s="74"/>
      <c r="AU158" s="75" t="e">
        <f t="shared" si="22"/>
        <v>#DIV/0!</v>
      </c>
      <c r="AV158" s="76"/>
      <c r="AW158" s="76"/>
      <c r="AX158" s="76"/>
      <c r="AY158" s="76"/>
      <c r="AZ158" s="76"/>
    </row>
    <row r="159" spans="1:52" ht="13.9">
      <c r="A159" s="73" t="s">
        <v>154</v>
      </c>
      <c r="B159" s="73" t="s">
        <v>138</v>
      </c>
      <c r="C159" s="74">
        <v>0</v>
      </c>
      <c r="D159" s="74">
        <v>0</v>
      </c>
      <c r="E159" s="75" t="e">
        <f t="shared" si="1"/>
        <v>#DIV/0!</v>
      </c>
      <c r="F159" s="74">
        <v>0</v>
      </c>
      <c r="G159" s="75" t="e">
        <f t="shared" si="2"/>
        <v>#DIV/0!</v>
      </c>
      <c r="H159" s="74">
        <v>0</v>
      </c>
      <c r="I159" s="75" t="e">
        <f t="shared" si="3"/>
        <v>#DIV/0!</v>
      </c>
      <c r="J159" s="74">
        <v>0</v>
      </c>
      <c r="K159" s="75" t="e">
        <f t="shared" si="4"/>
        <v>#DIV/0!</v>
      </c>
      <c r="L159" s="74">
        <v>0</v>
      </c>
      <c r="M159" s="75" t="e">
        <f t="shared" si="5"/>
        <v>#DIV/0!</v>
      </c>
      <c r="N159" s="74"/>
      <c r="O159" s="75" t="e">
        <f t="shared" si="6"/>
        <v>#DIV/0!</v>
      </c>
      <c r="P159" s="74">
        <v>0</v>
      </c>
      <c r="Q159" s="75" t="e">
        <f t="shared" si="7"/>
        <v>#DIV/0!</v>
      </c>
      <c r="R159" s="74"/>
      <c r="S159" s="75" t="e">
        <f t="shared" si="8"/>
        <v>#DIV/0!</v>
      </c>
      <c r="T159" s="74"/>
      <c r="U159" s="75" t="e">
        <f t="shared" si="9"/>
        <v>#DIV/0!</v>
      </c>
      <c r="V159" s="74"/>
      <c r="W159" s="75" t="e">
        <f t="shared" si="10"/>
        <v>#DIV/0!</v>
      </c>
      <c r="X159" s="74"/>
      <c r="Y159" s="75" t="e">
        <f t="shared" si="11"/>
        <v>#DIV/0!</v>
      </c>
      <c r="Z159" s="74"/>
      <c r="AA159" s="75" t="e">
        <f t="shared" si="12"/>
        <v>#DIV/0!</v>
      </c>
      <c r="AB159" s="74">
        <v>0</v>
      </c>
      <c r="AC159" s="75" t="e">
        <f t="shared" si="13"/>
        <v>#DIV/0!</v>
      </c>
      <c r="AD159" s="74"/>
      <c r="AE159" s="75" t="e">
        <f t="shared" si="14"/>
        <v>#DIV/0!</v>
      </c>
      <c r="AF159" s="74"/>
      <c r="AG159" s="75" t="e">
        <f t="shared" si="15"/>
        <v>#DIV/0!</v>
      </c>
      <c r="AH159" s="74"/>
      <c r="AI159" s="75">
        <f t="shared" si="16"/>
        <v>0</v>
      </c>
      <c r="AJ159" s="74"/>
      <c r="AK159" s="75" t="e">
        <f t="shared" si="17"/>
        <v>#DIV/0!</v>
      </c>
      <c r="AL159" s="74">
        <v>0</v>
      </c>
      <c r="AM159" s="75" t="e">
        <f t="shared" si="18"/>
        <v>#DIV/0!</v>
      </c>
      <c r="AN159" s="74">
        <v>0</v>
      </c>
      <c r="AO159" s="75" t="e">
        <f t="shared" si="19"/>
        <v>#DIV/0!</v>
      </c>
      <c r="AP159" s="74"/>
      <c r="AQ159" s="75" t="e">
        <f t="shared" si="20"/>
        <v>#DIV/0!</v>
      </c>
      <c r="AR159" s="74"/>
      <c r="AS159" s="75" t="e">
        <f t="shared" si="21"/>
        <v>#DIV/0!</v>
      </c>
      <c r="AT159" s="74"/>
      <c r="AU159" s="75" t="e">
        <f t="shared" si="22"/>
        <v>#DIV/0!</v>
      </c>
      <c r="AV159" s="76"/>
      <c r="AW159" s="76"/>
      <c r="AX159" s="76"/>
      <c r="AY159" s="76"/>
      <c r="AZ159" s="76"/>
    </row>
    <row r="160" spans="1:52" ht="13.9">
      <c r="A160" s="73" t="s">
        <v>154</v>
      </c>
      <c r="B160" s="73" t="s">
        <v>147</v>
      </c>
      <c r="C160" s="74">
        <v>180647</v>
      </c>
      <c r="D160" s="74">
        <v>177954</v>
      </c>
      <c r="E160" s="75">
        <f t="shared" si="1"/>
        <v>0.9850924731658981</v>
      </c>
      <c r="F160" s="74">
        <v>2693</v>
      </c>
      <c r="G160" s="75">
        <f t="shared" si="2"/>
        <v>1.4907526834101867E-2</v>
      </c>
      <c r="H160" s="74">
        <v>0</v>
      </c>
      <c r="I160" s="75">
        <f t="shared" si="3"/>
        <v>0</v>
      </c>
      <c r="J160" s="74">
        <v>112</v>
      </c>
      <c r="K160" s="75">
        <f t="shared" si="4"/>
        <v>6.1999368934994767E-4</v>
      </c>
      <c r="L160" s="74">
        <v>297</v>
      </c>
      <c r="M160" s="75">
        <f t="shared" si="5"/>
        <v>1.6440904083654864E-3</v>
      </c>
      <c r="N160" s="74"/>
      <c r="O160" s="75">
        <f t="shared" si="6"/>
        <v>0</v>
      </c>
      <c r="P160" s="74">
        <v>1089</v>
      </c>
      <c r="Q160" s="75">
        <f t="shared" si="7"/>
        <v>6.0283314973401166E-3</v>
      </c>
      <c r="R160" s="74"/>
      <c r="S160" s="75">
        <f t="shared" si="8"/>
        <v>0</v>
      </c>
      <c r="T160" s="74"/>
      <c r="U160" s="75">
        <f t="shared" si="9"/>
        <v>0</v>
      </c>
      <c r="V160" s="74"/>
      <c r="W160" s="75">
        <f t="shared" si="10"/>
        <v>0</v>
      </c>
      <c r="X160" s="74"/>
      <c r="Y160" s="75">
        <f t="shared" si="11"/>
        <v>0</v>
      </c>
      <c r="Z160" s="74"/>
      <c r="AA160" s="75">
        <f t="shared" si="12"/>
        <v>0</v>
      </c>
      <c r="AB160" s="74">
        <v>57</v>
      </c>
      <c r="AC160" s="75">
        <f t="shared" si="13"/>
        <v>3.1553250261559838E-4</v>
      </c>
      <c r="AD160" s="74"/>
      <c r="AE160" s="75">
        <f t="shared" si="14"/>
        <v>0</v>
      </c>
      <c r="AF160" s="74"/>
      <c r="AG160" s="75">
        <f t="shared" si="15"/>
        <v>0</v>
      </c>
      <c r="AH160" s="74"/>
      <c r="AI160" s="75">
        <f t="shared" si="16"/>
        <v>0</v>
      </c>
      <c r="AJ160" s="74"/>
      <c r="AK160" s="75">
        <f t="shared" si="17"/>
        <v>0</v>
      </c>
      <c r="AL160" s="74">
        <v>587</v>
      </c>
      <c r="AM160" s="75">
        <f t="shared" si="18"/>
        <v>3.2494312111466007E-3</v>
      </c>
      <c r="AN160" s="74">
        <v>551</v>
      </c>
      <c r="AO160" s="75">
        <f t="shared" si="19"/>
        <v>3.0501475252841174E-3</v>
      </c>
      <c r="AP160" s="74"/>
      <c r="AQ160" s="75">
        <f t="shared" si="20"/>
        <v>0</v>
      </c>
      <c r="AR160" s="74"/>
      <c r="AS160" s="75">
        <f t="shared" si="21"/>
        <v>0</v>
      </c>
      <c r="AT160" s="74"/>
      <c r="AU160" s="75">
        <f t="shared" si="22"/>
        <v>0</v>
      </c>
      <c r="AV160" s="76"/>
      <c r="AW160" s="76"/>
      <c r="AX160" s="76"/>
      <c r="AY160" s="76"/>
      <c r="AZ160" s="76"/>
    </row>
    <row r="161" spans="1:52" ht="13.9">
      <c r="A161" s="73" t="s">
        <v>154</v>
      </c>
      <c r="B161" s="73" t="s">
        <v>133</v>
      </c>
      <c r="C161" s="74">
        <v>157911</v>
      </c>
      <c r="D161" s="74">
        <v>154327</v>
      </c>
      <c r="E161" s="75">
        <f t="shared" si="1"/>
        <v>0.97730367105521465</v>
      </c>
      <c r="F161" s="74">
        <v>3584</v>
      </c>
      <c r="G161" s="75">
        <f t="shared" si="2"/>
        <v>2.2696328944785352E-2</v>
      </c>
      <c r="H161" s="74">
        <v>49</v>
      </c>
      <c r="I161" s="75">
        <f t="shared" si="3"/>
        <v>3.1030137229198725E-4</v>
      </c>
      <c r="J161" s="74">
        <v>29</v>
      </c>
      <c r="K161" s="75">
        <f t="shared" si="4"/>
        <v>1.8364775094831899E-4</v>
      </c>
      <c r="L161" s="74">
        <v>287</v>
      </c>
      <c r="M161" s="75">
        <f t="shared" si="5"/>
        <v>1.8174794662816397E-3</v>
      </c>
      <c r="N161" s="74"/>
      <c r="O161" s="75">
        <f t="shared" si="6"/>
        <v>0</v>
      </c>
      <c r="P161" s="74">
        <v>1753</v>
      </c>
      <c r="Q161" s="75">
        <f t="shared" si="7"/>
        <v>1.1101189910772524E-2</v>
      </c>
      <c r="R161" s="74"/>
      <c r="S161" s="75">
        <f t="shared" si="8"/>
        <v>0</v>
      </c>
      <c r="T161" s="74"/>
      <c r="U161" s="75">
        <f t="shared" si="9"/>
        <v>0</v>
      </c>
      <c r="V161" s="74"/>
      <c r="W161" s="75">
        <f t="shared" si="10"/>
        <v>0</v>
      </c>
      <c r="X161" s="74"/>
      <c r="Y161" s="75">
        <f t="shared" si="11"/>
        <v>0</v>
      </c>
      <c r="Z161" s="74"/>
      <c r="AA161" s="75">
        <f t="shared" si="12"/>
        <v>0</v>
      </c>
      <c r="AB161" s="74">
        <v>18</v>
      </c>
      <c r="AC161" s="75">
        <f t="shared" si="13"/>
        <v>1.1398825920930144E-4</v>
      </c>
      <c r="AD161" s="74"/>
      <c r="AE161" s="75">
        <f t="shared" si="14"/>
        <v>0</v>
      </c>
      <c r="AF161" s="74"/>
      <c r="AG161" s="75">
        <f t="shared" si="15"/>
        <v>0</v>
      </c>
      <c r="AH161" s="74"/>
      <c r="AI161" s="75">
        <f t="shared" si="16"/>
        <v>0</v>
      </c>
      <c r="AJ161" s="74"/>
      <c r="AK161" s="75">
        <f t="shared" si="17"/>
        <v>0</v>
      </c>
      <c r="AL161" s="74">
        <v>849</v>
      </c>
      <c r="AM161" s="75">
        <f t="shared" si="18"/>
        <v>5.3764462260387181E-3</v>
      </c>
      <c r="AN161" s="74">
        <v>599</v>
      </c>
      <c r="AO161" s="75">
        <f t="shared" si="19"/>
        <v>3.7932759592428649E-3</v>
      </c>
      <c r="AP161" s="74"/>
      <c r="AQ161" s="75">
        <f t="shared" si="20"/>
        <v>0</v>
      </c>
      <c r="AR161" s="74"/>
      <c r="AS161" s="75">
        <f t="shared" si="21"/>
        <v>0</v>
      </c>
      <c r="AT161" s="74"/>
      <c r="AU161" s="75">
        <f t="shared" si="22"/>
        <v>0</v>
      </c>
      <c r="AV161" s="76"/>
      <c r="AW161" s="76"/>
      <c r="AX161" s="76"/>
      <c r="AY161" s="76"/>
      <c r="AZ161" s="76"/>
    </row>
    <row r="162" spans="1:52" ht="13.9">
      <c r="A162" s="73" t="s">
        <v>154</v>
      </c>
      <c r="B162" s="73" t="s">
        <v>134</v>
      </c>
      <c r="C162" s="74">
        <v>188288</v>
      </c>
      <c r="D162" s="74">
        <v>184842</v>
      </c>
      <c r="E162" s="75">
        <f t="shared" si="1"/>
        <v>0.98169824949014273</v>
      </c>
      <c r="F162" s="74">
        <v>3446</v>
      </c>
      <c r="G162" s="75">
        <f t="shared" si="2"/>
        <v>1.8301750509857238E-2</v>
      </c>
      <c r="H162" s="74">
        <v>0</v>
      </c>
      <c r="I162" s="75">
        <f t="shared" si="3"/>
        <v>0</v>
      </c>
      <c r="J162" s="74">
        <v>79</v>
      </c>
      <c r="K162" s="75">
        <f t="shared" si="4"/>
        <v>4.1957002039428958E-4</v>
      </c>
      <c r="L162" s="74">
        <v>336</v>
      </c>
      <c r="M162" s="75">
        <f t="shared" si="5"/>
        <v>1.7845003399048266E-3</v>
      </c>
      <c r="N162" s="74"/>
      <c r="O162" s="75">
        <f t="shared" si="6"/>
        <v>0</v>
      </c>
      <c r="P162" s="74">
        <v>1649</v>
      </c>
      <c r="Q162" s="75">
        <f t="shared" si="7"/>
        <v>8.7578602991162467E-3</v>
      </c>
      <c r="R162" s="74"/>
      <c r="S162" s="75">
        <f t="shared" si="8"/>
        <v>0</v>
      </c>
      <c r="T162" s="74"/>
      <c r="U162" s="75">
        <f t="shared" si="9"/>
        <v>0</v>
      </c>
      <c r="V162" s="74"/>
      <c r="W162" s="75">
        <f t="shared" si="10"/>
        <v>0</v>
      </c>
      <c r="X162" s="74"/>
      <c r="Y162" s="75">
        <f t="shared" si="11"/>
        <v>0</v>
      </c>
      <c r="Z162" s="74"/>
      <c r="AA162" s="75">
        <f t="shared" si="12"/>
        <v>0</v>
      </c>
      <c r="AB162" s="74">
        <v>14</v>
      </c>
      <c r="AC162" s="75">
        <f t="shared" si="13"/>
        <v>7.4354180829367783E-5</v>
      </c>
      <c r="AD162" s="74"/>
      <c r="AE162" s="75">
        <f t="shared" si="14"/>
        <v>0</v>
      </c>
      <c r="AF162" s="74"/>
      <c r="AG162" s="75">
        <f t="shared" si="15"/>
        <v>0</v>
      </c>
      <c r="AH162" s="74"/>
      <c r="AI162" s="75">
        <f t="shared" si="16"/>
        <v>0</v>
      </c>
      <c r="AJ162" s="74"/>
      <c r="AK162" s="75">
        <f t="shared" si="17"/>
        <v>0</v>
      </c>
      <c r="AL162" s="74">
        <v>786</v>
      </c>
      <c r="AM162" s="75">
        <f t="shared" si="18"/>
        <v>4.1744561522773626E-3</v>
      </c>
      <c r="AN162" s="74">
        <v>582</v>
      </c>
      <c r="AO162" s="75">
        <f t="shared" si="19"/>
        <v>3.0910095173351461E-3</v>
      </c>
      <c r="AP162" s="74"/>
      <c r="AQ162" s="75">
        <f t="shared" si="20"/>
        <v>0</v>
      </c>
      <c r="AR162" s="74"/>
      <c r="AS162" s="75">
        <f t="shared" si="21"/>
        <v>0</v>
      </c>
      <c r="AT162" s="74"/>
      <c r="AU162" s="75">
        <f t="shared" si="22"/>
        <v>0</v>
      </c>
      <c r="AV162" s="76"/>
      <c r="AW162" s="76"/>
      <c r="AX162" s="76"/>
      <c r="AY162" s="76"/>
      <c r="AZ162" s="76"/>
    </row>
    <row r="163" spans="1:52" ht="13.9">
      <c r="A163" s="73" t="s">
        <v>155</v>
      </c>
      <c r="B163" s="73" t="s">
        <v>126</v>
      </c>
      <c r="C163" s="74">
        <v>190434</v>
      </c>
      <c r="D163" s="74">
        <v>189631</v>
      </c>
      <c r="E163" s="75">
        <f t="shared" si="1"/>
        <v>0.99578331600449499</v>
      </c>
      <c r="F163" s="74">
        <v>803</v>
      </c>
      <c r="G163" s="75">
        <f t="shared" si="2"/>
        <v>4.2166839955050045E-3</v>
      </c>
      <c r="H163" s="74">
        <v>31</v>
      </c>
      <c r="I163" s="75">
        <f t="shared" si="3"/>
        <v>1.6278605711165023E-4</v>
      </c>
      <c r="J163" s="74">
        <v>40</v>
      </c>
      <c r="K163" s="75">
        <f t="shared" si="4"/>
        <v>2.1004652530535512E-4</v>
      </c>
      <c r="L163" s="74">
        <v>196</v>
      </c>
      <c r="M163" s="75">
        <f t="shared" si="5"/>
        <v>1.0292279739962402E-3</v>
      </c>
      <c r="N163" s="74"/>
      <c r="O163" s="75">
        <f t="shared" si="6"/>
        <v>0</v>
      </c>
      <c r="P163" s="74">
        <v>214</v>
      </c>
      <c r="Q163" s="75">
        <f t="shared" si="7"/>
        <v>1.1237489103836499E-3</v>
      </c>
      <c r="R163" s="74"/>
      <c r="S163" s="75">
        <f t="shared" si="8"/>
        <v>0</v>
      </c>
      <c r="T163" s="74"/>
      <c r="U163" s="75">
        <f t="shared" si="9"/>
        <v>0</v>
      </c>
      <c r="V163" s="74"/>
      <c r="W163" s="75">
        <f t="shared" si="10"/>
        <v>0</v>
      </c>
      <c r="X163" s="74"/>
      <c r="Y163" s="75">
        <f t="shared" si="11"/>
        <v>0</v>
      </c>
      <c r="Z163" s="74"/>
      <c r="AA163" s="75">
        <f t="shared" si="12"/>
        <v>0</v>
      </c>
      <c r="AB163" s="74">
        <v>13</v>
      </c>
      <c r="AC163" s="75">
        <f t="shared" si="13"/>
        <v>6.8265120724240417E-5</v>
      </c>
      <c r="AD163" s="74"/>
      <c r="AE163" s="75">
        <f t="shared" si="14"/>
        <v>0</v>
      </c>
      <c r="AF163" s="74"/>
      <c r="AG163" s="75">
        <f t="shared" si="15"/>
        <v>0</v>
      </c>
      <c r="AH163" s="74"/>
      <c r="AI163" s="75">
        <f t="shared" si="16"/>
        <v>0</v>
      </c>
      <c r="AJ163" s="74"/>
      <c r="AK163" s="75">
        <f t="shared" si="17"/>
        <v>0</v>
      </c>
      <c r="AL163" s="74">
        <v>161</v>
      </c>
      <c r="AM163" s="75">
        <f t="shared" si="18"/>
        <v>8.4543726435405437E-4</v>
      </c>
      <c r="AN163" s="74">
        <v>148</v>
      </c>
      <c r="AO163" s="75">
        <f t="shared" si="19"/>
        <v>7.7717214362981401E-4</v>
      </c>
      <c r="AP163" s="74"/>
      <c r="AQ163" s="75">
        <f t="shared" si="20"/>
        <v>0</v>
      </c>
      <c r="AR163" s="74"/>
      <c r="AS163" s="75">
        <f t="shared" si="21"/>
        <v>0</v>
      </c>
      <c r="AT163" s="74"/>
      <c r="AU163" s="75">
        <f t="shared" si="22"/>
        <v>0</v>
      </c>
      <c r="AV163" s="76"/>
      <c r="AW163" s="76"/>
      <c r="AX163" s="76"/>
      <c r="AY163" s="76"/>
      <c r="AZ163" s="76"/>
    </row>
    <row r="164" spans="1:52" ht="13.9">
      <c r="A164" s="73" t="s">
        <v>155</v>
      </c>
      <c r="B164" s="73" t="s">
        <v>131</v>
      </c>
      <c r="C164" s="74">
        <v>158127</v>
      </c>
      <c r="D164" s="74">
        <v>157920</v>
      </c>
      <c r="E164" s="75">
        <f t="shared" si="1"/>
        <v>0.99869092564837125</v>
      </c>
      <c r="F164" s="74">
        <v>207</v>
      </c>
      <c r="G164" s="75">
        <f t="shared" si="2"/>
        <v>1.309074351628754E-3</v>
      </c>
      <c r="H164" s="74">
        <v>7</v>
      </c>
      <c r="I164" s="75">
        <f t="shared" si="3"/>
        <v>4.4268214789378161E-5</v>
      </c>
      <c r="J164" s="74">
        <v>11</v>
      </c>
      <c r="K164" s="75">
        <f t="shared" si="4"/>
        <v>6.9564337526165681E-5</v>
      </c>
      <c r="L164" s="74">
        <v>50</v>
      </c>
      <c r="M164" s="75">
        <f t="shared" si="5"/>
        <v>3.1620153420984401E-4</v>
      </c>
      <c r="N164" s="74"/>
      <c r="O164" s="75">
        <f t="shared" si="6"/>
        <v>0</v>
      </c>
      <c r="P164" s="74">
        <v>55</v>
      </c>
      <c r="Q164" s="75">
        <f t="shared" si="7"/>
        <v>3.4782168763082837E-4</v>
      </c>
      <c r="R164" s="74"/>
      <c r="S164" s="75">
        <f t="shared" si="8"/>
        <v>0</v>
      </c>
      <c r="T164" s="74"/>
      <c r="U164" s="75">
        <f t="shared" si="9"/>
        <v>0</v>
      </c>
      <c r="V164" s="74"/>
      <c r="W164" s="75">
        <f t="shared" si="10"/>
        <v>0</v>
      </c>
      <c r="X164" s="74"/>
      <c r="Y164" s="75">
        <f t="shared" si="11"/>
        <v>0</v>
      </c>
      <c r="Z164" s="74"/>
      <c r="AA164" s="75">
        <f t="shared" si="12"/>
        <v>0</v>
      </c>
      <c r="AB164" s="74">
        <v>4</v>
      </c>
      <c r="AC164" s="75">
        <f t="shared" si="13"/>
        <v>2.529612273678752E-5</v>
      </c>
      <c r="AD164" s="74"/>
      <c r="AE164" s="75">
        <f t="shared" si="14"/>
        <v>0</v>
      </c>
      <c r="AF164" s="74"/>
      <c r="AG164" s="75">
        <f t="shared" si="15"/>
        <v>0</v>
      </c>
      <c r="AH164" s="74"/>
      <c r="AI164" s="75">
        <f t="shared" si="16"/>
        <v>0</v>
      </c>
      <c r="AJ164" s="74"/>
      <c r="AK164" s="75">
        <f t="shared" si="17"/>
        <v>0</v>
      </c>
      <c r="AL164" s="74">
        <v>41</v>
      </c>
      <c r="AM164" s="75">
        <f t="shared" si="18"/>
        <v>2.5928525805207206E-4</v>
      </c>
      <c r="AN164" s="74">
        <v>39</v>
      </c>
      <c r="AO164" s="75">
        <f t="shared" si="19"/>
        <v>2.4663719668367831E-4</v>
      </c>
      <c r="AP164" s="74"/>
      <c r="AQ164" s="75">
        <f t="shared" si="20"/>
        <v>0</v>
      </c>
      <c r="AR164" s="74"/>
      <c r="AS164" s="75">
        <f t="shared" si="21"/>
        <v>0</v>
      </c>
      <c r="AT164" s="74"/>
      <c r="AU164" s="75">
        <f t="shared" si="22"/>
        <v>0</v>
      </c>
      <c r="AV164" s="76"/>
      <c r="AW164" s="76"/>
      <c r="AX164" s="76"/>
      <c r="AY164" s="76"/>
      <c r="AZ164" s="76"/>
    </row>
    <row r="165" spans="1:52" ht="13.9">
      <c r="A165" s="73" t="s">
        <v>155</v>
      </c>
      <c r="B165" s="73" t="s">
        <v>127</v>
      </c>
      <c r="C165" s="74">
        <v>86472</v>
      </c>
      <c r="D165" s="74">
        <v>85166</v>
      </c>
      <c r="E165" s="75">
        <f t="shared" si="1"/>
        <v>0.98489684522157461</v>
      </c>
      <c r="F165" s="74">
        <v>1306</v>
      </c>
      <c r="G165" s="75">
        <f t="shared" si="2"/>
        <v>1.5103154778425385E-2</v>
      </c>
      <c r="H165" s="74">
        <v>50</v>
      </c>
      <c r="I165" s="75">
        <f t="shared" si="3"/>
        <v>5.7822185216023687E-4</v>
      </c>
      <c r="J165" s="74">
        <v>65</v>
      </c>
      <c r="K165" s="75">
        <f t="shared" si="4"/>
        <v>7.5168840780830788E-4</v>
      </c>
      <c r="L165" s="74">
        <v>316</v>
      </c>
      <c r="M165" s="75">
        <f t="shared" si="5"/>
        <v>3.6543621056526966E-3</v>
      </c>
      <c r="N165" s="74"/>
      <c r="O165" s="75">
        <f t="shared" si="6"/>
        <v>0</v>
      </c>
      <c r="P165" s="74">
        <v>348</v>
      </c>
      <c r="Q165" s="75">
        <f t="shared" si="7"/>
        <v>4.0244240910352483E-3</v>
      </c>
      <c r="R165" s="74"/>
      <c r="S165" s="75">
        <f t="shared" si="8"/>
        <v>0</v>
      </c>
      <c r="T165" s="74"/>
      <c r="U165" s="75">
        <f t="shared" si="9"/>
        <v>0</v>
      </c>
      <c r="V165" s="74"/>
      <c r="W165" s="75">
        <f t="shared" si="10"/>
        <v>0</v>
      </c>
      <c r="X165" s="74"/>
      <c r="Y165" s="75">
        <f t="shared" si="11"/>
        <v>0</v>
      </c>
      <c r="Z165" s="74"/>
      <c r="AA165" s="75">
        <f t="shared" si="12"/>
        <v>0</v>
      </c>
      <c r="AB165" s="74">
        <v>25</v>
      </c>
      <c r="AC165" s="75">
        <f t="shared" si="13"/>
        <v>2.8911092608011844E-4</v>
      </c>
      <c r="AD165" s="74"/>
      <c r="AE165" s="75">
        <f t="shared" si="14"/>
        <v>0</v>
      </c>
      <c r="AF165" s="74"/>
      <c r="AG165" s="75">
        <f t="shared" si="15"/>
        <v>0</v>
      </c>
      <c r="AH165" s="74"/>
      <c r="AI165" s="75">
        <f t="shared" si="16"/>
        <v>0</v>
      </c>
      <c r="AJ165" s="74"/>
      <c r="AK165" s="75">
        <f t="shared" si="17"/>
        <v>0</v>
      </c>
      <c r="AL165" s="74">
        <v>261</v>
      </c>
      <c r="AM165" s="75">
        <f t="shared" si="18"/>
        <v>3.0183180682764365E-3</v>
      </c>
      <c r="AN165" s="74">
        <v>241</v>
      </c>
      <c r="AO165" s="75">
        <f t="shared" si="19"/>
        <v>2.7870293274123415E-3</v>
      </c>
      <c r="AP165" s="74"/>
      <c r="AQ165" s="75">
        <f t="shared" si="20"/>
        <v>0</v>
      </c>
      <c r="AR165" s="74"/>
      <c r="AS165" s="75">
        <f t="shared" si="21"/>
        <v>0</v>
      </c>
      <c r="AT165" s="74"/>
      <c r="AU165" s="75">
        <f t="shared" si="22"/>
        <v>0</v>
      </c>
      <c r="AV165" s="76"/>
      <c r="AW165" s="76"/>
      <c r="AX165" s="76"/>
      <c r="AY165" s="76"/>
      <c r="AZ165" s="76"/>
    </row>
    <row r="166" spans="1:52" ht="13.9">
      <c r="A166" s="73" t="s">
        <v>155</v>
      </c>
      <c r="B166" s="73" t="s">
        <v>125</v>
      </c>
      <c r="C166" s="74">
        <v>153192</v>
      </c>
      <c r="D166" s="74">
        <v>152141</v>
      </c>
      <c r="E166" s="75">
        <f t="shared" si="1"/>
        <v>0.99313932842446084</v>
      </c>
      <c r="F166" s="74">
        <v>1051</v>
      </c>
      <c r="G166" s="75">
        <f t="shared" si="2"/>
        <v>6.8606715755391923E-3</v>
      </c>
      <c r="H166" s="74">
        <v>40</v>
      </c>
      <c r="I166" s="75">
        <f t="shared" si="3"/>
        <v>2.6111024074364198E-4</v>
      </c>
      <c r="J166" s="74">
        <v>53</v>
      </c>
      <c r="K166" s="75">
        <f t="shared" si="4"/>
        <v>3.4597106898532563E-4</v>
      </c>
      <c r="L166" s="74">
        <v>254</v>
      </c>
      <c r="M166" s="75">
        <f t="shared" si="5"/>
        <v>1.6580500287221266E-3</v>
      </c>
      <c r="N166" s="74"/>
      <c r="O166" s="75">
        <f t="shared" si="6"/>
        <v>0</v>
      </c>
      <c r="P166" s="74">
        <v>280</v>
      </c>
      <c r="Q166" s="75">
        <f t="shared" si="7"/>
        <v>1.8277716852054939E-3</v>
      </c>
      <c r="R166" s="74"/>
      <c r="S166" s="75">
        <f t="shared" si="8"/>
        <v>0</v>
      </c>
      <c r="T166" s="74"/>
      <c r="U166" s="75">
        <f t="shared" si="9"/>
        <v>0</v>
      </c>
      <c r="V166" s="74"/>
      <c r="W166" s="75">
        <f t="shared" si="10"/>
        <v>0</v>
      </c>
      <c r="X166" s="74"/>
      <c r="Y166" s="75">
        <f t="shared" si="11"/>
        <v>0</v>
      </c>
      <c r="Z166" s="74"/>
      <c r="AA166" s="75">
        <f t="shared" si="12"/>
        <v>0</v>
      </c>
      <c r="AB166" s="74">
        <v>20</v>
      </c>
      <c r="AC166" s="75">
        <f t="shared" si="13"/>
        <v>1.3055512037182099E-4</v>
      </c>
      <c r="AD166" s="74"/>
      <c r="AE166" s="75">
        <f t="shared" si="14"/>
        <v>0</v>
      </c>
      <c r="AF166" s="74"/>
      <c r="AG166" s="75">
        <f t="shared" si="15"/>
        <v>0</v>
      </c>
      <c r="AH166" s="74"/>
      <c r="AI166" s="75">
        <f t="shared" si="16"/>
        <v>0</v>
      </c>
      <c r="AJ166" s="74"/>
      <c r="AK166" s="75">
        <f t="shared" si="17"/>
        <v>0</v>
      </c>
      <c r="AL166" s="74">
        <v>210</v>
      </c>
      <c r="AM166" s="75">
        <f t="shared" si="18"/>
        <v>1.3708287639041202E-3</v>
      </c>
      <c r="AN166" s="74">
        <v>194</v>
      </c>
      <c r="AO166" s="75">
        <f t="shared" si="19"/>
        <v>1.2663846676066635E-3</v>
      </c>
      <c r="AP166" s="74"/>
      <c r="AQ166" s="75">
        <f t="shared" si="20"/>
        <v>0</v>
      </c>
      <c r="AR166" s="74"/>
      <c r="AS166" s="75">
        <f t="shared" si="21"/>
        <v>0</v>
      </c>
      <c r="AT166" s="74"/>
      <c r="AU166" s="75">
        <f t="shared" si="22"/>
        <v>0</v>
      </c>
      <c r="AV166" s="76"/>
      <c r="AW166" s="76"/>
      <c r="AX166" s="76"/>
      <c r="AY166" s="76"/>
      <c r="AZ166" s="76"/>
    </row>
    <row r="167" spans="1:52" ht="13.9">
      <c r="A167" s="73" t="s">
        <v>155</v>
      </c>
      <c r="B167" s="73" t="s">
        <v>138</v>
      </c>
      <c r="C167" s="74">
        <v>147264</v>
      </c>
      <c r="D167" s="74">
        <v>145732</v>
      </c>
      <c r="E167" s="75">
        <f t="shared" si="1"/>
        <v>0.98959691438504993</v>
      </c>
      <c r="F167" s="74">
        <v>1532</v>
      </c>
      <c r="G167" s="75">
        <f t="shared" si="2"/>
        <v>1.0403085614950021E-2</v>
      </c>
      <c r="H167" s="74">
        <v>60</v>
      </c>
      <c r="I167" s="75">
        <f t="shared" si="3"/>
        <v>4.0743155149934812E-4</v>
      </c>
      <c r="J167" s="74">
        <v>77</v>
      </c>
      <c r="K167" s="75">
        <f t="shared" si="4"/>
        <v>5.2287049109083004E-4</v>
      </c>
      <c r="L167" s="74">
        <v>370</v>
      </c>
      <c r="M167" s="75">
        <f t="shared" si="5"/>
        <v>2.5124945675793135E-3</v>
      </c>
      <c r="N167" s="74"/>
      <c r="O167" s="75">
        <f t="shared" si="6"/>
        <v>0</v>
      </c>
      <c r="P167" s="74">
        <v>409</v>
      </c>
      <c r="Q167" s="75">
        <f t="shared" si="7"/>
        <v>2.7773250760538895E-3</v>
      </c>
      <c r="R167" s="74"/>
      <c r="S167" s="75">
        <f t="shared" si="8"/>
        <v>0</v>
      </c>
      <c r="T167" s="74"/>
      <c r="U167" s="75">
        <f t="shared" si="9"/>
        <v>0</v>
      </c>
      <c r="V167" s="74"/>
      <c r="W167" s="75">
        <f t="shared" si="10"/>
        <v>0</v>
      </c>
      <c r="X167" s="74"/>
      <c r="Y167" s="75">
        <f t="shared" si="11"/>
        <v>0</v>
      </c>
      <c r="Z167" s="74"/>
      <c r="AA167" s="75">
        <f t="shared" si="12"/>
        <v>0</v>
      </c>
      <c r="AB167" s="74">
        <v>25</v>
      </c>
      <c r="AC167" s="75">
        <f t="shared" si="13"/>
        <v>1.6976314645806171E-4</v>
      </c>
      <c r="AD167" s="74"/>
      <c r="AE167" s="75">
        <f t="shared" si="14"/>
        <v>0</v>
      </c>
      <c r="AF167" s="74"/>
      <c r="AG167" s="75">
        <f t="shared" si="15"/>
        <v>0</v>
      </c>
      <c r="AH167" s="74"/>
      <c r="AI167" s="75">
        <f t="shared" si="16"/>
        <v>0</v>
      </c>
      <c r="AJ167" s="74"/>
      <c r="AK167" s="75">
        <f t="shared" si="17"/>
        <v>0</v>
      </c>
      <c r="AL167" s="74">
        <v>308</v>
      </c>
      <c r="AM167" s="75">
        <f t="shared" si="18"/>
        <v>2.0914819643633202E-3</v>
      </c>
      <c r="AN167" s="74">
        <v>283</v>
      </c>
      <c r="AO167" s="75">
        <f t="shared" si="19"/>
        <v>1.9217188179052585E-3</v>
      </c>
      <c r="AP167" s="74"/>
      <c r="AQ167" s="75">
        <f t="shared" si="20"/>
        <v>0</v>
      </c>
      <c r="AR167" s="74"/>
      <c r="AS167" s="75">
        <f t="shared" si="21"/>
        <v>0</v>
      </c>
      <c r="AT167" s="74"/>
      <c r="AU167" s="75">
        <f t="shared" si="22"/>
        <v>0</v>
      </c>
      <c r="AV167" s="76"/>
      <c r="AW167" s="76"/>
      <c r="AX167" s="76"/>
      <c r="AY167" s="76"/>
      <c r="AZ167" s="76"/>
    </row>
    <row r="168" spans="1:52" ht="13.9">
      <c r="A168" s="73" t="s">
        <v>155</v>
      </c>
      <c r="B168" s="73" t="s">
        <v>147</v>
      </c>
      <c r="C168" s="74">
        <v>303221</v>
      </c>
      <c r="D168" s="74">
        <v>299903</v>
      </c>
      <c r="E168" s="75">
        <f t="shared" si="1"/>
        <v>0.98905748612398214</v>
      </c>
      <c r="F168" s="74">
        <v>3318</v>
      </c>
      <c r="G168" s="75">
        <f t="shared" si="2"/>
        <v>1.0942513876017822E-2</v>
      </c>
      <c r="H168" s="74">
        <v>128</v>
      </c>
      <c r="I168" s="75">
        <f t="shared" si="3"/>
        <v>4.2213435085300822E-4</v>
      </c>
      <c r="J168" s="74">
        <v>168</v>
      </c>
      <c r="K168" s="75">
        <f t="shared" si="4"/>
        <v>5.5405133549457327E-4</v>
      </c>
      <c r="L168" s="74">
        <v>803</v>
      </c>
      <c r="M168" s="75">
        <f t="shared" si="5"/>
        <v>2.6482334666794185E-3</v>
      </c>
      <c r="N168" s="74"/>
      <c r="O168" s="75">
        <f t="shared" si="6"/>
        <v>0</v>
      </c>
      <c r="P168" s="74">
        <v>884</v>
      </c>
      <c r="Q168" s="75">
        <f t="shared" si="7"/>
        <v>2.9153653605785879E-3</v>
      </c>
      <c r="R168" s="74"/>
      <c r="S168" s="75">
        <f t="shared" si="8"/>
        <v>0</v>
      </c>
      <c r="T168" s="74"/>
      <c r="U168" s="75">
        <f t="shared" si="9"/>
        <v>0</v>
      </c>
      <c r="V168" s="74"/>
      <c r="W168" s="75">
        <f t="shared" si="10"/>
        <v>0</v>
      </c>
      <c r="X168" s="74"/>
      <c r="Y168" s="75">
        <f t="shared" si="11"/>
        <v>0</v>
      </c>
      <c r="Z168" s="74"/>
      <c r="AA168" s="75">
        <f t="shared" si="12"/>
        <v>0</v>
      </c>
      <c r="AB168" s="74">
        <v>54</v>
      </c>
      <c r="AC168" s="75">
        <f t="shared" si="13"/>
        <v>1.7808792926611285E-4</v>
      </c>
      <c r="AD168" s="74"/>
      <c r="AE168" s="75">
        <f t="shared" si="14"/>
        <v>0</v>
      </c>
      <c r="AF168" s="74"/>
      <c r="AG168" s="75">
        <f t="shared" si="15"/>
        <v>0</v>
      </c>
      <c r="AH168" s="74"/>
      <c r="AI168" s="75">
        <f t="shared" si="16"/>
        <v>0</v>
      </c>
      <c r="AJ168" s="74"/>
      <c r="AK168" s="75">
        <f t="shared" si="17"/>
        <v>0</v>
      </c>
      <c r="AL168" s="74">
        <v>668</v>
      </c>
      <c r="AM168" s="75">
        <f t="shared" si="18"/>
        <v>2.2030136435141367E-3</v>
      </c>
      <c r="AN168" s="74">
        <v>613</v>
      </c>
      <c r="AO168" s="75">
        <f t="shared" si="19"/>
        <v>2.0216277896319846E-3</v>
      </c>
      <c r="AP168" s="74"/>
      <c r="AQ168" s="75">
        <f t="shared" si="20"/>
        <v>0</v>
      </c>
      <c r="AR168" s="74"/>
      <c r="AS168" s="75">
        <f t="shared" si="21"/>
        <v>0</v>
      </c>
      <c r="AT168" s="74"/>
      <c r="AU168" s="75">
        <f t="shared" si="22"/>
        <v>0</v>
      </c>
      <c r="AV168" s="76"/>
      <c r="AW168" s="76"/>
      <c r="AX168" s="76"/>
      <c r="AY168" s="76"/>
      <c r="AZ168" s="76"/>
    </row>
    <row r="169" spans="1:52" ht="13.9">
      <c r="A169" s="73" t="s">
        <v>155</v>
      </c>
      <c r="B169" s="73" t="s">
        <v>133</v>
      </c>
      <c r="C169" s="74">
        <v>244796</v>
      </c>
      <c r="D169" s="74">
        <v>241661</v>
      </c>
      <c r="E169" s="75">
        <f t="shared" si="1"/>
        <v>0.98719341819310769</v>
      </c>
      <c r="F169" s="74">
        <v>3135</v>
      </c>
      <c r="G169" s="75">
        <f t="shared" si="2"/>
        <v>1.2806581806892269E-2</v>
      </c>
      <c r="H169" s="74">
        <v>121</v>
      </c>
      <c r="I169" s="75">
        <f t="shared" si="3"/>
        <v>4.9428912237128061E-4</v>
      </c>
      <c r="J169" s="74">
        <v>157</v>
      </c>
      <c r="K169" s="75">
        <f t="shared" si="4"/>
        <v>6.4135034886190947E-4</v>
      </c>
      <c r="L169" s="74">
        <v>758</v>
      </c>
      <c r="M169" s="75">
        <f t="shared" si="5"/>
        <v>3.0964558244415759E-3</v>
      </c>
      <c r="N169" s="74"/>
      <c r="O169" s="75">
        <f t="shared" si="6"/>
        <v>0</v>
      </c>
      <c r="P169" s="74">
        <v>835</v>
      </c>
      <c r="Q169" s="75">
        <f t="shared" si="7"/>
        <v>3.4110034477687545E-3</v>
      </c>
      <c r="R169" s="74"/>
      <c r="S169" s="75">
        <f t="shared" si="8"/>
        <v>0</v>
      </c>
      <c r="T169" s="74"/>
      <c r="U169" s="75">
        <f t="shared" si="9"/>
        <v>0</v>
      </c>
      <c r="V169" s="74"/>
      <c r="W169" s="75">
        <f t="shared" si="10"/>
        <v>0</v>
      </c>
      <c r="X169" s="74"/>
      <c r="Y169" s="75">
        <f t="shared" si="11"/>
        <v>0</v>
      </c>
      <c r="Z169" s="74"/>
      <c r="AA169" s="75">
        <f t="shared" si="12"/>
        <v>0</v>
      </c>
      <c r="AB169" s="74">
        <v>54</v>
      </c>
      <c r="AC169" s="75">
        <f t="shared" si="13"/>
        <v>2.2059183973594339E-4</v>
      </c>
      <c r="AD169" s="74"/>
      <c r="AE169" s="75">
        <f t="shared" si="14"/>
        <v>0</v>
      </c>
      <c r="AF169" s="74"/>
      <c r="AG169" s="75">
        <f t="shared" si="15"/>
        <v>0</v>
      </c>
      <c r="AH169" s="74"/>
      <c r="AI169" s="75">
        <f t="shared" si="16"/>
        <v>0</v>
      </c>
      <c r="AJ169" s="74"/>
      <c r="AK169" s="75">
        <f t="shared" si="17"/>
        <v>0</v>
      </c>
      <c r="AL169" s="74">
        <v>631</v>
      </c>
      <c r="AM169" s="75">
        <f t="shared" si="18"/>
        <v>2.5776564976551903E-3</v>
      </c>
      <c r="AN169" s="74">
        <v>579</v>
      </c>
      <c r="AO169" s="75">
        <f t="shared" si="19"/>
        <v>2.3652347260576154E-3</v>
      </c>
      <c r="AP169" s="74"/>
      <c r="AQ169" s="75">
        <f t="shared" si="20"/>
        <v>0</v>
      </c>
      <c r="AR169" s="74"/>
      <c r="AS169" s="75">
        <f t="shared" si="21"/>
        <v>0</v>
      </c>
      <c r="AT169" s="74"/>
      <c r="AU169" s="75">
        <f t="shared" si="22"/>
        <v>0</v>
      </c>
      <c r="AV169" s="76"/>
      <c r="AW169" s="76"/>
      <c r="AX169" s="76"/>
      <c r="AY169" s="76"/>
      <c r="AZ169" s="76"/>
    </row>
    <row r="170" spans="1:52" ht="13.9">
      <c r="A170" s="73" t="s">
        <v>155</v>
      </c>
      <c r="B170" s="73" t="s">
        <v>134</v>
      </c>
      <c r="C170" s="74">
        <v>329428</v>
      </c>
      <c r="D170" s="74">
        <v>325112</v>
      </c>
      <c r="E170" s="75">
        <f t="shared" si="1"/>
        <v>0.98689850285950187</v>
      </c>
      <c r="F170" s="74">
        <v>4316</v>
      </c>
      <c r="G170" s="75">
        <f t="shared" si="2"/>
        <v>1.3101497140498075E-2</v>
      </c>
      <c r="H170" s="74">
        <v>166</v>
      </c>
      <c r="I170" s="75">
        <f t="shared" si="3"/>
        <v>5.0390373617300286E-4</v>
      </c>
      <c r="J170" s="74">
        <v>216</v>
      </c>
      <c r="K170" s="75">
        <f t="shared" si="4"/>
        <v>6.5568196996005192E-4</v>
      </c>
      <c r="L170" s="74">
        <v>1049</v>
      </c>
      <c r="M170" s="75">
        <f t="shared" si="5"/>
        <v>3.1843073448522895E-3</v>
      </c>
      <c r="N170" s="74"/>
      <c r="O170" s="75">
        <f t="shared" si="6"/>
        <v>0</v>
      </c>
      <c r="P170" s="74">
        <v>1150</v>
      </c>
      <c r="Q170" s="75">
        <f t="shared" si="7"/>
        <v>3.4908993771021286E-3</v>
      </c>
      <c r="R170" s="74"/>
      <c r="S170" s="75">
        <f t="shared" si="8"/>
        <v>0</v>
      </c>
      <c r="T170" s="74"/>
      <c r="U170" s="75">
        <f t="shared" si="9"/>
        <v>0</v>
      </c>
      <c r="V170" s="74"/>
      <c r="W170" s="75">
        <f t="shared" si="10"/>
        <v>0</v>
      </c>
      <c r="X170" s="74"/>
      <c r="Y170" s="75">
        <f t="shared" si="11"/>
        <v>0</v>
      </c>
      <c r="Z170" s="74"/>
      <c r="AA170" s="75">
        <f t="shared" si="12"/>
        <v>0</v>
      </c>
      <c r="AB170" s="74">
        <v>74</v>
      </c>
      <c r="AC170" s="75">
        <f t="shared" si="13"/>
        <v>2.2463178600483263E-4</v>
      </c>
      <c r="AD170" s="74"/>
      <c r="AE170" s="75">
        <f t="shared" si="14"/>
        <v>0</v>
      </c>
      <c r="AF170" s="74"/>
      <c r="AG170" s="75">
        <f t="shared" si="15"/>
        <v>0</v>
      </c>
      <c r="AH170" s="74"/>
      <c r="AI170" s="75">
        <f t="shared" si="16"/>
        <v>0</v>
      </c>
      <c r="AJ170" s="74"/>
      <c r="AK170" s="75">
        <f t="shared" si="17"/>
        <v>0</v>
      </c>
      <c r="AL170" s="74">
        <v>863</v>
      </c>
      <c r="AM170" s="75">
        <f t="shared" si="18"/>
        <v>2.6196923151644669E-3</v>
      </c>
      <c r="AN170" s="74">
        <v>798</v>
      </c>
      <c r="AO170" s="75">
        <f t="shared" si="19"/>
        <v>2.4223806112413033E-3</v>
      </c>
      <c r="AP170" s="74"/>
      <c r="AQ170" s="75">
        <f t="shared" si="20"/>
        <v>0</v>
      </c>
      <c r="AR170" s="74"/>
      <c r="AS170" s="75">
        <f t="shared" si="21"/>
        <v>0</v>
      </c>
      <c r="AT170" s="74"/>
      <c r="AU170" s="75">
        <f t="shared" si="22"/>
        <v>0</v>
      </c>
      <c r="AV170" s="76"/>
      <c r="AW170" s="76"/>
      <c r="AX170" s="76"/>
      <c r="AY170" s="76"/>
      <c r="AZ170" s="76"/>
    </row>
    <row r="171" spans="1:52" ht="13.9">
      <c r="A171" s="73" t="s">
        <v>157</v>
      </c>
      <c r="B171" s="73" t="s">
        <v>126</v>
      </c>
      <c r="C171" s="74">
        <v>144717</v>
      </c>
      <c r="D171" s="74">
        <v>144371</v>
      </c>
      <c r="E171" s="75">
        <f t="shared" si="1"/>
        <v>0.99760912677847113</v>
      </c>
      <c r="F171" s="74">
        <v>346</v>
      </c>
      <c r="G171" s="75">
        <f t="shared" si="2"/>
        <v>2.390873221528915E-3</v>
      </c>
      <c r="H171" s="74">
        <v>10</v>
      </c>
      <c r="I171" s="75">
        <f t="shared" si="3"/>
        <v>6.9100382125113154E-5</v>
      </c>
      <c r="J171" s="74">
        <v>18</v>
      </c>
      <c r="K171" s="75">
        <f t="shared" si="4"/>
        <v>1.2438068782520367E-4</v>
      </c>
      <c r="L171" s="74">
        <v>81</v>
      </c>
      <c r="M171" s="75">
        <f t="shared" si="5"/>
        <v>5.5971309521341656E-4</v>
      </c>
      <c r="N171" s="74"/>
      <c r="O171" s="75">
        <f t="shared" si="6"/>
        <v>0</v>
      </c>
      <c r="P171" s="74">
        <v>99</v>
      </c>
      <c r="Q171" s="75">
        <f t="shared" si="7"/>
        <v>6.8409378303862026E-4</v>
      </c>
      <c r="R171" s="74"/>
      <c r="S171" s="75">
        <f t="shared" si="8"/>
        <v>0</v>
      </c>
      <c r="T171" s="74"/>
      <c r="U171" s="75">
        <f t="shared" si="9"/>
        <v>0</v>
      </c>
      <c r="V171" s="74"/>
      <c r="W171" s="75">
        <f t="shared" si="10"/>
        <v>0</v>
      </c>
      <c r="X171" s="74"/>
      <c r="Y171" s="75">
        <f t="shared" si="11"/>
        <v>0</v>
      </c>
      <c r="Z171" s="74"/>
      <c r="AA171" s="75">
        <f t="shared" si="12"/>
        <v>0</v>
      </c>
      <c r="AB171" s="74">
        <v>7</v>
      </c>
      <c r="AC171" s="75">
        <f t="shared" si="13"/>
        <v>4.8370267487579205E-5</v>
      </c>
      <c r="AD171" s="74"/>
      <c r="AE171" s="75">
        <f t="shared" si="14"/>
        <v>0</v>
      </c>
      <c r="AF171" s="74"/>
      <c r="AG171" s="75">
        <f t="shared" si="15"/>
        <v>0</v>
      </c>
      <c r="AH171" s="74"/>
      <c r="AI171" s="75">
        <f t="shared" si="16"/>
        <v>0</v>
      </c>
      <c r="AJ171" s="74"/>
      <c r="AK171" s="75">
        <f t="shared" si="17"/>
        <v>0</v>
      </c>
      <c r="AL171" s="74">
        <v>23</v>
      </c>
      <c r="AM171" s="75">
        <f t="shared" si="18"/>
        <v>1.5893087888776026E-4</v>
      </c>
      <c r="AN171" s="74">
        <v>108</v>
      </c>
      <c r="AO171" s="75">
        <f t="shared" si="19"/>
        <v>7.4628412695122205E-4</v>
      </c>
      <c r="AP171" s="74"/>
      <c r="AQ171" s="75">
        <f t="shared" si="20"/>
        <v>0</v>
      </c>
      <c r="AR171" s="74"/>
      <c r="AS171" s="75">
        <f t="shared" si="21"/>
        <v>0</v>
      </c>
      <c r="AT171" s="74"/>
      <c r="AU171" s="75">
        <f t="shared" si="22"/>
        <v>0</v>
      </c>
      <c r="AV171" s="76"/>
      <c r="AW171" s="76"/>
      <c r="AX171" s="76"/>
      <c r="AY171" s="76"/>
      <c r="AZ171" s="76"/>
    </row>
    <row r="172" spans="1:52" ht="13.9">
      <c r="A172" s="73" t="s">
        <v>157</v>
      </c>
      <c r="B172" s="73" t="s">
        <v>131</v>
      </c>
      <c r="C172" s="74">
        <v>241301</v>
      </c>
      <c r="D172" s="74">
        <v>240457</v>
      </c>
      <c r="E172" s="75">
        <f t="shared" si="1"/>
        <v>0.99650229381560784</v>
      </c>
      <c r="F172" s="74">
        <v>844</v>
      </c>
      <c r="G172" s="75">
        <f t="shared" si="2"/>
        <v>3.4977061843921077E-3</v>
      </c>
      <c r="H172" s="74">
        <v>6</v>
      </c>
      <c r="I172" s="75">
        <f t="shared" si="3"/>
        <v>2.4865209841650055E-5</v>
      </c>
      <c r="J172" s="74">
        <v>17</v>
      </c>
      <c r="K172" s="75">
        <f t="shared" si="4"/>
        <v>7.0451427884675154E-5</v>
      </c>
      <c r="L172" s="74">
        <v>182</v>
      </c>
      <c r="M172" s="75">
        <f t="shared" si="5"/>
        <v>7.5424469853005167E-4</v>
      </c>
      <c r="N172" s="74"/>
      <c r="O172" s="75">
        <f t="shared" si="6"/>
        <v>0</v>
      </c>
      <c r="P172" s="74">
        <v>333</v>
      </c>
      <c r="Q172" s="75">
        <f t="shared" si="7"/>
        <v>1.3800191462115781E-3</v>
      </c>
      <c r="R172" s="74"/>
      <c r="S172" s="75">
        <f t="shared" si="8"/>
        <v>0</v>
      </c>
      <c r="T172" s="74"/>
      <c r="U172" s="75">
        <f t="shared" si="9"/>
        <v>0</v>
      </c>
      <c r="V172" s="74"/>
      <c r="W172" s="75">
        <f t="shared" si="10"/>
        <v>0</v>
      </c>
      <c r="X172" s="74"/>
      <c r="Y172" s="75">
        <f t="shared" si="11"/>
        <v>0</v>
      </c>
      <c r="Z172" s="74"/>
      <c r="AA172" s="75">
        <f t="shared" si="12"/>
        <v>0</v>
      </c>
      <c r="AB172" s="74">
        <v>5</v>
      </c>
      <c r="AC172" s="75">
        <f t="shared" si="13"/>
        <v>2.0721008201375045E-5</v>
      </c>
      <c r="AD172" s="74"/>
      <c r="AE172" s="75">
        <f t="shared" si="14"/>
        <v>0</v>
      </c>
      <c r="AF172" s="74"/>
      <c r="AG172" s="75">
        <f t="shared" si="15"/>
        <v>0</v>
      </c>
      <c r="AH172" s="74"/>
      <c r="AI172" s="75">
        <f t="shared" si="16"/>
        <v>0</v>
      </c>
      <c r="AJ172" s="74"/>
      <c r="AK172" s="75">
        <f t="shared" si="17"/>
        <v>0</v>
      </c>
      <c r="AL172" s="74">
        <v>68</v>
      </c>
      <c r="AM172" s="75">
        <f t="shared" si="18"/>
        <v>2.8180571153870062E-4</v>
      </c>
      <c r="AN172" s="74">
        <v>233</v>
      </c>
      <c r="AO172" s="75">
        <f t="shared" si="19"/>
        <v>9.6559898218407715E-4</v>
      </c>
      <c r="AP172" s="74"/>
      <c r="AQ172" s="75">
        <f t="shared" si="20"/>
        <v>0</v>
      </c>
      <c r="AR172" s="74"/>
      <c r="AS172" s="75">
        <f t="shared" si="21"/>
        <v>0</v>
      </c>
      <c r="AT172" s="74"/>
      <c r="AU172" s="75">
        <f t="shared" si="22"/>
        <v>0</v>
      </c>
      <c r="AV172" s="76"/>
      <c r="AW172" s="76"/>
      <c r="AX172" s="76"/>
      <c r="AY172" s="76"/>
      <c r="AZ172" s="76"/>
    </row>
    <row r="173" spans="1:52" ht="13.9">
      <c r="A173" s="73" t="s">
        <v>157</v>
      </c>
      <c r="B173" s="73" t="s">
        <v>127</v>
      </c>
      <c r="C173" s="74">
        <v>0</v>
      </c>
      <c r="D173" s="74">
        <v>0</v>
      </c>
      <c r="E173" s="75" t="e">
        <f t="shared" si="1"/>
        <v>#DIV/0!</v>
      </c>
      <c r="F173" s="74">
        <v>0</v>
      </c>
      <c r="G173" s="75" t="e">
        <f t="shared" si="2"/>
        <v>#DIV/0!</v>
      </c>
      <c r="H173" s="80">
        <v>0</v>
      </c>
      <c r="I173" s="75" t="e">
        <f t="shared" si="3"/>
        <v>#DIV/0!</v>
      </c>
      <c r="J173" s="80">
        <v>0</v>
      </c>
      <c r="K173" s="75" t="e">
        <f t="shared" si="4"/>
        <v>#DIV/0!</v>
      </c>
      <c r="L173" s="80">
        <v>0</v>
      </c>
      <c r="M173" s="75" t="e">
        <f t="shared" si="5"/>
        <v>#DIV/0!</v>
      </c>
      <c r="N173" s="74"/>
      <c r="O173" s="75" t="e">
        <f t="shared" si="6"/>
        <v>#DIV/0!</v>
      </c>
      <c r="P173" s="80">
        <v>0</v>
      </c>
      <c r="Q173" s="75" t="e">
        <f t="shared" si="7"/>
        <v>#DIV/0!</v>
      </c>
      <c r="R173" s="74"/>
      <c r="S173" s="75" t="e">
        <f t="shared" si="8"/>
        <v>#DIV/0!</v>
      </c>
      <c r="T173" s="74"/>
      <c r="U173" s="75" t="e">
        <f t="shared" si="9"/>
        <v>#DIV/0!</v>
      </c>
      <c r="V173" s="74"/>
      <c r="W173" s="75" t="e">
        <f t="shared" si="10"/>
        <v>#DIV/0!</v>
      </c>
      <c r="X173" s="74"/>
      <c r="Y173" s="75" t="e">
        <f t="shared" si="11"/>
        <v>#DIV/0!</v>
      </c>
      <c r="Z173" s="74"/>
      <c r="AA173" s="75" t="e">
        <f t="shared" si="12"/>
        <v>#DIV/0!</v>
      </c>
      <c r="AB173" s="80">
        <v>0</v>
      </c>
      <c r="AC173" s="75" t="e">
        <f t="shared" si="13"/>
        <v>#DIV/0!</v>
      </c>
      <c r="AD173" s="74"/>
      <c r="AE173" s="75" t="e">
        <f t="shared" si="14"/>
        <v>#DIV/0!</v>
      </c>
      <c r="AF173" s="74"/>
      <c r="AG173" s="75" t="e">
        <f t="shared" si="15"/>
        <v>#DIV/0!</v>
      </c>
      <c r="AH173" s="74"/>
      <c r="AI173" s="75">
        <f t="shared" si="16"/>
        <v>0</v>
      </c>
      <c r="AJ173" s="74"/>
      <c r="AK173" s="75" t="e">
        <f t="shared" si="17"/>
        <v>#DIV/0!</v>
      </c>
      <c r="AL173" s="80">
        <v>0</v>
      </c>
      <c r="AM173" s="75" t="e">
        <f t="shared" si="18"/>
        <v>#DIV/0!</v>
      </c>
      <c r="AN173" s="80">
        <v>0</v>
      </c>
      <c r="AO173" s="75" t="e">
        <f t="shared" si="19"/>
        <v>#DIV/0!</v>
      </c>
      <c r="AP173" s="74"/>
      <c r="AQ173" s="75" t="e">
        <f t="shared" si="20"/>
        <v>#DIV/0!</v>
      </c>
      <c r="AR173" s="74"/>
      <c r="AS173" s="75" t="e">
        <f t="shared" si="21"/>
        <v>#DIV/0!</v>
      </c>
      <c r="AT173" s="74"/>
      <c r="AU173" s="75" t="e">
        <f t="shared" si="22"/>
        <v>#DIV/0!</v>
      </c>
      <c r="AV173" s="76"/>
      <c r="AW173" s="76"/>
      <c r="AX173" s="76"/>
      <c r="AY173" s="76"/>
      <c r="AZ173" s="76"/>
    </row>
    <row r="174" spans="1:52" ht="13.9">
      <c r="A174" s="73" t="s">
        <v>157</v>
      </c>
      <c r="B174" s="73" t="s">
        <v>125</v>
      </c>
      <c r="C174" s="74">
        <v>47351</v>
      </c>
      <c r="D174" s="74">
        <v>46709</v>
      </c>
      <c r="E174" s="75">
        <f t="shared" si="1"/>
        <v>0.98644168021794687</v>
      </c>
      <c r="F174" s="74">
        <v>642</v>
      </c>
      <c r="G174" s="75">
        <f t="shared" si="2"/>
        <v>1.3558319782053177E-2</v>
      </c>
      <c r="H174" s="74">
        <v>8</v>
      </c>
      <c r="I174" s="75">
        <f t="shared" si="3"/>
        <v>1.6895102532153491E-4</v>
      </c>
      <c r="J174" s="74">
        <v>8</v>
      </c>
      <c r="K174" s="75">
        <f t="shared" si="4"/>
        <v>1.6895102532153491E-4</v>
      </c>
      <c r="L174" s="74">
        <v>138</v>
      </c>
      <c r="M174" s="75">
        <f t="shared" si="5"/>
        <v>2.9144051867964773E-3</v>
      </c>
      <c r="N174" s="74"/>
      <c r="O174" s="75">
        <f t="shared" si="6"/>
        <v>0</v>
      </c>
      <c r="P174" s="74">
        <v>210</v>
      </c>
      <c r="Q174" s="75">
        <f t="shared" si="7"/>
        <v>4.4349644146902912E-3</v>
      </c>
      <c r="R174" s="74"/>
      <c r="S174" s="75">
        <f t="shared" si="8"/>
        <v>0</v>
      </c>
      <c r="T174" s="74"/>
      <c r="U174" s="75">
        <f t="shared" si="9"/>
        <v>0</v>
      </c>
      <c r="V174" s="74"/>
      <c r="W174" s="75">
        <f t="shared" si="10"/>
        <v>0</v>
      </c>
      <c r="X174" s="74"/>
      <c r="Y174" s="75">
        <f t="shared" si="11"/>
        <v>0</v>
      </c>
      <c r="Z174" s="74"/>
      <c r="AA174" s="75">
        <f t="shared" si="12"/>
        <v>0</v>
      </c>
      <c r="AB174" s="74">
        <v>5</v>
      </c>
      <c r="AC174" s="75">
        <f t="shared" si="13"/>
        <v>1.0559439082595933E-4</v>
      </c>
      <c r="AD174" s="74"/>
      <c r="AE174" s="75">
        <f t="shared" si="14"/>
        <v>0</v>
      </c>
      <c r="AF174" s="74"/>
      <c r="AG174" s="75">
        <f t="shared" si="15"/>
        <v>0</v>
      </c>
      <c r="AH174" s="74"/>
      <c r="AI174" s="75">
        <f t="shared" si="16"/>
        <v>0</v>
      </c>
      <c r="AJ174" s="74"/>
      <c r="AK174" s="75">
        <f t="shared" si="17"/>
        <v>0</v>
      </c>
      <c r="AL174" s="74">
        <v>41</v>
      </c>
      <c r="AM174" s="75">
        <f t="shared" si="18"/>
        <v>8.6587400477286644E-4</v>
      </c>
      <c r="AN174" s="74">
        <v>232</v>
      </c>
      <c r="AO174" s="75">
        <f t="shared" si="19"/>
        <v>4.8995797343245129E-3</v>
      </c>
      <c r="AP174" s="74"/>
      <c r="AQ174" s="75">
        <f t="shared" si="20"/>
        <v>0</v>
      </c>
      <c r="AR174" s="74"/>
      <c r="AS174" s="75">
        <f t="shared" si="21"/>
        <v>0</v>
      </c>
      <c r="AT174" s="74"/>
      <c r="AU174" s="75">
        <f t="shared" si="22"/>
        <v>0</v>
      </c>
      <c r="AV174" s="76"/>
      <c r="AW174" s="76"/>
      <c r="AX174" s="76"/>
      <c r="AY174" s="76"/>
      <c r="AZ174" s="76"/>
    </row>
    <row r="175" spans="1:52" ht="13.9">
      <c r="A175" s="73" t="s">
        <v>157</v>
      </c>
      <c r="B175" s="73" t="s">
        <v>138</v>
      </c>
      <c r="C175" s="74">
        <v>150277</v>
      </c>
      <c r="D175" s="74">
        <v>148947</v>
      </c>
      <c r="E175" s="75">
        <f t="shared" si="1"/>
        <v>0.99114967692993605</v>
      </c>
      <c r="F175" s="74">
        <v>1330</v>
      </c>
      <c r="G175" s="75">
        <f t="shared" si="2"/>
        <v>8.8503230700639479E-3</v>
      </c>
      <c r="H175" s="74">
        <v>17</v>
      </c>
      <c r="I175" s="75">
        <f t="shared" si="3"/>
        <v>1.131244302188625E-4</v>
      </c>
      <c r="J175" s="74">
        <v>53</v>
      </c>
      <c r="K175" s="75">
        <f t="shared" si="4"/>
        <v>3.5268204715292425E-4</v>
      </c>
      <c r="L175" s="74">
        <v>200</v>
      </c>
      <c r="M175" s="75">
        <f t="shared" si="5"/>
        <v>1.3308756496336765E-3</v>
      </c>
      <c r="N175" s="74"/>
      <c r="O175" s="75">
        <f t="shared" si="6"/>
        <v>0</v>
      </c>
      <c r="P175" s="74">
        <v>481</v>
      </c>
      <c r="Q175" s="75">
        <f t="shared" si="7"/>
        <v>3.2007559373689919E-3</v>
      </c>
      <c r="R175" s="74"/>
      <c r="S175" s="75">
        <f t="shared" si="8"/>
        <v>0</v>
      </c>
      <c r="T175" s="74"/>
      <c r="U175" s="75">
        <f t="shared" si="9"/>
        <v>0</v>
      </c>
      <c r="V175" s="74"/>
      <c r="W175" s="75">
        <f t="shared" si="10"/>
        <v>0</v>
      </c>
      <c r="X175" s="74"/>
      <c r="Y175" s="75">
        <f t="shared" si="11"/>
        <v>0</v>
      </c>
      <c r="Z175" s="74"/>
      <c r="AA175" s="75">
        <f t="shared" si="12"/>
        <v>0</v>
      </c>
      <c r="AB175" s="74">
        <v>16</v>
      </c>
      <c r="AC175" s="75">
        <f t="shared" si="13"/>
        <v>1.0647005197069412E-4</v>
      </c>
      <c r="AD175" s="74"/>
      <c r="AE175" s="75">
        <f t="shared" si="14"/>
        <v>0</v>
      </c>
      <c r="AF175" s="74"/>
      <c r="AG175" s="75">
        <f t="shared" si="15"/>
        <v>0</v>
      </c>
      <c r="AH175" s="74"/>
      <c r="AI175" s="75">
        <f t="shared" si="16"/>
        <v>0</v>
      </c>
      <c r="AJ175" s="74"/>
      <c r="AK175" s="75">
        <f t="shared" si="17"/>
        <v>0</v>
      </c>
      <c r="AL175" s="74">
        <v>106</v>
      </c>
      <c r="AM175" s="75">
        <f t="shared" si="18"/>
        <v>7.0536409430584849E-4</v>
      </c>
      <c r="AN175" s="74">
        <v>457</v>
      </c>
      <c r="AO175" s="75">
        <f t="shared" si="19"/>
        <v>3.041050859412951E-3</v>
      </c>
      <c r="AP175" s="74"/>
      <c r="AQ175" s="75">
        <f t="shared" si="20"/>
        <v>0</v>
      </c>
      <c r="AR175" s="74"/>
      <c r="AS175" s="75">
        <f t="shared" si="21"/>
        <v>0</v>
      </c>
      <c r="AT175" s="74"/>
      <c r="AU175" s="75">
        <f t="shared" si="22"/>
        <v>0</v>
      </c>
      <c r="AV175" s="76"/>
      <c r="AW175" s="76"/>
      <c r="AX175" s="76"/>
      <c r="AY175" s="76"/>
      <c r="AZ175" s="76"/>
    </row>
    <row r="176" spans="1:52" ht="13.9">
      <c r="A176" s="73" t="s">
        <v>157</v>
      </c>
      <c r="B176" s="73" t="s">
        <v>147</v>
      </c>
      <c r="C176" s="74">
        <v>0</v>
      </c>
      <c r="D176" s="74">
        <v>0</v>
      </c>
      <c r="E176" s="75" t="e">
        <f t="shared" si="1"/>
        <v>#DIV/0!</v>
      </c>
      <c r="F176" s="74">
        <v>0</v>
      </c>
      <c r="G176" s="75" t="e">
        <f t="shared" si="2"/>
        <v>#DIV/0!</v>
      </c>
      <c r="H176" s="74">
        <v>0</v>
      </c>
      <c r="I176" s="75" t="e">
        <f t="shared" si="3"/>
        <v>#DIV/0!</v>
      </c>
      <c r="J176" s="74">
        <v>0</v>
      </c>
      <c r="K176" s="75" t="e">
        <f t="shared" si="4"/>
        <v>#DIV/0!</v>
      </c>
      <c r="L176" s="74">
        <v>0</v>
      </c>
      <c r="M176" s="75" t="e">
        <f t="shared" si="5"/>
        <v>#DIV/0!</v>
      </c>
      <c r="N176" s="74"/>
      <c r="O176" s="75" t="e">
        <f t="shared" si="6"/>
        <v>#DIV/0!</v>
      </c>
      <c r="P176" s="74">
        <v>0</v>
      </c>
      <c r="Q176" s="75" t="e">
        <f t="shared" si="7"/>
        <v>#DIV/0!</v>
      </c>
      <c r="R176" s="74"/>
      <c r="S176" s="75" t="e">
        <f t="shared" si="8"/>
        <v>#DIV/0!</v>
      </c>
      <c r="T176" s="74"/>
      <c r="U176" s="75" t="e">
        <f t="shared" si="9"/>
        <v>#DIV/0!</v>
      </c>
      <c r="V176" s="74"/>
      <c r="W176" s="75" t="e">
        <f t="shared" si="10"/>
        <v>#DIV/0!</v>
      </c>
      <c r="X176" s="74"/>
      <c r="Y176" s="75" t="e">
        <f t="shared" si="11"/>
        <v>#DIV/0!</v>
      </c>
      <c r="Z176" s="74"/>
      <c r="AA176" s="75" t="e">
        <f t="shared" si="12"/>
        <v>#DIV/0!</v>
      </c>
      <c r="AB176" s="74">
        <v>0</v>
      </c>
      <c r="AC176" s="75" t="e">
        <f t="shared" si="13"/>
        <v>#DIV/0!</v>
      </c>
      <c r="AD176" s="74"/>
      <c r="AE176" s="75" t="e">
        <f t="shared" si="14"/>
        <v>#DIV/0!</v>
      </c>
      <c r="AF176" s="74"/>
      <c r="AG176" s="75" t="e">
        <f t="shared" si="15"/>
        <v>#DIV/0!</v>
      </c>
      <c r="AH176" s="74"/>
      <c r="AI176" s="75">
        <f t="shared" si="16"/>
        <v>0</v>
      </c>
      <c r="AJ176" s="74"/>
      <c r="AK176" s="75" t="e">
        <f t="shared" si="17"/>
        <v>#DIV/0!</v>
      </c>
      <c r="AL176" s="74">
        <v>0</v>
      </c>
      <c r="AM176" s="75" t="e">
        <f t="shared" si="18"/>
        <v>#DIV/0!</v>
      </c>
      <c r="AN176" s="74">
        <v>0</v>
      </c>
      <c r="AO176" s="75" t="e">
        <f t="shared" si="19"/>
        <v>#DIV/0!</v>
      </c>
      <c r="AP176" s="74"/>
      <c r="AQ176" s="75" t="e">
        <f t="shared" si="20"/>
        <v>#DIV/0!</v>
      </c>
      <c r="AR176" s="74"/>
      <c r="AS176" s="75" t="e">
        <f t="shared" si="21"/>
        <v>#DIV/0!</v>
      </c>
      <c r="AT176" s="74"/>
      <c r="AU176" s="75" t="e">
        <f t="shared" si="22"/>
        <v>#DIV/0!</v>
      </c>
      <c r="AV176" s="76"/>
      <c r="AW176" s="76"/>
      <c r="AX176" s="76"/>
      <c r="AY176" s="76"/>
      <c r="AZ176" s="76"/>
    </row>
    <row r="177" spans="1:52" ht="13.9">
      <c r="A177" s="73" t="s">
        <v>157</v>
      </c>
      <c r="B177" s="73" t="s">
        <v>133</v>
      </c>
      <c r="C177" s="74">
        <v>0</v>
      </c>
      <c r="D177" s="74">
        <v>0</v>
      </c>
      <c r="E177" s="75" t="e">
        <f t="shared" si="1"/>
        <v>#DIV/0!</v>
      </c>
      <c r="F177" s="74">
        <v>0</v>
      </c>
      <c r="G177" s="75" t="e">
        <f t="shared" si="2"/>
        <v>#DIV/0!</v>
      </c>
      <c r="H177" s="74">
        <v>0</v>
      </c>
      <c r="I177" s="75" t="e">
        <f t="shared" si="3"/>
        <v>#DIV/0!</v>
      </c>
      <c r="J177" s="74">
        <v>0</v>
      </c>
      <c r="K177" s="75" t="e">
        <f t="shared" si="4"/>
        <v>#DIV/0!</v>
      </c>
      <c r="L177" s="74">
        <v>0</v>
      </c>
      <c r="M177" s="75" t="e">
        <f t="shared" si="5"/>
        <v>#DIV/0!</v>
      </c>
      <c r="N177" s="74"/>
      <c r="O177" s="75" t="e">
        <f t="shared" si="6"/>
        <v>#DIV/0!</v>
      </c>
      <c r="P177" s="74">
        <v>0</v>
      </c>
      <c r="Q177" s="75" t="e">
        <f t="shared" si="7"/>
        <v>#DIV/0!</v>
      </c>
      <c r="R177" s="74"/>
      <c r="S177" s="75" t="e">
        <f t="shared" si="8"/>
        <v>#DIV/0!</v>
      </c>
      <c r="T177" s="74"/>
      <c r="U177" s="75" t="e">
        <f t="shared" si="9"/>
        <v>#DIV/0!</v>
      </c>
      <c r="V177" s="74"/>
      <c r="W177" s="75" t="e">
        <f t="shared" si="10"/>
        <v>#DIV/0!</v>
      </c>
      <c r="X177" s="74"/>
      <c r="Y177" s="75" t="e">
        <f t="shared" si="11"/>
        <v>#DIV/0!</v>
      </c>
      <c r="Z177" s="74"/>
      <c r="AA177" s="75" t="e">
        <f t="shared" si="12"/>
        <v>#DIV/0!</v>
      </c>
      <c r="AB177" s="74">
        <v>0</v>
      </c>
      <c r="AC177" s="75" t="e">
        <f t="shared" si="13"/>
        <v>#DIV/0!</v>
      </c>
      <c r="AD177" s="74"/>
      <c r="AE177" s="75" t="e">
        <f t="shared" si="14"/>
        <v>#DIV/0!</v>
      </c>
      <c r="AF177" s="74"/>
      <c r="AG177" s="75" t="e">
        <f t="shared" si="15"/>
        <v>#DIV/0!</v>
      </c>
      <c r="AH177" s="74"/>
      <c r="AI177" s="75">
        <f t="shared" si="16"/>
        <v>0</v>
      </c>
      <c r="AJ177" s="74"/>
      <c r="AK177" s="75" t="e">
        <f t="shared" si="17"/>
        <v>#DIV/0!</v>
      </c>
      <c r="AL177" s="74">
        <v>0</v>
      </c>
      <c r="AM177" s="75" t="e">
        <f t="shared" si="18"/>
        <v>#DIV/0!</v>
      </c>
      <c r="AN177" s="74">
        <v>0</v>
      </c>
      <c r="AO177" s="75" t="e">
        <f t="shared" si="19"/>
        <v>#DIV/0!</v>
      </c>
      <c r="AP177" s="74"/>
      <c r="AQ177" s="75" t="e">
        <f t="shared" si="20"/>
        <v>#DIV/0!</v>
      </c>
      <c r="AR177" s="74"/>
      <c r="AS177" s="75" t="e">
        <f t="shared" si="21"/>
        <v>#DIV/0!</v>
      </c>
      <c r="AT177" s="74"/>
      <c r="AU177" s="75" t="e">
        <f t="shared" si="22"/>
        <v>#DIV/0!</v>
      </c>
      <c r="AV177" s="76"/>
      <c r="AW177" s="76"/>
      <c r="AX177" s="76"/>
      <c r="AY177" s="76"/>
      <c r="AZ177" s="76"/>
    </row>
    <row r="178" spans="1:52" ht="13.9">
      <c r="A178" s="73" t="s">
        <v>157</v>
      </c>
      <c r="B178" s="73" t="s">
        <v>134</v>
      </c>
      <c r="C178" s="74">
        <v>0</v>
      </c>
      <c r="D178" s="74">
        <v>0</v>
      </c>
      <c r="E178" s="75" t="e">
        <f t="shared" si="1"/>
        <v>#DIV/0!</v>
      </c>
      <c r="F178" s="74">
        <v>0</v>
      </c>
      <c r="G178" s="75" t="e">
        <f t="shared" si="2"/>
        <v>#DIV/0!</v>
      </c>
      <c r="H178" s="74">
        <v>0</v>
      </c>
      <c r="I178" s="75" t="e">
        <f t="shared" si="3"/>
        <v>#DIV/0!</v>
      </c>
      <c r="J178" s="74">
        <v>0</v>
      </c>
      <c r="K178" s="75" t="e">
        <f t="shared" si="4"/>
        <v>#DIV/0!</v>
      </c>
      <c r="L178" s="74">
        <v>0</v>
      </c>
      <c r="M178" s="75" t="e">
        <f t="shared" si="5"/>
        <v>#DIV/0!</v>
      </c>
      <c r="N178" s="74"/>
      <c r="O178" s="75" t="e">
        <f t="shared" si="6"/>
        <v>#DIV/0!</v>
      </c>
      <c r="P178" s="74">
        <v>0</v>
      </c>
      <c r="Q178" s="75" t="e">
        <f t="shared" si="7"/>
        <v>#DIV/0!</v>
      </c>
      <c r="R178" s="74"/>
      <c r="S178" s="75" t="e">
        <f t="shared" si="8"/>
        <v>#DIV/0!</v>
      </c>
      <c r="T178" s="74"/>
      <c r="U178" s="75" t="e">
        <f t="shared" si="9"/>
        <v>#DIV/0!</v>
      </c>
      <c r="V178" s="74"/>
      <c r="W178" s="75" t="e">
        <f t="shared" si="10"/>
        <v>#DIV/0!</v>
      </c>
      <c r="X178" s="74"/>
      <c r="Y178" s="75" t="e">
        <f t="shared" si="11"/>
        <v>#DIV/0!</v>
      </c>
      <c r="Z178" s="74"/>
      <c r="AA178" s="75" t="e">
        <f t="shared" si="12"/>
        <v>#DIV/0!</v>
      </c>
      <c r="AB178" s="74">
        <v>0</v>
      </c>
      <c r="AC178" s="75" t="e">
        <f t="shared" si="13"/>
        <v>#DIV/0!</v>
      </c>
      <c r="AD178" s="74"/>
      <c r="AE178" s="75" t="e">
        <f t="shared" si="14"/>
        <v>#DIV/0!</v>
      </c>
      <c r="AF178" s="74"/>
      <c r="AG178" s="75" t="e">
        <f t="shared" si="15"/>
        <v>#DIV/0!</v>
      </c>
      <c r="AH178" s="74"/>
      <c r="AI178" s="75">
        <f t="shared" si="16"/>
        <v>0</v>
      </c>
      <c r="AJ178" s="74"/>
      <c r="AK178" s="75" t="e">
        <f t="shared" si="17"/>
        <v>#DIV/0!</v>
      </c>
      <c r="AL178" s="74">
        <v>0</v>
      </c>
      <c r="AM178" s="75" t="e">
        <f t="shared" si="18"/>
        <v>#DIV/0!</v>
      </c>
      <c r="AN178" s="74">
        <v>0</v>
      </c>
      <c r="AO178" s="75" t="e">
        <f t="shared" si="19"/>
        <v>#DIV/0!</v>
      </c>
      <c r="AP178" s="74"/>
      <c r="AQ178" s="75" t="e">
        <f t="shared" si="20"/>
        <v>#DIV/0!</v>
      </c>
      <c r="AR178" s="74"/>
      <c r="AS178" s="75" t="e">
        <f t="shared" si="21"/>
        <v>#DIV/0!</v>
      </c>
      <c r="AT178" s="74"/>
      <c r="AU178" s="75" t="e">
        <f t="shared" si="22"/>
        <v>#DIV/0!</v>
      </c>
      <c r="AV178" s="76"/>
      <c r="AW178" s="76"/>
      <c r="AX178" s="76"/>
      <c r="AY178" s="76"/>
      <c r="AZ178" s="76"/>
    </row>
    <row r="179" spans="1:52" ht="13.9">
      <c r="A179" s="73" t="s">
        <v>158</v>
      </c>
      <c r="B179" s="73" t="s">
        <v>131</v>
      </c>
      <c r="C179" s="74">
        <v>20845</v>
      </c>
      <c r="D179" s="74">
        <v>20792</v>
      </c>
      <c r="E179" s="75">
        <f t="shared" si="1"/>
        <v>0.99745742384264813</v>
      </c>
      <c r="F179" s="74">
        <v>53</v>
      </c>
      <c r="G179" s="75">
        <f t="shared" si="2"/>
        <v>2.5425761573518828E-3</v>
      </c>
      <c r="H179" s="74">
        <v>0</v>
      </c>
      <c r="I179" s="75">
        <f t="shared" si="3"/>
        <v>0</v>
      </c>
      <c r="J179" s="74">
        <v>0</v>
      </c>
      <c r="K179" s="75">
        <f t="shared" si="4"/>
        <v>0</v>
      </c>
      <c r="L179" s="74">
        <v>3</v>
      </c>
      <c r="M179" s="75">
        <f t="shared" si="5"/>
        <v>1.4391940513312545E-4</v>
      </c>
      <c r="N179" s="74"/>
      <c r="O179" s="75">
        <f t="shared" si="6"/>
        <v>0</v>
      </c>
      <c r="P179" s="74">
        <v>32</v>
      </c>
      <c r="Q179" s="75">
        <f t="shared" si="7"/>
        <v>1.5351403214200047E-3</v>
      </c>
      <c r="R179" s="74"/>
      <c r="S179" s="75">
        <f t="shared" si="8"/>
        <v>0</v>
      </c>
      <c r="T179" s="74"/>
      <c r="U179" s="75">
        <f t="shared" si="9"/>
        <v>0</v>
      </c>
      <c r="V179" s="74"/>
      <c r="W179" s="75">
        <f t="shared" si="10"/>
        <v>0</v>
      </c>
      <c r="X179" s="74"/>
      <c r="Y179" s="75">
        <f t="shared" si="11"/>
        <v>0</v>
      </c>
      <c r="Z179" s="74"/>
      <c r="AA179" s="75">
        <f t="shared" si="12"/>
        <v>0</v>
      </c>
      <c r="AB179" s="74">
        <v>0</v>
      </c>
      <c r="AC179" s="75">
        <f t="shared" si="13"/>
        <v>0</v>
      </c>
      <c r="AD179" s="74"/>
      <c r="AE179" s="75">
        <f t="shared" si="14"/>
        <v>0</v>
      </c>
      <c r="AF179" s="74"/>
      <c r="AG179" s="75">
        <f t="shared" si="15"/>
        <v>0</v>
      </c>
      <c r="AH179" s="74"/>
      <c r="AI179" s="75">
        <f t="shared" si="16"/>
        <v>0</v>
      </c>
      <c r="AJ179" s="74"/>
      <c r="AK179" s="75">
        <f t="shared" si="17"/>
        <v>0</v>
      </c>
      <c r="AL179" s="74">
        <v>0</v>
      </c>
      <c r="AM179" s="75">
        <f t="shared" si="18"/>
        <v>0</v>
      </c>
      <c r="AN179" s="74">
        <v>18</v>
      </c>
      <c r="AO179" s="75">
        <f t="shared" si="19"/>
        <v>8.6351643079875273E-4</v>
      </c>
      <c r="AP179" s="74"/>
      <c r="AQ179" s="75">
        <f t="shared" si="20"/>
        <v>0</v>
      </c>
      <c r="AR179" s="74"/>
      <c r="AS179" s="75">
        <f t="shared" si="21"/>
        <v>0</v>
      </c>
      <c r="AT179" s="74"/>
      <c r="AU179" s="75">
        <f t="shared" si="22"/>
        <v>0</v>
      </c>
      <c r="AV179" s="76"/>
      <c r="AW179" s="76"/>
      <c r="AX179" s="76"/>
      <c r="AY179" s="76"/>
      <c r="AZ179" s="76"/>
    </row>
    <row r="180" spans="1:52" ht="13.9">
      <c r="A180" s="73" t="s">
        <v>158</v>
      </c>
      <c r="B180" s="73" t="s">
        <v>127</v>
      </c>
      <c r="C180" s="74">
        <v>83160</v>
      </c>
      <c r="D180" s="74">
        <v>82884</v>
      </c>
      <c r="E180" s="75">
        <f t="shared" si="1"/>
        <v>0.99668109668109672</v>
      </c>
      <c r="F180" s="74">
        <v>276</v>
      </c>
      <c r="G180" s="75">
        <f t="shared" si="2"/>
        <v>3.3189033189033189E-3</v>
      </c>
      <c r="H180" s="74">
        <v>0</v>
      </c>
      <c r="I180" s="75">
        <f t="shared" si="3"/>
        <v>0</v>
      </c>
      <c r="J180" s="74">
        <v>29</v>
      </c>
      <c r="K180" s="75">
        <f t="shared" si="4"/>
        <v>3.4872534872534871E-4</v>
      </c>
      <c r="L180" s="74">
        <v>82</v>
      </c>
      <c r="M180" s="75">
        <f t="shared" si="5"/>
        <v>9.8605098605098612E-4</v>
      </c>
      <c r="N180" s="74"/>
      <c r="O180" s="75">
        <f t="shared" si="6"/>
        <v>0</v>
      </c>
      <c r="P180" s="74">
        <v>106</v>
      </c>
      <c r="Q180" s="75">
        <f t="shared" si="7"/>
        <v>1.2746512746512747E-3</v>
      </c>
      <c r="R180" s="74"/>
      <c r="S180" s="75">
        <f t="shared" si="8"/>
        <v>0</v>
      </c>
      <c r="T180" s="74"/>
      <c r="U180" s="75">
        <f t="shared" si="9"/>
        <v>0</v>
      </c>
      <c r="V180" s="74"/>
      <c r="W180" s="75">
        <f t="shared" si="10"/>
        <v>0</v>
      </c>
      <c r="X180" s="74"/>
      <c r="Y180" s="75">
        <f t="shared" si="11"/>
        <v>0</v>
      </c>
      <c r="Z180" s="74"/>
      <c r="AA180" s="75">
        <f t="shared" si="12"/>
        <v>0</v>
      </c>
      <c r="AB180" s="74">
        <v>0</v>
      </c>
      <c r="AC180" s="75">
        <f t="shared" si="13"/>
        <v>0</v>
      </c>
      <c r="AD180" s="74"/>
      <c r="AE180" s="75">
        <f t="shared" si="14"/>
        <v>0</v>
      </c>
      <c r="AF180" s="74"/>
      <c r="AG180" s="75">
        <f t="shared" si="15"/>
        <v>0</v>
      </c>
      <c r="AH180" s="74"/>
      <c r="AI180" s="75">
        <f t="shared" si="16"/>
        <v>0</v>
      </c>
      <c r="AJ180" s="74"/>
      <c r="AK180" s="75">
        <f t="shared" si="17"/>
        <v>0</v>
      </c>
      <c r="AL180" s="74">
        <v>0</v>
      </c>
      <c r="AM180" s="75">
        <f t="shared" si="18"/>
        <v>0</v>
      </c>
      <c r="AN180" s="74">
        <v>59</v>
      </c>
      <c r="AO180" s="75">
        <f t="shared" si="19"/>
        <v>7.0947570947570951E-4</v>
      </c>
      <c r="AP180" s="74"/>
      <c r="AQ180" s="75">
        <f t="shared" si="20"/>
        <v>0</v>
      </c>
      <c r="AR180" s="74"/>
      <c r="AS180" s="75">
        <f t="shared" si="21"/>
        <v>0</v>
      </c>
      <c r="AT180" s="74"/>
      <c r="AU180" s="75">
        <f t="shared" si="22"/>
        <v>0</v>
      </c>
      <c r="AV180" s="76"/>
      <c r="AW180" s="76"/>
      <c r="AX180" s="76"/>
      <c r="AY180" s="76"/>
      <c r="AZ180" s="76"/>
    </row>
    <row r="181" spans="1:52" ht="13.9">
      <c r="A181" s="73" t="s">
        <v>158</v>
      </c>
      <c r="B181" s="73" t="s">
        <v>125</v>
      </c>
      <c r="C181" s="74">
        <v>0</v>
      </c>
      <c r="D181" s="74">
        <v>0</v>
      </c>
      <c r="E181" s="75" t="e">
        <f t="shared" si="1"/>
        <v>#DIV/0!</v>
      </c>
      <c r="F181" s="74">
        <v>0</v>
      </c>
      <c r="G181" s="75" t="e">
        <f t="shared" si="2"/>
        <v>#DIV/0!</v>
      </c>
      <c r="H181" s="74">
        <v>0</v>
      </c>
      <c r="I181" s="75" t="e">
        <f t="shared" si="3"/>
        <v>#DIV/0!</v>
      </c>
      <c r="J181" s="74">
        <v>0</v>
      </c>
      <c r="K181" s="75" t="e">
        <f t="shared" si="4"/>
        <v>#DIV/0!</v>
      </c>
      <c r="L181" s="74">
        <v>0</v>
      </c>
      <c r="M181" s="75" t="e">
        <f t="shared" si="5"/>
        <v>#DIV/0!</v>
      </c>
      <c r="N181" s="74"/>
      <c r="O181" s="75" t="e">
        <f t="shared" si="6"/>
        <v>#DIV/0!</v>
      </c>
      <c r="P181" s="74">
        <v>0</v>
      </c>
      <c r="Q181" s="75" t="e">
        <f t="shared" si="7"/>
        <v>#DIV/0!</v>
      </c>
      <c r="R181" s="74"/>
      <c r="S181" s="75" t="e">
        <f t="shared" si="8"/>
        <v>#DIV/0!</v>
      </c>
      <c r="T181" s="74"/>
      <c r="U181" s="75" t="e">
        <f t="shared" si="9"/>
        <v>#DIV/0!</v>
      </c>
      <c r="V181" s="74"/>
      <c r="W181" s="75" t="e">
        <f t="shared" si="10"/>
        <v>#DIV/0!</v>
      </c>
      <c r="X181" s="74"/>
      <c r="Y181" s="75" t="e">
        <f t="shared" si="11"/>
        <v>#DIV/0!</v>
      </c>
      <c r="Z181" s="74"/>
      <c r="AA181" s="75" t="e">
        <f t="shared" si="12"/>
        <v>#DIV/0!</v>
      </c>
      <c r="AB181" s="74">
        <v>0</v>
      </c>
      <c r="AC181" s="75" t="e">
        <f t="shared" si="13"/>
        <v>#DIV/0!</v>
      </c>
      <c r="AD181" s="74"/>
      <c r="AE181" s="75" t="e">
        <f t="shared" si="14"/>
        <v>#DIV/0!</v>
      </c>
      <c r="AF181" s="74"/>
      <c r="AG181" s="75" t="e">
        <f t="shared" si="15"/>
        <v>#DIV/0!</v>
      </c>
      <c r="AH181" s="74"/>
      <c r="AI181" s="75">
        <f t="shared" si="16"/>
        <v>0</v>
      </c>
      <c r="AJ181" s="74"/>
      <c r="AK181" s="75" t="e">
        <f t="shared" si="17"/>
        <v>#DIV/0!</v>
      </c>
      <c r="AL181" s="74">
        <v>0</v>
      </c>
      <c r="AM181" s="75" t="e">
        <f t="shared" si="18"/>
        <v>#DIV/0!</v>
      </c>
      <c r="AN181" s="74">
        <v>0</v>
      </c>
      <c r="AO181" s="75" t="e">
        <f t="shared" si="19"/>
        <v>#DIV/0!</v>
      </c>
      <c r="AP181" s="74"/>
      <c r="AQ181" s="75" t="e">
        <f t="shared" si="20"/>
        <v>#DIV/0!</v>
      </c>
      <c r="AR181" s="74"/>
      <c r="AS181" s="75" t="e">
        <f t="shared" si="21"/>
        <v>#DIV/0!</v>
      </c>
      <c r="AT181" s="74"/>
      <c r="AU181" s="75" t="e">
        <f t="shared" si="22"/>
        <v>#DIV/0!</v>
      </c>
      <c r="AV181" s="76"/>
      <c r="AW181" s="76"/>
      <c r="AX181" s="76"/>
      <c r="AY181" s="76"/>
      <c r="AZ181" s="76"/>
    </row>
    <row r="182" spans="1:52" ht="13.9">
      <c r="A182" s="73" t="s">
        <v>158</v>
      </c>
      <c r="B182" s="73" t="s">
        <v>138</v>
      </c>
      <c r="C182" s="74">
        <v>23623</v>
      </c>
      <c r="D182" s="74">
        <v>23288</v>
      </c>
      <c r="E182" s="75">
        <f t="shared" si="1"/>
        <v>0.98581890530415273</v>
      </c>
      <c r="F182" s="74">
        <v>335</v>
      </c>
      <c r="G182" s="75">
        <f t="shared" si="2"/>
        <v>1.4181094695847267E-2</v>
      </c>
      <c r="H182" s="74">
        <v>5</v>
      </c>
      <c r="I182" s="75">
        <f t="shared" si="3"/>
        <v>2.116581297887652E-4</v>
      </c>
      <c r="J182" s="74">
        <v>8</v>
      </c>
      <c r="K182" s="75">
        <f t="shared" si="4"/>
        <v>3.3865300766202429E-4</v>
      </c>
      <c r="L182" s="74">
        <v>79</v>
      </c>
      <c r="M182" s="75">
        <f t="shared" si="5"/>
        <v>3.34419845066249E-3</v>
      </c>
      <c r="N182" s="74"/>
      <c r="O182" s="75">
        <f t="shared" si="6"/>
        <v>0</v>
      </c>
      <c r="P182" s="74">
        <v>94</v>
      </c>
      <c r="Q182" s="75">
        <f t="shared" si="7"/>
        <v>3.9791728400287857E-3</v>
      </c>
      <c r="R182" s="74"/>
      <c r="S182" s="75">
        <f t="shared" si="8"/>
        <v>0</v>
      </c>
      <c r="T182" s="74"/>
      <c r="U182" s="75">
        <f t="shared" si="9"/>
        <v>0</v>
      </c>
      <c r="V182" s="74"/>
      <c r="W182" s="75">
        <f t="shared" si="10"/>
        <v>0</v>
      </c>
      <c r="X182" s="74"/>
      <c r="Y182" s="75">
        <f t="shared" si="11"/>
        <v>0</v>
      </c>
      <c r="Z182" s="74"/>
      <c r="AA182" s="75">
        <f t="shared" si="12"/>
        <v>0</v>
      </c>
      <c r="AB182" s="74">
        <v>2</v>
      </c>
      <c r="AC182" s="75">
        <f t="shared" si="13"/>
        <v>8.4663251915506073E-5</v>
      </c>
      <c r="AD182" s="74"/>
      <c r="AE182" s="75">
        <f t="shared" si="14"/>
        <v>0</v>
      </c>
      <c r="AF182" s="74"/>
      <c r="AG182" s="75">
        <f t="shared" si="15"/>
        <v>0</v>
      </c>
      <c r="AH182" s="74"/>
      <c r="AI182" s="75">
        <f t="shared" si="16"/>
        <v>0</v>
      </c>
      <c r="AJ182" s="74"/>
      <c r="AK182" s="75">
        <f t="shared" si="17"/>
        <v>0</v>
      </c>
      <c r="AL182" s="74">
        <v>13</v>
      </c>
      <c r="AM182" s="75">
        <f t="shared" si="18"/>
        <v>5.5031113745078952E-4</v>
      </c>
      <c r="AN182" s="74">
        <v>134</v>
      </c>
      <c r="AO182" s="75">
        <f t="shared" si="19"/>
        <v>5.6724378783389066E-3</v>
      </c>
      <c r="AP182" s="74"/>
      <c r="AQ182" s="75">
        <f t="shared" si="20"/>
        <v>0</v>
      </c>
      <c r="AR182" s="74"/>
      <c r="AS182" s="75">
        <f t="shared" si="21"/>
        <v>0</v>
      </c>
      <c r="AT182" s="74"/>
      <c r="AU182" s="75">
        <f t="shared" si="22"/>
        <v>0</v>
      </c>
      <c r="AV182" s="76"/>
      <c r="AW182" s="76"/>
      <c r="AX182" s="76"/>
      <c r="AY182" s="76"/>
      <c r="AZ182" s="76"/>
    </row>
    <row r="183" spans="1:52" ht="13.9">
      <c r="A183" s="73" t="s">
        <v>158</v>
      </c>
      <c r="B183" s="73" t="s">
        <v>147</v>
      </c>
      <c r="C183" s="74">
        <v>118911</v>
      </c>
      <c r="D183" s="74">
        <v>117525</v>
      </c>
      <c r="E183" s="75">
        <f t="shared" si="1"/>
        <v>0.98834422383126874</v>
      </c>
      <c r="F183" s="74">
        <v>1386</v>
      </c>
      <c r="G183" s="75">
        <f t="shared" si="2"/>
        <v>1.1655776168731235E-2</v>
      </c>
      <c r="H183" s="74">
        <v>60</v>
      </c>
      <c r="I183" s="75">
        <f t="shared" si="3"/>
        <v>5.0457905492343018E-4</v>
      </c>
      <c r="J183" s="74">
        <v>48</v>
      </c>
      <c r="K183" s="75">
        <f t="shared" si="4"/>
        <v>4.0366324393874411E-4</v>
      </c>
      <c r="L183" s="74">
        <v>389</v>
      </c>
      <c r="M183" s="75">
        <f t="shared" si="5"/>
        <v>3.2713542060869055E-3</v>
      </c>
      <c r="N183" s="74"/>
      <c r="O183" s="75">
        <f t="shared" si="6"/>
        <v>0</v>
      </c>
      <c r="P183" s="74">
        <v>395</v>
      </c>
      <c r="Q183" s="75">
        <f t="shared" si="7"/>
        <v>3.3218121115792484E-3</v>
      </c>
      <c r="R183" s="74"/>
      <c r="S183" s="75">
        <f t="shared" si="8"/>
        <v>0</v>
      </c>
      <c r="T183" s="74"/>
      <c r="U183" s="75">
        <f t="shared" si="9"/>
        <v>0</v>
      </c>
      <c r="V183" s="74"/>
      <c r="W183" s="75">
        <f t="shared" si="10"/>
        <v>0</v>
      </c>
      <c r="X183" s="74"/>
      <c r="Y183" s="75">
        <f t="shared" si="11"/>
        <v>0</v>
      </c>
      <c r="Z183" s="74"/>
      <c r="AA183" s="75">
        <f t="shared" si="12"/>
        <v>0</v>
      </c>
      <c r="AB183" s="74">
        <v>19</v>
      </c>
      <c r="AC183" s="75">
        <f t="shared" si="13"/>
        <v>1.5978336739241953E-4</v>
      </c>
      <c r="AD183" s="74"/>
      <c r="AE183" s="75">
        <f t="shared" si="14"/>
        <v>0</v>
      </c>
      <c r="AF183" s="74"/>
      <c r="AG183" s="75">
        <f t="shared" si="15"/>
        <v>0</v>
      </c>
      <c r="AH183" s="74"/>
      <c r="AI183" s="75">
        <f t="shared" si="16"/>
        <v>0</v>
      </c>
      <c r="AJ183" s="74"/>
      <c r="AK183" s="75">
        <f t="shared" si="17"/>
        <v>0</v>
      </c>
      <c r="AL183" s="74">
        <v>56</v>
      </c>
      <c r="AM183" s="75">
        <f t="shared" si="18"/>
        <v>4.7094045126186814E-4</v>
      </c>
      <c r="AN183" s="74">
        <v>419</v>
      </c>
      <c r="AO183" s="75">
        <f t="shared" si="19"/>
        <v>3.5236437335486202E-3</v>
      </c>
      <c r="AP183" s="74"/>
      <c r="AQ183" s="75">
        <f t="shared" si="20"/>
        <v>0</v>
      </c>
      <c r="AR183" s="74"/>
      <c r="AS183" s="75">
        <f t="shared" si="21"/>
        <v>0</v>
      </c>
      <c r="AT183" s="74"/>
      <c r="AU183" s="75">
        <f t="shared" si="22"/>
        <v>0</v>
      </c>
      <c r="AV183" s="76"/>
      <c r="AW183" s="76"/>
      <c r="AX183" s="76"/>
      <c r="AY183" s="76"/>
      <c r="AZ183" s="76"/>
    </row>
    <row r="184" spans="1:52" ht="13.9">
      <c r="A184" s="73" t="s">
        <v>158</v>
      </c>
      <c r="B184" s="73" t="s">
        <v>133</v>
      </c>
      <c r="C184" s="74">
        <v>84951</v>
      </c>
      <c r="D184" s="74">
        <v>83773</v>
      </c>
      <c r="E184" s="75">
        <f t="shared" si="1"/>
        <v>0.98613318265823824</v>
      </c>
      <c r="F184" s="74">
        <v>1178</v>
      </c>
      <c r="G184" s="75">
        <f t="shared" si="2"/>
        <v>1.3866817341761721E-2</v>
      </c>
      <c r="H184" s="74">
        <v>47</v>
      </c>
      <c r="I184" s="75">
        <f t="shared" si="3"/>
        <v>5.5326011465433016E-4</v>
      </c>
      <c r="J184" s="74">
        <v>38</v>
      </c>
      <c r="K184" s="75">
        <f t="shared" si="4"/>
        <v>4.473166884439265E-4</v>
      </c>
      <c r="L184" s="74">
        <v>351</v>
      </c>
      <c r="M184" s="75">
        <f t="shared" si="5"/>
        <v>4.1317936222057417E-3</v>
      </c>
      <c r="N184" s="74"/>
      <c r="O184" s="75">
        <f t="shared" si="6"/>
        <v>0</v>
      </c>
      <c r="P184" s="74">
        <v>329</v>
      </c>
      <c r="Q184" s="75">
        <f t="shared" si="7"/>
        <v>3.8728208025803111E-3</v>
      </c>
      <c r="R184" s="74"/>
      <c r="S184" s="75">
        <f t="shared" si="8"/>
        <v>0</v>
      </c>
      <c r="T184" s="74"/>
      <c r="U184" s="75">
        <f t="shared" si="9"/>
        <v>0</v>
      </c>
      <c r="V184" s="74"/>
      <c r="W184" s="75">
        <f t="shared" si="10"/>
        <v>0</v>
      </c>
      <c r="X184" s="74"/>
      <c r="Y184" s="75">
        <f t="shared" si="11"/>
        <v>0</v>
      </c>
      <c r="Z184" s="74"/>
      <c r="AA184" s="75">
        <f t="shared" si="12"/>
        <v>0</v>
      </c>
      <c r="AB184" s="74">
        <v>10</v>
      </c>
      <c r="AC184" s="75">
        <f t="shared" si="13"/>
        <v>1.1771491801155961E-4</v>
      </c>
      <c r="AD184" s="74"/>
      <c r="AE184" s="75">
        <f t="shared" si="14"/>
        <v>0</v>
      </c>
      <c r="AF184" s="74"/>
      <c r="AG184" s="75">
        <f t="shared" si="15"/>
        <v>0</v>
      </c>
      <c r="AH184" s="74"/>
      <c r="AI184" s="75">
        <f t="shared" si="16"/>
        <v>0</v>
      </c>
      <c r="AJ184" s="74"/>
      <c r="AK184" s="75">
        <f t="shared" si="17"/>
        <v>0</v>
      </c>
      <c r="AL184" s="74">
        <v>67</v>
      </c>
      <c r="AM184" s="75">
        <f t="shared" si="18"/>
        <v>7.8868995067744938E-4</v>
      </c>
      <c r="AN184" s="74">
        <v>336</v>
      </c>
      <c r="AO184" s="75">
        <f t="shared" si="19"/>
        <v>3.9552212451884027E-3</v>
      </c>
      <c r="AP184" s="74"/>
      <c r="AQ184" s="75">
        <f t="shared" si="20"/>
        <v>0</v>
      </c>
      <c r="AR184" s="74"/>
      <c r="AS184" s="75">
        <f t="shared" si="21"/>
        <v>0</v>
      </c>
      <c r="AT184" s="74"/>
      <c r="AU184" s="75">
        <f t="shared" si="22"/>
        <v>0</v>
      </c>
      <c r="AV184" s="76"/>
      <c r="AW184" s="76"/>
      <c r="AX184" s="76"/>
      <c r="AY184" s="76"/>
      <c r="AZ184" s="76"/>
    </row>
    <row r="185" spans="1:52" ht="13.9">
      <c r="A185" s="73" t="s">
        <v>158</v>
      </c>
      <c r="B185" s="73" t="s">
        <v>134</v>
      </c>
      <c r="C185" s="74">
        <v>199442</v>
      </c>
      <c r="D185" s="74">
        <v>197339</v>
      </c>
      <c r="E185" s="75">
        <f t="shared" si="1"/>
        <v>0.98945558107118858</v>
      </c>
      <c r="F185" s="74">
        <v>2103</v>
      </c>
      <c r="G185" s="75">
        <f t="shared" si="2"/>
        <v>1.0544418928811384E-2</v>
      </c>
      <c r="H185" s="74">
        <v>159</v>
      </c>
      <c r="I185" s="75">
        <f t="shared" si="3"/>
        <v>7.9722425567332856E-4</v>
      </c>
      <c r="J185" s="74">
        <v>71</v>
      </c>
      <c r="K185" s="75">
        <f t="shared" si="4"/>
        <v>3.5599322108683225E-4</v>
      </c>
      <c r="L185" s="74">
        <v>387</v>
      </c>
      <c r="M185" s="75">
        <f t="shared" si="5"/>
        <v>1.9404137543747055E-3</v>
      </c>
      <c r="N185" s="74"/>
      <c r="O185" s="75">
        <f t="shared" si="6"/>
        <v>0</v>
      </c>
      <c r="P185" s="74">
        <v>602</v>
      </c>
      <c r="Q185" s="75">
        <f t="shared" si="7"/>
        <v>3.0184213956939861E-3</v>
      </c>
      <c r="R185" s="74"/>
      <c r="S185" s="75">
        <f t="shared" si="8"/>
        <v>0</v>
      </c>
      <c r="T185" s="74"/>
      <c r="U185" s="75">
        <f t="shared" si="9"/>
        <v>0</v>
      </c>
      <c r="V185" s="74"/>
      <c r="W185" s="75">
        <f t="shared" si="10"/>
        <v>0</v>
      </c>
      <c r="X185" s="74"/>
      <c r="Y185" s="75">
        <f t="shared" si="11"/>
        <v>0</v>
      </c>
      <c r="Z185" s="74"/>
      <c r="AA185" s="75">
        <f t="shared" si="12"/>
        <v>0</v>
      </c>
      <c r="AB185" s="74">
        <v>8</v>
      </c>
      <c r="AC185" s="75">
        <f t="shared" si="13"/>
        <v>4.0111912235136032E-5</v>
      </c>
      <c r="AD185" s="74"/>
      <c r="AE185" s="75">
        <f t="shared" si="14"/>
        <v>0</v>
      </c>
      <c r="AF185" s="74"/>
      <c r="AG185" s="75">
        <f t="shared" si="15"/>
        <v>0</v>
      </c>
      <c r="AH185" s="74"/>
      <c r="AI185" s="75">
        <f t="shared" si="16"/>
        <v>0</v>
      </c>
      <c r="AJ185" s="74"/>
      <c r="AK185" s="75">
        <f t="shared" si="17"/>
        <v>0</v>
      </c>
      <c r="AL185" s="74">
        <v>73</v>
      </c>
      <c r="AM185" s="75">
        <f t="shared" si="18"/>
        <v>3.660211991456163E-4</v>
      </c>
      <c r="AN185" s="74">
        <v>803</v>
      </c>
      <c r="AO185" s="75">
        <f t="shared" si="19"/>
        <v>4.0262331906017789E-3</v>
      </c>
      <c r="AP185" s="74"/>
      <c r="AQ185" s="75">
        <f t="shared" si="20"/>
        <v>0</v>
      </c>
      <c r="AR185" s="74"/>
      <c r="AS185" s="75">
        <f t="shared" si="21"/>
        <v>0</v>
      </c>
      <c r="AT185" s="74"/>
      <c r="AU185" s="75">
        <f t="shared" si="22"/>
        <v>0</v>
      </c>
      <c r="AV185" s="76"/>
      <c r="AW185" s="76"/>
      <c r="AX185" s="76"/>
      <c r="AY185" s="76"/>
      <c r="AZ185" s="76"/>
    </row>
    <row r="186" spans="1:52" ht="13.9">
      <c r="A186" s="73" t="s">
        <v>159</v>
      </c>
      <c r="B186" s="73" t="s">
        <v>125</v>
      </c>
      <c r="C186" s="74">
        <v>147286</v>
      </c>
      <c r="D186" s="74">
        <v>145717</v>
      </c>
      <c r="E186" s="75">
        <f t="shared" si="1"/>
        <v>0.98934725635837761</v>
      </c>
      <c r="F186" s="74">
        <v>1569</v>
      </c>
      <c r="G186" s="75">
        <f t="shared" si="2"/>
        <v>1.0652743641622421E-2</v>
      </c>
      <c r="H186" s="74">
        <v>33</v>
      </c>
      <c r="I186" s="75">
        <f t="shared" si="3"/>
        <v>2.240538815637603E-4</v>
      </c>
      <c r="J186" s="74">
        <v>0</v>
      </c>
      <c r="K186" s="75">
        <f t="shared" si="4"/>
        <v>0</v>
      </c>
      <c r="L186" s="74">
        <v>482</v>
      </c>
      <c r="M186" s="75">
        <f t="shared" si="5"/>
        <v>3.2725445731434082E-3</v>
      </c>
      <c r="N186" s="74"/>
      <c r="O186" s="75">
        <f t="shared" si="6"/>
        <v>0</v>
      </c>
      <c r="P186" s="74">
        <v>638</v>
      </c>
      <c r="Q186" s="75">
        <f t="shared" si="7"/>
        <v>4.331708376899366E-3</v>
      </c>
      <c r="R186" s="74"/>
      <c r="S186" s="75">
        <f t="shared" si="8"/>
        <v>0</v>
      </c>
      <c r="T186" s="74"/>
      <c r="U186" s="75">
        <f t="shared" si="9"/>
        <v>0</v>
      </c>
      <c r="V186" s="74"/>
      <c r="W186" s="75">
        <f t="shared" si="10"/>
        <v>0</v>
      </c>
      <c r="X186" s="74"/>
      <c r="Y186" s="75">
        <f t="shared" si="11"/>
        <v>0</v>
      </c>
      <c r="Z186" s="74"/>
      <c r="AA186" s="75">
        <f t="shared" si="12"/>
        <v>0</v>
      </c>
      <c r="AB186" s="74">
        <v>0</v>
      </c>
      <c r="AC186" s="75">
        <f t="shared" si="13"/>
        <v>0</v>
      </c>
      <c r="AD186" s="74"/>
      <c r="AE186" s="75">
        <f t="shared" si="14"/>
        <v>0</v>
      </c>
      <c r="AF186" s="74"/>
      <c r="AG186" s="75">
        <f t="shared" si="15"/>
        <v>0</v>
      </c>
      <c r="AH186" s="74"/>
      <c r="AI186" s="75">
        <f t="shared" si="16"/>
        <v>0</v>
      </c>
      <c r="AJ186" s="74"/>
      <c r="AK186" s="75">
        <f t="shared" si="17"/>
        <v>0</v>
      </c>
      <c r="AL186" s="74">
        <v>47</v>
      </c>
      <c r="AM186" s="75">
        <f t="shared" si="18"/>
        <v>3.1910704343929497E-4</v>
      </c>
      <c r="AN186" s="74">
        <v>369</v>
      </c>
      <c r="AO186" s="75">
        <f t="shared" si="19"/>
        <v>2.5053297665765923E-3</v>
      </c>
      <c r="AP186" s="74"/>
      <c r="AQ186" s="75">
        <f t="shared" si="20"/>
        <v>0</v>
      </c>
      <c r="AR186" s="74"/>
      <c r="AS186" s="75">
        <f t="shared" si="21"/>
        <v>0</v>
      </c>
      <c r="AT186" s="74"/>
      <c r="AU186" s="75">
        <f t="shared" si="22"/>
        <v>0</v>
      </c>
      <c r="AV186" s="76"/>
      <c r="AW186" s="76"/>
      <c r="AX186" s="76"/>
      <c r="AY186" s="76"/>
      <c r="AZ186" s="76"/>
    </row>
    <row r="187" spans="1:52" ht="13.9">
      <c r="A187" s="73" t="s">
        <v>159</v>
      </c>
      <c r="B187" s="73" t="s">
        <v>138</v>
      </c>
      <c r="C187" s="74">
        <v>191395</v>
      </c>
      <c r="D187" s="74">
        <v>189475</v>
      </c>
      <c r="E187" s="75">
        <f t="shared" si="1"/>
        <v>0.98996838997883962</v>
      </c>
      <c r="F187" s="74">
        <v>1920</v>
      </c>
      <c r="G187" s="75">
        <f t="shared" si="2"/>
        <v>1.0031610021160427E-2</v>
      </c>
      <c r="H187" s="74">
        <v>45</v>
      </c>
      <c r="I187" s="75">
        <f t="shared" si="3"/>
        <v>2.3511585987094752E-4</v>
      </c>
      <c r="J187" s="74">
        <v>0</v>
      </c>
      <c r="K187" s="75">
        <f t="shared" si="4"/>
        <v>0</v>
      </c>
      <c r="L187" s="74">
        <v>564</v>
      </c>
      <c r="M187" s="75">
        <f t="shared" si="5"/>
        <v>2.9467854437158756E-3</v>
      </c>
      <c r="N187" s="74"/>
      <c r="O187" s="75">
        <f t="shared" si="6"/>
        <v>0</v>
      </c>
      <c r="P187" s="74">
        <v>729</v>
      </c>
      <c r="Q187" s="75">
        <f t="shared" si="7"/>
        <v>3.8088769299093497E-3</v>
      </c>
      <c r="R187" s="74"/>
      <c r="S187" s="75">
        <f t="shared" si="8"/>
        <v>0</v>
      </c>
      <c r="T187" s="74"/>
      <c r="U187" s="75">
        <f t="shared" si="9"/>
        <v>0</v>
      </c>
      <c r="V187" s="74"/>
      <c r="W187" s="75">
        <f t="shared" si="10"/>
        <v>0</v>
      </c>
      <c r="X187" s="74"/>
      <c r="Y187" s="75">
        <f t="shared" si="11"/>
        <v>0</v>
      </c>
      <c r="Z187" s="74"/>
      <c r="AA187" s="75">
        <f t="shared" si="12"/>
        <v>0</v>
      </c>
      <c r="AB187" s="74">
        <v>0</v>
      </c>
      <c r="AC187" s="75">
        <f t="shared" si="13"/>
        <v>0</v>
      </c>
      <c r="AD187" s="74"/>
      <c r="AE187" s="75">
        <f t="shared" si="14"/>
        <v>0</v>
      </c>
      <c r="AF187" s="74"/>
      <c r="AG187" s="75">
        <f t="shared" si="15"/>
        <v>0</v>
      </c>
      <c r="AH187" s="74"/>
      <c r="AI187" s="75">
        <f t="shared" si="16"/>
        <v>0</v>
      </c>
      <c r="AJ187" s="74"/>
      <c r="AK187" s="75">
        <f t="shared" si="17"/>
        <v>0</v>
      </c>
      <c r="AL187" s="74">
        <v>84</v>
      </c>
      <c r="AM187" s="75">
        <f t="shared" si="18"/>
        <v>4.3888293842576871E-4</v>
      </c>
      <c r="AN187" s="74">
        <v>498</v>
      </c>
      <c r="AO187" s="75">
        <f t="shared" si="19"/>
        <v>2.6019488492384857E-3</v>
      </c>
      <c r="AP187" s="74"/>
      <c r="AQ187" s="75">
        <f t="shared" si="20"/>
        <v>0</v>
      </c>
      <c r="AR187" s="74"/>
      <c r="AS187" s="75">
        <f t="shared" si="21"/>
        <v>0</v>
      </c>
      <c r="AT187" s="74"/>
      <c r="AU187" s="75">
        <f t="shared" si="22"/>
        <v>0</v>
      </c>
      <c r="AV187" s="76"/>
      <c r="AW187" s="76"/>
      <c r="AX187" s="76"/>
      <c r="AY187" s="76"/>
      <c r="AZ187" s="76"/>
    </row>
    <row r="188" spans="1:52" ht="13.9">
      <c r="A188" s="73" t="s">
        <v>159</v>
      </c>
      <c r="B188" s="73" t="s">
        <v>147</v>
      </c>
      <c r="C188" s="74">
        <v>273163</v>
      </c>
      <c r="D188" s="74">
        <v>270287</v>
      </c>
      <c r="E188" s="75">
        <f t="shared" si="1"/>
        <v>0.98947148771978632</v>
      </c>
      <c r="F188" s="74">
        <v>2876</v>
      </c>
      <c r="G188" s="75">
        <f t="shared" si="2"/>
        <v>1.0528512280213646E-2</v>
      </c>
      <c r="H188" s="74">
        <v>46</v>
      </c>
      <c r="I188" s="75">
        <f t="shared" si="3"/>
        <v>1.6839762339701937E-4</v>
      </c>
      <c r="J188" s="74">
        <v>0</v>
      </c>
      <c r="K188" s="75">
        <f t="shared" si="4"/>
        <v>0</v>
      </c>
      <c r="L188" s="74">
        <v>1583</v>
      </c>
      <c r="M188" s="75">
        <f t="shared" si="5"/>
        <v>5.7950747355974275E-3</v>
      </c>
      <c r="N188" s="74"/>
      <c r="O188" s="75">
        <f t="shared" si="6"/>
        <v>0</v>
      </c>
      <c r="P188" s="74">
        <v>719</v>
      </c>
      <c r="Q188" s="75">
        <f t="shared" si="7"/>
        <v>2.6321280700534115E-3</v>
      </c>
      <c r="R188" s="74"/>
      <c r="S188" s="75">
        <f t="shared" si="8"/>
        <v>0</v>
      </c>
      <c r="T188" s="74"/>
      <c r="U188" s="75">
        <f t="shared" si="9"/>
        <v>0</v>
      </c>
      <c r="V188" s="74"/>
      <c r="W188" s="75">
        <f t="shared" si="10"/>
        <v>0</v>
      </c>
      <c r="X188" s="74"/>
      <c r="Y188" s="75">
        <f t="shared" si="11"/>
        <v>0</v>
      </c>
      <c r="Z188" s="74"/>
      <c r="AA188" s="75">
        <f t="shared" si="12"/>
        <v>0</v>
      </c>
      <c r="AB188" s="74">
        <v>1</v>
      </c>
      <c r="AC188" s="75">
        <f t="shared" si="13"/>
        <v>3.6608178999352036E-6</v>
      </c>
      <c r="AD188" s="74"/>
      <c r="AE188" s="75">
        <f t="shared" si="14"/>
        <v>0</v>
      </c>
      <c r="AF188" s="74"/>
      <c r="AG188" s="75">
        <f t="shared" si="15"/>
        <v>0</v>
      </c>
      <c r="AH188" s="74"/>
      <c r="AI188" s="75">
        <f t="shared" si="16"/>
        <v>0</v>
      </c>
      <c r="AJ188" s="74"/>
      <c r="AK188" s="75">
        <f t="shared" si="17"/>
        <v>0</v>
      </c>
      <c r="AL188" s="74">
        <v>88</v>
      </c>
      <c r="AM188" s="75">
        <f t="shared" si="18"/>
        <v>3.2215197519429789E-4</v>
      </c>
      <c r="AN188" s="74">
        <v>439</v>
      </c>
      <c r="AO188" s="75">
        <f t="shared" si="19"/>
        <v>1.6070990580715544E-3</v>
      </c>
      <c r="AP188" s="74"/>
      <c r="AQ188" s="75">
        <f t="shared" si="20"/>
        <v>0</v>
      </c>
      <c r="AR188" s="74"/>
      <c r="AS188" s="75">
        <f t="shared" si="21"/>
        <v>0</v>
      </c>
      <c r="AT188" s="74"/>
      <c r="AU188" s="75">
        <f t="shared" si="22"/>
        <v>0</v>
      </c>
      <c r="AV188" s="76"/>
      <c r="AW188" s="76"/>
      <c r="AX188" s="76"/>
      <c r="AY188" s="76"/>
      <c r="AZ188" s="76"/>
    </row>
    <row r="189" spans="1:52" ht="13.9">
      <c r="A189" s="73" t="s">
        <v>159</v>
      </c>
      <c r="B189" s="73" t="s">
        <v>133</v>
      </c>
      <c r="C189" s="74">
        <v>272990</v>
      </c>
      <c r="D189" s="74">
        <v>269796</v>
      </c>
      <c r="E189" s="75">
        <f t="shared" si="1"/>
        <v>0.9882999377266567</v>
      </c>
      <c r="F189" s="74">
        <v>3194</v>
      </c>
      <c r="G189" s="75">
        <f t="shared" si="2"/>
        <v>1.1700062273343345E-2</v>
      </c>
      <c r="H189" s="74">
        <v>62</v>
      </c>
      <c r="I189" s="75">
        <f t="shared" si="3"/>
        <v>2.2711454632037804E-4</v>
      </c>
      <c r="J189" s="74">
        <v>2</v>
      </c>
      <c r="K189" s="75">
        <f t="shared" si="4"/>
        <v>7.3262756877541304E-6</v>
      </c>
      <c r="L189" s="74">
        <v>1085</v>
      </c>
      <c r="M189" s="75">
        <f t="shared" si="5"/>
        <v>3.974504560606616E-3</v>
      </c>
      <c r="N189" s="74"/>
      <c r="O189" s="75">
        <f t="shared" si="6"/>
        <v>0</v>
      </c>
      <c r="P189" s="74">
        <v>1020</v>
      </c>
      <c r="Q189" s="75">
        <f t="shared" si="7"/>
        <v>3.7364006007546062E-3</v>
      </c>
      <c r="R189" s="74"/>
      <c r="S189" s="75">
        <f t="shared" si="8"/>
        <v>0</v>
      </c>
      <c r="T189" s="74"/>
      <c r="U189" s="75">
        <f t="shared" si="9"/>
        <v>0</v>
      </c>
      <c r="V189" s="74"/>
      <c r="W189" s="75">
        <f t="shared" si="10"/>
        <v>0</v>
      </c>
      <c r="X189" s="74"/>
      <c r="Y189" s="75">
        <f t="shared" si="11"/>
        <v>0</v>
      </c>
      <c r="Z189" s="74"/>
      <c r="AA189" s="75">
        <f t="shared" si="12"/>
        <v>0</v>
      </c>
      <c r="AB189" s="74">
        <v>1</v>
      </c>
      <c r="AC189" s="75">
        <f t="shared" si="13"/>
        <v>3.6631378438770652E-6</v>
      </c>
      <c r="AD189" s="74"/>
      <c r="AE189" s="75">
        <f t="shared" si="14"/>
        <v>0</v>
      </c>
      <c r="AF189" s="74"/>
      <c r="AG189" s="75">
        <f t="shared" si="15"/>
        <v>0</v>
      </c>
      <c r="AH189" s="74"/>
      <c r="AI189" s="75">
        <f t="shared" si="16"/>
        <v>0</v>
      </c>
      <c r="AJ189" s="74"/>
      <c r="AK189" s="75">
        <f t="shared" si="17"/>
        <v>0</v>
      </c>
      <c r="AL189" s="74">
        <v>88</v>
      </c>
      <c r="AM189" s="75">
        <f t="shared" si="18"/>
        <v>3.2235613026118171E-4</v>
      </c>
      <c r="AN189" s="74">
        <v>936</v>
      </c>
      <c r="AO189" s="75">
        <f t="shared" si="19"/>
        <v>3.428697021868933E-3</v>
      </c>
      <c r="AP189" s="74"/>
      <c r="AQ189" s="75">
        <f t="shared" si="20"/>
        <v>0</v>
      </c>
      <c r="AR189" s="74"/>
      <c r="AS189" s="75">
        <f t="shared" si="21"/>
        <v>0</v>
      </c>
      <c r="AT189" s="74"/>
      <c r="AU189" s="75">
        <f t="shared" si="22"/>
        <v>0</v>
      </c>
      <c r="AV189" s="76"/>
      <c r="AW189" s="76"/>
      <c r="AX189" s="76"/>
      <c r="AY189" s="76"/>
      <c r="AZ189" s="76"/>
    </row>
    <row r="190" spans="1:52" ht="13.9">
      <c r="A190" s="73" t="s">
        <v>159</v>
      </c>
      <c r="B190" s="73" t="s">
        <v>134</v>
      </c>
      <c r="C190" s="74">
        <v>517609</v>
      </c>
      <c r="D190" s="74">
        <v>512140</v>
      </c>
      <c r="E190" s="75">
        <f t="shared" si="1"/>
        <v>0.989434109530553</v>
      </c>
      <c r="F190" s="74">
        <v>5469</v>
      </c>
      <c r="G190" s="75">
        <f t="shared" si="2"/>
        <v>1.0565890469447016E-2</v>
      </c>
      <c r="H190" s="74">
        <v>92</v>
      </c>
      <c r="I190" s="75">
        <f t="shared" si="3"/>
        <v>1.7774034068186603E-4</v>
      </c>
      <c r="J190" s="74">
        <v>0</v>
      </c>
      <c r="K190" s="75">
        <f t="shared" si="4"/>
        <v>0</v>
      </c>
      <c r="L190" s="74">
        <v>1595</v>
      </c>
      <c r="M190" s="75">
        <f t="shared" si="5"/>
        <v>3.0814765585606124E-3</v>
      </c>
      <c r="N190" s="74"/>
      <c r="O190" s="75">
        <f t="shared" si="6"/>
        <v>0</v>
      </c>
      <c r="P190" s="74">
        <v>1706</v>
      </c>
      <c r="Q190" s="75">
        <f t="shared" si="7"/>
        <v>3.2959241435137334E-3</v>
      </c>
      <c r="R190" s="74"/>
      <c r="S190" s="75">
        <f t="shared" si="8"/>
        <v>0</v>
      </c>
      <c r="T190" s="74"/>
      <c r="U190" s="75">
        <f t="shared" si="9"/>
        <v>0</v>
      </c>
      <c r="V190" s="74"/>
      <c r="W190" s="75">
        <f t="shared" si="10"/>
        <v>0</v>
      </c>
      <c r="X190" s="74"/>
      <c r="Y190" s="75">
        <f t="shared" si="11"/>
        <v>0</v>
      </c>
      <c r="Z190" s="74"/>
      <c r="AA190" s="75">
        <f t="shared" si="12"/>
        <v>0</v>
      </c>
      <c r="AB190" s="74">
        <v>0</v>
      </c>
      <c r="AC190" s="75">
        <f t="shared" si="13"/>
        <v>0</v>
      </c>
      <c r="AD190" s="74"/>
      <c r="AE190" s="75">
        <f t="shared" si="14"/>
        <v>0</v>
      </c>
      <c r="AF190" s="74"/>
      <c r="AG190" s="75">
        <f t="shared" si="15"/>
        <v>0</v>
      </c>
      <c r="AH190" s="74"/>
      <c r="AI190" s="75">
        <f t="shared" si="16"/>
        <v>0</v>
      </c>
      <c r="AJ190" s="74"/>
      <c r="AK190" s="75">
        <f t="shared" si="17"/>
        <v>0</v>
      </c>
      <c r="AL190" s="74">
        <v>143</v>
      </c>
      <c r="AM190" s="75">
        <f t="shared" si="18"/>
        <v>2.7627031214681351E-4</v>
      </c>
      <c r="AN190" s="74">
        <v>1933</v>
      </c>
      <c r="AO190" s="75">
        <f t="shared" si="19"/>
        <v>3.7344791145439899E-3</v>
      </c>
      <c r="AP190" s="74"/>
      <c r="AQ190" s="75">
        <f t="shared" si="20"/>
        <v>0</v>
      </c>
      <c r="AR190" s="74"/>
      <c r="AS190" s="75">
        <f t="shared" si="21"/>
        <v>0</v>
      </c>
      <c r="AT190" s="74"/>
      <c r="AU190" s="75">
        <f t="shared" si="22"/>
        <v>0</v>
      </c>
      <c r="AV190" s="76"/>
      <c r="AW190" s="76"/>
      <c r="AX190" s="76"/>
      <c r="AY190" s="76"/>
      <c r="AZ190" s="76"/>
    </row>
    <row r="191" spans="1:52" ht="13.9">
      <c r="A191" s="73" t="s">
        <v>161</v>
      </c>
      <c r="B191" s="73" t="s">
        <v>126</v>
      </c>
      <c r="C191" s="74">
        <v>26668</v>
      </c>
      <c r="D191" s="74">
        <v>26500</v>
      </c>
      <c r="E191" s="75">
        <f t="shared" si="1"/>
        <v>0.99370031498425082</v>
      </c>
      <c r="F191" s="74">
        <v>168</v>
      </c>
      <c r="G191" s="75">
        <f t="shared" si="2"/>
        <v>6.2996850157492129E-3</v>
      </c>
      <c r="H191" s="74">
        <v>0</v>
      </c>
      <c r="I191" s="75">
        <f t="shared" si="3"/>
        <v>0</v>
      </c>
      <c r="J191" s="74">
        <v>0</v>
      </c>
      <c r="K191" s="75">
        <f t="shared" si="4"/>
        <v>0</v>
      </c>
      <c r="L191" s="74">
        <v>42</v>
      </c>
      <c r="M191" s="75">
        <f t="shared" si="5"/>
        <v>1.5749212539373032E-3</v>
      </c>
      <c r="N191" s="74"/>
      <c r="O191" s="75">
        <f t="shared" si="6"/>
        <v>0</v>
      </c>
      <c r="P191" s="74">
        <v>87</v>
      </c>
      <c r="Q191" s="75">
        <f t="shared" si="7"/>
        <v>3.2623368831558421E-3</v>
      </c>
      <c r="R191" s="74"/>
      <c r="S191" s="75">
        <f t="shared" si="8"/>
        <v>0</v>
      </c>
      <c r="T191" s="74"/>
      <c r="U191" s="75">
        <f t="shared" si="9"/>
        <v>0</v>
      </c>
      <c r="V191" s="74"/>
      <c r="W191" s="75">
        <f t="shared" si="10"/>
        <v>0</v>
      </c>
      <c r="X191" s="74"/>
      <c r="Y191" s="75">
        <f t="shared" si="11"/>
        <v>0</v>
      </c>
      <c r="Z191" s="74"/>
      <c r="AA191" s="75">
        <f t="shared" si="12"/>
        <v>0</v>
      </c>
      <c r="AB191" s="74">
        <v>2</v>
      </c>
      <c r="AC191" s="75">
        <f t="shared" si="13"/>
        <v>7.4996250187490623E-5</v>
      </c>
      <c r="AD191" s="74"/>
      <c r="AE191" s="75">
        <f t="shared" si="14"/>
        <v>0</v>
      </c>
      <c r="AF191" s="74"/>
      <c r="AG191" s="75">
        <f t="shared" si="15"/>
        <v>0</v>
      </c>
      <c r="AH191" s="74"/>
      <c r="AI191" s="75">
        <f t="shared" si="16"/>
        <v>0</v>
      </c>
      <c r="AJ191" s="74"/>
      <c r="AK191" s="75">
        <f t="shared" si="17"/>
        <v>0</v>
      </c>
      <c r="AL191" s="74">
        <v>12</v>
      </c>
      <c r="AM191" s="75">
        <f t="shared" si="18"/>
        <v>4.4997750112494374E-4</v>
      </c>
      <c r="AN191" s="74">
        <v>25</v>
      </c>
      <c r="AO191" s="75">
        <f t="shared" si="19"/>
        <v>9.374531273436328E-4</v>
      </c>
      <c r="AP191" s="74"/>
      <c r="AQ191" s="75">
        <f t="shared" si="20"/>
        <v>0</v>
      </c>
      <c r="AR191" s="74"/>
      <c r="AS191" s="75">
        <f t="shared" si="21"/>
        <v>0</v>
      </c>
      <c r="AT191" s="74"/>
      <c r="AU191" s="75">
        <f t="shared" si="22"/>
        <v>0</v>
      </c>
      <c r="AV191" s="76"/>
      <c r="AW191" s="76"/>
      <c r="AX191" s="76"/>
      <c r="AY191" s="76"/>
      <c r="AZ191" s="76"/>
    </row>
    <row r="192" spans="1:52" ht="13.9">
      <c r="A192" s="73" t="s">
        <v>161</v>
      </c>
      <c r="B192" s="73" t="s">
        <v>131</v>
      </c>
      <c r="C192" s="74">
        <v>19099</v>
      </c>
      <c r="D192" s="74">
        <v>19033</v>
      </c>
      <c r="E192" s="75">
        <f t="shared" si="1"/>
        <v>0.99654432169223517</v>
      </c>
      <c r="F192" s="74">
        <v>66</v>
      </c>
      <c r="G192" s="75">
        <f t="shared" si="2"/>
        <v>3.4556783077648043E-3</v>
      </c>
      <c r="H192" s="74">
        <v>0</v>
      </c>
      <c r="I192" s="75">
        <f t="shared" si="3"/>
        <v>0</v>
      </c>
      <c r="J192" s="74">
        <v>3</v>
      </c>
      <c r="K192" s="75">
        <f t="shared" si="4"/>
        <v>1.5707628671658201E-4</v>
      </c>
      <c r="L192" s="74">
        <v>16</v>
      </c>
      <c r="M192" s="75">
        <f t="shared" si="5"/>
        <v>8.3774019582177081E-4</v>
      </c>
      <c r="N192" s="74"/>
      <c r="O192" s="75">
        <f t="shared" si="6"/>
        <v>0</v>
      </c>
      <c r="P192" s="74">
        <v>28</v>
      </c>
      <c r="Q192" s="75">
        <f t="shared" si="7"/>
        <v>1.4660453426880988E-3</v>
      </c>
      <c r="R192" s="74"/>
      <c r="S192" s="75">
        <f t="shared" si="8"/>
        <v>0</v>
      </c>
      <c r="T192" s="74"/>
      <c r="U192" s="75">
        <f t="shared" si="9"/>
        <v>0</v>
      </c>
      <c r="V192" s="74"/>
      <c r="W192" s="75">
        <f t="shared" si="10"/>
        <v>0</v>
      </c>
      <c r="X192" s="74"/>
      <c r="Y192" s="75">
        <f t="shared" si="11"/>
        <v>0</v>
      </c>
      <c r="Z192" s="74"/>
      <c r="AA192" s="75">
        <f t="shared" si="12"/>
        <v>0</v>
      </c>
      <c r="AB192" s="74">
        <v>5</v>
      </c>
      <c r="AC192" s="75">
        <f t="shared" si="13"/>
        <v>2.6179381119430337E-4</v>
      </c>
      <c r="AD192" s="74"/>
      <c r="AE192" s="75">
        <f t="shared" si="14"/>
        <v>0</v>
      </c>
      <c r="AF192" s="74"/>
      <c r="AG192" s="75">
        <f t="shared" si="15"/>
        <v>0</v>
      </c>
      <c r="AH192" s="74"/>
      <c r="AI192" s="75">
        <f t="shared" si="16"/>
        <v>0</v>
      </c>
      <c r="AJ192" s="74"/>
      <c r="AK192" s="75">
        <f t="shared" si="17"/>
        <v>0</v>
      </c>
      <c r="AL192" s="74">
        <v>14</v>
      </c>
      <c r="AM192" s="75">
        <f t="shared" si="18"/>
        <v>7.3302267134404942E-4</v>
      </c>
      <c r="AN192" s="74">
        <v>0</v>
      </c>
      <c r="AO192" s="75">
        <f t="shared" si="19"/>
        <v>0</v>
      </c>
      <c r="AP192" s="74"/>
      <c r="AQ192" s="75">
        <f t="shared" si="20"/>
        <v>0</v>
      </c>
      <c r="AR192" s="74"/>
      <c r="AS192" s="75">
        <f t="shared" si="21"/>
        <v>0</v>
      </c>
      <c r="AT192" s="74"/>
      <c r="AU192" s="75">
        <f t="shared" si="22"/>
        <v>0</v>
      </c>
      <c r="AV192" s="76"/>
      <c r="AW192" s="76"/>
      <c r="AX192" s="76"/>
      <c r="AY192" s="76"/>
      <c r="AZ192" s="76"/>
    </row>
    <row r="193" spans="1:52" ht="13.9">
      <c r="A193" s="73" t="s">
        <v>161</v>
      </c>
      <c r="B193" s="73" t="s">
        <v>127</v>
      </c>
      <c r="C193" s="74">
        <v>59471</v>
      </c>
      <c r="D193" s="74">
        <v>58635</v>
      </c>
      <c r="E193" s="75">
        <f t="shared" si="1"/>
        <v>0.9859427283886264</v>
      </c>
      <c r="F193" s="74">
        <v>836</v>
      </c>
      <c r="G193" s="75">
        <f t="shared" si="2"/>
        <v>1.4057271611373611E-2</v>
      </c>
      <c r="H193" s="74">
        <v>18</v>
      </c>
      <c r="I193" s="75">
        <f t="shared" si="3"/>
        <v>3.0266852751761365E-4</v>
      </c>
      <c r="J193" s="74">
        <v>45</v>
      </c>
      <c r="K193" s="75">
        <f t="shared" si="4"/>
        <v>7.5667131879403402E-4</v>
      </c>
      <c r="L193" s="74">
        <v>150</v>
      </c>
      <c r="M193" s="75">
        <f t="shared" si="5"/>
        <v>2.522237729313447E-3</v>
      </c>
      <c r="N193" s="74"/>
      <c r="O193" s="75">
        <f t="shared" si="6"/>
        <v>0</v>
      </c>
      <c r="P193" s="74">
        <v>245</v>
      </c>
      <c r="Q193" s="75">
        <f t="shared" si="7"/>
        <v>4.1196549578786301E-3</v>
      </c>
      <c r="R193" s="74"/>
      <c r="S193" s="75">
        <f t="shared" si="8"/>
        <v>0</v>
      </c>
      <c r="T193" s="74"/>
      <c r="U193" s="75">
        <f t="shared" si="9"/>
        <v>0</v>
      </c>
      <c r="V193" s="74"/>
      <c r="W193" s="75">
        <f t="shared" si="10"/>
        <v>0</v>
      </c>
      <c r="X193" s="74"/>
      <c r="Y193" s="75">
        <f t="shared" si="11"/>
        <v>0</v>
      </c>
      <c r="Z193" s="74"/>
      <c r="AA193" s="75">
        <f t="shared" si="12"/>
        <v>0</v>
      </c>
      <c r="AB193" s="74">
        <v>17</v>
      </c>
      <c r="AC193" s="75">
        <f t="shared" si="13"/>
        <v>2.8585360932219066E-4</v>
      </c>
      <c r="AD193" s="74"/>
      <c r="AE193" s="75">
        <f t="shared" si="14"/>
        <v>0</v>
      </c>
      <c r="AF193" s="74"/>
      <c r="AG193" s="75">
        <f t="shared" si="15"/>
        <v>0</v>
      </c>
      <c r="AH193" s="74"/>
      <c r="AI193" s="75">
        <f t="shared" si="16"/>
        <v>0</v>
      </c>
      <c r="AJ193" s="74"/>
      <c r="AK193" s="75">
        <f t="shared" si="17"/>
        <v>0</v>
      </c>
      <c r="AL193" s="74">
        <v>156</v>
      </c>
      <c r="AM193" s="75">
        <f t="shared" si="18"/>
        <v>2.6231272384859847E-3</v>
      </c>
      <c r="AN193" s="74">
        <v>205</v>
      </c>
      <c r="AO193" s="75">
        <f t="shared" si="19"/>
        <v>3.4470582300617108E-3</v>
      </c>
      <c r="AP193" s="74"/>
      <c r="AQ193" s="75">
        <f t="shared" si="20"/>
        <v>0</v>
      </c>
      <c r="AR193" s="74"/>
      <c r="AS193" s="75">
        <f t="shared" si="21"/>
        <v>0</v>
      </c>
      <c r="AT193" s="74"/>
      <c r="AU193" s="75">
        <f t="shared" si="22"/>
        <v>0</v>
      </c>
      <c r="AV193" s="76"/>
      <c r="AW193" s="76"/>
      <c r="AX193" s="76"/>
      <c r="AY193" s="76"/>
      <c r="AZ193" s="76"/>
    </row>
    <row r="194" spans="1:52" ht="13.9">
      <c r="A194" s="73" t="s">
        <v>161</v>
      </c>
      <c r="B194" s="73" t="s">
        <v>125</v>
      </c>
      <c r="C194" s="74">
        <v>8698</v>
      </c>
      <c r="D194" s="74">
        <v>8386</v>
      </c>
      <c r="E194" s="75">
        <f t="shared" si="1"/>
        <v>0.96412968498505403</v>
      </c>
      <c r="F194" s="74">
        <v>312</v>
      </c>
      <c r="G194" s="75">
        <f t="shared" si="2"/>
        <v>3.5870315014945968E-2</v>
      </c>
      <c r="H194" s="74">
        <v>0</v>
      </c>
      <c r="I194" s="75">
        <f t="shared" si="3"/>
        <v>0</v>
      </c>
      <c r="J194" s="74">
        <v>3</v>
      </c>
      <c r="K194" s="75">
        <f t="shared" si="4"/>
        <v>3.4490687514371121E-4</v>
      </c>
      <c r="L194" s="74">
        <v>174</v>
      </c>
      <c r="M194" s="75">
        <f t="shared" si="5"/>
        <v>2.0004598758335251E-2</v>
      </c>
      <c r="N194" s="74"/>
      <c r="O194" s="75">
        <f t="shared" si="6"/>
        <v>0</v>
      </c>
      <c r="P194" s="74">
        <v>58</v>
      </c>
      <c r="Q194" s="75">
        <f t="shared" si="7"/>
        <v>6.6681995861117499E-3</v>
      </c>
      <c r="R194" s="74"/>
      <c r="S194" s="75">
        <f t="shared" si="8"/>
        <v>0</v>
      </c>
      <c r="T194" s="74"/>
      <c r="U194" s="75">
        <f t="shared" si="9"/>
        <v>0</v>
      </c>
      <c r="V194" s="74"/>
      <c r="W194" s="75">
        <f t="shared" si="10"/>
        <v>0</v>
      </c>
      <c r="X194" s="74"/>
      <c r="Y194" s="75">
        <f t="shared" si="11"/>
        <v>0</v>
      </c>
      <c r="Z194" s="74"/>
      <c r="AA194" s="75">
        <f t="shared" si="12"/>
        <v>0</v>
      </c>
      <c r="AB194" s="74">
        <v>3</v>
      </c>
      <c r="AC194" s="75">
        <f t="shared" si="13"/>
        <v>3.4490687514371121E-4</v>
      </c>
      <c r="AD194" s="74"/>
      <c r="AE194" s="75">
        <f t="shared" si="14"/>
        <v>0</v>
      </c>
      <c r="AF194" s="74"/>
      <c r="AG194" s="75">
        <f t="shared" si="15"/>
        <v>0</v>
      </c>
      <c r="AH194" s="74"/>
      <c r="AI194" s="75">
        <f t="shared" si="16"/>
        <v>0</v>
      </c>
      <c r="AJ194" s="74"/>
      <c r="AK194" s="75">
        <f t="shared" si="17"/>
        <v>0</v>
      </c>
      <c r="AL194" s="74">
        <v>52</v>
      </c>
      <c r="AM194" s="75">
        <f t="shared" si="18"/>
        <v>5.9783858358243274E-3</v>
      </c>
      <c r="AN194" s="74">
        <v>22</v>
      </c>
      <c r="AO194" s="75">
        <f t="shared" si="19"/>
        <v>2.5293170843872156E-3</v>
      </c>
      <c r="AP194" s="74"/>
      <c r="AQ194" s="75">
        <f t="shared" si="20"/>
        <v>0</v>
      </c>
      <c r="AR194" s="74"/>
      <c r="AS194" s="75">
        <f t="shared" si="21"/>
        <v>0</v>
      </c>
      <c r="AT194" s="74"/>
      <c r="AU194" s="75">
        <f t="shared" si="22"/>
        <v>0</v>
      </c>
      <c r="AV194" s="76"/>
      <c r="AW194" s="76"/>
      <c r="AX194" s="76"/>
      <c r="AY194" s="76"/>
      <c r="AZ194" s="76"/>
    </row>
    <row r="195" spans="1:52" ht="13.9">
      <c r="A195" s="73" t="s">
        <v>161</v>
      </c>
      <c r="B195" s="73" t="s">
        <v>138</v>
      </c>
      <c r="C195" s="74">
        <v>88237</v>
      </c>
      <c r="D195" s="74">
        <v>86412</v>
      </c>
      <c r="E195" s="75">
        <f t="shared" si="1"/>
        <v>0.97931706653671358</v>
      </c>
      <c r="F195" s="74">
        <v>1825</v>
      </c>
      <c r="G195" s="75">
        <f t="shared" si="2"/>
        <v>2.0682933463286375E-2</v>
      </c>
      <c r="H195" s="74">
        <v>19</v>
      </c>
      <c r="I195" s="75">
        <f t="shared" si="3"/>
        <v>2.1532917030270748E-4</v>
      </c>
      <c r="J195" s="74">
        <v>90</v>
      </c>
      <c r="K195" s="75">
        <f t="shared" si="4"/>
        <v>1.019980280381246E-3</v>
      </c>
      <c r="L195" s="74">
        <v>472</v>
      </c>
      <c r="M195" s="75">
        <f t="shared" si="5"/>
        <v>5.3492299148883123E-3</v>
      </c>
      <c r="N195" s="74"/>
      <c r="O195" s="75">
        <f t="shared" si="6"/>
        <v>0</v>
      </c>
      <c r="P195" s="74">
        <v>398</v>
      </c>
      <c r="Q195" s="75">
        <f t="shared" si="7"/>
        <v>4.5105794621303989E-3</v>
      </c>
      <c r="R195" s="74"/>
      <c r="S195" s="75">
        <f t="shared" si="8"/>
        <v>0</v>
      </c>
      <c r="T195" s="74"/>
      <c r="U195" s="75">
        <f t="shared" si="9"/>
        <v>0</v>
      </c>
      <c r="V195" s="74"/>
      <c r="W195" s="75">
        <f t="shared" si="10"/>
        <v>0</v>
      </c>
      <c r="X195" s="74"/>
      <c r="Y195" s="75">
        <f t="shared" si="11"/>
        <v>0</v>
      </c>
      <c r="Z195" s="74"/>
      <c r="AA195" s="75">
        <f t="shared" si="12"/>
        <v>0</v>
      </c>
      <c r="AB195" s="74">
        <v>10</v>
      </c>
      <c r="AC195" s="75">
        <f t="shared" si="13"/>
        <v>1.1333114226458289E-4</v>
      </c>
      <c r="AD195" s="74"/>
      <c r="AE195" s="75">
        <f t="shared" si="14"/>
        <v>0</v>
      </c>
      <c r="AF195" s="74"/>
      <c r="AG195" s="75">
        <f t="shared" si="15"/>
        <v>0</v>
      </c>
      <c r="AH195" s="74"/>
      <c r="AI195" s="75">
        <f t="shared" si="16"/>
        <v>0</v>
      </c>
      <c r="AJ195" s="74"/>
      <c r="AK195" s="75">
        <f t="shared" si="17"/>
        <v>0</v>
      </c>
      <c r="AL195" s="74">
        <v>493</v>
      </c>
      <c r="AM195" s="75">
        <f t="shared" si="18"/>
        <v>5.5872253136439358E-3</v>
      </c>
      <c r="AN195" s="74">
        <v>343</v>
      </c>
      <c r="AO195" s="75">
        <f t="shared" si="19"/>
        <v>3.8872581796751929E-3</v>
      </c>
      <c r="AP195" s="74"/>
      <c r="AQ195" s="75">
        <f t="shared" si="20"/>
        <v>0</v>
      </c>
      <c r="AR195" s="74"/>
      <c r="AS195" s="75">
        <f t="shared" si="21"/>
        <v>0</v>
      </c>
      <c r="AT195" s="74"/>
      <c r="AU195" s="75">
        <f t="shared" si="22"/>
        <v>0</v>
      </c>
      <c r="AV195" s="76"/>
      <c r="AW195" s="76"/>
      <c r="AX195" s="76"/>
      <c r="AY195" s="76"/>
      <c r="AZ195" s="76"/>
    </row>
    <row r="196" spans="1:52" ht="13.9">
      <c r="A196" s="73" t="s">
        <v>161</v>
      </c>
      <c r="B196" s="73" t="s">
        <v>147</v>
      </c>
      <c r="C196" s="74">
        <v>33280</v>
      </c>
      <c r="D196" s="74">
        <v>32085</v>
      </c>
      <c r="E196" s="75">
        <f t="shared" si="1"/>
        <v>0.96409254807692313</v>
      </c>
      <c r="F196" s="74">
        <v>1195</v>
      </c>
      <c r="G196" s="75">
        <f t="shared" si="2"/>
        <v>3.590745192307692E-2</v>
      </c>
      <c r="H196" s="74">
        <v>0</v>
      </c>
      <c r="I196" s="75">
        <f t="shared" si="3"/>
        <v>0</v>
      </c>
      <c r="J196" s="74">
        <v>3</v>
      </c>
      <c r="K196" s="75">
        <f t="shared" si="4"/>
        <v>9.0144230769230774E-5</v>
      </c>
      <c r="L196" s="74">
        <v>276</v>
      </c>
      <c r="M196" s="75">
        <f t="shared" si="5"/>
        <v>8.2932692307692308E-3</v>
      </c>
      <c r="N196" s="74"/>
      <c r="O196" s="75">
        <f t="shared" si="6"/>
        <v>0</v>
      </c>
      <c r="P196" s="74">
        <v>162</v>
      </c>
      <c r="Q196" s="75">
        <f t="shared" si="7"/>
        <v>4.8677884615384616E-3</v>
      </c>
      <c r="R196" s="74"/>
      <c r="S196" s="75">
        <f t="shared" si="8"/>
        <v>0</v>
      </c>
      <c r="T196" s="74"/>
      <c r="U196" s="75">
        <f t="shared" si="9"/>
        <v>0</v>
      </c>
      <c r="V196" s="74"/>
      <c r="W196" s="75">
        <f t="shared" si="10"/>
        <v>0</v>
      </c>
      <c r="X196" s="74"/>
      <c r="Y196" s="75">
        <f t="shared" si="11"/>
        <v>0</v>
      </c>
      <c r="Z196" s="74"/>
      <c r="AA196" s="75">
        <f t="shared" si="12"/>
        <v>0</v>
      </c>
      <c r="AB196" s="74">
        <v>0</v>
      </c>
      <c r="AC196" s="75">
        <f t="shared" si="13"/>
        <v>0</v>
      </c>
      <c r="AD196" s="74"/>
      <c r="AE196" s="75">
        <f t="shared" si="14"/>
        <v>0</v>
      </c>
      <c r="AF196" s="74"/>
      <c r="AG196" s="75">
        <f t="shared" si="15"/>
        <v>0</v>
      </c>
      <c r="AH196" s="74"/>
      <c r="AI196" s="75">
        <f t="shared" si="16"/>
        <v>0</v>
      </c>
      <c r="AJ196" s="74"/>
      <c r="AK196" s="75">
        <f t="shared" si="17"/>
        <v>0</v>
      </c>
      <c r="AL196" s="74">
        <v>720</v>
      </c>
      <c r="AM196" s="75">
        <f t="shared" si="18"/>
        <v>2.1634615384615384E-2</v>
      </c>
      <c r="AN196" s="74">
        <v>34</v>
      </c>
      <c r="AO196" s="75">
        <f t="shared" si="19"/>
        <v>1.0216346153846154E-3</v>
      </c>
      <c r="AP196" s="74"/>
      <c r="AQ196" s="75">
        <f t="shared" si="20"/>
        <v>0</v>
      </c>
      <c r="AR196" s="74"/>
      <c r="AS196" s="75">
        <f t="shared" si="21"/>
        <v>0</v>
      </c>
      <c r="AT196" s="74"/>
      <c r="AU196" s="75">
        <f t="shared" si="22"/>
        <v>0</v>
      </c>
      <c r="AV196" s="76"/>
      <c r="AW196" s="76"/>
      <c r="AX196" s="76"/>
      <c r="AY196" s="76"/>
      <c r="AZ196" s="76"/>
    </row>
    <row r="197" spans="1:52" ht="13.9">
      <c r="A197" s="73" t="s">
        <v>161</v>
      </c>
      <c r="B197" s="73" t="s">
        <v>133</v>
      </c>
      <c r="C197" s="74">
        <v>68771</v>
      </c>
      <c r="D197" s="74">
        <v>67405</v>
      </c>
      <c r="E197" s="75">
        <f t="shared" si="1"/>
        <v>0.98013697634177199</v>
      </c>
      <c r="F197" s="74">
        <v>1366</v>
      </c>
      <c r="G197" s="75">
        <f t="shared" si="2"/>
        <v>1.9863023658228032E-2</v>
      </c>
      <c r="H197" s="74">
        <v>18</v>
      </c>
      <c r="I197" s="75">
        <f t="shared" si="3"/>
        <v>2.6173823268528886E-4</v>
      </c>
      <c r="J197" s="74">
        <v>42</v>
      </c>
      <c r="K197" s="75">
        <f t="shared" si="4"/>
        <v>6.1072254293234064E-4</v>
      </c>
      <c r="L197" s="74">
        <v>149</v>
      </c>
      <c r="M197" s="75">
        <f t="shared" si="5"/>
        <v>2.1666109261171134E-3</v>
      </c>
      <c r="N197" s="74"/>
      <c r="O197" s="75">
        <f t="shared" si="6"/>
        <v>0</v>
      </c>
      <c r="P197" s="74">
        <v>289</v>
      </c>
      <c r="Q197" s="75">
        <f t="shared" si="7"/>
        <v>4.2023527358915824E-3</v>
      </c>
      <c r="R197" s="74"/>
      <c r="S197" s="75">
        <f t="shared" si="8"/>
        <v>0</v>
      </c>
      <c r="T197" s="74"/>
      <c r="U197" s="75">
        <f t="shared" si="9"/>
        <v>0</v>
      </c>
      <c r="V197" s="74"/>
      <c r="W197" s="75">
        <f t="shared" si="10"/>
        <v>0</v>
      </c>
      <c r="X197" s="74"/>
      <c r="Y197" s="75">
        <f t="shared" si="11"/>
        <v>0</v>
      </c>
      <c r="Z197" s="74"/>
      <c r="AA197" s="75">
        <f t="shared" si="12"/>
        <v>0</v>
      </c>
      <c r="AB197" s="74">
        <v>8</v>
      </c>
      <c r="AC197" s="75">
        <f t="shared" si="13"/>
        <v>1.1632810341568394E-4</v>
      </c>
      <c r="AD197" s="74"/>
      <c r="AE197" s="75">
        <f t="shared" si="14"/>
        <v>0</v>
      </c>
      <c r="AF197" s="74"/>
      <c r="AG197" s="75">
        <f t="shared" si="15"/>
        <v>0</v>
      </c>
      <c r="AH197" s="74"/>
      <c r="AI197" s="75">
        <f t="shared" si="16"/>
        <v>0</v>
      </c>
      <c r="AJ197" s="74"/>
      <c r="AK197" s="75">
        <f t="shared" si="17"/>
        <v>0</v>
      </c>
      <c r="AL197" s="74">
        <v>249</v>
      </c>
      <c r="AM197" s="75">
        <f t="shared" si="18"/>
        <v>3.6207122188131624E-3</v>
      </c>
      <c r="AN197" s="74">
        <v>611</v>
      </c>
      <c r="AO197" s="75">
        <f t="shared" si="19"/>
        <v>8.8845588983728612E-3</v>
      </c>
      <c r="AP197" s="74"/>
      <c r="AQ197" s="75">
        <f t="shared" si="20"/>
        <v>0</v>
      </c>
      <c r="AR197" s="74"/>
      <c r="AS197" s="75">
        <f t="shared" si="21"/>
        <v>0</v>
      </c>
      <c r="AT197" s="74"/>
      <c r="AU197" s="75">
        <f t="shared" si="22"/>
        <v>0</v>
      </c>
      <c r="AV197" s="76"/>
      <c r="AW197" s="76"/>
      <c r="AX197" s="76"/>
      <c r="AY197" s="76"/>
      <c r="AZ197" s="76"/>
    </row>
    <row r="198" spans="1:52" ht="13.9">
      <c r="A198" s="73" t="s">
        <v>161</v>
      </c>
      <c r="B198" s="73" t="s">
        <v>134</v>
      </c>
      <c r="C198" s="74">
        <v>92968</v>
      </c>
      <c r="D198" s="74">
        <v>90736</v>
      </c>
      <c r="E198" s="75">
        <f t="shared" si="1"/>
        <v>0.97599173909302128</v>
      </c>
      <c r="F198" s="74">
        <v>2232</v>
      </c>
      <c r="G198" s="75">
        <f t="shared" si="2"/>
        <v>2.4008260906978746E-2</v>
      </c>
      <c r="H198" s="74">
        <v>0</v>
      </c>
      <c r="I198" s="75">
        <f t="shared" si="3"/>
        <v>0</v>
      </c>
      <c r="J198" s="74">
        <v>92</v>
      </c>
      <c r="K198" s="75">
        <f t="shared" si="4"/>
        <v>9.8958781516220629E-4</v>
      </c>
      <c r="L198" s="74">
        <v>483</v>
      </c>
      <c r="M198" s="75">
        <f t="shared" si="5"/>
        <v>5.1953360296015834E-3</v>
      </c>
      <c r="N198" s="74"/>
      <c r="O198" s="75">
        <f t="shared" si="6"/>
        <v>0</v>
      </c>
      <c r="P198" s="74">
        <v>419</v>
      </c>
      <c r="Q198" s="75">
        <f t="shared" si="7"/>
        <v>4.5069271147061352E-3</v>
      </c>
      <c r="R198" s="74"/>
      <c r="S198" s="75">
        <f t="shared" si="8"/>
        <v>0</v>
      </c>
      <c r="T198" s="74"/>
      <c r="U198" s="75">
        <f t="shared" si="9"/>
        <v>0</v>
      </c>
      <c r="V198" s="74"/>
      <c r="W198" s="75">
        <f t="shared" si="10"/>
        <v>0</v>
      </c>
      <c r="X198" s="74"/>
      <c r="Y198" s="75">
        <f t="shared" si="11"/>
        <v>0</v>
      </c>
      <c r="Z198" s="74"/>
      <c r="AA198" s="75">
        <f t="shared" si="12"/>
        <v>0</v>
      </c>
      <c r="AB198" s="74">
        <v>9</v>
      </c>
      <c r="AC198" s="75">
        <f t="shared" si="13"/>
        <v>9.6807503657172361E-5</v>
      </c>
      <c r="AD198" s="74"/>
      <c r="AE198" s="75">
        <f t="shared" si="14"/>
        <v>0</v>
      </c>
      <c r="AF198" s="74"/>
      <c r="AG198" s="75">
        <f t="shared" si="15"/>
        <v>0</v>
      </c>
      <c r="AH198" s="74"/>
      <c r="AI198" s="75">
        <f t="shared" si="16"/>
        <v>0</v>
      </c>
      <c r="AJ198" s="74"/>
      <c r="AK198" s="75">
        <f t="shared" si="17"/>
        <v>0</v>
      </c>
      <c r="AL198" s="74">
        <v>460</v>
      </c>
      <c r="AM198" s="75">
        <f t="shared" si="18"/>
        <v>4.9479390758110321E-3</v>
      </c>
      <c r="AN198" s="74">
        <v>769</v>
      </c>
      <c r="AO198" s="75">
        <f t="shared" si="19"/>
        <v>8.2716633680406156E-3</v>
      </c>
      <c r="AP198" s="74"/>
      <c r="AQ198" s="75">
        <f t="shared" si="20"/>
        <v>0</v>
      </c>
      <c r="AR198" s="74"/>
      <c r="AS198" s="75">
        <f t="shared" si="21"/>
        <v>0</v>
      </c>
      <c r="AT198" s="74"/>
      <c r="AU198" s="75">
        <f t="shared" si="22"/>
        <v>0</v>
      </c>
      <c r="AV198" s="76"/>
      <c r="AW198" s="76"/>
      <c r="AX198" s="76"/>
      <c r="AY198" s="76"/>
      <c r="AZ198" s="76"/>
    </row>
    <row r="199" spans="1:52" ht="13.9">
      <c r="A199" s="73" t="s">
        <v>163</v>
      </c>
      <c r="B199" s="73" t="s">
        <v>147</v>
      </c>
      <c r="C199" s="74">
        <v>232477</v>
      </c>
      <c r="D199" s="74">
        <v>229947</v>
      </c>
      <c r="E199" s="75">
        <f t="shared" si="1"/>
        <v>0.98911720299212391</v>
      </c>
      <c r="F199" s="74">
        <v>2530</v>
      </c>
      <c r="G199" s="75">
        <f t="shared" si="2"/>
        <v>1.0882797007876048E-2</v>
      </c>
      <c r="H199" s="74">
        <v>144</v>
      </c>
      <c r="I199" s="75">
        <f t="shared" si="3"/>
        <v>6.1941611428227312E-4</v>
      </c>
      <c r="J199" s="74">
        <v>96</v>
      </c>
      <c r="K199" s="75">
        <f t="shared" si="4"/>
        <v>4.1294407618818206E-4</v>
      </c>
      <c r="L199" s="74">
        <v>274</v>
      </c>
      <c r="M199" s="75">
        <f t="shared" si="5"/>
        <v>1.1786112174537696E-3</v>
      </c>
      <c r="N199" s="74"/>
      <c r="O199" s="75">
        <f t="shared" si="6"/>
        <v>0</v>
      </c>
      <c r="P199" s="74">
        <v>987</v>
      </c>
      <c r="Q199" s="75">
        <f t="shared" si="7"/>
        <v>4.2455812833097472E-3</v>
      </c>
      <c r="R199" s="74"/>
      <c r="S199" s="75">
        <f t="shared" si="8"/>
        <v>0</v>
      </c>
      <c r="T199" s="74"/>
      <c r="U199" s="75">
        <f t="shared" si="9"/>
        <v>0</v>
      </c>
      <c r="V199" s="74"/>
      <c r="W199" s="75">
        <f t="shared" si="10"/>
        <v>0</v>
      </c>
      <c r="X199" s="74"/>
      <c r="Y199" s="75">
        <f t="shared" si="11"/>
        <v>0</v>
      </c>
      <c r="Z199" s="74"/>
      <c r="AA199" s="75">
        <f t="shared" si="12"/>
        <v>0</v>
      </c>
      <c r="AB199" s="74">
        <v>62</v>
      </c>
      <c r="AC199" s="75">
        <f t="shared" si="13"/>
        <v>2.6669304920486759E-4</v>
      </c>
      <c r="AD199" s="74"/>
      <c r="AE199" s="75">
        <f t="shared" si="14"/>
        <v>0</v>
      </c>
      <c r="AF199" s="74"/>
      <c r="AG199" s="75">
        <f t="shared" si="15"/>
        <v>0</v>
      </c>
      <c r="AH199" s="74"/>
      <c r="AI199" s="75">
        <f t="shared" si="16"/>
        <v>0</v>
      </c>
      <c r="AJ199" s="74"/>
      <c r="AK199" s="75">
        <f t="shared" si="17"/>
        <v>0</v>
      </c>
      <c r="AL199" s="74">
        <v>297</v>
      </c>
      <c r="AM199" s="75">
        <f t="shared" si="18"/>
        <v>1.2775457357071883E-3</v>
      </c>
      <c r="AN199" s="74">
        <v>670</v>
      </c>
      <c r="AO199" s="75">
        <f t="shared" si="19"/>
        <v>2.8820055317300207E-3</v>
      </c>
      <c r="AP199" s="74"/>
      <c r="AQ199" s="75">
        <f t="shared" si="20"/>
        <v>0</v>
      </c>
      <c r="AR199" s="74"/>
      <c r="AS199" s="75">
        <f t="shared" si="21"/>
        <v>0</v>
      </c>
      <c r="AT199" s="74"/>
      <c r="AU199" s="75">
        <f t="shared" si="22"/>
        <v>0</v>
      </c>
      <c r="AV199" s="76"/>
      <c r="AW199" s="76"/>
      <c r="AX199" s="76"/>
      <c r="AY199" s="76"/>
      <c r="AZ199" s="76"/>
    </row>
    <row r="200" spans="1:52" ht="13.9">
      <c r="A200" s="73" t="s">
        <v>163</v>
      </c>
      <c r="B200" s="73" t="s">
        <v>133</v>
      </c>
      <c r="C200" s="74">
        <v>233239</v>
      </c>
      <c r="D200" s="74">
        <v>230792</v>
      </c>
      <c r="E200" s="75">
        <f t="shared" si="1"/>
        <v>0.98950861562603165</v>
      </c>
      <c r="F200" s="74">
        <v>2447</v>
      </c>
      <c r="G200" s="75">
        <f t="shared" si="2"/>
        <v>1.0491384373968333E-2</v>
      </c>
      <c r="H200" s="74">
        <v>25</v>
      </c>
      <c r="I200" s="75">
        <f t="shared" si="3"/>
        <v>1.0718619098864256E-4</v>
      </c>
      <c r="J200" s="74">
        <v>47</v>
      </c>
      <c r="K200" s="75">
        <f t="shared" si="4"/>
        <v>2.0151003905864799E-4</v>
      </c>
      <c r="L200" s="74">
        <v>326</v>
      </c>
      <c r="M200" s="75">
        <f t="shared" si="5"/>
        <v>1.3977079304918988E-3</v>
      </c>
      <c r="N200" s="74"/>
      <c r="O200" s="75">
        <f t="shared" si="6"/>
        <v>0</v>
      </c>
      <c r="P200" s="74">
        <v>1728</v>
      </c>
      <c r="Q200" s="75">
        <f t="shared" si="7"/>
        <v>7.4087095211349731E-3</v>
      </c>
      <c r="R200" s="74"/>
      <c r="S200" s="75">
        <f t="shared" si="8"/>
        <v>0</v>
      </c>
      <c r="T200" s="74"/>
      <c r="U200" s="75">
        <f t="shared" si="9"/>
        <v>0</v>
      </c>
      <c r="V200" s="74"/>
      <c r="W200" s="75">
        <f t="shared" si="10"/>
        <v>0</v>
      </c>
      <c r="X200" s="74"/>
      <c r="Y200" s="75">
        <f t="shared" si="11"/>
        <v>0</v>
      </c>
      <c r="Z200" s="74"/>
      <c r="AA200" s="75">
        <f t="shared" si="12"/>
        <v>0</v>
      </c>
      <c r="AB200" s="74">
        <v>36</v>
      </c>
      <c r="AC200" s="75">
        <f t="shared" si="13"/>
        <v>1.5434811502364526E-4</v>
      </c>
      <c r="AD200" s="74"/>
      <c r="AE200" s="75">
        <f t="shared" si="14"/>
        <v>0</v>
      </c>
      <c r="AF200" s="74"/>
      <c r="AG200" s="75">
        <f t="shared" si="15"/>
        <v>0</v>
      </c>
      <c r="AH200" s="74"/>
      <c r="AI200" s="75">
        <f t="shared" si="16"/>
        <v>0</v>
      </c>
      <c r="AJ200" s="74"/>
      <c r="AK200" s="75">
        <f t="shared" si="17"/>
        <v>0</v>
      </c>
      <c r="AL200" s="74">
        <v>70</v>
      </c>
      <c r="AM200" s="75">
        <f t="shared" si="18"/>
        <v>3.0012133476819915E-4</v>
      </c>
      <c r="AN200" s="74">
        <v>215</v>
      </c>
      <c r="AO200" s="75">
        <f t="shared" si="19"/>
        <v>9.2180124250232592E-4</v>
      </c>
      <c r="AP200" s="74"/>
      <c r="AQ200" s="75">
        <f t="shared" si="20"/>
        <v>0</v>
      </c>
      <c r="AR200" s="74"/>
      <c r="AS200" s="75">
        <f t="shared" si="21"/>
        <v>0</v>
      </c>
      <c r="AT200" s="74"/>
      <c r="AU200" s="75">
        <f t="shared" si="22"/>
        <v>0</v>
      </c>
      <c r="AV200" s="76"/>
      <c r="AW200" s="76"/>
      <c r="AX200" s="76"/>
      <c r="AY200" s="76"/>
      <c r="AZ200" s="76"/>
    </row>
    <row r="201" spans="1:52" ht="13.9">
      <c r="A201" s="73" t="s">
        <v>163</v>
      </c>
      <c r="B201" s="73" t="s">
        <v>134</v>
      </c>
      <c r="C201" s="74">
        <v>5512</v>
      </c>
      <c r="D201" s="74">
        <v>0</v>
      </c>
      <c r="E201" s="75">
        <f t="shared" si="1"/>
        <v>0</v>
      </c>
      <c r="F201" s="74">
        <v>0</v>
      </c>
      <c r="G201" s="75">
        <f t="shared" si="2"/>
        <v>0</v>
      </c>
      <c r="H201" s="74">
        <v>0</v>
      </c>
      <c r="I201" s="75">
        <f t="shared" si="3"/>
        <v>0</v>
      </c>
      <c r="J201" s="74">
        <v>0</v>
      </c>
      <c r="K201" s="75">
        <f t="shared" si="4"/>
        <v>0</v>
      </c>
      <c r="L201" s="74">
        <v>0</v>
      </c>
      <c r="M201" s="75">
        <f t="shared" si="5"/>
        <v>0</v>
      </c>
      <c r="N201" s="74"/>
      <c r="O201" s="75">
        <f t="shared" si="6"/>
        <v>0</v>
      </c>
      <c r="P201" s="74">
        <v>0</v>
      </c>
      <c r="Q201" s="75">
        <f t="shared" si="7"/>
        <v>0</v>
      </c>
      <c r="R201" s="74"/>
      <c r="S201" s="75">
        <f t="shared" si="8"/>
        <v>0</v>
      </c>
      <c r="T201" s="74"/>
      <c r="U201" s="75">
        <f t="shared" si="9"/>
        <v>0</v>
      </c>
      <c r="V201" s="74"/>
      <c r="W201" s="75">
        <f t="shared" si="10"/>
        <v>0</v>
      </c>
      <c r="X201" s="74"/>
      <c r="Y201" s="75">
        <f t="shared" si="11"/>
        <v>0</v>
      </c>
      <c r="Z201" s="74"/>
      <c r="AA201" s="75">
        <f t="shared" si="12"/>
        <v>0</v>
      </c>
      <c r="AB201" s="74">
        <v>0</v>
      </c>
      <c r="AC201" s="75">
        <f t="shared" si="13"/>
        <v>0</v>
      </c>
      <c r="AD201" s="74"/>
      <c r="AE201" s="75">
        <f t="shared" si="14"/>
        <v>0</v>
      </c>
      <c r="AF201" s="74"/>
      <c r="AG201" s="75">
        <f t="shared" si="15"/>
        <v>0</v>
      </c>
      <c r="AH201" s="74"/>
      <c r="AI201" s="75">
        <f t="shared" si="16"/>
        <v>0</v>
      </c>
      <c r="AJ201" s="74"/>
      <c r="AK201" s="75">
        <f t="shared" si="17"/>
        <v>0</v>
      </c>
      <c r="AL201" s="74">
        <v>0</v>
      </c>
      <c r="AM201" s="75">
        <f t="shared" si="18"/>
        <v>0</v>
      </c>
      <c r="AN201" s="74">
        <v>0</v>
      </c>
      <c r="AO201" s="75">
        <f t="shared" si="19"/>
        <v>0</v>
      </c>
      <c r="AP201" s="74"/>
      <c r="AQ201" s="75">
        <f t="shared" si="20"/>
        <v>0</v>
      </c>
      <c r="AR201" s="74"/>
      <c r="AS201" s="75">
        <f t="shared" si="21"/>
        <v>0</v>
      </c>
      <c r="AT201" s="74"/>
      <c r="AU201" s="75">
        <f t="shared" si="22"/>
        <v>0</v>
      </c>
      <c r="AV201" s="76"/>
      <c r="AW201" s="76"/>
      <c r="AX201" s="76"/>
      <c r="AY201" s="76"/>
      <c r="AZ201" s="76"/>
    </row>
    <row r="202" spans="1:52" ht="13.9">
      <c r="A202" s="73" t="s">
        <v>164</v>
      </c>
      <c r="B202" s="73" t="s">
        <v>125</v>
      </c>
      <c r="C202" s="74">
        <v>18944</v>
      </c>
      <c r="D202" s="74">
        <v>18056</v>
      </c>
      <c r="E202" s="75">
        <f t="shared" si="1"/>
        <v>0.953125</v>
      </c>
      <c r="F202" s="74">
        <v>888</v>
      </c>
      <c r="G202" s="75">
        <f t="shared" si="2"/>
        <v>4.6875E-2</v>
      </c>
      <c r="H202" s="74">
        <v>0</v>
      </c>
      <c r="I202" s="75">
        <f t="shared" si="3"/>
        <v>0</v>
      </c>
      <c r="J202" s="74">
        <v>15</v>
      </c>
      <c r="K202" s="75">
        <f t="shared" si="4"/>
        <v>7.9180743243243248E-4</v>
      </c>
      <c r="L202" s="74">
        <v>192</v>
      </c>
      <c r="M202" s="75">
        <f t="shared" si="5"/>
        <v>1.0135135135135136E-2</v>
      </c>
      <c r="N202" s="74"/>
      <c r="O202" s="75">
        <f t="shared" si="6"/>
        <v>0</v>
      </c>
      <c r="P202" s="74">
        <v>0</v>
      </c>
      <c r="Q202" s="75">
        <f t="shared" si="7"/>
        <v>0</v>
      </c>
      <c r="R202" s="74"/>
      <c r="S202" s="75">
        <f t="shared" si="8"/>
        <v>0</v>
      </c>
      <c r="T202" s="74"/>
      <c r="U202" s="75">
        <f t="shared" si="9"/>
        <v>0</v>
      </c>
      <c r="V202" s="74"/>
      <c r="W202" s="75">
        <f t="shared" si="10"/>
        <v>0</v>
      </c>
      <c r="X202" s="74"/>
      <c r="Y202" s="75">
        <f t="shared" si="11"/>
        <v>0</v>
      </c>
      <c r="Z202" s="74"/>
      <c r="AA202" s="75">
        <f t="shared" si="12"/>
        <v>0</v>
      </c>
      <c r="AB202" s="74">
        <v>8</v>
      </c>
      <c r="AC202" s="75">
        <f t="shared" si="13"/>
        <v>4.2229729729729732E-4</v>
      </c>
      <c r="AD202" s="74"/>
      <c r="AE202" s="75">
        <f t="shared" si="14"/>
        <v>0</v>
      </c>
      <c r="AF202" s="74"/>
      <c r="AG202" s="75">
        <f t="shared" si="15"/>
        <v>0</v>
      </c>
      <c r="AH202" s="74"/>
      <c r="AI202" s="75">
        <f t="shared" si="16"/>
        <v>0</v>
      </c>
      <c r="AJ202" s="74"/>
      <c r="AK202" s="75">
        <f t="shared" si="17"/>
        <v>0</v>
      </c>
      <c r="AL202" s="74">
        <v>376</v>
      </c>
      <c r="AM202" s="75">
        <f t="shared" si="18"/>
        <v>1.9847972972972971E-2</v>
      </c>
      <c r="AN202" s="74">
        <v>297</v>
      </c>
      <c r="AO202" s="75">
        <f t="shared" si="19"/>
        <v>1.5677787162162161E-2</v>
      </c>
      <c r="AP202" s="74"/>
      <c r="AQ202" s="75">
        <f t="shared" si="20"/>
        <v>0</v>
      </c>
      <c r="AR202" s="74"/>
      <c r="AS202" s="75">
        <f t="shared" si="21"/>
        <v>0</v>
      </c>
      <c r="AT202" s="74"/>
      <c r="AU202" s="75">
        <f t="shared" si="22"/>
        <v>0</v>
      </c>
      <c r="AV202" s="76"/>
      <c r="AW202" s="76"/>
      <c r="AX202" s="76"/>
      <c r="AY202" s="76"/>
      <c r="AZ202" s="76"/>
    </row>
    <row r="203" spans="1:52" ht="13.9">
      <c r="A203" s="73" t="s">
        <v>164</v>
      </c>
      <c r="B203" s="73" t="s">
        <v>138</v>
      </c>
      <c r="C203" s="74">
        <v>165131</v>
      </c>
      <c r="D203" s="74">
        <v>164048</v>
      </c>
      <c r="E203" s="75">
        <f t="shared" si="1"/>
        <v>0.99344157063180139</v>
      </c>
      <c r="F203" s="74">
        <v>1083</v>
      </c>
      <c r="G203" s="75">
        <f t="shared" si="2"/>
        <v>6.558429368198582E-3</v>
      </c>
      <c r="H203" s="74">
        <v>0</v>
      </c>
      <c r="I203" s="75">
        <f t="shared" si="3"/>
        <v>0</v>
      </c>
      <c r="J203" s="74">
        <v>53</v>
      </c>
      <c r="K203" s="75">
        <f t="shared" si="4"/>
        <v>3.2095730056742828E-4</v>
      </c>
      <c r="L203" s="74">
        <v>291</v>
      </c>
      <c r="M203" s="75">
        <f t="shared" si="5"/>
        <v>1.7622372540588987E-3</v>
      </c>
      <c r="N203" s="74"/>
      <c r="O203" s="75">
        <f t="shared" si="6"/>
        <v>0</v>
      </c>
      <c r="P203" s="74">
        <v>0</v>
      </c>
      <c r="Q203" s="75">
        <f t="shared" si="7"/>
        <v>0</v>
      </c>
      <c r="R203" s="74"/>
      <c r="S203" s="75">
        <f t="shared" si="8"/>
        <v>0</v>
      </c>
      <c r="T203" s="74"/>
      <c r="U203" s="75">
        <f t="shared" si="9"/>
        <v>0</v>
      </c>
      <c r="V203" s="74"/>
      <c r="W203" s="75">
        <f t="shared" si="10"/>
        <v>0</v>
      </c>
      <c r="X203" s="74"/>
      <c r="Y203" s="75">
        <f t="shared" si="11"/>
        <v>0</v>
      </c>
      <c r="Z203" s="74"/>
      <c r="AA203" s="75">
        <f t="shared" si="12"/>
        <v>0</v>
      </c>
      <c r="AB203" s="74">
        <v>30</v>
      </c>
      <c r="AC203" s="75">
        <f t="shared" si="13"/>
        <v>1.8167394371741225E-4</v>
      </c>
      <c r="AD203" s="74"/>
      <c r="AE203" s="75">
        <f t="shared" si="14"/>
        <v>0</v>
      </c>
      <c r="AF203" s="74"/>
      <c r="AG203" s="75">
        <f t="shared" si="15"/>
        <v>0</v>
      </c>
      <c r="AH203" s="74"/>
      <c r="AI203" s="75">
        <f t="shared" si="16"/>
        <v>0</v>
      </c>
      <c r="AJ203" s="74"/>
      <c r="AK203" s="75">
        <f t="shared" si="17"/>
        <v>0</v>
      </c>
      <c r="AL203" s="74">
        <v>278</v>
      </c>
      <c r="AM203" s="75">
        <f t="shared" si="18"/>
        <v>1.68351187844802E-3</v>
      </c>
      <c r="AN203" s="74">
        <v>431</v>
      </c>
      <c r="AO203" s="75">
        <f t="shared" si="19"/>
        <v>2.6100489914068223E-3</v>
      </c>
      <c r="AP203" s="74"/>
      <c r="AQ203" s="75">
        <f t="shared" si="20"/>
        <v>0</v>
      </c>
      <c r="AR203" s="74"/>
      <c r="AS203" s="75">
        <f t="shared" si="21"/>
        <v>0</v>
      </c>
      <c r="AT203" s="74"/>
      <c r="AU203" s="75">
        <f t="shared" si="22"/>
        <v>0</v>
      </c>
      <c r="AV203" s="76"/>
      <c r="AW203" s="76"/>
      <c r="AX203" s="76"/>
      <c r="AY203" s="76"/>
      <c r="AZ203" s="76"/>
    </row>
    <row r="204" spans="1:52" ht="13.9">
      <c r="A204" s="73" t="s">
        <v>164</v>
      </c>
      <c r="B204" s="73" t="s">
        <v>147</v>
      </c>
      <c r="C204" s="74">
        <v>169770</v>
      </c>
      <c r="D204" s="74">
        <v>168436</v>
      </c>
      <c r="E204" s="75">
        <f t="shared" si="1"/>
        <v>0.99214231018436705</v>
      </c>
      <c r="F204" s="74">
        <v>1334</v>
      </c>
      <c r="G204" s="75">
        <f t="shared" si="2"/>
        <v>7.8576898156329147E-3</v>
      </c>
      <c r="H204" s="74">
        <v>300</v>
      </c>
      <c r="I204" s="75">
        <f t="shared" si="3"/>
        <v>1.7670966601873123E-3</v>
      </c>
      <c r="J204" s="74">
        <v>94</v>
      </c>
      <c r="K204" s="75">
        <f t="shared" si="4"/>
        <v>5.5369028685869112E-4</v>
      </c>
      <c r="L204" s="74">
        <v>180</v>
      </c>
      <c r="M204" s="75">
        <f t="shared" si="5"/>
        <v>1.0602579961123874E-3</v>
      </c>
      <c r="N204" s="74"/>
      <c r="O204" s="75">
        <f t="shared" si="6"/>
        <v>0</v>
      </c>
      <c r="P204" s="74">
        <v>0</v>
      </c>
      <c r="Q204" s="75">
        <f t="shared" si="7"/>
        <v>0</v>
      </c>
      <c r="R204" s="74"/>
      <c r="S204" s="75">
        <f t="shared" si="8"/>
        <v>0</v>
      </c>
      <c r="T204" s="74"/>
      <c r="U204" s="75">
        <f t="shared" si="9"/>
        <v>0</v>
      </c>
      <c r="V204" s="74"/>
      <c r="W204" s="75">
        <f t="shared" si="10"/>
        <v>0</v>
      </c>
      <c r="X204" s="74"/>
      <c r="Y204" s="75">
        <f t="shared" si="11"/>
        <v>0</v>
      </c>
      <c r="Z204" s="74"/>
      <c r="AA204" s="75">
        <f t="shared" si="12"/>
        <v>0</v>
      </c>
      <c r="AB204" s="74">
        <v>20</v>
      </c>
      <c r="AC204" s="75">
        <f t="shared" si="13"/>
        <v>1.1780644401248748E-4</v>
      </c>
      <c r="AD204" s="74"/>
      <c r="AE204" s="75">
        <f t="shared" si="14"/>
        <v>0</v>
      </c>
      <c r="AF204" s="74"/>
      <c r="AG204" s="75">
        <f t="shared" si="15"/>
        <v>0</v>
      </c>
      <c r="AH204" s="74"/>
      <c r="AI204" s="75">
        <f t="shared" si="16"/>
        <v>0</v>
      </c>
      <c r="AJ204" s="74"/>
      <c r="AK204" s="75">
        <f t="shared" si="17"/>
        <v>0</v>
      </c>
      <c r="AL204" s="74">
        <v>220</v>
      </c>
      <c r="AM204" s="75">
        <f t="shared" si="18"/>
        <v>1.2958708841373622E-3</v>
      </c>
      <c r="AN204" s="74">
        <v>520</v>
      </c>
      <c r="AO204" s="75">
        <f t="shared" si="19"/>
        <v>3.0629675443246745E-3</v>
      </c>
      <c r="AP204" s="74"/>
      <c r="AQ204" s="75">
        <f t="shared" si="20"/>
        <v>0</v>
      </c>
      <c r="AR204" s="74"/>
      <c r="AS204" s="75">
        <f t="shared" si="21"/>
        <v>0</v>
      </c>
      <c r="AT204" s="74"/>
      <c r="AU204" s="75">
        <f t="shared" si="22"/>
        <v>0</v>
      </c>
      <c r="AV204" s="76"/>
      <c r="AW204" s="76"/>
      <c r="AX204" s="76"/>
      <c r="AY204" s="76"/>
      <c r="AZ204" s="76"/>
    </row>
    <row r="205" spans="1:52" ht="13.9">
      <c r="A205" s="73" t="s">
        <v>164</v>
      </c>
      <c r="B205" s="73" t="s">
        <v>133</v>
      </c>
      <c r="C205" s="74">
        <v>52406</v>
      </c>
      <c r="D205" s="74">
        <v>52158</v>
      </c>
      <c r="E205" s="75">
        <f t="shared" si="1"/>
        <v>0.99526771743693465</v>
      </c>
      <c r="F205" s="74">
        <v>245</v>
      </c>
      <c r="G205" s="75">
        <f t="shared" si="2"/>
        <v>4.6750372094798301E-3</v>
      </c>
      <c r="H205" s="74">
        <v>0</v>
      </c>
      <c r="I205" s="75">
        <f t="shared" si="3"/>
        <v>0</v>
      </c>
      <c r="J205" s="74">
        <v>24</v>
      </c>
      <c r="K205" s="75">
        <f t="shared" si="4"/>
        <v>4.5796282868373851E-4</v>
      </c>
      <c r="L205" s="74">
        <v>36</v>
      </c>
      <c r="M205" s="75">
        <f t="shared" si="5"/>
        <v>6.8694424302560776E-4</v>
      </c>
      <c r="N205" s="74"/>
      <c r="O205" s="75">
        <f t="shared" si="6"/>
        <v>0</v>
      </c>
      <c r="P205" s="74">
        <v>0</v>
      </c>
      <c r="Q205" s="75">
        <f t="shared" si="7"/>
        <v>0</v>
      </c>
      <c r="R205" s="74"/>
      <c r="S205" s="75">
        <f t="shared" si="8"/>
        <v>0</v>
      </c>
      <c r="T205" s="74"/>
      <c r="U205" s="75">
        <f t="shared" si="9"/>
        <v>0</v>
      </c>
      <c r="V205" s="74"/>
      <c r="W205" s="75">
        <f t="shared" si="10"/>
        <v>0</v>
      </c>
      <c r="X205" s="74"/>
      <c r="Y205" s="75">
        <f t="shared" si="11"/>
        <v>0</v>
      </c>
      <c r="Z205" s="74"/>
      <c r="AA205" s="75">
        <f t="shared" si="12"/>
        <v>0</v>
      </c>
      <c r="AB205" s="74">
        <v>10</v>
      </c>
      <c r="AC205" s="75">
        <f t="shared" si="13"/>
        <v>1.9081784528489105E-4</v>
      </c>
      <c r="AD205" s="74"/>
      <c r="AE205" s="75">
        <f t="shared" si="14"/>
        <v>0</v>
      </c>
      <c r="AF205" s="74"/>
      <c r="AG205" s="75">
        <f t="shared" si="15"/>
        <v>0</v>
      </c>
      <c r="AH205" s="74"/>
      <c r="AI205" s="75">
        <f t="shared" si="16"/>
        <v>0</v>
      </c>
      <c r="AJ205" s="74"/>
      <c r="AK205" s="75">
        <f t="shared" si="17"/>
        <v>0</v>
      </c>
      <c r="AL205" s="74">
        <v>102</v>
      </c>
      <c r="AM205" s="75">
        <f t="shared" si="18"/>
        <v>1.9463420219058886E-3</v>
      </c>
      <c r="AN205" s="74">
        <v>73</v>
      </c>
      <c r="AO205" s="75">
        <f t="shared" si="19"/>
        <v>1.3929702705797046E-3</v>
      </c>
      <c r="AP205" s="74"/>
      <c r="AQ205" s="75">
        <f t="shared" si="20"/>
        <v>0</v>
      </c>
      <c r="AR205" s="74"/>
      <c r="AS205" s="75">
        <f t="shared" si="21"/>
        <v>0</v>
      </c>
      <c r="AT205" s="74"/>
      <c r="AU205" s="75">
        <f t="shared" si="22"/>
        <v>0</v>
      </c>
      <c r="AV205" s="76"/>
      <c r="AW205" s="76"/>
      <c r="AX205" s="76"/>
      <c r="AY205" s="76"/>
      <c r="AZ205" s="76"/>
    </row>
    <row r="206" spans="1:52" ht="13.9">
      <c r="A206" s="73" t="s">
        <v>164</v>
      </c>
      <c r="B206" s="73" t="s">
        <v>134</v>
      </c>
      <c r="C206" s="74">
        <v>125347</v>
      </c>
      <c r="D206" s="74">
        <v>123907</v>
      </c>
      <c r="E206" s="75">
        <f t="shared" si="1"/>
        <v>0.9885118909906101</v>
      </c>
      <c r="F206" s="74">
        <v>1440</v>
      </c>
      <c r="G206" s="75">
        <f t="shared" si="2"/>
        <v>1.1488109009389933E-2</v>
      </c>
      <c r="H206" s="74">
        <v>0</v>
      </c>
      <c r="I206" s="75">
        <f t="shared" si="3"/>
        <v>0</v>
      </c>
      <c r="J206" s="74">
        <v>11</v>
      </c>
      <c r="K206" s="75">
        <f t="shared" si="4"/>
        <v>8.775638826617311E-5</v>
      </c>
      <c r="L206" s="74">
        <v>41</v>
      </c>
      <c r="M206" s="75">
        <f t="shared" si="5"/>
        <v>3.2709199262846337E-4</v>
      </c>
      <c r="N206" s="74"/>
      <c r="O206" s="75">
        <f t="shared" si="6"/>
        <v>0</v>
      </c>
      <c r="P206" s="74">
        <v>0</v>
      </c>
      <c r="Q206" s="75">
        <f t="shared" si="7"/>
        <v>0</v>
      </c>
      <c r="R206" s="74"/>
      <c r="S206" s="75">
        <f t="shared" si="8"/>
        <v>0</v>
      </c>
      <c r="T206" s="74"/>
      <c r="U206" s="75">
        <f t="shared" si="9"/>
        <v>0</v>
      </c>
      <c r="V206" s="74"/>
      <c r="W206" s="75">
        <f t="shared" si="10"/>
        <v>0</v>
      </c>
      <c r="X206" s="74"/>
      <c r="Y206" s="75">
        <f t="shared" si="11"/>
        <v>0</v>
      </c>
      <c r="Z206" s="74"/>
      <c r="AA206" s="75">
        <f t="shared" si="12"/>
        <v>0</v>
      </c>
      <c r="AB206" s="74">
        <v>5</v>
      </c>
      <c r="AC206" s="75">
        <f t="shared" si="13"/>
        <v>3.988926739371505E-5</v>
      </c>
      <c r="AD206" s="74"/>
      <c r="AE206" s="75">
        <f t="shared" si="14"/>
        <v>0</v>
      </c>
      <c r="AF206" s="74"/>
      <c r="AG206" s="75">
        <f t="shared" si="15"/>
        <v>0</v>
      </c>
      <c r="AH206" s="74"/>
      <c r="AI206" s="75">
        <f t="shared" si="16"/>
        <v>0</v>
      </c>
      <c r="AJ206" s="74"/>
      <c r="AK206" s="75">
        <f t="shared" si="17"/>
        <v>0</v>
      </c>
      <c r="AL206" s="74">
        <v>749</v>
      </c>
      <c r="AM206" s="75">
        <f t="shared" si="18"/>
        <v>5.9754122555785143E-3</v>
      </c>
      <c r="AN206" s="74">
        <v>634</v>
      </c>
      <c r="AO206" s="75">
        <f t="shared" si="19"/>
        <v>5.0579591055230676E-3</v>
      </c>
      <c r="AP206" s="74"/>
      <c r="AQ206" s="75">
        <f t="shared" si="20"/>
        <v>0</v>
      </c>
      <c r="AR206" s="74"/>
      <c r="AS206" s="75">
        <f t="shared" si="21"/>
        <v>0</v>
      </c>
      <c r="AT206" s="74"/>
      <c r="AU206" s="75">
        <f t="shared" si="22"/>
        <v>0</v>
      </c>
      <c r="AV206" s="76"/>
      <c r="AW206" s="76"/>
      <c r="AX206" s="76"/>
      <c r="AY206" s="76"/>
      <c r="AZ206" s="76"/>
    </row>
    <row r="207" spans="1:52" ht="13.9">
      <c r="A207" s="81" t="s">
        <v>155</v>
      </c>
      <c r="B207" s="81" t="s">
        <v>32</v>
      </c>
      <c r="C207" s="4">
        <v>348192</v>
      </c>
      <c r="D207" s="4">
        <v>342585</v>
      </c>
      <c r="E207" s="16">
        <f t="shared" si="1"/>
        <v>0.98389681555004138</v>
      </c>
      <c r="F207" s="4">
        <v>5607</v>
      </c>
      <c r="G207" s="16">
        <f t="shared" ref="G207:G388" si="26">F207/C207</f>
        <v>1.6103184449958643E-2</v>
      </c>
      <c r="H207" s="82">
        <v>1368</v>
      </c>
      <c r="I207" s="16">
        <f t="shared" ref="I207:I246" si="27">H207/$F$4</f>
        <v>4.2222222222222223</v>
      </c>
      <c r="J207" s="82">
        <v>183</v>
      </c>
      <c r="K207" s="16">
        <f t="shared" ref="K207:K388" si="28">J207/C207</f>
        <v>5.2557209815274329E-4</v>
      </c>
      <c r="L207" s="82">
        <v>1036</v>
      </c>
      <c r="M207" s="16">
        <f t="shared" ref="M207:M246" si="29">L207/$F$4</f>
        <v>3.1975308641975309</v>
      </c>
      <c r="N207" s="4"/>
      <c r="O207" s="16">
        <f t="shared" ref="O207:O246" si="30">N207/$F$4</f>
        <v>0</v>
      </c>
      <c r="P207" s="4"/>
      <c r="Q207" s="16">
        <f t="shared" ref="Q207:Q246" si="31">P207/$F$4</f>
        <v>0</v>
      </c>
      <c r="R207" s="82">
        <v>1045</v>
      </c>
      <c r="S207" s="16">
        <f t="shared" ref="S207:S246" si="32">R207/$F$4</f>
        <v>3.2253086419753085</v>
      </c>
      <c r="T207" s="4"/>
      <c r="U207" s="16">
        <f t="shared" ref="U207:U246" si="33">T207/$F$4</f>
        <v>0</v>
      </c>
      <c r="V207" s="4"/>
      <c r="W207" s="16">
        <f t="shared" ref="W207:W246" si="34">V207/$F$4</f>
        <v>0</v>
      </c>
      <c r="X207" s="4"/>
      <c r="Y207" s="16">
        <f t="shared" ref="Y207:Y246" si="35">X207/$F$4</f>
        <v>0</v>
      </c>
      <c r="Z207" s="4"/>
      <c r="AA207" s="16">
        <f t="shared" ref="AA207:AA246" si="36">Z207/$F$4</f>
        <v>0</v>
      </c>
      <c r="AB207" s="82">
        <v>110</v>
      </c>
      <c r="AC207" s="16">
        <f t="shared" ref="AC207:AC246" si="37">AB207/$F$4</f>
        <v>0.33950617283950618</v>
      </c>
      <c r="AD207" s="4"/>
      <c r="AE207" s="16">
        <f t="shared" ref="AE207:AE246" si="38">AD207/$F$4</f>
        <v>0</v>
      </c>
      <c r="AF207" s="4"/>
      <c r="AG207" s="16">
        <f t="shared" ref="AG207:AG246" si="39">AF207/$F$4</f>
        <v>0</v>
      </c>
      <c r="AH207" s="4"/>
      <c r="AI207" s="16">
        <f t="shared" ref="AI207:AI246" si="40">AH207/$F$4</f>
        <v>0</v>
      </c>
      <c r="AJ207" s="4"/>
      <c r="AK207" s="16">
        <f t="shared" ref="AK207:AK246" si="41">AJ207/$F$4</f>
        <v>0</v>
      </c>
      <c r="AL207" s="82">
        <v>984</v>
      </c>
      <c r="AM207" s="16">
        <f t="shared" ref="AM207:AM246" si="42">AL207/$F$4</f>
        <v>3.0370370370370372</v>
      </c>
      <c r="AN207" s="4"/>
      <c r="AO207" s="16">
        <f t="shared" ref="AO207:AO246" si="43">AN207/$F$4</f>
        <v>0</v>
      </c>
      <c r="AP207" s="4"/>
      <c r="AQ207" s="16">
        <f t="shared" ref="AQ207:AQ246" si="44">AP207/$F$4</f>
        <v>0</v>
      </c>
      <c r="AR207" s="82">
        <v>728</v>
      </c>
      <c r="AS207" s="16">
        <f t="shared" ref="AS207:AS246" si="45">AR207/$F$4</f>
        <v>2.2469135802469138</v>
      </c>
      <c r="AT207" s="4"/>
      <c r="AU207" s="16">
        <f t="shared" ref="AU207:AU246" si="46">AT207/$F$4</f>
        <v>0</v>
      </c>
      <c r="AV207" s="76"/>
      <c r="AW207" s="76"/>
      <c r="AX207" s="76"/>
      <c r="AY207" s="76"/>
      <c r="AZ207" s="76"/>
    </row>
    <row r="208" spans="1:52" ht="13.9">
      <c r="A208" s="81" t="s">
        <v>151</v>
      </c>
      <c r="B208" s="81" t="s">
        <v>32</v>
      </c>
      <c r="C208" s="4">
        <v>548699</v>
      </c>
      <c r="D208" s="4">
        <v>541466</v>
      </c>
      <c r="E208" s="16">
        <f t="shared" si="1"/>
        <v>0.98681790927266133</v>
      </c>
      <c r="F208" s="4">
        <v>7233</v>
      </c>
      <c r="G208" s="16">
        <f t="shared" si="26"/>
        <v>1.3182090727338669E-2</v>
      </c>
      <c r="H208" s="82">
        <v>103</v>
      </c>
      <c r="I208" s="16">
        <f t="shared" si="27"/>
        <v>0.31790123456790126</v>
      </c>
      <c r="J208" s="82">
        <v>250</v>
      </c>
      <c r="K208" s="16">
        <f t="shared" si="28"/>
        <v>4.5562321053984061E-4</v>
      </c>
      <c r="L208" s="82">
        <v>821</v>
      </c>
      <c r="M208" s="16">
        <f t="shared" si="29"/>
        <v>2.5339506172839505</v>
      </c>
      <c r="N208" s="4"/>
      <c r="O208" s="16">
        <f t="shared" si="30"/>
        <v>0</v>
      </c>
      <c r="P208" s="4"/>
      <c r="Q208" s="16">
        <f t="shared" si="31"/>
        <v>0</v>
      </c>
      <c r="R208" s="82">
        <v>1471</v>
      </c>
      <c r="S208" s="16">
        <f t="shared" si="32"/>
        <v>4.5401234567901234</v>
      </c>
      <c r="T208" s="4"/>
      <c r="U208" s="16">
        <f t="shared" si="33"/>
        <v>0</v>
      </c>
      <c r="V208" s="4"/>
      <c r="W208" s="16">
        <f t="shared" si="34"/>
        <v>0</v>
      </c>
      <c r="X208" s="4"/>
      <c r="Y208" s="16">
        <f t="shared" si="35"/>
        <v>0</v>
      </c>
      <c r="Z208" s="4"/>
      <c r="AA208" s="16">
        <f t="shared" si="36"/>
        <v>0</v>
      </c>
      <c r="AB208" s="82">
        <v>93</v>
      </c>
      <c r="AC208" s="16">
        <f t="shared" si="37"/>
        <v>0.28703703703703703</v>
      </c>
      <c r="AD208" s="4"/>
      <c r="AE208" s="16">
        <f t="shared" si="38"/>
        <v>0</v>
      </c>
      <c r="AF208" s="4"/>
      <c r="AG208" s="16">
        <f t="shared" si="39"/>
        <v>0</v>
      </c>
      <c r="AH208" s="4"/>
      <c r="AI208" s="16">
        <f t="shared" si="40"/>
        <v>0</v>
      </c>
      <c r="AJ208" s="4"/>
      <c r="AK208" s="16">
        <f t="shared" si="41"/>
        <v>0</v>
      </c>
      <c r="AL208" s="82">
        <v>93</v>
      </c>
      <c r="AM208" s="16">
        <f t="shared" si="42"/>
        <v>0.28703703703703703</v>
      </c>
      <c r="AN208" s="4"/>
      <c r="AO208" s="16">
        <f t="shared" si="43"/>
        <v>0</v>
      </c>
      <c r="AP208" s="4"/>
      <c r="AQ208" s="16">
        <f t="shared" si="44"/>
        <v>0</v>
      </c>
      <c r="AR208" s="82">
        <v>4402</v>
      </c>
      <c r="AS208" s="16">
        <f t="shared" si="45"/>
        <v>13.586419753086419</v>
      </c>
      <c r="AT208" s="4"/>
      <c r="AU208" s="16">
        <f t="shared" si="46"/>
        <v>0</v>
      </c>
      <c r="AV208" s="76"/>
      <c r="AW208" s="76"/>
      <c r="AX208" s="76"/>
      <c r="AY208" s="76"/>
      <c r="AZ208" s="76"/>
    </row>
    <row r="209" spans="1:52" ht="13.9">
      <c r="A209" s="81" t="s">
        <v>161</v>
      </c>
      <c r="B209" s="81" t="s">
        <v>32</v>
      </c>
      <c r="C209" s="4">
        <v>104520</v>
      </c>
      <c r="D209" s="4">
        <v>102105</v>
      </c>
      <c r="E209" s="16">
        <f t="shared" si="1"/>
        <v>0.97689437428243397</v>
      </c>
      <c r="F209" s="4">
        <v>2415</v>
      </c>
      <c r="G209" s="16">
        <f t="shared" si="26"/>
        <v>2.3105625717566015E-2</v>
      </c>
      <c r="H209" s="82">
        <v>5</v>
      </c>
      <c r="I209" s="16">
        <f t="shared" si="27"/>
        <v>1.5432098765432098E-2</v>
      </c>
      <c r="J209" s="82">
        <v>75</v>
      </c>
      <c r="K209" s="16">
        <f t="shared" si="28"/>
        <v>7.175660160734788E-4</v>
      </c>
      <c r="L209" s="82">
        <v>445</v>
      </c>
      <c r="M209" s="16">
        <f t="shared" si="29"/>
        <v>1.3734567901234569</v>
      </c>
      <c r="N209" s="4"/>
      <c r="O209" s="16">
        <f t="shared" si="30"/>
        <v>0</v>
      </c>
      <c r="P209" s="4"/>
      <c r="Q209" s="16">
        <f t="shared" si="31"/>
        <v>0</v>
      </c>
      <c r="R209" s="82">
        <v>373</v>
      </c>
      <c r="S209" s="16">
        <f t="shared" si="32"/>
        <v>1.1512345679012346</v>
      </c>
      <c r="T209" s="4"/>
      <c r="U209" s="16">
        <f t="shared" si="33"/>
        <v>0</v>
      </c>
      <c r="V209" s="4"/>
      <c r="W209" s="16">
        <f t="shared" si="34"/>
        <v>0</v>
      </c>
      <c r="X209" s="4"/>
      <c r="Y209" s="16">
        <f t="shared" si="35"/>
        <v>0</v>
      </c>
      <c r="Z209" s="4"/>
      <c r="AA209" s="16">
        <f t="shared" si="36"/>
        <v>0</v>
      </c>
      <c r="AB209" s="82">
        <v>6</v>
      </c>
      <c r="AC209" s="16">
        <f t="shared" si="37"/>
        <v>1.8518518518518517E-2</v>
      </c>
      <c r="AD209" s="4"/>
      <c r="AE209" s="16">
        <f t="shared" si="38"/>
        <v>0</v>
      </c>
      <c r="AF209" s="4"/>
      <c r="AG209" s="16">
        <f t="shared" si="39"/>
        <v>0</v>
      </c>
      <c r="AH209" s="4"/>
      <c r="AI209" s="16">
        <f t="shared" si="40"/>
        <v>0</v>
      </c>
      <c r="AJ209" s="4"/>
      <c r="AK209" s="16">
        <f t="shared" si="41"/>
        <v>0</v>
      </c>
      <c r="AL209" s="82">
        <v>391</v>
      </c>
      <c r="AM209" s="16">
        <f t="shared" si="42"/>
        <v>1.2067901234567902</v>
      </c>
      <c r="AN209" s="4"/>
      <c r="AO209" s="16">
        <f t="shared" si="43"/>
        <v>0</v>
      </c>
      <c r="AP209" s="4"/>
      <c r="AQ209" s="16">
        <f t="shared" si="44"/>
        <v>0</v>
      </c>
      <c r="AR209" s="82">
        <v>1113</v>
      </c>
      <c r="AS209" s="16">
        <f t="shared" si="45"/>
        <v>3.4351851851851851</v>
      </c>
      <c r="AT209" s="4"/>
      <c r="AU209" s="16">
        <f t="shared" si="46"/>
        <v>0</v>
      </c>
      <c r="AV209" s="76"/>
      <c r="AW209" s="76"/>
      <c r="AX209" s="76"/>
      <c r="AY209" s="76"/>
      <c r="AZ209" s="76"/>
    </row>
    <row r="210" spans="1:52" ht="13.9">
      <c r="A210" s="81" t="s">
        <v>157</v>
      </c>
      <c r="B210" s="81" t="s">
        <v>32</v>
      </c>
      <c r="C210" s="4">
        <v>0</v>
      </c>
      <c r="D210" s="4">
        <v>0</v>
      </c>
      <c r="E210" s="16">
        <v>0</v>
      </c>
      <c r="F210" s="4"/>
      <c r="G210" s="16" t="e">
        <f t="shared" si="26"/>
        <v>#DIV/0!</v>
      </c>
      <c r="H210" s="82">
        <v>0</v>
      </c>
      <c r="I210" s="16">
        <f t="shared" si="27"/>
        <v>0</v>
      </c>
      <c r="J210" s="82">
        <v>0</v>
      </c>
      <c r="K210" s="16" t="e">
        <f t="shared" si="28"/>
        <v>#DIV/0!</v>
      </c>
      <c r="L210" s="82">
        <v>0</v>
      </c>
      <c r="M210" s="16">
        <f t="shared" si="29"/>
        <v>0</v>
      </c>
      <c r="N210" s="4"/>
      <c r="O210" s="16">
        <f t="shared" si="30"/>
        <v>0</v>
      </c>
      <c r="P210" s="4"/>
      <c r="Q210" s="16">
        <f t="shared" si="31"/>
        <v>0</v>
      </c>
      <c r="R210" s="82">
        <v>0</v>
      </c>
      <c r="S210" s="16">
        <f t="shared" si="32"/>
        <v>0</v>
      </c>
      <c r="T210" s="4"/>
      <c r="U210" s="16">
        <f t="shared" si="33"/>
        <v>0</v>
      </c>
      <c r="V210" s="4"/>
      <c r="W210" s="16">
        <f t="shared" si="34"/>
        <v>0</v>
      </c>
      <c r="X210" s="4"/>
      <c r="Y210" s="16">
        <f t="shared" si="35"/>
        <v>0</v>
      </c>
      <c r="Z210" s="4"/>
      <c r="AA210" s="16">
        <f t="shared" si="36"/>
        <v>0</v>
      </c>
      <c r="AB210" s="82">
        <v>0</v>
      </c>
      <c r="AC210" s="16">
        <f t="shared" si="37"/>
        <v>0</v>
      </c>
      <c r="AD210" s="4"/>
      <c r="AE210" s="16">
        <f t="shared" si="38"/>
        <v>0</v>
      </c>
      <c r="AF210" s="4"/>
      <c r="AG210" s="16">
        <f t="shared" si="39"/>
        <v>0</v>
      </c>
      <c r="AH210" s="4"/>
      <c r="AI210" s="16">
        <f t="shared" si="40"/>
        <v>0</v>
      </c>
      <c r="AJ210" s="4"/>
      <c r="AK210" s="16">
        <f t="shared" si="41"/>
        <v>0</v>
      </c>
      <c r="AL210" s="82">
        <v>0</v>
      </c>
      <c r="AM210" s="16">
        <f t="shared" si="42"/>
        <v>0</v>
      </c>
      <c r="AN210" s="4"/>
      <c r="AO210" s="16">
        <f t="shared" si="43"/>
        <v>0</v>
      </c>
      <c r="AP210" s="4"/>
      <c r="AQ210" s="16">
        <f t="shared" si="44"/>
        <v>0</v>
      </c>
      <c r="AR210" s="82">
        <v>0</v>
      </c>
      <c r="AS210" s="16">
        <f t="shared" si="45"/>
        <v>0</v>
      </c>
      <c r="AT210" s="4"/>
      <c r="AU210" s="16">
        <f t="shared" si="46"/>
        <v>0</v>
      </c>
      <c r="AV210" s="76"/>
      <c r="AW210" s="76"/>
      <c r="AX210" s="76"/>
      <c r="AY210" s="76"/>
      <c r="AZ210" s="76"/>
    </row>
    <row r="211" spans="1:52" ht="13.9">
      <c r="A211" s="81" t="s">
        <v>154</v>
      </c>
      <c r="B211" s="81" t="s">
        <v>32</v>
      </c>
      <c r="C211" s="4">
        <v>165540</v>
      </c>
      <c r="D211" s="4">
        <v>164426</v>
      </c>
      <c r="E211" s="16">
        <f>D211/C211</f>
        <v>0.9932705086383955</v>
      </c>
      <c r="F211" s="4">
        <v>1114</v>
      </c>
      <c r="G211" s="16">
        <f t="shared" si="26"/>
        <v>6.7294913616044458E-3</v>
      </c>
      <c r="H211" s="82">
        <v>0</v>
      </c>
      <c r="I211" s="16">
        <f t="shared" si="27"/>
        <v>0</v>
      </c>
      <c r="J211" s="82">
        <v>71</v>
      </c>
      <c r="K211" s="16">
        <f t="shared" si="28"/>
        <v>4.2889935967137851E-4</v>
      </c>
      <c r="L211" s="82">
        <v>67</v>
      </c>
      <c r="M211" s="16">
        <f t="shared" si="29"/>
        <v>0.20679012345679013</v>
      </c>
      <c r="N211" s="4"/>
      <c r="O211" s="16">
        <f t="shared" si="30"/>
        <v>0</v>
      </c>
      <c r="P211" s="4"/>
      <c r="Q211" s="16">
        <f t="shared" si="31"/>
        <v>0</v>
      </c>
      <c r="R211" s="82">
        <v>367</v>
      </c>
      <c r="S211" s="16">
        <f t="shared" si="32"/>
        <v>1.132716049382716</v>
      </c>
      <c r="T211" s="4"/>
      <c r="U211" s="16">
        <f t="shared" si="33"/>
        <v>0</v>
      </c>
      <c r="V211" s="4"/>
      <c r="W211" s="16">
        <f t="shared" si="34"/>
        <v>0</v>
      </c>
      <c r="X211" s="4"/>
      <c r="Y211" s="16">
        <f t="shared" si="35"/>
        <v>0</v>
      </c>
      <c r="Z211" s="4"/>
      <c r="AA211" s="16">
        <f t="shared" si="36"/>
        <v>0</v>
      </c>
      <c r="AB211" s="82">
        <v>9</v>
      </c>
      <c r="AC211" s="16">
        <f t="shared" si="37"/>
        <v>2.7777777777777776E-2</v>
      </c>
      <c r="AD211" s="4"/>
      <c r="AE211" s="16">
        <f t="shared" si="38"/>
        <v>0</v>
      </c>
      <c r="AF211" s="4"/>
      <c r="AG211" s="16">
        <f t="shared" si="39"/>
        <v>0</v>
      </c>
      <c r="AH211" s="4"/>
      <c r="AI211" s="16">
        <f t="shared" si="40"/>
        <v>0</v>
      </c>
      <c r="AJ211" s="4"/>
      <c r="AK211" s="16">
        <f t="shared" si="41"/>
        <v>0</v>
      </c>
      <c r="AL211" s="82">
        <v>321</v>
      </c>
      <c r="AM211" s="16">
        <f t="shared" si="42"/>
        <v>0.9907407407407407</v>
      </c>
      <c r="AN211" s="4"/>
      <c r="AO211" s="16">
        <f t="shared" si="43"/>
        <v>0</v>
      </c>
      <c r="AP211" s="4"/>
      <c r="AQ211" s="16">
        <f t="shared" si="44"/>
        <v>0</v>
      </c>
      <c r="AR211" s="82">
        <v>291</v>
      </c>
      <c r="AS211" s="16">
        <f t="shared" si="45"/>
        <v>0.89814814814814814</v>
      </c>
      <c r="AT211" s="4"/>
      <c r="AU211" s="16">
        <f t="shared" si="46"/>
        <v>0</v>
      </c>
      <c r="AV211" s="76"/>
      <c r="AW211" s="76"/>
      <c r="AX211" s="76"/>
      <c r="AY211" s="76"/>
      <c r="AZ211" s="76"/>
    </row>
    <row r="212" spans="1:52" ht="13.9">
      <c r="A212" s="81" t="s">
        <v>152</v>
      </c>
      <c r="B212" s="81" t="s">
        <v>32</v>
      </c>
      <c r="C212" s="4">
        <v>0</v>
      </c>
      <c r="D212" s="4">
        <v>0</v>
      </c>
      <c r="E212" s="16">
        <v>0</v>
      </c>
      <c r="F212" s="4"/>
      <c r="G212" s="16" t="e">
        <f t="shared" si="26"/>
        <v>#DIV/0!</v>
      </c>
      <c r="H212" s="82">
        <v>0</v>
      </c>
      <c r="I212" s="16">
        <f t="shared" si="27"/>
        <v>0</v>
      </c>
      <c r="J212" s="82">
        <v>0</v>
      </c>
      <c r="K212" s="16" t="e">
        <f t="shared" si="28"/>
        <v>#DIV/0!</v>
      </c>
      <c r="L212" s="82">
        <v>0</v>
      </c>
      <c r="M212" s="16">
        <f t="shared" si="29"/>
        <v>0</v>
      </c>
      <c r="N212" s="4"/>
      <c r="O212" s="16">
        <f t="shared" si="30"/>
        <v>0</v>
      </c>
      <c r="P212" s="4"/>
      <c r="Q212" s="16">
        <f t="shared" si="31"/>
        <v>0</v>
      </c>
      <c r="R212" s="82">
        <v>0</v>
      </c>
      <c r="S212" s="16">
        <f t="shared" si="32"/>
        <v>0</v>
      </c>
      <c r="T212" s="4"/>
      <c r="U212" s="16">
        <f t="shared" si="33"/>
        <v>0</v>
      </c>
      <c r="V212" s="4"/>
      <c r="W212" s="16">
        <f t="shared" si="34"/>
        <v>0</v>
      </c>
      <c r="X212" s="4"/>
      <c r="Y212" s="16">
        <f t="shared" si="35"/>
        <v>0</v>
      </c>
      <c r="Z212" s="4"/>
      <c r="AA212" s="16">
        <f t="shared" si="36"/>
        <v>0</v>
      </c>
      <c r="AB212" s="82">
        <v>0</v>
      </c>
      <c r="AC212" s="16">
        <f t="shared" si="37"/>
        <v>0</v>
      </c>
      <c r="AD212" s="4"/>
      <c r="AE212" s="16">
        <f t="shared" si="38"/>
        <v>0</v>
      </c>
      <c r="AF212" s="4"/>
      <c r="AG212" s="16">
        <f t="shared" si="39"/>
        <v>0</v>
      </c>
      <c r="AH212" s="4"/>
      <c r="AI212" s="16">
        <f t="shared" si="40"/>
        <v>0</v>
      </c>
      <c r="AJ212" s="4"/>
      <c r="AK212" s="16">
        <f t="shared" si="41"/>
        <v>0</v>
      </c>
      <c r="AL212" s="82">
        <v>0</v>
      </c>
      <c r="AM212" s="16">
        <f t="shared" si="42"/>
        <v>0</v>
      </c>
      <c r="AN212" s="4"/>
      <c r="AO212" s="16">
        <f t="shared" si="43"/>
        <v>0</v>
      </c>
      <c r="AP212" s="4"/>
      <c r="AQ212" s="16">
        <f t="shared" si="44"/>
        <v>0</v>
      </c>
      <c r="AR212" s="82">
        <v>0</v>
      </c>
      <c r="AS212" s="16">
        <f t="shared" si="45"/>
        <v>0</v>
      </c>
      <c r="AT212" s="4"/>
      <c r="AU212" s="16">
        <f t="shared" si="46"/>
        <v>0</v>
      </c>
      <c r="AV212" s="76"/>
      <c r="AW212" s="76"/>
      <c r="AX212" s="76"/>
      <c r="AY212" s="76"/>
      <c r="AZ212" s="76"/>
    </row>
    <row r="213" spans="1:52" ht="13.9">
      <c r="A213" s="81" t="s">
        <v>158</v>
      </c>
      <c r="B213" s="81" t="s">
        <v>32</v>
      </c>
      <c r="C213" s="4">
        <v>137066</v>
      </c>
      <c r="D213" s="4">
        <v>135434</v>
      </c>
      <c r="E213" s="16">
        <f t="shared" ref="E213:E388" si="47">D213/C213</f>
        <v>0.98809332730217558</v>
      </c>
      <c r="F213" s="4">
        <v>1632</v>
      </c>
      <c r="G213" s="16">
        <f t="shared" si="26"/>
        <v>1.1906672697824406E-2</v>
      </c>
      <c r="H213" s="82">
        <v>105</v>
      </c>
      <c r="I213" s="16">
        <f t="shared" si="27"/>
        <v>0.32407407407407407</v>
      </c>
      <c r="J213" s="82">
        <v>67</v>
      </c>
      <c r="K213" s="16">
        <f t="shared" si="28"/>
        <v>4.8881560707980101E-4</v>
      </c>
      <c r="L213" s="82">
        <v>358</v>
      </c>
      <c r="M213" s="16">
        <f t="shared" si="29"/>
        <v>1.1049382716049383</v>
      </c>
      <c r="N213" s="4"/>
      <c r="O213" s="16">
        <f t="shared" si="30"/>
        <v>0</v>
      </c>
      <c r="P213" s="4"/>
      <c r="Q213" s="16">
        <f t="shared" si="31"/>
        <v>0</v>
      </c>
      <c r="R213" s="82">
        <v>613</v>
      </c>
      <c r="S213" s="16">
        <f t="shared" si="32"/>
        <v>1.8919753086419753</v>
      </c>
      <c r="T213" s="4"/>
      <c r="U213" s="16">
        <f t="shared" si="33"/>
        <v>0</v>
      </c>
      <c r="V213" s="4"/>
      <c r="W213" s="16">
        <f t="shared" si="34"/>
        <v>0</v>
      </c>
      <c r="X213" s="4"/>
      <c r="Y213" s="16">
        <f t="shared" si="35"/>
        <v>0</v>
      </c>
      <c r="Z213" s="4"/>
      <c r="AA213" s="16">
        <f t="shared" si="36"/>
        <v>0</v>
      </c>
      <c r="AB213" s="82">
        <v>2</v>
      </c>
      <c r="AC213" s="16">
        <f t="shared" si="37"/>
        <v>6.1728395061728392E-3</v>
      </c>
      <c r="AD213" s="4"/>
      <c r="AE213" s="16">
        <f t="shared" si="38"/>
        <v>0</v>
      </c>
      <c r="AF213" s="4"/>
      <c r="AG213" s="16">
        <f t="shared" si="39"/>
        <v>0</v>
      </c>
      <c r="AH213" s="4"/>
      <c r="AI213" s="16">
        <f t="shared" si="40"/>
        <v>0</v>
      </c>
      <c r="AJ213" s="4"/>
      <c r="AK213" s="16">
        <f t="shared" si="41"/>
        <v>0</v>
      </c>
      <c r="AL213" s="82">
        <v>52</v>
      </c>
      <c r="AM213" s="16">
        <f t="shared" si="42"/>
        <v>0.16049382716049382</v>
      </c>
      <c r="AN213" s="4"/>
      <c r="AO213" s="16">
        <f t="shared" si="43"/>
        <v>0</v>
      </c>
      <c r="AP213" s="4"/>
      <c r="AQ213" s="16">
        <f t="shared" si="44"/>
        <v>0</v>
      </c>
      <c r="AR213" s="82">
        <v>437</v>
      </c>
      <c r="AS213" s="16">
        <f t="shared" si="45"/>
        <v>1.3487654320987654</v>
      </c>
      <c r="AT213" s="4"/>
      <c r="AU213" s="16">
        <f t="shared" si="46"/>
        <v>0</v>
      </c>
      <c r="AV213" s="76"/>
      <c r="AW213" s="76"/>
      <c r="AX213" s="76"/>
      <c r="AY213" s="76"/>
      <c r="AZ213" s="76"/>
    </row>
    <row r="214" spans="1:52" ht="13.9">
      <c r="A214" s="81" t="s">
        <v>159</v>
      </c>
      <c r="B214" s="81" t="s">
        <v>32</v>
      </c>
      <c r="C214" s="4">
        <v>692025</v>
      </c>
      <c r="D214" s="4">
        <v>685418</v>
      </c>
      <c r="E214" s="16">
        <f t="shared" si="47"/>
        <v>0.99045265705718721</v>
      </c>
      <c r="F214" s="4">
        <v>6607</v>
      </c>
      <c r="G214" s="16">
        <f t="shared" si="26"/>
        <v>9.5473429428127605E-3</v>
      </c>
      <c r="H214" s="82">
        <v>146</v>
      </c>
      <c r="I214" s="16">
        <f t="shared" si="27"/>
        <v>0.45061728395061729</v>
      </c>
      <c r="J214" s="82">
        <v>17</v>
      </c>
      <c r="K214" s="16">
        <f t="shared" si="28"/>
        <v>2.4565586503377768E-5</v>
      </c>
      <c r="L214" s="82">
        <v>2087</v>
      </c>
      <c r="M214" s="16">
        <f t="shared" si="29"/>
        <v>6.4413580246913584</v>
      </c>
      <c r="N214" s="4"/>
      <c r="O214" s="16">
        <f t="shared" si="30"/>
        <v>0</v>
      </c>
      <c r="P214" s="4"/>
      <c r="Q214" s="16">
        <f t="shared" si="31"/>
        <v>0</v>
      </c>
      <c r="R214" s="82">
        <v>2140</v>
      </c>
      <c r="S214" s="16">
        <f t="shared" si="32"/>
        <v>6.6049382716049383</v>
      </c>
      <c r="T214" s="4"/>
      <c r="U214" s="16">
        <f t="shared" si="33"/>
        <v>0</v>
      </c>
      <c r="V214" s="4"/>
      <c r="W214" s="16">
        <f t="shared" si="34"/>
        <v>0</v>
      </c>
      <c r="X214" s="4"/>
      <c r="Y214" s="16">
        <f t="shared" si="35"/>
        <v>0</v>
      </c>
      <c r="Z214" s="4"/>
      <c r="AA214" s="16">
        <f t="shared" si="36"/>
        <v>0</v>
      </c>
      <c r="AB214" s="82">
        <v>1</v>
      </c>
      <c r="AC214" s="16">
        <f t="shared" si="37"/>
        <v>3.0864197530864196E-3</v>
      </c>
      <c r="AD214" s="4"/>
      <c r="AE214" s="16">
        <f t="shared" si="38"/>
        <v>0</v>
      </c>
      <c r="AF214" s="4"/>
      <c r="AG214" s="16">
        <f t="shared" si="39"/>
        <v>0</v>
      </c>
      <c r="AH214" s="4"/>
      <c r="AI214" s="16">
        <f t="shared" si="40"/>
        <v>0</v>
      </c>
      <c r="AJ214" s="4"/>
      <c r="AK214" s="16">
        <f t="shared" si="41"/>
        <v>0</v>
      </c>
      <c r="AL214" s="82">
        <v>158</v>
      </c>
      <c r="AM214" s="16">
        <f t="shared" si="42"/>
        <v>0.48765432098765432</v>
      </c>
      <c r="AN214" s="4"/>
      <c r="AO214" s="16">
        <f t="shared" si="43"/>
        <v>0</v>
      </c>
      <c r="AP214" s="4"/>
      <c r="AQ214" s="16">
        <f t="shared" si="44"/>
        <v>0</v>
      </c>
      <c r="AR214" s="82">
        <v>2058</v>
      </c>
      <c r="AS214" s="16">
        <f t="shared" si="45"/>
        <v>6.3518518518518521</v>
      </c>
      <c r="AT214" s="4"/>
      <c r="AU214" s="16">
        <f t="shared" si="46"/>
        <v>0</v>
      </c>
      <c r="AV214" s="76"/>
      <c r="AW214" s="76"/>
      <c r="AX214" s="76"/>
      <c r="AY214" s="76"/>
      <c r="AZ214" s="76"/>
    </row>
    <row r="215" spans="1:52" ht="13.9">
      <c r="A215" s="81" t="s">
        <v>164</v>
      </c>
      <c r="B215" s="81" t="s">
        <v>32</v>
      </c>
      <c r="C215" s="4">
        <v>15416</v>
      </c>
      <c r="D215" s="4">
        <v>15215</v>
      </c>
      <c r="E215" s="16">
        <f t="shared" si="47"/>
        <v>0.98696159833938768</v>
      </c>
      <c r="F215" s="4">
        <v>201</v>
      </c>
      <c r="G215" s="16">
        <f t="shared" si="26"/>
        <v>1.3038401660612351E-2</v>
      </c>
      <c r="H215" s="82">
        <v>13</v>
      </c>
      <c r="I215" s="16">
        <f t="shared" si="27"/>
        <v>4.0123456790123455E-2</v>
      </c>
      <c r="J215" s="82">
        <v>2</v>
      </c>
      <c r="K215" s="16">
        <f t="shared" si="28"/>
        <v>1.2973533990659055E-4</v>
      </c>
      <c r="L215" s="82">
        <v>39</v>
      </c>
      <c r="M215" s="16">
        <f t="shared" si="29"/>
        <v>0.12037037037037036</v>
      </c>
      <c r="N215" s="4"/>
      <c r="O215" s="16">
        <f t="shared" si="30"/>
        <v>0</v>
      </c>
      <c r="P215" s="4"/>
      <c r="Q215" s="16">
        <f t="shared" si="31"/>
        <v>0</v>
      </c>
      <c r="R215" s="82">
        <v>0</v>
      </c>
      <c r="S215" s="16">
        <f t="shared" si="32"/>
        <v>0</v>
      </c>
      <c r="T215" s="4"/>
      <c r="U215" s="16">
        <f t="shared" si="33"/>
        <v>0</v>
      </c>
      <c r="V215" s="4"/>
      <c r="W215" s="16">
        <f t="shared" si="34"/>
        <v>0</v>
      </c>
      <c r="X215" s="4"/>
      <c r="Y215" s="16">
        <f t="shared" si="35"/>
        <v>0</v>
      </c>
      <c r="Z215" s="4"/>
      <c r="AA215" s="16">
        <f t="shared" si="36"/>
        <v>0</v>
      </c>
      <c r="AB215" s="82">
        <v>0</v>
      </c>
      <c r="AC215" s="16">
        <f t="shared" si="37"/>
        <v>0</v>
      </c>
      <c r="AD215" s="4"/>
      <c r="AE215" s="16">
        <f t="shared" si="38"/>
        <v>0</v>
      </c>
      <c r="AF215" s="4"/>
      <c r="AG215" s="16">
        <f t="shared" si="39"/>
        <v>0</v>
      </c>
      <c r="AH215" s="4"/>
      <c r="AI215" s="16">
        <f t="shared" si="40"/>
        <v>0</v>
      </c>
      <c r="AJ215" s="4"/>
      <c r="AK215" s="16">
        <f t="shared" si="41"/>
        <v>0</v>
      </c>
      <c r="AL215" s="82">
        <v>116</v>
      </c>
      <c r="AM215" s="16">
        <f t="shared" si="42"/>
        <v>0.35802469135802467</v>
      </c>
      <c r="AN215" s="4"/>
      <c r="AO215" s="16">
        <f t="shared" si="43"/>
        <v>0</v>
      </c>
      <c r="AP215" s="4"/>
      <c r="AQ215" s="16">
        <f t="shared" si="44"/>
        <v>0</v>
      </c>
      <c r="AR215" s="82">
        <v>31</v>
      </c>
      <c r="AS215" s="16">
        <f t="shared" si="45"/>
        <v>9.5679012345679007E-2</v>
      </c>
      <c r="AT215" s="4"/>
      <c r="AU215" s="16">
        <f t="shared" si="46"/>
        <v>0</v>
      </c>
      <c r="AV215" s="76"/>
      <c r="AW215" s="76"/>
      <c r="AX215" s="76"/>
      <c r="AY215" s="76"/>
      <c r="AZ215" s="76"/>
    </row>
    <row r="216" spans="1:52" ht="13.9">
      <c r="A216" s="81" t="s">
        <v>163</v>
      </c>
      <c r="B216" s="81" t="s">
        <v>32</v>
      </c>
      <c r="C216" s="4">
        <v>0</v>
      </c>
      <c r="D216" s="4">
        <v>0</v>
      </c>
      <c r="E216" s="16" t="e">
        <f t="shared" si="47"/>
        <v>#DIV/0!</v>
      </c>
      <c r="F216" s="4">
        <v>0</v>
      </c>
      <c r="G216" s="16" t="e">
        <f t="shared" si="26"/>
        <v>#DIV/0!</v>
      </c>
      <c r="H216" s="82">
        <v>0</v>
      </c>
      <c r="I216" s="16">
        <f t="shared" si="27"/>
        <v>0</v>
      </c>
      <c r="J216" s="82">
        <v>0</v>
      </c>
      <c r="K216" s="16" t="e">
        <f t="shared" si="28"/>
        <v>#DIV/0!</v>
      </c>
      <c r="L216" s="82">
        <v>0</v>
      </c>
      <c r="M216" s="16">
        <f t="shared" si="29"/>
        <v>0</v>
      </c>
      <c r="N216" s="4"/>
      <c r="O216" s="16">
        <f t="shared" si="30"/>
        <v>0</v>
      </c>
      <c r="P216" s="4"/>
      <c r="Q216" s="16">
        <f t="shared" si="31"/>
        <v>0</v>
      </c>
      <c r="R216" s="82">
        <v>0</v>
      </c>
      <c r="S216" s="16">
        <f t="shared" si="32"/>
        <v>0</v>
      </c>
      <c r="T216" s="4"/>
      <c r="U216" s="16">
        <f t="shared" si="33"/>
        <v>0</v>
      </c>
      <c r="V216" s="4"/>
      <c r="W216" s="16">
        <f t="shared" si="34"/>
        <v>0</v>
      </c>
      <c r="X216" s="4"/>
      <c r="Y216" s="16">
        <f t="shared" si="35"/>
        <v>0</v>
      </c>
      <c r="Z216" s="4"/>
      <c r="AA216" s="16">
        <f t="shared" si="36"/>
        <v>0</v>
      </c>
      <c r="AB216" s="82">
        <v>0</v>
      </c>
      <c r="AC216" s="16">
        <f t="shared" si="37"/>
        <v>0</v>
      </c>
      <c r="AD216" s="4"/>
      <c r="AE216" s="16">
        <f t="shared" si="38"/>
        <v>0</v>
      </c>
      <c r="AF216" s="4"/>
      <c r="AG216" s="16">
        <f t="shared" si="39"/>
        <v>0</v>
      </c>
      <c r="AH216" s="4"/>
      <c r="AI216" s="16">
        <f t="shared" si="40"/>
        <v>0</v>
      </c>
      <c r="AJ216" s="4"/>
      <c r="AK216" s="16">
        <f t="shared" si="41"/>
        <v>0</v>
      </c>
      <c r="AL216" s="82">
        <v>0</v>
      </c>
      <c r="AM216" s="16">
        <f t="shared" si="42"/>
        <v>0</v>
      </c>
      <c r="AN216" s="4"/>
      <c r="AO216" s="16">
        <f t="shared" si="43"/>
        <v>0</v>
      </c>
      <c r="AP216" s="4"/>
      <c r="AQ216" s="16">
        <f t="shared" si="44"/>
        <v>0</v>
      </c>
      <c r="AR216" s="82">
        <v>0</v>
      </c>
      <c r="AS216" s="16">
        <f t="shared" si="45"/>
        <v>0</v>
      </c>
      <c r="AT216" s="4"/>
      <c r="AU216" s="16">
        <f t="shared" si="46"/>
        <v>0</v>
      </c>
      <c r="AV216" s="76"/>
      <c r="AW216" s="76"/>
      <c r="AX216" s="76"/>
      <c r="AY216" s="76"/>
      <c r="AZ216" s="76"/>
    </row>
    <row r="217" spans="1:52" ht="13.9">
      <c r="A217" s="81" t="s">
        <v>162</v>
      </c>
      <c r="B217" s="81" t="s">
        <v>32</v>
      </c>
      <c r="C217" s="4">
        <v>48289</v>
      </c>
      <c r="D217" s="4">
        <v>47859</v>
      </c>
      <c r="E217" s="16">
        <f t="shared" si="47"/>
        <v>0.99109528049866424</v>
      </c>
      <c r="F217" s="4">
        <v>430</v>
      </c>
      <c r="G217" s="16">
        <f t="shared" si="26"/>
        <v>8.9047195013357075E-3</v>
      </c>
      <c r="H217" s="82">
        <v>0</v>
      </c>
      <c r="I217" s="16">
        <f t="shared" si="27"/>
        <v>0</v>
      </c>
      <c r="J217" s="82">
        <v>24</v>
      </c>
      <c r="K217" s="16">
        <f t="shared" si="28"/>
        <v>4.9700760007455119E-4</v>
      </c>
      <c r="L217" s="82">
        <v>5</v>
      </c>
      <c r="M217" s="16">
        <f t="shared" si="29"/>
        <v>1.5432098765432098E-2</v>
      </c>
      <c r="N217" s="4"/>
      <c r="O217" s="16">
        <f t="shared" si="30"/>
        <v>0</v>
      </c>
      <c r="P217" s="4"/>
      <c r="Q217" s="16">
        <f t="shared" si="31"/>
        <v>0</v>
      </c>
      <c r="R217" s="82">
        <v>216</v>
      </c>
      <c r="S217" s="16">
        <f t="shared" si="32"/>
        <v>0.66666666666666663</v>
      </c>
      <c r="T217" s="4"/>
      <c r="U217" s="16">
        <f t="shared" si="33"/>
        <v>0</v>
      </c>
      <c r="V217" s="4"/>
      <c r="W217" s="16">
        <f t="shared" si="34"/>
        <v>0</v>
      </c>
      <c r="X217" s="4"/>
      <c r="Y217" s="16">
        <f t="shared" si="35"/>
        <v>0</v>
      </c>
      <c r="Z217" s="4"/>
      <c r="AA217" s="16">
        <f t="shared" si="36"/>
        <v>0</v>
      </c>
      <c r="AB217" s="82">
        <v>17</v>
      </c>
      <c r="AC217" s="16">
        <f t="shared" si="37"/>
        <v>5.2469135802469133E-2</v>
      </c>
      <c r="AD217" s="4"/>
      <c r="AE217" s="16">
        <f t="shared" si="38"/>
        <v>0</v>
      </c>
      <c r="AF217" s="4"/>
      <c r="AG217" s="16">
        <f t="shared" si="39"/>
        <v>0</v>
      </c>
      <c r="AH217" s="4"/>
      <c r="AI217" s="16">
        <f t="shared" si="40"/>
        <v>0</v>
      </c>
      <c r="AJ217" s="4"/>
      <c r="AK217" s="16">
        <f t="shared" si="41"/>
        <v>0</v>
      </c>
      <c r="AL217" s="82">
        <v>16</v>
      </c>
      <c r="AM217" s="16">
        <f t="shared" si="42"/>
        <v>4.9382716049382713E-2</v>
      </c>
      <c r="AN217" s="4"/>
      <c r="AO217" s="16">
        <f t="shared" si="43"/>
        <v>0</v>
      </c>
      <c r="AP217" s="4"/>
      <c r="AQ217" s="16">
        <f t="shared" si="44"/>
        <v>0</v>
      </c>
      <c r="AR217" s="82">
        <v>152</v>
      </c>
      <c r="AS217" s="16">
        <f t="shared" si="45"/>
        <v>0.46913580246913578</v>
      </c>
      <c r="AT217" s="4"/>
      <c r="AU217" s="16">
        <f t="shared" si="46"/>
        <v>0</v>
      </c>
      <c r="AV217" s="76"/>
      <c r="AW217" s="76"/>
      <c r="AX217" s="76"/>
      <c r="AY217" s="76"/>
      <c r="AZ217" s="76"/>
    </row>
    <row r="218" spans="1:52" ht="13.9">
      <c r="A218" s="81" t="s">
        <v>191</v>
      </c>
      <c r="B218" s="81" t="s">
        <v>32</v>
      </c>
      <c r="C218" s="74">
        <v>304516</v>
      </c>
      <c r="D218" s="4">
        <f t="shared" ref="D218:D233" si="48">C218-F218</f>
        <v>302789</v>
      </c>
      <c r="E218" s="16">
        <f t="shared" si="47"/>
        <v>0.99432870522402761</v>
      </c>
      <c r="F218" s="4">
        <v>1727</v>
      </c>
      <c r="G218" s="16">
        <f t="shared" si="26"/>
        <v>5.6712947759723631E-3</v>
      </c>
      <c r="H218" s="82">
        <v>0</v>
      </c>
      <c r="I218" s="16">
        <f t="shared" si="27"/>
        <v>0</v>
      </c>
      <c r="J218" s="4">
        <v>213</v>
      </c>
      <c r="K218" s="16">
        <f t="shared" si="28"/>
        <v>6.9947063536891329E-4</v>
      </c>
      <c r="L218" s="4">
        <v>197</v>
      </c>
      <c r="M218" s="16">
        <f t="shared" si="29"/>
        <v>0.60802469135802473</v>
      </c>
      <c r="N218" s="4">
        <v>0</v>
      </c>
      <c r="O218" s="16">
        <f t="shared" si="30"/>
        <v>0</v>
      </c>
      <c r="P218" s="4">
        <v>151</v>
      </c>
      <c r="Q218" s="16">
        <f t="shared" si="31"/>
        <v>0.4660493827160494</v>
      </c>
      <c r="R218" s="4">
        <v>67</v>
      </c>
      <c r="S218" s="16">
        <f t="shared" si="32"/>
        <v>0.20679012345679013</v>
      </c>
      <c r="T218" s="4"/>
      <c r="U218" s="16">
        <f t="shared" si="33"/>
        <v>0</v>
      </c>
      <c r="V218" s="4"/>
      <c r="W218" s="16">
        <f t="shared" si="34"/>
        <v>0</v>
      </c>
      <c r="X218" s="4"/>
      <c r="Y218" s="16">
        <f t="shared" si="35"/>
        <v>0</v>
      </c>
      <c r="Z218" s="4"/>
      <c r="AA218" s="16">
        <f t="shared" si="36"/>
        <v>0</v>
      </c>
      <c r="AB218" s="4">
        <v>198</v>
      </c>
      <c r="AC218" s="16">
        <f t="shared" si="37"/>
        <v>0.61111111111111116</v>
      </c>
      <c r="AD218" s="4"/>
      <c r="AE218" s="16">
        <f t="shared" si="38"/>
        <v>0</v>
      </c>
      <c r="AF218" s="4"/>
      <c r="AG218" s="16">
        <f t="shared" si="39"/>
        <v>0</v>
      </c>
      <c r="AH218" s="4"/>
      <c r="AI218" s="16">
        <f t="shared" si="40"/>
        <v>0</v>
      </c>
      <c r="AJ218" s="4"/>
      <c r="AK218" s="16">
        <f t="shared" si="41"/>
        <v>0</v>
      </c>
      <c r="AL218" s="4">
        <v>0</v>
      </c>
      <c r="AM218" s="16">
        <f t="shared" si="42"/>
        <v>0</v>
      </c>
      <c r="AN218" s="4"/>
      <c r="AO218" s="16">
        <f t="shared" si="43"/>
        <v>0</v>
      </c>
      <c r="AP218" s="4"/>
      <c r="AQ218" s="16">
        <f t="shared" si="44"/>
        <v>0</v>
      </c>
      <c r="AR218" s="4">
        <v>901</v>
      </c>
      <c r="AS218" s="16">
        <f t="shared" si="45"/>
        <v>2.7808641975308643</v>
      </c>
      <c r="AT218" s="4">
        <v>0</v>
      </c>
      <c r="AU218" s="16">
        <f t="shared" si="46"/>
        <v>0</v>
      </c>
      <c r="AV218" s="76"/>
      <c r="AW218" s="76"/>
      <c r="AX218" s="76"/>
      <c r="AY218" s="76"/>
      <c r="AZ218" s="76"/>
    </row>
    <row r="219" spans="1:52" ht="13.9">
      <c r="A219" s="81" t="s">
        <v>130</v>
      </c>
      <c r="B219" s="81" t="s">
        <v>32</v>
      </c>
      <c r="C219" s="4">
        <v>172153</v>
      </c>
      <c r="D219" s="4">
        <f t="shared" si="48"/>
        <v>171235</v>
      </c>
      <c r="E219" s="16">
        <f t="shared" si="47"/>
        <v>0.99466753411209796</v>
      </c>
      <c r="F219" s="4">
        <v>918</v>
      </c>
      <c r="G219" s="16">
        <f t="shared" si="26"/>
        <v>5.3324658879020407E-3</v>
      </c>
      <c r="H219" s="82">
        <v>0</v>
      </c>
      <c r="I219" s="16">
        <f t="shared" si="27"/>
        <v>0</v>
      </c>
      <c r="J219" s="4">
        <v>151</v>
      </c>
      <c r="K219" s="16">
        <f t="shared" si="28"/>
        <v>8.7712674190981276E-4</v>
      </c>
      <c r="L219" s="4">
        <v>155</v>
      </c>
      <c r="M219" s="16">
        <f t="shared" si="29"/>
        <v>0.47839506172839508</v>
      </c>
      <c r="N219" s="4">
        <v>0</v>
      </c>
      <c r="O219" s="16">
        <f t="shared" si="30"/>
        <v>0</v>
      </c>
      <c r="P219" s="4">
        <v>113</v>
      </c>
      <c r="Q219" s="16">
        <f t="shared" si="31"/>
        <v>0.34876543209876543</v>
      </c>
      <c r="R219" s="4">
        <v>53</v>
      </c>
      <c r="S219" s="16">
        <f t="shared" si="32"/>
        <v>0.16358024691358025</v>
      </c>
      <c r="T219" s="4"/>
      <c r="U219" s="16">
        <f t="shared" si="33"/>
        <v>0</v>
      </c>
      <c r="V219" s="4"/>
      <c r="W219" s="16">
        <f t="shared" si="34"/>
        <v>0</v>
      </c>
      <c r="X219" s="4"/>
      <c r="Y219" s="16">
        <f t="shared" si="35"/>
        <v>0</v>
      </c>
      <c r="Z219" s="4"/>
      <c r="AA219" s="16">
        <f t="shared" si="36"/>
        <v>0</v>
      </c>
      <c r="AB219" s="4">
        <v>114</v>
      </c>
      <c r="AC219" s="16">
        <f t="shared" si="37"/>
        <v>0.35185185185185186</v>
      </c>
      <c r="AD219" s="4"/>
      <c r="AE219" s="16">
        <f t="shared" si="38"/>
        <v>0</v>
      </c>
      <c r="AF219" s="4"/>
      <c r="AG219" s="16">
        <f t="shared" si="39"/>
        <v>0</v>
      </c>
      <c r="AH219" s="4"/>
      <c r="AI219" s="16">
        <f t="shared" si="40"/>
        <v>0</v>
      </c>
      <c r="AJ219" s="4"/>
      <c r="AK219" s="16">
        <f t="shared" si="41"/>
        <v>0</v>
      </c>
      <c r="AL219" s="4">
        <v>0</v>
      </c>
      <c r="AM219" s="16">
        <f t="shared" si="42"/>
        <v>0</v>
      </c>
      <c r="AN219" s="4"/>
      <c r="AO219" s="16">
        <f t="shared" si="43"/>
        <v>0</v>
      </c>
      <c r="AP219" s="4"/>
      <c r="AQ219" s="16">
        <f t="shared" si="44"/>
        <v>0</v>
      </c>
      <c r="AR219" s="4">
        <v>332</v>
      </c>
      <c r="AS219" s="16">
        <f t="shared" si="45"/>
        <v>1.0246913580246915</v>
      </c>
      <c r="AT219" s="4">
        <v>0</v>
      </c>
      <c r="AU219" s="16">
        <f t="shared" si="46"/>
        <v>0</v>
      </c>
      <c r="AV219" s="76"/>
      <c r="AW219" s="76"/>
      <c r="AX219" s="76"/>
      <c r="AY219" s="76"/>
      <c r="AZ219" s="76"/>
    </row>
    <row r="220" spans="1:52" ht="13.9">
      <c r="A220" s="81" t="s">
        <v>130</v>
      </c>
      <c r="B220" s="81" t="s">
        <v>32</v>
      </c>
      <c r="C220" s="4">
        <v>5600</v>
      </c>
      <c r="D220" s="4">
        <f t="shared" si="48"/>
        <v>5569</v>
      </c>
      <c r="E220" s="16">
        <f t="shared" si="47"/>
        <v>0.99446428571428569</v>
      </c>
      <c r="F220" s="4">
        <v>31</v>
      </c>
      <c r="G220" s="16">
        <f t="shared" si="26"/>
        <v>5.5357142857142853E-3</v>
      </c>
      <c r="H220" s="82">
        <v>0</v>
      </c>
      <c r="I220" s="16">
        <f t="shared" si="27"/>
        <v>0</v>
      </c>
      <c r="J220" s="4">
        <v>6</v>
      </c>
      <c r="K220" s="16">
        <f t="shared" si="28"/>
        <v>1.0714285714285715E-3</v>
      </c>
      <c r="L220" s="4">
        <v>5</v>
      </c>
      <c r="M220" s="16">
        <f t="shared" si="29"/>
        <v>1.5432098765432098E-2</v>
      </c>
      <c r="N220" s="4">
        <v>0</v>
      </c>
      <c r="O220" s="16">
        <f t="shared" si="30"/>
        <v>0</v>
      </c>
      <c r="P220" s="4"/>
      <c r="Q220" s="16">
        <f t="shared" si="31"/>
        <v>0</v>
      </c>
      <c r="R220" s="4"/>
      <c r="S220" s="16">
        <f t="shared" si="32"/>
        <v>0</v>
      </c>
      <c r="T220" s="4"/>
      <c r="U220" s="16">
        <f t="shared" si="33"/>
        <v>0</v>
      </c>
      <c r="V220" s="4"/>
      <c r="W220" s="16">
        <f t="shared" si="34"/>
        <v>0</v>
      </c>
      <c r="X220" s="4"/>
      <c r="Y220" s="16">
        <f t="shared" si="35"/>
        <v>0</v>
      </c>
      <c r="Z220" s="4"/>
      <c r="AA220" s="16">
        <f t="shared" si="36"/>
        <v>0</v>
      </c>
      <c r="AB220" s="4">
        <v>5</v>
      </c>
      <c r="AC220" s="16">
        <f t="shared" si="37"/>
        <v>1.5432098765432098E-2</v>
      </c>
      <c r="AD220" s="4"/>
      <c r="AE220" s="16">
        <f t="shared" si="38"/>
        <v>0</v>
      </c>
      <c r="AF220" s="4"/>
      <c r="AG220" s="16">
        <f t="shared" si="39"/>
        <v>0</v>
      </c>
      <c r="AH220" s="4"/>
      <c r="AI220" s="16">
        <f t="shared" si="40"/>
        <v>0</v>
      </c>
      <c r="AJ220" s="4"/>
      <c r="AK220" s="16">
        <f t="shared" si="41"/>
        <v>0</v>
      </c>
      <c r="AL220" s="4">
        <v>0</v>
      </c>
      <c r="AM220" s="16">
        <f t="shared" si="42"/>
        <v>0</v>
      </c>
      <c r="AN220" s="4"/>
      <c r="AO220" s="16">
        <f t="shared" si="43"/>
        <v>0</v>
      </c>
      <c r="AP220" s="4"/>
      <c r="AQ220" s="16">
        <f t="shared" si="44"/>
        <v>0</v>
      </c>
      <c r="AR220" s="4">
        <v>15</v>
      </c>
      <c r="AS220" s="16">
        <f t="shared" si="45"/>
        <v>4.6296296296296294E-2</v>
      </c>
      <c r="AT220" s="4">
        <v>0</v>
      </c>
      <c r="AU220" s="16">
        <f t="shared" si="46"/>
        <v>0</v>
      </c>
      <c r="AV220" s="76"/>
      <c r="AW220" s="76"/>
      <c r="AX220" s="76"/>
      <c r="AY220" s="76"/>
      <c r="AZ220" s="76"/>
    </row>
    <row r="221" spans="1:52" ht="13.9">
      <c r="A221" s="81" t="s">
        <v>132</v>
      </c>
      <c r="B221" s="81" t="s">
        <v>32</v>
      </c>
      <c r="C221" s="4">
        <v>45220</v>
      </c>
      <c r="D221" s="4">
        <f t="shared" si="48"/>
        <v>45040</v>
      </c>
      <c r="E221" s="16">
        <f t="shared" si="47"/>
        <v>0.99601946041574529</v>
      </c>
      <c r="F221" s="4">
        <v>180</v>
      </c>
      <c r="G221" s="16">
        <f t="shared" si="26"/>
        <v>3.9805395842547548E-3</v>
      </c>
      <c r="H221" s="82">
        <v>0</v>
      </c>
      <c r="I221" s="16">
        <f t="shared" si="27"/>
        <v>0</v>
      </c>
      <c r="J221" s="4">
        <v>26</v>
      </c>
      <c r="K221" s="16">
        <f t="shared" si="28"/>
        <v>5.7496682883679791E-4</v>
      </c>
      <c r="L221" s="4">
        <v>40</v>
      </c>
      <c r="M221" s="16">
        <f t="shared" si="29"/>
        <v>0.12345679012345678</v>
      </c>
      <c r="N221" s="4">
        <v>0</v>
      </c>
      <c r="O221" s="16">
        <f t="shared" si="30"/>
        <v>0</v>
      </c>
      <c r="P221" s="4">
        <v>23</v>
      </c>
      <c r="Q221" s="16">
        <f t="shared" si="31"/>
        <v>7.098765432098765E-2</v>
      </c>
      <c r="R221" s="4">
        <v>8</v>
      </c>
      <c r="S221" s="16">
        <f t="shared" si="32"/>
        <v>2.4691358024691357E-2</v>
      </c>
      <c r="T221" s="4"/>
      <c r="U221" s="16">
        <f t="shared" si="33"/>
        <v>0</v>
      </c>
      <c r="V221" s="4"/>
      <c r="W221" s="16">
        <f t="shared" si="34"/>
        <v>0</v>
      </c>
      <c r="X221" s="4"/>
      <c r="Y221" s="16">
        <f t="shared" si="35"/>
        <v>0</v>
      </c>
      <c r="Z221" s="4"/>
      <c r="AA221" s="16">
        <f t="shared" si="36"/>
        <v>0</v>
      </c>
      <c r="AB221" s="4">
        <v>27</v>
      </c>
      <c r="AC221" s="16">
        <f t="shared" si="37"/>
        <v>8.3333333333333329E-2</v>
      </c>
      <c r="AD221" s="4"/>
      <c r="AE221" s="16">
        <f t="shared" si="38"/>
        <v>0</v>
      </c>
      <c r="AF221" s="4"/>
      <c r="AG221" s="16">
        <f t="shared" si="39"/>
        <v>0</v>
      </c>
      <c r="AH221" s="4"/>
      <c r="AI221" s="16">
        <f t="shared" si="40"/>
        <v>0</v>
      </c>
      <c r="AJ221" s="4"/>
      <c r="AK221" s="16">
        <f t="shared" si="41"/>
        <v>0</v>
      </c>
      <c r="AL221" s="4">
        <v>0</v>
      </c>
      <c r="AM221" s="16">
        <f t="shared" si="42"/>
        <v>0</v>
      </c>
      <c r="AN221" s="4"/>
      <c r="AO221" s="16">
        <f t="shared" si="43"/>
        <v>0</v>
      </c>
      <c r="AP221" s="4"/>
      <c r="AQ221" s="16">
        <f t="shared" si="44"/>
        <v>0</v>
      </c>
      <c r="AR221" s="4">
        <v>56</v>
      </c>
      <c r="AS221" s="16">
        <f t="shared" si="45"/>
        <v>0.1728395061728395</v>
      </c>
      <c r="AT221" s="4">
        <v>0</v>
      </c>
      <c r="AU221" s="16">
        <f t="shared" si="46"/>
        <v>0</v>
      </c>
      <c r="AV221" s="76"/>
      <c r="AW221" s="76"/>
      <c r="AX221" s="76"/>
      <c r="AY221" s="76"/>
      <c r="AZ221" s="76"/>
    </row>
    <row r="222" spans="1:52" ht="13.9">
      <c r="A222" s="81" t="s">
        <v>132</v>
      </c>
      <c r="B222" s="81" t="s">
        <v>32</v>
      </c>
      <c r="C222" s="4">
        <v>36436</v>
      </c>
      <c r="D222" s="4">
        <f t="shared" si="48"/>
        <v>36270</v>
      </c>
      <c r="E222" s="16">
        <f t="shared" si="47"/>
        <v>0.99544406630804694</v>
      </c>
      <c r="F222" s="4">
        <v>166</v>
      </c>
      <c r="G222" s="16">
        <f t="shared" si="26"/>
        <v>4.5559336919530138E-3</v>
      </c>
      <c r="H222" s="82">
        <v>0</v>
      </c>
      <c r="I222" s="16">
        <f t="shared" si="27"/>
        <v>0</v>
      </c>
      <c r="J222" s="4">
        <v>23</v>
      </c>
      <c r="K222" s="16">
        <f t="shared" si="28"/>
        <v>6.3124382478867049E-4</v>
      </c>
      <c r="L222" s="4">
        <v>35</v>
      </c>
      <c r="M222" s="16">
        <f t="shared" si="29"/>
        <v>0.10802469135802469</v>
      </c>
      <c r="N222" s="4">
        <v>0</v>
      </c>
      <c r="O222" s="16">
        <f t="shared" si="30"/>
        <v>0</v>
      </c>
      <c r="P222" s="4">
        <v>28</v>
      </c>
      <c r="Q222" s="16">
        <f t="shared" si="31"/>
        <v>8.6419753086419748E-2</v>
      </c>
      <c r="R222" s="4"/>
      <c r="S222" s="16">
        <f t="shared" si="32"/>
        <v>0</v>
      </c>
      <c r="T222" s="4"/>
      <c r="U222" s="16">
        <f t="shared" si="33"/>
        <v>0</v>
      </c>
      <c r="V222" s="4"/>
      <c r="W222" s="16">
        <f t="shared" si="34"/>
        <v>0</v>
      </c>
      <c r="X222" s="4"/>
      <c r="Y222" s="16">
        <f t="shared" si="35"/>
        <v>0</v>
      </c>
      <c r="Z222" s="4"/>
      <c r="AA222" s="16">
        <f t="shared" si="36"/>
        <v>0</v>
      </c>
      <c r="AB222" s="4">
        <v>20</v>
      </c>
      <c r="AC222" s="16">
        <f t="shared" si="37"/>
        <v>6.1728395061728392E-2</v>
      </c>
      <c r="AD222" s="4"/>
      <c r="AE222" s="16">
        <f t="shared" si="38"/>
        <v>0</v>
      </c>
      <c r="AF222" s="4"/>
      <c r="AG222" s="16">
        <f t="shared" si="39"/>
        <v>0</v>
      </c>
      <c r="AH222" s="4"/>
      <c r="AI222" s="16">
        <f t="shared" si="40"/>
        <v>0</v>
      </c>
      <c r="AJ222" s="4"/>
      <c r="AK222" s="16">
        <f t="shared" si="41"/>
        <v>0</v>
      </c>
      <c r="AL222" s="4">
        <v>0</v>
      </c>
      <c r="AM222" s="16">
        <f t="shared" si="42"/>
        <v>0</v>
      </c>
      <c r="AN222" s="4"/>
      <c r="AO222" s="16">
        <f t="shared" si="43"/>
        <v>0</v>
      </c>
      <c r="AP222" s="4"/>
      <c r="AQ222" s="16">
        <f t="shared" si="44"/>
        <v>0</v>
      </c>
      <c r="AR222" s="4">
        <v>60</v>
      </c>
      <c r="AS222" s="16">
        <f t="shared" si="45"/>
        <v>0.18518518518518517</v>
      </c>
      <c r="AT222" s="4">
        <v>0</v>
      </c>
      <c r="AU222" s="16">
        <f t="shared" si="46"/>
        <v>0</v>
      </c>
      <c r="AV222" s="76"/>
      <c r="AW222" s="76"/>
      <c r="AX222" s="76"/>
      <c r="AY222" s="76"/>
      <c r="AZ222" s="76"/>
    </row>
    <row r="223" spans="1:52" ht="13.9">
      <c r="A223" s="81" t="s">
        <v>132</v>
      </c>
      <c r="B223" s="81" t="s">
        <v>32</v>
      </c>
      <c r="C223" s="4">
        <v>29237</v>
      </c>
      <c r="D223" s="4">
        <f t="shared" si="48"/>
        <v>29109</v>
      </c>
      <c r="E223" s="16">
        <f t="shared" si="47"/>
        <v>0.9956219858398605</v>
      </c>
      <c r="F223" s="4">
        <v>128</v>
      </c>
      <c r="G223" s="16">
        <f t="shared" si="26"/>
        <v>4.3780141601395496E-3</v>
      </c>
      <c r="H223" s="82">
        <v>0</v>
      </c>
      <c r="I223" s="16">
        <f t="shared" si="27"/>
        <v>0</v>
      </c>
      <c r="J223" s="4">
        <v>15</v>
      </c>
      <c r="K223" s="16">
        <f t="shared" si="28"/>
        <v>5.1304853439135343E-4</v>
      </c>
      <c r="L223" s="4">
        <v>27</v>
      </c>
      <c r="M223" s="16">
        <f t="shared" si="29"/>
        <v>8.3333333333333329E-2</v>
      </c>
      <c r="N223" s="4">
        <v>0</v>
      </c>
      <c r="O223" s="16">
        <f t="shared" si="30"/>
        <v>0</v>
      </c>
      <c r="P223" s="4">
        <v>20</v>
      </c>
      <c r="Q223" s="16">
        <f t="shared" si="31"/>
        <v>6.1728395061728392E-2</v>
      </c>
      <c r="R223" s="4"/>
      <c r="S223" s="16">
        <f t="shared" si="32"/>
        <v>0</v>
      </c>
      <c r="T223" s="4"/>
      <c r="U223" s="16">
        <f t="shared" si="33"/>
        <v>0</v>
      </c>
      <c r="V223" s="4"/>
      <c r="W223" s="16">
        <f t="shared" si="34"/>
        <v>0</v>
      </c>
      <c r="X223" s="4"/>
      <c r="Y223" s="16">
        <f t="shared" si="35"/>
        <v>0</v>
      </c>
      <c r="Z223" s="4"/>
      <c r="AA223" s="16">
        <f t="shared" si="36"/>
        <v>0</v>
      </c>
      <c r="AB223" s="4">
        <v>15</v>
      </c>
      <c r="AC223" s="16">
        <f t="shared" si="37"/>
        <v>4.6296296296296294E-2</v>
      </c>
      <c r="AD223" s="4"/>
      <c r="AE223" s="16">
        <f t="shared" si="38"/>
        <v>0</v>
      </c>
      <c r="AF223" s="4"/>
      <c r="AG223" s="16">
        <f t="shared" si="39"/>
        <v>0</v>
      </c>
      <c r="AH223" s="4"/>
      <c r="AI223" s="16">
        <f t="shared" si="40"/>
        <v>0</v>
      </c>
      <c r="AJ223" s="4"/>
      <c r="AK223" s="16">
        <f t="shared" si="41"/>
        <v>0</v>
      </c>
      <c r="AL223" s="4">
        <v>0</v>
      </c>
      <c r="AM223" s="16">
        <f t="shared" si="42"/>
        <v>0</v>
      </c>
      <c r="AN223" s="4"/>
      <c r="AO223" s="16">
        <f t="shared" si="43"/>
        <v>0</v>
      </c>
      <c r="AP223" s="4"/>
      <c r="AQ223" s="16">
        <f t="shared" si="44"/>
        <v>0</v>
      </c>
      <c r="AR223" s="4">
        <v>51</v>
      </c>
      <c r="AS223" s="16">
        <f t="shared" si="45"/>
        <v>0.15740740740740741</v>
      </c>
      <c r="AT223" s="4">
        <v>0</v>
      </c>
      <c r="AU223" s="16">
        <f t="shared" si="46"/>
        <v>0</v>
      </c>
      <c r="AV223" s="76"/>
      <c r="AW223" s="76"/>
      <c r="AX223" s="76"/>
      <c r="AY223" s="76"/>
      <c r="AZ223" s="76"/>
    </row>
    <row r="224" spans="1:52" ht="13.9">
      <c r="A224" s="81" t="s">
        <v>137</v>
      </c>
      <c r="B224" s="81" t="s">
        <v>32</v>
      </c>
      <c r="C224" s="4">
        <v>54772</v>
      </c>
      <c r="D224" s="4">
        <f t="shared" si="48"/>
        <v>53974</v>
      </c>
      <c r="E224" s="16">
        <f t="shared" si="47"/>
        <v>0.98543051194040754</v>
      </c>
      <c r="F224" s="4">
        <v>798</v>
      </c>
      <c r="G224" s="16">
        <f t="shared" si="26"/>
        <v>1.4569488059592493E-2</v>
      </c>
      <c r="H224" s="82">
        <v>0</v>
      </c>
      <c r="I224" s="16">
        <f t="shared" si="27"/>
        <v>0</v>
      </c>
      <c r="J224" s="4">
        <v>641</v>
      </c>
      <c r="K224" s="16">
        <f t="shared" si="28"/>
        <v>1.170305995764259E-2</v>
      </c>
      <c r="L224" s="4">
        <v>0</v>
      </c>
      <c r="M224" s="16">
        <f t="shared" si="29"/>
        <v>0</v>
      </c>
      <c r="N224" s="4">
        <v>0</v>
      </c>
      <c r="O224" s="16">
        <f t="shared" si="30"/>
        <v>0</v>
      </c>
      <c r="P224" s="4">
        <v>0</v>
      </c>
      <c r="Q224" s="16">
        <f t="shared" si="31"/>
        <v>0</v>
      </c>
      <c r="R224" s="4">
        <v>0</v>
      </c>
      <c r="S224" s="16">
        <f t="shared" si="32"/>
        <v>0</v>
      </c>
      <c r="T224" s="4"/>
      <c r="U224" s="16">
        <f t="shared" si="33"/>
        <v>0</v>
      </c>
      <c r="V224" s="4"/>
      <c r="W224" s="16">
        <f t="shared" si="34"/>
        <v>0</v>
      </c>
      <c r="X224" s="4"/>
      <c r="Y224" s="16">
        <f t="shared" si="35"/>
        <v>0</v>
      </c>
      <c r="Z224" s="4"/>
      <c r="AA224" s="16">
        <f t="shared" si="36"/>
        <v>0</v>
      </c>
      <c r="AB224" s="4">
        <v>28</v>
      </c>
      <c r="AC224" s="16">
        <f t="shared" si="37"/>
        <v>8.6419753086419748E-2</v>
      </c>
      <c r="AD224" s="4"/>
      <c r="AE224" s="16">
        <f t="shared" si="38"/>
        <v>0</v>
      </c>
      <c r="AF224" s="4"/>
      <c r="AG224" s="16">
        <f t="shared" si="39"/>
        <v>0</v>
      </c>
      <c r="AH224" s="4"/>
      <c r="AI224" s="16">
        <f t="shared" si="40"/>
        <v>0</v>
      </c>
      <c r="AJ224" s="4"/>
      <c r="AK224" s="16">
        <f t="shared" si="41"/>
        <v>0</v>
      </c>
      <c r="AL224" s="4">
        <v>0</v>
      </c>
      <c r="AM224" s="16">
        <f t="shared" si="42"/>
        <v>0</v>
      </c>
      <c r="AN224" s="4"/>
      <c r="AO224" s="16">
        <f t="shared" si="43"/>
        <v>0</v>
      </c>
      <c r="AP224" s="4"/>
      <c r="AQ224" s="16">
        <f t="shared" si="44"/>
        <v>0</v>
      </c>
      <c r="AR224" s="4">
        <v>129</v>
      </c>
      <c r="AS224" s="16">
        <f t="shared" si="45"/>
        <v>0.39814814814814814</v>
      </c>
      <c r="AT224" s="4">
        <v>0</v>
      </c>
      <c r="AU224" s="16">
        <f t="shared" si="46"/>
        <v>0</v>
      </c>
      <c r="AV224" s="76"/>
      <c r="AW224" s="76"/>
      <c r="AX224" s="76"/>
      <c r="AY224" s="76"/>
      <c r="AZ224" s="76"/>
    </row>
    <row r="225" spans="1:52" ht="13.9">
      <c r="A225" s="81" t="s">
        <v>140</v>
      </c>
      <c r="B225" s="81" t="s">
        <v>32</v>
      </c>
      <c r="C225" s="4">
        <v>194320</v>
      </c>
      <c r="D225" s="4">
        <f t="shared" si="48"/>
        <v>192985</v>
      </c>
      <c r="E225" s="16">
        <f t="shared" si="47"/>
        <v>0.99312988884314535</v>
      </c>
      <c r="F225" s="4">
        <v>1335</v>
      </c>
      <c r="G225" s="16">
        <f t="shared" si="26"/>
        <v>6.8701111568546724E-3</v>
      </c>
      <c r="H225" s="82">
        <v>0</v>
      </c>
      <c r="I225" s="16">
        <f t="shared" si="27"/>
        <v>0</v>
      </c>
      <c r="J225" s="4">
        <v>103</v>
      </c>
      <c r="K225" s="16">
        <f t="shared" si="28"/>
        <v>5.3005351996706469E-4</v>
      </c>
      <c r="L225" s="4">
        <v>74</v>
      </c>
      <c r="M225" s="16">
        <f t="shared" si="29"/>
        <v>0.22839506172839505</v>
      </c>
      <c r="N225" s="4">
        <v>0</v>
      </c>
      <c r="O225" s="16">
        <f t="shared" si="30"/>
        <v>0</v>
      </c>
      <c r="P225" s="4">
        <v>159</v>
      </c>
      <c r="Q225" s="16">
        <f t="shared" si="31"/>
        <v>0.49074074074074076</v>
      </c>
      <c r="R225" s="4"/>
      <c r="S225" s="16">
        <f t="shared" si="32"/>
        <v>0</v>
      </c>
      <c r="T225" s="4"/>
      <c r="U225" s="16">
        <f t="shared" si="33"/>
        <v>0</v>
      </c>
      <c r="V225" s="4"/>
      <c r="W225" s="16">
        <f t="shared" si="34"/>
        <v>0</v>
      </c>
      <c r="X225" s="4"/>
      <c r="Y225" s="16">
        <f t="shared" si="35"/>
        <v>0</v>
      </c>
      <c r="Z225" s="4"/>
      <c r="AA225" s="16">
        <f t="shared" si="36"/>
        <v>0</v>
      </c>
      <c r="AB225" s="4">
        <v>68</v>
      </c>
      <c r="AC225" s="16">
        <f t="shared" si="37"/>
        <v>0.20987654320987653</v>
      </c>
      <c r="AD225" s="4"/>
      <c r="AE225" s="16">
        <f t="shared" si="38"/>
        <v>0</v>
      </c>
      <c r="AF225" s="4"/>
      <c r="AG225" s="16">
        <f t="shared" si="39"/>
        <v>0</v>
      </c>
      <c r="AH225" s="4"/>
      <c r="AI225" s="16">
        <f t="shared" si="40"/>
        <v>0</v>
      </c>
      <c r="AJ225" s="4"/>
      <c r="AK225" s="16">
        <f t="shared" si="41"/>
        <v>0</v>
      </c>
      <c r="AL225" s="4">
        <v>0</v>
      </c>
      <c r="AM225" s="16">
        <f t="shared" si="42"/>
        <v>0</v>
      </c>
      <c r="AN225" s="4"/>
      <c r="AO225" s="16">
        <f t="shared" si="43"/>
        <v>0</v>
      </c>
      <c r="AP225" s="4"/>
      <c r="AQ225" s="16">
        <f t="shared" si="44"/>
        <v>0</v>
      </c>
      <c r="AR225" s="4">
        <v>543</v>
      </c>
      <c r="AS225" s="16">
        <f t="shared" si="45"/>
        <v>1.6759259259259258</v>
      </c>
      <c r="AT225" s="4">
        <v>0</v>
      </c>
      <c r="AU225" s="16">
        <f t="shared" si="46"/>
        <v>0</v>
      </c>
      <c r="AV225" s="76"/>
      <c r="AW225" s="76"/>
      <c r="AX225" s="76"/>
      <c r="AY225" s="76"/>
      <c r="AZ225" s="76"/>
    </row>
    <row r="226" spans="1:52" ht="13.9">
      <c r="A226" s="81" t="s">
        <v>141</v>
      </c>
      <c r="B226" s="81" t="s">
        <v>32</v>
      </c>
      <c r="C226" s="4">
        <v>51550</v>
      </c>
      <c r="D226" s="4">
        <f t="shared" si="48"/>
        <v>51443</v>
      </c>
      <c r="E226" s="16">
        <f t="shared" si="47"/>
        <v>0.9979243452958293</v>
      </c>
      <c r="F226" s="4">
        <v>107</v>
      </c>
      <c r="G226" s="16">
        <f t="shared" si="26"/>
        <v>2.075654704170708E-3</v>
      </c>
      <c r="H226" s="82">
        <v>0</v>
      </c>
      <c r="I226" s="16">
        <f t="shared" si="27"/>
        <v>0</v>
      </c>
      <c r="J226" s="4">
        <v>25</v>
      </c>
      <c r="K226" s="16">
        <f t="shared" si="28"/>
        <v>4.8496605237633366E-4</v>
      </c>
      <c r="L226" s="4">
        <v>27</v>
      </c>
      <c r="M226" s="16">
        <f t="shared" si="29"/>
        <v>8.3333333333333329E-2</v>
      </c>
      <c r="N226" s="4">
        <v>0</v>
      </c>
      <c r="O226" s="16">
        <f t="shared" si="30"/>
        <v>0</v>
      </c>
      <c r="P226" s="4">
        <v>26</v>
      </c>
      <c r="Q226" s="16">
        <f t="shared" si="31"/>
        <v>8.0246913580246909E-2</v>
      </c>
      <c r="R226" s="4"/>
      <c r="S226" s="16">
        <f t="shared" si="32"/>
        <v>0</v>
      </c>
      <c r="T226" s="4"/>
      <c r="U226" s="16">
        <f t="shared" si="33"/>
        <v>0</v>
      </c>
      <c r="V226" s="4"/>
      <c r="W226" s="16">
        <f t="shared" si="34"/>
        <v>0</v>
      </c>
      <c r="X226" s="4"/>
      <c r="Y226" s="16">
        <f t="shared" si="35"/>
        <v>0</v>
      </c>
      <c r="Z226" s="4"/>
      <c r="AA226" s="16">
        <f t="shared" si="36"/>
        <v>0</v>
      </c>
      <c r="AB226" s="4">
        <v>17</v>
      </c>
      <c r="AC226" s="16">
        <f t="shared" si="37"/>
        <v>5.2469135802469133E-2</v>
      </c>
      <c r="AD226" s="4"/>
      <c r="AE226" s="16">
        <f t="shared" si="38"/>
        <v>0</v>
      </c>
      <c r="AF226" s="4"/>
      <c r="AG226" s="16">
        <f t="shared" si="39"/>
        <v>0</v>
      </c>
      <c r="AH226" s="4"/>
      <c r="AI226" s="16">
        <f t="shared" si="40"/>
        <v>0</v>
      </c>
      <c r="AJ226" s="4"/>
      <c r="AK226" s="16">
        <f t="shared" si="41"/>
        <v>0</v>
      </c>
      <c r="AL226" s="4">
        <v>0</v>
      </c>
      <c r="AM226" s="16">
        <f t="shared" si="42"/>
        <v>0</v>
      </c>
      <c r="AN226" s="4"/>
      <c r="AO226" s="16">
        <f t="shared" si="43"/>
        <v>0</v>
      </c>
      <c r="AP226" s="4"/>
      <c r="AQ226" s="16">
        <f t="shared" si="44"/>
        <v>0</v>
      </c>
      <c r="AR226" s="4">
        <v>12</v>
      </c>
      <c r="AS226" s="16">
        <f t="shared" si="45"/>
        <v>3.7037037037037035E-2</v>
      </c>
      <c r="AT226" s="4">
        <v>0</v>
      </c>
      <c r="AU226" s="16">
        <f t="shared" si="46"/>
        <v>0</v>
      </c>
      <c r="AV226" s="76"/>
      <c r="AW226" s="76"/>
      <c r="AX226" s="76"/>
      <c r="AY226" s="76"/>
      <c r="AZ226" s="76"/>
    </row>
    <row r="227" spans="1:52" ht="13.9">
      <c r="A227" s="81" t="s">
        <v>142</v>
      </c>
      <c r="B227" s="81" t="s">
        <v>32</v>
      </c>
      <c r="C227" s="4">
        <v>99046</v>
      </c>
      <c r="D227" s="4">
        <f t="shared" si="48"/>
        <v>98177</v>
      </c>
      <c r="E227" s="16">
        <f t="shared" si="47"/>
        <v>0.99122629889142422</v>
      </c>
      <c r="F227" s="4">
        <v>869</v>
      </c>
      <c r="G227" s="16">
        <f t="shared" si="26"/>
        <v>8.7737011085758133E-3</v>
      </c>
      <c r="H227" s="82">
        <v>0</v>
      </c>
      <c r="I227" s="16">
        <f t="shared" si="27"/>
        <v>0</v>
      </c>
      <c r="J227" s="4">
        <v>69</v>
      </c>
      <c r="K227" s="16">
        <f t="shared" si="28"/>
        <v>6.9664600286735456E-4</v>
      </c>
      <c r="L227" s="4">
        <v>38</v>
      </c>
      <c r="M227" s="16">
        <f t="shared" si="29"/>
        <v>0.11728395061728394</v>
      </c>
      <c r="N227" s="4">
        <v>0</v>
      </c>
      <c r="O227" s="16">
        <f t="shared" si="30"/>
        <v>0</v>
      </c>
      <c r="P227" s="4"/>
      <c r="Q227" s="16">
        <f t="shared" si="31"/>
        <v>0</v>
      </c>
      <c r="R227" s="4"/>
      <c r="S227" s="16">
        <f t="shared" si="32"/>
        <v>0</v>
      </c>
      <c r="T227" s="4"/>
      <c r="U227" s="16">
        <f t="shared" si="33"/>
        <v>0</v>
      </c>
      <c r="V227" s="4"/>
      <c r="W227" s="16">
        <f t="shared" si="34"/>
        <v>0</v>
      </c>
      <c r="X227" s="4"/>
      <c r="Y227" s="16">
        <f t="shared" si="35"/>
        <v>0</v>
      </c>
      <c r="Z227" s="4"/>
      <c r="AA227" s="16">
        <f t="shared" si="36"/>
        <v>0</v>
      </c>
      <c r="AB227" s="4">
        <v>57</v>
      </c>
      <c r="AC227" s="16">
        <f t="shared" si="37"/>
        <v>0.17592592592592593</v>
      </c>
      <c r="AD227" s="4"/>
      <c r="AE227" s="16">
        <f t="shared" si="38"/>
        <v>0</v>
      </c>
      <c r="AF227" s="4"/>
      <c r="AG227" s="16">
        <f t="shared" si="39"/>
        <v>0</v>
      </c>
      <c r="AH227" s="4"/>
      <c r="AI227" s="16">
        <f t="shared" si="40"/>
        <v>0</v>
      </c>
      <c r="AJ227" s="4"/>
      <c r="AK227" s="16">
        <f t="shared" si="41"/>
        <v>0</v>
      </c>
      <c r="AL227" s="4">
        <v>0</v>
      </c>
      <c r="AM227" s="16">
        <f t="shared" si="42"/>
        <v>0</v>
      </c>
      <c r="AN227" s="4"/>
      <c r="AO227" s="16">
        <f t="shared" si="43"/>
        <v>0</v>
      </c>
      <c r="AP227" s="4"/>
      <c r="AQ227" s="16">
        <f t="shared" si="44"/>
        <v>0</v>
      </c>
      <c r="AR227" s="4">
        <v>705</v>
      </c>
      <c r="AS227" s="16">
        <f t="shared" si="45"/>
        <v>2.175925925925926</v>
      </c>
      <c r="AT227" s="4">
        <v>0</v>
      </c>
      <c r="AU227" s="16">
        <f t="shared" si="46"/>
        <v>0</v>
      </c>
      <c r="AV227" s="76"/>
      <c r="AW227" s="76"/>
      <c r="AX227" s="76"/>
      <c r="AY227" s="76"/>
      <c r="AZ227" s="76"/>
    </row>
    <row r="228" spans="1:52" ht="13.9">
      <c r="A228" s="81" t="s">
        <v>142</v>
      </c>
      <c r="B228" s="81" t="s">
        <v>32</v>
      </c>
      <c r="C228" s="4">
        <v>22694</v>
      </c>
      <c r="D228" s="4">
        <f t="shared" si="48"/>
        <v>22438</v>
      </c>
      <c r="E228" s="16">
        <f t="shared" si="47"/>
        <v>0.98871948532651799</v>
      </c>
      <c r="F228" s="4">
        <v>256</v>
      </c>
      <c r="G228" s="16">
        <f t="shared" si="26"/>
        <v>1.1280514673481977E-2</v>
      </c>
      <c r="H228" s="82">
        <v>0</v>
      </c>
      <c r="I228" s="16">
        <f t="shared" si="27"/>
        <v>0</v>
      </c>
      <c r="J228" s="4">
        <v>18</v>
      </c>
      <c r="K228" s="16">
        <f t="shared" si="28"/>
        <v>7.9316118797920156E-4</v>
      </c>
      <c r="L228" s="4">
        <v>14</v>
      </c>
      <c r="M228" s="16">
        <f t="shared" si="29"/>
        <v>4.3209876543209874E-2</v>
      </c>
      <c r="N228" s="4">
        <v>0</v>
      </c>
      <c r="O228" s="16">
        <f t="shared" si="30"/>
        <v>0</v>
      </c>
      <c r="P228" s="4"/>
      <c r="Q228" s="16">
        <f t="shared" si="31"/>
        <v>0</v>
      </c>
      <c r="R228" s="4"/>
      <c r="S228" s="16">
        <f t="shared" si="32"/>
        <v>0</v>
      </c>
      <c r="T228" s="4"/>
      <c r="U228" s="16">
        <f t="shared" si="33"/>
        <v>0</v>
      </c>
      <c r="V228" s="4"/>
      <c r="W228" s="16">
        <f t="shared" si="34"/>
        <v>0</v>
      </c>
      <c r="X228" s="4"/>
      <c r="Y228" s="16">
        <f t="shared" si="35"/>
        <v>0</v>
      </c>
      <c r="Z228" s="4"/>
      <c r="AA228" s="16">
        <f t="shared" si="36"/>
        <v>0</v>
      </c>
      <c r="AB228" s="4">
        <v>13</v>
      </c>
      <c r="AC228" s="16">
        <f t="shared" si="37"/>
        <v>4.0123456790123455E-2</v>
      </c>
      <c r="AD228" s="4"/>
      <c r="AE228" s="16">
        <f t="shared" si="38"/>
        <v>0</v>
      </c>
      <c r="AF228" s="4"/>
      <c r="AG228" s="16">
        <f t="shared" si="39"/>
        <v>0</v>
      </c>
      <c r="AH228" s="4"/>
      <c r="AI228" s="16">
        <f t="shared" si="40"/>
        <v>0</v>
      </c>
      <c r="AJ228" s="4"/>
      <c r="AK228" s="16">
        <f t="shared" si="41"/>
        <v>0</v>
      </c>
      <c r="AL228" s="4">
        <v>0</v>
      </c>
      <c r="AM228" s="16">
        <f t="shared" si="42"/>
        <v>0</v>
      </c>
      <c r="AN228" s="4"/>
      <c r="AO228" s="16">
        <f t="shared" si="43"/>
        <v>0</v>
      </c>
      <c r="AP228" s="4"/>
      <c r="AQ228" s="16">
        <f t="shared" si="44"/>
        <v>0</v>
      </c>
      <c r="AR228" s="4">
        <v>211</v>
      </c>
      <c r="AS228" s="16">
        <f t="shared" si="45"/>
        <v>0.65123456790123457</v>
      </c>
      <c r="AT228" s="4">
        <v>0</v>
      </c>
      <c r="AU228" s="16">
        <f t="shared" si="46"/>
        <v>0</v>
      </c>
      <c r="AV228" s="76"/>
      <c r="AW228" s="76"/>
      <c r="AX228" s="76"/>
      <c r="AY228" s="76"/>
      <c r="AZ228" s="76"/>
    </row>
    <row r="229" spans="1:52" ht="13.9">
      <c r="A229" s="81" t="s">
        <v>142</v>
      </c>
      <c r="B229" s="81" t="s">
        <v>32</v>
      </c>
      <c r="C229" s="4">
        <v>26469</v>
      </c>
      <c r="D229" s="4">
        <f t="shared" si="48"/>
        <v>26263</v>
      </c>
      <c r="E229" s="16">
        <f t="shared" si="47"/>
        <v>0.99221731081642672</v>
      </c>
      <c r="F229" s="4">
        <v>206</v>
      </c>
      <c r="G229" s="16">
        <f t="shared" si="26"/>
        <v>7.7826891835732362E-3</v>
      </c>
      <c r="H229" s="82">
        <v>0</v>
      </c>
      <c r="I229" s="16">
        <f t="shared" si="27"/>
        <v>0</v>
      </c>
      <c r="J229" s="4">
        <v>17</v>
      </c>
      <c r="K229" s="16">
        <f t="shared" si="28"/>
        <v>6.4226075786769424E-4</v>
      </c>
      <c r="L229" s="4">
        <v>10</v>
      </c>
      <c r="M229" s="16">
        <f t="shared" si="29"/>
        <v>3.0864197530864196E-2</v>
      </c>
      <c r="N229" s="4">
        <v>0</v>
      </c>
      <c r="O229" s="16">
        <f t="shared" si="30"/>
        <v>0</v>
      </c>
      <c r="P229" s="4"/>
      <c r="Q229" s="16">
        <f t="shared" si="31"/>
        <v>0</v>
      </c>
      <c r="R229" s="4"/>
      <c r="S229" s="16">
        <f t="shared" si="32"/>
        <v>0</v>
      </c>
      <c r="T229" s="4"/>
      <c r="U229" s="16">
        <f t="shared" si="33"/>
        <v>0</v>
      </c>
      <c r="V229" s="4"/>
      <c r="W229" s="16">
        <f t="shared" si="34"/>
        <v>0</v>
      </c>
      <c r="X229" s="4"/>
      <c r="Y229" s="16">
        <f t="shared" si="35"/>
        <v>0</v>
      </c>
      <c r="Z229" s="4"/>
      <c r="AA229" s="16">
        <f t="shared" si="36"/>
        <v>0</v>
      </c>
      <c r="AB229" s="4">
        <v>15</v>
      </c>
      <c r="AC229" s="16">
        <f t="shared" si="37"/>
        <v>4.6296296296296294E-2</v>
      </c>
      <c r="AD229" s="4"/>
      <c r="AE229" s="16">
        <f t="shared" si="38"/>
        <v>0</v>
      </c>
      <c r="AF229" s="4"/>
      <c r="AG229" s="16">
        <f t="shared" si="39"/>
        <v>0</v>
      </c>
      <c r="AH229" s="4"/>
      <c r="AI229" s="16">
        <f t="shared" si="40"/>
        <v>0</v>
      </c>
      <c r="AJ229" s="4"/>
      <c r="AK229" s="16">
        <f t="shared" si="41"/>
        <v>0</v>
      </c>
      <c r="AL229" s="4">
        <v>0</v>
      </c>
      <c r="AM229" s="16">
        <f t="shared" si="42"/>
        <v>0</v>
      </c>
      <c r="AN229" s="4"/>
      <c r="AO229" s="16">
        <f t="shared" si="43"/>
        <v>0</v>
      </c>
      <c r="AP229" s="4"/>
      <c r="AQ229" s="16">
        <f t="shared" si="44"/>
        <v>0</v>
      </c>
      <c r="AR229" s="4">
        <v>164</v>
      </c>
      <c r="AS229" s="16">
        <f t="shared" si="45"/>
        <v>0.50617283950617287</v>
      </c>
      <c r="AT229" s="4">
        <v>0</v>
      </c>
      <c r="AU229" s="16">
        <f t="shared" si="46"/>
        <v>0</v>
      </c>
      <c r="AV229" s="76"/>
      <c r="AW229" s="76"/>
      <c r="AX229" s="76"/>
      <c r="AY229" s="76"/>
      <c r="AZ229" s="76"/>
    </row>
    <row r="230" spans="1:52" ht="13.9">
      <c r="A230" s="81" t="s">
        <v>124</v>
      </c>
      <c r="B230" s="81" t="s">
        <v>32</v>
      </c>
      <c r="C230" s="4">
        <v>61300</v>
      </c>
      <c r="D230" s="4">
        <f t="shared" si="48"/>
        <v>60847</v>
      </c>
      <c r="E230" s="16">
        <f t="shared" si="47"/>
        <v>0.9926101141924959</v>
      </c>
      <c r="F230" s="4">
        <v>453</v>
      </c>
      <c r="G230" s="16">
        <f t="shared" si="26"/>
        <v>7.389885807504078E-3</v>
      </c>
      <c r="H230" s="82">
        <v>0</v>
      </c>
      <c r="I230" s="16">
        <f t="shared" si="27"/>
        <v>0</v>
      </c>
      <c r="J230" s="4">
        <v>59</v>
      </c>
      <c r="K230" s="16">
        <f t="shared" si="28"/>
        <v>9.624796084828711E-4</v>
      </c>
      <c r="L230" s="4">
        <v>54</v>
      </c>
      <c r="M230" s="16">
        <f t="shared" si="29"/>
        <v>0.16666666666666666</v>
      </c>
      <c r="N230" s="4">
        <v>0</v>
      </c>
      <c r="O230" s="16">
        <f t="shared" si="30"/>
        <v>0</v>
      </c>
      <c r="P230" s="4">
        <v>49</v>
      </c>
      <c r="Q230" s="16">
        <f t="shared" si="31"/>
        <v>0.15123456790123457</v>
      </c>
      <c r="R230" s="4"/>
      <c r="S230" s="16">
        <f t="shared" si="32"/>
        <v>0</v>
      </c>
      <c r="T230" s="4">
        <v>68</v>
      </c>
      <c r="U230" s="16">
        <f t="shared" si="33"/>
        <v>0.20987654320987653</v>
      </c>
      <c r="V230" s="4"/>
      <c r="W230" s="16">
        <f t="shared" si="34"/>
        <v>0</v>
      </c>
      <c r="X230" s="4"/>
      <c r="Y230" s="16">
        <f t="shared" si="35"/>
        <v>0</v>
      </c>
      <c r="Z230" s="4"/>
      <c r="AA230" s="16">
        <f t="shared" si="36"/>
        <v>0</v>
      </c>
      <c r="AB230" s="4">
        <v>44</v>
      </c>
      <c r="AC230" s="16">
        <f t="shared" si="37"/>
        <v>0.13580246913580246</v>
      </c>
      <c r="AD230" s="4"/>
      <c r="AE230" s="16">
        <f t="shared" si="38"/>
        <v>0</v>
      </c>
      <c r="AF230" s="4"/>
      <c r="AG230" s="16">
        <f t="shared" si="39"/>
        <v>0</v>
      </c>
      <c r="AH230" s="4"/>
      <c r="AI230" s="16">
        <f t="shared" si="40"/>
        <v>0</v>
      </c>
      <c r="AJ230" s="4"/>
      <c r="AK230" s="16">
        <f t="shared" si="41"/>
        <v>0</v>
      </c>
      <c r="AL230" s="4">
        <v>0</v>
      </c>
      <c r="AM230" s="16">
        <f t="shared" si="42"/>
        <v>0</v>
      </c>
      <c r="AN230" s="4"/>
      <c r="AO230" s="16">
        <f t="shared" si="43"/>
        <v>0</v>
      </c>
      <c r="AP230" s="4"/>
      <c r="AQ230" s="16">
        <f t="shared" si="44"/>
        <v>0</v>
      </c>
      <c r="AR230" s="4">
        <v>179</v>
      </c>
      <c r="AS230" s="16">
        <f t="shared" si="45"/>
        <v>0.55246913580246915</v>
      </c>
      <c r="AT230" s="4">
        <v>0</v>
      </c>
      <c r="AU230" s="16">
        <f t="shared" si="46"/>
        <v>0</v>
      </c>
      <c r="AV230" s="76"/>
      <c r="AW230" s="76"/>
      <c r="AX230" s="76"/>
      <c r="AY230" s="76"/>
      <c r="AZ230" s="76"/>
    </row>
    <row r="231" spans="1:52" ht="13.9">
      <c r="A231" s="81" t="s">
        <v>124</v>
      </c>
      <c r="B231" s="81" t="s">
        <v>32</v>
      </c>
      <c r="C231" s="4">
        <v>223258</v>
      </c>
      <c r="D231" s="4">
        <f t="shared" si="48"/>
        <v>221479</v>
      </c>
      <c r="E231" s="16">
        <f t="shared" si="47"/>
        <v>0.99203164052351989</v>
      </c>
      <c r="F231" s="4">
        <v>1779</v>
      </c>
      <c r="G231" s="16">
        <f t="shared" si="26"/>
        <v>7.9683594764801257E-3</v>
      </c>
      <c r="H231" s="82">
        <v>0</v>
      </c>
      <c r="I231" s="16">
        <f t="shared" si="27"/>
        <v>0</v>
      </c>
      <c r="J231" s="4">
        <v>222</v>
      </c>
      <c r="K231" s="16">
        <f t="shared" si="28"/>
        <v>9.9436526350679482E-4</v>
      </c>
      <c r="L231" s="4">
        <v>214</v>
      </c>
      <c r="M231" s="16">
        <f t="shared" si="29"/>
        <v>0.66049382716049387</v>
      </c>
      <c r="N231" s="4">
        <v>0</v>
      </c>
      <c r="O231" s="16">
        <f t="shared" si="30"/>
        <v>0</v>
      </c>
      <c r="P231" s="4">
        <v>201</v>
      </c>
      <c r="Q231" s="16">
        <f t="shared" si="31"/>
        <v>0.62037037037037035</v>
      </c>
      <c r="R231" s="4"/>
      <c r="S231" s="16">
        <f t="shared" si="32"/>
        <v>0</v>
      </c>
      <c r="T231" s="4">
        <v>202</v>
      </c>
      <c r="U231" s="16">
        <f t="shared" si="33"/>
        <v>0.62345679012345678</v>
      </c>
      <c r="V231" s="4"/>
      <c r="W231" s="16">
        <f t="shared" si="34"/>
        <v>0</v>
      </c>
      <c r="X231" s="4"/>
      <c r="Y231" s="16">
        <f t="shared" si="35"/>
        <v>0</v>
      </c>
      <c r="Z231" s="4"/>
      <c r="AA231" s="16">
        <f t="shared" si="36"/>
        <v>0</v>
      </c>
      <c r="AB231" s="4">
        <v>189</v>
      </c>
      <c r="AC231" s="16">
        <f t="shared" si="37"/>
        <v>0.58333333333333337</v>
      </c>
      <c r="AD231" s="4"/>
      <c r="AE231" s="16">
        <f t="shared" si="38"/>
        <v>0</v>
      </c>
      <c r="AF231" s="4"/>
      <c r="AG231" s="16">
        <f t="shared" si="39"/>
        <v>0</v>
      </c>
      <c r="AH231" s="4"/>
      <c r="AI231" s="16">
        <f t="shared" si="40"/>
        <v>0</v>
      </c>
      <c r="AJ231" s="4"/>
      <c r="AK231" s="16">
        <f t="shared" si="41"/>
        <v>0</v>
      </c>
      <c r="AL231" s="4">
        <v>0</v>
      </c>
      <c r="AM231" s="16">
        <f t="shared" si="42"/>
        <v>0</v>
      </c>
      <c r="AN231" s="4"/>
      <c r="AO231" s="16">
        <f t="shared" si="43"/>
        <v>0</v>
      </c>
      <c r="AP231" s="4"/>
      <c r="AQ231" s="16">
        <f t="shared" si="44"/>
        <v>0</v>
      </c>
      <c r="AR231" s="4">
        <v>751</v>
      </c>
      <c r="AS231" s="16">
        <f t="shared" si="45"/>
        <v>2.3179012345679011</v>
      </c>
      <c r="AT231" s="4">
        <v>0</v>
      </c>
      <c r="AU231" s="16">
        <f t="shared" si="46"/>
        <v>0</v>
      </c>
      <c r="AV231" s="76"/>
      <c r="AW231" s="76"/>
      <c r="AX231" s="76"/>
      <c r="AY231" s="76"/>
      <c r="AZ231" s="76"/>
    </row>
    <row r="232" spans="1:52" ht="13.9">
      <c r="A232" s="81" t="s">
        <v>146</v>
      </c>
      <c r="B232" s="81" t="s">
        <v>32</v>
      </c>
      <c r="C232" s="4">
        <v>71971</v>
      </c>
      <c r="D232" s="4">
        <f t="shared" si="48"/>
        <v>71589</v>
      </c>
      <c r="E232" s="16">
        <f t="shared" si="47"/>
        <v>0.99469230662350117</v>
      </c>
      <c r="F232" s="4">
        <v>382</v>
      </c>
      <c r="G232" s="16">
        <f t="shared" si="26"/>
        <v>5.3076933764988673E-3</v>
      </c>
      <c r="H232" s="82">
        <v>0</v>
      </c>
      <c r="I232" s="16">
        <f t="shared" si="27"/>
        <v>0</v>
      </c>
      <c r="J232" s="4">
        <v>50</v>
      </c>
      <c r="K232" s="16">
        <f t="shared" si="28"/>
        <v>6.9472426393964236E-4</v>
      </c>
      <c r="L232" s="4">
        <v>39</v>
      </c>
      <c r="M232" s="16">
        <f t="shared" si="29"/>
        <v>0.12037037037037036</v>
      </c>
      <c r="N232" s="4">
        <v>0</v>
      </c>
      <c r="O232" s="16">
        <f t="shared" si="30"/>
        <v>0</v>
      </c>
      <c r="P232" s="4"/>
      <c r="Q232" s="16">
        <f t="shared" si="31"/>
        <v>0</v>
      </c>
      <c r="R232" s="4"/>
      <c r="S232" s="16">
        <f t="shared" si="32"/>
        <v>0</v>
      </c>
      <c r="T232" s="4">
        <v>0</v>
      </c>
      <c r="U232" s="16">
        <f t="shared" si="33"/>
        <v>0</v>
      </c>
      <c r="V232" s="4"/>
      <c r="W232" s="16">
        <f t="shared" si="34"/>
        <v>0</v>
      </c>
      <c r="X232" s="4"/>
      <c r="Y232" s="16">
        <f t="shared" si="35"/>
        <v>0</v>
      </c>
      <c r="Z232" s="4"/>
      <c r="AA232" s="16">
        <f t="shared" si="36"/>
        <v>0</v>
      </c>
      <c r="AB232" s="4">
        <v>53</v>
      </c>
      <c r="AC232" s="16">
        <f t="shared" si="37"/>
        <v>0.16358024691358025</v>
      </c>
      <c r="AD232" s="4"/>
      <c r="AE232" s="16">
        <f t="shared" si="38"/>
        <v>0</v>
      </c>
      <c r="AF232" s="4"/>
      <c r="AG232" s="16">
        <f t="shared" si="39"/>
        <v>0</v>
      </c>
      <c r="AH232" s="4"/>
      <c r="AI232" s="16">
        <f t="shared" si="40"/>
        <v>0</v>
      </c>
      <c r="AJ232" s="4"/>
      <c r="AK232" s="16">
        <f t="shared" si="41"/>
        <v>0</v>
      </c>
      <c r="AL232" s="4">
        <v>0</v>
      </c>
      <c r="AM232" s="16">
        <f t="shared" si="42"/>
        <v>0</v>
      </c>
      <c r="AN232" s="4"/>
      <c r="AO232" s="16">
        <f t="shared" si="43"/>
        <v>0</v>
      </c>
      <c r="AP232" s="4"/>
      <c r="AQ232" s="16">
        <f t="shared" si="44"/>
        <v>0</v>
      </c>
      <c r="AR232" s="4">
        <v>240</v>
      </c>
      <c r="AS232" s="16">
        <f t="shared" si="45"/>
        <v>0.7407407407407407</v>
      </c>
      <c r="AT232" s="4">
        <v>0</v>
      </c>
      <c r="AU232" s="16">
        <f t="shared" si="46"/>
        <v>0</v>
      </c>
      <c r="AV232" s="76"/>
      <c r="AW232" s="76"/>
      <c r="AX232" s="76"/>
      <c r="AY232" s="76"/>
      <c r="AZ232" s="76"/>
    </row>
    <row r="233" spans="1:52" ht="13.9">
      <c r="A233" s="81" t="s">
        <v>146</v>
      </c>
      <c r="B233" s="81" t="s">
        <v>32</v>
      </c>
      <c r="C233" s="4">
        <v>78532</v>
      </c>
      <c r="D233" s="4">
        <f t="shared" si="48"/>
        <v>78083</v>
      </c>
      <c r="E233" s="16">
        <f t="shared" si="47"/>
        <v>0.99428258544287684</v>
      </c>
      <c r="F233" s="4">
        <v>449</v>
      </c>
      <c r="G233" s="16">
        <f t="shared" si="26"/>
        <v>5.7174145571232109E-3</v>
      </c>
      <c r="H233" s="82">
        <v>0</v>
      </c>
      <c r="I233" s="16">
        <f t="shared" si="27"/>
        <v>0</v>
      </c>
      <c r="J233" s="4">
        <v>53</v>
      </c>
      <c r="K233" s="16">
        <f t="shared" si="28"/>
        <v>6.7488412366933221E-4</v>
      </c>
      <c r="L233" s="4">
        <v>25</v>
      </c>
      <c r="M233" s="16">
        <f t="shared" si="29"/>
        <v>7.716049382716049E-2</v>
      </c>
      <c r="N233" s="4">
        <v>0</v>
      </c>
      <c r="O233" s="16">
        <f t="shared" si="30"/>
        <v>0</v>
      </c>
      <c r="P233" s="4">
        <v>47</v>
      </c>
      <c r="Q233" s="16">
        <f t="shared" si="31"/>
        <v>0.14506172839506173</v>
      </c>
      <c r="R233" s="4">
        <v>0</v>
      </c>
      <c r="S233" s="16">
        <f t="shared" si="32"/>
        <v>0</v>
      </c>
      <c r="T233" s="4">
        <v>0</v>
      </c>
      <c r="U233" s="16">
        <f t="shared" si="33"/>
        <v>0</v>
      </c>
      <c r="V233" s="4"/>
      <c r="W233" s="16">
        <f t="shared" si="34"/>
        <v>0</v>
      </c>
      <c r="X233" s="4"/>
      <c r="Y233" s="16">
        <f t="shared" si="35"/>
        <v>0</v>
      </c>
      <c r="Z233" s="4"/>
      <c r="AA233" s="16">
        <f t="shared" si="36"/>
        <v>0</v>
      </c>
      <c r="AB233" s="4">
        <v>49</v>
      </c>
      <c r="AC233" s="16">
        <f t="shared" si="37"/>
        <v>0.15123456790123457</v>
      </c>
      <c r="AD233" s="4"/>
      <c r="AE233" s="16">
        <f t="shared" si="38"/>
        <v>0</v>
      </c>
      <c r="AF233" s="4"/>
      <c r="AG233" s="16">
        <f t="shared" si="39"/>
        <v>0</v>
      </c>
      <c r="AH233" s="4"/>
      <c r="AI233" s="16">
        <f t="shared" si="40"/>
        <v>0</v>
      </c>
      <c r="AJ233" s="4"/>
      <c r="AK233" s="16">
        <f t="shared" si="41"/>
        <v>0</v>
      </c>
      <c r="AL233" s="4">
        <v>0</v>
      </c>
      <c r="AM233" s="16">
        <f t="shared" si="42"/>
        <v>0</v>
      </c>
      <c r="AN233" s="4"/>
      <c r="AO233" s="16">
        <f t="shared" si="43"/>
        <v>0</v>
      </c>
      <c r="AP233" s="4"/>
      <c r="AQ233" s="16">
        <f t="shared" si="44"/>
        <v>0</v>
      </c>
      <c r="AR233" s="4">
        <v>275</v>
      </c>
      <c r="AS233" s="16">
        <f t="shared" si="45"/>
        <v>0.84876543209876543</v>
      </c>
      <c r="AT233" s="4">
        <v>0</v>
      </c>
      <c r="AU233" s="16">
        <f t="shared" si="46"/>
        <v>0</v>
      </c>
      <c r="AV233" s="76"/>
      <c r="AW233" s="76"/>
      <c r="AX233" s="76"/>
      <c r="AY233" s="76"/>
      <c r="AZ233" s="76"/>
    </row>
    <row r="234" spans="1:52" ht="13.9">
      <c r="A234" s="81" t="s">
        <v>148</v>
      </c>
      <c r="B234" s="81" t="s">
        <v>32</v>
      </c>
      <c r="C234" s="4">
        <v>40345</v>
      </c>
      <c r="D234" s="4">
        <v>40066</v>
      </c>
      <c r="E234" s="16">
        <f t="shared" si="47"/>
        <v>0.99308464493741477</v>
      </c>
      <c r="F234" s="4">
        <v>279</v>
      </c>
      <c r="G234" s="16">
        <f t="shared" si="26"/>
        <v>6.9153550625852024E-3</v>
      </c>
      <c r="H234" s="4">
        <v>0</v>
      </c>
      <c r="I234" s="16">
        <f t="shared" si="27"/>
        <v>0</v>
      </c>
      <c r="J234" s="4">
        <v>65</v>
      </c>
      <c r="K234" s="16">
        <f t="shared" si="28"/>
        <v>1.611104226050316E-3</v>
      </c>
      <c r="L234" s="4">
        <v>8</v>
      </c>
      <c r="M234" s="16">
        <f t="shared" si="29"/>
        <v>2.4691358024691357E-2</v>
      </c>
      <c r="N234" s="4">
        <v>0</v>
      </c>
      <c r="O234" s="16">
        <f t="shared" si="30"/>
        <v>0</v>
      </c>
      <c r="P234" s="4">
        <v>90</v>
      </c>
      <c r="Q234" s="16">
        <f t="shared" si="31"/>
        <v>0.27777777777777779</v>
      </c>
      <c r="R234" s="4">
        <v>75</v>
      </c>
      <c r="S234" s="16">
        <f t="shared" si="32"/>
        <v>0.23148148148148148</v>
      </c>
      <c r="T234" s="4">
        <v>0</v>
      </c>
      <c r="U234" s="16">
        <f t="shared" si="33"/>
        <v>0</v>
      </c>
      <c r="V234" s="4"/>
      <c r="W234" s="16">
        <f t="shared" si="34"/>
        <v>0</v>
      </c>
      <c r="X234" s="4"/>
      <c r="Y234" s="16">
        <f t="shared" si="35"/>
        <v>0</v>
      </c>
      <c r="Z234" s="4"/>
      <c r="AA234" s="16">
        <f t="shared" si="36"/>
        <v>0</v>
      </c>
      <c r="AB234" s="4">
        <v>0</v>
      </c>
      <c r="AC234" s="16">
        <f t="shared" si="37"/>
        <v>0</v>
      </c>
      <c r="AD234" s="4"/>
      <c r="AE234" s="16">
        <f t="shared" si="38"/>
        <v>0</v>
      </c>
      <c r="AF234" s="4"/>
      <c r="AG234" s="16">
        <f t="shared" si="39"/>
        <v>0</v>
      </c>
      <c r="AH234" s="4"/>
      <c r="AI234" s="16">
        <f t="shared" si="40"/>
        <v>0</v>
      </c>
      <c r="AJ234" s="4"/>
      <c r="AK234" s="16">
        <f t="shared" si="41"/>
        <v>0</v>
      </c>
      <c r="AL234" s="4">
        <v>6</v>
      </c>
      <c r="AM234" s="16">
        <f t="shared" si="42"/>
        <v>1.8518518518518517E-2</v>
      </c>
      <c r="AN234" s="4"/>
      <c r="AO234" s="16">
        <f t="shared" si="43"/>
        <v>0</v>
      </c>
      <c r="AP234" s="4"/>
      <c r="AQ234" s="16">
        <f t="shared" si="44"/>
        <v>0</v>
      </c>
      <c r="AR234" s="4">
        <v>35</v>
      </c>
      <c r="AS234" s="16">
        <f t="shared" si="45"/>
        <v>0.10802469135802469</v>
      </c>
      <c r="AT234" s="4">
        <v>0</v>
      </c>
      <c r="AU234" s="16">
        <f t="shared" si="46"/>
        <v>0</v>
      </c>
      <c r="AV234" s="76"/>
      <c r="AW234" s="76"/>
      <c r="AX234" s="76"/>
      <c r="AY234" s="76"/>
      <c r="AZ234" s="76"/>
    </row>
    <row r="235" spans="1:52" ht="13.9">
      <c r="A235" s="81" t="s">
        <v>108</v>
      </c>
      <c r="B235" s="81" t="s">
        <v>32</v>
      </c>
      <c r="C235" s="83">
        <v>1867938</v>
      </c>
      <c r="D235" s="83">
        <v>1836599</v>
      </c>
      <c r="E235" s="16">
        <f t="shared" si="47"/>
        <v>0.98322267655564588</v>
      </c>
      <c r="F235" s="83">
        <v>31339</v>
      </c>
      <c r="G235" s="16">
        <f t="shared" si="26"/>
        <v>1.6777323444354147E-2</v>
      </c>
      <c r="H235" s="4">
        <v>417</v>
      </c>
      <c r="I235" s="16">
        <f t="shared" si="27"/>
        <v>1.287037037037037</v>
      </c>
      <c r="J235" s="4">
        <v>2211</v>
      </c>
      <c r="K235" s="16">
        <f t="shared" si="28"/>
        <v>1.1836581299807596E-3</v>
      </c>
      <c r="L235" s="4">
        <v>2467</v>
      </c>
      <c r="M235" s="16">
        <f t="shared" si="29"/>
        <v>7.6141975308641978</v>
      </c>
      <c r="N235" s="4"/>
      <c r="O235" s="16">
        <f t="shared" si="30"/>
        <v>0</v>
      </c>
      <c r="P235" s="4">
        <v>5133</v>
      </c>
      <c r="Q235" s="16">
        <f t="shared" si="31"/>
        <v>15.842592592592593</v>
      </c>
      <c r="R235" s="4">
        <v>8251</v>
      </c>
      <c r="S235" s="16">
        <f t="shared" si="32"/>
        <v>25.466049382716051</v>
      </c>
      <c r="T235" s="4"/>
      <c r="U235" s="16">
        <f t="shared" si="33"/>
        <v>0</v>
      </c>
      <c r="V235" s="4"/>
      <c r="W235" s="16">
        <f t="shared" si="34"/>
        <v>0</v>
      </c>
      <c r="X235" s="4"/>
      <c r="Y235" s="16">
        <f t="shared" si="35"/>
        <v>0</v>
      </c>
      <c r="Z235" s="4"/>
      <c r="AA235" s="16">
        <f t="shared" si="36"/>
        <v>0</v>
      </c>
      <c r="AB235" s="4">
        <v>571</v>
      </c>
      <c r="AC235" s="16">
        <f t="shared" si="37"/>
        <v>1.7623456790123457</v>
      </c>
      <c r="AD235" s="4"/>
      <c r="AE235" s="16">
        <f t="shared" si="38"/>
        <v>0</v>
      </c>
      <c r="AF235" s="4"/>
      <c r="AG235" s="16">
        <f t="shared" si="39"/>
        <v>0</v>
      </c>
      <c r="AH235" s="4"/>
      <c r="AI235" s="16">
        <f t="shared" si="40"/>
        <v>0</v>
      </c>
      <c r="AJ235" s="4"/>
      <c r="AK235" s="16">
        <f t="shared" si="41"/>
        <v>0</v>
      </c>
      <c r="AL235" s="4">
        <v>1457</v>
      </c>
      <c r="AM235" s="16">
        <f t="shared" si="42"/>
        <v>4.4969135802469138</v>
      </c>
      <c r="AN235" s="4">
        <v>10545</v>
      </c>
      <c r="AO235" s="16">
        <f t="shared" si="43"/>
        <v>32.546296296296298</v>
      </c>
      <c r="AP235" s="4"/>
      <c r="AQ235" s="16">
        <f t="shared" si="44"/>
        <v>0</v>
      </c>
      <c r="AR235" s="4">
        <f>129+158</f>
        <v>287</v>
      </c>
      <c r="AS235" s="16">
        <f t="shared" si="45"/>
        <v>0.88580246913580252</v>
      </c>
      <c r="AT235" s="4"/>
      <c r="AU235" s="16">
        <f t="shared" si="46"/>
        <v>0</v>
      </c>
      <c r="AV235" s="76"/>
      <c r="AW235" s="76"/>
      <c r="AX235" s="76"/>
      <c r="AY235" s="76"/>
      <c r="AZ235" s="76"/>
    </row>
    <row r="236" spans="1:52" ht="13.9">
      <c r="A236" s="81" t="s">
        <v>58</v>
      </c>
      <c r="B236" s="81" t="s">
        <v>32</v>
      </c>
      <c r="C236" s="4">
        <v>423755</v>
      </c>
      <c r="D236" s="4">
        <v>420203</v>
      </c>
      <c r="E236" s="16">
        <f t="shared" si="47"/>
        <v>0.99161779802008232</v>
      </c>
      <c r="F236" s="4">
        <v>3552</v>
      </c>
      <c r="G236" s="16">
        <f t="shared" si="26"/>
        <v>8.3822019799176407E-3</v>
      </c>
      <c r="H236" s="4">
        <v>0</v>
      </c>
      <c r="I236" s="16">
        <f t="shared" si="27"/>
        <v>0</v>
      </c>
      <c r="J236" s="4">
        <v>44</v>
      </c>
      <c r="K236" s="16">
        <f t="shared" si="28"/>
        <v>1.0383358308456538E-4</v>
      </c>
      <c r="L236" s="4">
        <v>400</v>
      </c>
      <c r="M236" s="16">
        <f t="shared" si="29"/>
        <v>1.2345679012345678</v>
      </c>
      <c r="N236" s="4">
        <v>0</v>
      </c>
      <c r="O236" s="16">
        <f t="shared" si="30"/>
        <v>0</v>
      </c>
      <c r="P236" s="4">
        <v>1420</v>
      </c>
      <c r="Q236" s="16">
        <f t="shared" si="31"/>
        <v>4.382716049382716</v>
      </c>
      <c r="R236" s="4">
        <v>1375</v>
      </c>
      <c r="S236" s="16">
        <f t="shared" si="32"/>
        <v>4.2438271604938276</v>
      </c>
      <c r="T236" s="4">
        <v>0</v>
      </c>
      <c r="U236" s="16">
        <f t="shared" si="33"/>
        <v>0</v>
      </c>
      <c r="V236" s="4"/>
      <c r="W236" s="16">
        <f t="shared" si="34"/>
        <v>0</v>
      </c>
      <c r="X236" s="4"/>
      <c r="Y236" s="16">
        <f t="shared" si="35"/>
        <v>0</v>
      </c>
      <c r="Z236" s="4"/>
      <c r="AA236" s="16">
        <f t="shared" si="36"/>
        <v>0</v>
      </c>
      <c r="AB236" s="4">
        <v>22</v>
      </c>
      <c r="AC236" s="16">
        <f t="shared" si="37"/>
        <v>6.7901234567901231E-2</v>
      </c>
      <c r="AD236" s="4"/>
      <c r="AE236" s="16">
        <f t="shared" si="38"/>
        <v>0</v>
      </c>
      <c r="AF236" s="4"/>
      <c r="AG236" s="16">
        <f t="shared" si="39"/>
        <v>0</v>
      </c>
      <c r="AH236" s="4"/>
      <c r="AI236" s="16">
        <f t="shared" si="40"/>
        <v>0</v>
      </c>
      <c r="AJ236" s="4"/>
      <c r="AK236" s="16">
        <f t="shared" si="41"/>
        <v>0</v>
      </c>
      <c r="AL236" s="4">
        <v>3</v>
      </c>
      <c r="AM236" s="16">
        <f t="shared" si="42"/>
        <v>9.2592592592592587E-3</v>
      </c>
      <c r="AN236" s="4">
        <v>258</v>
      </c>
      <c r="AO236" s="16">
        <f t="shared" si="43"/>
        <v>0.79629629629629628</v>
      </c>
      <c r="AP236" s="4">
        <v>0</v>
      </c>
      <c r="AQ236" s="16">
        <f t="shared" si="44"/>
        <v>0</v>
      </c>
      <c r="AR236" s="4">
        <v>0</v>
      </c>
      <c r="AS236" s="16">
        <f t="shared" si="45"/>
        <v>0</v>
      </c>
      <c r="AT236" s="4">
        <v>30</v>
      </c>
      <c r="AU236" s="16">
        <f t="shared" si="46"/>
        <v>9.2592592592592587E-2</v>
      </c>
      <c r="AV236" s="76"/>
      <c r="AW236" s="76"/>
      <c r="AX236" s="76"/>
      <c r="AY236" s="76"/>
      <c r="AZ236" s="76"/>
    </row>
    <row r="237" spans="1:52" ht="13.9">
      <c r="A237" s="81" t="s">
        <v>72</v>
      </c>
      <c r="B237" s="81" t="s">
        <v>32</v>
      </c>
      <c r="C237" s="4">
        <v>501848</v>
      </c>
      <c r="D237" s="4">
        <v>495148</v>
      </c>
      <c r="E237" s="16">
        <f t="shared" si="47"/>
        <v>0.98664934402448545</v>
      </c>
      <c r="F237" s="4">
        <v>6700</v>
      </c>
      <c r="G237" s="16">
        <f t="shared" si="26"/>
        <v>1.3350655975514499E-2</v>
      </c>
      <c r="H237" s="4">
        <v>0</v>
      </c>
      <c r="I237" s="16">
        <f t="shared" si="27"/>
        <v>0</v>
      </c>
      <c r="J237" s="4">
        <v>344</v>
      </c>
      <c r="K237" s="16">
        <f t="shared" si="28"/>
        <v>6.8546651575775934E-4</v>
      </c>
      <c r="L237" s="4">
        <v>933</v>
      </c>
      <c r="M237" s="16">
        <f t="shared" si="29"/>
        <v>2.8796296296296298</v>
      </c>
      <c r="N237" s="4">
        <v>0</v>
      </c>
      <c r="O237" s="16">
        <f t="shared" si="30"/>
        <v>0</v>
      </c>
      <c r="P237" s="4">
        <v>2030</v>
      </c>
      <c r="Q237" s="16">
        <f t="shared" si="31"/>
        <v>6.2654320987654319</v>
      </c>
      <c r="R237" s="4">
        <v>1877</v>
      </c>
      <c r="S237" s="16">
        <f t="shared" si="32"/>
        <v>5.7932098765432096</v>
      </c>
      <c r="T237" s="4">
        <v>0</v>
      </c>
      <c r="U237" s="16">
        <f t="shared" si="33"/>
        <v>0</v>
      </c>
      <c r="V237" s="4"/>
      <c r="W237" s="16">
        <f t="shared" si="34"/>
        <v>0</v>
      </c>
      <c r="X237" s="4"/>
      <c r="Y237" s="16">
        <f t="shared" si="35"/>
        <v>0</v>
      </c>
      <c r="Z237" s="4"/>
      <c r="AA237" s="16">
        <f t="shared" si="36"/>
        <v>0</v>
      </c>
      <c r="AB237" s="4">
        <v>49</v>
      </c>
      <c r="AC237" s="16">
        <f t="shared" si="37"/>
        <v>0.15123456790123457</v>
      </c>
      <c r="AD237" s="4"/>
      <c r="AE237" s="16">
        <f t="shared" si="38"/>
        <v>0</v>
      </c>
      <c r="AF237" s="4"/>
      <c r="AG237" s="16">
        <f t="shared" si="39"/>
        <v>0</v>
      </c>
      <c r="AH237" s="4"/>
      <c r="AI237" s="16">
        <f t="shared" si="40"/>
        <v>0</v>
      </c>
      <c r="AJ237" s="4"/>
      <c r="AK237" s="16">
        <f t="shared" si="41"/>
        <v>0</v>
      </c>
      <c r="AL237" s="4">
        <v>0</v>
      </c>
      <c r="AM237" s="16">
        <f t="shared" si="42"/>
        <v>0</v>
      </c>
      <c r="AN237" s="4">
        <v>1347</v>
      </c>
      <c r="AO237" s="16">
        <f t="shared" si="43"/>
        <v>4.1574074074074074</v>
      </c>
      <c r="AP237" s="4">
        <v>55</v>
      </c>
      <c r="AQ237" s="16">
        <f t="shared" si="44"/>
        <v>0.16975308641975309</v>
      </c>
      <c r="AR237" s="4">
        <v>0</v>
      </c>
      <c r="AS237" s="16">
        <f t="shared" si="45"/>
        <v>0</v>
      </c>
      <c r="AT237" s="4">
        <v>65</v>
      </c>
      <c r="AU237" s="16">
        <f t="shared" si="46"/>
        <v>0.20061728395061729</v>
      </c>
      <c r="AV237" s="76"/>
      <c r="AW237" s="76"/>
      <c r="AX237" s="76"/>
      <c r="AY237" s="76"/>
      <c r="AZ237" s="76"/>
    </row>
    <row r="238" spans="1:52" ht="13.9">
      <c r="A238" s="81" t="s">
        <v>47</v>
      </c>
      <c r="B238" s="81" t="s">
        <v>32</v>
      </c>
      <c r="C238" s="4">
        <v>195702</v>
      </c>
      <c r="D238" s="4">
        <v>192449</v>
      </c>
      <c r="E238" s="16">
        <f t="shared" si="47"/>
        <v>0.9833777886787054</v>
      </c>
      <c r="F238" s="4">
        <v>3253</v>
      </c>
      <c r="G238" s="16">
        <f t="shared" si="26"/>
        <v>1.6622211321294621E-2</v>
      </c>
      <c r="H238" s="4">
        <v>145</v>
      </c>
      <c r="I238" s="16">
        <f t="shared" si="27"/>
        <v>0.44753086419753085</v>
      </c>
      <c r="J238" s="4">
        <v>728</v>
      </c>
      <c r="K238" s="16">
        <f t="shared" si="28"/>
        <v>3.7199415437757406E-3</v>
      </c>
      <c r="L238" s="4">
        <v>77</v>
      </c>
      <c r="M238" s="16">
        <f t="shared" si="29"/>
        <v>0.23765432098765432</v>
      </c>
      <c r="N238" s="4">
        <v>25</v>
      </c>
      <c r="O238" s="16">
        <f t="shared" si="30"/>
        <v>7.716049382716049E-2</v>
      </c>
      <c r="P238" s="4">
        <v>51</v>
      </c>
      <c r="Q238" s="16">
        <f t="shared" si="31"/>
        <v>0.15740740740740741</v>
      </c>
      <c r="R238" s="4">
        <v>755</v>
      </c>
      <c r="S238" s="16">
        <f t="shared" si="32"/>
        <v>2.3302469135802468</v>
      </c>
      <c r="T238" s="4">
        <v>0</v>
      </c>
      <c r="U238" s="16">
        <f t="shared" si="33"/>
        <v>0</v>
      </c>
      <c r="V238" s="4"/>
      <c r="W238" s="16">
        <f t="shared" si="34"/>
        <v>0</v>
      </c>
      <c r="X238" s="4"/>
      <c r="Y238" s="16">
        <f t="shared" si="35"/>
        <v>0</v>
      </c>
      <c r="Z238" s="4"/>
      <c r="AA238" s="16">
        <f t="shared" si="36"/>
        <v>0</v>
      </c>
      <c r="AB238" s="4">
        <v>0</v>
      </c>
      <c r="AC238" s="16">
        <f t="shared" si="37"/>
        <v>0</v>
      </c>
      <c r="AD238" s="4"/>
      <c r="AE238" s="16">
        <f t="shared" si="38"/>
        <v>0</v>
      </c>
      <c r="AF238" s="4"/>
      <c r="AG238" s="16">
        <f t="shared" si="39"/>
        <v>0</v>
      </c>
      <c r="AH238" s="4"/>
      <c r="AI238" s="16">
        <f t="shared" si="40"/>
        <v>0</v>
      </c>
      <c r="AJ238" s="4"/>
      <c r="AK238" s="16">
        <f t="shared" si="41"/>
        <v>0</v>
      </c>
      <c r="AL238" s="4"/>
      <c r="AM238" s="16">
        <f t="shared" si="42"/>
        <v>0</v>
      </c>
      <c r="AN238" s="4">
        <v>722</v>
      </c>
      <c r="AO238" s="16">
        <f t="shared" si="43"/>
        <v>2.2283950617283952</v>
      </c>
      <c r="AP238" s="4"/>
      <c r="AQ238" s="16">
        <f t="shared" si="44"/>
        <v>0</v>
      </c>
      <c r="AR238" s="4">
        <f>285+405</f>
        <v>690</v>
      </c>
      <c r="AS238" s="16">
        <f t="shared" si="45"/>
        <v>2.1296296296296298</v>
      </c>
      <c r="AT238" s="4">
        <v>60</v>
      </c>
      <c r="AU238" s="16">
        <f t="shared" si="46"/>
        <v>0.18518518518518517</v>
      </c>
      <c r="AV238" s="76"/>
      <c r="AW238" s="76"/>
      <c r="AX238" s="76"/>
      <c r="AY238" s="76"/>
      <c r="AZ238" s="76"/>
    </row>
    <row r="239" spans="1:52" ht="13.9">
      <c r="A239" s="81" t="s">
        <v>35</v>
      </c>
      <c r="B239" s="81" t="s">
        <v>32</v>
      </c>
      <c r="C239" s="4">
        <v>375049</v>
      </c>
      <c r="D239" s="4">
        <v>372076</v>
      </c>
      <c r="E239" s="16">
        <f t="shared" si="47"/>
        <v>0.99207303578999007</v>
      </c>
      <c r="F239" s="4">
        <v>2973</v>
      </c>
      <c r="G239" s="16">
        <f t="shared" si="26"/>
        <v>7.9269642100098913E-3</v>
      </c>
      <c r="H239" s="4">
        <v>10</v>
      </c>
      <c r="I239" s="16">
        <f t="shared" si="27"/>
        <v>3.0864197530864196E-2</v>
      </c>
      <c r="J239" s="4">
        <v>394</v>
      </c>
      <c r="K239" s="16">
        <f t="shared" si="28"/>
        <v>1.0505293974920611E-3</v>
      </c>
      <c r="L239" s="4">
        <v>458</v>
      </c>
      <c r="M239" s="16">
        <f t="shared" si="29"/>
        <v>1.4135802469135803</v>
      </c>
      <c r="N239" s="4"/>
      <c r="O239" s="16">
        <f t="shared" si="30"/>
        <v>0</v>
      </c>
      <c r="P239" s="4">
        <v>262</v>
      </c>
      <c r="Q239" s="16">
        <f t="shared" si="31"/>
        <v>0.80864197530864201</v>
      </c>
      <c r="R239" s="4">
        <v>49</v>
      </c>
      <c r="S239" s="16">
        <f t="shared" si="32"/>
        <v>0.15123456790123457</v>
      </c>
      <c r="T239" s="4">
        <v>2</v>
      </c>
      <c r="U239" s="16">
        <f t="shared" si="33"/>
        <v>6.1728395061728392E-3</v>
      </c>
      <c r="V239" s="4"/>
      <c r="W239" s="16">
        <f t="shared" si="34"/>
        <v>0</v>
      </c>
      <c r="X239" s="4"/>
      <c r="Y239" s="16">
        <f t="shared" si="35"/>
        <v>0</v>
      </c>
      <c r="Z239" s="4">
        <v>105</v>
      </c>
      <c r="AA239" s="16">
        <f t="shared" si="36"/>
        <v>0.32407407407407407</v>
      </c>
      <c r="AB239" s="4">
        <v>118</v>
      </c>
      <c r="AC239" s="16">
        <f t="shared" si="37"/>
        <v>0.36419753086419754</v>
      </c>
      <c r="AD239" s="4"/>
      <c r="AE239" s="16">
        <f t="shared" si="38"/>
        <v>0</v>
      </c>
      <c r="AF239" s="4"/>
      <c r="AG239" s="16">
        <f t="shared" si="39"/>
        <v>0</v>
      </c>
      <c r="AH239" s="4"/>
      <c r="AI239" s="16">
        <f t="shared" si="40"/>
        <v>0</v>
      </c>
      <c r="AJ239" s="4"/>
      <c r="AK239" s="16">
        <f t="shared" si="41"/>
        <v>0</v>
      </c>
      <c r="AL239" s="4">
        <v>56</v>
      </c>
      <c r="AM239" s="16">
        <f t="shared" si="42"/>
        <v>0.1728395061728395</v>
      </c>
      <c r="AN239" s="4">
        <v>535</v>
      </c>
      <c r="AO239" s="16">
        <f t="shared" si="43"/>
        <v>1.6512345679012346</v>
      </c>
      <c r="AP239" s="4"/>
      <c r="AQ239" s="16">
        <f t="shared" si="44"/>
        <v>0</v>
      </c>
      <c r="AR239" s="4">
        <f>229+476</f>
        <v>705</v>
      </c>
      <c r="AS239" s="16">
        <f t="shared" si="45"/>
        <v>2.175925925925926</v>
      </c>
      <c r="AT239" s="4">
        <v>279</v>
      </c>
      <c r="AU239" s="16">
        <f t="shared" si="46"/>
        <v>0.86111111111111116</v>
      </c>
      <c r="AV239" s="76"/>
      <c r="AW239" s="76"/>
      <c r="AX239" s="76"/>
      <c r="AY239" s="76"/>
      <c r="AZ239" s="76"/>
    </row>
    <row r="240" spans="1:52" ht="13.9">
      <c r="A240" s="81" t="s">
        <v>102</v>
      </c>
      <c r="B240" s="81" t="s">
        <v>32</v>
      </c>
      <c r="C240" s="4">
        <v>140773</v>
      </c>
      <c r="D240" s="4">
        <v>137864</v>
      </c>
      <c r="E240" s="16">
        <f t="shared" si="47"/>
        <v>0.97933552598864837</v>
      </c>
      <c r="F240" s="4">
        <v>2909</v>
      </c>
      <c r="G240" s="16">
        <f t="shared" si="26"/>
        <v>2.0664474011351609E-2</v>
      </c>
      <c r="H240" s="4">
        <v>657</v>
      </c>
      <c r="I240" s="16">
        <f t="shared" si="27"/>
        <v>2.0277777777777777</v>
      </c>
      <c r="J240" s="4">
        <v>842</v>
      </c>
      <c r="K240" s="16">
        <f t="shared" si="28"/>
        <v>5.9812606110546769E-3</v>
      </c>
      <c r="L240" s="4">
        <v>61</v>
      </c>
      <c r="M240" s="16">
        <f t="shared" si="29"/>
        <v>0.18827160493827161</v>
      </c>
      <c r="N240" s="4"/>
      <c r="O240" s="16">
        <f t="shared" si="30"/>
        <v>0</v>
      </c>
      <c r="P240" s="4">
        <v>305</v>
      </c>
      <c r="Q240" s="16">
        <f t="shared" si="31"/>
        <v>0.94135802469135799</v>
      </c>
      <c r="R240" s="4">
        <v>19</v>
      </c>
      <c r="S240" s="16">
        <f t="shared" si="32"/>
        <v>5.8641975308641972E-2</v>
      </c>
      <c r="T240" s="4">
        <v>10</v>
      </c>
      <c r="U240" s="16">
        <f t="shared" si="33"/>
        <v>3.0864197530864196E-2</v>
      </c>
      <c r="V240" s="4"/>
      <c r="W240" s="16">
        <f t="shared" si="34"/>
        <v>0</v>
      </c>
      <c r="X240" s="4"/>
      <c r="Y240" s="16">
        <f t="shared" si="35"/>
        <v>0</v>
      </c>
      <c r="Z240" s="4"/>
      <c r="AA240" s="16">
        <f t="shared" si="36"/>
        <v>0</v>
      </c>
      <c r="AB240" s="4">
        <v>765</v>
      </c>
      <c r="AC240" s="16">
        <f t="shared" si="37"/>
        <v>2.3611111111111112</v>
      </c>
      <c r="AD240" s="4"/>
      <c r="AE240" s="16">
        <f t="shared" si="38"/>
        <v>0</v>
      </c>
      <c r="AF240" s="4"/>
      <c r="AG240" s="16">
        <f t="shared" si="39"/>
        <v>0</v>
      </c>
      <c r="AH240" s="4"/>
      <c r="AI240" s="16">
        <f t="shared" si="40"/>
        <v>0</v>
      </c>
      <c r="AJ240" s="4"/>
      <c r="AK240" s="16">
        <f t="shared" si="41"/>
        <v>0</v>
      </c>
      <c r="AL240" s="4"/>
      <c r="AM240" s="16">
        <f t="shared" si="42"/>
        <v>0</v>
      </c>
      <c r="AN240" s="4">
        <v>250</v>
      </c>
      <c r="AO240" s="16">
        <f t="shared" si="43"/>
        <v>0.77160493827160492</v>
      </c>
      <c r="AP240" s="4"/>
      <c r="AQ240" s="16">
        <f t="shared" si="44"/>
        <v>0</v>
      </c>
      <c r="AR240" s="4"/>
      <c r="AS240" s="16">
        <f t="shared" si="45"/>
        <v>0</v>
      </c>
      <c r="AT240" s="4"/>
      <c r="AU240" s="16">
        <f t="shared" si="46"/>
        <v>0</v>
      </c>
      <c r="AV240" s="76"/>
      <c r="AW240" s="76"/>
      <c r="AX240" s="76"/>
      <c r="AY240" s="76"/>
      <c r="AZ240" s="76"/>
    </row>
    <row r="241" spans="1:52" ht="13.9">
      <c r="A241" s="81" t="s">
        <v>31</v>
      </c>
      <c r="B241" s="81" t="s">
        <v>32</v>
      </c>
      <c r="C241" s="4">
        <v>0</v>
      </c>
      <c r="D241" s="4">
        <v>0</v>
      </c>
      <c r="E241" s="16" t="e">
        <f t="shared" si="47"/>
        <v>#DIV/0!</v>
      </c>
      <c r="F241" s="4"/>
      <c r="G241" s="16" t="e">
        <f t="shared" si="26"/>
        <v>#DIV/0!</v>
      </c>
      <c r="H241" s="4"/>
      <c r="I241" s="16">
        <f t="shared" si="27"/>
        <v>0</v>
      </c>
      <c r="J241" s="4"/>
      <c r="K241" s="16" t="e">
        <f t="shared" si="28"/>
        <v>#DIV/0!</v>
      </c>
      <c r="L241" s="4"/>
      <c r="M241" s="16">
        <f t="shared" si="29"/>
        <v>0</v>
      </c>
      <c r="N241" s="4"/>
      <c r="O241" s="16">
        <f t="shared" si="30"/>
        <v>0</v>
      </c>
      <c r="P241" s="4"/>
      <c r="Q241" s="16">
        <f t="shared" si="31"/>
        <v>0</v>
      </c>
      <c r="R241" s="4"/>
      <c r="S241" s="16">
        <f t="shared" si="32"/>
        <v>0</v>
      </c>
      <c r="T241" s="4"/>
      <c r="U241" s="16">
        <f t="shared" si="33"/>
        <v>0</v>
      </c>
      <c r="V241" s="4"/>
      <c r="W241" s="16">
        <f t="shared" si="34"/>
        <v>0</v>
      </c>
      <c r="X241" s="4"/>
      <c r="Y241" s="16">
        <f t="shared" si="35"/>
        <v>0</v>
      </c>
      <c r="Z241" s="4"/>
      <c r="AA241" s="16">
        <f t="shared" si="36"/>
        <v>0</v>
      </c>
      <c r="AB241" s="4"/>
      <c r="AC241" s="16">
        <f t="shared" si="37"/>
        <v>0</v>
      </c>
      <c r="AD241" s="4"/>
      <c r="AE241" s="16">
        <f t="shared" si="38"/>
        <v>0</v>
      </c>
      <c r="AF241" s="4"/>
      <c r="AG241" s="16">
        <f t="shared" si="39"/>
        <v>0</v>
      </c>
      <c r="AH241" s="4"/>
      <c r="AI241" s="16">
        <f t="shared" si="40"/>
        <v>0</v>
      </c>
      <c r="AJ241" s="4"/>
      <c r="AK241" s="16">
        <f t="shared" si="41"/>
        <v>0</v>
      </c>
      <c r="AL241" s="4"/>
      <c r="AM241" s="16">
        <f t="shared" si="42"/>
        <v>0</v>
      </c>
      <c r="AN241" s="4"/>
      <c r="AO241" s="16">
        <f t="shared" si="43"/>
        <v>0</v>
      </c>
      <c r="AP241" s="4"/>
      <c r="AQ241" s="16">
        <f t="shared" si="44"/>
        <v>0</v>
      </c>
      <c r="AR241" s="4"/>
      <c r="AS241" s="16">
        <f t="shared" si="45"/>
        <v>0</v>
      </c>
      <c r="AT241" s="4"/>
      <c r="AU241" s="16">
        <f t="shared" si="46"/>
        <v>0</v>
      </c>
      <c r="AV241" s="76"/>
      <c r="AW241" s="76"/>
      <c r="AX241" s="76"/>
      <c r="AY241" s="76"/>
      <c r="AZ241" s="76"/>
    </row>
    <row r="242" spans="1:52" ht="13.9">
      <c r="A242" s="81" t="s">
        <v>119</v>
      </c>
      <c r="B242" s="81" t="s">
        <v>32</v>
      </c>
      <c r="C242" s="4">
        <v>0</v>
      </c>
      <c r="D242" s="4">
        <v>0</v>
      </c>
      <c r="E242" s="16" t="e">
        <f t="shared" si="47"/>
        <v>#DIV/0!</v>
      </c>
      <c r="F242" s="4"/>
      <c r="G242" s="16" t="e">
        <f t="shared" si="26"/>
        <v>#DIV/0!</v>
      </c>
      <c r="H242" s="4"/>
      <c r="I242" s="16">
        <f t="shared" si="27"/>
        <v>0</v>
      </c>
      <c r="J242" s="4"/>
      <c r="K242" s="16" t="e">
        <f t="shared" si="28"/>
        <v>#DIV/0!</v>
      </c>
      <c r="L242" s="4"/>
      <c r="M242" s="16">
        <f t="shared" si="29"/>
        <v>0</v>
      </c>
      <c r="N242" s="4"/>
      <c r="O242" s="16">
        <f t="shared" si="30"/>
        <v>0</v>
      </c>
      <c r="P242" s="4"/>
      <c r="Q242" s="16">
        <f t="shared" si="31"/>
        <v>0</v>
      </c>
      <c r="R242" s="4"/>
      <c r="S242" s="16">
        <f t="shared" si="32"/>
        <v>0</v>
      </c>
      <c r="T242" s="4"/>
      <c r="U242" s="16">
        <f t="shared" si="33"/>
        <v>0</v>
      </c>
      <c r="V242" s="4"/>
      <c r="W242" s="16">
        <f t="shared" si="34"/>
        <v>0</v>
      </c>
      <c r="X242" s="4"/>
      <c r="Y242" s="16">
        <f t="shared" si="35"/>
        <v>0</v>
      </c>
      <c r="Z242" s="4"/>
      <c r="AA242" s="16">
        <f t="shared" si="36"/>
        <v>0</v>
      </c>
      <c r="AB242" s="4"/>
      <c r="AC242" s="16">
        <f t="shared" si="37"/>
        <v>0</v>
      </c>
      <c r="AD242" s="4"/>
      <c r="AE242" s="16">
        <f t="shared" si="38"/>
        <v>0</v>
      </c>
      <c r="AF242" s="4"/>
      <c r="AG242" s="16">
        <f t="shared" si="39"/>
        <v>0</v>
      </c>
      <c r="AH242" s="4"/>
      <c r="AI242" s="16">
        <f t="shared" si="40"/>
        <v>0</v>
      </c>
      <c r="AJ242" s="4"/>
      <c r="AK242" s="16">
        <f t="shared" si="41"/>
        <v>0</v>
      </c>
      <c r="AL242" s="4"/>
      <c r="AM242" s="16">
        <f t="shared" si="42"/>
        <v>0</v>
      </c>
      <c r="AN242" s="4"/>
      <c r="AO242" s="16">
        <f t="shared" si="43"/>
        <v>0</v>
      </c>
      <c r="AP242" s="4"/>
      <c r="AQ242" s="16">
        <f t="shared" si="44"/>
        <v>0</v>
      </c>
      <c r="AR242" s="4"/>
      <c r="AS242" s="16">
        <f t="shared" si="45"/>
        <v>0</v>
      </c>
      <c r="AT242" s="4"/>
      <c r="AU242" s="16">
        <f t="shared" si="46"/>
        <v>0</v>
      </c>
      <c r="AV242" s="76"/>
      <c r="AW242" s="76"/>
      <c r="AX242" s="76"/>
      <c r="AY242" s="76"/>
      <c r="AZ242" s="76"/>
    </row>
    <row r="243" spans="1:52" ht="13.9">
      <c r="A243" s="81" t="s">
        <v>91</v>
      </c>
      <c r="B243" s="81" t="s">
        <v>32</v>
      </c>
      <c r="C243" s="83">
        <v>641496</v>
      </c>
      <c r="D243" s="83">
        <v>635630</v>
      </c>
      <c r="E243" s="16">
        <f t="shared" si="47"/>
        <v>0.99085574968511103</v>
      </c>
      <c r="F243" s="4">
        <v>5866</v>
      </c>
      <c r="G243" s="16">
        <f t="shared" si="26"/>
        <v>9.1442503148889479E-3</v>
      </c>
      <c r="H243" s="4">
        <v>377</v>
      </c>
      <c r="I243" s="16">
        <f t="shared" si="27"/>
        <v>1.1635802469135803</v>
      </c>
      <c r="J243" s="4">
        <v>671</v>
      </c>
      <c r="K243" s="16">
        <f t="shared" si="28"/>
        <v>1.0459924925486676E-3</v>
      </c>
      <c r="L243" s="4">
        <v>5</v>
      </c>
      <c r="M243" s="16">
        <f t="shared" si="29"/>
        <v>1.5432098765432098E-2</v>
      </c>
      <c r="N243" s="4">
        <v>0</v>
      </c>
      <c r="O243" s="16">
        <f t="shared" si="30"/>
        <v>0</v>
      </c>
      <c r="P243" s="4">
        <v>732</v>
      </c>
      <c r="Q243" s="16">
        <f t="shared" si="31"/>
        <v>2.2592592592592591</v>
      </c>
      <c r="R243" s="4">
        <v>1566</v>
      </c>
      <c r="S243" s="16">
        <f t="shared" si="32"/>
        <v>4.833333333333333</v>
      </c>
      <c r="T243" s="4">
        <v>379</v>
      </c>
      <c r="U243" s="16">
        <f t="shared" si="33"/>
        <v>1.1697530864197532</v>
      </c>
      <c r="V243" s="4">
        <v>0</v>
      </c>
      <c r="W243" s="16">
        <f t="shared" si="34"/>
        <v>0</v>
      </c>
      <c r="X243" s="4">
        <v>0</v>
      </c>
      <c r="Y243" s="16">
        <f t="shared" si="35"/>
        <v>0</v>
      </c>
      <c r="Z243" s="4">
        <v>374</v>
      </c>
      <c r="AA243" s="16">
        <f t="shared" si="36"/>
        <v>1.154320987654321</v>
      </c>
      <c r="AB243" s="4">
        <v>0</v>
      </c>
      <c r="AC243" s="16">
        <f t="shared" si="37"/>
        <v>0</v>
      </c>
      <c r="AD243" s="4">
        <v>0</v>
      </c>
      <c r="AE243" s="16">
        <f t="shared" si="38"/>
        <v>0</v>
      </c>
      <c r="AF243" s="4">
        <v>0</v>
      </c>
      <c r="AG243" s="16">
        <f t="shared" si="39"/>
        <v>0</v>
      </c>
      <c r="AH243" s="4">
        <v>0</v>
      </c>
      <c r="AI243" s="16">
        <f t="shared" si="40"/>
        <v>0</v>
      </c>
      <c r="AJ243" s="4">
        <v>0</v>
      </c>
      <c r="AK243" s="16">
        <f t="shared" si="41"/>
        <v>0</v>
      </c>
      <c r="AL243" s="4">
        <v>11</v>
      </c>
      <c r="AM243" s="16">
        <f t="shared" si="42"/>
        <v>3.3950617283950615E-2</v>
      </c>
      <c r="AN243" s="4">
        <v>568</v>
      </c>
      <c r="AO243" s="16">
        <f t="shared" si="43"/>
        <v>1.7530864197530864</v>
      </c>
      <c r="AP243" s="4">
        <v>393</v>
      </c>
      <c r="AQ243" s="16">
        <f t="shared" si="44"/>
        <v>1.212962962962963</v>
      </c>
      <c r="AR243" s="4">
        <v>790</v>
      </c>
      <c r="AS243" s="16">
        <f t="shared" si="45"/>
        <v>2.4382716049382718</v>
      </c>
      <c r="AT243" s="4">
        <v>0</v>
      </c>
      <c r="AU243" s="16">
        <f t="shared" si="46"/>
        <v>0</v>
      </c>
      <c r="AV243" s="76"/>
      <c r="AW243" s="76"/>
      <c r="AX243" s="76"/>
      <c r="AY243" s="76"/>
      <c r="AZ243" s="76"/>
    </row>
    <row r="244" spans="1:52" ht="13.9">
      <c r="A244" s="81" t="s">
        <v>85</v>
      </c>
      <c r="B244" s="81" t="s">
        <v>32</v>
      </c>
      <c r="C244" s="4">
        <v>228724</v>
      </c>
      <c r="D244" s="84">
        <v>226410</v>
      </c>
      <c r="E244" s="16">
        <f t="shared" si="47"/>
        <v>0.98988300309543376</v>
      </c>
      <c r="F244" s="4">
        <v>2314</v>
      </c>
      <c r="G244" s="16">
        <f t="shared" si="26"/>
        <v>1.0116996904566203E-2</v>
      </c>
      <c r="H244" s="4"/>
      <c r="I244" s="16">
        <f t="shared" si="27"/>
        <v>0</v>
      </c>
      <c r="J244" s="4">
        <v>1081</v>
      </c>
      <c r="K244" s="16">
        <f t="shared" si="28"/>
        <v>4.7262202479844704E-3</v>
      </c>
      <c r="L244" s="4">
        <v>466</v>
      </c>
      <c r="M244" s="16">
        <f t="shared" si="29"/>
        <v>1.4382716049382716</v>
      </c>
      <c r="N244" s="4"/>
      <c r="O244" s="16">
        <f t="shared" si="30"/>
        <v>0</v>
      </c>
      <c r="P244" s="4"/>
      <c r="Q244" s="16">
        <f t="shared" si="31"/>
        <v>0</v>
      </c>
      <c r="R244" s="4">
        <v>431</v>
      </c>
      <c r="S244" s="16">
        <f t="shared" si="32"/>
        <v>1.3302469135802468</v>
      </c>
      <c r="T244" s="4"/>
      <c r="U244" s="16">
        <f t="shared" si="33"/>
        <v>0</v>
      </c>
      <c r="V244" s="4"/>
      <c r="W244" s="16">
        <f t="shared" si="34"/>
        <v>0</v>
      </c>
      <c r="X244" s="4"/>
      <c r="Y244" s="16">
        <f t="shared" si="35"/>
        <v>0</v>
      </c>
      <c r="Z244" s="4"/>
      <c r="AA244" s="16">
        <f t="shared" si="36"/>
        <v>0</v>
      </c>
      <c r="AB244" s="4"/>
      <c r="AC244" s="16">
        <f t="shared" si="37"/>
        <v>0</v>
      </c>
      <c r="AD244" s="4"/>
      <c r="AE244" s="16">
        <f t="shared" si="38"/>
        <v>0</v>
      </c>
      <c r="AF244" s="4"/>
      <c r="AG244" s="16">
        <f t="shared" si="39"/>
        <v>0</v>
      </c>
      <c r="AH244" s="4"/>
      <c r="AI244" s="16">
        <f t="shared" si="40"/>
        <v>0</v>
      </c>
      <c r="AJ244" s="4"/>
      <c r="AK244" s="16">
        <f t="shared" si="41"/>
        <v>0</v>
      </c>
      <c r="AL244" s="4">
        <v>58</v>
      </c>
      <c r="AM244" s="16">
        <f t="shared" si="42"/>
        <v>0.17901234567901234</v>
      </c>
      <c r="AN244" s="4">
        <v>236</v>
      </c>
      <c r="AO244" s="16">
        <f t="shared" si="43"/>
        <v>0.72839506172839508</v>
      </c>
      <c r="AP244" s="4"/>
      <c r="AQ244" s="16">
        <f t="shared" si="44"/>
        <v>0</v>
      </c>
      <c r="AR244" s="4">
        <v>42</v>
      </c>
      <c r="AS244" s="16">
        <f t="shared" si="45"/>
        <v>0.12962962962962962</v>
      </c>
      <c r="AT244" s="4"/>
      <c r="AU244" s="16">
        <f t="shared" si="46"/>
        <v>0</v>
      </c>
      <c r="AV244" s="76"/>
      <c r="AW244" s="76"/>
      <c r="AX244" s="76"/>
      <c r="AY244" s="76"/>
      <c r="AZ244" s="76"/>
    </row>
    <row r="245" spans="1:52" ht="13.9">
      <c r="A245" s="81" t="s">
        <v>118</v>
      </c>
      <c r="B245" s="81" t="s">
        <v>32</v>
      </c>
      <c r="C245" s="4">
        <v>0</v>
      </c>
      <c r="D245" s="4">
        <v>0</v>
      </c>
      <c r="E245" s="16" t="e">
        <f t="shared" si="47"/>
        <v>#DIV/0!</v>
      </c>
      <c r="F245" s="4">
        <v>0</v>
      </c>
      <c r="G245" s="16" t="e">
        <f t="shared" si="26"/>
        <v>#DIV/0!</v>
      </c>
      <c r="H245" s="4"/>
      <c r="I245" s="16">
        <f t="shared" si="27"/>
        <v>0</v>
      </c>
      <c r="J245" s="4"/>
      <c r="K245" s="16" t="e">
        <f t="shared" si="28"/>
        <v>#DIV/0!</v>
      </c>
      <c r="L245" s="4"/>
      <c r="M245" s="16">
        <f t="shared" si="29"/>
        <v>0</v>
      </c>
      <c r="N245" s="4"/>
      <c r="O245" s="16">
        <f t="shared" si="30"/>
        <v>0</v>
      </c>
      <c r="P245" s="4"/>
      <c r="Q245" s="16">
        <f t="shared" si="31"/>
        <v>0</v>
      </c>
      <c r="R245" s="4"/>
      <c r="S245" s="16">
        <f t="shared" si="32"/>
        <v>0</v>
      </c>
      <c r="T245" s="4"/>
      <c r="U245" s="16">
        <f t="shared" si="33"/>
        <v>0</v>
      </c>
      <c r="V245" s="4"/>
      <c r="W245" s="16">
        <f t="shared" si="34"/>
        <v>0</v>
      </c>
      <c r="X245" s="4"/>
      <c r="Y245" s="16">
        <f t="shared" si="35"/>
        <v>0</v>
      </c>
      <c r="Z245" s="4"/>
      <c r="AA245" s="16">
        <f t="shared" si="36"/>
        <v>0</v>
      </c>
      <c r="AB245" s="4"/>
      <c r="AC245" s="16">
        <f t="shared" si="37"/>
        <v>0</v>
      </c>
      <c r="AD245" s="4"/>
      <c r="AE245" s="16">
        <f t="shared" si="38"/>
        <v>0</v>
      </c>
      <c r="AF245" s="4"/>
      <c r="AG245" s="16">
        <f t="shared" si="39"/>
        <v>0</v>
      </c>
      <c r="AH245" s="4"/>
      <c r="AI245" s="16">
        <f t="shared" si="40"/>
        <v>0</v>
      </c>
      <c r="AJ245" s="4"/>
      <c r="AK245" s="16">
        <f t="shared" si="41"/>
        <v>0</v>
      </c>
      <c r="AL245" s="4"/>
      <c r="AM245" s="16">
        <f t="shared" si="42"/>
        <v>0</v>
      </c>
      <c r="AN245" s="4"/>
      <c r="AO245" s="16">
        <f t="shared" si="43"/>
        <v>0</v>
      </c>
      <c r="AP245" s="4"/>
      <c r="AQ245" s="16">
        <f t="shared" si="44"/>
        <v>0</v>
      </c>
      <c r="AR245" s="4"/>
      <c r="AS245" s="16">
        <f t="shared" si="45"/>
        <v>0</v>
      </c>
      <c r="AT245" s="4"/>
      <c r="AU245" s="16">
        <f t="shared" si="46"/>
        <v>0</v>
      </c>
      <c r="AV245" s="76"/>
      <c r="AW245" s="76"/>
      <c r="AX245" s="76"/>
      <c r="AY245" s="76"/>
      <c r="AZ245" s="76"/>
    </row>
    <row r="246" spans="1:52" ht="13.9">
      <c r="A246" s="81" t="s">
        <v>81</v>
      </c>
      <c r="B246" s="81" t="s">
        <v>32</v>
      </c>
      <c r="C246" s="4">
        <v>0</v>
      </c>
      <c r="D246" s="4">
        <v>0</v>
      </c>
      <c r="E246" s="16" t="e">
        <f t="shared" si="47"/>
        <v>#DIV/0!</v>
      </c>
      <c r="F246" s="4">
        <v>0</v>
      </c>
      <c r="G246" s="16" t="e">
        <f t="shared" si="26"/>
        <v>#DIV/0!</v>
      </c>
      <c r="H246" s="4"/>
      <c r="I246" s="16">
        <f t="shared" si="27"/>
        <v>0</v>
      </c>
      <c r="J246" s="4"/>
      <c r="K246" s="16" t="e">
        <f t="shared" si="28"/>
        <v>#DIV/0!</v>
      </c>
      <c r="L246" s="4"/>
      <c r="M246" s="16">
        <f t="shared" si="29"/>
        <v>0</v>
      </c>
      <c r="N246" s="4"/>
      <c r="O246" s="16">
        <f t="shared" si="30"/>
        <v>0</v>
      </c>
      <c r="P246" s="4"/>
      <c r="Q246" s="16">
        <f t="shared" si="31"/>
        <v>0</v>
      </c>
      <c r="R246" s="4"/>
      <c r="S246" s="16">
        <f t="shared" si="32"/>
        <v>0</v>
      </c>
      <c r="T246" s="4"/>
      <c r="U246" s="16">
        <f t="shared" si="33"/>
        <v>0</v>
      </c>
      <c r="V246" s="4"/>
      <c r="W246" s="16">
        <f t="shared" si="34"/>
        <v>0</v>
      </c>
      <c r="X246" s="4"/>
      <c r="Y246" s="16">
        <f t="shared" si="35"/>
        <v>0</v>
      </c>
      <c r="Z246" s="4"/>
      <c r="AA246" s="16">
        <f t="shared" si="36"/>
        <v>0</v>
      </c>
      <c r="AB246" s="4"/>
      <c r="AC246" s="16">
        <f t="shared" si="37"/>
        <v>0</v>
      </c>
      <c r="AD246" s="4"/>
      <c r="AE246" s="16">
        <f t="shared" si="38"/>
        <v>0</v>
      </c>
      <c r="AF246" s="4"/>
      <c r="AG246" s="16">
        <f t="shared" si="39"/>
        <v>0</v>
      </c>
      <c r="AH246" s="4"/>
      <c r="AI246" s="16">
        <f t="shared" si="40"/>
        <v>0</v>
      </c>
      <c r="AJ246" s="4"/>
      <c r="AK246" s="16">
        <f t="shared" si="41"/>
        <v>0</v>
      </c>
      <c r="AL246" s="4"/>
      <c r="AM246" s="16">
        <f t="shared" si="42"/>
        <v>0</v>
      </c>
      <c r="AN246" s="4"/>
      <c r="AO246" s="16">
        <f t="shared" si="43"/>
        <v>0</v>
      </c>
      <c r="AP246" s="4"/>
      <c r="AQ246" s="16">
        <f t="shared" si="44"/>
        <v>0</v>
      </c>
      <c r="AR246" s="4"/>
      <c r="AS246" s="16">
        <f t="shared" si="45"/>
        <v>0</v>
      </c>
      <c r="AT246" s="4"/>
      <c r="AU246" s="16">
        <f t="shared" si="46"/>
        <v>0</v>
      </c>
      <c r="AV246" s="76"/>
      <c r="AW246" s="76"/>
      <c r="AX246" s="76"/>
      <c r="AY246" s="76"/>
      <c r="AZ246" s="76"/>
    </row>
    <row r="247" spans="1:52" ht="13.9">
      <c r="A247" s="73" t="s">
        <v>31</v>
      </c>
      <c r="B247" s="73" t="s">
        <v>34</v>
      </c>
      <c r="C247" s="8"/>
      <c r="D247" s="8"/>
      <c r="E247" s="16" t="e">
        <f t="shared" si="47"/>
        <v>#DIV/0!</v>
      </c>
      <c r="F247" s="8"/>
      <c r="G247" s="16" t="e">
        <f t="shared" si="26"/>
        <v>#DIV/0!</v>
      </c>
      <c r="H247" s="8"/>
      <c r="I247" s="17" t="e">
        <f t="shared" ref="I247:I371" si="49">H247/C247</f>
        <v>#DIV/0!</v>
      </c>
      <c r="J247" s="8"/>
      <c r="K247" s="17" t="e">
        <f t="shared" si="28"/>
        <v>#DIV/0!</v>
      </c>
      <c r="L247" s="8"/>
      <c r="M247" s="17" t="e">
        <f t="shared" ref="M247:M371" si="50">L247/C247</f>
        <v>#DIV/0!</v>
      </c>
      <c r="N247" s="8"/>
      <c r="O247" s="17" t="e">
        <f t="shared" ref="O247:O371" si="51">N247/C247</f>
        <v>#DIV/0!</v>
      </c>
      <c r="P247" s="8"/>
      <c r="Q247" s="17" t="e">
        <f t="shared" ref="Q247:Q371" si="52">P247/C247</f>
        <v>#DIV/0!</v>
      </c>
      <c r="R247" s="8"/>
      <c r="S247" s="17" t="e">
        <f t="shared" ref="S247:S371" si="53">R247/C247</f>
        <v>#DIV/0!</v>
      </c>
      <c r="T247" s="8"/>
      <c r="U247" s="17" t="e">
        <f t="shared" ref="U247:U371" si="54">T247/C247</f>
        <v>#DIV/0!</v>
      </c>
      <c r="V247" s="8"/>
      <c r="W247" s="17" t="e">
        <f t="shared" ref="W247:W371" si="55">V247/C247</f>
        <v>#DIV/0!</v>
      </c>
      <c r="X247" s="8"/>
      <c r="Y247" s="17" t="e">
        <f t="shared" ref="Y247:Y371" si="56">X247/C247</f>
        <v>#DIV/0!</v>
      </c>
      <c r="Z247" s="8"/>
      <c r="AA247" s="17" t="e">
        <f t="shared" ref="AA247:AA371" si="57">Z247/C247</f>
        <v>#DIV/0!</v>
      </c>
      <c r="AB247" s="8"/>
      <c r="AC247" s="17" t="e">
        <f t="shared" ref="AC247:AC371" si="58">AB247/C247</f>
        <v>#DIV/0!</v>
      </c>
      <c r="AD247" s="8"/>
      <c r="AE247" s="17" t="e">
        <f t="shared" ref="AE247:AE371" si="59">AD247/C247</f>
        <v>#DIV/0!</v>
      </c>
      <c r="AF247" s="8"/>
      <c r="AG247" s="17" t="e">
        <f t="shared" ref="AG247:AG371" si="60">AF247/C247</f>
        <v>#DIV/0!</v>
      </c>
      <c r="AH247" s="8"/>
      <c r="AI247" s="17" t="e">
        <f t="shared" ref="AI247:AI371" si="61">AH247/C247</f>
        <v>#DIV/0!</v>
      </c>
      <c r="AJ247" s="8"/>
      <c r="AK247" s="17" t="e">
        <f t="shared" ref="AK247:AK371" si="62">AJ247/C247</f>
        <v>#DIV/0!</v>
      </c>
      <c r="AL247" s="8"/>
      <c r="AM247" s="17" t="e">
        <f t="shared" ref="AM247:AM371" si="63">AL247/C247</f>
        <v>#DIV/0!</v>
      </c>
      <c r="AN247" s="8"/>
      <c r="AO247" s="17" t="e">
        <f t="shared" ref="AO247:AO371" si="64">AN247/C247</f>
        <v>#DIV/0!</v>
      </c>
      <c r="AP247" s="8"/>
      <c r="AQ247" s="17" t="e">
        <f t="shared" ref="AQ247:AQ371" si="65">AP247/C247</f>
        <v>#DIV/0!</v>
      </c>
      <c r="AR247" s="8"/>
      <c r="AS247" s="17" t="e">
        <f t="shared" ref="AS247:AS371" si="66">AR247/C247</f>
        <v>#DIV/0!</v>
      </c>
      <c r="AT247" s="8"/>
      <c r="AU247" s="17" t="e">
        <f t="shared" ref="AU247:AU371" si="67">AT247/C247</f>
        <v>#DIV/0!</v>
      </c>
      <c r="AV247" s="76"/>
      <c r="AW247" s="76"/>
      <c r="AX247" s="76"/>
      <c r="AY247" s="76"/>
      <c r="AZ247" s="76"/>
    </row>
    <row r="248" spans="1:52" ht="13.9">
      <c r="A248" s="73" t="s">
        <v>35</v>
      </c>
      <c r="B248" s="73" t="s">
        <v>34</v>
      </c>
      <c r="C248" s="22">
        <v>64844</v>
      </c>
      <c r="D248" s="22">
        <v>64466</v>
      </c>
      <c r="E248" s="16">
        <f t="shared" si="47"/>
        <v>0.99417062488433783</v>
      </c>
      <c r="F248" s="22">
        <v>378</v>
      </c>
      <c r="G248" s="16">
        <f t="shared" si="26"/>
        <v>5.829375115662205E-3</v>
      </c>
      <c r="H248" s="22">
        <v>4</v>
      </c>
      <c r="I248" s="17">
        <f t="shared" si="49"/>
        <v>6.1686509160446612E-5</v>
      </c>
      <c r="J248" s="25">
        <v>50</v>
      </c>
      <c r="K248" s="17">
        <f t="shared" si="28"/>
        <v>7.7108136450558258E-4</v>
      </c>
      <c r="L248" s="25">
        <v>42</v>
      </c>
      <c r="M248" s="17">
        <f t="shared" si="50"/>
        <v>6.4770834618468941E-4</v>
      </c>
      <c r="N248" s="22"/>
      <c r="O248" s="17">
        <f t="shared" si="51"/>
        <v>0</v>
      </c>
      <c r="P248" s="25">
        <v>9</v>
      </c>
      <c r="Q248" s="17">
        <f t="shared" si="52"/>
        <v>1.3879464561100487E-4</v>
      </c>
      <c r="R248" s="22">
        <v>25</v>
      </c>
      <c r="S248" s="17">
        <f t="shared" si="53"/>
        <v>3.8554068225279129E-4</v>
      </c>
      <c r="T248" s="22">
        <v>7</v>
      </c>
      <c r="U248" s="17">
        <f t="shared" si="54"/>
        <v>1.0795139103078156E-4</v>
      </c>
      <c r="V248" s="22"/>
      <c r="W248" s="17">
        <f t="shared" si="55"/>
        <v>0</v>
      </c>
      <c r="X248" s="22"/>
      <c r="Y248" s="17">
        <f t="shared" si="56"/>
        <v>0</v>
      </c>
      <c r="Z248" s="22">
        <v>26</v>
      </c>
      <c r="AA248" s="17">
        <f t="shared" si="57"/>
        <v>4.0096230954290296E-4</v>
      </c>
      <c r="AB248" s="25">
        <v>24</v>
      </c>
      <c r="AC248" s="17">
        <f t="shared" si="58"/>
        <v>3.7011905496267967E-4</v>
      </c>
      <c r="AD248" s="22"/>
      <c r="AE248" s="17">
        <f t="shared" si="59"/>
        <v>0</v>
      </c>
      <c r="AF248" s="22"/>
      <c r="AG248" s="17">
        <f t="shared" si="60"/>
        <v>0</v>
      </c>
      <c r="AH248" s="22"/>
      <c r="AI248" s="17">
        <f t="shared" si="61"/>
        <v>0</v>
      </c>
      <c r="AJ248" s="22"/>
      <c r="AK248" s="17">
        <f t="shared" si="62"/>
        <v>0</v>
      </c>
      <c r="AL248" s="25">
        <v>13</v>
      </c>
      <c r="AM248" s="17">
        <f t="shared" si="63"/>
        <v>2.0048115477145148E-4</v>
      </c>
      <c r="AN248" s="22">
        <v>64</v>
      </c>
      <c r="AO248" s="17">
        <f t="shared" si="64"/>
        <v>9.8698414656714578E-4</v>
      </c>
      <c r="AP248" s="22">
        <v>0</v>
      </c>
      <c r="AQ248" s="17">
        <f t="shared" si="65"/>
        <v>0</v>
      </c>
      <c r="AR248" s="22">
        <v>73</v>
      </c>
      <c r="AS248" s="17">
        <f t="shared" si="66"/>
        <v>1.1257787921781506E-3</v>
      </c>
      <c r="AT248" s="22"/>
      <c r="AU248" s="17">
        <f t="shared" si="67"/>
        <v>0</v>
      </c>
      <c r="AV248" s="76"/>
      <c r="AW248" s="76"/>
      <c r="AX248" s="76"/>
      <c r="AY248" s="76"/>
      <c r="AZ248" s="76"/>
    </row>
    <row r="249" spans="1:52" ht="13.9">
      <c r="A249" s="73" t="s">
        <v>35</v>
      </c>
      <c r="B249" s="73" t="s">
        <v>34</v>
      </c>
      <c r="C249" s="22">
        <v>237717</v>
      </c>
      <c r="D249" s="22">
        <v>235955</v>
      </c>
      <c r="E249" s="16">
        <f t="shared" si="47"/>
        <v>0.99258782501882492</v>
      </c>
      <c r="F249" s="22">
        <v>1762</v>
      </c>
      <c r="G249" s="16">
        <f t="shared" si="26"/>
        <v>7.4121749811750948E-3</v>
      </c>
      <c r="H249" s="22">
        <v>160</v>
      </c>
      <c r="I249" s="17">
        <f t="shared" si="49"/>
        <v>6.7306923779115503E-4</v>
      </c>
      <c r="J249" s="25">
        <v>204</v>
      </c>
      <c r="K249" s="17">
        <f t="shared" si="28"/>
        <v>8.581632781837227E-4</v>
      </c>
      <c r="L249" s="25">
        <v>126</v>
      </c>
      <c r="M249" s="17">
        <f t="shared" si="50"/>
        <v>5.3004202476053454E-4</v>
      </c>
      <c r="N249" s="22"/>
      <c r="O249" s="17">
        <f t="shared" si="51"/>
        <v>0</v>
      </c>
      <c r="P249" s="25">
        <v>107</v>
      </c>
      <c r="Q249" s="17">
        <f t="shared" si="52"/>
        <v>4.5011505277283494E-4</v>
      </c>
      <c r="R249" s="22">
        <v>109</v>
      </c>
      <c r="S249" s="17">
        <f t="shared" si="53"/>
        <v>4.5852841824522435E-4</v>
      </c>
      <c r="T249" s="22">
        <v>22</v>
      </c>
      <c r="U249" s="17">
        <f t="shared" si="54"/>
        <v>9.254702019628382E-5</v>
      </c>
      <c r="V249" s="22"/>
      <c r="W249" s="17">
        <f t="shared" si="55"/>
        <v>0</v>
      </c>
      <c r="X249" s="22"/>
      <c r="Y249" s="17">
        <f t="shared" si="56"/>
        <v>0</v>
      </c>
      <c r="Z249" s="22">
        <v>42</v>
      </c>
      <c r="AA249" s="17">
        <f t="shared" si="57"/>
        <v>1.766806749201782E-4</v>
      </c>
      <c r="AB249" s="25">
        <v>55</v>
      </c>
      <c r="AC249" s="17">
        <f t="shared" si="58"/>
        <v>2.3136755049070953E-4</v>
      </c>
      <c r="AD249" s="22"/>
      <c r="AE249" s="17">
        <f t="shared" si="59"/>
        <v>0</v>
      </c>
      <c r="AF249" s="22"/>
      <c r="AG249" s="17">
        <f t="shared" si="60"/>
        <v>0</v>
      </c>
      <c r="AH249" s="22"/>
      <c r="AI249" s="17">
        <f t="shared" si="61"/>
        <v>0</v>
      </c>
      <c r="AJ249" s="22"/>
      <c r="AK249" s="17">
        <f t="shared" si="62"/>
        <v>0</v>
      </c>
      <c r="AL249" s="25">
        <v>31</v>
      </c>
      <c r="AM249" s="17">
        <f t="shared" si="63"/>
        <v>1.3040716482203628E-4</v>
      </c>
      <c r="AN249" s="22">
        <v>407</v>
      </c>
      <c r="AO249" s="17">
        <f t="shared" si="64"/>
        <v>1.7121198736312507E-3</v>
      </c>
      <c r="AP249" s="22">
        <v>41</v>
      </c>
      <c r="AQ249" s="17">
        <f t="shared" si="65"/>
        <v>1.7247399218398346E-4</v>
      </c>
      <c r="AR249" s="22">
        <v>345</v>
      </c>
      <c r="AS249" s="17">
        <f t="shared" si="66"/>
        <v>1.451305543987178E-3</v>
      </c>
      <c r="AT249" s="22"/>
      <c r="AU249" s="17">
        <f t="shared" si="67"/>
        <v>0</v>
      </c>
      <c r="AV249" s="76"/>
      <c r="AW249" s="76"/>
      <c r="AX249" s="76"/>
      <c r="AY249" s="76"/>
      <c r="AZ249" s="76"/>
    </row>
    <row r="250" spans="1:52" ht="13.9">
      <c r="A250" s="73" t="s">
        <v>47</v>
      </c>
      <c r="B250" s="73" t="s">
        <v>34</v>
      </c>
      <c r="C250" s="22">
        <v>112197</v>
      </c>
      <c r="D250" s="22">
        <v>110809</v>
      </c>
      <c r="E250" s="16">
        <f t="shared" si="47"/>
        <v>0.98762890273358472</v>
      </c>
      <c r="F250" s="22">
        <v>1388</v>
      </c>
      <c r="G250" s="16">
        <f t="shared" si="26"/>
        <v>1.2371097266415323E-2</v>
      </c>
      <c r="H250" s="22">
        <v>33</v>
      </c>
      <c r="I250" s="17">
        <f t="shared" si="49"/>
        <v>2.9412551137730954E-4</v>
      </c>
      <c r="J250" s="22">
        <v>80</v>
      </c>
      <c r="K250" s="17">
        <f t="shared" si="28"/>
        <v>7.1303154273287159E-4</v>
      </c>
      <c r="L250" s="22">
        <v>46</v>
      </c>
      <c r="M250" s="17">
        <f t="shared" si="50"/>
        <v>4.099931370714012E-4</v>
      </c>
      <c r="N250" s="22">
        <v>0</v>
      </c>
      <c r="O250" s="17">
        <f t="shared" si="51"/>
        <v>0</v>
      </c>
      <c r="P250" s="22">
        <v>49</v>
      </c>
      <c r="Q250" s="17">
        <f t="shared" si="52"/>
        <v>4.3673181992388388E-4</v>
      </c>
      <c r="R250" s="22">
        <v>235</v>
      </c>
      <c r="S250" s="17">
        <f t="shared" si="53"/>
        <v>2.0945301567778106E-3</v>
      </c>
      <c r="T250" s="22">
        <v>0</v>
      </c>
      <c r="U250" s="17">
        <f t="shared" si="54"/>
        <v>0</v>
      </c>
      <c r="V250" s="22"/>
      <c r="W250" s="17">
        <f t="shared" si="55"/>
        <v>0</v>
      </c>
      <c r="X250" s="22"/>
      <c r="Y250" s="17">
        <f t="shared" si="56"/>
        <v>0</v>
      </c>
      <c r="Z250" s="22"/>
      <c r="AA250" s="17">
        <f t="shared" si="57"/>
        <v>0</v>
      </c>
      <c r="AB250" s="22"/>
      <c r="AC250" s="17">
        <f t="shared" si="58"/>
        <v>0</v>
      </c>
      <c r="AD250" s="22"/>
      <c r="AE250" s="17">
        <f t="shared" si="59"/>
        <v>0</v>
      </c>
      <c r="AF250" s="22"/>
      <c r="AG250" s="17">
        <f t="shared" si="60"/>
        <v>0</v>
      </c>
      <c r="AH250" s="22"/>
      <c r="AI250" s="17">
        <f t="shared" si="61"/>
        <v>0</v>
      </c>
      <c r="AJ250" s="22"/>
      <c r="AK250" s="17">
        <f t="shared" si="62"/>
        <v>0</v>
      </c>
      <c r="AL250" s="22"/>
      <c r="AM250" s="17">
        <f t="shared" si="63"/>
        <v>0</v>
      </c>
      <c r="AN250" s="22">
        <v>582</v>
      </c>
      <c r="AO250" s="17">
        <f t="shared" si="64"/>
        <v>5.1873044733816414E-3</v>
      </c>
      <c r="AP250" s="22"/>
      <c r="AQ250" s="17">
        <f t="shared" si="65"/>
        <v>0</v>
      </c>
      <c r="AR250" s="22">
        <v>246</v>
      </c>
      <c r="AS250" s="17">
        <f t="shared" si="66"/>
        <v>2.1925719939035805E-3</v>
      </c>
      <c r="AT250" s="22">
        <v>117</v>
      </c>
      <c r="AU250" s="17">
        <f t="shared" si="67"/>
        <v>1.0428086312468249E-3</v>
      </c>
      <c r="AV250" s="76"/>
      <c r="AW250" s="76"/>
      <c r="AX250" s="76"/>
      <c r="AY250" s="76"/>
      <c r="AZ250" s="76"/>
    </row>
    <row r="251" spans="1:52" ht="13.9">
      <c r="A251" s="73" t="s">
        <v>47</v>
      </c>
      <c r="B251" s="73" t="s">
        <v>34</v>
      </c>
      <c r="C251" s="20">
        <v>9979</v>
      </c>
      <c r="D251" s="20">
        <v>9920</v>
      </c>
      <c r="E251" s="16">
        <f t="shared" si="47"/>
        <v>0.99408758392624508</v>
      </c>
      <c r="F251" s="20">
        <v>59</v>
      </c>
      <c r="G251" s="16">
        <f t="shared" si="26"/>
        <v>5.9124160737548852E-3</v>
      </c>
      <c r="H251" s="20">
        <v>0</v>
      </c>
      <c r="I251" s="17">
        <f t="shared" si="49"/>
        <v>0</v>
      </c>
      <c r="J251" s="20">
        <v>6</v>
      </c>
      <c r="K251" s="17">
        <f t="shared" si="28"/>
        <v>6.0126265156829344E-4</v>
      </c>
      <c r="L251" s="20">
        <v>0</v>
      </c>
      <c r="M251" s="17">
        <f t="shared" si="50"/>
        <v>0</v>
      </c>
      <c r="N251" s="20">
        <v>0</v>
      </c>
      <c r="O251" s="17">
        <f t="shared" si="51"/>
        <v>0</v>
      </c>
      <c r="P251" s="20">
        <v>0</v>
      </c>
      <c r="Q251" s="17">
        <f t="shared" si="52"/>
        <v>0</v>
      </c>
      <c r="R251" s="20">
        <v>0</v>
      </c>
      <c r="S251" s="17">
        <f t="shared" si="53"/>
        <v>0</v>
      </c>
      <c r="T251" s="20">
        <v>0</v>
      </c>
      <c r="U251" s="17">
        <f t="shared" si="54"/>
        <v>0</v>
      </c>
      <c r="V251" s="22"/>
      <c r="W251" s="17">
        <f t="shared" si="55"/>
        <v>0</v>
      </c>
      <c r="X251" s="22"/>
      <c r="Y251" s="17">
        <f t="shared" si="56"/>
        <v>0</v>
      </c>
      <c r="Z251" s="22"/>
      <c r="AA251" s="17">
        <f t="shared" si="57"/>
        <v>0</v>
      </c>
      <c r="AB251" s="22"/>
      <c r="AC251" s="17">
        <f t="shared" si="58"/>
        <v>0</v>
      </c>
      <c r="AD251" s="22"/>
      <c r="AE251" s="17">
        <f t="shared" si="59"/>
        <v>0</v>
      </c>
      <c r="AF251" s="22"/>
      <c r="AG251" s="17">
        <f t="shared" si="60"/>
        <v>0</v>
      </c>
      <c r="AH251" s="22"/>
      <c r="AI251" s="17">
        <f t="shared" si="61"/>
        <v>0</v>
      </c>
      <c r="AJ251" s="22"/>
      <c r="AK251" s="17">
        <f t="shared" si="62"/>
        <v>0</v>
      </c>
      <c r="AL251" s="22"/>
      <c r="AM251" s="17">
        <f t="shared" si="63"/>
        <v>0</v>
      </c>
      <c r="AN251" s="20">
        <v>42</v>
      </c>
      <c r="AO251" s="17">
        <f t="shared" si="64"/>
        <v>4.2088385609780543E-3</v>
      </c>
      <c r="AP251" s="22"/>
      <c r="AQ251" s="17">
        <f t="shared" si="65"/>
        <v>0</v>
      </c>
      <c r="AR251" s="20">
        <v>0</v>
      </c>
      <c r="AS251" s="17">
        <f t="shared" si="66"/>
        <v>0</v>
      </c>
      <c r="AT251" s="20">
        <v>11</v>
      </c>
      <c r="AU251" s="17">
        <f t="shared" si="67"/>
        <v>1.1023148612085379E-3</v>
      </c>
      <c r="AV251" s="76"/>
      <c r="AW251" s="76"/>
      <c r="AX251" s="76"/>
      <c r="AY251" s="76"/>
      <c r="AZ251" s="76"/>
    </row>
    <row r="252" spans="1:52" ht="13.9">
      <c r="A252" s="73" t="s">
        <v>47</v>
      </c>
      <c r="B252" s="73" t="s">
        <v>34</v>
      </c>
      <c r="C252" s="22">
        <v>155104</v>
      </c>
      <c r="D252" s="22">
        <v>153656</v>
      </c>
      <c r="E252" s="16">
        <f t="shared" si="47"/>
        <v>0.99066432845058794</v>
      </c>
      <c r="F252" s="22">
        <v>1448</v>
      </c>
      <c r="G252" s="16">
        <f t="shared" si="26"/>
        <v>9.3356715494120075E-3</v>
      </c>
      <c r="H252" s="22">
        <v>0</v>
      </c>
      <c r="I252" s="17">
        <f t="shared" si="49"/>
        <v>0</v>
      </c>
      <c r="J252" s="22">
        <v>265</v>
      </c>
      <c r="K252" s="17">
        <f t="shared" si="28"/>
        <v>1.7085310501341036E-3</v>
      </c>
      <c r="L252" s="22">
        <v>175</v>
      </c>
      <c r="M252" s="17">
        <f t="shared" si="50"/>
        <v>1.1282752217866721E-3</v>
      </c>
      <c r="N252" s="22">
        <v>25</v>
      </c>
      <c r="O252" s="17">
        <f t="shared" si="51"/>
        <v>1.6118217454095317E-4</v>
      </c>
      <c r="P252" s="22">
        <v>47</v>
      </c>
      <c r="Q252" s="17">
        <f t="shared" si="52"/>
        <v>3.0302248813699194E-4</v>
      </c>
      <c r="R252" s="22">
        <v>207</v>
      </c>
      <c r="S252" s="17">
        <f t="shared" si="53"/>
        <v>1.3345884051990922E-3</v>
      </c>
      <c r="T252" s="22">
        <v>10</v>
      </c>
      <c r="U252" s="17">
        <f t="shared" si="54"/>
        <v>6.4472869816381264E-5</v>
      </c>
      <c r="V252" s="22"/>
      <c r="W252" s="17">
        <f t="shared" si="55"/>
        <v>0</v>
      </c>
      <c r="X252" s="22"/>
      <c r="Y252" s="17">
        <f t="shared" si="56"/>
        <v>0</v>
      </c>
      <c r="Z252" s="22"/>
      <c r="AA252" s="17">
        <f t="shared" si="57"/>
        <v>0</v>
      </c>
      <c r="AB252" s="22"/>
      <c r="AC252" s="17">
        <f t="shared" si="58"/>
        <v>0</v>
      </c>
      <c r="AD252" s="22"/>
      <c r="AE252" s="17">
        <f t="shared" si="59"/>
        <v>0</v>
      </c>
      <c r="AF252" s="22"/>
      <c r="AG252" s="17">
        <f t="shared" si="60"/>
        <v>0</v>
      </c>
      <c r="AH252" s="22"/>
      <c r="AI252" s="17">
        <f t="shared" si="61"/>
        <v>0</v>
      </c>
      <c r="AJ252" s="22"/>
      <c r="AK252" s="17">
        <f t="shared" si="62"/>
        <v>0</v>
      </c>
      <c r="AL252" s="22"/>
      <c r="AM252" s="17">
        <f t="shared" si="63"/>
        <v>0</v>
      </c>
      <c r="AN252" s="22">
        <v>358</v>
      </c>
      <c r="AO252" s="17">
        <f t="shared" si="64"/>
        <v>2.3081287394264493E-3</v>
      </c>
      <c r="AP252" s="22"/>
      <c r="AQ252" s="17">
        <f t="shared" si="65"/>
        <v>0</v>
      </c>
      <c r="AR252" s="22">
        <v>7</v>
      </c>
      <c r="AS252" s="17">
        <f t="shared" si="66"/>
        <v>4.5131008871466887E-5</v>
      </c>
      <c r="AT252" s="22">
        <v>354</v>
      </c>
      <c r="AU252" s="17">
        <f t="shared" si="67"/>
        <v>2.2823395914998968E-3</v>
      </c>
      <c r="AV252" s="76"/>
      <c r="AW252" s="76"/>
      <c r="AX252" s="76"/>
      <c r="AY252" s="76"/>
      <c r="AZ252" s="76"/>
    </row>
    <row r="253" spans="1:52" ht="13.9">
      <c r="A253" s="73" t="s">
        <v>58</v>
      </c>
      <c r="B253" s="73" t="s">
        <v>34</v>
      </c>
      <c r="C253" s="22">
        <v>121363</v>
      </c>
      <c r="D253" s="22">
        <v>120592</v>
      </c>
      <c r="E253" s="16">
        <f t="shared" si="47"/>
        <v>0.99364715770045231</v>
      </c>
      <c r="F253" s="22">
        <v>771</v>
      </c>
      <c r="G253" s="16">
        <f t="shared" si="26"/>
        <v>6.3528422995476385E-3</v>
      </c>
      <c r="H253" s="22">
        <v>0</v>
      </c>
      <c r="I253" s="17">
        <f t="shared" si="49"/>
        <v>0</v>
      </c>
      <c r="J253" s="22">
        <v>28</v>
      </c>
      <c r="K253" s="17">
        <f t="shared" si="28"/>
        <v>2.3071282021703486E-4</v>
      </c>
      <c r="L253" s="22">
        <v>94</v>
      </c>
      <c r="M253" s="17">
        <f t="shared" si="50"/>
        <v>7.7453589644290268E-4</v>
      </c>
      <c r="N253" s="22"/>
      <c r="O253" s="17">
        <f t="shared" si="51"/>
        <v>0</v>
      </c>
      <c r="P253" s="22">
        <v>229</v>
      </c>
      <c r="Q253" s="17">
        <f t="shared" si="52"/>
        <v>1.8869012796321779E-3</v>
      </c>
      <c r="R253" s="22">
        <v>345</v>
      </c>
      <c r="S253" s="17">
        <f t="shared" si="53"/>
        <v>2.8427115348170365E-3</v>
      </c>
      <c r="T253" s="22"/>
      <c r="U253" s="17">
        <f t="shared" si="54"/>
        <v>0</v>
      </c>
      <c r="V253" s="22"/>
      <c r="W253" s="17">
        <f t="shared" si="55"/>
        <v>0</v>
      </c>
      <c r="X253" s="22"/>
      <c r="Y253" s="17">
        <f t="shared" si="56"/>
        <v>0</v>
      </c>
      <c r="Z253" s="22">
        <v>0</v>
      </c>
      <c r="AA253" s="17">
        <f t="shared" si="57"/>
        <v>0</v>
      </c>
      <c r="AB253" s="22">
        <v>0</v>
      </c>
      <c r="AC253" s="17">
        <f t="shared" si="58"/>
        <v>0</v>
      </c>
      <c r="AD253" s="22"/>
      <c r="AE253" s="17">
        <f t="shared" si="59"/>
        <v>0</v>
      </c>
      <c r="AF253" s="22"/>
      <c r="AG253" s="17">
        <f t="shared" si="60"/>
        <v>0</v>
      </c>
      <c r="AH253" s="22"/>
      <c r="AI253" s="17">
        <f t="shared" si="61"/>
        <v>0</v>
      </c>
      <c r="AJ253" s="22"/>
      <c r="AK253" s="17">
        <f t="shared" si="62"/>
        <v>0</v>
      </c>
      <c r="AL253" s="22">
        <v>14</v>
      </c>
      <c r="AM253" s="17">
        <f t="shared" si="63"/>
        <v>1.1535641010851743E-4</v>
      </c>
      <c r="AN253" s="22">
        <v>60</v>
      </c>
      <c r="AO253" s="17">
        <f t="shared" si="64"/>
        <v>4.9438461475078896E-4</v>
      </c>
      <c r="AP253" s="22"/>
      <c r="AQ253" s="17">
        <f t="shared" si="65"/>
        <v>0</v>
      </c>
      <c r="AR253" s="22">
        <v>0</v>
      </c>
      <c r="AS253" s="17">
        <f t="shared" si="66"/>
        <v>0</v>
      </c>
      <c r="AT253" s="22">
        <v>1</v>
      </c>
      <c r="AU253" s="17">
        <f t="shared" si="67"/>
        <v>8.2397435791798156E-6</v>
      </c>
      <c r="AV253" s="76"/>
      <c r="AW253" s="76"/>
      <c r="AX253" s="76"/>
      <c r="AY253" s="76"/>
      <c r="AZ253" s="76"/>
    </row>
    <row r="254" spans="1:52" ht="13.9">
      <c r="A254" s="73" t="s">
        <v>58</v>
      </c>
      <c r="B254" s="73" t="s">
        <v>34</v>
      </c>
      <c r="C254" s="22">
        <v>79919</v>
      </c>
      <c r="D254" s="22">
        <v>79448</v>
      </c>
      <c r="E254" s="16">
        <f t="shared" si="47"/>
        <v>0.99410653286452533</v>
      </c>
      <c r="F254" s="22">
        <v>471</v>
      </c>
      <c r="G254" s="16">
        <f t="shared" si="26"/>
        <v>5.8934671354746683E-3</v>
      </c>
      <c r="H254" s="22">
        <v>1</v>
      </c>
      <c r="I254" s="17">
        <f t="shared" si="49"/>
        <v>1.2512669077440909E-5</v>
      </c>
      <c r="J254" s="22">
        <v>15</v>
      </c>
      <c r="K254" s="17">
        <f t="shared" si="28"/>
        <v>1.8769003616161362E-4</v>
      </c>
      <c r="L254" s="22">
        <v>55</v>
      </c>
      <c r="M254" s="17">
        <f t="shared" si="50"/>
        <v>6.8819679925925001E-4</v>
      </c>
      <c r="N254" s="22"/>
      <c r="O254" s="17">
        <f t="shared" si="51"/>
        <v>0</v>
      </c>
      <c r="P254" s="22">
        <v>146</v>
      </c>
      <c r="Q254" s="17">
        <f t="shared" si="52"/>
        <v>1.8268496853063726E-3</v>
      </c>
      <c r="R254" s="22">
        <v>146</v>
      </c>
      <c r="S254" s="17">
        <f t="shared" si="53"/>
        <v>1.8268496853063726E-3</v>
      </c>
      <c r="T254" s="22"/>
      <c r="U254" s="17">
        <f t="shared" si="54"/>
        <v>0</v>
      </c>
      <c r="V254" s="22"/>
      <c r="W254" s="17">
        <f t="shared" si="55"/>
        <v>0</v>
      </c>
      <c r="X254" s="22"/>
      <c r="Y254" s="17">
        <f t="shared" si="56"/>
        <v>0</v>
      </c>
      <c r="Z254" s="22">
        <v>1</v>
      </c>
      <c r="AA254" s="17">
        <f t="shared" si="57"/>
        <v>1.2512669077440909E-5</v>
      </c>
      <c r="AB254" s="22">
        <v>0</v>
      </c>
      <c r="AC254" s="17">
        <f t="shared" si="58"/>
        <v>0</v>
      </c>
      <c r="AD254" s="22"/>
      <c r="AE254" s="17">
        <f t="shared" si="59"/>
        <v>0</v>
      </c>
      <c r="AF254" s="22"/>
      <c r="AG254" s="17">
        <f t="shared" si="60"/>
        <v>0</v>
      </c>
      <c r="AH254" s="22"/>
      <c r="AI254" s="17">
        <f t="shared" si="61"/>
        <v>0</v>
      </c>
      <c r="AJ254" s="22"/>
      <c r="AK254" s="17">
        <f t="shared" si="62"/>
        <v>0</v>
      </c>
      <c r="AL254" s="22">
        <v>8</v>
      </c>
      <c r="AM254" s="17">
        <f t="shared" si="63"/>
        <v>1.0010135261952727E-4</v>
      </c>
      <c r="AN254" s="22">
        <v>99</v>
      </c>
      <c r="AO254" s="17">
        <f t="shared" si="64"/>
        <v>1.2387542386666499E-3</v>
      </c>
      <c r="AP254" s="22"/>
      <c r="AQ254" s="17">
        <f t="shared" si="65"/>
        <v>0</v>
      </c>
      <c r="AR254" s="22">
        <v>0</v>
      </c>
      <c r="AS254" s="17">
        <f t="shared" si="66"/>
        <v>0</v>
      </c>
      <c r="AT254" s="22">
        <v>0</v>
      </c>
      <c r="AU254" s="17">
        <f t="shared" si="67"/>
        <v>0</v>
      </c>
      <c r="AV254" s="76"/>
      <c r="AW254" s="76"/>
      <c r="AX254" s="76"/>
      <c r="AY254" s="76"/>
      <c r="AZ254" s="76"/>
    </row>
    <row r="255" spans="1:52" ht="13.9">
      <c r="A255" s="73" t="s">
        <v>58</v>
      </c>
      <c r="B255" s="73" t="s">
        <v>34</v>
      </c>
      <c r="C255" s="22">
        <v>186716</v>
      </c>
      <c r="D255" s="22">
        <v>185510</v>
      </c>
      <c r="E255" s="16">
        <f t="shared" si="47"/>
        <v>0.99354099273763363</v>
      </c>
      <c r="F255" s="22">
        <v>1206</v>
      </c>
      <c r="G255" s="16">
        <f t="shared" si="26"/>
        <v>6.4590072623663744E-3</v>
      </c>
      <c r="H255" s="22">
        <v>0</v>
      </c>
      <c r="I255" s="17">
        <f t="shared" si="49"/>
        <v>0</v>
      </c>
      <c r="J255" s="22">
        <v>42</v>
      </c>
      <c r="K255" s="17">
        <f t="shared" si="28"/>
        <v>2.2494055142569463E-4</v>
      </c>
      <c r="L255" s="22">
        <v>168</v>
      </c>
      <c r="M255" s="17">
        <f t="shared" si="50"/>
        <v>8.9976220570277851E-4</v>
      </c>
      <c r="N255" s="22"/>
      <c r="O255" s="17">
        <f t="shared" si="51"/>
        <v>0</v>
      </c>
      <c r="P255" s="22">
        <v>323</v>
      </c>
      <c r="Q255" s="17">
        <f t="shared" si="52"/>
        <v>1.7298999550118897E-3</v>
      </c>
      <c r="R255" s="22">
        <v>498</v>
      </c>
      <c r="S255" s="17">
        <f t="shared" si="53"/>
        <v>2.6671522526189508E-3</v>
      </c>
      <c r="T255" s="22"/>
      <c r="U255" s="17">
        <f t="shared" si="54"/>
        <v>0</v>
      </c>
      <c r="V255" s="22"/>
      <c r="W255" s="17">
        <f t="shared" si="55"/>
        <v>0</v>
      </c>
      <c r="X255" s="22"/>
      <c r="Y255" s="17">
        <f t="shared" si="56"/>
        <v>0</v>
      </c>
      <c r="Z255" s="22">
        <v>0</v>
      </c>
      <c r="AA255" s="17">
        <f t="shared" si="57"/>
        <v>0</v>
      </c>
      <c r="AB255" s="22">
        <v>0</v>
      </c>
      <c r="AC255" s="17">
        <f t="shared" si="58"/>
        <v>0</v>
      </c>
      <c r="AD255" s="22"/>
      <c r="AE255" s="17">
        <f t="shared" si="59"/>
        <v>0</v>
      </c>
      <c r="AF255" s="22"/>
      <c r="AG255" s="17">
        <f t="shared" si="60"/>
        <v>0</v>
      </c>
      <c r="AH255" s="22"/>
      <c r="AI255" s="17">
        <f t="shared" si="61"/>
        <v>0</v>
      </c>
      <c r="AJ255" s="22"/>
      <c r="AK255" s="17">
        <f t="shared" si="62"/>
        <v>0</v>
      </c>
      <c r="AL255" s="22">
        <v>7</v>
      </c>
      <c r="AM255" s="17">
        <f t="shared" si="63"/>
        <v>3.7490091904282438E-5</v>
      </c>
      <c r="AN255" s="22">
        <v>150</v>
      </c>
      <c r="AO255" s="17">
        <f t="shared" si="64"/>
        <v>8.0335911223462374E-4</v>
      </c>
      <c r="AP255" s="22"/>
      <c r="AQ255" s="17">
        <f t="shared" si="65"/>
        <v>0</v>
      </c>
      <c r="AR255" s="22">
        <v>12</v>
      </c>
      <c r="AS255" s="17">
        <f t="shared" si="66"/>
        <v>6.4268728978769901E-5</v>
      </c>
      <c r="AT255" s="22">
        <v>6</v>
      </c>
      <c r="AU255" s="17">
        <f t="shared" si="67"/>
        <v>3.2134364489384951E-5</v>
      </c>
      <c r="AV255" s="76"/>
      <c r="AW255" s="76"/>
      <c r="AX255" s="76"/>
      <c r="AY255" s="76"/>
      <c r="AZ255" s="76"/>
    </row>
    <row r="256" spans="1:52" ht="13.9">
      <c r="A256" s="73" t="s">
        <v>58</v>
      </c>
      <c r="B256" s="73" t="s">
        <v>34</v>
      </c>
      <c r="C256" s="22">
        <v>65523</v>
      </c>
      <c r="D256" s="22">
        <v>65211</v>
      </c>
      <c r="E256" s="16">
        <f t="shared" si="47"/>
        <v>0.99523831326404466</v>
      </c>
      <c r="F256" s="22">
        <v>312</v>
      </c>
      <c r="G256" s="16">
        <f t="shared" si="26"/>
        <v>4.7616867359553134E-3</v>
      </c>
      <c r="H256" s="22">
        <v>2</v>
      </c>
      <c r="I256" s="17">
        <f t="shared" si="49"/>
        <v>3.0523632922790471E-5</v>
      </c>
      <c r="J256" s="22">
        <v>97</v>
      </c>
      <c r="K256" s="17">
        <f t="shared" si="28"/>
        <v>1.4803961967553379E-3</v>
      </c>
      <c r="L256" s="22">
        <v>69</v>
      </c>
      <c r="M256" s="17">
        <f t="shared" si="50"/>
        <v>1.0530653358362713E-3</v>
      </c>
      <c r="N256" s="22"/>
      <c r="O256" s="17">
        <f t="shared" si="51"/>
        <v>0</v>
      </c>
      <c r="P256" s="22">
        <v>0</v>
      </c>
      <c r="Q256" s="17">
        <f t="shared" si="52"/>
        <v>0</v>
      </c>
      <c r="R256" s="22">
        <v>0</v>
      </c>
      <c r="S256" s="17">
        <f t="shared" si="53"/>
        <v>0</v>
      </c>
      <c r="T256" s="22"/>
      <c r="U256" s="17">
        <f t="shared" si="54"/>
        <v>0</v>
      </c>
      <c r="V256" s="22"/>
      <c r="W256" s="17">
        <f t="shared" si="55"/>
        <v>0</v>
      </c>
      <c r="X256" s="22"/>
      <c r="Y256" s="17">
        <f t="shared" si="56"/>
        <v>0</v>
      </c>
      <c r="Z256" s="22">
        <v>0</v>
      </c>
      <c r="AA256" s="17">
        <f t="shared" si="57"/>
        <v>0</v>
      </c>
      <c r="AB256" s="22">
        <v>2</v>
      </c>
      <c r="AC256" s="17">
        <f t="shared" si="58"/>
        <v>3.0523632922790471E-5</v>
      </c>
      <c r="AD256" s="22"/>
      <c r="AE256" s="17">
        <f t="shared" si="59"/>
        <v>0</v>
      </c>
      <c r="AF256" s="22"/>
      <c r="AG256" s="17">
        <f t="shared" si="60"/>
        <v>0</v>
      </c>
      <c r="AH256" s="22"/>
      <c r="AI256" s="17">
        <f t="shared" si="61"/>
        <v>0</v>
      </c>
      <c r="AJ256" s="22"/>
      <c r="AK256" s="17">
        <f t="shared" si="62"/>
        <v>0</v>
      </c>
      <c r="AL256" s="22">
        <v>14</v>
      </c>
      <c r="AM256" s="17">
        <f t="shared" si="63"/>
        <v>2.1366543045953329E-4</v>
      </c>
      <c r="AN256" s="22">
        <v>111</v>
      </c>
      <c r="AO256" s="17">
        <f t="shared" si="64"/>
        <v>1.6940616272148711E-3</v>
      </c>
      <c r="AP256" s="22"/>
      <c r="AQ256" s="17">
        <f t="shared" si="65"/>
        <v>0</v>
      </c>
      <c r="AR256" s="22">
        <v>2</v>
      </c>
      <c r="AS256" s="17">
        <f t="shared" si="66"/>
        <v>3.0523632922790471E-5</v>
      </c>
      <c r="AT256" s="22">
        <v>15</v>
      </c>
      <c r="AU256" s="17">
        <f t="shared" si="67"/>
        <v>2.2892724692092853E-4</v>
      </c>
      <c r="AV256" s="76"/>
      <c r="AW256" s="76"/>
      <c r="AX256" s="76"/>
      <c r="AY256" s="76"/>
      <c r="AZ256" s="76"/>
    </row>
    <row r="257" spans="1:52" ht="13.9">
      <c r="A257" s="73" t="s">
        <v>72</v>
      </c>
      <c r="B257" s="73" t="s">
        <v>34</v>
      </c>
      <c r="C257" s="22">
        <v>404458</v>
      </c>
      <c r="D257" s="22">
        <v>397681</v>
      </c>
      <c r="E257" s="16">
        <f t="shared" si="47"/>
        <v>0.98324424291273749</v>
      </c>
      <c r="F257" s="22">
        <v>6777</v>
      </c>
      <c r="G257" s="16">
        <f t="shared" si="26"/>
        <v>1.6755757087262461E-2</v>
      </c>
      <c r="H257" s="22"/>
      <c r="I257" s="17">
        <f t="shared" si="49"/>
        <v>0</v>
      </c>
      <c r="J257" s="22">
        <v>107</v>
      </c>
      <c r="K257" s="17">
        <f t="shared" si="28"/>
        <v>2.6455157272201317E-4</v>
      </c>
      <c r="L257" s="22">
        <v>1599</v>
      </c>
      <c r="M257" s="17">
        <f t="shared" si="50"/>
        <v>3.9534389232009255E-3</v>
      </c>
      <c r="N257" s="22"/>
      <c r="O257" s="17">
        <f t="shared" si="51"/>
        <v>0</v>
      </c>
      <c r="P257" s="22">
        <v>1581</v>
      </c>
      <c r="Q257" s="17">
        <f t="shared" si="52"/>
        <v>3.9089349203131106E-3</v>
      </c>
      <c r="R257" s="22">
        <v>1638</v>
      </c>
      <c r="S257" s="17">
        <f t="shared" si="53"/>
        <v>4.0498642627911918E-3</v>
      </c>
      <c r="T257" s="22"/>
      <c r="U257" s="17">
        <f t="shared" si="54"/>
        <v>0</v>
      </c>
      <c r="V257" s="22"/>
      <c r="W257" s="17">
        <f t="shared" si="55"/>
        <v>0</v>
      </c>
      <c r="X257" s="22"/>
      <c r="Y257" s="17">
        <f t="shared" si="56"/>
        <v>0</v>
      </c>
      <c r="Z257" s="22"/>
      <c r="AA257" s="17">
        <f t="shared" si="57"/>
        <v>0</v>
      </c>
      <c r="AB257" s="22">
        <v>12</v>
      </c>
      <c r="AC257" s="17">
        <f t="shared" si="58"/>
        <v>2.9669335258543532E-5</v>
      </c>
      <c r="AD257" s="22"/>
      <c r="AE257" s="17">
        <f t="shared" si="59"/>
        <v>0</v>
      </c>
      <c r="AF257" s="22"/>
      <c r="AG257" s="17">
        <f t="shared" si="60"/>
        <v>0</v>
      </c>
      <c r="AH257" s="22"/>
      <c r="AI257" s="17">
        <f t="shared" si="61"/>
        <v>0</v>
      </c>
      <c r="AJ257" s="22"/>
      <c r="AK257" s="17">
        <f t="shared" si="62"/>
        <v>0</v>
      </c>
      <c r="AL257" s="22"/>
      <c r="AM257" s="17">
        <f t="shared" si="63"/>
        <v>0</v>
      </c>
      <c r="AN257" s="22">
        <v>1069</v>
      </c>
      <c r="AO257" s="17">
        <f t="shared" si="64"/>
        <v>2.6430432826152531E-3</v>
      </c>
      <c r="AP257" s="22"/>
      <c r="AQ257" s="17">
        <f t="shared" si="65"/>
        <v>0</v>
      </c>
      <c r="AR257" s="22"/>
      <c r="AS257" s="17">
        <f t="shared" si="66"/>
        <v>0</v>
      </c>
      <c r="AT257" s="22">
        <v>771</v>
      </c>
      <c r="AU257" s="17">
        <f t="shared" si="67"/>
        <v>1.9062547903614219E-3</v>
      </c>
      <c r="AV257" s="76"/>
      <c r="AW257" s="76"/>
      <c r="AX257" s="76"/>
      <c r="AY257" s="76"/>
      <c r="AZ257" s="76"/>
    </row>
    <row r="258" spans="1:52" ht="13.9">
      <c r="A258" s="73" t="s">
        <v>72</v>
      </c>
      <c r="B258" s="73" t="s">
        <v>34</v>
      </c>
      <c r="C258" s="22">
        <v>284</v>
      </c>
      <c r="D258" s="22">
        <v>264</v>
      </c>
      <c r="E258" s="16">
        <f t="shared" si="47"/>
        <v>0.92957746478873238</v>
      </c>
      <c r="F258" s="22">
        <v>20</v>
      </c>
      <c r="G258" s="16">
        <f t="shared" si="26"/>
        <v>7.0422535211267609E-2</v>
      </c>
      <c r="H258" s="22"/>
      <c r="I258" s="17">
        <f t="shared" si="49"/>
        <v>0</v>
      </c>
      <c r="J258" s="22">
        <v>0</v>
      </c>
      <c r="K258" s="17">
        <f t="shared" si="28"/>
        <v>0</v>
      </c>
      <c r="L258" s="22">
        <v>14</v>
      </c>
      <c r="M258" s="17">
        <f t="shared" si="50"/>
        <v>4.9295774647887321E-2</v>
      </c>
      <c r="N258" s="22"/>
      <c r="O258" s="17">
        <f t="shared" si="51"/>
        <v>0</v>
      </c>
      <c r="P258" s="22">
        <v>0</v>
      </c>
      <c r="Q258" s="17">
        <f t="shared" si="52"/>
        <v>0</v>
      </c>
      <c r="R258" s="22">
        <v>0</v>
      </c>
      <c r="S258" s="17">
        <f t="shared" si="53"/>
        <v>0</v>
      </c>
      <c r="T258" s="22"/>
      <c r="U258" s="17">
        <f t="shared" si="54"/>
        <v>0</v>
      </c>
      <c r="V258" s="22"/>
      <c r="W258" s="17">
        <f t="shared" si="55"/>
        <v>0</v>
      </c>
      <c r="X258" s="22"/>
      <c r="Y258" s="17">
        <f t="shared" si="56"/>
        <v>0</v>
      </c>
      <c r="Z258" s="22"/>
      <c r="AA258" s="17">
        <f t="shared" si="57"/>
        <v>0</v>
      </c>
      <c r="AB258" s="22">
        <v>0</v>
      </c>
      <c r="AC258" s="17">
        <f t="shared" si="58"/>
        <v>0</v>
      </c>
      <c r="AD258" s="22"/>
      <c r="AE258" s="17">
        <f t="shared" si="59"/>
        <v>0</v>
      </c>
      <c r="AF258" s="22"/>
      <c r="AG258" s="17">
        <f t="shared" si="60"/>
        <v>0</v>
      </c>
      <c r="AH258" s="22"/>
      <c r="AI258" s="17">
        <f t="shared" si="61"/>
        <v>0</v>
      </c>
      <c r="AJ258" s="22"/>
      <c r="AK258" s="17">
        <f t="shared" si="62"/>
        <v>0</v>
      </c>
      <c r="AL258" s="22"/>
      <c r="AM258" s="17">
        <f t="shared" si="63"/>
        <v>0</v>
      </c>
      <c r="AN258" s="22">
        <v>6</v>
      </c>
      <c r="AO258" s="17">
        <f t="shared" si="64"/>
        <v>2.1126760563380281E-2</v>
      </c>
      <c r="AP258" s="22"/>
      <c r="AQ258" s="17">
        <f t="shared" si="65"/>
        <v>0</v>
      </c>
      <c r="AR258" s="22"/>
      <c r="AS258" s="17">
        <f t="shared" si="66"/>
        <v>0</v>
      </c>
      <c r="AT258" s="22">
        <v>0</v>
      </c>
      <c r="AU258" s="17">
        <f t="shared" si="67"/>
        <v>0</v>
      </c>
      <c r="AV258" s="76"/>
      <c r="AW258" s="76"/>
      <c r="AX258" s="76"/>
      <c r="AY258" s="76"/>
      <c r="AZ258" s="76"/>
    </row>
    <row r="259" spans="1:52" ht="13.9">
      <c r="A259" s="73" t="s">
        <v>72</v>
      </c>
      <c r="B259" s="73" t="s">
        <v>34</v>
      </c>
      <c r="C259" s="22">
        <v>121602</v>
      </c>
      <c r="D259" s="22">
        <v>119728</v>
      </c>
      <c r="E259" s="16">
        <f t="shared" si="47"/>
        <v>0.98458906925872924</v>
      </c>
      <c r="F259" s="22">
        <v>1874</v>
      </c>
      <c r="G259" s="16">
        <f t="shared" si="26"/>
        <v>1.5410930741270703E-2</v>
      </c>
      <c r="H259" s="22"/>
      <c r="I259" s="17">
        <f t="shared" si="49"/>
        <v>0</v>
      </c>
      <c r="J259" s="22">
        <v>5</v>
      </c>
      <c r="K259" s="17">
        <f t="shared" si="28"/>
        <v>4.1117744773934642E-5</v>
      </c>
      <c r="L259" s="22">
        <v>488</v>
      </c>
      <c r="M259" s="17">
        <f t="shared" si="50"/>
        <v>4.0130918899360206E-3</v>
      </c>
      <c r="N259" s="22"/>
      <c r="O259" s="17">
        <f t="shared" si="51"/>
        <v>0</v>
      </c>
      <c r="P259" s="22">
        <v>514</v>
      </c>
      <c r="Q259" s="17">
        <f t="shared" si="52"/>
        <v>4.2269041627604805E-3</v>
      </c>
      <c r="R259" s="22">
        <v>564</v>
      </c>
      <c r="S259" s="17">
        <f t="shared" si="53"/>
        <v>4.6380816104998274E-3</v>
      </c>
      <c r="T259" s="22"/>
      <c r="U259" s="17">
        <f t="shared" si="54"/>
        <v>0</v>
      </c>
      <c r="V259" s="22"/>
      <c r="W259" s="17">
        <f t="shared" si="55"/>
        <v>0</v>
      </c>
      <c r="X259" s="22"/>
      <c r="Y259" s="17">
        <f t="shared" si="56"/>
        <v>0</v>
      </c>
      <c r="Z259" s="22"/>
      <c r="AA259" s="17">
        <f t="shared" si="57"/>
        <v>0</v>
      </c>
      <c r="AB259" s="22">
        <v>0</v>
      </c>
      <c r="AC259" s="17">
        <f t="shared" si="58"/>
        <v>0</v>
      </c>
      <c r="AD259" s="22"/>
      <c r="AE259" s="17">
        <f t="shared" si="59"/>
        <v>0</v>
      </c>
      <c r="AF259" s="22"/>
      <c r="AG259" s="17">
        <f t="shared" si="60"/>
        <v>0</v>
      </c>
      <c r="AH259" s="22"/>
      <c r="AI259" s="17">
        <f t="shared" si="61"/>
        <v>0</v>
      </c>
      <c r="AJ259" s="22"/>
      <c r="AK259" s="17">
        <f t="shared" si="62"/>
        <v>0</v>
      </c>
      <c r="AL259" s="22"/>
      <c r="AM259" s="17">
        <f t="shared" si="63"/>
        <v>0</v>
      </c>
      <c r="AN259" s="22">
        <v>287</v>
      </c>
      <c r="AO259" s="17">
        <f t="shared" si="64"/>
        <v>2.3601585500238483E-3</v>
      </c>
      <c r="AP259" s="22"/>
      <c r="AQ259" s="17">
        <f t="shared" si="65"/>
        <v>0</v>
      </c>
      <c r="AR259" s="22"/>
      <c r="AS259" s="17">
        <f t="shared" si="66"/>
        <v>0</v>
      </c>
      <c r="AT259" s="22">
        <v>16</v>
      </c>
      <c r="AU259" s="17">
        <f t="shared" si="67"/>
        <v>1.3157678327659083E-4</v>
      </c>
      <c r="AV259" s="76"/>
      <c r="AW259" s="76"/>
      <c r="AX259" s="76"/>
      <c r="AY259" s="76"/>
      <c r="AZ259" s="76"/>
    </row>
    <row r="260" spans="1:52" ht="13.9">
      <c r="A260" s="73" t="s">
        <v>81</v>
      </c>
      <c r="B260" s="73" t="s">
        <v>34</v>
      </c>
      <c r="C260" s="20">
        <v>39589</v>
      </c>
      <c r="D260" s="20">
        <v>39266</v>
      </c>
      <c r="E260" s="16">
        <f t="shared" si="47"/>
        <v>0.99184116800121247</v>
      </c>
      <c r="F260" s="8">
        <v>323</v>
      </c>
      <c r="G260" s="16">
        <f t="shared" si="26"/>
        <v>8.1588319987875423E-3</v>
      </c>
      <c r="H260" s="22"/>
      <c r="I260" s="17">
        <f t="shared" si="49"/>
        <v>0</v>
      </c>
      <c r="J260" s="22">
        <v>125</v>
      </c>
      <c r="K260" s="17">
        <f t="shared" si="28"/>
        <v>3.1574427239889867E-3</v>
      </c>
      <c r="L260" s="22"/>
      <c r="M260" s="17">
        <f t="shared" si="50"/>
        <v>0</v>
      </c>
      <c r="N260" s="22"/>
      <c r="O260" s="17">
        <f t="shared" si="51"/>
        <v>0</v>
      </c>
      <c r="P260" s="22">
        <v>41</v>
      </c>
      <c r="Q260" s="17">
        <f t="shared" si="52"/>
        <v>1.0356412134683876E-3</v>
      </c>
      <c r="R260" s="22">
        <v>71</v>
      </c>
      <c r="S260" s="17">
        <f t="shared" si="53"/>
        <v>1.7934274672257444E-3</v>
      </c>
      <c r="T260" s="22">
        <v>10</v>
      </c>
      <c r="U260" s="17">
        <f t="shared" si="54"/>
        <v>2.5259541791911895E-4</v>
      </c>
      <c r="V260" s="22"/>
      <c r="W260" s="17">
        <f t="shared" si="55"/>
        <v>0</v>
      </c>
      <c r="X260" s="22"/>
      <c r="Y260" s="17">
        <f t="shared" si="56"/>
        <v>0</v>
      </c>
      <c r="Z260" s="22">
        <v>4</v>
      </c>
      <c r="AA260" s="17">
        <f t="shared" si="57"/>
        <v>1.0103816716764758E-4</v>
      </c>
      <c r="AB260" s="22"/>
      <c r="AC260" s="17">
        <f t="shared" si="58"/>
        <v>0</v>
      </c>
      <c r="AD260" s="22"/>
      <c r="AE260" s="17">
        <f t="shared" si="59"/>
        <v>0</v>
      </c>
      <c r="AF260" s="22"/>
      <c r="AG260" s="17">
        <f t="shared" si="60"/>
        <v>0</v>
      </c>
      <c r="AH260" s="22"/>
      <c r="AI260" s="17">
        <f t="shared" si="61"/>
        <v>0</v>
      </c>
      <c r="AJ260" s="22"/>
      <c r="AK260" s="17">
        <f t="shared" si="62"/>
        <v>0</v>
      </c>
      <c r="AL260" s="22"/>
      <c r="AM260" s="17">
        <f t="shared" si="63"/>
        <v>0</v>
      </c>
      <c r="AN260" s="22">
        <v>46</v>
      </c>
      <c r="AO260" s="17">
        <f t="shared" si="64"/>
        <v>1.1619389224279471E-3</v>
      </c>
      <c r="AP260" s="22">
        <v>20</v>
      </c>
      <c r="AQ260" s="17">
        <f t="shared" si="65"/>
        <v>5.051908358382379E-4</v>
      </c>
      <c r="AR260" s="22">
        <v>6</v>
      </c>
      <c r="AS260" s="17">
        <f t="shared" si="66"/>
        <v>1.5155725075147137E-4</v>
      </c>
      <c r="AT260" s="22"/>
      <c r="AU260" s="17">
        <f t="shared" si="67"/>
        <v>0</v>
      </c>
      <c r="AV260" s="76"/>
      <c r="AW260" s="76"/>
      <c r="AX260" s="76"/>
      <c r="AY260" s="76"/>
      <c r="AZ260" s="76"/>
    </row>
    <row r="261" spans="1:52" ht="13.9">
      <c r="A261" s="73" t="s">
        <v>85</v>
      </c>
      <c r="B261" s="73" t="s">
        <v>34</v>
      </c>
      <c r="C261" s="22">
        <v>131959</v>
      </c>
      <c r="D261" s="22">
        <v>130800</v>
      </c>
      <c r="E261" s="16">
        <f t="shared" si="47"/>
        <v>0.99121696890700894</v>
      </c>
      <c r="F261" s="8">
        <v>1159</v>
      </c>
      <c r="G261" s="16">
        <f t="shared" si="26"/>
        <v>8.783031092991004E-3</v>
      </c>
      <c r="H261" s="22"/>
      <c r="I261" s="17">
        <f t="shared" si="49"/>
        <v>0</v>
      </c>
      <c r="J261" s="22">
        <v>452</v>
      </c>
      <c r="K261" s="17">
        <f t="shared" si="28"/>
        <v>3.4253063451526611E-3</v>
      </c>
      <c r="L261" s="22">
        <v>389</v>
      </c>
      <c r="M261" s="17">
        <f t="shared" si="50"/>
        <v>2.947885328018551E-3</v>
      </c>
      <c r="N261" s="22"/>
      <c r="O261" s="17">
        <f t="shared" si="51"/>
        <v>0</v>
      </c>
      <c r="P261" s="22"/>
      <c r="Q261" s="17">
        <f t="shared" si="52"/>
        <v>0</v>
      </c>
      <c r="R261" s="22">
        <v>146</v>
      </c>
      <c r="S261" s="17">
        <f t="shared" si="53"/>
        <v>1.1064042619298418E-3</v>
      </c>
      <c r="T261" s="22"/>
      <c r="U261" s="17">
        <f t="shared" si="54"/>
        <v>0</v>
      </c>
      <c r="V261" s="22"/>
      <c r="W261" s="17">
        <f t="shared" si="55"/>
        <v>0</v>
      </c>
      <c r="X261" s="22"/>
      <c r="Y261" s="17">
        <f t="shared" si="56"/>
        <v>0</v>
      </c>
      <c r="Z261" s="22"/>
      <c r="AA261" s="17">
        <f t="shared" si="57"/>
        <v>0</v>
      </c>
      <c r="AB261" s="22"/>
      <c r="AC261" s="17">
        <f t="shared" si="58"/>
        <v>0</v>
      </c>
      <c r="AD261" s="22"/>
      <c r="AE261" s="17">
        <f t="shared" si="59"/>
        <v>0</v>
      </c>
      <c r="AF261" s="22"/>
      <c r="AG261" s="17">
        <f t="shared" si="60"/>
        <v>0</v>
      </c>
      <c r="AH261" s="22"/>
      <c r="AI261" s="17">
        <f t="shared" si="61"/>
        <v>0</v>
      </c>
      <c r="AJ261" s="22"/>
      <c r="AK261" s="17">
        <f t="shared" si="62"/>
        <v>0</v>
      </c>
      <c r="AL261" s="22">
        <v>21</v>
      </c>
      <c r="AM261" s="17">
        <f t="shared" si="63"/>
        <v>1.5914033904470328E-4</v>
      </c>
      <c r="AN261" s="22">
        <v>151</v>
      </c>
      <c r="AO261" s="17">
        <f t="shared" si="64"/>
        <v>1.1442948188452474E-3</v>
      </c>
      <c r="AP261" s="22"/>
      <c r="AQ261" s="17">
        <f t="shared" si="65"/>
        <v>0</v>
      </c>
      <c r="AR261" s="22"/>
      <c r="AS261" s="17">
        <f t="shared" si="66"/>
        <v>0</v>
      </c>
      <c r="AT261" s="22"/>
      <c r="AU261" s="17">
        <f t="shared" si="67"/>
        <v>0</v>
      </c>
      <c r="AV261" s="76"/>
      <c r="AW261" s="76"/>
      <c r="AX261" s="76"/>
      <c r="AY261" s="76"/>
      <c r="AZ261" s="76"/>
    </row>
    <row r="262" spans="1:52" ht="13.9">
      <c r="A262" s="73" t="s">
        <v>91</v>
      </c>
      <c r="B262" s="73" t="s">
        <v>34</v>
      </c>
      <c r="C262" s="22">
        <v>61129</v>
      </c>
      <c r="D262" s="22">
        <v>60219</v>
      </c>
      <c r="E262" s="16">
        <f t="shared" si="47"/>
        <v>0.98511344860868</v>
      </c>
      <c r="F262" s="22">
        <v>910</v>
      </c>
      <c r="G262" s="16">
        <f t="shared" si="26"/>
        <v>1.4886551391319995E-2</v>
      </c>
      <c r="H262" s="22">
        <v>0</v>
      </c>
      <c r="I262" s="17">
        <f t="shared" si="49"/>
        <v>0</v>
      </c>
      <c r="J262" s="22">
        <v>291</v>
      </c>
      <c r="K262" s="17">
        <f t="shared" si="28"/>
        <v>4.760424675685845E-3</v>
      </c>
      <c r="L262" s="22">
        <v>28</v>
      </c>
      <c r="M262" s="17">
        <f t="shared" si="50"/>
        <v>4.5804773511753829E-4</v>
      </c>
      <c r="N262" s="22"/>
      <c r="O262" s="17">
        <f t="shared" si="51"/>
        <v>0</v>
      </c>
      <c r="P262" s="22">
        <v>0</v>
      </c>
      <c r="Q262" s="17">
        <f t="shared" si="52"/>
        <v>0</v>
      </c>
      <c r="R262" s="22">
        <v>0</v>
      </c>
      <c r="S262" s="17">
        <f t="shared" si="53"/>
        <v>0</v>
      </c>
      <c r="T262" s="22">
        <v>123</v>
      </c>
      <c r="U262" s="17">
        <f t="shared" si="54"/>
        <v>2.0121382649806148E-3</v>
      </c>
      <c r="V262" s="22"/>
      <c r="W262" s="17">
        <f t="shared" si="55"/>
        <v>0</v>
      </c>
      <c r="X262" s="22"/>
      <c r="Y262" s="17">
        <f t="shared" si="56"/>
        <v>0</v>
      </c>
      <c r="Z262" s="22">
        <v>120</v>
      </c>
      <c r="AA262" s="17">
        <f t="shared" si="57"/>
        <v>1.9630617219323072E-3</v>
      </c>
      <c r="AB262" s="22"/>
      <c r="AC262" s="17">
        <f t="shared" si="58"/>
        <v>0</v>
      </c>
      <c r="AD262" s="22"/>
      <c r="AE262" s="17">
        <f t="shared" si="59"/>
        <v>0</v>
      </c>
      <c r="AF262" s="22"/>
      <c r="AG262" s="17">
        <f t="shared" si="60"/>
        <v>0</v>
      </c>
      <c r="AH262" s="22"/>
      <c r="AI262" s="17">
        <f t="shared" si="61"/>
        <v>0</v>
      </c>
      <c r="AJ262" s="22"/>
      <c r="AK262" s="17">
        <f t="shared" si="62"/>
        <v>0</v>
      </c>
      <c r="AL262" s="22">
        <v>0</v>
      </c>
      <c r="AM262" s="17">
        <f t="shared" si="63"/>
        <v>0</v>
      </c>
      <c r="AN262" s="22">
        <v>242</v>
      </c>
      <c r="AO262" s="17">
        <f t="shared" si="64"/>
        <v>3.9588411392301529E-3</v>
      </c>
      <c r="AP262" s="22">
        <v>34</v>
      </c>
      <c r="AQ262" s="17">
        <f t="shared" si="65"/>
        <v>5.5620082121415372E-4</v>
      </c>
      <c r="AR262" s="22">
        <v>69</v>
      </c>
      <c r="AS262" s="17">
        <f t="shared" si="66"/>
        <v>1.1287604901110766E-3</v>
      </c>
      <c r="AT262" s="22">
        <v>3</v>
      </c>
      <c r="AU262" s="17">
        <f t="shared" si="67"/>
        <v>4.9076543048307679E-5</v>
      </c>
      <c r="AV262" s="76"/>
      <c r="AW262" s="76"/>
      <c r="AX262" s="76"/>
      <c r="AY262" s="76"/>
      <c r="AZ262" s="76"/>
    </row>
    <row r="263" spans="1:52" ht="13.9">
      <c r="A263" s="73" t="s">
        <v>91</v>
      </c>
      <c r="B263" s="73" t="s">
        <v>34</v>
      </c>
      <c r="C263" s="22">
        <v>231905</v>
      </c>
      <c r="D263" s="22">
        <v>229770</v>
      </c>
      <c r="E263" s="16">
        <f t="shared" si="47"/>
        <v>0.9907936439490308</v>
      </c>
      <c r="F263" s="22">
        <v>2135</v>
      </c>
      <c r="G263" s="16">
        <f t="shared" si="26"/>
        <v>9.2063560509691462E-3</v>
      </c>
      <c r="H263" s="22">
        <v>0</v>
      </c>
      <c r="I263" s="17">
        <f t="shared" si="49"/>
        <v>0</v>
      </c>
      <c r="J263" s="22">
        <v>290</v>
      </c>
      <c r="K263" s="17">
        <f t="shared" si="28"/>
        <v>1.2505120631292987E-3</v>
      </c>
      <c r="L263" s="22">
        <v>12</v>
      </c>
      <c r="M263" s="17">
        <f t="shared" si="50"/>
        <v>5.1745326750177872E-5</v>
      </c>
      <c r="N263" s="22"/>
      <c r="O263" s="17">
        <f t="shared" si="51"/>
        <v>0</v>
      </c>
      <c r="P263" s="22">
        <v>328</v>
      </c>
      <c r="Q263" s="17">
        <f t="shared" si="52"/>
        <v>1.4143722645048619E-3</v>
      </c>
      <c r="R263" s="22">
        <v>461</v>
      </c>
      <c r="S263" s="17">
        <f t="shared" si="53"/>
        <v>1.9878829693193334E-3</v>
      </c>
      <c r="T263" s="22">
        <v>241</v>
      </c>
      <c r="U263" s="17">
        <f t="shared" si="54"/>
        <v>1.0392186455660723E-3</v>
      </c>
      <c r="V263" s="22"/>
      <c r="W263" s="17">
        <f t="shared" si="55"/>
        <v>0</v>
      </c>
      <c r="X263" s="22"/>
      <c r="Y263" s="17">
        <f t="shared" si="56"/>
        <v>0</v>
      </c>
      <c r="Z263" s="22">
        <v>125</v>
      </c>
      <c r="AA263" s="17">
        <f t="shared" si="57"/>
        <v>5.3901382031435287E-4</v>
      </c>
      <c r="AB263" s="22"/>
      <c r="AC263" s="17">
        <f t="shared" si="58"/>
        <v>0</v>
      </c>
      <c r="AD263" s="22"/>
      <c r="AE263" s="17">
        <f t="shared" si="59"/>
        <v>0</v>
      </c>
      <c r="AF263" s="22"/>
      <c r="AG263" s="17">
        <f t="shared" si="60"/>
        <v>0</v>
      </c>
      <c r="AH263" s="22"/>
      <c r="AI263" s="17">
        <f t="shared" si="61"/>
        <v>0</v>
      </c>
      <c r="AJ263" s="22"/>
      <c r="AK263" s="17">
        <f t="shared" si="62"/>
        <v>0</v>
      </c>
      <c r="AL263" s="22">
        <v>2</v>
      </c>
      <c r="AM263" s="17">
        <f t="shared" si="63"/>
        <v>8.624221125029646E-6</v>
      </c>
      <c r="AN263" s="22">
        <v>412</v>
      </c>
      <c r="AO263" s="17">
        <f t="shared" si="64"/>
        <v>1.776589551756107E-3</v>
      </c>
      <c r="AP263" s="22">
        <v>42</v>
      </c>
      <c r="AQ263" s="17">
        <f t="shared" si="65"/>
        <v>1.8110864362562255E-4</v>
      </c>
      <c r="AR263" s="22">
        <v>222</v>
      </c>
      <c r="AS263" s="17">
        <f t="shared" si="66"/>
        <v>9.5728854487829064E-4</v>
      </c>
      <c r="AT263" s="22">
        <v>0</v>
      </c>
      <c r="AU263" s="17">
        <f t="shared" si="67"/>
        <v>0</v>
      </c>
      <c r="AV263" s="76"/>
      <c r="AW263" s="76"/>
      <c r="AX263" s="76"/>
      <c r="AY263" s="76"/>
      <c r="AZ263" s="76"/>
    </row>
    <row r="264" spans="1:52" ht="13.9">
      <c r="A264" s="73" t="s">
        <v>91</v>
      </c>
      <c r="B264" s="73" t="s">
        <v>34</v>
      </c>
      <c r="C264" s="22">
        <v>267529</v>
      </c>
      <c r="D264" s="22">
        <v>265032</v>
      </c>
      <c r="E264" s="16">
        <f t="shared" si="47"/>
        <v>0.99066643242414842</v>
      </c>
      <c r="F264" s="22">
        <v>2497</v>
      </c>
      <c r="G264" s="16">
        <f t="shared" si="26"/>
        <v>9.3335675758515896E-3</v>
      </c>
      <c r="H264" s="22">
        <v>55</v>
      </c>
      <c r="I264" s="17">
        <f t="shared" si="49"/>
        <v>2.0558518889540948E-4</v>
      </c>
      <c r="J264" s="22">
        <v>227</v>
      </c>
      <c r="K264" s="17">
        <f t="shared" si="28"/>
        <v>8.4850614325923549E-4</v>
      </c>
      <c r="L264" s="22">
        <v>0</v>
      </c>
      <c r="M264" s="17">
        <f t="shared" si="50"/>
        <v>0</v>
      </c>
      <c r="N264" s="22"/>
      <c r="O264" s="17">
        <f t="shared" si="51"/>
        <v>0</v>
      </c>
      <c r="P264" s="22">
        <v>395</v>
      </c>
      <c r="Q264" s="17">
        <f t="shared" si="52"/>
        <v>1.4764754475215772E-3</v>
      </c>
      <c r="R264" s="22">
        <v>585</v>
      </c>
      <c r="S264" s="17">
        <f t="shared" si="53"/>
        <v>2.1866788273420825E-3</v>
      </c>
      <c r="T264" s="22">
        <v>197</v>
      </c>
      <c r="U264" s="17">
        <f t="shared" si="54"/>
        <v>7.3636876749810299E-4</v>
      </c>
      <c r="V264" s="22"/>
      <c r="W264" s="17">
        <f t="shared" si="55"/>
        <v>0</v>
      </c>
      <c r="X264" s="22"/>
      <c r="Y264" s="17">
        <f t="shared" si="56"/>
        <v>0</v>
      </c>
      <c r="Z264" s="22">
        <v>136</v>
      </c>
      <c r="AA264" s="17">
        <f t="shared" si="57"/>
        <v>5.0835610345046701E-4</v>
      </c>
      <c r="AB264" s="22"/>
      <c r="AC264" s="17">
        <f t="shared" si="58"/>
        <v>0</v>
      </c>
      <c r="AD264" s="22"/>
      <c r="AE264" s="17">
        <f t="shared" si="59"/>
        <v>0</v>
      </c>
      <c r="AF264" s="22"/>
      <c r="AG264" s="17">
        <f t="shared" si="60"/>
        <v>0</v>
      </c>
      <c r="AH264" s="22"/>
      <c r="AI264" s="17">
        <f t="shared" si="61"/>
        <v>0</v>
      </c>
      <c r="AJ264" s="22"/>
      <c r="AK264" s="17">
        <f t="shared" si="62"/>
        <v>0</v>
      </c>
      <c r="AL264" s="22">
        <v>14</v>
      </c>
      <c r="AM264" s="17">
        <f t="shared" si="63"/>
        <v>5.2330775355195137E-5</v>
      </c>
      <c r="AN264" s="22">
        <v>449</v>
      </c>
      <c r="AO264" s="17">
        <f t="shared" si="64"/>
        <v>1.6783227238916156E-3</v>
      </c>
      <c r="AP264" s="22">
        <v>168</v>
      </c>
      <c r="AQ264" s="17">
        <f t="shared" si="65"/>
        <v>6.279693042623417E-4</v>
      </c>
      <c r="AR264" s="22">
        <v>271</v>
      </c>
      <c r="AS264" s="17">
        <f t="shared" si="66"/>
        <v>1.012974294375563E-3</v>
      </c>
      <c r="AT264" s="22">
        <v>0</v>
      </c>
      <c r="AU264" s="17">
        <f t="shared" si="67"/>
        <v>0</v>
      </c>
      <c r="AV264" s="76"/>
      <c r="AW264" s="76"/>
      <c r="AX264" s="76"/>
      <c r="AY264" s="76"/>
      <c r="AZ264" s="76"/>
    </row>
    <row r="265" spans="1:52" ht="13.9">
      <c r="A265" s="73" t="s">
        <v>91</v>
      </c>
      <c r="B265" s="73" t="s">
        <v>34</v>
      </c>
      <c r="C265" s="22">
        <v>10449</v>
      </c>
      <c r="D265" s="22">
        <v>10350</v>
      </c>
      <c r="E265" s="16">
        <f t="shared" si="47"/>
        <v>0.99052540913006026</v>
      </c>
      <c r="F265" s="22">
        <v>99</v>
      </c>
      <c r="G265" s="16">
        <f t="shared" si="26"/>
        <v>9.4745908699397068E-3</v>
      </c>
      <c r="H265" s="22">
        <v>0</v>
      </c>
      <c r="I265" s="17">
        <f t="shared" si="49"/>
        <v>0</v>
      </c>
      <c r="J265" s="22">
        <v>7</v>
      </c>
      <c r="K265" s="17">
        <f t="shared" si="28"/>
        <v>6.6992056656139346E-4</v>
      </c>
      <c r="L265" s="22">
        <v>0</v>
      </c>
      <c r="M265" s="17">
        <f t="shared" si="50"/>
        <v>0</v>
      </c>
      <c r="N265" s="22"/>
      <c r="O265" s="17">
        <f t="shared" si="51"/>
        <v>0</v>
      </c>
      <c r="P265" s="22">
        <v>19</v>
      </c>
      <c r="Q265" s="17">
        <f t="shared" si="52"/>
        <v>1.8183558235237822E-3</v>
      </c>
      <c r="R265" s="22">
        <v>32</v>
      </c>
      <c r="S265" s="17">
        <f t="shared" si="53"/>
        <v>3.06249401856637E-3</v>
      </c>
      <c r="T265" s="22">
        <v>11</v>
      </c>
      <c r="U265" s="17">
        <f t="shared" si="54"/>
        <v>1.0527323188821898E-3</v>
      </c>
      <c r="V265" s="22"/>
      <c r="W265" s="17">
        <f t="shared" si="55"/>
        <v>0</v>
      </c>
      <c r="X265" s="22"/>
      <c r="Y265" s="17">
        <f t="shared" si="56"/>
        <v>0</v>
      </c>
      <c r="Z265" s="22">
        <v>0</v>
      </c>
      <c r="AA265" s="17">
        <f t="shared" si="57"/>
        <v>0</v>
      </c>
      <c r="AB265" s="22"/>
      <c r="AC265" s="17">
        <f t="shared" si="58"/>
        <v>0</v>
      </c>
      <c r="AD265" s="22"/>
      <c r="AE265" s="17">
        <f t="shared" si="59"/>
        <v>0</v>
      </c>
      <c r="AF265" s="22"/>
      <c r="AG265" s="17">
        <f t="shared" si="60"/>
        <v>0</v>
      </c>
      <c r="AH265" s="22"/>
      <c r="AI265" s="17">
        <f t="shared" si="61"/>
        <v>0</v>
      </c>
      <c r="AJ265" s="22"/>
      <c r="AK265" s="17">
        <f t="shared" si="62"/>
        <v>0</v>
      </c>
      <c r="AL265" s="22">
        <v>0</v>
      </c>
      <c r="AM265" s="17">
        <f t="shared" si="63"/>
        <v>0</v>
      </c>
      <c r="AN265" s="22">
        <v>8</v>
      </c>
      <c r="AO265" s="17">
        <f t="shared" si="64"/>
        <v>7.6562350464159251E-4</v>
      </c>
      <c r="AP265" s="22">
        <v>5</v>
      </c>
      <c r="AQ265" s="17">
        <f t="shared" si="65"/>
        <v>4.785146904009953E-4</v>
      </c>
      <c r="AR265" s="22">
        <v>17</v>
      </c>
      <c r="AS265" s="17">
        <f t="shared" si="66"/>
        <v>1.6269499473633841E-3</v>
      </c>
      <c r="AT265" s="22">
        <v>0</v>
      </c>
      <c r="AU265" s="17">
        <f t="shared" si="67"/>
        <v>0</v>
      </c>
      <c r="AV265" s="76"/>
      <c r="AW265" s="76"/>
      <c r="AX265" s="76"/>
      <c r="AY265" s="76"/>
      <c r="AZ265" s="76"/>
    </row>
    <row r="266" spans="1:52" ht="13.9">
      <c r="A266" s="73" t="s">
        <v>102</v>
      </c>
      <c r="B266" s="73" t="s">
        <v>34</v>
      </c>
      <c r="C266" s="22">
        <v>43282</v>
      </c>
      <c r="D266" s="22">
        <v>42800</v>
      </c>
      <c r="E266" s="16">
        <f t="shared" si="47"/>
        <v>0.98886373088119772</v>
      </c>
      <c r="F266" s="22">
        <v>482</v>
      </c>
      <c r="G266" s="16">
        <f t="shared" si="26"/>
        <v>1.1136269118802274E-2</v>
      </c>
      <c r="H266" s="22">
        <v>373</v>
      </c>
      <c r="I266" s="17">
        <f t="shared" si="49"/>
        <v>8.6179012060440836E-3</v>
      </c>
      <c r="J266" s="22">
        <v>61</v>
      </c>
      <c r="K266" s="17">
        <f t="shared" si="28"/>
        <v>1.4093618594334827E-3</v>
      </c>
      <c r="L266" s="22"/>
      <c r="M266" s="17">
        <f t="shared" si="50"/>
        <v>0</v>
      </c>
      <c r="N266" s="22"/>
      <c r="O266" s="17">
        <f t="shared" si="51"/>
        <v>0</v>
      </c>
      <c r="P266" s="22">
        <v>48</v>
      </c>
      <c r="Q266" s="17">
        <f t="shared" si="52"/>
        <v>1.1090060533247078E-3</v>
      </c>
      <c r="R266" s="22">
        <v>0</v>
      </c>
      <c r="S266" s="17">
        <f t="shared" si="53"/>
        <v>0</v>
      </c>
      <c r="T266" s="22"/>
      <c r="U266" s="17">
        <f t="shared" si="54"/>
        <v>0</v>
      </c>
      <c r="V266" s="22"/>
      <c r="W266" s="17">
        <f t="shared" si="55"/>
        <v>0</v>
      </c>
      <c r="X266" s="22"/>
      <c r="Y266" s="17">
        <f t="shared" si="56"/>
        <v>0</v>
      </c>
      <c r="Z266" s="22"/>
      <c r="AA266" s="17">
        <f t="shared" si="57"/>
        <v>0</v>
      </c>
      <c r="AB266" s="22"/>
      <c r="AC266" s="17">
        <f t="shared" si="58"/>
        <v>0</v>
      </c>
      <c r="AD266" s="22"/>
      <c r="AE266" s="17">
        <f t="shared" si="59"/>
        <v>0</v>
      </c>
      <c r="AF266" s="22"/>
      <c r="AG266" s="17">
        <f t="shared" si="60"/>
        <v>0</v>
      </c>
      <c r="AH266" s="22"/>
      <c r="AI266" s="17">
        <f t="shared" si="61"/>
        <v>0</v>
      </c>
      <c r="AJ266" s="22"/>
      <c r="AK266" s="17">
        <f t="shared" si="62"/>
        <v>0</v>
      </c>
      <c r="AL266" s="22"/>
      <c r="AM266" s="17">
        <f t="shared" si="63"/>
        <v>0</v>
      </c>
      <c r="AN266" s="22"/>
      <c r="AO266" s="17">
        <f t="shared" si="64"/>
        <v>0</v>
      </c>
      <c r="AP266" s="22"/>
      <c r="AQ266" s="17">
        <f t="shared" si="65"/>
        <v>0</v>
      </c>
      <c r="AR266" s="22">
        <v>0</v>
      </c>
      <c r="AS266" s="17">
        <f t="shared" si="66"/>
        <v>0</v>
      </c>
      <c r="AT266" s="22"/>
      <c r="AU266" s="17">
        <f t="shared" si="67"/>
        <v>0</v>
      </c>
      <c r="AV266" s="76"/>
      <c r="AW266" s="76"/>
      <c r="AX266" s="76"/>
      <c r="AY266" s="76"/>
      <c r="AZ266" s="76"/>
    </row>
    <row r="267" spans="1:52" ht="13.9">
      <c r="A267" s="73" t="s">
        <v>102</v>
      </c>
      <c r="B267" s="73" t="s">
        <v>34</v>
      </c>
      <c r="C267" s="22">
        <v>30662</v>
      </c>
      <c r="D267" s="22">
        <v>30550</v>
      </c>
      <c r="E267" s="16">
        <f t="shared" si="47"/>
        <v>0.99634727023677516</v>
      </c>
      <c r="F267" s="22">
        <v>112</v>
      </c>
      <c r="G267" s="16">
        <f t="shared" si="26"/>
        <v>3.6527297632248388E-3</v>
      </c>
      <c r="H267" s="22">
        <v>70</v>
      </c>
      <c r="I267" s="17">
        <f t="shared" si="49"/>
        <v>2.2829561020155241E-3</v>
      </c>
      <c r="J267" s="22">
        <v>28</v>
      </c>
      <c r="K267" s="17">
        <f t="shared" si="28"/>
        <v>9.1318244080620969E-4</v>
      </c>
      <c r="L267" s="22"/>
      <c r="M267" s="17">
        <f t="shared" si="50"/>
        <v>0</v>
      </c>
      <c r="N267" s="22"/>
      <c r="O267" s="17">
        <f t="shared" si="51"/>
        <v>0</v>
      </c>
      <c r="P267" s="22">
        <v>2</v>
      </c>
      <c r="Q267" s="17">
        <f t="shared" si="52"/>
        <v>6.5227317200443541E-5</v>
      </c>
      <c r="R267" s="22">
        <v>4</v>
      </c>
      <c r="S267" s="17">
        <f t="shared" si="53"/>
        <v>1.3045463440088708E-4</v>
      </c>
      <c r="T267" s="22"/>
      <c r="U267" s="17">
        <f t="shared" si="54"/>
        <v>0</v>
      </c>
      <c r="V267" s="22"/>
      <c r="W267" s="17">
        <f t="shared" si="55"/>
        <v>0</v>
      </c>
      <c r="X267" s="22"/>
      <c r="Y267" s="17">
        <f t="shared" si="56"/>
        <v>0</v>
      </c>
      <c r="Z267" s="22"/>
      <c r="AA267" s="17">
        <f t="shared" si="57"/>
        <v>0</v>
      </c>
      <c r="AB267" s="22"/>
      <c r="AC267" s="17">
        <f t="shared" si="58"/>
        <v>0</v>
      </c>
      <c r="AD267" s="22"/>
      <c r="AE267" s="17">
        <f t="shared" si="59"/>
        <v>0</v>
      </c>
      <c r="AF267" s="22"/>
      <c r="AG267" s="17">
        <f t="shared" si="60"/>
        <v>0</v>
      </c>
      <c r="AH267" s="22"/>
      <c r="AI267" s="17">
        <f t="shared" si="61"/>
        <v>0</v>
      </c>
      <c r="AJ267" s="22"/>
      <c r="AK267" s="17">
        <f t="shared" si="62"/>
        <v>0</v>
      </c>
      <c r="AL267" s="22"/>
      <c r="AM267" s="17">
        <f t="shared" si="63"/>
        <v>0</v>
      </c>
      <c r="AN267" s="22"/>
      <c r="AO267" s="17">
        <f t="shared" si="64"/>
        <v>0</v>
      </c>
      <c r="AP267" s="22"/>
      <c r="AQ267" s="17">
        <f t="shared" si="65"/>
        <v>0</v>
      </c>
      <c r="AR267" s="22">
        <v>8</v>
      </c>
      <c r="AS267" s="17">
        <f t="shared" si="66"/>
        <v>2.6090926880177417E-4</v>
      </c>
      <c r="AT267" s="22"/>
      <c r="AU267" s="17">
        <f t="shared" si="67"/>
        <v>0</v>
      </c>
      <c r="AV267" s="76"/>
      <c r="AW267" s="76"/>
      <c r="AX267" s="76"/>
      <c r="AY267" s="76"/>
      <c r="AZ267" s="76"/>
    </row>
    <row r="268" spans="1:52" ht="13.9">
      <c r="A268" s="73" t="s">
        <v>108</v>
      </c>
      <c r="B268" s="73" t="s">
        <v>34</v>
      </c>
      <c r="C268" s="22">
        <v>276610</v>
      </c>
      <c r="D268" s="22">
        <v>272600</v>
      </c>
      <c r="E268" s="16">
        <f t="shared" si="47"/>
        <v>0.98550305484255807</v>
      </c>
      <c r="F268" s="22">
        <v>4010</v>
      </c>
      <c r="G268" s="16">
        <f t="shared" si="26"/>
        <v>1.4496945157441885E-2</v>
      </c>
      <c r="H268" s="22">
        <v>0</v>
      </c>
      <c r="I268" s="17">
        <f t="shared" si="49"/>
        <v>0</v>
      </c>
      <c r="J268" s="22">
        <v>424</v>
      </c>
      <c r="K268" s="17">
        <f t="shared" si="28"/>
        <v>1.5328440764975958E-3</v>
      </c>
      <c r="L268" s="22">
        <v>276</v>
      </c>
      <c r="M268" s="17">
        <f t="shared" si="50"/>
        <v>9.9779472904088797E-4</v>
      </c>
      <c r="N268" s="22">
        <v>0</v>
      </c>
      <c r="O268" s="17">
        <f t="shared" si="51"/>
        <v>0</v>
      </c>
      <c r="P268" s="22">
        <v>767</v>
      </c>
      <c r="Q268" s="17">
        <f t="shared" si="52"/>
        <v>2.772857091211453E-3</v>
      </c>
      <c r="R268" s="22">
        <v>980</v>
      </c>
      <c r="S268" s="17">
        <f t="shared" si="53"/>
        <v>3.5428943277538774E-3</v>
      </c>
      <c r="T268" s="22"/>
      <c r="U268" s="17">
        <f t="shared" si="54"/>
        <v>0</v>
      </c>
      <c r="V268" s="22"/>
      <c r="W268" s="17">
        <f t="shared" si="55"/>
        <v>0</v>
      </c>
      <c r="X268" s="22"/>
      <c r="Y268" s="17">
        <f t="shared" si="56"/>
        <v>0</v>
      </c>
      <c r="Z268" s="22"/>
      <c r="AA268" s="17">
        <f t="shared" si="57"/>
        <v>0</v>
      </c>
      <c r="AB268" s="22">
        <v>50</v>
      </c>
      <c r="AC268" s="17">
        <f t="shared" si="58"/>
        <v>1.8075991468132028E-4</v>
      </c>
      <c r="AD268" s="22"/>
      <c r="AE268" s="17">
        <f t="shared" si="59"/>
        <v>0</v>
      </c>
      <c r="AF268" s="22"/>
      <c r="AG268" s="17">
        <f t="shared" si="60"/>
        <v>0</v>
      </c>
      <c r="AH268" s="22"/>
      <c r="AI268" s="17">
        <f t="shared" si="61"/>
        <v>0</v>
      </c>
      <c r="AJ268" s="22"/>
      <c r="AK268" s="17">
        <f t="shared" si="62"/>
        <v>0</v>
      </c>
      <c r="AL268" s="22">
        <v>167</v>
      </c>
      <c r="AM268" s="17">
        <f t="shared" si="63"/>
        <v>6.0373811503560966E-4</v>
      </c>
      <c r="AN268" s="22">
        <v>1346</v>
      </c>
      <c r="AO268" s="17">
        <f t="shared" si="64"/>
        <v>4.8660569032211417E-3</v>
      </c>
      <c r="AP268" s="22">
        <v>0</v>
      </c>
      <c r="AQ268" s="17">
        <f t="shared" si="65"/>
        <v>0</v>
      </c>
      <c r="AR268" s="22">
        <v>0</v>
      </c>
      <c r="AS268" s="17">
        <f t="shared" si="66"/>
        <v>0</v>
      </c>
      <c r="AT268" s="22">
        <v>0</v>
      </c>
      <c r="AU268" s="17">
        <f t="shared" si="67"/>
        <v>0</v>
      </c>
      <c r="AV268" s="76"/>
      <c r="AW268" s="76"/>
      <c r="AX268" s="76"/>
      <c r="AY268" s="76"/>
      <c r="AZ268" s="76"/>
    </row>
    <row r="269" spans="1:52" ht="13.9">
      <c r="A269" s="73" t="s">
        <v>108</v>
      </c>
      <c r="B269" s="73" t="s">
        <v>34</v>
      </c>
      <c r="C269" s="22">
        <v>595855</v>
      </c>
      <c r="D269" s="22">
        <v>585550</v>
      </c>
      <c r="E269" s="16">
        <f t="shared" si="47"/>
        <v>0.98270552399493161</v>
      </c>
      <c r="F269" s="22">
        <v>10305</v>
      </c>
      <c r="G269" s="16">
        <f t="shared" si="26"/>
        <v>1.7294476005068348E-2</v>
      </c>
      <c r="H269" s="22">
        <v>662</v>
      </c>
      <c r="I269" s="17">
        <f t="shared" si="49"/>
        <v>1.1110085507380152E-3</v>
      </c>
      <c r="J269" s="22">
        <v>102</v>
      </c>
      <c r="K269" s="17">
        <f t="shared" si="28"/>
        <v>1.7118258636748875E-4</v>
      </c>
      <c r="L269" s="22">
        <v>742</v>
      </c>
      <c r="M269" s="17">
        <f t="shared" si="50"/>
        <v>1.2452694027909475E-3</v>
      </c>
      <c r="N269" s="22">
        <v>29</v>
      </c>
      <c r="O269" s="17">
        <f t="shared" si="51"/>
        <v>4.8669558869187972E-5</v>
      </c>
      <c r="P269" s="22">
        <v>1827</v>
      </c>
      <c r="Q269" s="17">
        <f t="shared" si="52"/>
        <v>3.0661822087588424E-3</v>
      </c>
      <c r="R269" s="22">
        <v>2854</v>
      </c>
      <c r="S269" s="17">
        <f t="shared" si="53"/>
        <v>4.7897558969883609E-3</v>
      </c>
      <c r="T269" s="22"/>
      <c r="U269" s="17">
        <f t="shared" si="54"/>
        <v>0</v>
      </c>
      <c r="V269" s="22"/>
      <c r="W269" s="17">
        <f t="shared" si="55"/>
        <v>0</v>
      </c>
      <c r="X269" s="22"/>
      <c r="Y269" s="17">
        <f t="shared" si="56"/>
        <v>0</v>
      </c>
      <c r="Z269" s="22"/>
      <c r="AA269" s="17">
        <f t="shared" si="57"/>
        <v>0</v>
      </c>
      <c r="AB269" s="22">
        <v>0</v>
      </c>
      <c r="AC269" s="17">
        <f t="shared" si="58"/>
        <v>0</v>
      </c>
      <c r="AD269" s="22"/>
      <c r="AE269" s="17">
        <f t="shared" si="59"/>
        <v>0</v>
      </c>
      <c r="AF269" s="22"/>
      <c r="AG269" s="17">
        <f t="shared" si="60"/>
        <v>0</v>
      </c>
      <c r="AH269" s="22"/>
      <c r="AI269" s="17">
        <f t="shared" si="61"/>
        <v>0</v>
      </c>
      <c r="AJ269" s="22"/>
      <c r="AK269" s="17">
        <f t="shared" si="62"/>
        <v>0</v>
      </c>
      <c r="AL269" s="22">
        <v>415</v>
      </c>
      <c r="AM269" s="17">
        <f t="shared" si="63"/>
        <v>6.9647817002458647E-4</v>
      </c>
      <c r="AN269" s="22">
        <v>3608</v>
      </c>
      <c r="AO269" s="17">
        <f t="shared" si="64"/>
        <v>6.0551644275872486E-3</v>
      </c>
      <c r="AP269" s="22">
        <v>0</v>
      </c>
      <c r="AQ269" s="17">
        <f t="shared" si="65"/>
        <v>0</v>
      </c>
      <c r="AR269" s="22">
        <v>66</v>
      </c>
      <c r="AS269" s="17">
        <f t="shared" si="66"/>
        <v>1.1076520294366918E-4</v>
      </c>
      <c r="AT269" s="22">
        <v>0</v>
      </c>
      <c r="AU269" s="17">
        <f t="shared" si="67"/>
        <v>0</v>
      </c>
      <c r="AV269" s="76"/>
      <c r="AW269" s="76"/>
      <c r="AX269" s="76"/>
      <c r="AY269" s="76"/>
      <c r="AZ269" s="76"/>
    </row>
    <row r="270" spans="1:52" ht="13.9">
      <c r="A270" s="73" t="s">
        <v>108</v>
      </c>
      <c r="B270" s="73" t="s">
        <v>34</v>
      </c>
      <c r="C270" s="22">
        <v>173379</v>
      </c>
      <c r="D270" s="22">
        <v>170517</v>
      </c>
      <c r="E270" s="16">
        <f t="shared" si="47"/>
        <v>0.9834928105479902</v>
      </c>
      <c r="F270" s="22">
        <v>2862</v>
      </c>
      <c r="G270" s="16">
        <f t="shared" si="26"/>
        <v>1.6507189452009758E-2</v>
      </c>
      <c r="H270" s="22">
        <v>0</v>
      </c>
      <c r="I270" s="17">
        <f t="shared" si="49"/>
        <v>0</v>
      </c>
      <c r="J270" s="22">
        <v>200</v>
      </c>
      <c r="K270" s="17">
        <f t="shared" si="28"/>
        <v>1.1535422398329671E-3</v>
      </c>
      <c r="L270" s="22">
        <v>181</v>
      </c>
      <c r="M270" s="17">
        <f t="shared" si="50"/>
        <v>1.0439557270488353E-3</v>
      </c>
      <c r="N270" s="22">
        <v>0</v>
      </c>
      <c r="O270" s="17">
        <f t="shared" si="51"/>
        <v>0</v>
      </c>
      <c r="P270" s="22">
        <v>535</v>
      </c>
      <c r="Q270" s="17">
        <f t="shared" si="52"/>
        <v>3.0857254915531871E-3</v>
      </c>
      <c r="R270" s="22">
        <v>801</v>
      </c>
      <c r="S270" s="17">
        <f t="shared" si="53"/>
        <v>4.6199366705310333E-3</v>
      </c>
      <c r="T270" s="22"/>
      <c r="U270" s="17">
        <f t="shared" si="54"/>
        <v>0</v>
      </c>
      <c r="V270" s="22"/>
      <c r="W270" s="17">
        <f t="shared" si="55"/>
        <v>0</v>
      </c>
      <c r="X270" s="22"/>
      <c r="Y270" s="17">
        <f t="shared" si="56"/>
        <v>0</v>
      </c>
      <c r="Z270" s="22"/>
      <c r="AA270" s="17">
        <f t="shared" si="57"/>
        <v>0</v>
      </c>
      <c r="AB270" s="22">
        <v>0</v>
      </c>
      <c r="AC270" s="17">
        <f t="shared" si="58"/>
        <v>0</v>
      </c>
      <c r="AD270" s="22"/>
      <c r="AE270" s="17">
        <f t="shared" si="59"/>
        <v>0</v>
      </c>
      <c r="AF270" s="22"/>
      <c r="AG270" s="17">
        <f t="shared" si="60"/>
        <v>0</v>
      </c>
      <c r="AH270" s="22"/>
      <c r="AI270" s="17">
        <f t="shared" si="61"/>
        <v>0</v>
      </c>
      <c r="AJ270" s="22"/>
      <c r="AK270" s="17">
        <f t="shared" si="62"/>
        <v>0</v>
      </c>
      <c r="AL270" s="22">
        <v>120</v>
      </c>
      <c r="AM270" s="17">
        <f t="shared" si="63"/>
        <v>6.9212534389978021E-4</v>
      </c>
      <c r="AN270" s="22">
        <v>1025</v>
      </c>
      <c r="AO270" s="17">
        <f t="shared" si="64"/>
        <v>5.9119039791439565E-3</v>
      </c>
      <c r="AP270" s="22">
        <v>0</v>
      </c>
      <c r="AQ270" s="17">
        <f t="shared" si="65"/>
        <v>0</v>
      </c>
      <c r="AR270" s="22">
        <v>0</v>
      </c>
      <c r="AS270" s="17">
        <f t="shared" si="66"/>
        <v>0</v>
      </c>
      <c r="AT270" s="22">
        <v>0</v>
      </c>
      <c r="AU270" s="17">
        <f t="shared" si="67"/>
        <v>0</v>
      </c>
      <c r="AV270" s="76"/>
      <c r="AW270" s="76"/>
      <c r="AX270" s="76"/>
      <c r="AY270" s="76"/>
      <c r="AZ270" s="76"/>
    </row>
    <row r="271" spans="1:52" ht="13.9">
      <c r="A271" s="73" t="s">
        <v>108</v>
      </c>
      <c r="B271" s="73" t="s">
        <v>34</v>
      </c>
      <c r="C271" s="22">
        <v>244250</v>
      </c>
      <c r="D271" s="22">
        <v>241270</v>
      </c>
      <c r="E271" s="16">
        <f t="shared" si="47"/>
        <v>0.98779938587512794</v>
      </c>
      <c r="F271" s="22">
        <v>2980</v>
      </c>
      <c r="G271" s="16">
        <f t="shared" si="26"/>
        <v>1.2200614124872057E-2</v>
      </c>
      <c r="H271" s="22">
        <v>104</v>
      </c>
      <c r="I271" s="17">
        <f t="shared" si="49"/>
        <v>4.257932446264074E-4</v>
      </c>
      <c r="J271" s="22">
        <v>66</v>
      </c>
      <c r="K271" s="17">
        <f t="shared" si="28"/>
        <v>2.7021494370522005E-4</v>
      </c>
      <c r="L271" s="22">
        <v>197</v>
      </c>
      <c r="M271" s="17">
        <f t="shared" si="50"/>
        <v>8.0655066530194478E-4</v>
      </c>
      <c r="N271" s="22">
        <v>10</v>
      </c>
      <c r="O271" s="17">
        <f t="shared" si="51"/>
        <v>4.0941658137154556E-5</v>
      </c>
      <c r="P271" s="22">
        <v>627</v>
      </c>
      <c r="Q271" s="17">
        <f t="shared" si="52"/>
        <v>2.5670419651995908E-3</v>
      </c>
      <c r="R271" s="22">
        <v>849</v>
      </c>
      <c r="S271" s="17">
        <f t="shared" si="53"/>
        <v>3.4759467758444219E-3</v>
      </c>
      <c r="T271" s="22"/>
      <c r="U271" s="17">
        <f t="shared" si="54"/>
        <v>0</v>
      </c>
      <c r="V271" s="22"/>
      <c r="W271" s="17">
        <f t="shared" si="55"/>
        <v>0</v>
      </c>
      <c r="X271" s="22"/>
      <c r="Y271" s="17">
        <f t="shared" si="56"/>
        <v>0</v>
      </c>
      <c r="Z271" s="22"/>
      <c r="AA271" s="17">
        <f t="shared" si="57"/>
        <v>0</v>
      </c>
      <c r="AB271" s="22">
        <v>0</v>
      </c>
      <c r="AC271" s="17">
        <f t="shared" si="58"/>
        <v>0</v>
      </c>
      <c r="AD271" s="22"/>
      <c r="AE271" s="17">
        <f t="shared" si="59"/>
        <v>0</v>
      </c>
      <c r="AF271" s="22"/>
      <c r="AG271" s="17">
        <f t="shared" si="60"/>
        <v>0</v>
      </c>
      <c r="AH271" s="22"/>
      <c r="AI271" s="17">
        <f t="shared" si="61"/>
        <v>0</v>
      </c>
      <c r="AJ271" s="22"/>
      <c r="AK271" s="17">
        <f t="shared" si="62"/>
        <v>0</v>
      </c>
      <c r="AL271" s="22">
        <v>102</v>
      </c>
      <c r="AM271" s="17">
        <f t="shared" si="63"/>
        <v>4.1760491299897646E-4</v>
      </c>
      <c r="AN271" s="22">
        <v>1010</v>
      </c>
      <c r="AO271" s="17">
        <f t="shared" si="64"/>
        <v>4.1351074718526098E-3</v>
      </c>
      <c r="AP271" s="22">
        <v>0</v>
      </c>
      <c r="AQ271" s="17">
        <f t="shared" si="65"/>
        <v>0</v>
      </c>
      <c r="AR271" s="22">
        <v>14</v>
      </c>
      <c r="AS271" s="17">
        <f t="shared" si="66"/>
        <v>5.7318321392016376E-5</v>
      </c>
      <c r="AT271" s="22">
        <v>1</v>
      </c>
      <c r="AU271" s="17">
        <f t="shared" si="67"/>
        <v>4.0941658137154558E-6</v>
      </c>
      <c r="AV271" s="76"/>
      <c r="AW271" s="76"/>
      <c r="AX271" s="76"/>
      <c r="AY271" s="76"/>
      <c r="AZ271" s="76"/>
    </row>
    <row r="272" spans="1:52" ht="13.9">
      <c r="A272" s="73" t="s">
        <v>108</v>
      </c>
      <c r="B272" s="73" t="s">
        <v>34</v>
      </c>
      <c r="C272" s="22">
        <v>158106</v>
      </c>
      <c r="D272" s="22">
        <v>155750</v>
      </c>
      <c r="E272" s="16">
        <f t="shared" si="47"/>
        <v>0.98509860473353317</v>
      </c>
      <c r="F272" s="22">
        <v>2356</v>
      </c>
      <c r="G272" s="16">
        <f t="shared" si="26"/>
        <v>1.4901395266466801E-2</v>
      </c>
      <c r="H272" s="22">
        <v>182</v>
      </c>
      <c r="I272" s="17">
        <f t="shared" si="49"/>
        <v>1.1511264594639039E-3</v>
      </c>
      <c r="J272" s="22">
        <v>128</v>
      </c>
      <c r="K272" s="17">
        <f t="shared" si="28"/>
        <v>8.0958344401856985E-4</v>
      </c>
      <c r="L272" s="22">
        <v>202</v>
      </c>
      <c r="M272" s="17">
        <f t="shared" si="50"/>
        <v>1.2776238725918055E-3</v>
      </c>
      <c r="N272" s="22">
        <v>0</v>
      </c>
      <c r="O272" s="17">
        <f t="shared" si="51"/>
        <v>0</v>
      </c>
      <c r="P272" s="22">
        <v>424</v>
      </c>
      <c r="Q272" s="17">
        <f t="shared" si="52"/>
        <v>2.6817451583115125E-3</v>
      </c>
      <c r="R272" s="22">
        <v>600</v>
      </c>
      <c r="S272" s="17">
        <f t="shared" si="53"/>
        <v>3.7949223938370459E-3</v>
      </c>
      <c r="T272" s="22"/>
      <c r="U272" s="17">
        <f t="shared" si="54"/>
        <v>0</v>
      </c>
      <c r="V272" s="22"/>
      <c r="W272" s="17">
        <f t="shared" si="55"/>
        <v>0</v>
      </c>
      <c r="X272" s="22"/>
      <c r="Y272" s="17">
        <f t="shared" si="56"/>
        <v>0</v>
      </c>
      <c r="Z272" s="22"/>
      <c r="AA272" s="17">
        <f t="shared" si="57"/>
        <v>0</v>
      </c>
      <c r="AB272" s="22">
        <v>0</v>
      </c>
      <c r="AC272" s="17">
        <f t="shared" si="58"/>
        <v>0</v>
      </c>
      <c r="AD272" s="22"/>
      <c r="AE272" s="17">
        <f t="shared" si="59"/>
        <v>0</v>
      </c>
      <c r="AF272" s="22"/>
      <c r="AG272" s="17">
        <f t="shared" si="60"/>
        <v>0</v>
      </c>
      <c r="AH272" s="22"/>
      <c r="AI272" s="17">
        <f t="shared" si="61"/>
        <v>0</v>
      </c>
      <c r="AJ272" s="22"/>
      <c r="AK272" s="17">
        <f t="shared" si="62"/>
        <v>0</v>
      </c>
      <c r="AL272" s="22">
        <v>79</v>
      </c>
      <c r="AM272" s="17">
        <f t="shared" si="63"/>
        <v>4.9966478185521103E-4</v>
      </c>
      <c r="AN272" s="22">
        <v>721</v>
      </c>
      <c r="AO272" s="17">
        <f t="shared" si="64"/>
        <v>4.5602317432608501E-3</v>
      </c>
      <c r="AP272" s="22">
        <v>0</v>
      </c>
      <c r="AQ272" s="17">
        <f t="shared" si="65"/>
        <v>0</v>
      </c>
      <c r="AR272" s="22">
        <v>20</v>
      </c>
      <c r="AS272" s="17">
        <f t="shared" si="66"/>
        <v>1.2649741312790154E-4</v>
      </c>
      <c r="AT272" s="22">
        <v>0</v>
      </c>
      <c r="AU272" s="17">
        <f t="shared" si="67"/>
        <v>0</v>
      </c>
      <c r="AV272" s="76"/>
      <c r="AW272" s="76"/>
      <c r="AX272" s="76"/>
      <c r="AY272" s="76"/>
      <c r="AZ272" s="76"/>
    </row>
    <row r="273" spans="1:52" ht="13.9">
      <c r="A273" s="73" t="s">
        <v>108</v>
      </c>
      <c r="B273" s="73" t="s">
        <v>34</v>
      </c>
      <c r="C273" s="22">
        <v>425080</v>
      </c>
      <c r="D273" s="22">
        <v>416750</v>
      </c>
      <c r="E273" s="16">
        <f t="shared" si="47"/>
        <v>0.9804036887174179</v>
      </c>
      <c r="F273" s="22">
        <v>8330</v>
      </c>
      <c r="G273" s="16">
        <f t="shared" si="26"/>
        <v>1.9596311282582102E-2</v>
      </c>
      <c r="H273" s="22">
        <v>347</v>
      </c>
      <c r="I273" s="17">
        <f t="shared" si="49"/>
        <v>8.1631692857815001E-4</v>
      </c>
      <c r="J273" s="22">
        <v>956</v>
      </c>
      <c r="K273" s="17">
        <f t="shared" si="28"/>
        <v>2.248988425708102E-3</v>
      </c>
      <c r="L273" s="22">
        <v>586</v>
      </c>
      <c r="M273" s="17">
        <f t="shared" si="50"/>
        <v>1.3785640350051755E-3</v>
      </c>
      <c r="N273" s="22">
        <v>2</v>
      </c>
      <c r="O273" s="17">
        <f t="shared" si="51"/>
        <v>4.7049967065023053E-6</v>
      </c>
      <c r="P273" s="22">
        <v>1293</v>
      </c>
      <c r="Q273" s="17">
        <f t="shared" si="52"/>
        <v>3.0417803707537406E-3</v>
      </c>
      <c r="R273" s="22">
        <v>2059</v>
      </c>
      <c r="S273" s="17">
        <f t="shared" si="53"/>
        <v>4.8437941093441234E-3</v>
      </c>
      <c r="T273" s="22"/>
      <c r="U273" s="17">
        <f t="shared" si="54"/>
        <v>0</v>
      </c>
      <c r="V273" s="22"/>
      <c r="W273" s="17">
        <f t="shared" si="55"/>
        <v>0</v>
      </c>
      <c r="X273" s="22"/>
      <c r="Y273" s="17">
        <f t="shared" si="56"/>
        <v>0</v>
      </c>
      <c r="Z273" s="22"/>
      <c r="AA273" s="17">
        <f t="shared" si="57"/>
        <v>0</v>
      </c>
      <c r="AB273" s="22">
        <v>0</v>
      </c>
      <c r="AC273" s="17">
        <f t="shared" si="58"/>
        <v>0</v>
      </c>
      <c r="AD273" s="22"/>
      <c r="AE273" s="17">
        <f t="shared" si="59"/>
        <v>0</v>
      </c>
      <c r="AF273" s="22"/>
      <c r="AG273" s="17">
        <f t="shared" si="60"/>
        <v>0</v>
      </c>
      <c r="AH273" s="22"/>
      <c r="AI273" s="17">
        <f t="shared" si="61"/>
        <v>0</v>
      </c>
      <c r="AJ273" s="22"/>
      <c r="AK273" s="17">
        <f t="shared" si="62"/>
        <v>0</v>
      </c>
      <c r="AL273" s="22">
        <v>273</v>
      </c>
      <c r="AM273" s="17">
        <f t="shared" si="63"/>
        <v>6.4223205043756467E-4</v>
      </c>
      <c r="AN273" s="22">
        <v>2762</v>
      </c>
      <c r="AO273" s="17">
        <f t="shared" si="64"/>
        <v>6.4976004516796842E-3</v>
      </c>
      <c r="AP273" s="22">
        <v>5</v>
      </c>
      <c r="AQ273" s="17">
        <f t="shared" si="65"/>
        <v>1.1762491766255764E-5</v>
      </c>
      <c r="AR273" s="22">
        <v>47</v>
      </c>
      <c r="AS273" s="17">
        <f t="shared" si="66"/>
        <v>1.1056742260280418E-4</v>
      </c>
      <c r="AT273" s="22">
        <v>0</v>
      </c>
      <c r="AU273" s="17">
        <f t="shared" si="67"/>
        <v>0</v>
      </c>
      <c r="AV273" s="76"/>
      <c r="AW273" s="76"/>
      <c r="AX273" s="76"/>
      <c r="AY273" s="76"/>
      <c r="AZ273" s="76"/>
    </row>
    <row r="274" spans="1:52" ht="13.9">
      <c r="A274" s="73" t="s">
        <v>118</v>
      </c>
      <c r="B274" s="73" t="s">
        <v>34</v>
      </c>
      <c r="C274" s="8"/>
      <c r="D274" s="8"/>
      <c r="E274" s="16" t="e">
        <f t="shared" si="47"/>
        <v>#DIV/0!</v>
      </c>
      <c r="F274" s="8"/>
      <c r="G274" s="16" t="e">
        <f t="shared" si="26"/>
        <v>#DIV/0!</v>
      </c>
      <c r="H274" s="8"/>
      <c r="I274" s="17" t="e">
        <f t="shared" si="49"/>
        <v>#DIV/0!</v>
      </c>
      <c r="J274" s="8"/>
      <c r="K274" s="17" t="e">
        <f t="shared" si="28"/>
        <v>#DIV/0!</v>
      </c>
      <c r="L274" s="8"/>
      <c r="M274" s="17" t="e">
        <f t="shared" si="50"/>
        <v>#DIV/0!</v>
      </c>
      <c r="N274" s="8"/>
      <c r="O274" s="17" t="e">
        <f t="shared" si="51"/>
        <v>#DIV/0!</v>
      </c>
      <c r="P274" s="8"/>
      <c r="Q274" s="17" t="e">
        <f t="shared" si="52"/>
        <v>#DIV/0!</v>
      </c>
      <c r="R274" s="8"/>
      <c r="S274" s="17" t="e">
        <f t="shared" si="53"/>
        <v>#DIV/0!</v>
      </c>
      <c r="T274" s="8"/>
      <c r="U274" s="17" t="e">
        <f t="shared" si="54"/>
        <v>#DIV/0!</v>
      </c>
      <c r="V274" s="8"/>
      <c r="W274" s="17" t="e">
        <f t="shared" si="55"/>
        <v>#DIV/0!</v>
      </c>
      <c r="X274" s="8"/>
      <c r="Y274" s="17" t="e">
        <f t="shared" si="56"/>
        <v>#DIV/0!</v>
      </c>
      <c r="Z274" s="8"/>
      <c r="AA274" s="17" t="e">
        <f t="shared" si="57"/>
        <v>#DIV/0!</v>
      </c>
      <c r="AB274" s="8"/>
      <c r="AC274" s="17" t="e">
        <f t="shared" si="58"/>
        <v>#DIV/0!</v>
      </c>
      <c r="AD274" s="8"/>
      <c r="AE274" s="17" t="e">
        <f t="shared" si="59"/>
        <v>#DIV/0!</v>
      </c>
      <c r="AF274" s="8"/>
      <c r="AG274" s="17" t="e">
        <f t="shared" si="60"/>
        <v>#DIV/0!</v>
      </c>
      <c r="AH274" s="8"/>
      <c r="AI274" s="17" t="e">
        <f t="shared" si="61"/>
        <v>#DIV/0!</v>
      </c>
      <c r="AJ274" s="8"/>
      <c r="AK274" s="17" t="e">
        <f t="shared" si="62"/>
        <v>#DIV/0!</v>
      </c>
      <c r="AL274" s="8"/>
      <c r="AM274" s="17" t="e">
        <f t="shared" si="63"/>
        <v>#DIV/0!</v>
      </c>
      <c r="AN274" s="8"/>
      <c r="AO274" s="17" t="e">
        <f t="shared" si="64"/>
        <v>#DIV/0!</v>
      </c>
      <c r="AP274" s="8"/>
      <c r="AQ274" s="17" t="e">
        <f t="shared" si="65"/>
        <v>#DIV/0!</v>
      </c>
      <c r="AR274" s="8"/>
      <c r="AS274" s="17" t="e">
        <f t="shared" si="66"/>
        <v>#DIV/0!</v>
      </c>
      <c r="AT274" s="8"/>
      <c r="AU274" s="17" t="e">
        <f t="shared" si="67"/>
        <v>#DIV/0!</v>
      </c>
      <c r="AV274" s="76"/>
      <c r="AW274" s="76"/>
      <c r="AX274" s="76"/>
      <c r="AY274" s="76"/>
      <c r="AZ274" s="76"/>
    </row>
    <row r="275" spans="1:52" ht="13.9">
      <c r="A275" s="73" t="s">
        <v>119</v>
      </c>
      <c r="B275" s="73" t="s">
        <v>34</v>
      </c>
      <c r="C275" s="22">
        <v>68103</v>
      </c>
      <c r="D275" s="22">
        <v>67265</v>
      </c>
      <c r="E275" s="16">
        <f t="shared" si="47"/>
        <v>0.98769510887919765</v>
      </c>
      <c r="F275" s="22">
        <v>838</v>
      </c>
      <c r="G275" s="16">
        <f t="shared" si="26"/>
        <v>1.2304891120802314E-2</v>
      </c>
      <c r="H275" s="22">
        <v>26</v>
      </c>
      <c r="I275" s="17">
        <f t="shared" si="49"/>
        <v>3.8177466484589517E-4</v>
      </c>
      <c r="J275" s="22">
        <v>186</v>
      </c>
      <c r="K275" s="17">
        <f t="shared" si="28"/>
        <v>2.7311572177437116E-3</v>
      </c>
      <c r="L275" s="22"/>
      <c r="M275" s="17">
        <f t="shared" si="50"/>
        <v>0</v>
      </c>
      <c r="N275" s="22"/>
      <c r="O275" s="17">
        <f t="shared" si="51"/>
        <v>0</v>
      </c>
      <c r="P275" s="22">
        <v>0</v>
      </c>
      <c r="Q275" s="17">
        <f t="shared" si="52"/>
        <v>0</v>
      </c>
      <c r="R275" s="22">
        <v>0</v>
      </c>
      <c r="S275" s="17">
        <f t="shared" si="53"/>
        <v>0</v>
      </c>
      <c r="T275" s="22">
        <v>81</v>
      </c>
      <c r="U275" s="17">
        <f t="shared" si="54"/>
        <v>1.1893749174045195E-3</v>
      </c>
      <c r="V275" s="22"/>
      <c r="W275" s="17">
        <f t="shared" si="55"/>
        <v>0</v>
      </c>
      <c r="X275" s="22"/>
      <c r="Y275" s="17">
        <f t="shared" si="56"/>
        <v>0</v>
      </c>
      <c r="Z275" s="22">
        <v>151</v>
      </c>
      <c r="AA275" s="17">
        <f t="shared" si="57"/>
        <v>2.2172297842973144E-3</v>
      </c>
      <c r="AB275" s="22">
        <v>0</v>
      </c>
      <c r="AC275" s="17">
        <f t="shared" si="58"/>
        <v>0</v>
      </c>
      <c r="AD275" s="22"/>
      <c r="AE275" s="17">
        <f t="shared" si="59"/>
        <v>0</v>
      </c>
      <c r="AF275" s="22"/>
      <c r="AG275" s="17">
        <f t="shared" si="60"/>
        <v>0</v>
      </c>
      <c r="AH275" s="22"/>
      <c r="AI275" s="17">
        <f t="shared" si="61"/>
        <v>0</v>
      </c>
      <c r="AJ275" s="22"/>
      <c r="AK275" s="17">
        <f t="shared" si="62"/>
        <v>0</v>
      </c>
      <c r="AL275" s="22"/>
      <c r="AM275" s="17">
        <f t="shared" si="63"/>
        <v>0</v>
      </c>
      <c r="AN275" s="22">
        <v>145</v>
      </c>
      <c r="AO275" s="17">
        <f t="shared" si="64"/>
        <v>2.1291279385636463E-3</v>
      </c>
      <c r="AP275" s="22">
        <v>75</v>
      </c>
      <c r="AQ275" s="17">
        <f t="shared" si="65"/>
        <v>1.1012730716708516E-3</v>
      </c>
      <c r="AR275" s="22">
        <v>174</v>
      </c>
      <c r="AS275" s="17">
        <f t="shared" si="66"/>
        <v>2.5549535262763753E-3</v>
      </c>
      <c r="AT275" s="22"/>
      <c r="AU275" s="17">
        <f t="shared" si="67"/>
        <v>0</v>
      </c>
      <c r="AV275" s="76"/>
      <c r="AW275" s="76"/>
      <c r="AX275" s="76"/>
      <c r="AY275" s="76"/>
      <c r="AZ275" s="76"/>
    </row>
    <row r="276" spans="1:52" ht="13.9">
      <c r="A276" s="73" t="s">
        <v>119</v>
      </c>
      <c r="B276" s="73" t="s">
        <v>34</v>
      </c>
      <c r="C276" s="22">
        <v>59557</v>
      </c>
      <c r="D276" s="22">
        <v>58822</v>
      </c>
      <c r="E276" s="16">
        <f t="shared" si="47"/>
        <v>0.98765888140772706</v>
      </c>
      <c r="F276" s="22">
        <v>735</v>
      </c>
      <c r="G276" s="16">
        <f t="shared" si="26"/>
        <v>1.2341118592272949E-2</v>
      </c>
      <c r="H276" s="22">
        <v>0</v>
      </c>
      <c r="I276" s="17">
        <f t="shared" si="49"/>
        <v>0</v>
      </c>
      <c r="J276" s="22">
        <v>138</v>
      </c>
      <c r="K276" s="17">
        <f t="shared" si="28"/>
        <v>2.3171079805900229E-3</v>
      </c>
      <c r="L276" s="22"/>
      <c r="M276" s="17">
        <f t="shared" si="50"/>
        <v>0</v>
      </c>
      <c r="N276" s="22"/>
      <c r="O276" s="17">
        <f t="shared" si="51"/>
        <v>0</v>
      </c>
      <c r="P276" s="22">
        <v>42</v>
      </c>
      <c r="Q276" s="17">
        <f t="shared" si="52"/>
        <v>7.0520677670131134E-4</v>
      </c>
      <c r="R276" s="22">
        <v>103</v>
      </c>
      <c r="S276" s="17">
        <f t="shared" si="53"/>
        <v>1.7294356666722635E-3</v>
      </c>
      <c r="T276" s="22">
        <v>0</v>
      </c>
      <c r="U276" s="17">
        <f t="shared" si="54"/>
        <v>0</v>
      </c>
      <c r="V276" s="22"/>
      <c r="W276" s="17">
        <f t="shared" si="55"/>
        <v>0</v>
      </c>
      <c r="X276" s="22"/>
      <c r="Y276" s="17">
        <f t="shared" si="56"/>
        <v>0</v>
      </c>
      <c r="Z276" s="22">
        <v>77</v>
      </c>
      <c r="AA276" s="17">
        <f t="shared" si="57"/>
        <v>1.2928790906190709E-3</v>
      </c>
      <c r="AB276" s="22">
        <v>156</v>
      </c>
      <c r="AC276" s="17">
        <f t="shared" si="58"/>
        <v>2.6193394563191565E-3</v>
      </c>
      <c r="AD276" s="22"/>
      <c r="AE276" s="17">
        <f t="shared" si="59"/>
        <v>0</v>
      </c>
      <c r="AF276" s="22"/>
      <c r="AG276" s="17">
        <f t="shared" si="60"/>
        <v>0</v>
      </c>
      <c r="AH276" s="22"/>
      <c r="AI276" s="17">
        <f t="shared" si="61"/>
        <v>0</v>
      </c>
      <c r="AJ276" s="22"/>
      <c r="AK276" s="17">
        <f t="shared" si="62"/>
        <v>0</v>
      </c>
      <c r="AL276" s="22"/>
      <c r="AM276" s="17">
        <f t="shared" si="63"/>
        <v>0</v>
      </c>
      <c r="AN276" s="22">
        <v>86</v>
      </c>
      <c r="AO276" s="17">
        <f t="shared" si="64"/>
        <v>1.4439948284836375E-3</v>
      </c>
      <c r="AP276" s="22">
        <v>74</v>
      </c>
      <c r="AQ276" s="17">
        <f t="shared" si="65"/>
        <v>1.2425071779975487E-3</v>
      </c>
      <c r="AR276" s="22">
        <v>59</v>
      </c>
      <c r="AS276" s="17">
        <f t="shared" si="66"/>
        <v>9.9064761488993746E-4</v>
      </c>
      <c r="AT276" s="22"/>
      <c r="AU276" s="17">
        <f t="shared" si="67"/>
        <v>0</v>
      </c>
      <c r="AV276" s="76"/>
      <c r="AW276" s="76"/>
      <c r="AX276" s="76"/>
      <c r="AY276" s="76"/>
      <c r="AZ276" s="76"/>
    </row>
    <row r="277" spans="1:52" ht="13.9">
      <c r="A277" s="73" t="s">
        <v>124</v>
      </c>
      <c r="B277" s="73" t="s">
        <v>34</v>
      </c>
      <c r="C277" s="8">
        <v>203101</v>
      </c>
      <c r="D277" s="8">
        <v>201486</v>
      </c>
      <c r="E277" s="16">
        <f t="shared" si="47"/>
        <v>0.99204829124425775</v>
      </c>
      <c r="F277" s="8">
        <v>1615</v>
      </c>
      <c r="G277" s="16">
        <f t="shared" si="26"/>
        <v>7.9517087557422171E-3</v>
      </c>
      <c r="H277" s="8"/>
      <c r="I277" s="17">
        <f t="shared" si="49"/>
        <v>0</v>
      </c>
      <c r="J277" s="8">
        <v>178</v>
      </c>
      <c r="K277" s="17">
        <f t="shared" si="28"/>
        <v>8.7641124366694405E-4</v>
      </c>
      <c r="L277" s="8">
        <v>136</v>
      </c>
      <c r="M277" s="17">
        <f t="shared" si="50"/>
        <v>6.6961757943092355E-4</v>
      </c>
      <c r="N277" s="8"/>
      <c r="O277" s="17">
        <f t="shared" si="51"/>
        <v>0</v>
      </c>
      <c r="P277" s="8">
        <v>163</v>
      </c>
      <c r="Q277" s="17">
        <f t="shared" si="52"/>
        <v>8.0255636358265102E-4</v>
      </c>
      <c r="R277" s="8"/>
      <c r="S277" s="17">
        <f t="shared" si="53"/>
        <v>0</v>
      </c>
      <c r="T277" s="8">
        <v>338</v>
      </c>
      <c r="U277" s="17">
        <f t="shared" si="54"/>
        <v>1.6641966312327364E-3</v>
      </c>
      <c r="V277" s="8"/>
      <c r="W277" s="17">
        <f t="shared" si="55"/>
        <v>0</v>
      </c>
      <c r="X277" s="8"/>
      <c r="Y277" s="17">
        <f t="shared" si="56"/>
        <v>0</v>
      </c>
      <c r="Z277" s="8"/>
      <c r="AA277" s="17">
        <f t="shared" si="57"/>
        <v>0</v>
      </c>
      <c r="AB277" s="8">
        <v>137</v>
      </c>
      <c r="AC277" s="17">
        <f t="shared" si="58"/>
        <v>6.7454123810320975E-4</v>
      </c>
      <c r="AD277" s="8"/>
      <c r="AE277" s="17">
        <f t="shared" si="59"/>
        <v>0</v>
      </c>
      <c r="AF277" s="8"/>
      <c r="AG277" s="17">
        <f t="shared" si="60"/>
        <v>0</v>
      </c>
      <c r="AH277" s="8"/>
      <c r="AI277" s="17">
        <f t="shared" si="61"/>
        <v>0</v>
      </c>
      <c r="AJ277" s="8"/>
      <c r="AK277" s="17">
        <f t="shared" si="62"/>
        <v>0</v>
      </c>
      <c r="AL277" s="8"/>
      <c r="AM277" s="17">
        <f t="shared" si="63"/>
        <v>0</v>
      </c>
      <c r="AN277" s="8"/>
      <c r="AO277" s="17">
        <f t="shared" si="64"/>
        <v>0</v>
      </c>
      <c r="AP277" s="8">
        <v>158</v>
      </c>
      <c r="AQ277" s="17">
        <f t="shared" si="65"/>
        <v>7.7793807022121994E-4</v>
      </c>
      <c r="AR277" s="8">
        <v>505</v>
      </c>
      <c r="AS277" s="17">
        <f t="shared" si="66"/>
        <v>2.4864476295045324E-3</v>
      </c>
      <c r="AT277" s="8"/>
      <c r="AU277" s="17">
        <f t="shared" si="67"/>
        <v>0</v>
      </c>
      <c r="AV277" s="76"/>
      <c r="AW277" s="76"/>
      <c r="AX277" s="76"/>
      <c r="AY277" s="76"/>
      <c r="AZ277" s="76"/>
    </row>
    <row r="278" spans="1:52" ht="13.9">
      <c r="A278" s="73" t="s">
        <v>191</v>
      </c>
      <c r="B278" s="73" t="s">
        <v>34</v>
      </c>
      <c r="C278" s="8">
        <v>438233</v>
      </c>
      <c r="D278" s="8">
        <v>435655</v>
      </c>
      <c r="E278" s="16">
        <f t="shared" si="47"/>
        <v>0.99411728464081894</v>
      </c>
      <c r="F278" s="8">
        <v>2578</v>
      </c>
      <c r="G278" s="16">
        <f t="shared" si="26"/>
        <v>5.8827153591810748E-3</v>
      </c>
      <c r="H278" s="8">
        <v>0</v>
      </c>
      <c r="I278" s="17">
        <f t="shared" si="49"/>
        <v>0</v>
      </c>
      <c r="J278" s="8">
        <v>324</v>
      </c>
      <c r="K278" s="17">
        <f t="shared" si="28"/>
        <v>7.3933272939281155E-4</v>
      </c>
      <c r="L278" s="8">
        <v>313</v>
      </c>
      <c r="M278" s="17">
        <f t="shared" si="50"/>
        <v>7.1423192685169756E-4</v>
      </c>
      <c r="N278" s="8">
        <v>0</v>
      </c>
      <c r="O278" s="17">
        <f t="shared" si="51"/>
        <v>0</v>
      </c>
      <c r="P278" s="8">
        <v>206</v>
      </c>
      <c r="Q278" s="17">
        <f t="shared" si="52"/>
        <v>4.700695748608617E-4</v>
      </c>
      <c r="R278" s="8">
        <v>93</v>
      </c>
      <c r="S278" s="17">
        <f t="shared" si="53"/>
        <v>2.1221587602941814E-4</v>
      </c>
      <c r="T278" s="8"/>
      <c r="U278" s="17">
        <f t="shared" si="54"/>
        <v>0</v>
      </c>
      <c r="V278" s="8"/>
      <c r="W278" s="17">
        <f t="shared" si="55"/>
        <v>0</v>
      </c>
      <c r="X278" s="8"/>
      <c r="Y278" s="17">
        <f t="shared" si="56"/>
        <v>0</v>
      </c>
      <c r="Z278" s="8"/>
      <c r="AA278" s="17">
        <f t="shared" si="57"/>
        <v>0</v>
      </c>
      <c r="AB278" s="8">
        <v>284</v>
      </c>
      <c r="AC278" s="17">
        <f t="shared" si="58"/>
        <v>6.4805708378876082E-4</v>
      </c>
      <c r="AD278" s="8"/>
      <c r="AE278" s="17">
        <f t="shared" si="59"/>
        <v>0</v>
      </c>
      <c r="AF278" s="8"/>
      <c r="AG278" s="17">
        <f t="shared" si="60"/>
        <v>0</v>
      </c>
      <c r="AH278" s="8"/>
      <c r="AI278" s="17">
        <f t="shared" si="61"/>
        <v>0</v>
      </c>
      <c r="AJ278" s="8"/>
      <c r="AK278" s="17">
        <f t="shared" si="62"/>
        <v>0</v>
      </c>
      <c r="AL278" s="8">
        <v>0</v>
      </c>
      <c r="AM278" s="17">
        <f t="shared" si="63"/>
        <v>0</v>
      </c>
      <c r="AN278" s="8"/>
      <c r="AO278" s="17">
        <f t="shared" si="64"/>
        <v>0</v>
      </c>
      <c r="AP278" s="8">
        <v>516</v>
      </c>
      <c r="AQ278" s="17">
        <f t="shared" si="65"/>
        <v>1.1774558282922555E-3</v>
      </c>
      <c r="AR278" s="8">
        <v>842</v>
      </c>
      <c r="AS278" s="17">
        <f t="shared" si="66"/>
        <v>1.9213523399652696E-3</v>
      </c>
      <c r="AT278" s="8">
        <v>0</v>
      </c>
      <c r="AU278" s="17">
        <f t="shared" si="67"/>
        <v>0</v>
      </c>
      <c r="AV278" s="76"/>
      <c r="AW278" s="76"/>
      <c r="AX278" s="76"/>
      <c r="AY278" s="76"/>
      <c r="AZ278" s="76"/>
    </row>
    <row r="279" spans="1:52" ht="13.9">
      <c r="A279" s="73" t="s">
        <v>130</v>
      </c>
      <c r="B279" s="73" t="s">
        <v>34</v>
      </c>
      <c r="C279" s="8">
        <v>156828</v>
      </c>
      <c r="D279" s="8">
        <v>155854</v>
      </c>
      <c r="E279" s="16">
        <f t="shared" si="47"/>
        <v>0.99378937434641779</v>
      </c>
      <c r="F279" s="8">
        <v>974</v>
      </c>
      <c r="G279" s="16">
        <f t="shared" si="26"/>
        <v>6.2106256535822682E-3</v>
      </c>
      <c r="H279" s="8"/>
      <c r="I279" s="17">
        <f t="shared" si="49"/>
        <v>0</v>
      </c>
      <c r="J279" s="8">
        <v>137</v>
      </c>
      <c r="K279" s="17">
        <f t="shared" si="28"/>
        <v>8.7356849542173588E-4</v>
      </c>
      <c r="L279" s="8">
        <v>144</v>
      </c>
      <c r="M279" s="17">
        <f t="shared" si="50"/>
        <v>9.1820338204912392E-4</v>
      </c>
      <c r="N279" s="8"/>
      <c r="O279" s="17">
        <f t="shared" si="51"/>
        <v>0</v>
      </c>
      <c r="P279" s="8">
        <v>166</v>
      </c>
      <c r="Q279" s="17">
        <f t="shared" si="52"/>
        <v>1.0584844543066289E-3</v>
      </c>
      <c r="R279" s="8">
        <v>0</v>
      </c>
      <c r="S279" s="17">
        <f t="shared" si="53"/>
        <v>0</v>
      </c>
      <c r="T279" s="8"/>
      <c r="U279" s="17">
        <f t="shared" si="54"/>
        <v>0</v>
      </c>
      <c r="V279" s="8"/>
      <c r="W279" s="17">
        <f t="shared" si="55"/>
        <v>0</v>
      </c>
      <c r="X279" s="8"/>
      <c r="Y279" s="17">
        <f t="shared" si="56"/>
        <v>0</v>
      </c>
      <c r="Z279" s="8"/>
      <c r="AA279" s="17">
        <f t="shared" si="57"/>
        <v>0</v>
      </c>
      <c r="AB279" s="8">
        <v>102</v>
      </c>
      <c r="AC279" s="17">
        <f t="shared" si="58"/>
        <v>6.5039406228479613E-4</v>
      </c>
      <c r="AD279" s="8"/>
      <c r="AE279" s="17">
        <f t="shared" si="59"/>
        <v>0</v>
      </c>
      <c r="AF279" s="8"/>
      <c r="AG279" s="17">
        <f t="shared" si="60"/>
        <v>0</v>
      </c>
      <c r="AH279" s="8"/>
      <c r="AI279" s="17">
        <f t="shared" si="61"/>
        <v>0</v>
      </c>
      <c r="AJ279" s="8"/>
      <c r="AK279" s="17">
        <f t="shared" si="62"/>
        <v>0</v>
      </c>
      <c r="AL279" s="8"/>
      <c r="AM279" s="17">
        <f t="shared" si="63"/>
        <v>0</v>
      </c>
      <c r="AN279" s="8"/>
      <c r="AO279" s="17">
        <f t="shared" si="64"/>
        <v>0</v>
      </c>
      <c r="AP279" s="8"/>
      <c r="AQ279" s="17">
        <f t="shared" si="65"/>
        <v>0</v>
      </c>
      <c r="AR279" s="8">
        <v>425</v>
      </c>
      <c r="AS279" s="17">
        <f t="shared" si="66"/>
        <v>2.7099752595199835E-3</v>
      </c>
      <c r="AT279" s="8"/>
      <c r="AU279" s="17">
        <f t="shared" si="67"/>
        <v>0</v>
      </c>
      <c r="AV279" s="76"/>
      <c r="AW279" s="76"/>
      <c r="AX279" s="76"/>
      <c r="AY279" s="76"/>
      <c r="AZ279" s="76"/>
    </row>
    <row r="280" spans="1:52" ht="13.9">
      <c r="A280" s="73" t="s">
        <v>130</v>
      </c>
      <c r="B280" s="73" t="s">
        <v>34</v>
      </c>
      <c r="C280" s="8">
        <v>41780</v>
      </c>
      <c r="D280" s="8">
        <v>41535</v>
      </c>
      <c r="E280" s="16">
        <f t="shared" si="47"/>
        <v>0.99413595021541412</v>
      </c>
      <c r="F280" s="8">
        <v>245</v>
      </c>
      <c r="G280" s="16">
        <f t="shared" si="26"/>
        <v>5.8640497845859263E-3</v>
      </c>
      <c r="H280" s="8"/>
      <c r="I280" s="17">
        <f t="shared" si="49"/>
        <v>0</v>
      </c>
      <c r="J280" s="8">
        <v>40</v>
      </c>
      <c r="K280" s="17">
        <f t="shared" si="28"/>
        <v>9.5739588319770225E-4</v>
      </c>
      <c r="L280" s="8">
        <v>40</v>
      </c>
      <c r="M280" s="17">
        <f t="shared" si="50"/>
        <v>9.5739588319770225E-4</v>
      </c>
      <c r="N280" s="8"/>
      <c r="O280" s="17">
        <f t="shared" si="51"/>
        <v>0</v>
      </c>
      <c r="P280" s="8">
        <v>0</v>
      </c>
      <c r="Q280" s="17">
        <f t="shared" si="52"/>
        <v>0</v>
      </c>
      <c r="R280" s="8">
        <v>0</v>
      </c>
      <c r="S280" s="17">
        <f t="shared" si="53"/>
        <v>0</v>
      </c>
      <c r="T280" s="8"/>
      <c r="U280" s="17">
        <f t="shared" si="54"/>
        <v>0</v>
      </c>
      <c r="V280" s="8"/>
      <c r="W280" s="17">
        <f t="shared" si="55"/>
        <v>0</v>
      </c>
      <c r="X280" s="8"/>
      <c r="Y280" s="17">
        <f t="shared" si="56"/>
        <v>0</v>
      </c>
      <c r="Z280" s="8"/>
      <c r="AA280" s="17">
        <f t="shared" si="57"/>
        <v>0</v>
      </c>
      <c r="AB280" s="8">
        <v>27</v>
      </c>
      <c r="AC280" s="17">
        <f t="shared" si="58"/>
        <v>6.4624222115844897E-4</v>
      </c>
      <c r="AD280" s="8"/>
      <c r="AE280" s="17">
        <f t="shared" si="59"/>
        <v>0</v>
      </c>
      <c r="AF280" s="8"/>
      <c r="AG280" s="17">
        <f t="shared" si="60"/>
        <v>0</v>
      </c>
      <c r="AH280" s="8"/>
      <c r="AI280" s="17">
        <f t="shared" si="61"/>
        <v>0</v>
      </c>
      <c r="AJ280" s="8"/>
      <c r="AK280" s="17">
        <f t="shared" si="62"/>
        <v>0</v>
      </c>
      <c r="AL280" s="8"/>
      <c r="AM280" s="17">
        <f t="shared" si="63"/>
        <v>0</v>
      </c>
      <c r="AN280" s="8"/>
      <c r="AO280" s="17">
        <f t="shared" si="64"/>
        <v>0</v>
      </c>
      <c r="AP280" s="8"/>
      <c r="AQ280" s="17">
        <f t="shared" si="65"/>
        <v>0</v>
      </c>
      <c r="AR280" s="8">
        <v>138</v>
      </c>
      <c r="AS280" s="17">
        <f t="shared" si="66"/>
        <v>3.3030157970320726E-3</v>
      </c>
      <c r="AT280" s="8"/>
      <c r="AU280" s="17">
        <f t="shared" si="67"/>
        <v>0</v>
      </c>
      <c r="AV280" s="76"/>
      <c r="AW280" s="76"/>
      <c r="AX280" s="76"/>
      <c r="AY280" s="76"/>
      <c r="AZ280" s="76"/>
    </row>
    <row r="281" spans="1:52" ht="13.9">
      <c r="A281" s="73" t="s">
        <v>132</v>
      </c>
      <c r="B281" s="73" t="s">
        <v>34</v>
      </c>
      <c r="C281" s="8">
        <v>9035</v>
      </c>
      <c r="D281" s="8">
        <v>8997</v>
      </c>
      <c r="E281" s="16">
        <f t="shared" si="47"/>
        <v>0.99579413392363036</v>
      </c>
      <c r="F281" s="8">
        <v>38</v>
      </c>
      <c r="G281" s="16">
        <f t="shared" si="26"/>
        <v>4.2058660763696736E-3</v>
      </c>
      <c r="H281" s="8"/>
      <c r="I281" s="17">
        <f t="shared" si="49"/>
        <v>0</v>
      </c>
      <c r="J281" s="8">
        <v>4</v>
      </c>
      <c r="K281" s="17">
        <f t="shared" si="28"/>
        <v>4.4272274488101824E-4</v>
      </c>
      <c r="L281" s="8">
        <v>7</v>
      </c>
      <c r="M281" s="17">
        <f t="shared" si="50"/>
        <v>7.7476480354178199E-4</v>
      </c>
      <c r="N281" s="8"/>
      <c r="O281" s="17">
        <f t="shared" si="51"/>
        <v>0</v>
      </c>
      <c r="P281" s="8">
        <v>7</v>
      </c>
      <c r="Q281" s="17">
        <f t="shared" si="52"/>
        <v>7.7476480354178199E-4</v>
      </c>
      <c r="R281" s="8">
        <v>0</v>
      </c>
      <c r="S281" s="17">
        <f t="shared" si="53"/>
        <v>0</v>
      </c>
      <c r="T281" s="8"/>
      <c r="U281" s="17">
        <f t="shared" si="54"/>
        <v>0</v>
      </c>
      <c r="V281" s="8"/>
      <c r="W281" s="17">
        <f t="shared" si="55"/>
        <v>0</v>
      </c>
      <c r="X281" s="8"/>
      <c r="Y281" s="17">
        <f t="shared" si="56"/>
        <v>0</v>
      </c>
      <c r="Z281" s="8"/>
      <c r="AA281" s="17">
        <f t="shared" si="57"/>
        <v>0</v>
      </c>
      <c r="AB281" s="8">
        <v>4</v>
      </c>
      <c r="AC281" s="17">
        <f t="shared" si="58"/>
        <v>4.4272274488101824E-4</v>
      </c>
      <c r="AD281" s="8"/>
      <c r="AE281" s="17">
        <f t="shared" si="59"/>
        <v>0</v>
      </c>
      <c r="AF281" s="8"/>
      <c r="AG281" s="17">
        <f t="shared" si="60"/>
        <v>0</v>
      </c>
      <c r="AH281" s="8"/>
      <c r="AI281" s="17">
        <f t="shared" si="61"/>
        <v>0</v>
      </c>
      <c r="AJ281" s="8"/>
      <c r="AK281" s="17">
        <f t="shared" si="62"/>
        <v>0</v>
      </c>
      <c r="AL281" s="8"/>
      <c r="AM281" s="17">
        <f t="shared" si="63"/>
        <v>0</v>
      </c>
      <c r="AN281" s="8"/>
      <c r="AO281" s="17">
        <f t="shared" si="64"/>
        <v>0</v>
      </c>
      <c r="AP281" s="8"/>
      <c r="AQ281" s="17">
        <f t="shared" si="65"/>
        <v>0</v>
      </c>
      <c r="AR281" s="8">
        <v>15</v>
      </c>
      <c r="AS281" s="17">
        <f t="shared" si="66"/>
        <v>1.6602102933038186E-3</v>
      </c>
      <c r="AT281" s="8"/>
      <c r="AU281" s="17">
        <f t="shared" si="67"/>
        <v>0</v>
      </c>
      <c r="AV281" s="76"/>
      <c r="AW281" s="76"/>
      <c r="AX281" s="76"/>
      <c r="AY281" s="76"/>
      <c r="AZ281" s="76"/>
    </row>
    <row r="282" spans="1:52" ht="13.9">
      <c r="A282" s="73" t="s">
        <v>132</v>
      </c>
      <c r="B282" s="73" t="s">
        <v>34</v>
      </c>
      <c r="C282" s="8">
        <v>195505</v>
      </c>
      <c r="D282" s="8">
        <v>194138</v>
      </c>
      <c r="E282" s="16">
        <f t="shared" si="47"/>
        <v>0.99300785146159942</v>
      </c>
      <c r="F282" s="8">
        <v>1367</v>
      </c>
      <c r="G282" s="16">
        <f t="shared" si="26"/>
        <v>6.9921485384005526E-3</v>
      </c>
      <c r="H282" s="8"/>
      <c r="I282" s="17">
        <f t="shared" si="49"/>
        <v>0</v>
      </c>
      <c r="J282" s="8">
        <v>164</v>
      </c>
      <c r="K282" s="17">
        <f t="shared" si="28"/>
        <v>8.3885322626019794E-4</v>
      </c>
      <c r="L282" s="8">
        <v>211</v>
      </c>
      <c r="M282" s="17">
        <f t="shared" si="50"/>
        <v>1.0792562850054986E-3</v>
      </c>
      <c r="N282" s="8"/>
      <c r="O282" s="17">
        <f t="shared" si="51"/>
        <v>0</v>
      </c>
      <c r="P282" s="8">
        <v>188</v>
      </c>
      <c r="Q282" s="17">
        <f t="shared" si="52"/>
        <v>9.616122349812025E-4</v>
      </c>
      <c r="R282" s="8">
        <v>49</v>
      </c>
      <c r="S282" s="17">
        <f t="shared" si="53"/>
        <v>2.5063297613871769E-4</v>
      </c>
      <c r="T282" s="8"/>
      <c r="U282" s="17">
        <f t="shared" si="54"/>
        <v>0</v>
      </c>
      <c r="V282" s="8"/>
      <c r="W282" s="17">
        <f t="shared" si="55"/>
        <v>0</v>
      </c>
      <c r="X282" s="8"/>
      <c r="Y282" s="17">
        <f t="shared" si="56"/>
        <v>0</v>
      </c>
      <c r="Z282" s="8"/>
      <c r="AA282" s="17">
        <f t="shared" si="57"/>
        <v>0</v>
      </c>
      <c r="AB282" s="8">
        <v>154</v>
      </c>
      <c r="AC282" s="17">
        <f t="shared" si="58"/>
        <v>7.8770363929311275E-4</v>
      </c>
      <c r="AD282" s="8"/>
      <c r="AE282" s="17">
        <f t="shared" si="59"/>
        <v>0</v>
      </c>
      <c r="AF282" s="8"/>
      <c r="AG282" s="17">
        <f t="shared" si="60"/>
        <v>0</v>
      </c>
      <c r="AH282" s="8"/>
      <c r="AI282" s="17">
        <f t="shared" si="61"/>
        <v>0</v>
      </c>
      <c r="AJ282" s="8"/>
      <c r="AK282" s="17">
        <f t="shared" si="62"/>
        <v>0</v>
      </c>
      <c r="AL282" s="8"/>
      <c r="AM282" s="17">
        <f t="shared" si="63"/>
        <v>0</v>
      </c>
      <c r="AN282" s="8"/>
      <c r="AO282" s="17">
        <f t="shared" si="64"/>
        <v>0</v>
      </c>
      <c r="AP282" s="8">
        <v>189</v>
      </c>
      <c r="AQ282" s="17">
        <f t="shared" si="65"/>
        <v>9.6672719367791107E-4</v>
      </c>
      <c r="AR282" s="8">
        <v>412</v>
      </c>
      <c r="AS282" s="17">
        <f t="shared" si="66"/>
        <v>2.1073629830439121E-3</v>
      </c>
      <c r="AT282" s="8"/>
      <c r="AU282" s="17">
        <f t="shared" si="67"/>
        <v>0</v>
      </c>
      <c r="AV282" s="76"/>
      <c r="AW282" s="76"/>
      <c r="AX282" s="76"/>
      <c r="AY282" s="76"/>
      <c r="AZ282" s="76"/>
    </row>
    <row r="283" spans="1:52" ht="13.9">
      <c r="A283" s="73" t="s">
        <v>135</v>
      </c>
      <c r="B283" s="73" t="s">
        <v>34</v>
      </c>
      <c r="C283" s="8">
        <v>23431</v>
      </c>
      <c r="D283" s="8">
        <v>23083</v>
      </c>
      <c r="E283" s="16">
        <f t="shared" si="47"/>
        <v>0.98514788101233408</v>
      </c>
      <c r="F283" s="8">
        <v>348</v>
      </c>
      <c r="G283" s="16">
        <f t="shared" si="26"/>
        <v>1.4852118987665912E-2</v>
      </c>
      <c r="H283" s="8">
        <v>0</v>
      </c>
      <c r="I283" s="17">
        <f t="shared" si="49"/>
        <v>0</v>
      </c>
      <c r="J283" s="8">
        <v>25</v>
      </c>
      <c r="K283" s="17">
        <f t="shared" si="28"/>
        <v>1.0669625709530111E-3</v>
      </c>
      <c r="L283" s="8">
        <v>232</v>
      </c>
      <c r="M283" s="17">
        <f t="shared" si="50"/>
        <v>9.9014126584439418E-3</v>
      </c>
      <c r="N283" s="8"/>
      <c r="O283" s="17">
        <f t="shared" si="51"/>
        <v>0</v>
      </c>
      <c r="P283" s="8">
        <v>51</v>
      </c>
      <c r="Q283" s="17">
        <f t="shared" si="52"/>
        <v>2.1766036447441422E-3</v>
      </c>
      <c r="R283" s="8"/>
      <c r="S283" s="17">
        <f t="shared" si="53"/>
        <v>0</v>
      </c>
      <c r="T283" s="8"/>
      <c r="U283" s="17">
        <f t="shared" si="54"/>
        <v>0</v>
      </c>
      <c r="V283" s="8"/>
      <c r="W283" s="17">
        <f t="shared" si="55"/>
        <v>0</v>
      </c>
      <c r="X283" s="8"/>
      <c r="Y283" s="17">
        <f t="shared" si="56"/>
        <v>0</v>
      </c>
      <c r="Z283" s="8"/>
      <c r="AA283" s="17">
        <f t="shared" si="57"/>
        <v>0</v>
      </c>
      <c r="AB283" s="8">
        <v>27</v>
      </c>
      <c r="AC283" s="17">
        <f t="shared" si="58"/>
        <v>1.1523195766292519E-3</v>
      </c>
      <c r="AD283" s="8"/>
      <c r="AE283" s="17">
        <f t="shared" si="59"/>
        <v>0</v>
      </c>
      <c r="AF283" s="8"/>
      <c r="AG283" s="17">
        <f t="shared" si="60"/>
        <v>0</v>
      </c>
      <c r="AH283" s="8"/>
      <c r="AI283" s="17">
        <f t="shared" si="61"/>
        <v>0</v>
      </c>
      <c r="AJ283" s="8"/>
      <c r="AK283" s="17">
        <f t="shared" si="62"/>
        <v>0</v>
      </c>
      <c r="AL283" s="8">
        <v>0</v>
      </c>
      <c r="AM283" s="17">
        <f t="shared" si="63"/>
        <v>0</v>
      </c>
      <c r="AN283" s="8"/>
      <c r="AO283" s="17">
        <f t="shared" si="64"/>
        <v>0</v>
      </c>
      <c r="AP283" s="8">
        <v>13</v>
      </c>
      <c r="AQ283" s="17">
        <f t="shared" si="65"/>
        <v>5.5482053689556569E-4</v>
      </c>
      <c r="AR283" s="8">
        <v>0</v>
      </c>
      <c r="AS283" s="17">
        <f t="shared" si="66"/>
        <v>0</v>
      </c>
      <c r="AT283" s="8">
        <v>0</v>
      </c>
      <c r="AU283" s="17">
        <f t="shared" si="67"/>
        <v>0</v>
      </c>
      <c r="AV283" s="76"/>
      <c r="AW283" s="76"/>
      <c r="AX283" s="76"/>
      <c r="AY283" s="76"/>
      <c r="AZ283" s="76"/>
    </row>
    <row r="284" spans="1:52" ht="13.9">
      <c r="A284" s="73" t="s">
        <v>137</v>
      </c>
      <c r="B284" s="73" t="s">
        <v>34</v>
      </c>
      <c r="C284" s="8">
        <v>67596</v>
      </c>
      <c r="D284" s="8">
        <v>67227</v>
      </c>
      <c r="E284" s="16">
        <f t="shared" si="47"/>
        <v>0.99454109710633765</v>
      </c>
      <c r="F284" s="8">
        <v>369</v>
      </c>
      <c r="G284" s="16">
        <f t="shared" si="26"/>
        <v>5.4589028936623471E-3</v>
      </c>
      <c r="H284" s="8">
        <v>0</v>
      </c>
      <c r="I284" s="17">
        <f t="shared" si="49"/>
        <v>0</v>
      </c>
      <c r="J284" s="8">
        <v>66</v>
      </c>
      <c r="K284" s="17">
        <f t="shared" si="28"/>
        <v>9.7638913545180193E-4</v>
      </c>
      <c r="L284" s="8">
        <v>0</v>
      </c>
      <c r="M284" s="17">
        <f t="shared" si="50"/>
        <v>0</v>
      </c>
      <c r="N284" s="8">
        <v>0</v>
      </c>
      <c r="O284" s="17">
        <f t="shared" si="51"/>
        <v>0</v>
      </c>
      <c r="P284" s="8">
        <v>0</v>
      </c>
      <c r="Q284" s="17">
        <f t="shared" si="52"/>
        <v>0</v>
      </c>
      <c r="R284" s="8"/>
      <c r="S284" s="17">
        <f t="shared" si="53"/>
        <v>0</v>
      </c>
      <c r="T284" s="8"/>
      <c r="U284" s="17">
        <f t="shared" si="54"/>
        <v>0</v>
      </c>
      <c r="V284" s="8"/>
      <c r="W284" s="17">
        <f t="shared" si="55"/>
        <v>0</v>
      </c>
      <c r="X284" s="8"/>
      <c r="Y284" s="17">
        <f t="shared" si="56"/>
        <v>0</v>
      </c>
      <c r="Z284" s="8"/>
      <c r="AA284" s="17">
        <f t="shared" si="57"/>
        <v>0</v>
      </c>
      <c r="AB284" s="8">
        <v>58</v>
      </c>
      <c r="AC284" s="17">
        <f t="shared" si="58"/>
        <v>8.5803893721521981E-4</v>
      </c>
      <c r="AD284" s="8"/>
      <c r="AE284" s="17">
        <f t="shared" si="59"/>
        <v>0</v>
      </c>
      <c r="AF284" s="8"/>
      <c r="AG284" s="17">
        <f t="shared" si="60"/>
        <v>0</v>
      </c>
      <c r="AH284" s="8"/>
      <c r="AI284" s="17">
        <f t="shared" si="61"/>
        <v>0</v>
      </c>
      <c r="AJ284" s="8"/>
      <c r="AK284" s="17">
        <f t="shared" si="62"/>
        <v>0</v>
      </c>
      <c r="AL284" s="8">
        <v>0</v>
      </c>
      <c r="AM284" s="17">
        <f t="shared" si="63"/>
        <v>0</v>
      </c>
      <c r="AN284" s="8"/>
      <c r="AO284" s="17">
        <f t="shared" si="64"/>
        <v>0</v>
      </c>
      <c r="AP284" s="8">
        <v>41</v>
      </c>
      <c r="AQ284" s="17">
        <f t="shared" si="65"/>
        <v>6.0654476596248299E-4</v>
      </c>
      <c r="AR284" s="8">
        <v>204</v>
      </c>
      <c r="AS284" s="17">
        <f t="shared" si="66"/>
        <v>3.0179300550328423E-3</v>
      </c>
      <c r="AT284" s="8">
        <v>0</v>
      </c>
      <c r="AU284" s="17">
        <f t="shared" si="67"/>
        <v>0</v>
      </c>
      <c r="AV284" s="76"/>
      <c r="AW284" s="76"/>
      <c r="AX284" s="76"/>
      <c r="AY284" s="76"/>
      <c r="AZ284" s="76"/>
    </row>
    <row r="285" spans="1:52" ht="13.9">
      <c r="A285" s="73" t="s">
        <v>137</v>
      </c>
      <c r="B285" s="73" t="s">
        <v>34</v>
      </c>
      <c r="C285" s="8">
        <v>65147</v>
      </c>
      <c r="D285" s="8">
        <v>64709</v>
      </c>
      <c r="E285" s="16">
        <f t="shared" si="47"/>
        <v>0.99327674336500527</v>
      </c>
      <c r="F285" s="8">
        <v>438</v>
      </c>
      <c r="G285" s="16">
        <f t="shared" si="26"/>
        <v>6.7232566349947039E-3</v>
      </c>
      <c r="H285" s="8">
        <v>0</v>
      </c>
      <c r="I285" s="17">
        <f t="shared" si="49"/>
        <v>0</v>
      </c>
      <c r="J285" s="8">
        <v>60</v>
      </c>
      <c r="K285" s="17">
        <f t="shared" si="28"/>
        <v>9.2099405958831568E-4</v>
      </c>
      <c r="L285" s="8">
        <v>7</v>
      </c>
      <c r="M285" s="17">
        <f t="shared" si="50"/>
        <v>1.0744930695197016E-4</v>
      </c>
      <c r="N285" s="8">
        <v>0</v>
      </c>
      <c r="O285" s="17">
        <f t="shared" si="51"/>
        <v>0</v>
      </c>
      <c r="P285" s="8">
        <v>10</v>
      </c>
      <c r="Q285" s="17">
        <f t="shared" si="52"/>
        <v>1.5349900993138593E-4</v>
      </c>
      <c r="R285" s="8">
        <v>0</v>
      </c>
      <c r="S285" s="17">
        <f t="shared" si="53"/>
        <v>0</v>
      </c>
      <c r="T285" s="8"/>
      <c r="U285" s="17">
        <f t="shared" si="54"/>
        <v>0</v>
      </c>
      <c r="V285" s="8"/>
      <c r="W285" s="17">
        <f t="shared" si="55"/>
        <v>0</v>
      </c>
      <c r="X285" s="8"/>
      <c r="Y285" s="17">
        <f t="shared" si="56"/>
        <v>0</v>
      </c>
      <c r="Z285" s="8"/>
      <c r="AA285" s="17">
        <f t="shared" si="57"/>
        <v>0</v>
      </c>
      <c r="AB285" s="8">
        <v>53</v>
      </c>
      <c r="AC285" s="17">
        <f t="shared" si="58"/>
        <v>8.1354475263634553E-4</v>
      </c>
      <c r="AD285" s="8"/>
      <c r="AE285" s="17">
        <f t="shared" si="59"/>
        <v>0</v>
      </c>
      <c r="AF285" s="8"/>
      <c r="AG285" s="17">
        <f t="shared" si="60"/>
        <v>0</v>
      </c>
      <c r="AH285" s="8"/>
      <c r="AI285" s="17">
        <f t="shared" si="61"/>
        <v>0</v>
      </c>
      <c r="AJ285" s="8"/>
      <c r="AK285" s="17">
        <f t="shared" si="62"/>
        <v>0</v>
      </c>
      <c r="AL285" s="8">
        <v>0</v>
      </c>
      <c r="AM285" s="17">
        <f t="shared" si="63"/>
        <v>0</v>
      </c>
      <c r="AN285" s="8"/>
      <c r="AO285" s="17">
        <f t="shared" si="64"/>
        <v>0</v>
      </c>
      <c r="AP285" s="8">
        <v>117</v>
      </c>
      <c r="AQ285" s="17">
        <f t="shared" si="65"/>
        <v>1.7959384161972155E-3</v>
      </c>
      <c r="AR285" s="8">
        <v>191</v>
      </c>
      <c r="AS285" s="17">
        <f t="shared" si="66"/>
        <v>2.9318310896894713E-3</v>
      </c>
      <c r="AT285" s="8">
        <v>0</v>
      </c>
      <c r="AU285" s="17">
        <f t="shared" si="67"/>
        <v>0</v>
      </c>
      <c r="AV285" s="76"/>
      <c r="AW285" s="76"/>
      <c r="AX285" s="76"/>
      <c r="AY285" s="76"/>
      <c r="AZ285" s="76"/>
    </row>
    <row r="286" spans="1:52" ht="13.9">
      <c r="A286" s="73" t="s">
        <v>140</v>
      </c>
      <c r="B286" s="73" t="s">
        <v>34</v>
      </c>
      <c r="C286" s="8">
        <v>82110</v>
      </c>
      <c r="D286" s="8">
        <v>81320</v>
      </c>
      <c r="E286" s="16">
        <f t="shared" si="47"/>
        <v>0.99037876019973203</v>
      </c>
      <c r="F286" s="8">
        <v>790</v>
      </c>
      <c r="G286" s="16">
        <f t="shared" si="26"/>
        <v>9.6212398002679337E-3</v>
      </c>
      <c r="H286" s="8"/>
      <c r="I286" s="17">
        <f t="shared" si="49"/>
        <v>0</v>
      </c>
      <c r="J286" s="8">
        <v>60</v>
      </c>
      <c r="K286" s="17">
        <f t="shared" si="28"/>
        <v>7.3072707343807086E-4</v>
      </c>
      <c r="L286" s="8">
        <v>10</v>
      </c>
      <c r="M286" s="17">
        <f t="shared" si="50"/>
        <v>1.2178784557301182E-4</v>
      </c>
      <c r="N286" s="8"/>
      <c r="O286" s="17">
        <f t="shared" si="51"/>
        <v>0</v>
      </c>
      <c r="P286" s="8">
        <v>26</v>
      </c>
      <c r="Q286" s="17">
        <f t="shared" si="52"/>
        <v>3.166483984898307E-4</v>
      </c>
      <c r="R286" s="8">
        <v>15</v>
      </c>
      <c r="S286" s="17">
        <f t="shared" si="53"/>
        <v>1.8268176835951772E-4</v>
      </c>
      <c r="T286" s="8"/>
      <c r="U286" s="17">
        <f t="shared" si="54"/>
        <v>0</v>
      </c>
      <c r="V286" s="8"/>
      <c r="W286" s="17">
        <f t="shared" si="55"/>
        <v>0</v>
      </c>
      <c r="X286" s="8"/>
      <c r="Y286" s="17">
        <f t="shared" si="56"/>
        <v>0</v>
      </c>
      <c r="Z286" s="8"/>
      <c r="AA286" s="17">
        <f t="shared" si="57"/>
        <v>0</v>
      </c>
      <c r="AB286" s="8">
        <v>49</v>
      </c>
      <c r="AC286" s="17">
        <f t="shared" si="58"/>
        <v>5.9676044330775791E-4</v>
      </c>
      <c r="AD286" s="8"/>
      <c r="AE286" s="17">
        <f t="shared" si="59"/>
        <v>0</v>
      </c>
      <c r="AF286" s="8"/>
      <c r="AG286" s="17">
        <f t="shared" si="60"/>
        <v>0</v>
      </c>
      <c r="AH286" s="8"/>
      <c r="AI286" s="17">
        <f t="shared" si="61"/>
        <v>0</v>
      </c>
      <c r="AJ286" s="8"/>
      <c r="AK286" s="17">
        <f t="shared" si="62"/>
        <v>0</v>
      </c>
      <c r="AL286" s="8"/>
      <c r="AM286" s="17">
        <f t="shared" si="63"/>
        <v>0</v>
      </c>
      <c r="AN286" s="8"/>
      <c r="AO286" s="17">
        <f t="shared" si="64"/>
        <v>0</v>
      </c>
      <c r="AP286" s="8">
        <v>378</v>
      </c>
      <c r="AQ286" s="17">
        <f t="shared" si="65"/>
        <v>4.6035805626598461E-3</v>
      </c>
      <c r="AR286" s="8">
        <v>252</v>
      </c>
      <c r="AS286" s="17">
        <f t="shared" si="66"/>
        <v>3.0690537084398979E-3</v>
      </c>
      <c r="AT286" s="8"/>
      <c r="AU286" s="17">
        <f t="shared" si="67"/>
        <v>0</v>
      </c>
      <c r="AV286" s="76"/>
      <c r="AW286" s="76"/>
      <c r="AX286" s="76"/>
      <c r="AY286" s="76"/>
      <c r="AZ286" s="76"/>
    </row>
    <row r="287" spans="1:52" ht="13.9">
      <c r="A287" s="73" t="s">
        <v>141</v>
      </c>
      <c r="B287" s="73" t="s">
        <v>34</v>
      </c>
      <c r="C287" s="8">
        <v>98900</v>
      </c>
      <c r="D287" s="8">
        <v>98524</v>
      </c>
      <c r="E287" s="16">
        <f t="shared" si="47"/>
        <v>0.99619817997977755</v>
      </c>
      <c r="F287" s="8">
        <v>376</v>
      </c>
      <c r="G287" s="16">
        <f t="shared" si="26"/>
        <v>3.801820020222447E-3</v>
      </c>
      <c r="H287" s="8"/>
      <c r="I287" s="17">
        <f t="shared" si="49"/>
        <v>0</v>
      </c>
      <c r="J287" s="8">
        <v>33</v>
      </c>
      <c r="K287" s="17">
        <f t="shared" si="28"/>
        <v>3.3367037411526795E-4</v>
      </c>
      <c r="L287" s="8">
        <v>33</v>
      </c>
      <c r="M287" s="17">
        <f t="shared" si="50"/>
        <v>3.3367037411526795E-4</v>
      </c>
      <c r="N287" s="8"/>
      <c r="O287" s="17">
        <f t="shared" si="51"/>
        <v>0</v>
      </c>
      <c r="P287" s="8">
        <v>74</v>
      </c>
      <c r="Q287" s="17">
        <f t="shared" si="52"/>
        <v>7.4823053589484327E-4</v>
      </c>
      <c r="R287" s="8">
        <v>0</v>
      </c>
      <c r="S287" s="17">
        <f t="shared" si="53"/>
        <v>0</v>
      </c>
      <c r="T287" s="8"/>
      <c r="U287" s="17">
        <f t="shared" si="54"/>
        <v>0</v>
      </c>
      <c r="V287" s="8"/>
      <c r="W287" s="17">
        <f t="shared" si="55"/>
        <v>0</v>
      </c>
      <c r="X287" s="8"/>
      <c r="Y287" s="17">
        <f t="shared" si="56"/>
        <v>0</v>
      </c>
      <c r="Z287" s="8"/>
      <c r="AA287" s="17">
        <f t="shared" si="57"/>
        <v>0</v>
      </c>
      <c r="AB287" s="8">
        <v>22</v>
      </c>
      <c r="AC287" s="17">
        <f t="shared" si="58"/>
        <v>2.224469160768453E-4</v>
      </c>
      <c r="AD287" s="8"/>
      <c r="AE287" s="17">
        <f t="shared" si="59"/>
        <v>0</v>
      </c>
      <c r="AF287" s="8"/>
      <c r="AG287" s="17">
        <f t="shared" si="60"/>
        <v>0</v>
      </c>
      <c r="AH287" s="8"/>
      <c r="AI287" s="17">
        <f t="shared" si="61"/>
        <v>0</v>
      </c>
      <c r="AJ287" s="8"/>
      <c r="AK287" s="17">
        <f t="shared" si="62"/>
        <v>0</v>
      </c>
      <c r="AL287" s="8"/>
      <c r="AM287" s="17">
        <f t="shared" si="63"/>
        <v>0</v>
      </c>
      <c r="AN287" s="8"/>
      <c r="AO287" s="17">
        <f t="shared" si="64"/>
        <v>0</v>
      </c>
      <c r="AP287" s="8">
        <v>117</v>
      </c>
      <c r="AQ287" s="17">
        <f t="shared" si="65"/>
        <v>1.1830131445904955E-3</v>
      </c>
      <c r="AR287" s="8">
        <v>97</v>
      </c>
      <c r="AS287" s="17">
        <f t="shared" si="66"/>
        <v>9.8078867542972692E-4</v>
      </c>
      <c r="AT287" s="8"/>
      <c r="AU287" s="17">
        <f t="shared" si="67"/>
        <v>0</v>
      </c>
      <c r="AV287" s="76"/>
      <c r="AW287" s="76"/>
      <c r="AX287" s="76"/>
      <c r="AY287" s="76"/>
      <c r="AZ287" s="76"/>
    </row>
    <row r="288" spans="1:52" ht="13.9">
      <c r="A288" s="73" t="s">
        <v>141</v>
      </c>
      <c r="B288" s="73" t="s">
        <v>34</v>
      </c>
      <c r="C288" s="8">
        <v>47280</v>
      </c>
      <c r="D288" s="8">
        <v>47067</v>
      </c>
      <c r="E288" s="16">
        <f t="shared" si="47"/>
        <v>0.99549492385786797</v>
      </c>
      <c r="F288" s="8">
        <v>213</v>
      </c>
      <c r="G288" s="16">
        <f t="shared" si="26"/>
        <v>4.50507614213198E-3</v>
      </c>
      <c r="H288" s="8"/>
      <c r="I288" s="17">
        <f t="shared" si="49"/>
        <v>0</v>
      </c>
      <c r="J288" s="8">
        <v>11</v>
      </c>
      <c r="K288" s="17">
        <f t="shared" si="28"/>
        <v>2.326565143824027E-4</v>
      </c>
      <c r="L288" s="8">
        <v>9</v>
      </c>
      <c r="M288" s="17">
        <f t="shared" si="50"/>
        <v>1.9035532994923857E-4</v>
      </c>
      <c r="N288" s="8"/>
      <c r="O288" s="17">
        <f t="shared" si="51"/>
        <v>0</v>
      </c>
      <c r="P288" s="8">
        <v>28</v>
      </c>
      <c r="Q288" s="17">
        <f t="shared" si="52"/>
        <v>5.9221658206429781E-4</v>
      </c>
      <c r="R288" s="8">
        <v>0</v>
      </c>
      <c r="S288" s="17">
        <f t="shared" si="53"/>
        <v>0</v>
      </c>
      <c r="T288" s="8"/>
      <c r="U288" s="17">
        <f t="shared" si="54"/>
        <v>0</v>
      </c>
      <c r="V288" s="8"/>
      <c r="W288" s="17">
        <f t="shared" si="55"/>
        <v>0</v>
      </c>
      <c r="X288" s="8"/>
      <c r="Y288" s="17">
        <f t="shared" si="56"/>
        <v>0</v>
      </c>
      <c r="Z288" s="8"/>
      <c r="AA288" s="17">
        <f t="shared" si="57"/>
        <v>0</v>
      </c>
      <c r="AB288" s="8">
        <v>8</v>
      </c>
      <c r="AC288" s="17">
        <f t="shared" si="58"/>
        <v>1.6920473773265651E-4</v>
      </c>
      <c r="AD288" s="8"/>
      <c r="AE288" s="17">
        <f t="shared" si="59"/>
        <v>0</v>
      </c>
      <c r="AF288" s="8"/>
      <c r="AG288" s="17">
        <f t="shared" si="60"/>
        <v>0</v>
      </c>
      <c r="AH288" s="8"/>
      <c r="AI288" s="17">
        <f t="shared" si="61"/>
        <v>0</v>
      </c>
      <c r="AJ288" s="8"/>
      <c r="AK288" s="17">
        <f t="shared" si="62"/>
        <v>0</v>
      </c>
      <c r="AL288" s="8"/>
      <c r="AM288" s="17">
        <f t="shared" si="63"/>
        <v>0</v>
      </c>
      <c r="AN288" s="8"/>
      <c r="AO288" s="17">
        <f t="shared" si="64"/>
        <v>0</v>
      </c>
      <c r="AP288" s="8">
        <v>122</v>
      </c>
      <c r="AQ288" s="17">
        <f t="shared" si="65"/>
        <v>2.5803722504230118E-3</v>
      </c>
      <c r="AR288" s="8">
        <v>35</v>
      </c>
      <c r="AS288" s="17">
        <f t="shared" si="66"/>
        <v>7.4027072758037226E-4</v>
      </c>
      <c r="AT288" s="8"/>
      <c r="AU288" s="17">
        <f t="shared" si="67"/>
        <v>0</v>
      </c>
      <c r="AV288" s="76"/>
      <c r="AW288" s="76"/>
      <c r="AX288" s="76"/>
      <c r="AY288" s="76"/>
      <c r="AZ288" s="76"/>
    </row>
    <row r="289" spans="1:52" ht="13.9">
      <c r="A289" s="73" t="s">
        <v>142</v>
      </c>
      <c r="B289" s="73" t="s">
        <v>34</v>
      </c>
      <c r="C289" s="8">
        <v>93037</v>
      </c>
      <c r="D289" s="8">
        <f>C289-F289</f>
        <v>92170</v>
      </c>
      <c r="E289" s="16">
        <f t="shared" si="47"/>
        <v>0.99068112686350596</v>
      </c>
      <c r="F289" s="8">
        <v>867</v>
      </c>
      <c r="G289" s="16">
        <f t="shared" si="26"/>
        <v>9.3188731364940835E-3</v>
      </c>
      <c r="H289" s="8"/>
      <c r="I289" s="17">
        <f t="shared" si="49"/>
        <v>0</v>
      </c>
      <c r="J289" s="8">
        <v>64</v>
      </c>
      <c r="K289" s="17">
        <f t="shared" si="28"/>
        <v>6.8789836301686423E-4</v>
      </c>
      <c r="L289" s="8">
        <v>36</v>
      </c>
      <c r="M289" s="17">
        <f t="shared" si="50"/>
        <v>3.8694282919698612E-4</v>
      </c>
      <c r="N289" s="8"/>
      <c r="O289" s="17">
        <f t="shared" si="51"/>
        <v>0</v>
      </c>
      <c r="P289" s="8"/>
      <c r="Q289" s="17">
        <f t="shared" si="52"/>
        <v>0</v>
      </c>
      <c r="R289" s="8"/>
      <c r="S289" s="17">
        <f t="shared" si="53"/>
        <v>0</v>
      </c>
      <c r="T289" s="8"/>
      <c r="U289" s="17">
        <f t="shared" si="54"/>
        <v>0</v>
      </c>
      <c r="V289" s="8"/>
      <c r="W289" s="17">
        <f t="shared" si="55"/>
        <v>0</v>
      </c>
      <c r="X289" s="8"/>
      <c r="Y289" s="17">
        <f t="shared" si="56"/>
        <v>0</v>
      </c>
      <c r="Z289" s="8"/>
      <c r="AA289" s="17">
        <f t="shared" si="57"/>
        <v>0</v>
      </c>
      <c r="AB289" s="8">
        <v>54</v>
      </c>
      <c r="AC289" s="17">
        <f t="shared" si="58"/>
        <v>5.8041424379547926E-4</v>
      </c>
      <c r="AD289" s="8"/>
      <c r="AE289" s="17">
        <f t="shared" si="59"/>
        <v>0</v>
      </c>
      <c r="AF289" s="8"/>
      <c r="AG289" s="17">
        <f t="shared" si="60"/>
        <v>0</v>
      </c>
      <c r="AH289" s="8"/>
      <c r="AI289" s="17">
        <f t="shared" si="61"/>
        <v>0</v>
      </c>
      <c r="AJ289" s="8"/>
      <c r="AK289" s="17">
        <f t="shared" si="62"/>
        <v>0</v>
      </c>
      <c r="AL289" s="8"/>
      <c r="AM289" s="17">
        <f t="shared" si="63"/>
        <v>0</v>
      </c>
      <c r="AN289" s="8"/>
      <c r="AO289" s="17">
        <f t="shared" si="64"/>
        <v>0</v>
      </c>
      <c r="AP289" s="8">
        <v>713</v>
      </c>
      <c r="AQ289" s="17">
        <f t="shared" si="65"/>
        <v>7.6636177004847537E-3</v>
      </c>
      <c r="AR289" s="8">
        <v>0</v>
      </c>
      <c r="AS289" s="17">
        <f t="shared" si="66"/>
        <v>0</v>
      </c>
      <c r="AT289" s="8"/>
      <c r="AU289" s="17">
        <f t="shared" si="67"/>
        <v>0</v>
      </c>
      <c r="AV289" s="76"/>
      <c r="AW289" s="76"/>
      <c r="AX289" s="76"/>
      <c r="AY289" s="76"/>
      <c r="AZ289" s="76"/>
    </row>
    <row r="290" spans="1:52" ht="13.9">
      <c r="A290" s="73" t="s">
        <v>146</v>
      </c>
      <c r="B290" s="73" t="s">
        <v>34</v>
      </c>
      <c r="C290" s="8">
        <v>14572</v>
      </c>
      <c r="D290" s="8">
        <v>14488</v>
      </c>
      <c r="E290" s="16">
        <f t="shared" si="47"/>
        <v>0.9942355201756794</v>
      </c>
      <c r="F290" s="8">
        <v>84</v>
      </c>
      <c r="G290" s="16">
        <f t="shared" si="26"/>
        <v>5.7644798243206147E-3</v>
      </c>
      <c r="H290" s="8"/>
      <c r="I290" s="17">
        <f t="shared" si="49"/>
        <v>0</v>
      </c>
      <c r="J290" s="8">
        <v>12</v>
      </c>
      <c r="K290" s="17">
        <f t="shared" si="28"/>
        <v>8.2349711776008789E-4</v>
      </c>
      <c r="L290" s="8">
        <v>7</v>
      </c>
      <c r="M290" s="17">
        <f t="shared" si="50"/>
        <v>4.8037331869338459E-4</v>
      </c>
      <c r="N290" s="8"/>
      <c r="O290" s="17">
        <f t="shared" si="51"/>
        <v>0</v>
      </c>
      <c r="P290" s="8"/>
      <c r="Q290" s="17">
        <f t="shared" si="52"/>
        <v>0</v>
      </c>
      <c r="R290" s="8"/>
      <c r="S290" s="17">
        <f t="shared" si="53"/>
        <v>0</v>
      </c>
      <c r="T290" s="8"/>
      <c r="U290" s="17">
        <f t="shared" si="54"/>
        <v>0</v>
      </c>
      <c r="V290" s="8"/>
      <c r="W290" s="17">
        <f t="shared" si="55"/>
        <v>0</v>
      </c>
      <c r="X290" s="8"/>
      <c r="Y290" s="17">
        <f t="shared" si="56"/>
        <v>0</v>
      </c>
      <c r="Z290" s="8"/>
      <c r="AA290" s="17">
        <f t="shared" si="57"/>
        <v>0</v>
      </c>
      <c r="AB290" s="8">
        <v>8</v>
      </c>
      <c r="AC290" s="17">
        <f t="shared" si="58"/>
        <v>5.4899807850672519E-4</v>
      </c>
      <c r="AD290" s="8"/>
      <c r="AE290" s="17">
        <f t="shared" si="59"/>
        <v>0</v>
      </c>
      <c r="AF290" s="8"/>
      <c r="AG290" s="17">
        <f t="shared" si="60"/>
        <v>0</v>
      </c>
      <c r="AH290" s="8"/>
      <c r="AI290" s="17">
        <f t="shared" si="61"/>
        <v>0</v>
      </c>
      <c r="AJ290" s="8"/>
      <c r="AK290" s="17">
        <f t="shared" si="62"/>
        <v>0</v>
      </c>
      <c r="AL290" s="8"/>
      <c r="AM290" s="17">
        <f t="shared" si="63"/>
        <v>0</v>
      </c>
      <c r="AN290" s="8"/>
      <c r="AO290" s="17">
        <f t="shared" si="64"/>
        <v>0</v>
      </c>
      <c r="AP290" s="8"/>
      <c r="AQ290" s="17">
        <f t="shared" si="65"/>
        <v>0</v>
      </c>
      <c r="AR290" s="8">
        <v>57</v>
      </c>
      <c r="AS290" s="17">
        <f t="shared" si="66"/>
        <v>3.9116113093604172E-3</v>
      </c>
      <c r="AT290" s="8"/>
      <c r="AU290" s="17">
        <f t="shared" si="67"/>
        <v>0</v>
      </c>
      <c r="AV290" s="76"/>
      <c r="AW290" s="76"/>
      <c r="AX290" s="76"/>
      <c r="AY290" s="76"/>
      <c r="AZ290" s="76"/>
    </row>
    <row r="291" spans="1:52" ht="13.9">
      <c r="A291" s="73" t="s">
        <v>146</v>
      </c>
      <c r="B291" s="73" t="s">
        <v>34</v>
      </c>
      <c r="C291" s="8">
        <v>108830</v>
      </c>
      <c r="D291" s="8">
        <v>108257</v>
      </c>
      <c r="E291" s="16">
        <f t="shared" si="47"/>
        <v>0.99473490765413952</v>
      </c>
      <c r="F291" s="8">
        <v>573</v>
      </c>
      <c r="G291" s="16">
        <f t="shared" si="26"/>
        <v>5.2650923458605163E-3</v>
      </c>
      <c r="H291" s="8"/>
      <c r="I291" s="17">
        <f t="shared" si="49"/>
        <v>0</v>
      </c>
      <c r="J291" s="8">
        <v>74</v>
      </c>
      <c r="K291" s="17">
        <f t="shared" si="28"/>
        <v>6.7995956997151524E-4</v>
      </c>
      <c r="L291" s="8">
        <v>29</v>
      </c>
      <c r="M291" s="17">
        <f t="shared" si="50"/>
        <v>2.6647064228613431E-4</v>
      </c>
      <c r="N291" s="8"/>
      <c r="O291" s="17">
        <f t="shared" si="51"/>
        <v>0</v>
      </c>
      <c r="P291" s="8">
        <v>72</v>
      </c>
      <c r="Q291" s="17">
        <f t="shared" si="52"/>
        <v>6.6158228429660944E-4</v>
      </c>
      <c r="R291" s="8"/>
      <c r="S291" s="17">
        <f t="shared" si="53"/>
        <v>0</v>
      </c>
      <c r="T291" s="8"/>
      <c r="U291" s="17">
        <f t="shared" si="54"/>
        <v>0</v>
      </c>
      <c r="V291" s="8"/>
      <c r="W291" s="17">
        <f t="shared" si="55"/>
        <v>0</v>
      </c>
      <c r="X291" s="8"/>
      <c r="Y291" s="17">
        <f t="shared" si="56"/>
        <v>0</v>
      </c>
      <c r="Z291" s="8"/>
      <c r="AA291" s="17">
        <f t="shared" si="57"/>
        <v>0</v>
      </c>
      <c r="AB291" s="8">
        <v>71</v>
      </c>
      <c r="AC291" s="17">
        <f t="shared" si="58"/>
        <v>6.5239364145915643E-4</v>
      </c>
      <c r="AD291" s="8"/>
      <c r="AE291" s="17">
        <f t="shared" si="59"/>
        <v>0</v>
      </c>
      <c r="AF291" s="8"/>
      <c r="AG291" s="17">
        <f t="shared" si="60"/>
        <v>0</v>
      </c>
      <c r="AH291" s="8"/>
      <c r="AI291" s="17">
        <f t="shared" si="61"/>
        <v>0</v>
      </c>
      <c r="AJ291" s="8"/>
      <c r="AK291" s="17">
        <f t="shared" si="62"/>
        <v>0</v>
      </c>
      <c r="AL291" s="8"/>
      <c r="AM291" s="17">
        <f t="shared" si="63"/>
        <v>0</v>
      </c>
      <c r="AN291" s="8"/>
      <c r="AO291" s="17">
        <f t="shared" si="64"/>
        <v>0</v>
      </c>
      <c r="AP291" s="8"/>
      <c r="AQ291" s="17">
        <f t="shared" si="65"/>
        <v>0</v>
      </c>
      <c r="AR291" s="8">
        <v>327</v>
      </c>
      <c r="AS291" s="17">
        <f t="shared" si="66"/>
        <v>3.004686207847101E-3</v>
      </c>
      <c r="AT291" s="8"/>
      <c r="AU291" s="17">
        <f t="shared" si="67"/>
        <v>0</v>
      </c>
      <c r="AV291" s="76"/>
      <c r="AW291" s="76"/>
      <c r="AX291" s="76"/>
      <c r="AY291" s="76"/>
      <c r="AZ291" s="76"/>
    </row>
    <row r="292" spans="1:52" ht="13.9">
      <c r="A292" s="73" t="s">
        <v>148</v>
      </c>
      <c r="B292" s="73" t="s">
        <v>34</v>
      </c>
      <c r="C292" s="8">
        <v>234169</v>
      </c>
      <c r="D292" s="8">
        <v>233232</v>
      </c>
      <c r="E292" s="16">
        <f t="shared" si="47"/>
        <v>0.99599861638389364</v>
      </c>
      <c r="F292" s="8">
        <v>937</v>
      </c>
      <c r="G292" s="16">
        <f t="shared" si="26"/>
        <v>4.001383616106316E-3</v>
      </c>
      <c r="H292" s="8">
        <v>151</v>
      </c>
      <c r="I292" s="17">
        <f t="shared" si="49"/>
        <v>6.4483343226473186E-4</v>
      </c>
      <c r="J292" s="8">
        <v>329</v>
      </c>
      <c r="K292" s="17">
        <f t="shared" si="28"/>
        <v>1.4049682067224954E-3</v>
      </c>
      <c r="L292" s="8">
        <v>5</v>
      </c>
      <c r="M292" s="17">
        <f t="shared" si="50"/>
        <v>2.1352100406116948E-5</v>
      </c>
      <c r="N292" s="8">
        <v>0</v>
      </c>
      <c r="O292" s="17">
        <f t="shared" si="51"/>
        <v>0</v>
      </c>
      <c r="P292" s="8">
        <v>212</v>
      </c>
      <c r="Q292" s="17">
        <f t="shared" si="52"/>
        <v>9.0532905721935866E-4</v>
      </c>
      <c r="R292" s="8">
        <v>238</v>
      </c>
      <c r="S292" s="17">
        <f t="shared" si="53"/>
        <v>1.0163599793311668E-3</v>
      </c>
      <c r="T292" s="8"/>
      <c r="U292" s="17">
        <f t="shared" si="54"/>
        <v>0</v>
      </c>
      <c r="V292" s="8"/>
      <c r="W292" s="17">
        <f t="shared" si="55"/>
        <v>0</v>
      </c>
      <c r="X292" s="8"/>
      <c r="Y292" s="17">
        <f t="shared" si="56"/>
        <v>0</v>
      </c>
      <c r="Z292" s="8"/>
      <c r="AA292" s="17">
        <f t="shared" si="57"/>
        <v>0</v>
      </c>
      <c r="AB292" s="8"/>
      <c r="AC292" s="17">
        <f t="shared" si="58"/>
        <v>0</v>
      </c>
      <c r="AD292" s="8"/>
      <c r="AE292" s="17">
        <f t="shared" si="59"/>
        <v>0</v>
      </c>
      <c r="AF292" s="8"/>
      <c r="AG292" s="17">
        <f t="shared" si="60"/>
        <v>0</v>
      </c>
      <c r="AH292" s="8"/>
      <c r="AI292" s="17">
        <f t="shared" si="61"/>
        <v>0</v>
      </c>
      <c r="AJ292" s="8"/>
      <c r="AK292" s="17">
        <f t="shared" si="62"/>
        <v>0</v>
      </c>
      <c r="AL292" s="8">
        <v>2</v>
      </c>
      <c r="AM292" s="17">
        <f t="shared" si="63"/>
        <v>8.5408401624467796E-6</v>
      </c>
      <c r="AN292" s="8"/>
      <c r="AO292" s="17">
        <f t="shared" si="64"/>
        <v>0</v>
      </c>
      <c r="AP292" s="8"/>
      <c r="AQ292" s="17">
        <f t="shared" si="65"/>
        <v>0</v>
      </c>
      <c r="AR292" s="8"/>
      <c r="AS292" s="17">
        <f t="shared" si="66"/>
        <v>0</v>
      </c>
      <c r="AT292" s="8"/>
      <c r="AU292" s="17">
        <f t="shared" si="67"/>
        <v>0</v>
      </c>
      <c r="AV292" s="76"/>
      <c r="AW292" s="76"/>
      <c r="AX292" s="76"/>
      <c r="AY292" s="76"/>
      <c r="AZ292" s="76"/>
    </row>
    <row r="293" spans="1:52" ht="13.9">
      <c r="A293" s="73" t="s">
        <v>148</v>
      </c>
      <c r="B293" s="73" t="s">
        <v>34</v>
      </c>
      <c r="C293" s="8">
        <v>235206</v>
      </c>
      <c r="D293" s="8">
        <v>234269</v>
      </c>
      <c r="E293" s="16">
        <f t="shared" si="47"/>
        <v>0.99601625808865424</v>
      </c>
      <c r="F293" s="8">
        <v>937</v>
      </c>
      <c r="G293" s="16">
        <f t="shared" si="26"/>
        <v>3.983741911345799E-3</v>
      </c>
      <c r="H293" s="8"/>
      <c r="I293" s="17">
        <f t="shared" si="49"/>
        <v>0</v>
      </c>
      <c r="J293" s="8">
        <v>20</v>
      </c>
      <c r="K293" s="17">
        <f t="shared" si="28"/>
        <v>8.5031844425737443E-5</v>
      </c>
      <c r="L293" s="8">
        <v>10</v>
      </c>
      <c r="M293" s="17">
        <f t="shared" si="50"/>
        <v>4.2515922212868722E-5</v>
      </c>
      <c r="N293" s="8"/>
      <c r="O293" s="17">
        <f t="shared" si="51"/>
        <v>0</v>
      </c>
      <c r="P293" s="8">
        <v>432</v>
      </c>
      <c r="Q293" s="17">
        <f t="shared" si="52"/>
        <v>1.8366878395959286E-3</v>
      </c>
      <c r="R293" s="8">
        <v>459</v>
      </c>
      <c r="S293" s="17">
        <f t="shared" si="53"/>
        <v>1.9514808295706743E-3</v>
      </c>
      <c r="T293" s="8"/>
      <c r="U293" s="17">
        <f t="shared" si="54"/>
        <v>0</v>
      </c>
      <c r="V293" s="8"/>
      <c r="W293" s="17">
        <f t="shared" si="55"/>
        <v>0</v>
      </c>
      <c r="X293" s="8"/>
      <c r="Y293" s="17">
        <f t="shared" si="56"/>
        <v>0</v>
      </c>
      <c r="Z293" s="8"/>
      <c r="AA293" s="17">
        <f t="shared" si="57"/>
        <v>0</v>
      </c>
      <c r="AB293" s="8">
        <v>4</v>
      </c>
      <c r="AC293" s="17">
        <f t="shared" si="58"/>
        <v>1.7006368885147488E-5</v>
      </c>
      <c r="AD293" s="8"/>
      <c r="AE293" s="17">
        <f t="shared" si="59"/>
        <v>0</v>
      </c>
      <c r="AF293" s="8"/>
      <c r="AG293" s="17">
        <f t="shared" si="60"/>
        <v>0</v>
      </c>
      <c r="AH293" s="8"/>
      <c r="AI293" s="17">
        <f t="shared" si="61"/>
        <v>0</v>
      </c>
      <c r="AJ293" s="8"/>
      <c r="AK293" s="17">
        <f t="shared" si="62"/>
        <v>0</v>
      </c>
      <c r="AL293" s="8">
        <v>5</v>
      </c>
      <c r="AM293" s="17">
        <f t="shared" si="63"/>
        <v>2.1257961106434361E-5</v>
      </c>
      <c r="AN293" s="8"/>
      <c r="AO293" s="17">
        <f t="shared" si="64"/>
        <v>0</v>
      </c>
      <c r="AP293" s="8"/>
      <c r="AQ293" s="17">
        <f t="shared" si="65"/>
        <v>0</v>
      </c>
      <c r="AR293" s="8">
        <v>7</v>
      </c>
      <c r="AS293" s="17">
        <f t="shared" si="66"/>
        <v>2.9761145549008103E-5</v>
      </c>
      <c r="AT293" s="8"/>
      <c r="AU293" s="17">
        <f t="shared" si="67"/>
        <v>0</v>
      </c>
      <c r="AV293" s="76"/>
      <c r="AW293" s="76"/>
      <c r="AX293" s="76"/>
      <c r="AY293" s="76"/>
      <c r="AZ293" s="76"/>
    </row>
    <row r="294" spans="1:52" ht="13.9">
      <c r="A294" s="73" t="s">
        <v>151</v>
      </c>
      <c r="B294" s="73" t="s">
        <v>34</v>
      </c>
      <c r="C294" s="8">
        <v>134363</v>
      </c>
      <c r="D294" s="8">
        <v>133158</v>
      </c>
      <c r="E294" s="16">
        <f t="shared" si="47"/>
        <v>0.99103175725460135</v>
      </c>
      <c r="F294" s="8">
        <v>1205</v>
      </c>
      <c r="G294" s="16">
        <f t="shared" si="26"/>
        <v>8.968242745398659E-3</v>
      </c>
      <c r="H294" s="8"/>
      <c r="I294" s="17">
        <f t="shared" si="49"/>
        <v>0</v>
      </c>
      <c r="J294" s="8">
        <v>50</v>
      </c>
      <c r="K294" s="17">
        <f t="shared" si="28"/>
        <v>3.7212625499579495E-4</v>
      </c>
      <c r="L294" s="8">
        <v>355</v>
      </c>
      <c r="M294" s="17">
        <f t="shared" si="50"/>
        <v>2.6420964104701444E-3</v>
      </c>
      <c r="N294" s="8"/>
      <c r="O294" s="17">
        <f t="shared" si="51"/>
        <v>0</v>
      </c>
      <c r="P294" s="8">
        <v>430</v>
      </c>
      <c r="Q294" s="17">
        <f t="shared" si="52"/>
        <v>3.2002857929638367E-3</v>
      </c>
      <c r="R294" s="8"/>
      <c r="S294" s="17">
        <f t="shared" si="53"/>
        <v>0</v>
      </c>
      <c r="T294" s="8"/>
      <c r="U294" s="17">
        <f t="shared" si="54"/>
        <v>0</v>
      </c>
      <c r="V294" s="8"/>
      <c r="W294" s="17">
        <f t="shared" si="55"/>
        <v>0</v>
      </c>
      <c r="X294" s="8"/>
      <c r="Y294" s="17">
        <f t="shared" si="56"/>
        <v>0</v>
      </c>
      <c r="Z294" s="8"/>
      <c r="AA294" s="17">
        <f t="shared" si="57"/>
        <v>0</v>
      </c>
      <c r="AB294" s="8">
        <v>23</v>
      </c>
      <c r="AC294" s="17">
        <f t="shared" si="58"/>
        <v>1.711780772980657E-4</v>
      </c>
      <c r="AD294" s="8"/>
      <c r="AE294" s="17">
        <f t="shared" si="59"/>
        <v>0</v>
      </c>
      <c r="AF294" s="8"/>
      <c r="AG294" s="17">
        <f t="shared" si="60"/>
        <v>0</v>
      </c>
      <c r="AH294" s="8"/>
      <c r="AI294" s="17">
        <f t="shared" si="61"/>
        <v>0</v>
      </c>
      <c r="AJ294" s="8"/>
      <c r="AK294" s="17">
        <f t="shared" si="62"/>
        <v>0</v>
      </c>
      <c r="AL294" s="8">
        <v>150</v>
      </c>
      <c r="AM294" s="17">
        <f t="shared" si="63"/>
        <v>1.116378764987385E-3</v>
      </c>
      <c r="AN294" s="8">
        <v>197</v>
      </c>
      <c r="AO294" s="17">
        <f t="shared" si="64"/>
        <v>1.4661774446834322E-3</v>
      </c>
      <c r="AP294" s="8"/>
      <c r="AQ294" s="17">
        <f t="shared" si="65"/>
        <v>0</v>
      </c>
      <c r="AR294" s="8"/>
      <c r="AS294" s="17">
        <f t="shared" si="66"/>
        <v>0</v>
      </c>
      <c r="AT294" s="8"/>
      <c r="AU294" s="17">
        <f t="shared" si="67"/>
        <v>0</v>
      </c>
      <c r="AV294" s="76"/>
      <c r="AW294" s="76"/>
      <c r="AX294" s="76"/>
      <c r="AY294" s="76"/>
      <c r="AZ294" s="76"/>
    </row>
    <row r="295" spans="1:52" ht="13.9">
      <c r="A295" s="73" t="s">
        <v>151</v>
      </c>
      <c r="B295" s="73" t="s">
        <v>34</v>
      </c>
      <c r="C295" s="8">
        <v>246488</v>
      </c>
      <c r="D295" s="8">
        <v>242801</v>
      </c>
      <c r="E295" s="16">
        <f t="shared" si="47"/>
        <v>0.98504186816396744</v>
      </c>
      <c r="F295" s="8">
        <v>3687</v>
      </c>
      <c r="G295" s="16">
        <f t="shared" si="26"/>
        <v>1.4958131836032586E-2</v>
      </c>
      <c r="H295" s="8"/>
      <c r="I295" s="17">
        <f t="shared" si="49"/>
        <v>0</v>
      </c>
      <c r="J295" s="8">
        <v>130</v>
      </c>
      <c r="K295" s="17">
        <f t="shared" si="28"/>
        <v>5.2740904222517936E-4</v>
      </c>
      <c r="L295" s="8">
        <v>533</v>
      </c>
      <c r="M295" s="17">
        <f t="shared" si="50"/>
        <v>2.1623770731232354E-3</v>
      </c>
      <c r="N295" s="8"/>
      <c r="O295" s="17">
        <f t="shared" si="51"/>
        <v>0</v>
      </c>
      <c r="P295" s="8">
        <v>355</v>
      </c>
      <c r="Q295" s="17">
        <f t="shared" si="52"/>
        <v>1.4402323845379896E-3</v>
      </c>
      <c r="R295" s="8"/>
      <c r="S295" s="17">
        <f t="shared" si="53"/>
        <v>0</v>
      </c>
      <c r="T295" s="8"/>
      <c r="U295" s="17">
        <f t="shared" si="54"/>
        <v>0</v>
      </c>
      <c r="V295" s="8"/>
      <c r="W295" s="17">
        <f t="shared" si="55"/>
        <v>0</v>
      </c>
      <c r="X295" s="8"/>
      <c r="Y295" s="17">
        <f t="shared" si="56"/>
        <v>0</v>
      </c>
      <c r="Z295" s="8"/>
      <c r="AA295" s="17">
        <f t="shared" si="57"/>
        <v>0</v>
      </c>
      <c r="AB295" s="8">
        <v>55</v>
      </c>
      <c r="AC295" s="17">
        <f t="shared" si="58"/>
        <v>2.2313459478757588E-4</v>
      </c>
      <c r="AD295" s="8"/>
      <c r="AE295" s="17">
        <f t="shared" si="59"/>
        <v>0</v>
      </c>
      <c r="AF295" s="8"/>
      <c r="AG295" s="17">
        <f t="shared" si="60"/>
        <v>0</v>
      </c>
      <c r="AH295" s="8"/>
      <c r="AI295" s="17">
        <f t="shared" si="61"/>
        <v>0</v>
      </c>
      <c r="AJ295" s="8"/>
      <c r="AK295" s="17">
        <f t="shared" si="62"/>
        <v>0</v>
      </c>
      <c r="AL295" s="8">
        <v>250</v>
      </c>
      <c r="AM295" s="17">
        <f t="shared" si="63"/>
        <v>1.0142481581253448E-3</v>
      </c>
      <c r="AN295" s="8">
        <v>588</v>
      </c>
      <c r="AO295" s="17">
        <f t="shared" si="64"/>
        <v>2.3855116679108112E-3</v>
      </c>
      <c r="AP295" s="8"/>
      <c r="AQ295" s="17">
        <f t="shared" si="65"/>
        <v>0</v>
      </c>
      <c r="AR295" s="8">
        <v>1776</v>
      </c>
      <c r="AS295" s="17">
        <f t="shared" si="66"/>
        <v>7.20521891532245E-3</v>
      </c>
      <c r="AT295" s="8"/>
      <c r="AU295" s="17">
        <f t="shared" si="67"/>
        <v>0</v>
      </c>
      <c r="AV295" s="76"/>
      <c r="AW295" s="76"/>
      <c r="AX295" s="76"/>
      <c r="AY295" s="76"/>
      <c r="AZ295" s="76"/>
    </row>
    <row r="296" spans="1:52" ht="13.9">
      <c r="A296" s="73" t="s">
        <v>152</v>
      </c>
      <c r="B296" s="73" t="s">
        <v>34</v>
      </c>
      <c r="C296" s="8"/>
      <c r="D296" s="8"/>
      <c r="E296" s="16" t="e">
        <f t="shared" si="47"/>
        <v>#DIV/0!</v>
      </c>
      <c r="F296" s="8"/>
      <c r="G296" s="16" t="e">
        <f t="shared" si="26"/>
        <v>#DIV/0!</v>
      </c>
      <c r="H296" s="8"/>
      <c r="I296" s="17" t="e">
        <f t="shared" si="49"/>
        <v>#DIV/0!</v>
      </c>
      <c r="J296" s="8"/>
      <c r="K296" s="17" t="e">
        <f t="shared" si="28"/>
        <v>#DIV/0!</v>
      </c>
      <c r="L296" s="8"/>
      <c r="M296" s="17" t="e">
        <f t="shared" si="50"/>
        <v>#DIV/0!</v>
      </c>
      <c r="N296" s="8"/>
      <c r="O296" s="17" t="e">
        <f t="shared" si="51"/>
        <v>#DIV/0!</v>
      </c>
      <c r="P296" s="8"/>
      <c r="Q296" s="17" t="e">
        <f t="shared" si="52"/>
        <v>#DIV/0!</v>
      </c>
      <c r="R296" s="8"/>
      <c r="S296" s="17" t="e">
        <f t="shared" si="53"/>
        <v>#DIV/0!</v>
      </c>
      <c r="T296" s="8"/>
      <c r="U296" s="17" t="e">
        <f t="shared" si="54"/>
        <v>#DIV/0!</v>
      </c>
      <c r="V296" s="8"/>
      <c r="W296" s="17" t="e">
        <f t="shared" si="55"/>
        <v>#DIV/0!</v>
      </c>
      <c r="X296" s="8"/>
      <c r="Y296" s="17" t="e">
        <f t="shared" si="56"/>
        <v>#DIV/0!</v>
      </c>
      <c r="Z296" s="8"/>
      <c r="AA296" s="17" t="e">
        <f t="shared" si="57"/>
        <v>#DIV/0!</v>
      </c>
      <c r="AB296" s="8"/>
      <c r="AC296" s="17" t="e">
        <f t="shared" si="58"/>
        <v>#DIV/0!</v>
      </c>
      <c r="AD296" s="8"/>
      <c r="AE296" s="17" t="e">
        <f t="shared" si="59"/>
        <v>#DIV/0!</v>
      </c>
      <c r="AF296" s="8"/>
      <c r="AG296" s="17" t="e">
        <f t="shared" si="60"/>
        <v>#DIV/0!</v>
      </c>
      <c r="AH296" s="8"/>
      <c r="AI296" s="17" t="e">
        <f t="shared" si="61"/>
        <v>#DIV/0!</v>
      </c>
      <c r="AJ296" s="8"/>
      <c r="AK296" s="17" t="e">
        <f t="shared" si="62"/>
        <v>#DIV/0!</v>
      </c>
      <c r="AL296" s="8"/>
      <c r="AM296" s="17" t="e">
        <f t="shared" si="63"/>
        <v>#DIV/0!</v>
      </c>
      <c r="AN296" s="8"/>
      <c r="AO296" s="17" t="e">
        <f t="shared" si="64"/>
        <v>#DIV/0!</v>
      </c>
      <c r="AP296" s="8"/>
      <c r="AQ296" s="17" t="e">
        <f t="shared" si="65"/>
        <v>#DIV/0!</v>
      </c>
      <c r="AR296" s="8"/>
      <c r="AS296" s="17" t="e">
        <f t="shared" si="66"/>
        <v>#DIV/0!</v>
      </c>
      <c r="AT296" s="8"/>
      <c r="AU296" s="17" t="e">
        <f t="shared" si="67"/>
        <v>#DIV/0!</v>
      </c>
      <c r="AV296" s="76"/>
      <c r="AW296" s="76"/>
      <c r="AX296" s="76"/>
      <c r="AY296" s="76"/>
      <c r="AZ296" s="76"/>
    </row>
    <row r="297" spans="1:52" ht="13.9">
      <c r="A297" s="73" t="s">
        <v>154</v>
      </c>
      <c r="B297" s="73" t="s">
        <v>34</v>
      </c>
      <c r="C297" s="8">
        <v>37555</v>
      </c>
      <c r="D297" s="8">
        <v>36422</v>
      </c>
      <c r="E297" s="16">
        <f t="shared" si="47"/>
        <v>0.96983091465850091</v>
      </c>
      <c r="F297" s="85">
        <v>1133</v>
      </c>
      <c r="G297" s="16">
        <f t="shared" si="26"/>
        <v>3.0169085341499136E-2</v>
      </c>
      <c r="H297" s="8">
        <v>40</v>
      </c>
      <c r="I297" s="17">
        <f t="shared" si="49"/>
        <v>1.0651045133803754E-3</v>
      </c>
      <c r="J297" s="8"/>
      <c r="K297" s="17">
        <f t="shared" si="28"/>
        <v>0</v>
      </c>
      <c r="L297" s="8"/>
      <c r="M297" s="17">
        <f t="shared" si="50"/>
        <v>0</v>
      </c>
      <c r="N297" s="8"/>
      <c r="O297" s="17">
        <f t="shared" si="51"/>
        <v>0</v>
      </c>
      <c r="P297" s="8">
        <v>186</v>
      </c>
      <c r="Q297" s="17">
        <f t="shared" si="52"/>
        <v>4.9527359872187458E-3</v>
      </c>
      <c r="R297" s="8"/>
      <c r="S297" s="17">
        <f t="shared" si="53"/>
        <v>0</v>
      </c>
      <c r="T297" s="8"/>
      <c r="U297" s="17">
        <f t="shared" si="54"/>
        <v>0</v>
      </c>
      <c r="V297" s="8"/>
      <c r="W297" s="17">
        <f t="shared" si="55"/>
        <v>0</v>
      </c>
      <c r="X297" s="8"/>
      <c r="Y297" s="17">
        <f t="shared" si="56"/>
        <v>0</v>
      </c>
      <c r="Z297" s="8"/>
      <c r="AA297" s="17">
        <f t="shared" si="57"/>
        <v>0</v>
      </c>
      <c r="AB297" s="8">
        <v>10</v>
      </c>
      <c r="AC297" s="17">
        <f t="shared" si="58"/>
        <v>2.6627612834509385E-4</v>
      </c>
      <c r="AD297" s="8"/>
      <c r="AE297" s="17">
        <f t="shared" si="59"/>
        <v>0</v>
      </c>
      <c r="AF297" s="8"/>
      <c r="AG297" s="17">
        <f t="shared" si="60"/>
        <v>0</v>
      </c>
      <c r="AH297" s="8"/>
      <c r="AI297" s="17">
        <f t="shared" si="61"/>
        <v>0</v>
      </c>
      <c r="AJ297" s="8"/>
      <c r="AK297" s="17">
        <f t="shared" si="62"/>
        <v>0</v>
      </c>
      <c r="AL297" s="8">
        <v>159</v>
      </c>
      <c r="AM297" s="17">
        <f t="shared" si="63"/>
        <v>4.2337904406869924E-3</v>
      </c>
      <c r="AN297" s="8">
        <v>99</v>
      </c>
      <c r="AO297" s="17">
        <f t="shared" si="64"/>
        <v>2.6361336706164293E-3</v>
      </c>
      <c r="AP297" s="8">
        <v>451</v>
      </c>
      <c r="AQ297" s="17">
        <f t="shared" si="65"/>
        <v>1.2009053388363734E-2</v>
      </c>
      <c r="AR297" s="8">
        <v>188</v>
      </c>
      <c r="AS297" s="17">
        <f t="shared" si="66"/>
        <v>5.0059912128877643E-3</v>
      </c>
      <c r="AT297" s="8"/>
      <c r="AU297" s="17">
        <f t="shared" si="67"/>
        <v>0</v>
      </c>
      <c r="AV297" s="76"/>
      <c r="AW297" s="76"/>
      <c r="AX297" s="76"/>
      <c r="AY297" s="76"/>
      <c r="AZ297" s="76"/>
    </row>
    <row r="298" spans="1:52" ht="13.9">
      <c r="A298" s="73" t="s">
        <v>154</v>
      </c>
      <c r="B298" s="73" t="s">
        <v>34</v>
      </c>
      <c r="C298" s="8">
        <v>2954</v>
      </c>
      <c r="D298" s="8">
        <v>2952</v>
      </c>
      <c r="E298" s="16">
        <f t="shared" si="47"/>
        <v>0.99932295192958698</v>
      </c>
      <c r="F298" s="85">
        <v>2</v>
      </c>
      <c r="G298" s="16">
        <f t="shared" si="26"/>
        <v>6.770480704129993E-4</v>
      </c>
      <c r="H298" s="8"/>
      <c r="I298" s="17">
        <f t="shared" si="49"/>
        <v>0</v>
      </c>
      <c r="J298" s="8">
        <v>2</v>
      </c>
      <c r="K298" s="17">
        <f t="shared" si="28"/>
        <v>6.770480704129993E-4</v>
      </c>
      <c r="L298" s="8"/>
      <c r="M298" s="17">
        <f t="shared" si="50"/>
        <v>0</v>
      </c>
      <c r="N298" s="8"/>
      <c r="O298" s="17">
        <f t="shared" si="51"/>
        <v>0</v>
      </c>
      <c r="P298" s="8"/>
      <c r="Q298" s="17">
        <f t="shared" si="52"/>
        <v>0</v>
      </c>
      <c r="R298" s="8"/>
      <c r="S298" s="17">
        <f t="shared" si="53"/>
        <v>0</v>
      </c>
      <c r="T298" s="8"/>
      <c r="U298" s="17">
        <f t="shared" si="54"/>
        <v>0</v>
      </c>
      <c r="V298" s="8"/>
      <c r="W298" s="17">
        <f t="shared" si="55"/>
        <v>0</v>
      </c>
      <c r="X298" s="8"/>
      <c r="Y298" s="17">
        <f t="shared" si="56"/>
        <v>0</v>
      </c>
      <c r="Z298" s="8"/>
      <c r="AA298" s="17">
        <f t="shared" si="57"/>
        <v>0</v>
      </c>
      <c r="AB298" s="8"/>
      <c r="AC298" s="17">
        <f t="shared" si="58"/>
        <v>0</v>
      </c>
      <c r="AD298" s="8"/>
      <c r="AE298" s="17">
        <f t="shared" si="59"/>
        <v>0</v>
      </c>
      <c r="AF298" s="8"/>
      <c r="AG298" s="17">
        <f t="shared" si="60"/>
        <v>0</v>
      </c>
      <c r="AH298" s="8"/>
      <c r="AI298" s="17">
        <f t="shared" si="61"/>
        <v>0</v>
      </c>
      <c r="AJ298" s="8"/>
      <c r="AK298" s="17">
        <f t="shared" si="62"/>
        <v>0</v>
      </c>
      <c r="AL298" s="8"/>
      <c r="AM298" s="17">
        <f t="shared" si="63"/>
        <v>0</v>
      </c>
      <c r="AN298" s="8"/>
      <c r="AO298" s="17">
        <f t="shared" si="64"/>
        <v>0</v>
      </c>
      <c r="AP298" s="8"/>
      <c r="AQ298" s="17">
        <f t="shared" si="65"/>
        <v>0</v>
      </c>
      <c r="AR298" s="8"/>
      <c r="AS298" s="17">
        <f t="shared" si="66"/>
        <v>0</v>
      </c>
      <c r="AT298" s="8"/>
      <c r="AU298" s="17">
        <f t="shared" si="67"/>
        <v>0</v>
      </c>
      <c r="AV298" s="76"/>
      <c r="AW298" s="76"/>
      <c r="AX298" s="76"/>
      <c r="AY298" s="76"/>
      <c r="AZ298" s="76"/>
    </row>
    <row r="299" spans="1:52" ht="13.9">
      <c r="A299" s="73" t="s">
        <v>154</v>
      </c>
      <c r="B299" s="73" t="s">
        <v>34</v>
      </c>
      <c r="C299" s="8">
        <v>55883</v>
      </c>
      <c r="D299" s="8">
        <v>54523</v>
      </c>
      <c r="E299" s="16">
        <f t="shared" si="47"/>
        <v>0.97566343968648783</v>
      </c>
      <c r="F299" s="85">
        <v>1360</v>
      </c>
      <c r="G299" s="16">
        <f t="shared" si="26"/>
        <v>2.4336560313512161E-2</v>
      </c>
      <c r="H299" s="8">
        <v>88</v>
      </c>
      <c r="I299" s="17">
        <f t="shared" si="49"/>
        <v>1.5747186085213749E-3</v>
      </c>
      <c r="J299" s="8">
        <v>67</v>
      </c>
      <c r="K299" s="17">
        <f t="shared" si="28"/>
        <v>1.1989334860333196E-3</v>
      </c>
      <c r="L299" s="8">
        <v>58</v>
      </c>
      <c r="M299" s="17">
        <f t="shared" si="50"/>
        <v>1.0378827192527244E-3</v>
      </c>
      <c r="N299" s="8"/>
      <c r="O299" s="17">
        <f t="shared" si="51"/>
        <v>0</v>
      </c>
      <c r="P299" s="8">
        <v>87</v>
      </c>
      <c r="Q299" s="17">
        <f t="shared" si="52"/>
        <v>1.5568240788790867E-3</v>
      </c>
      <c r="R299" s="8">
        <v>89</v>
      </c>
      <c r="S299" s="17">
        <f t="shared" si="53"/>
        <v>1.5926131381636633E-3</v>
      </c>
      <c r="T299" s="8"/>
      <c r="U299" s="17">
        <f t="shared" si="54"/>
        <v>0</v>
      </c>
      <c r="V299" s="8"/>
      <c r="W299" s="17">
        <f t="shared" si="55"/>
        <v>0</v>
      </c>
      <c r="X299" s="8"/>
      <c r="Y299" s="17">
        <f t="shared" si="56"/>
        <v>0</v>
      </c>
      <c r="Z299" s="8"/>
      <c r="AA299" s="17">
        <f t="shared" si="57"/>
        <v>0</v>
      </c>
      <c r="AB299" s="8">
        <v>12</v>
      </c>
      <c r="AC299" s="17">
        <f t="shared" si="58"/>
        <v>2.1473435570746024E-4</v>
      </c>
      <c r="AD299" s="8"/>
      <c r="AE299" s="17">
        <f t="shared" si="59"/>
        <v>0</v>
      </c>
      <c r="AF299" s="8"/>
      <c r="AG299" s="17">
        <f t="shared" si="60"/>
        <v>0</v>
      </c>
      <c r="AH299" s="8"/>
      <c r="AI299" s="17">
        <f t="shared" si="61"/>
        <v>0</v>
      </c>
      <c r="AJ299" s="8"/>
      <c r="AK299" s="17">
        <f t="shared" si="62"/>
        <v>0</v>
      </c>
      <c r="AL299" s="8">
        <v>145</v>
      </c>
      <c r="AM299" s="17">
        <f t="shared" si="63"/>
        <v>2.5947067981318111E-3</v>
      </c>
      <c r="AN299" s="8">
        <v>814</v>
      </c>
      <c r="AO299" s="17">
        <f t="shared" si="64"/>
        <v>1.456614712882272E-2</v>
      </c>
      <c r="AP299" s="8"/>
      <c r="AQ299" s="17">
        <f t="shared" si="65"/>
        <v>0</v>
      </c>
      <c r="AR299" s="8"/>
      <c r="AS299" s="17">
        <f t="shared" si="66"/>
        <v>0</v>
      </c>
      <c r="AT299" s="8"/>
      <c r="AU299" s="17">
        <f t="shared" si="67"/>
        <v>0</v>
      </c>
      <c r="AV299" s="76"/>
      <c r="AW299" s="76"/>
      <c r="AX299" s="76"/>
      <c r="AY299" s="76"/>
      <c r="AZ299" s="76"/>
    </row>
    <row r="300" spans="1:52" ht="13.9">
      <c r="A300" s="73" t="s">
        <v>154</v>
      </c>
      <c r="B300" s="73" t="s">
        <v>34</v>
      </c>
      <c r="C300" s="8">
        <v>52965</v>
      </c>
      <c r="D300" s="8">
        <v>52348</v>
      </c>
      <c r="E300" s="16">
        <f t="shared" si="47"/>
        <v>0.98835079769659206</v>
      </c>
      <c r="F300" s="85">
        <v>617</v>
      </c>
      <c r="G300" s="16">
        <f t="shared" si="26"/>
        <v>1.1649202303407911E-2</v>
      </c>
      <c r="H300" s="8"/>
      <c r="I300" s="17">
        <f t="shared" si="49"/>
        <v>0</v>
      </c>
      <c r="J300" s="8"/>
      <c r="K300" s="17">
        <f t="shared" si="28"/>
        <v>0</v>
      </c>
      <c r="L300" s="8"/>
      <c r="M300" s="17">
        <f t="shared" si="50"/>
        <v>0</v>
      </c>
      <c r="N300" s="8"/>
      <c r="O300" s="17">
        <f t="shared" si="51"/>
        <v>0</v>
      </c>
      <c r="P300" s="8">
        <v>88</v>
      </c>
      <c r="Q300" s="17">
        <f t="shared" si="52"/>
        <v>1.6614745586708203E-3</v>
      </c>
      <c r="R300" s="8">
        <v>98</v>
      </c>
      <c r="S300" s="17">
        <f t="shared" si="53"/>
        <v>1.8502784857925044E-3</v>
      </c>
      <c r="T300" s="8"/>
      <c r="U300" s="17">
        <f t="shared" si="54"/>
        <v>0</v>
      </c>
      <c r="V300" s="8"/>
      <c r="W300" s="17">
        <f t="shared" si="55"/>
        <v>0</v>
      </c>
      <c r="X300" s="8"/>
      <c r="Y300" s="17">
        <f t="shared" si="56"/>
        <v>0</v>
      </c>
      <c r="Z300" s="8"/>
      <c r="AA300" s="17">
        <f t="shared" si="57"/>
        <v>0</v>
      </c>
      <c r="AB300" s="8"/>
      <c r="AC300" s="17">
        <f t="shared" si="58"/>
        <v>0</v>
      </c>
      <c r="AD300" s="8"/>
      <c r="AE300" s="17">
        <f t="shared" si="59"/>
        <v>0</v>
      </c>
      <c r="AF300" s="8"/>
      <c r="AG300" s="17">
        <f t="shared" si="60"/>
        <v>0</v>
      </c>
      <c r="AH300" s="8"/>
      <c r="AI300" s="17">
        <f t="shared" si="61"/>
        <v>0</v>
      </c>
      <c r="AJ300" s="8"/>
      <c r="AK300" s="17">
        <f t="shared" si="62"/>
        <v>0</v>
      </c>
      <c r="AL300" s="8">
        <v>188</v>
      </c>
      <c r="AM300" s="17">
        <f t="shared" si="63"/>
        <v>3.5495138298876619E-3</v>
      </c>
      <c r="AN300" s="8">
        <v>86</v>
      </c>
      <c r="AO300" s="17">
        <f t="shared" si="64"/>
        <v>1.6237137732464835E-3</v>
      </c>
      <c r="AP300" s="8">
        <v>157</v>
      </c>
      <c r="AQ300" s="17">
        <f t="shared" si="65"/>
        <v>2.9642216558104411E-3</v>
      </c>
      <c r="AR300" s="8"/>
      <c r="AS300" s="17">
        <f t="shared" si="66"/>
        <v>0</v>
      </c>
      <c r="AT300" s="8"/>
      <c r="AU300" s="17">
        <f t="shared" si="67"/>
        <v>0</v>
      </c>
      <c r="AV300" s="76"/>
      <c r="AW300" s="76"/>
      <c r="AX300" s="76"/>
      <c r="AY300" s="76"/>
      <c r="AZ300" s="76"/>
    </row>
    <row r="301" spans="1:52" ht="13.9">
      <c r="A301" s="73" t="s">
        <v>155</v>
      </c>
      <c r="B301" s="73" t="s">
        <v>34</v>
      </c>
      <c r="C301" s="8">
        <v>152243</v>
      </c>
      <c r="D301" s="8">
        <v>149616</v>
      </c>
      <c r="E301" s="16">
        <f t="shared" si="47"/>
        <v>0.98274469105311901</v>
      </c>
      <c r="F301" s="85">
        <v>2627</v>
      </c>
      <c r="G301" s="16">
        <f t="shared" si="26"/>
        <v>1.7255308946880973E-2</v>
      </c>
      <c r="H301" s="8"/>
      <c r="I301" s="17">
        <f t="shared" si="49"/>
        <v>0</v>
      </c>
      <c r="J301" s="8"/>
      <c r="K301" s="17">
        <f t="shared" si="28"/>
        <v>0</v>
      </c>
      <c r="L301" s="8"/>
      <c r="M301" s="17">
        <f t="shared" si="50"/>
        <v>0</v>
      </c>
      <c r="N301" s="8"/>
      <c r="O301" s="17">
        <f t="shared" si="51"/>
        <v>0</v>
      </c>
      <c r="P301" s="8">
        <v>1123</v>
      </c>
      <c r="Q301" s="17">
        <f t="shared" si="52"/>
        <v>7.3763654158155055E-3</v>
      </c>
      <c r="R301" s="8">
        <v>125</v>
      </c>
      <c r="S301" s="17">
        <f t="shared" si="53"/>
        <v>8.2105581208988265E-4</v>
      </c>
      <c r="T301" s="8"/>
      <c r="U301" s="17">
        <f t="shared" si="54"/>
        <v>0</v>
      </c>
      <c r="V301" s="8"/>
      <c r="W301" s="17">
        <f t="shared" si="55"/>
        <v>0</v>
      </c>
      <c r="X301" s="8"/>
      <c r="Y301" s="17">
        <f t="shared" si="56"/>
        <v>0</v>
      </c>
      <c r="Z301" s="8"/>
      <c r="AA301" s="17">
        <f t="shared" si="57"/>
        <v>0</v>
      </c>
      <c r="AB301" s="8"/>
      <c r="AC301" s="17">
        <f t="shared" si="58"/>
        <v>0</v>
      </c>
      <c r="AD301" s="8"/>
      <c r="AE301" s="17">
        <f t="shared" si="59"/>
        <v>0</v>
      </c>
      <c r="AF301" s="8"/>
      <c r="AG301" s="17">
        <f t="shared" si="60"/>
        <v>0</v>
      </c>
      <c r="AH301" s="8"/>
      <c r="AI301" s="17">
        <f t="shared" si="61"/>
        <v>0</v>
      </c>
      <c r="AJ301" s="8"/>
      <c r="AK301" s="17">
        <f t="shared" si="62"/>
        <v>0</v>
      </c>
      <c r="AL301" s="8">
        <v>344</v>
      </c>
      <c r="AM301" s="17">
        <f t="shared" si="63"/>
        <v>2.259545594871357E-3</v>
      </c>
      <c r="AN301" s="8">
        <v>1035</v>
      </c>
      <c r="AO301" s="17">
        <f t="shared" si="64"/>
        <v>6.7983421241042284E-3</v>
      </c>
      <c r="AP301" s="8"/>
      <c r="AQ301" s="17">
        <f t="shared" si="65"/>
        <v>0</v>
      </c>
      <c r="AR301" s="8"/>
      <c r="AS301" s="17">
        <f t="shared" si="66"/>
        <v>0</v>
      </c>
      <c r="AT301" s="8"/>
      <c r="AU301" s="17">
        <f t="shared" si="67"/>
        <v>0</v>
      </c>
      <c r="AV301" s="76"/>
      <c r="AW301" s="76"/>
      <c r="AX301" s="76"/>
      <c r="AY301" s="76"/>
      <c r="AZ301" s="76"/>
    </row>
    <row r="302" spans="1:52" ht="13.9">
      <c r="A302" s="73" t="s">
        <v>155</v>
      </c>
      <c r="B302" s="73" t="s">
        <v>34</v>
      </c>
      <c r="C302" s="8">
        <v>68280</v>
      </c>
      <c r="D302" s="8">
        <v>67081</v>
      </c>
      <c r="E302" s="16">
        <f t="shared" si="47"/>
        <v>0.98243995313415344</v>
      </c>
      <c r="F302" s="85">
        <v>1199</v>
      </c>
      <c r="G302" s="16">
        <f t="shared" si="26"/>
        <v>1.7560046865846515E-2</v>
      </c>
      <c r="H302" s="8"/>
      <c r="I302" s="17">
        <f t="shared" si="49"/>
        <v>0</v>
      </c>
      <c r="J302" s="8"/>
      <c r="K302" s="17">
        <f t="shared" si="28"/>
        <v>0</v>
      </c>
      <c r="L302" s="8"/>
      <c r="M302" s="17">
        <f t="shared" si="50"/>
        <v>0</v>
      </c>
      <c r="N302" s="8"/>
      <c r="O302" s="17">
        <f t="shared" si="51"/>
        <v>0</v>
      </c>
      <c r="P302" s="8">
        <v>35</v>
      </c>
      <c r="Q302" s="17">
        <f t="shared" si="52"/>
        <v>5.1259519625073227E-4</v>
      </c>
      <c r="R302" s="8">
        <v>134</v>
      </c>
      <c r="S302" s="17">
        <f t="shared" si="53"/>
        <v>1.9625073227885178E-3</v>
      </c>
      <c r="T302" s="8"/>
      <c r="U302" s="17">
        <f t="shared" si="54"/>
        <v>0</v>
      </c>
      <c r="V302" s="8"/>
      <c r="W302" s="17">
        <f t="shared" si="55"/>
        <v>0</v>
      </c>
      <c r="X302" s="8"/>
      <c r="Y302" s="17">
        <f t="shared" si="56"/>
        <v>0</v>
      </c>
      <c r="Z302" s="8"/>
      <c r="AA302" s="17">
        <f t="shared" si="57"/>
        <v>0</v>
      </c>
      <c r="AB302" s="8">
        <v>20</v>
      </c>
      <c r="AC302" s="17">
        <f t="shared" si="58"/>
        <v>2.9291154071470416E-4</v>
      </c>
      <c r="AD302" s="8"/>
      <c r="AE302" s="17">
        <f t="shared" si="59"/>
        <v>0</v>
      </c>
      <c r="AF302" s="8"/>
      <c r="AG302" s="17">
        <f t="shared" si="60"/>
        <v>0</v>
      </c>
      <c r="AH302" s="8"/>
      <c r="AI302" s="17">
        <f t="shared" si="61"/>
        <v>0</v>
      </c>
      <c r="AJ302" s="8"/>
      <c r="AK302" s="17">
        <f t="shared" si="62"/>
        <v>0</v>
      </c>
      <c r="AL302" s="8">
        <v>436</v>
      </c>
      <c r="AM302" s="17">
        <f t="shared" si="63"/>
        <v>6.3854715875805504E-3</v>
      </c>
      <c r="AN302" s="8">
        <v>248</v>
      </c>
      <c r="AO302" s="17">
        <f t="shared" si="64"/>
        <v>3.6321031048623317E-3</v>
      </c>
      <c r="AP302" s="8"/>
      <c r="AQ302" s="17">
        <f t="shared" si="65"/>
        <v>0</v>
      </c>
      <c r="AR302" s="8">
        <v>326</v>
      </c>
      <c r="AS302" s="17">
        <f t="shared" si="66"/>
        <v>4.7744581136496779E-3</v>
      </c>
      <c r="AT302" s="8"/>
      <c r="AU302" s="17">
        <f t="shared" si="67"/>
        <v>0</v>
      </c>
      <c r="AV302" s="76"/>
      <c r="AW302" s="76"/>
      <c r="AX302" s="76"/>
      <c r="AY302" s="76"/>
      <c r="AZ302" s="76"/>
    </row>
    <row r="303" spans="1:52" ht="13.9">
      <c r="A303" s="73" t="s">
        <v>157</v>
      </c>
      <c r="B303" s="73" t="s">
        <v>34</v>
      </c>
      <c r="C303" s="8"/>
      <c r="D303" s="8"/>
      <c r="E303" s="16" t="e">
        <f t="shared" si="47"/>
        <v>#DIV/0!</v>
      </c>
      <c r="F303" s="8"/>
      <c r="G303" s="16" t="e">
        <f t="shared" si="26"/>
        <v>#DIV/0!</v>
      </c>
      <c r="H303" s="8"/>
      <c r="I303" s="17" t="e">
        <f t="shared" si="49"/>
        <v>#DIV/0!</v>
      </c>
      <c r="J303" s="8"/>
      <c r="K303" s="17" t="e">
        <f t="shared" si="28"/>
        <v>#DIV/0!</v>
      </c>
      <c r="L303" s="8"/>
      <c r="M303" s="17" t="e">
        <f t="shared" si="50"/>
        <v>#DIV/0!</v>
      </c>
      <c r="N303" s="8"/>
      <c r="O303" s="17" t="e">
        <f t="shared" si="51"/>
        <v>#DIV/0!</v>
      </c>
      <c r="P303" s="8"/>
      <c r="Q303" s="17" t="e">
        <f t="shared" si="52"/>
        <v>#DIV/0!</v>
      </c>
      <c r="R303" s="8"/>
      <c r="S303" s="17" t="e">
        <f t="shared" si="53"/>
        <v>#DIV/0!</v>
      </c>
      <c r="T303" s="8"/>
      <c r="U303" s="17" t="e">
        <f t="shared" si="54"/>
        <v>#DIV/0!</v>
      </c>
      <c r="V303" s="8"/>
      <c r="W303" s="17" t="e">
        <f t="shared" si="55"/>
        <v>#DIV/0!</v>
      </c>
      <c r="X303" s="8"/>
      <c r="Y303" s="17" t="e">
        <f t="shared" si="56"/>
        <v>#DIV/0!</v>
      </c>
      <c r="Z303" s="8"/>
      <c r="AA303" s="17" t="e">
        <f t="shared" si="57"/>
        <v>#DIV/0!</v>
      </c>
      <c r="AB303" s="8"/>
      <c r="AC303" s="17" t="e">
        <f t="shared" si="58"/>
        <v>#DIV/0!</v>
      </c>
      <c r="AD303" s="8"/>
      <c r="AE303" s="17" t="e">
        <f t="shared" si="59"/>
        <v>#DIV/0!</v>
      </c>
      <c r="AF303" s="8"/>
      <c r="AG303" s="17" t="e">
        <f t="shared" si="60"/>
        <v>#DIV/0!</v>
      </c>
      <c r="AH303" s="8"/>
      <c r="AI303" s="17" t="e">
        <f t="shared" si="61"/>
        <v>#DIV/0!</v>
      </c>
      <c r="AJ303" s="8"/>
      <c r="AK303" s="17" t="e">
        <f t="shared" si="62"/>
        <v>#DIV/0!</v>
      </c>
      <c r="AL303" s="8"/>
      <c r="AM303" s="17" t="e">
        <f t="shared" si="63"/>
        <v>#DIV/0!</v>
      </c>
      <c r="AN303" s="8"/>
      <c r="AO303" s="17" t="e">
        <f t="shared" si="64"/>
        <v>#DIV/0!</v>
      </c>
      <c r="AP303" s="8"/>
      <c r="AQ303" s="17" t="e">
        <f t="shared" si="65"/>
        <v>#DIV/0!</v>
      </c>
      <c r="AR303" s="8"/>
      <c r="AS303" s="17" t="e">
        <f t="shared" si="66"/>
        <v>#DIV/0!</v>
      </c>
      <c r="AT303" s="8"/>
      <c r="AU303" s="17" t="e">
        <f t="shared" si="67"/>
        <v>#DIV/0!</v>
      </c>
      <c r="AV303" s="76"/>
      <c r="AW303" s="76"/>
      <c r="AX303" s="76"/>
      <c r="AY303" s="76"/>
      <c r="AZ303" s="76"/>
    </row>
    <row r="304" spans="1:52" ht="13.9">
      <c r="A304" s="73" t="s">
        <v>158</v>
      </c>
      <c r="B304" s="73" t="s">
        <v>34</v>
      </c>
      <c r="C304" s="8">
        <v>135714</v>
      </c>
      <c r="D304" s="8">
        <v>134189</v>
      </c>
      <c r="E304" s="16">
        <f t="shared" si="47"/>
        <v>0.9887631342381773</v>
      </c>
      <c r="F304" s="85">
        <v>1525</v>
      </c>
      <c r="G304" s="16">
        <f t="shared" si="26"/>
        <v>1.1236865761822656E-2</v>
      </c>
      <c r="H304" s="8"/>
      <c r="I304" s="17">
        <f t="shared" si="49"/>
        <v>0</v>
      </c>
      <c r="J304" s="8"/>
      <c r="K304" s="17">
        <f t="shared" si="28"/>
        <v>0</v>
      </c>
      <c r="L304" s="8"/>
      <c r="M304" s="17">
        <f t="shared" si="50"/>
        <v>0</v>
      </c>
      <c r="N304" s="8"/>
      <c r="O304" s="17">
        <f t="shared" si="51"/>
        <v>0</v>
      </c>
      <c r="P304" s="8">
        <v>70</v>
      </c>
      <c r="Q304" s="17">
        <f t="shared" si="52"/>
        <v>5.1579055955907271E-4</v>
      </c>
      <c r="R304" s="8">
        <v>188</v>
      </c>
      <c r="S304" s="17">
        <f t="shared" si="53"/>
        <v>1.3852660742443667E-3</v>
      </c>
      <c r="T304" s="8"/>
      <c r="U304" s="17">
        <f t="shared" si="54"/>
        <v>0</v>
      </c>
      <c r="V304" s="8"/>
      <c r="W304" s="17">
        <f t="shared" si="55"/>
        <v>0</v>
      </c>
      <c r="X304" s="8"/>
      <c r="Y304" s="17">
        <f t="shared" si="56"/>
        <v>0</v>
      </c>
      <c r="Z304" s="8"/>
      <c r="AA304" s="17">
        <f t="shared" si="57"/>
        <v>0</v>
      </c>
      <c r="AB304" s="8">
        <v>4</v>
      </c>
      <c r="AC304" s="17">
        <f t="shared" si="58"/>
        <v>2.9473746260518442E-5</v>
      </c>
      <c r="AD304" s="8"/>
      <c r="AE304" s="17">
        <f t="shared" si="59"/>
        <v>0</v>
      </c>
      <c r="AF304" s="8"/>
      <c r="AG304" s="17">
        <f t="shared" si="60"/>
        <v>0</v>
      </c>
      <c r="AH304" s="8"/>
      <c r="AI304" s="17">
        <f t="shared" si="61"/>
        <v>0</v>
      </c>
      <c r="AJ304" s="8"/>
      <c r="AK304" s="17">
        <f t="shared" si="62"/>
        <v>0</v>
      </c>
      <c r="AL304" s="8"/>
      <c r="AM304" s="17">
        <f t="shared" si="63"/>
        <v>0</v>
      </c>
      <c r="AN304" s="8"/>
      <c r="AO304" s="17">
        <f t="shared" si="64"/>
        <v>0</v>
      </c>
      <c r="AP304" s="8"/>
      <c r="AQ304" s="17">
        <f t="shared" si="65"/>
        <v>0</v>
      </c>
      <c r="AR304" s="8"/>
      <c r="AS304" s="17">
        <f t="shared" si="66"/>
        <v>0</v>
      </c>
      <c r="AT304" s="8"/>
      <c r="AU304" s="17">
        <f t="shared" si="67"/>
        <v>0</v>
      </c>
      <c r="AV304" s="76"/>
      <c r="AW304" s="76"/>
      <c r="AX304" s="76"/>
      <c r="AY304" s="76"/>
      <c r="AZ304" s="76"/>
    </row>
    <row r="305" spans="1:52" ht="13.9">
      <c r="A305" s="73" t="s">
        <v>159</v>
      </c>
      <c r="B305" s="73" t="s">
        <v>34</v>
      </c>
      <c r="C305" s="8">
        <v>200684</v>
      </c>
      <c r="D305" s="8">
        <v>199048</v>
      </c>
      <c r="E305" s="16">
        <f t="shared" si="47"/>
        <v>0.99184788024954651</v>
      </c>
      <c r="F305" s="85">
        <v>1636</v>
      </c>
      <c r="G305" s="16">
        <f t="shared" si="26"/>
        <v>8.1521197504534487E-3</v>
      </c>
      <c r="H305" s="8">
        <v>67</v>
      </c>
      <c r="I305" s="17">
        <f t="shared" si="49"/>
        <v>3.3385820493910825E-4</v>
      </c>
      <c r="J305" s="8">
        <v>42</v>
      </c>
      <c r="K305" s="17">
        <f t="shared" si="28"/>
        <v>2.0928424787227681E-4</v>
      </c>
      <c r="L305" s="8"/>
      <c r="M305" s="17">
        <f t="shared" si="50"/>
        <v>0</v>
      </c>
      <c r="N305" s="8"/>
      <c r="O305" s="17">
        <f t="shared" si="51"/>
        <v>0</v>
      </c>
      <c r="P305" s="8"/>
      <c r="Q305" s="17">
        <f t="shared" si="52"/>
        <v>0</v>
      </c>
      <c r="R305" s="8"/>
      <c r="S305" s="17">
        <f t="shared" si="53"/>
        <v>0</v>
      </c>
      <c r="T305" s="8"/>
      <c r="U305" s="17">
        <f t="shared" si="54"/>
        <v>0</v>
      </c>
      <c r="V305" s="8"/>
      <c r="W305" s="17">
        <f t="shared" si="55"/>
        <v>0</v>
      </c>
      <c r="X305" s="8"/>
      <c r="Y305" s="17">
        <f t="shared" si="56"/>
        <v>0</v>
      </c>
      <c r="Z305" s="8"/>
      <c r="AA305" s="17">
        <f t="shared" si="57"/>
        <v>0</v>
      </c>
      <c r="AB305" s="8"/>
      <c r="AC305" s="17">
        <f t="shared" si="58"/>
        <v>0</v>
      </c>
      <c r="AD305" s="8"/>
      <c r="AE305" s="17">
        <f t="shared" si="59"/>
        <v>0</v>
      </c>
      <c r="AF305" s="8"/>
      <c r="AG305" s="17">
        <f t="shared" si="60"/>
        <v>0</v>
      </c>
      <c r="AH305" s="8"/>
      <c r="AI305" s="17">
        <f t="shared" si="61"/>
        <v>0</v>
      </c>
      <c r="AJ305" s="8"/>
      <c r="AK305" s="17">
        <f t="shared" si="62"/>
        <v>0</v>
      </c>
      <c r="AL305" s="8">
        <v>199</v>
      </c>
      <c r="AM305" s="17">
        <f t="shared" si="63"/>
        <v>9.9160869825197832E-4</v>
      </c>
      <c r="AN305" s="8">
        <v>1172</v>
      </c>
      <c r="AO305" s="17">
        <f t="shared" si="64"/>
        <v>5.8400271072930575E-3</v>
      </c>
      <c r="AP305" s="8">
        <v>58</v>
      </c>
      <c r="AQ305" s="17">
        <f t="shared" si="65"/>
        <v>2.8901158039504896E-4</v>
      </c>
      <c r="AR305" s="8">
        <v>98</v>
      </c>
      <c r="AS305" s="17">
        <f t="shared" si="66"/>
        <v>4.8832991170197923E-4</v>
      </c>
      <c r="AT305" s="8"/>
      <c r="AU305" s="17">
        <f t="shared" si="67"/>
        <v>0</v>
      </c>
      <c r="AV305" s="76"/>
      <c r="AW305" s="76"/>
      <c r="AX305" s="76"/>
      <c r="AY305" s="76"/>
      <c r="AZ305" s="76"/>
    </row>
    <row r="306" spans="1:52" ht="13.9">
      <c r="A306" s="73" t="s">
        <v>159</v>
      </c>
      <c r="B306" s="73" t="s">
        <v>34</v>
      </c>
      <c r="C306" s="8">
        <v>42737</v>
      </c>
      <c r="D306" s="8">
        <v>42402</v>
      </c>
      <c r="E306" s="16">
        <f t="shared" si="47"/>
        <v>0.99216135900975733</v>
      </c>
      <c r="F306" s="85">
        <v>335</v>
      </c>
      <c r="G306" s="16">
        <f t="shared" si="26"/>
        <v>7.8386409902426474E-3</v>
      </c>
      <c r="H306" s="8"/>
      <c r="I306" s="17">
        <f t="shared" si="49"/>
        <v>0</v>
      </c>
      <c r="J306" s="8"/>
      <c r="K306" s="17">
        <f t="shared" si="28"/>
        <v>0</v>
      </c>
      <c r="L306" s="8"/>
      <c r="M306" s="17">
        <f t="shared" si="50"/>
        <v>0</v>
      </c>
      <c r="N306" s="8"/>
      <c r="O306" s="17">
        <f t="shared" si="51"/>
        <v>0</v>
      </c>
      <c r="P306" s="8">
        <v>133</v>
      </c>
      <c r="Q306" s="17">
        <f t="shared" si="52"/>
        <v>3.1120574677679764E-3</v>
      </c>
      <c r="R306" s="8"/>
      <c r="S306" s="17">
        <f t="shared" si="53"/>
        <v>0</v>
      </c>
      <c r="T306" s="8"/>
      <c r="U306" s="17">
        <f t="shared" si="54"/>
        <v>0</v>
      </c>
      <c r="V306" s="8"/>
      <c r="W306" s="17">
        <f t="shared" si="55"/>
        <v>0</v>
      </c>
      <c r="X306" s="8"/>
      <c r="Y306" s="17">
        <f t="shared" si="56"/>
        <v>0</v>
      </c>
      <c r="Z306" s="8"/>
      <c r="AA306" s="17">
        <f t="shared" si="57"/>
        <v>0</v>
      </c>
      <c r="AB306" s="8"/>
      <c r="AC306" s="17">
        <f t="shared" si="58"/>
        <v>0</v>
      </c>
      <c r="AD306" s="8"/>
      <c r="AE306" s="17">
        <f t="shared" si="59"/>
        <v>0</v>
      </c>
      <c r="AF306" s="8"/>
      <c r="AG306" s="17">
        <f t="shared" si="60"/>
        <v>0</v>
      </c>
      <c r="AH306" s="8"/>
      <c r="AI306" s="17">
        <f t="shared" si="61"/>
        <v>0</v>
      </c>
      <c r="AJ306" s="8"/>
      <c r="AK306" s="17">
        <f t="shared" si="62"/>
        <v>0</v>
      </c>
      <c r="AL306" s="8">
        <v>78</v>
      </c>
      <c r="AM306" s="17">
        <f t="shared" si="63"/>
        <v>1.8251164096684371E-3</v>
      </c>
      <c r="AN306" s="8">
        <v>124</v>
      </c>
      <c r="AO306" s="17">
        <f t="shared" si="64"/>
        <v>2.9014671128062336E-3</v>
      </c>
      <c r="AP306" s="8"/>
      <c r="AQ306" s="17">
        <f t="shared" si="65"/>
        <v>0</v>
      </c>
      <c r="AR306" s="8"/>
      <c r="AS306" s="17">
        <f t="shared" si="66"/>
        <v>0</v>
      </c>
      <c r="AT306" s="8"/>
      <c r="AU306" s="17">
        <f t="shared" si="67"/>
        <v>0</v>
      </c>
      <c r="AV306" s="76"/>
      <c r="AW306" s="76"/>
      <c r="AX306" s="76"/>
      <c r="AY306" s="76"/>
      <c r="AZ306" s="76"/>
    </row>
    <row r="307" spans="1:52" ht="13.9">
      <c r="A307" s="73" t="s">
        <v>159</v>
      </c>
      <c r="B307" s="73" t="s">
        <v>34</v>
      </c>
      <c r="C307" s="8">
        <v>331429</v>
      </c>
      <c r="D307" s="8">
        <v>327942</v>
      </c>
      <c r="E307" s="16">
        <f t="shared" si="47"/>
        <v>0.98947889291522473</v>
      </c>
      <c r="F307" s="85">
        <v>3487</v>
      </c>
      <c r="G307" s="16">
        <f t="shared" si="26"/>
        <v>1.0521107084775322E-2</v>
      </c>
      <c r="H307" s="8">
        <v>58</v>
      </c>
      <c r="I307" s="17">
        <f t="shared" si="49"/>
        <v>1.7499977370718917E-4</v>
      </c>
      <c r="J307" s="8">
        <v>67</v>
      </c>
      <c r="K307" s="17">
        <f t="shared" si="28"/>
        <v>2.021549110065806E-4</v>
      </c>
      <c r="L307" s="8">
        <v>78</v>
      </c>
      <c r="M307" s="17">
        <f t="shared" si="50"/>
        <v>2.3534452326139235E-4</v>
      </c>
      <c r="N307" s="8"/>
      <c r="O307" s="17">
        <f t="shared" si="51"/>
        <v>0</v>
      </c>
      <c r="P307" s="8">
        <v>234</v>
      </c>
      <c r="Q307" s="17">
        <f t="shared" si="52"/>
        <v>7.0603356978417699E-4</v>
      </c>
      <c r="R307" s="8">
        <v>188</v>
      </c>
      <c r="S307" s="17">
        <f t="shared" si="53"/>
        <v>5.6724064580950971E-4</v>
      </c>
      <c r="T307" s="8"/>
      <c r="U307" s="17">
        <f t="shared" si="54"/>
        <v>0</v>
      </c>
      <c r="V307" s="8"/>
      <c r="W307" s="17">
        <f t="shared" si="55"/>
        <v>0</v>
      </c>
      <c r="X307" s="8"/>
      <c r="Y307" s="17">
        <f t="shared" si="56"/>
        <v>0</v>
      </c>
      <c r="Z307" s="8"/>
      <c r="AA307" s="17">
        <f t="shared" si="57"/>
        <v>0</v>
      </c>
      <c r="AB307" s="8">
        <v>8</v>
      </c>
      <c r="AC307" s="17">
        <f t="shared" si="58"/>
        <v>2.4137899821681267E-5</v>
      </c>
      <c r="AD307" s="8"/>
      <c r="AE307" s="17">
        <f t="shared" si="59"/>
        <v>0</v>
      </c>
      <c r="AF307" s="8"/>
      <c r="AG307" s="17">
        <f t="shared" si="60"/>
        <v>0</v>
      </c>
      <c r="AH307" s="8"/>
      <c r="AI307" s="17">
        <f t="shared" si="61"/>
        <v>0</v>
      </c>
      <c r="AJ307" s="8"/>
      <c r="AK307" s="17">
        <f t="shared" si="62"/>
        <v>0</v>
      </c>
      <c r="AL307" s="8">
        <v>266</v>
      </c>
      <c r="AM307" s="17">
        <f t="shared" si="63"/>
        <v>8.0258516907090211E-4</v>
      </c>
      <c r="AN307" s="8">
        <v>432</v>
      </c>
      <c r="AO307" s="17">
        <f t="shared" si="64"/>
        <v>1.3034465903707883E-3</v>
      </c>
      <c r="AP307" s="8">
        <v>2078</v>
      </c>
      <c r="AQ307" s="17">
        <f t="shared" si="65"/>
        <v>6.2698194786817082E-3</v>
      </c>
      <c r="AR307" s="8">
        <v>78</v>
      </c>
      <c r="AS307" s="17">
        <f t="shared" si="66"/>
        <v>2.3534452326139235E-4</v>
      </c>
      <c r="AT307" s="8"/>
      <c r="AU307" s="17">
        <f t="shared" si="67"/>
        <v>0</v>
      </c>
      <c r="AV307" s="76"/>
      <c r="AW307" s="76"/>
      <c r="AX307" s="76"/>
      <c r="AY307" s="76"/>
      <c r="AZ307" s="76"/>
    </row>
    <row r="308" spans="1:52" ht="13.9">
      <c r="A308" s="73" t="s">
        <v>161</v>
      </c>
      <c r="B308" s="73" t="s">
        <v>34</v>
      </c>
      <c r="C308" s="8">
        <v>9224</v>
      </c>
      <c r="D308" s="8">
        <v>8985</v>
      </c>
      <c r="E308" s="16">
        <f t="shared" si="47"/>
        <v>0.97408933217692972</v>
      </c>
      <c r="F308" s="8">
        <v>239</v>
      </c>
      <c r="G308" s="16">
        <f t="shared" si="26"/>
        <v>2.5910667823070253E-2</v>
      </c>
      <c r="H308" s="8"/>
      <c r="I308" s="17">
        <f t="shared" si="49"/>
        <v>0</v>
      </c>
      <c r="J308" s="8">
        <v>6</v>
      </c>
      <c r="K308" s="17">
        <f t="shared" si="28"/>
        <v>6.5047701647875109E-4</v>
      </c>
      <c r="L308" s="8">
        <v>27</v>
      </c>
      <c r="M308" s="17">
        <f t="shared" si="50"/>
        <v>2.9271465741543797E-3</v>
      </c>
      <c r="N308" s="8"/>
      <c r="O308" s="17">
        <f t="shared" si="51"/>
        <v>0</v>
      </c>
      <c r="P308" s="8">
        <v>39</v>
      </c>
      <c r="Q308" s="17">
        <f t="shared" si="52"/>
        <v>4.2281006071118819E-3</v>
      </c>
      <c r="R308" s="8"/>
      <c r="S308" s="17">
        <f t="shared" si="53"/>
        <v>0</v>
      </c>
      <c r="T308" s="8"/>
      <c r="U308" s="17">
        <f t="shared" si="54"/>
        <v>0</v>
      </c>
      <c r="V308" s="8"/>
      <c r="W308" s="17">
        <f t="shared" si="55"/>
        <v>0</v>
      </c>
      <c r="X308" s="8"/>
      <c r="Y308" s="17">
        <f t="shared" si="56"/>
        <v>0</v>
      </c>
      <c r="Z308" s="8"/>
      <c r="AA308" s="17">
        <f t="shared" si="57"/>
        <v>0</v>
      </c>
      <c r="AB308" s="8"/>
      <c r="AC308" s="17">
        <f t="shared" si="58"/>
        <v>0</v>
      </c>
      <c r="AD308" s="8"/>
      <c r="AE308" s="17">
        <f t="shared" si="59"/>
        <v>0</v>
      </c>
      <c r="AF308" s="8"/>
      <c r="AG308" s="17">
        <f t="shared" si="60"/>
        <v>0</v>
      </c>
      <c r="AH308" s="8"/>
      <c r="AI308" s="17">
        <f t="shared" si="61"/>
        <v>0</v>
      </c>
      <c r="AJ308" s="8"/>
      <c r="AK308" s="17">
        <f t="shared" si="62"/>
        <v>0</v>
      </c>
      <c r="AL308" s="8">
        <v>29</v>
      </c>
      <c r="AM308" s="17">
        <f t="shared" si="63"/>
        <v>3.1439722463139637E-3</v>
      </c>
      <c r="AN308" s="8">
        <v>127</v>
      </c>
      <c r="AO308" s="17">
        <f t="shared" si="64"/>
        <v>1.3768430182133565E-2</v>
      </c>
      <c r="AP308" s="8"/>
      <c r="AQ308" s="17">
        <f t="shared" si="65"/>
        <v>0</v>
      </c>
      <c r="AR308" s="8"/>
      <c r="AS308" s="17">
        <f t="shared" si="66"/>
        <v>0</v>
      </c>
      <c r="AT308" s="8"/>
      <c r="AU308" s="17">
        <f t="shared" si="67"/>
        <v>0</v>
      </c>
      <c r="AV308" s="76"/>
      <c r="AW308" s="76"/>
      <c r="AX308" s="76"/>
      <c r="AY308" s="76"/>
      <c r="AZ308" s="76"/>
    </row>
    <row r="309" spans="1:52" ht="13.9">
      <c r="A309" s="73" t="s">
        <v>161</v>
      </c>
      <c r="B309" s="73" t="s">
        <v>34</v>
      </c>
      <c r="C309" s="8">
        <v>14743</v>
      </c>
      <c r="D309" s="8">
        <v>14369</v>
      </c>
      <c r="E309" s="16">
        <f t="shared" si="47"/>
        <v>0.97463202875941124</v>
      </c>
      <c r="F309" s="8">
        <v>374</v>
      </c>
      <c r="G309" s="16">
        <f t="shared" si="26"/>
        <v>2.5367971240588753E-2</v>
      </c>
      <c r="H309" s="8"/>
      <c r="I309" s="17">
        <f t="shared" si="49"/>
        <v>0</v>
      </c>
      <c r="J309" s="8">
        <v>11</v>
      </c>
      <c r="K309" s="17">
        <f t="shared" si="28"/>
        <v>7.4611680119378689E-4</v>
      </c>
      <c r="L309" s="8">
        <v>51</v>
      </c>
      <c r="M309" s="17">
        <f t="shared" si="50"/>
        <v>3.45926880553483E-3</v>
      </c>
      <c r="N309" s="8"/>
      <c r="O309" s="17">
        <f t="shared" si="51"/>
        <v>0</v>
      </c>
      <c r="P309" s="8">
        <v>93</v>
      </c>
      <c r="Q309" s="17">
        <f t="shared" si="52"/>
        <v>6.3080784100929257E-3</v>
      </c>
      <c r="R309" s="8"/>
      <c r="S309" s="17">
        <f t="shared" si="53"/>
        <v>0</v>
      </c>
      <c r="T309" s="8"/>
      <c r="U309" s="17">
        <f t="shared" si="54"/>
        <v>0</v>
      </c>
      <c r="V309" s="8"/>
      <c r="W309" s="17">
        <f t="shared" si="55"/>
        <v>0</v>
      </c>
      <c r="X309" s="8"/>
      <c r="Y309" s="17">
        <f t="shared" si="56"/>
        <v>0</v>
      </c>
      <c r="Z309" s="8"/>
      <c r="AA309" s="17">
        <f t="shared" si="57"/>
        <v>0</v>
      </c>
      <c r="AB309" s="8"/>
      <c r="AC309" s="17">
        <f t="shared" si="58"/>
        <v>0</v>
      </c>
      <c r="AD309" s="8"/>
      <c r="AE309" s="17">
        <f t="shared" si="59"/>
        <v>0</v>
      </c>
      <c r="AF309" s="8"/>
      <c r="AG309" s="17">
        <f t="shared" si="60"/>
        <v>0</v>
      </c>
      <c r="AH309" s="8"/>
      <c r="AI309" s="17">
        <f t="shared" si="61"/>
        <v>0</v>
      </c>
      <c r="AJ309" s="8"/>
      <c r="AK309" s="17">
        <f t="shared" si="62"/>
        <v>0</v>
      </c>
      <c r="AL309" s="8">
        <v>71</v>
      </c>
      <c r="AM309" s="17">
        <f t="shared" si="63"/>
        <v>4.8158448077053519E-3</v>
      </c>
      <c r="AN309" s="8">
        <v>125</v>
      </c>
      <c r="AO309" s="17">
        <f t="shared" si="64"/>
        <v>8.4786000135657607E-3</v>
      </c>
      <c r="AP309" s="8"/>
      <c r="AQ309" s="17">
        <f t="shared" si="65"/>
        <v>0</v>
      </c>
      <c r="AR309" s="8"/>
      <c r="AS309" s="17">
        <f t="shared" si="66"/>
        <v>0</v>
      </c>
      <c r="AT309" s="8"/>
      <c r="AU309" s="17">
        <f t="shared" si="67"/>
        <v>0</v>
      </c>
      <c r="AV309" s="76"/>
      <c r="AW309" s="76"/>
      <c r="AX309" s="76"/>
      <c r="AY309" s="76"/>
      <c r="AZ309" s="76"/>
    </row>
    <row r="310" spans="1:52" ht="13.9">
      <c r="A310" s="73" t="s">
        <v>161</v>
      </c>
      <c r="B310" s="73" t="s">
        <v>34</v>
      </c>
      <c r="C310" s="8">
        <v>35960</v>
      </c>
      <c r="D310" s="8">
        <v>35574</v>
      </c>
      <c r="E310" s="16">
        <f t="shared" si="47"/>
        <v>0.98926585094549502</v>
      </c>
      <c r="F310" s="8">
        <v>386</v>
      </c>
      <c r="G310" s="16">
        <f t="shared" si="26"/>
        <v>1.0734149054505005E-2</v>
      </c>
      <c r="H310" s="8"/>
      <c r="I310" s="17">
        <f t="shared" si="49"/>
        <v>0</v>
      </c>
      <c r="J310" s="8">
        <v>11</v>
      </c>
      <c r="K310" s="17">
        <f t="shared" si="28"/>
        <v>3.0589543937708564E-4</v>
      </c>
      <c r="L310" s="8">
        <v>63</v>
      </c>
      <c r="M310" s="17">
        <f t="shared" si="50"/>
        <v>1.7519466073414906E-3</v>
      </c>
      <c r="N310" s="8"/>
      <c r="O310" s="17">
        <f t="shared" si="51"/>
        <v>0</v>
      </c>
      <c r="P310" s="8">
        <v>99</v>
      </c>
      <c r="Q310" s="17">
        <f t="shared" si="52"/>
        <v>2.7530589543937707E-3</v>
      </c>
      <c r="R310" s="8"/>
      <c r="S310" s="17">
        <f t="shared" si="53"/>
        <v>0</v>
      </c>
      <c r="T310" s="8"/>
      <c r="U310" s="17">
        <f t="shared" si="54"/>
        <v>0</v>
      </c>
      <c r="V310" s="8"/>
      <c r="W310" s="17">
        <f t="shared" si="55"/>
        <v>0</v>
      </c>
      <c r="X310" s="8"/>
      <c r="Y310" s="17">
        <f t="shared" si="56"/>
        <v>0</v>
      </c>
      <c r="Z310" s="8"/>
      <c r="AA310" s="17">
        <f t="shared" si="57"/>
        <v>0</v>
      </c>
      <c r="AB310" s="8"/>
      <c r="AC310" s="17">
        <f t="shared" si="58"/>
        <v>0</v>
      </c>
      <c r="AD310" s="8"/>
      <c r="AE310" s="17">
        <f t="shared" si="59"/>
        <v>0</v>
      </c>
      <c r="AF310" s="8"/>
      <c r="AG310" s="17">
        <f t="shared" si="60"/>
        <v>0</v>
      </c>
      <c r="AH310" s="8"/>
      <c r="AI310" s="17">
        <f t="shared" si="61"/>
        <v>0</v>
      </c>
      <c r="AJ310" s="8"/>
      <c r="AK310" s="17">
        <f t="shared" si="62"/>
        <v>0</v>
      </c>
      <c r="AL310" s="8">
        <v>75</v>
      </c>
      <c r="AM310" s="17">
        <f t="shared" si="63"/>
        <v>2.0856507230255839E-3</v>
      </c>
      <c r="AN310" s="8">
        <v>114</v>
      </c>
      <c r="AO310" s="17">
        <f t="shared" si="64"/>
        <v>3.1701890989988876E-3</v>
      </c>
      <c r="AP310" s="8"/>
      <c r="AQ310" s="17">
        <f t="shared" si="65"/>
        <v>0</v>
      </c>
      <c r="AR310" s="8"/>
      <c r="AS310" s="17">
        <f t="shared" si="66"/>
        <v>0</v>
      </c>
      <c r="AT310" s="8"/>
      <c r="AU310" s="17">
        <f t="shared" si="67"/>
        <v>0</v>
      </c>
      <c r="AV310" s="76"/>
      <c r="AW310" s="76"/>
      <c r="AX310" s="76"/>
      <c r="AY310" s="76"/>
      <c r="AZ310" s="76"/>
    </row>
    <row r="311" spans="1:52" ht="13.9">
      <c r="A311" s="73" t="s">
        <v>162</v>
      </c>
      <c r="B311" s="73" t="s">
        <v>34</v>
      </c>
      <c r="C311" s="8">
        <v>77354</v>
      </c>
      <c r="D311" s="8">
        <v>76988</v>
      </c>
      <c r="E311" s="16">
        <f t="shared" si="47"/>
        <v>0.99526850583033843</v>
      </c>
      <c r="F311" s="8">
        <v>366</v>
      </c>
      <c r="G311" s="16">
        <f t="shared" si="26"/>
        <v>4.7314941696615558E-3</v>
      </c>
      <c r="H311" s="8"/>
      <c r="I311" s="17">
        <f t="shared" si="49"/>
        <v>0</v>
      </c>
      <c r="J311" s="8">
        <v>40</v>
      </c>
      <c r="K311" s="17">
        <f t="shared" si="28"/>
        <v>5.1710318794115362E-4</v>
      </c>
      <c r="L311" s="8">
        <v>13</v>
      </c>
      <c r="M311" s="17">
        <f t="shared" si="50"/>
        <v>1.6805853608087493E-4</v>
      </c>
      <c r="N311" s="8"/>
      <c r="O311" s="17">
        <f t="shared" si="51"/>
        <v>0</v>
      </c>
      <c r="P311" s="8">
        <v>100</v>
      </c>
      <c r="Q311" s="17">
        <f t="shared" si="52"/>
        <v>1.292757969852884E-3</v>
      </c>
      <c r="R311" s="8">
        <v>58</v>
      </c>
      <c r="S311" s="17">
        <f t="shared" si="53"/>
        <v>7.4979962251467283E-4</v>
      </c>
      <c r="T311" s="8"/>
      <c r="U311" s="17">
        <f t="shared" si="54"/>
        <v>0</v>
      </c>
      <c r="V311" s="8"/>
      <c r="W311" s="17">
        <f t="shared" si="55"/>
        <v>0</v>
      </c>
      <c r="X311" s="8"/>
      <c r="Y311" s="17">
        <f t="shared" si="56"/>
        <v>0</v>
      </c>
      <c r="Z311" s="8"/>
      <c r="AA311" s="17">
        <f t="shared" si="57"/>
        <v>0</v>
      </c>
      <c r="AB311" s="8">
        <v>19</v>
      </c>
      <c r="AC311" s="17">
        <f t="shared" si="58"/>
        <v>2.4562401427204801E-4</v>
      </c>
      <c r="AD311" s="8"/>
      <c r="AE311" s="17">
        <f t="shared" si="59"/>
        <v>0</v>
      </c>
      <c r="AF311" s="8"/>
      <c r="AG311" s="17">
        <f t="shared" si="60"/>
        <v>0</v>
      </c>
      <c r="AH311" s="8"/>
      <c r="AI311" s="17">
        <f t="shared" si="61"/>
        <v>0</v>
      </c>
      <c r="AJ311" s="8"/>
      <c r="AK311" s="17">
        <f t="shared" si="62"/>
        <v>0</v>
      </c>
      <c r="AL311" s="8">
        <v>19</v>
      </c>
      <c r="AM311" s="17">
        <f t="shared" si="63"/>
        <v>2.4562401427204801E-4</v>
      </c>
      <c r="AN311" s="8">
        <v>104</v>
      </c>
      <c r="AO311" s="17">
        <f t="shared" si="64"/>
        <v>1.3444682886469995E-3</v>
      </c>
      <c r="AP311" s="8">
        <v>13</v>
      </c>
      <c r="AQ311" s="17">
        <f t="shared" si="65"/>
        <v>1.6805853608087493E-4</v>
      </c>
      <c r="AR311" s="8"/>
      <c r="AS311" s="17">
        <f t="shared" si="66"/>
        <v>0</v>
      </c>
      <c r="AT311" s="8"/>
      <c r="AU311" s="17">
        <f t="shared" si="67"/>
        <v>0</v>
      </c>
      <c r="AV311" s="76"/>
      <c r="AW311" s="76"/>
      <c r="AX311" s="76"/>
      <c r="AY311" s="76"/>
      <c r="AZ311" s="76"/>
    </row>
    <row r="312" spans="1:52" ht="13.9">
      <c r="A312" s="73" t="s">
        <v>162</v>
      </c>
      <c r="B312" s="73" t="s">
        <v>34</v>
      </c>
      <c r="C312" s="8">
        <v>80293</v>
      </c>
      <c r="D312" s="8">
        <v>79899</v>
      </c>
      <c r="E312" s="16">
        <f t="shared" si="47"/>
        <v>0.99509297199008628</v>
      </c>
      <c r="F312" s="8">
        <v>394</v>
      </c>
      <c r="G312" s="16">
        <f t="shared" si="26"/>
        <v>4.9070280099136913E-3</v>
      </c>
      <c r="H312" s="8"/>
      <c r="I312" s="17">
        <f t="shared" si="49"/>
        <v>0</v>
      </c>
      <c r="J312" s="8">
        <v>19</v>
      </c>
      <c r="K312" s="17">
        <f t="shared" si="28"/>
        <v>2.3663333042730998E-4</v>
      </c>
      <c r="L312" s="8">
        <v>35</v>
      </c>
      <c r="M312" s="17">
        <f t="shared" si="50"/>
        <v>4.3590350341872892E-4</v>
      </c>
      <c r="N312" s="8"/>
      <c r="O312" s="17">
        <f t="shared" si="51"/>
        <v>0</v>
      </c>
      <c r="P312" s="8">
        <v>180</v>
      </c>
      <c r="Q312" s="17">
        <f t="shared" si="52"/>
        <v>2.2417894461534628E-3</v>
      </c>
      <c r="R312" s="8">
        <v>42</v>
      </c>
      <c r="S312" s="17">
        <f t="shared" si="53"/>
        <v>5.2308420410247466E-4</v>
      </c>
      <c r="T312" s="8"/>
      <c r="U312" s="17">
        <f t="shared" si="54"/>
        <v>0</v>
      </c>
      <c r="V312" s="8"/>
      <c r="W312" s="17">
        <f t="shared" si="55"/>
        <v>0</v>
      </c>
      <c r="X312" s="8"/>
      <c r="Y312" s="17">
        <f t="shared" si="56"/>
        <v>0</v>
      </c>
      <c r="Z312" s="8"/>
      <c r="AA312" s="17">
        <f t="shared" si="57"/>
        <v>0</v>
      </c>
      <c r="AB312" s="8">
        <v>10</v>
      </c>
      <c r="AC312" s="17">
        <f t="shared" si="58"/>
        <v>1.2454385811963683E-4</v>
      </c>
      <c r="AD312" s="8"/>
      <c r="AE312" s="17">
        <f t="shared" si="59"/>
        <v>0</v>
      </c>
      <c r="AF312" s="8"/>
      <c r="AG312" s="17">
        <f t="shared" si="60"/>
        <v>0</v>
      </c>
      <c r="AH312" s="8"/>
      <c r="AI312" s="17">
        <f t="shared" si="61"/>
        <v>0</v>
      </c>
      <c r="AJ312" s="8"/>
      <c r="AK312" s="17">
        <f t="shared" si="62"/>
        <v>0</v>
      </c>
      <c r="AL312" s="8">
        <v>31</v>
      </c>
      <c r="AM312" s="17">
        <f t="shared" si="63"/>
        <v>3.8608596017087417E-4</v>
      </c>
      <c r="AN312" s="8">
        <v>67</v>
      </c>
      <c r="AO312" s="17">
        <f t="shared" si="64"/>
        <v>8.344438494015668E-4</v>
      </c>
      <c r="AP312" s="8">
        <v>10</v>
      </c>
      <c r="AQ312" s="17">
        <f t="shared" si="65"/>
        <v>1.2454385811963683E-4</v>
      </c>
      <c r="AR312" s="8"/>
      <c r="AS312" s="17">
        <f t="shared" si="66"/>
        <v>0</v>
      </c>
      <c r="AT312" s="8"/>
      <c r="AU312" s="17">
        <f t="shared" si="67"/>
        <v>0</v>
      </c>
      <c r="AV312" s="76"/>
      <c r="AW312" s="76"/>
      <c r="AX312" s="76"/>
      <c r="AY312" s="76"/>
      <c r="AZ312" s="76"/>
    </row>
    <row r="313" spans="1:52" ht="13.9">
      <c r="A313" s="73" t="s">
        <v>163</v>
      </c>
      <c r="B313" s="73" t="s">
        <v>34</v>
      </c>
      <c r="C313" s="8"/>
      <c r="D313" s="8"/>
      <c r="E313" s="16" t="e">
        <f t="shared" si="47"/>
        <v>#DIV/0!</v>
      </c>
      <c r="F313" s="8"/>
      <c r="G313" s="16" t="e">
        <f t="shared" si="26"/>
        <v>#DIV/0!</v>
      </c>
      <c r="H313" s="8"/>
      <c r="I313" s="17" t="e">
        <f t="shared" si="49"/>
        <v>#DIV/0!</v>
      </c>
      <c r="J313" s="8"/>
      <c r="K313" s="17" t="e">
        <f t="shared" si="28"/>
        <v>#DIV/0!</v>
      </c>
      <c r="L313" s="8"/>
      <c r="M313" s="17" t="e">
        <f t="shared" si="50"/>
        <v>#DIV/0!</v>
      </c>
      <c r="N313" s="8"/>
      <c r="O313" s="17" t="e">
        <f t="shared" si="51"/>
        <v>#DIV/0!</v>
      </c>
      <c r="P313" s="8"/>
      <c r="Q313" s="17" t="e">
        <f t="shared" si="52"/>
        <v>#DIV/0!</v>
      </c>
      <c r="R313" s="8"/>
      <c r="S313" s="17" t="e">
        <f t="shared" si="53"/>
        <v>#DIV/0!</v>
      </c>
      <c r="T313" s="8"/>
      <c r="U313" s="17" t="e">
        <f t="shared" si="54"/>
        <v>#DIV/0!</v>
      </c>
      <c r="V313" s="8"/>
      <c r="W313" s="17" t="e">
        <f t="shared" si="55"/>
        <v>#DIV/0!</v>
      </c>
      <c r="X313" s="8"/>
      <c r="Y313" s="17" t="e">
        <f t="shared" si="56"/>
        <v>#DIV/0!</v>
      </c>
      <c r="Z313" s="8"/>
      <c r="AA313" s="17" t="e">
        <f t="shared" si="57"/>
        <v>#DIV/0!</v>
      </c>
      <c r="AB313" s="8"/>
      <c r="AC313" s="17" t="e">
        <f t="shared" si="58"/>
        <v>#DIV/0!</v>
      </c>
      <c r="AD313" s="8"/>
      <c r="AE313" s="17" t="e">
        <f t="shared" si="59"/>
        <v>#DIV/0!</v>
      </c>
      <c r="AF313" s="8"/>
      <c r="AG313" s="17" t="e">
        <f t="shared" si="60"/>
        <v>#DIV/0!</v>
      </c>
      <c r="AH313" s="8"/>
      <c r="AI313" s="17" t="e">
        <f t="shared" si="61"/>
        <v>#DIV/0!</v>
      </c>
      <c r="AJ313" s="8"/>
      <c r="AK313" s="17" t="e">
        <f t="shared" si="62"/>
        <v>#DIV/0!</v>
      </c>
      <c r="AL313" s="8"/>
      <c r="AM313" s="17" t="e">
        <f t="shared" si="63"/>
        <v>#DIV/0!</v>
      </c>
      <c r="AN313" s="8"/>
      <c r="AO313" s="17" t="e">
        <f t="shared" si="64"/>
        <v>#DIV/0!</v>
      </c>
      <c r="AP313" s="8"/>
      <c r="AQ313" s="17" t="e">
        <f t="shared" si="65"/>
        <v>#DIV/0!</v>
      </c>
      <c r="AR313" s="8"/>
      <c r="AS313" s="17" t="e">
        <f t="shared" si="66"/>
        <v>#DIV/0!</v>
      </c>
      <c r="AT313" s="8"/>
      <c r="AU313" s="17" t="e">
        <f t="shared" si="67"/>
        <v>#DIV/0!</v>
      </c>
      <c r="AV313" s="76"/>
      <c r="AW313" s="76"/>
      <c r="AX313" s="76"/>
      <c r="AY313" s="76"/>
      <c r="AZ313" s="76"/>
    </row>
    <row r="314" spans="1:52" ht="13.9">
      <c r="A314" s="73" t="s">
        <v>164</v>
      </c>
      <c r="B314" s="73" t="s">
        <v>34</v>
      </c>
      <c r="C314" s="8">
        <v>49601</v>
      </c>
      <c r="D314" s="8">
        <v>49366</v>
      </c>
      <c r="E314" s="16">
        <f t="shared" si="47"/>
        <v>0.99526219229451018</v>
      </c>
      <c r="F314" s="8">
        <v>235</v>
      </c>
      <c r="G314" s="16">
        <f t="shared" si="26"/>
        <v>4.7378077054898091E-3</v>
      </c>
      <c r="H314" s="8">
        <v>60</v>
      </c>
      <c r="I314" s="17">
        <f t="shared" si="49"/>
        <v>1.2096530311888874E-3</v>
      </c>
      <c r="J314" s="8">
        <v>32</v>
      </c>
      <c r="K314" s="17">
        <f t="shared" si="28"/>
        <v>6.4514828330073987E-4</v>
      </c>
      <c r="L314" s="8"/>
      <c r="M314" s="17">
        <f t="shared" si="50"/>
        <v>0</v>
      </c>
      <c r="N314" s="8"/>
      <c r="O314" s="17">
        <f t="shared" si="51"/>
        <v>0</v>
      </c>
      <c r="P314" s="8"/>
      <c r="Q314" s="17">
        <f t="shared" si="52"/>
        <v>0</v>
      </c>
      <c r="R314" s="8"/>
      <c r="S314" s="17">
        <f t="shared" si="53"/>
        <v>0</v>
      </c>
      <c r="T314" s="8"/>
      <c r="U314" s="17">
        <f t="shared" si="54"/>
        <v>0</v>
      </c>
      <c r="V314" s="8"/>
      <c r="W314" s="17">
        <f t="shared" si="55"/>
        <v>0</v>
      </c>
      <c r="X314" s="8"/>
      <c r="Y314" s="17">
        <f t="shared" si="56"/>
        <v>0</v>
      </c>
      <c r="Z314" s="8"/>
      <c r="AA314" s="17">
        <f t="shared" si="57"/>
        <v>0</v>
      </c>
      <c r="AB314" s="8"/>
      <c r="AC314" s="17">
        <f t="shared" si="58"/>
        <v>0</v>
      </c>
      <c r="AD314" s="8"/>
      <c r="AE314" s="17">
        <f t="shared" si="59"/>
        <v>0</v>
      </c>
      <c r="AF314" s="8"/>
      <c r="AG314" s="17">
        <f t="shared" si="60"/>
        <v>0</v>
      </c>
      <c r="AH314" s="8"/>
      <c r="AI314" s="17">
        <f t="shared" si="61"/>
        <v>0</v>
      </c>
      <c r="AJ314" s="8"/>
      <c r="AK314" s="17">
        <f t="shared" si="62"/>
        <v>0</v>
      </c>
      <c r="AL314" s="8">
        <v>103</v>
      </c>
      <c r="AM314" s="17">
        <f t="shared" si="63"/>
        <v>2.0765710368742564E-3</v>
      </c>
      <c r="AN314" s="8">
        <v>40</v>
      </c>
      <c r="AO314" s="17">
        <f t="shared" si="64"/>
        <v>8.0643535412592486E-4</v>
      </c>
      <c r="AP314" s="8"/>
      <c r="AQ314" s="17">
        <f t="shared" si="65"/>
        <v>0</v>
      </c>
      <c r="AR314" s="8"/>
      <c r="AS314" s="17">
        <f t="shared" si="66"/>
        <v>0</v>
      </c>
      <c r="AT314" s="8"/>
      <c r="AU314" s="17">
        <f t="shared" si="67"/>
        <v>0</v>
      </c>
      <c r="AV314" s="76"/>
      <c r="AW314" s="76"/>
      <c r="AX314" s="76"/>
      <c r="AY314" s="76"/>
      <c r="AZ314" s="76"/>
    </row>
    <row r="315" spans="1:52" ht="13.9">
      <c r="A315" s="73" t="s">
        <v>164</v>
      </c>
      <c r="B315" s="73" t="s">
        <v>34</v>
      </c>
      <c r="C315" s="8">
        <v>135245</v>
      </c>
      <c r="D315" s="8">
        <v>133479</v>
      </c>
      <c r="E315" s="16">
        <f t="shared" si="47"/>
        <v>0.98694221597840959</v>
      </c>
      <c r="F315" s="8">
        <v>1766</v>
      </c>
      <c r="G315" s="16">
        <f t="shared" si="26"/>
        <v>1.3057784021590448E-2</v>
      </c>
      <c r="H315" s="8">
        <v>29</v>
      </c>
      <c r="I315" s="17">
        <f t="shared" si="49"/>
        <v>2.1442567192872194E-4</v>
      </c>
      <c r="J315" s="8">
        <v>52</v>
      </c>
      <c r="K315" s="17">
        <f t="shared" si="28"/>
        <v>3.8448741173426006E-4</v>
      </c>
      <c r="L315" s="8"/>
      <c r="M315" s="17">
        <f t="shared" si="50"/>
        <v>0</v>
      </c>
      <c r="N315" s="8"/>
      <c r="O315" s="17">
        <f t="shared" si="51"/>
        <v>0</v>
      </c>
      <c r="P315" s="8"/>
      <c r="Q315" s="17">
        <f t="shared" si="52"/>
        <v>0</v>
      </c>
      <c r="R315" s="8"/>
      <c r="S315" s="17">
        <f t="shared" si="53"/>
        <v>0</v>
      </c>
      <c r="T315" s="8"/>
      <c r="U315" s="17">
        <f t="shared" si="54"/>
        <v>0</v>
      </c>
      <c r="V315" s="8"/>
      <c r="W315" s="17">
        <f t="shared" si="55"/>
        <v>0</v>
      </c>
      <c r="X315" s="8"/>
      <c r="Y315" s="17">
        <f t="shared" si="56"/>
        <v>0</v>
      </c>
      <c r="Z315" s="8"/>
      <c r="AA315" s="17">
        <f t="shared" si="57"/>
        <v>0</v>
      </c>
      <c r="AB315" s="8"/>
      <c r="AC315" s="17">
        <f t="shared" si="58"/>
        <v>0</v>
      </c>
      <c r="AD315" s="8"/>
      <c r="AE315" s="17">
        <f t="shared" si="59"/>
        <v>0</v>
      </c>
      <c r="AF315" s="8"/>
      <c r="AG315" s="17">
        <f t="shared" si="60"/>
        <v>0</v>
      </c>
      <c r="AH315" s="8"/>
      <c r="AI315" s="17">
        <f t="shared" si="61"/>
        <v>0</v>
      </c>
      <c r="AJ315" s="8"/>
      <c r="AK315" s="17">
        <f t="shared" si="62"/>
        <v>0</v>
      </c>
      <c r="AL315" s="8">
        <v>282</v>
      </c>
      <c r="AM315" s="17">
        <f t="shared" si="63"/>
        <v>2.0851048097896411E-3</v>
      </c>
      <c r="AN315" s="8">
        <v>688</v>
      </c>
      <c r="AO315" s="17">
        <f t="shared" si="64"/>
        <v>5.0870642167917483E-3</v>
      </c>
      <c r="AP315" s="8">
        <v>715</v>
      </c>
      <c r="AQ315" s="17">
        <f t="shared" si="65"/>
        <v>5.2867019113460754E-3</v>
      </c>
      <c r="AR315" s="8"/>
      <c r="AS315" s="17">
        <f t="shared" si="66"/>
        <v>0</v>
      </c>
      <c r="AT315" s="8"/>
      <c r="AU315" s="17">
        <f t="shared" si="67"/>
        <v>0</v>
      </c>
      <c r="AV315" s="76"/>
      <c r="AW315" s="76"/>
      <c r="AX315" s="76"/>
      <c r="AY315" s="76"/>
      <c r="AZ315" s="76"/>
    </row>
    <row r="316" spans="1:52" ht="13.9">
      <c r="A316" s="73" t="s">
        <v>140</v>
      </c>
      <c r="B316" s="73" t="s">
        <v>150</v>
      </c>
      <c r="C316" s="86">
        <v>24166</v>
      </c>
      <c r="D316" s="8">
        <v>24019</v>
      </c>
      <c r="E316" s="16">
        <f t="shared" si="47"/>
        <v>0.99391707357444348</v>
      </c>
      <c r="F316" s="8">
        <v>147</v>
      </c>
      <c r="G316" s="16">
        <f t="shared" si="26"/>
        <v>6.0829264255565672E-3</v>
      </c>
      <c r="H316" s="8">
        <v>0</v>
      </c>
      <c r="I316" s="17">
        <f t="shared" si="49"/>
        <v>0</v>
      </c>
      <c r="J316" s="8">
        <v>15</v>
      </c>
      <c r="K316" s="17">
        <f t="shared" si="28"/>
        <v>6.2070677811801702E-4</v>
      </c>
      <c r="L316" s="8">
        <v>5</v>
      </c>
      <c r="M316" s="17">
        <f t="shared" si="50"/>
        <v>2.0690225937267234E-4</v>
      </c>
      <c r="N316" s="8">
        <v>0</v>
      </c>
      <c r="O316" s="17">
        <f t="shared" si="51"/>
        <v>0</v>
      </c>
      <c r="P316" s="8">
        <v>11</v>
      </c>
      <c r="Q316" s="17">
        <f t="shared" si="52"/>
        <v>4.5518497061987915E-4</v>
      </c>
      <c r="R316" s="8">
        <v>3</v>
      </c>
      <c r="S316" s="17">
        <f t="shared" si="53"/>
        <v>1.241413556236034E-4</v>
      </c>
      <c r="T316" s="8">
        <v>0</v>
      </c>
      <c r="U316" s="17">
        <f t="shared" si="54"/>
        <v>0</v>
      </c>
      <c r="V316" s="8">
        <v>0</v>
      </c>
      <c r="W316" s="17">
        <f t="shared" si="55"/>
        <v>0</v>
      </c>
      <c r="X316" s="8">
        <v>0</v>
      </c>
      <c r="Y316" s="17">
        <f t="shared" si="56"/>
        <v>0</v>
      </c>
      <c r="Z316" s="8">
        <v>0</v>
      </c>
      <c r="AA316" s="17">
        <f t="shared" si="57"/>
        <v>0</v>
      </c>
      <c r="AB316" s="8">
        <v>16</v>
      </c>
      <c r="AC316" s="17">
        <f t="shared" si="58"/>
        <v>6.6208722999255148E-4</v>
      </c>
      <c r="AD316" s="8">
        <v>0</v>
      </c>
      <c r="AE316" s="17">
        <f t="shared" si="59"/>
        <v>0</v>
      </c>
      <c r="AF316" s="8">
        <v>0</v>
      </c>
      <c r="AG316" s="17">
        <f t="shared" si="60"/>
        <v>0</v>
      </c>
      <c r="AH316" s="8">
        <v>0</v>
      </c>
      <c r="AI316" s="17">
        <f t="shared" si="61"/>
        <v>0</v>
      </c>
      <c r="AJ316" s="8">
        <v>0</v>
      </c>
      <c r="AK316" s="17">
        <f t="shared" si="62"/>
        <v>0</v>
      </c>
      <c r="AL316" s="8">
        <v>0</v>
      </c>
      <c r="AM316" s="17">
        <f t="shared" si="63"/>
        <v>0</v>
      </c>
      <c r="AN316" s="8">
        <v>0</v>
      </c>
      <c r="AO316" s="17">
        <f t="shared" si="64"/>
        <v>0</v>
      </c>
      <c r="AP316" s="8">
        <v>55</v>
      </c>
      <c r="AQ316" s="17">
        <f t="shared" si="65"/>
        <v>2.2759248530993957E-3</v>
      </c>
      <c r="AR316" s="8">
        <v>42</v>
      </c>
      <c r="AS316" s="17">
        <f t="shared" si="66"/>
        <v>1.7379789787304476E-3</v>
      </c>
      <c r="AT316" s="8">
        <v>0</v>
      </c>
      <c r="AU316" s="17">
        <f t="shared" si="67"/>
        <v>0</v>
      </c>
      <c r="AV316" s="76"/>
      <c r="AW316" s="76"/>
      <c r="AX316" s="76"/>
      <c r="AY316" s="76"/>
      <c r="AZ316" s="76"/>
    </row>
    <row r="317" spans="1:52" ht="13.9">
      <c r="A317" s="73" t="s">
        <v>132</v>
      </c>
      <c r="B317" s="73" t="s">
        <v>150</v>
      </c>
      <c r="C317" s="86">
        <v>233644</v>
      </c>
      <c r="D317" s="8">
        <v>232317</v>
      </c>
      <c r="E317" s="16">
        <f t="shared" si="47"/>
        <v>0.99432041909914226</v>
      </c>
      <c r="F317" s="8">
        <v>1327</v>
      </c>
      <c r="G317" s="16">
        <f t="shared" si="26"/>
        <v>5.6795809008577149E-3</v>
      </c>
      <c r="H317" s="8">
        <v>0</v>
      </c>
      <c r="I317" s="17">
        <f t="shared" si="49"/>
        <v>0</v>
      </c>
      <c r="J317" s="8">
        <v>161</v>
      </c>
      <c r="K317" s="17">
        <f t="shared" si="28"/>
        <v>6.8908253582373178E-4</v>
      </c>
      <c r="L317" s="8">
        <v>185</v>
      </c>
      <c r="M317" s="17">
        <f t="shared" si="50"/>
        <v>7.9180291383472293E-4</v>
      </c>
      <c r="N317" s="8">
        <v>0</v>
      </c>
      <c r="O317" s="17">
        <f t="shared" si="51"/>
        <v>0</v>
      </c>
      <c r="P317" s="8">
        <v>156</v>
      </c>
      <c r="Q317" s="17">
        <f t="shared" si="52"/>
        <v>6.6768245707144206E-4</v>
      </c>
      <c r="R317" s="8">
        <v>52</v>
      </c>
      <c r="S317" s="17">
        <f t="shared" si="53"/>
        <v>2.22560819023814E-4</v>
      </c>
      <c r="T317" s="8">
        <v>0</v>
      </c>
      <c r="U317" s="17">
        <f t="shared" si="54"/>
        <v>0</v>
      </c>
      <c r="V317" s="8">
        <v>0</v>
      </c>
      <c r="W317" s="17">
        <f t="shared" si="55"/>
        <v>0</v>
      </c>
      <c r="X317" s="8">
        <v>0</v>
      </c>
      <c r="Y317" s="17">
        <f t="shared" si="56"/>
        <v>0</v>
      </c>
      <c r="Z317" s="8">
        <v>0</v>
      </c>
      <c r="AA317" s="17">
        <f t="shared" si="57"/>
        <v>0</v>
      </c>
      <c r="AB317" s="8">
        <v>76</v>
      </c>
      <c r="AC317" s="17">
        <f t="shared" si="58"/>
        <v>3.252811970348051E-4</v>
      </c>
      <c r="AD317" s="8">
        <v>0</v>
      </c>
      <c r="AE317" s="17">
        <f t="shared" si="59"/>
        <v>0</v>
      </c>
      <c r="AF317" s="8">
        <v>0</v>
      </c>
      <c r="AG317" s="17">
        <f t="shared" si="60"/>
        <v>0</v>
      </c>
      <c r="AH317" s="8">
        <v>0</v>
      </c>
      <c r="AI317" s="17">
        <f t="shared" si="61"/>
        <v>0</v>
      </c>
      <c r="AJ317" s="8">
        <v>0</v>
      </c>
      <c r="AK317" s="17">
        <f t="shared" si="62"/>
        <v>0</v>
      </c>
      <c r="AL317" s="8">
        <v>0</v>
      </c>
      <c r="AM317" s="17">
        <f t="shared" si="63"/>
        <v>0</v>
      </c>
      <c r="AN317" s="8">
        <v>98</v>
      </c>
      <c r="AO317" s="17">
        <f t="shared" si="64"/>
        <v>4.1944154354488022E-4</v>
      </c>
      <c r="AP317" s="8">
        <v>599</v>
      </c>
      <c r="AQ317" s="17">
        <f t="shared" si="65"/>
        <v>2.5637294345243191E-3</v>
      </c>
      <c r="AR317" s="8">
        <v>0</v>
      </c>
      <c r="AS317" s="17">
        <f t="shared" si="66"/>
        <v>0</v>
      </c>
      <c r="AT317" s="8">
        <v>0</v>
      </c>
      <c r="AU317" s="17">
        <f t="shared" si="67"/>
        <v>0</v>
      </c>
      <c r="AV317" s="76"/>
      <c r="AW317" s="76"/>
      <c r="AX317" s="76"/>
      <c r="AY317" s="76"/>
      <c r="AZ317" s="76"/>
    </row>
    <row r="318" spans="1:52" ht="13.9">
      <c r="A318" s="73" t="s">
        <v>124</v>
      </c>
      <c r="B318" s="73" t="s">
        <v>150</v>
      </c>
      <c r="C318" s="86">
        <v>231889</v>
      </c>
      <c r="D318" s="8">
        <v>230130</v>
      </c>
      <c r="E318" s="16">
        <f t="shared" si="47"/>
        <v>0.99241447416651929</v>
      </c>
      <c r="F318" s="8">
        <v>1759</v>
      </c>
      <c r="G318" s="16">
        <f t="shared" si="26"/>
        <v>7.5855258334806743E-3</v>
      </c>
      <c r="H318" s="8">
        <v>0</v>
      </c>
      <c r="I318" s="17">
        <f t="shared" si="49"/>
        <v>0</v>
      </c>
      <c r="J318" s="8">
        <v>179</v>
      </c>
      <c r="K318" s="17">
        <f t="shared" si="28"/>
        <v>7.719210484326553E-4</v>
      </c>
      <c r="L318" s="8">
        <v>117</v>
      </c>
      <c r="M318" s="17">
        <f t="shared" si="50"/>
        <v>5.0455174674089763E-4</v>
      </c>
      <c r="N318" s="8">
        <v>0</v>
      </c>
      <c r="O318" s="17">
        <f t="shared" si="51"/>
        <v>0</v>
      </c>
      <c r="P318" s="8">
        <v>118</v>
      </c>
      <c r="Q318" s="17">
        <f t="shared" si="52"/>
        <v>5.0886415483270009E-4</v>
      </c>
      <c r="R318" s="8">
        <v>9</v>
      </c>
      <c r="S318" s="17">
        <f t="shared" si="53"/>
        <v>3.8811672826222889E-5</v>
      </c>
      <c r="T318" s="8">
        <v>432</v>
      </c>
      <c r="U318" s="17">
        <f t="shared" si="54"/>
        <v>1.8629602956586988E-3</v>
      </c>
      <c r="V318" s="8">
        <v>0</v>
      </c>
      <c r="W318" s="17">
        <f t="shared" si="55"/>
        <v>0</v>
      </c>
      <c r="X318" s="8">
        <v>0</v>
      </c>
      <c r="Y318" s="17">
        <f t="shared" si="56"/>
        <v>0</v>
      </c>
      <c r="Z318" s="8">
        <v>0</v>
      </c>
      <c r="AA318" s="17">
        <f t="shared" si="57"/>
        <v>0</v>
      </c>
      <c r="AB318" s="8">
        <v>102</v>
      </c>
      <c r="AC318" s="17">
        <f t="shared" si="58"/>
        <v>4.3986562536385944E-4</v>
      </c>
      <c r="AD318" s="8">
        <v>0</v>
      </c>
      <c r="AE318" s="17">
        <f t="shared" si="59"/>
        <v>0</v>
      </c>
      <c r="AF318" s="8">
        <v>0</v>
      </c>
      <c r="AG318" s="17">
        <f t="shared" si="60"/>
        <v>0</v>
      </c>
      <c r="AH318" s="8">
        <v>0</v>
      </c>
      <c r="AI318" s="17">
        <f t="shared" si="61"/>
        <v>0</v>
      </c>
      <c r="AJ318" s="8">
        <v>0</v>
      </c>
      <c r="AK318" s="17">
        <f t="shared" si="62"/>
        <v>0</v>
      </c>
      <c r="AL318" s="8">
        <v>0</v>
      </c>
      <c r="AM318" s="17">
        <f t="shared" si="63"/>
        <v>0</v>
      </c>
      <c r="AN318" s="8">
        <v>0</v>
      </c>
      <c r="AO318" s="17">
        <f t="shared" si="64"/>
        <v>0</v>
      </c>
      <c r="AP318" s="8">
        <v>701</v>
      </c>
      <c r="AQ318" s="17">
        <f t="shared" si="65"/>
        <v>3.022998072353583E-3</v>
      </c>
      <c r="AR318" s="8">
        <v>101</v>
      </c>
      <c r="AS318" s="17">
        <f t="shared" si="66"/>
        <v>4.3555321727205688E-4</v>
      </c>
      <c r="AT318" s="8">
        <v>0</v>
      </c>
      <c r="AU318" s="17">
        <f t="shared" si="67"/>
        <v>0</v>
      </c>
      <c r="AV318" s="76"/>
      <c r="AW318" s="76"/>
      <c r="AX318" s="76"/>
      <c r="AY318" s="76"/>
      <c r="AZ318" s="76"/>
    </row>
    <row r="319" spans="1:52" ht="13.9">
      <c r="A319" s="73" t="s">
        <v>130</v>
      </c>
      <c r="B319" s="73" t="s">
        <v>150</v>
      </c>
      <c r="C319" s="86">
        <v>145665</v>
      </c>
      <c r="D319" s="8">
        <v>144902</v>
      </c>
      <c r="E319" s="16">
        <f t="shared" si="47"/>
        <v>0.9947619537980984</v>
      </c>
      <c r="F319" s="8">
        <v>763</v>
      </c>
      <c r="G319" s="16">
        <f t="shared" si="26"/>
        <v>5.2380462019016236E-3</v>
      </c>
      <c r="H319" s="8">
        <v>0</v>
      </c>
      <c r="I319" s="17">
        <f t="shared" si="49"/>
        <v>0</v>
      </c>
      <c r="J319" s="8">
        <v>93</v>
      </c>
      <c r="K319" s="17">
        <f t="shared" si="28"/>
        <v>6.3845124086087937E-4</v>
      </c>
      <c r="L319" s="8">
        <v>104</v>
      </c>
      <c r="M319" s="17">
        <f t="shared" si="50"/>
        <v>7.1396697902721999E-4</v>
      </c>
      <c r="N319" s="8">
        <v>0</v>
      </c>
      <c r="O319" s="17">
        <f t="shared" si="51"/>
        <v>0</v>
      </c>
      <c r="P319" s="8">
        <v>96</v>
      </c>
      <c r="Q319" s="17">
        <f t="shared" si="52"/>
        <v>6.590464421789723E-4</v>
      </c>
      <c r="R319" s="8">
        <v>12</v>
      </c>
      <c r="S319" s="17">
        <f t="shared" si="53"/>
        <v>8.2380805272371538E-5</v>
      </c>
      <c r="T319" s="8">
        <v>0</v>
      </c>
      <c r="U319" s="17">
        <f t="shared" si="54"/>
        <v>0</v>
      </c>
      <c r="V319" s="8">
        <v>0</v>
      </c>
      <c r="W319" s="17">
        <f t="shared" si="55"/>
        <v>0</v>
      </c>
      <c r="X319" s="8">
        <v>0</v>
      </c>
      <c r="Y319" s="17">
        <f t="shared" si="56"/>
        <v>0</v>
      </c>
      <c r="Z319" s="8">
        <v>0</v>
      </c>
      <c r="AA319" s="17">
        <f t="shared" si="57"/>
        <v>0</v>
      </c>
      <c r="AB319" s="8">
        <v>66</v>
      </c>
      <c r="AC319" s="17">
        <f t="shared" si="58"/>
        <v>4.5309442899804344E-4</v>
      </c>
      <c r="AD319" s="8">
        <v>0</v>
      </c>
      <c r="AE319" s="17">
        <f t="shared" si="59"/>
        <v>0</v>
      </c>
      <c r="AF319" s="8">
        <v>0</v>
      </c>
      <c r="AG319" s="17">
        <f t="shared" si="60"/>
        <v>0</v>
      </c>
      <c r="AH319" s="8">
        <v>0</v>
      </c>
      <c r="AI319" s="17">
        <f t="shared" si="61"/>
        <v>0</v>
      </c>
      <c r="AJ319" s="8">
        <v>0</v>
      </c>
      <c r="AK319" s="17">
        <f t="shared" si="62"/>
        <v>0</v>
      </c>
      <c r="AL319" s="8">
        <v>0</v>
      </c>
      <c r="AM319" s="17">
        <f t="shared" si="63"/>
        <v>0</v>
      </c>
      <c r="AN319" s="8">
        <v>0</v>
      </c>
      <c r="AO319" s="17">
        <f t="shared" si="64"/>
        <v>0</v>
      </c>
      <c r="AP319" s="8">
        <v>392</v>
      </c>
      <c r="AQ319" s="17">
        <f t="shared" si="65"/>
        <v>2.6911063055641369E-3</v>
      </c>
      <c r="AR319" s="8">
        <v>0</v>
      </c>
      <c r="AS319" s="17">
        <f t="shared" si="66"/>
        <v>0</v>
      </c>
      <c r="AT319" s="8">
        <v>0</v>
      </c>
      <c r="AU319" s="17">
        <f t="shared" si="67"/>
        <v>0</v>
      </c>
      <c r="AV319" s="76"/>
      <c r="AW319" s="76"/>
      <c r="AX319" s="76"/>
      <c r="AY319" s="76"/>
      <c r="AZ319" s="76"/>
    </row>
    <row r="320" spans="1:52" ht="13.9">
      <c r="A320" s="73"/>
      <c r="B320" s="73" t="s">
        <v>150</v>
      </c>
      <c r="C320" s="86">
        <v>107740</v>
      </c>
      <c r="D320" s="8">
        <v>107370</v>
      </c>
      <c r="E320" s="16">
        <f t="shared" si="47"/>
        <v>0.9965658065713755</v>
      </c>
      <c r="F320" s="8">
        <v>370</v>
      </c>
      <c r="G320" s="16">
        <f t="shared" si="26"/>
        <v>3.4341934286244661E-3</v>
      </c>
      <c r="H320" s="8">
        <v>0</v>
      </c>
      <c r="I320" s="17">
        <f t="shared" si="49"/>
        <v>0</v>
      </c>
      <c r="J320" s="8">
        <v>25</v>
      </c>
      <c r="K320" s="17">
        <f t="shared" si="28"/>
        <v>2.3204009652868016E-4</v>
      </c>
      <c r="L320" s="8">
        <v>30</v>
      </c>
      <c r="M320" s="17">
        <f t="shared" si="50"/>
        <v>2.7844811583441621E-4</v>
      </c>
      <c r="N320" s="8">
        <v>0</v>
      </c>
      <c r="O320" s="17">
        <f t="shared" si="51"/>
        <v>0</v>
      </c>
      <c r="P320" s="8">
        <v>50</v>
      </c>
      <c r="Q320" s="17">
        <f t="shared" si="52"/>
        <v>4.6408019305736032E-4</v>
      </c>
      <c r="R320" s="8">
        <v>22</v>
      </c>
      <c r="S320" s="17">
        <f t="shared" si="53"/>
        <v>2.0419528494523853E-4</v>
      </c>
      <c r="T320" s="8">
        <v>0</v>
      </c>
      <c r="U320" s="17">
        <f t="shared" si="54"/>
        <v>0</v>
      </c>
      <c r="V320" s="8">
        <v>0</v>
      </c>
      <c r="W320" s="17">
        <f t="shared" si="55"/>
        <v>0</v>
      </c>
      <c r="X320" s="8">
        <v>0</v>
      </c>
      <c r="Y320" s="17">
        <f t="shared" si="56"/>
        <v>0</v>
      </c>
      <c r="Z320" s="8">
        <v>0</v>
      </c>
      <c r="AA320" s="17">
        <f t="shared" si="57"/>
        <v>0</v>
      </c>
      <c r="AB320" s="8">
        <v>21</v>
      </c>
      <c r="AC320" s="17">
        <f t="shared" si="58"/>
        <v>1.9491368108409134E-4</v>
      </c>
      <c r="AD320" s="8">
        <v>0</v>
      </c>
      <c r="AE320" s="17">
        <f t="shared" si="59"/>
        <v>0</v>
      </c>
      <c r="AF320" s="8">
        <v>0</v>
      </c>
      <c r="AG320" s="17">
        <f t="shared" si="60"/>
        <v>0</v>
      </c>
      <c r="AH320" s="8">
        <v>0</v>
      </c>
      <c r="AI320" s="17">
        <f t="shared" si="61"/>
        <v>0</v>
      </c>
      <c r="AJ320" s="8">
        <v>0</v>
      </c>
      <c r="AK320" s="17">
        <f t="shared" si="62"/>
        <v>0</v>
      </c>
      <c r="AL320" s="8">
        <v>0</v>
      </c>
      <c r="AM320" s="17">
        <f t="shared" si="63"/>
        <v>0</v>
      </c>
      <c r="AN320" s="8">
        <v>0</v>
      </c>
      <c r="AO320" s="17">
        <f t="shared" si="64"/>
        <v>0</v>
      </c>
      <c r="AP320" s="8">
        <v>201</v>
      </c>
      <c r="AQ320" s="17">
        <f t="shared" si="65"/>
        <v>1.8656023760905884E-3</v>
      </c>
      <c r="AR320" s="8">
        <v>21</v>
      </c>
      <c r="AS320" s="17">
        <f t="shared" si="66"/>
        <v>1.9491368108409134E-4</v>
      </c>
      <c r="AT320" s="8">
        <v>0</v>
      </c>
      <c r="AU320" s="17">
        <f t="shared" si="67"/>
        <v>0</v>
      </c>
      <c r="AV320" s="76"/>
      <c r="AW320" s="76"/>
      <c r="AX320" s="76"/>
      <c r="AY320" s="76"/>
      <c r="AZ320" s="76"/>
    </row>
    <row r="321" spans="1:52" ht="13.9">
      <c r="A321" s="73" t="s">
        <v>146</v>
      </c>
      <c r="B321" s="73" t="s">
        <v>150</v>
      </c>
      <c r="C321" s="86">
        <v>154454</v>
      </c>
      <c r="D321" s="8">
        <v>153627</v>
      </c>
      <c r="E321" s="16">
        <f t="shared" si="47"/>
        <v>0.99464565501702773</v>
      </c>
      <c r="F321" s="8">
        <v>827</v>
      </c>
      <c r="G321" s="16">
        <f t="shared" si="26"/>
        <v>5.354344982972277E-3</v>
      </c>
      <c r="H321" s="8">
        <v>0</v>
      </c>
      <c r="I321" s="17">
        <f t="shared" si="49"/>
        <v>0</v>
      </c>
      <c r="J321" s="8">
        <v>115</v>
      </c>
      <c r="K321" s="17">
        <f t="shared" si="28"/>
        <v>7.4455825035285583E-4</v>
      </c>
      <c r="L321" s="8">
        <v>52</v>
      </c>
      <c r="M321" s="17">
        <f t="shared" si="50"/>
        <v>3.3666981755085655E-4</v>
      </c>
      <c r="N321" s="8">
        <v>0</v>
      </c>
      <c r="O321" s="17">
        <f t="shared" si="51"/>
        <v>0</v>
      </c>
      <c r="P321" s="8">
        <v>59</v>
      </c>
      <c r="Q321" s="17">
        <f t="shared" si="52"/>
        <v>3.8199075452885646E-4</v>
      </c>
      <c r="R321" s="8">
        <v>8</v>
      </c>
      <c r="S321" s="17">
        <f t="shared" si="53"/>
        <v>5.1795356546285627E-5</v>
      </c>
      <c r="T321" s="8">
        <v>0</v>
      </c>
      <c r="U321" s="17">
        <f t="shared" si="54"/>
        <v>0</v>
      </c>
      <c r="V321" s="8">
        <v>0</v>
      </c>
      <c r="W321" s="17">
        <f t="shared" si="55"/>
        <v>0</v>
      </c>
      <c r="X321" s="8">
        <v>0</v>
      </c>
      <c r="Y321" s="17">
        <f t="shared" si="56"/>
        <v>0</v>
      </c>
      <c r="Z321" s="8">
        <v>0</v>
      </c>
      <c r="AA321" s="17">
        <f t="shared" si="57"/>
        <v>0</v>
      </c>
      <c r="AB321" s="8">
        <v>110</v>
      </c>
      <c r="AC321" s="17">
        <f t="shared" si="58"/>
        <v>7.1218615251142738E-4</v>
      </c>
      <c r="AD321" s="8">
        <v>0</v>
      </c>
      <c r="AE321" s="17">
        <f t="shared" si="59"/>
        <v>0</v>
      </c>
      <c r="AF321" s="8">
        <v>0</v>
      </c>
      <c r="AG321" s="17">
        <f t="shared" si="60"/>
        <v>0</v>
      </c>
      <c r="AH321" s="8">
        <v>0</v>
      </c>
      <c r="AI321" s="17">
        <f t="shared" si="61"/>
        <v>0</v>
      </c>
      <c r="AJ321" s="8">
        <v>0</v>
      </c>
      <c r="AK321" s="17">
        <f t="shared" si="62"/>
        <v>0</v>
      </c>
      <c r="AL321" s="8">
        <v>0</v>
      </c>
      <c r="AM321" s="17">
        <f t="shared" si="63"/>
        <v>0</v>
      </c>
      <c r="AN321" s="8">
        <v>0</v>
      </c>
      <c r="AO321" s="17">
        <f t="shared" si="64"/>
        <v>0</v>
      </c>
      <c r="AP321" s="8">
        <v>437</v>
      </c>
      <c r="AQ321" s="17">
        <f t="shared" si="65"/>
        <v>2.8293213513408523E-3</v>
      </c>
      <c r="AR321" s="8">
        <v>46</v>
      </c>
      <c r="AS321" s="17">
        <f t="shared" si="66"/>
        <v>2.9782330014114237E-4</v>
      </c>
      <c r="AT321" s="8">
        <v>0</v>
      </c>
      <c r="AU321" s="17">
        <f t="shared" si="67"/>
        <v>0</v>
      </c>
      <c r="AV321" s="76"/>
      <c r="AW321" s="76"/>
      <c r="AX321" s="76"/>
      <c r="AY321" s="76"/>
      <c r="AZ321" s="76"/>
    </row>
    <row r="322" spans="1:52" ht="13.9">
      <c r="A322" s="73" t="s">
        <v>148</v>
      </c>
      <c r="B322" s="73" t="s">
        <v>150</v>
      </c>
      <c r="C322" s="86">
        <v>264246</v>
      </c>
      <c r="D322" s="8">
        <v>262745</v>
      </c>
      <c r="E322" s="16">
        <f t="shared" si="47"/>
        <v>0.99431968695836459</v>
      </c>
      <c r="F322" s="8">
        <v>1501</v>
      </c>
      <c r="G322" s="16">
        <f t="shared" si="26"/>
        <v>5.6803130416354462E-3</v>
      </c>
      <c r="H322" s="8">
        <v>0</v>
      </c>
      <c r="I322" s="17">
        <f t="shared" si="49"/>
        <v>0</v>
      </c>
      <c r="J322" s="8">
        <v>20</v>
      </c>
      <c r="K322" s="17">
        <f t="shared" si="28"/>
        <v>7.5687049189013264E-5</v>
      </c>
      <c r="L322" s="8">
        <v>43</v>
      </c>
      <c r="M322" s="17">
        <f t="shared" si="50"/>
        <v>1.6272715575637851E-4</v>
      </c>
      <c r="N322" s="8">
        <v>0</v>
      </c>
      <c r="O322" s="17">
        <f t="shared" si="51"/>
        <v>0</v>
      </c>
      <c r="P322" s="8">
        <v>473</v>
      </c>
      <c r="Q322" s="17">
        <f t="shared" si="52"/>
        <v>1.7899987133201637E-3</v>
      </c>
      <c r="R322" s="8">
        <v>568</v>
      </c>
      <c r="S322" s="17">
        <f t="shared" si="53"/>
        <v>2.1495121969679768E-3</v>
      </c>
      <c r="T322" s="8">
        <v>0</v>
      </c>
      <c r="U322" s="17">
        <f t="shared" si="54"/>
        <v>0</v>
      </c>
      <c r="V322" s="8">
        <v>0</v>
      </c>
      <c r="W322" s="17">
        <f t="shared" si="55"/>
        <v>0</v>
      </c>
      <c r="X322" s="8">
        <v>0</v>
      </c>
      <c r="Y322" s="17">
        <f t="shared" si="56"/>
        <v>0</v>
      </c>
      <c r="Z322" s="8">
        <v>0</v>
      </c>
      <c r="AA322" s="17">
        <f t="shared" si="57"/>
        <v>0</v>
      </c>
      <c r="AB322" s="8">
        <v>5</v>
      </c>
      <c r="AC322" s="17">
        <f t="shared" si="58"/>
        <v>1.8921762297253316E-5</v>
      </c>
      <c r="AD322" s="8">
        <v>0</v>
      </c>
      <c r="AE322" s="17">
        <f t="shared" si="59"/>
        <v>0</v>
      </c>
      <c r="AF322" s="8">
        <v>0</v>
      </c>
      <c r="AG322" s="17">
        <f t="shared" si="60"/>
        <v>0</v>
      </c>
      <c r="AH322" s="8">
        <v>0</v>
      </c>
      <c r="AI322" s="17">
        <f t="shared" si="61"/>
        <v>0</v>
      </c>
      <c r="AJ322" s="8">
        <v>0</v>
      </c>
      <c r="AK322" s="17">
        <f t="shared" si="62"/>
        <v>0</v>
      </c>
      <c r="AL322" s="8">
        <v>35</v>
      </c>
      <c r="AM322" s="17">
        <f t="shared" si="63"/>
        <v>1.3245233608077321E-4</v>
      </c>
      <c r="AN322" s="8">
        <v>0</v>
      </c>
      <c r="AO322" s="17">
        <f t="shared" si="64"/>
        <v>0</v>
      </c>
      <c r="AP322" s="8">
        <v>0</v>
      </c>
      <c r="AQ322" s="17">
        <f t="shared" si="65"/>
        <v>0</v>
      </c>
      <c r="AR322" s="8">
        <v>0</v>
      </c>
      <c r="AS322" s="17">
        <f t="shared" si="66"/>
        <v>0</v>
      </c>
      <c r="AT322" s="8">
        <v>0</v>
      </c>
      <c r="AU322" s="17">
        <f t="shared" si="67"/>
        <v>0</v>
      </c>
      <c r="AV322" s="76"/>
      <c r="AW322" s="76"/>
      <c r="AX322" s="76"/>
      <c r="AY322" s="76"/>
      <c r="AZ322" s="76"/>
    </row>
    <row r="323" spans="1:52" ht="13.9">
      <c r="A323" s="73" t="s">
        <v>135</v>
      </c>
      <c r="B323" s="73" t="s">
        <v>150</v>
      </c>
      <c r="C323" s="86">
        <v>40630</v>
      </c>
      <c r="D323" s="8">
        <v>39852</v>
      </c>
      <c r="E323" s="16">
        <f t="shared" si="47"/>
        <v>0.98085158749692347</v>
      </c>
      <c r="F323" s="8">
        <v>778</v>
      </c>
      <c r="G323" s="16">
        <f t="shared" si="26"/>
        <v>1.9148412503076546E-2</v>
      </c>
      <c r="H323" s="8">
        <v>0</v>
      </c>
      <c r="I323" s="17">
        <f t="shared" si="49"/>
        <v>0</v>
      </c>
      <c r="J323" s="8">
        <v>138</v>
      </c>
      <c r="K323" s="17">
        <f t="shared" si="28"/>
        <v>3.3965050455328576E-3</v>
      </c>
      <c r="L323" s="8">
        <v>138</v>
      </c>
      <c r="M323" s="17">
        <f t="shared" si="50"/>
        <v>3.3965050455328576E-3</v>
      </c>
      <c r="N323" s="8">
        <v>0</v>
      </c>
      <c r="O323" s="17">
        <f t="shared" si="51"/>
        <v>0</v>
      </c>
      <c r="P323" s="8">
        <v>43</v>
      </c>
      <c r="Q323" s="17">
        <f t="shared" si="52"/>
        <v>1.0583312823037165E-3</v>
      </c>
      <c r="R323" s="8">
        <v>17</v>
      </c>
      <c r="S323" s="17">
        <f t="shared" si="53"/>
        <v>4.1841004184100416E-4</v>
      </c>
      <c r="T323" s="8">
        <v>0</v>
      </c>
      <c r="U323" s="17">
        <f t="shared" si="54"/>
        <v>0</v>
      </c>
      <c r="V323" s="8">
        <v>0</v>
      </c>
      <c r="W323" s="17">
        <f t="shared" si="55"/>
        <v>0</v>
      </c>
      <c r="X323" s="8">
        <v>0</v>
      </c>
      <c r="Y323" s="17">
        <f t="shared" si="56"/>
        <v>0</v>
      </c>
      <c r="Z323" s="8">
        <v>0</v>
      </c>
      <c r="AA323" s="17">
        <f t="shared" si="57"/>
        <v>0</v>
      </c>
      <c r="AB323" s="8">
        <v>334</v>
      </c>
      <c r="AC323" s="17">
        <f t="shared" si="58"/>
        <v>8.2205267044056108E-3</v>
      </c>
      <c r="AD323" s="8">
        <v>0</v>
      </c>
      <c r="AE323" s="17">
        <f t="shared" si="59"/>
        <v>0</v>
      </c>
      <c r="AF323" s="8">
        <v>0</v>
      </c>
      <c r="AG323" s="17">
        <f t="shared" si="60"/>
        <v>0</v>
      </c>
      <c r="AH323" s="8">
        <v>0</v>
      </c>
      <c r="AI323" s="17">
        <f t="shared" si="61"/>
        <v>0</v>
      </c>
      <c r="AJ323" s="8">
        <v>0</v>
      </c>
      <c r="AK323" s="17">
        <f t="shared" si="62"/>
        <v>0</v>
      </c>
      <c r="AL323" s="8">
        <v>0</v>
      </c>
      <c r="AM323" s="17">
        <f t="shared" si="63"/>
        <v>0</v>
      </c>
      <c r="AN323" s="8">
        <v>0</v>
      </c>
      <c r="AO323" s="17">
        <f t="shared" si="64"/>
        <v>0</v>
      </c>
      <c r="AP323" s="8">
        <v>91</v>
      </c>
      <c r="AQ323" s="17">
        <f t="shared" si="65"/>
        <v>2.2397243416194929E-3</v>
      </c>
      <c r="AR323" s="8">
        <v>17</v>
      </c>
      <c r="AS323" s="17">
        <f t="shared" si="66"/>
        <v>4.1841004184100416E-4</v>
      </c>
      <c r="AT323" s="8">
        <v>0</v>
      </c>
      <c r="AU323" s="17">
        <f t="shared" si="67"/>
        <v>0</v>
      </c>
      <c r="AV323" s="76"/>
      <c r="AW323" s="76"/>
      <c r="AX323" s="76"/>
      <c r="AY323" s="76"/>
      <c r="AZ323" s="76"/>
    </row>
    <row r="324" spans="1:52" ht="13.9">
      <c r="A324" s="73" t="s">
        <v>142</v>
      </c>
      <c r="B324" s="73" t="s">
        <v>150</v>
      </c>
      <c r="C324" s="86">
        <v>133305</v>
      </c>
      <c r="D324" s="8">
        <f>C324-F324</f>
        <v>132409</v>
      </c>
      <c r="E324" s="16">
        <f t="shared" si="47"/>
        <v>0.99327857169648548</v>
      </c>
      <c r="F324" s="8">
        <v>896</v>
      </c>
      <c r="G324" s="16">
        <f t="shared" si="26"/>
        <v>6.7214283035144972E-3</v>
      </c>
      <c r="H324" s="8">
        <v>0</v>
      </c>
      <c r="I324" s="17">
        <f t="shared" si="49"/>
        <v>0</v>
      </c>
      <c r="J324" s="8">
        <v>85</v>
      </c>
      <c r="K324" s="17">
        <f t="shared" si="28"/>
        <v>6.3763549754322797E-4</v>
      </c>
      <c r="L324" s="8">
        <v>42</v>
      </c>
      <c r="M324" s="17">
        <f t="shared" si="50"/>
        <v>3.1506695172724201E-4</v>
      </c>
      <c r="N324" s="8">
        <v>0</v>
      </c>
      <c r="O324" s="17">
        <f t="shared" si="51"/>
        <v>0</v>
      </c>
      <c r="P324" s="8">
        <v>0</v>
      </c>
      <c r="Q324" s="17">
        <f t="shared" si="52"/>
        <v>0</v>
      </c>
      <c r="R324" s="8">
        <v>0</v>
      </c>
      <c r="S324" s="17">
        <f t="shared" si="53"/>
        <v>0</v>
      </c>
      <c r="T324" s="8">
        <v>0</v>
      </c>
      <c r="U324" s="17">
        <f t="shared" si="54"/>
        <v>0</v>
      </c>
      <c r="V324" s="8">
        <v>0</v>
      </c>
      <c r="W324" s="17">
        <f t="shared" si="55"/>
        <v>0</v>
      </c>
      <c r="X324" s="8">
        <v>0</v>
      </c>
      <c r="Y324" s="17">
        <f t="shared" si="56"/>
        <v>0</v>
      </c>
      <c r="Z324" s="8">
        <v>0</v>
      </c>
      <c r="AA324" s="17">
        <f t="shared" si="57"/>
        <v>0</v>
      </c>
      <c r="AB324" s="8">
        <v>77</v>
      </c>
      <c r="AC324" s="17">
        <f t="shared" si="58"/>
        <v>5.7762274483327705E-4</v>
      </c>
      <c r="AD324" s="8">
        <v>0</v>
      </c>
      <c r="AE324" s="17">
        <f t="shared" si="59"/>
        <v>0</v>
      </c>
      <c r="AF324" s="8">
        <v>0</v>
      </c>
      <c r="AG324" s="17">
        <f t="shared" si="60"/>
        <v>0</v>
      </c>
      <c r="AH324" s="8">
        <v>0</v>
      </c>
      <c r="AI324" s="17">
        <f t="shared" si="61"/>
        <v>0</v>
      </c>
      <c r="AJ324" s="8">
        <v>0</v>
      </c>
      <c r="AK324" s="17">
        <f t="shared" si="62"/>
        <v>0</v>
      </c>
      <c r="AL324" s="8">
        <v>0</v>
      </c>
      <c r="AM324" s="17">
        <f t="shared" si="63"/>
        <v>0</v>
      </c>
      <c r="AN324" s="8">
        <v>0</v>
      </c>
      <c r="AO324" s="17">
        <f t="shared" si="64"/>
        <v>0</v>
      </c>
      <c r="AP324" s="8">
        <v>533</v>
      </c>
      <c r="AQ324" s="17">
        <f t="shared" si="65"/>
        <v>3.9983496493004762E-3</v>
      </c>
      <c r="AR324" s="8">
        <v>159</v>
      </c>
      <c r="AS324" s="17">
        <f t="shared" si="66"/>
        <v>1.1927534601102734E-3</v>
      </c>
      <c r="AT324" s="8">
        <v>0</v>
      </c>
      <c r="AU324" s="17">
        <f t="shared" si="67"/>
        <v>0</v>
      </c>
      <c r="AV324" s="76"/>
      <c r="AW324" s="76"/>
      <c r="AX324" s="76"/>
      <c r="AY324" s="76"/>
      <c r="AZ324" s="76"/>
    </row>
    <row r="325" spans="1:52" ht="13.9">
      <c r="A325" s="73" t="s">
        <v>137</v>
      </c>
      <c r="B325" s="73" t="s">
        <v>150</v>
      </c>
      <c r="C325" s="86">
        <v>138902</v>
      </c>
      <c r="D325" s="8">
        <v>137737</v>
      </c>
      <c r="E325" s="16">
        <f t="shared" si="47"/>
        <v>0.99161279175245853</v>
      </c>
      <c r="F325" s="8">
        <v>1165</v>
      </c>
      <c r="G325" s="16">
        <f t="shared" si="26"/>
        <v>8.387208247541432E-3</v>
      </c>
      <c r="H325" s="8">
        <v>0</v>
      </c>
      <c r="I325" s="17">
        <f t="shared" si="49"/>
        <v>0</v>
      </c>
      <c r="J325" s="8">
        <v>93</v>
      </c>
      <c r="K325" s="17">
        <f t="shared" si="28"/>
        <v>6.6953679572648338E-4</v>
      </c>
      <c r="L325" s="8">
        <v>34</v>
      </c>
      <c r="M325" s="17">
        <f t="shared" si="50"/>
        <v>2.4477689306129499E-4</v>
      </c>
      <c r="N325" s="8">
        <v>0</v>
      </c>
      <c r="O325" s="17">
        <f t="shared" si="51"/>
        <v>0</v>
      </c>
      <c r="P325" s="8">
        <v>34</v>
      </c>
      <c r="Q325" s="17">
        <f t="shared" si="52"/>
        <v>2.4477689306129499E-4</v>
      </c>
      <c r="R325" s="8">
        <v>5</v>
      </c>
      <c r="S325" s="17">
        <f t="shared" si="53"/>
        <v>3.5996601920778681E-5</v>
      </c>
      <c r="T325" s="8">
        <v>0</v>
      </c>
      <c r="U325" s="17">
        <f t="shared" si="54"/>
        <v>0</v>
      </c>
      <c r="V325" s="8">
        <v>0</v>
      </c>
      <c r="W325" s="17">
        <f t="shared" si="55"/>
        <v>0</v>
      </c>
      <c r="X325" s="8">
        <v>0</v>
      </c>
      <c r="Y325" s="17">
        <f t="shared" si="56"/>
        <v>0</v>
      </c>
      <c r="Z325" s="8">
        <v>0</v>
      </c>
      <c r="AA325" s="17">
        <f t="shared" si="57"/>
        <v>0</v>
      </c>
      <c r="AB325" s="8">
        <v>85</v>
      </c>
      <c r="AC325" s="17">
        <f t="shared" si="58"/>
        <v>6.1194223265323758E-4</v>
      </c>
      <c r="AD325" s="8">
        <v>0</v>
      </c>
      <c r="AE325" s="17">
        <f t="shared" si="59"/>
        <v>0</v>
      </c>
      <c r="AF325" s="8">
        <v>0</v>
      </c>
      <c r="AG325" s="17">
        <f t="shared" si="60"/>
        <v>0</v>
      </c>
      <c r="AH325" s="8">
        <v>0</v>
      </c>
      <c r="AI325" s="17">
        <f t="shared" si="61"/>
        <v>0</v>
      </c>
      <c r="AJ325" s="8">
        <v>0</v>
      </c>
      <c r="AK325" s="17">
        <f t="shared" si="62"/>
        <v>0</v>
      </c>
      <c r="AL325" s="8">
        <v>0</v>
      </c>
      <c r="AM325" s="17">
        <f t="shared" si="63"/>
        <v>0</v>
      </c>
      <c r="AN325" s="8">
        <v>0</v>
      </c>
      <c r="AO325" s="17">
        <f t="shared" si="64"/>
        <v>0</v>
      </c>
      <c r="AP325" s="8">
        <v>756</v>
      </c>
      <c r="AQ325" s="17">
        <f t="shared" si="65"/>
        <v>5.442686210421736E-3</v>
      </c>
      <c r="AR325" s="8">
        <v>158</v>
      </c>
      <c r="AS325" s="17">
        <f t="shared" si="66"/>
        <v>1.1374926206966062E-3</v>
      </c>
      <c r="AT325" s="8">
        <v>0</v>
      </c>
      <c r="AU325" s="17">
        <f t="shared" si="67"/>
        <v>0</v>
      </c>
      <c r="AV325" s="76"/>
      <c r="AW325" s="76"/>
      <c r="AX325" s="76"/>
      <c r="AY325" s="76"/>
      <c r="AZ325" s="76"/>
    </row>
    <row r="326" spans="1:52" ht="13.9">
      <c r="A326" s="73" t="s">
        <v>191</v>
      </c>
      <c r="B326" s="73" t="s">
        <v>150</v>
      </c>
      <c r="C326" s="86">
        <v>74068</v>
      </c>
      <c r="D326" s="8">
        <v>73567</v>
      </c>
      <c r="E326" s="16">
        <f t="shared" si="47"/>
        <v>0.99323594534751847</v>
      </c>
      <c r="F326" s="8">
        <v>501</v>
      </c>
      <c r="G326" s="16">
        <f t="shared" si="26"/>
        <v>6.7640546524815031E-3</v>
      </c>
      <c r="H326" s="8">
        <v>0</v>
      </c>
      <c r="I326" s="17">
        <f t="shared" si="49"/>
        <v>0</v>
      </c>
      <c r="J326" s="8">
        <v>57</v>
      </c>
      <c r="K326" s="17">
        <f t="shared" si="28"/>
        <v>7.6956310417454227E-4</v>
      </c>
      <c r="L326" s="8">
        <v>65</v>
      </c>
      <c r="M326" s="17">
        <f t="shared" si="50"/>
        <v>8.7757196090079389E-4</v>
      </c>
      <c r="N326" s="8">
        <v>0</v>
      </c>
      <c r="O326" s="17">
        <f t="shared" si="51"/>
        <v>0</v>
      </c>
      <c r="P326" s="8">
        <v>48</v>
      </c>
      <c r="Q326" s="17">
        <f t="shared" si="52"/>
        <v>6.4805314035750936E-4</v>
      </c>
      <c r="R326" s="8">
        <v>7</v>
      </c>
      <c r="S326" s="17">
        <f t="shared" si="53"/>
        <v>9.4507749635470108E-5</v>
      </c>
      <c r="T326" s="8">
        <v>0</v>
      </c>
      <c r="U326" s="17">
        <f t="shared" si="54"/>
        <v>0</v>
      </c>
      <c r="V326" s="8">
        <v>0</v>
      </c>
      <c r="W326" s="17">
        <f t="shared" si="55"/>
        <v>0</v>
      </c>
      <c r="X326" s="8">
        <v>0</v>
      </c>
      <c r="Y326" s="17">
        <f t="shared" si="56"/>
        <v>0</v>
      </c>
      <c r="Z326" s="8">
        <v>0</v>
      </c>
      <c r="AA326" s="17">
        <f t="shared" si="57"/>
        <v>0</v>
      </c>
      <c r="AB326" s="8">
        <v>45</v>
      </c>
      <c r="AC326" s="17">
        <f t="shared" si="58"/>
        <v>6.0754981908516502E-4</v>
      </c>
      <c r="AD326" s="8">
        <v>0</v>
      </c>
      <c r="AE326" s="17">
        <f t="shared" si="59"/>
        <v>0</v>
      </c>
      <c r="AF326" s="8">
        <v>0</v>
      </c>
      <c r="AG326" s="17">
        <f t="shared" si="60"/>
        <v>0</v>
      </c>
      <c r="AH326" s="8">
        <v>0</v>
      </c>
      <c r="AI326" s="17">
        <f t="shared" si="61"/>
        <v>0</v>
      </c>
      <c r="AJ326" s="8">
        <v>0</v>
      </c>
      <c r="AK326" s="17">
        <f t="shared" si="62"/>
        <v>0</v>
      </c>
      <c r="AL326" s="8">
        <v>0</v>
      </c>
      <c r="AM326" s="17">
        <f t="shared" si="63"/>
        <v>0</v>
      </c>
      <c r="AN326" s="8">
        <v>0</v>
      </c>
      <c r="AO326" s="17">
        <f t="shared" si="64"/>
        <v>0</v>
      </c>
      <c r="AP326" s="8">
        <v>252</v>
      </c>
      <c r="AQ326" s="17">
        <f t="shared" si="65"/>
        <v>3.4022789868769238E-3</v>
      </c>
      <c r="AR326" s="8">
        <v>27</v>
      </c>
      <c r="AS326" s="17">
        <f t="shared" si="66"/>
        <v>3.6452989145109897E-4</v>
      </c>
      <c r="AT326" s="8">
        <v>0</v>
      </c>
      <c r="AU326" s="17">
        <f t="shared" si="67"/>
        <v>0</v>
      </c>
      <c r="AV326" s="76"/>
      <c r="AW326" s="76"/>
      <c r="AX326" s="76"/>
      <c r="AY326" s="76"/>
      <c r="AZ326" s="76"/>
    </row>
    <row r="327" spans="1:52" ht="13.9">
      <c r="A327" s="73" t="s">
        <v>108</v>
      </c>
      <c r="B327" s="73" t="s">
        <v>150</v>
      </c>
      <c r="C327" s="87">
        <v>1820686</v>
      </c>
      <c r="D327" s="87">
        <v>1791500</v>
      </c>
      <c r="E327" s="16">
        <f t="shared" si="47"/>
        <v>0.98396977842417643</v>
      </c>
      <c r="F327" s="87">
        <v>29186</v>
      </c>
      <c r="G327" s="16">
        <f t="shared" si="26"/>
        <v>1.6030221575823619E-2</v>
      </c>
      <c r="H327" s="8">
        <v>1515</v>
      </c>
      <c r="I327" s="17">
        <f t="shared" si="49"/>
        <v>8.3210394323897699E-4</v>
      </c>
      <c r="J327" s="8">
        <v>1224</v>
      </c>
      <c r="K327" s="17">
        <f t="shared" si="28"/>
        <v>6.7227407691386649E-4</v>
      </c>
      <c r="L327" s="8">
        <v>1947</v>
      </c>
      <c r="M327" s="17">
        <f t="shared" si="50"/>
        <v>1.0693771468556358E-3</v>
      </c>
      <c r="N327" s="8">
        <v>50</v>
      </c>
      <c r="O327" s="17">
        <f t="shared" si="51"/>
        <v>2.7462176344520691E-5</v>
      </c>
      <c r="P327" s="8">
        <v>5094</v>
      </c>
      <c r="Q327" s="17">
        <f t="shared" si="52"/>
        <v>2.7978465259797681E-3</v>
      </c>
      <c r="R327" s="8">
        <v>7812</v>
      </c>
      <c r="S327" s="17">
        <f t="shared" si="53"/>
        <v>4.2906904320679125E-3</v>
      </c>
      <c r="T327" s="8">
        <v>0</v>
      </c>
      <c r="U327" s="17">
        <f t="shared" si="54"/>
        <v>0</v>
      </c>
      <c r="V327" s="8">
        <v>0</v>
      </c>
      <c r="W327" s="17">
        <f t="shared" si="55"/>
        <v>0</v>
      </c>
      <c r="X327" s="8">
        <v>0</v>
      </c>
      <c r="Y327" s="17">
        <f t="shared" si="56"/>
        <v>0</v>
      </c>
      <c r="Z327" s="8">
        <v>0</v>
      </c>
      <c r="AA327" s="17">
        <f t="shared" si="57"/>
        <v>0</v>
      </c>
      <c r="AB327" s="8">
        <v>4</v>
      </c>
      <c r="AC327" s="17">
        <f t="shared" si="58"/>
        <v>2.1969741075616554E-6</v>
      </c>
      <c r="AD327" s="8">
        <v>0</v>
      </c>
      <c r="AE327" s="17">
        <f t="shared" si="59"/>
        <v>0</v>
      </c>
      <c r="AF327" s="8">
        <v>0</v>
      </c>
      <c r="AG327" s="17">
        <f t="shared" si="60"/>
        <v>0</v>
      </c>
      <c r="AH327" s="8">
        <v>0</v>
      </c>
      <c r="AI327" s="17">
        <f t="shared" si="61"/>
        <v>0</v>
      </c>
      <c r="AJ327" s="8">
        <v>0</v>
      </c>
      <c r="AK327" s="17">
        <f t="shared" si="62"/>
        <v>0</v>
      </c>
      <c r="AL327" s="8">
        <v>1001</v>
      </c>
      <c r="AM327" s="17">
        <f t="shared" si="63"/>
        <v>5.4979277041730429E-4</v>
      </c>
      <c r="AN327" s="8">
        <v>10244</v>
      </c>
      <c r="AO327" s="17">
        <f t="shared" si="64"/>
        <v>5.6264506894653996E-3</v>
      </c>
      <c r="AP327" s="8">
        <v>4</v>
      </c>
      <c r="AQ327" s="17">
        <f t="shared" si="65"/>
        <v>2.1969741075616554E-6</v>
      </c>
      <c r="AR327" s="8">
        <v>291</v>
      </c>
      <c r="AS327" s="17">
        <f t="shared" si="66"/>
        <v>1.5982986632511042E-4</v>
      </c>
      <c r="AT327" s="8">
        <v>0</v>
      </c>
      <c r="AU327" s="17">
        <f t="shared" si="67"/>
        <v>0</v>
      </c>
      <c r="AV327" s="76"/>
      <c r="AW327" s="76"/>
      <c r="AX327" s="76"/>
      <c r="AY327" s="76"/>
      <c r="AZ327" s="76"/>
    </row>
    <row r="328" spans="1:52" ht="13.9">
      <c r="A328" s="73" t="s">
        <v>119</v>
      </c>
      <c r="B328" s="73" t="s">
        <v>150</v>
      </c>
      <c r="C328" s="49">
        <v>123518</v>
      </c>
      <c r="D328" s="49">
        <v>121929</v>
      </c>
      <c r="E328" s="16">
        <f t="shared" si="47"/>
        <v>0.98713547822989367</v>
      </c>
      <c r="F328" s="8">
        <v>1589</v>
      </c>
      <c r="G328" s="16">
        <f t="shared" si="26"/>
        <v>1.2864521770106382E-2</v>
      </c>
      <c r="H328" s="8">
        <v>0</v>
      </c>
      <c r="I328" s="17">
        <f t="shared" si="49"/>
        <v>0</v>
      </c>
      <c r="J328" s="8">
        <v>379</v>
      </c>
      <c r="K328" s="17">
        <f t="shared" si="28"/>
        <v>3.0683786978416101E-3</v>
      </c>
      <c r="L328" s="8">
        <v>43</v>
      </c>
      <c r="M328" s="17">
        <f t="shared" si="50"/>
        <v>3.4812739843585549E-4</v>
      </c>
      <c r="N328" s="8">
        <v>0</v>
      </c>
      <c r="O328" s="17">
        <f t="shared" si="51"/>
        <v>0</v>
      </c>
      <c r="P328" s="8">
        <v>191</v>
      </c>
      <c r="Q328" s="17">
        <f t="shared" si="52"/>
        <v>1.5463333279360093E-3</v>
      </c>
      <c r="R328" s="8">
        <v>148</v>
      </c>
      <c r="S328" s="17">
        <f t="shared" si="53"/>
        <v>1.1982059295001539E-3</v>
      </c>
      <c r="T328" s="8">
        <v>171</v>
      </c>
      <c r="U328" s="17">
        <f t="shared" si="54"/>
        <v>1.3844136077332859E-3</v>
      </c>
      <c r="V328" s="8">
        <v>0</v>
      </c>
      <c r="W328" s="17">
        <f t="shared" si="55"/>
        <v>0</v>
      </c>
      <c r="X328" s="8">
        <v>0</v>
      </c>
      <c r="Y328" s="17">
        <f t="shared" si="56"/>
        <v>0</v>
      </c>
      <c r="Z328" s="8">
        <v>82</v>
      </c>
      <c r="AA328" s="17">
        <f t="shared" si="57"/>
        <v>6.6387085283116625E-4</v>
      </c>
      <c r="AB328" s="8">
        <v>280</v>
      </c>
      <c r="AC328" s="17">
        <f t="shared" si="58"/>
        <v>2.2668760828381289E-3</v>
      </c>
      <c r="AD328" s="8">
        <v>0</v>
      </c>
      <c r="AE328" s="17">
        <f t="shared" si="59"/>
        <v>0</v>
      </c>
      <c r="AF328" s="8">
        <v>0</v>
      </c>
      <c r="AG328" s="17">
        <f t="shared" si="60"/>
        <v>0</v>
      </c>
      <c r="AH328" s="8">
        <v>0</v>
      </c>
      <c r="AI328" s="17">
        <f t="shared" si="61"/>
        <v>0</v>
      </c>
      <c r="AJ328" s="8">
        <v>0</v>
      </c>
      <c r="AK328" s="17">
        <f t="shared" si="62"/>
        <v>0</v>
      </c>
      <c r="AL328" s="8">
        <v>5</v>
      </c>
      <c r="AM328" s="17">
        <f t="shared" si="63"/>
        <v>4.0479930050680875E-5</v>
      </c>
      <c r="AN328" s="8">
        <v>176</v>
      </c>
      <c r="AO328" s="17">
        <f t="shared" si="64"/>
        <v>1.4248935377839667E-3</v>
      </c>
      <c r="AP328" s="8">
        <v>40</v>
      </c>
      <c r="AQ328" s="17">
        <f t="shared" si="65"/>
        <v>3.23839440405447E-4</v>
      </c>
      <c r="AR328" s="8">
        <v>74</v>
      </c>
      <c r="AS328" s="17">
        <f t="shared" si="66"/>
        <v>5.9910296475007693E-4</v>
      </c>
      <c r="AT328" s="8">
        <v>0</v>
      </c>
      <c r="AU328" s="17">
        <f t="shared" si="67"/>
        <v>0</v>
      </c>
      <c r="AV328" s="76"/>
      <c r="AW328" s="76"/>
      <c r="AX328" s="76"/>
      <c r="AY328" s="76"/>
      <c r="AZ328" s="76"/>
    </row>
    <row r="329" spans="1:52" ht="13.9">
      <c r="A329" s="73" t="s">
        <v>91</v>
      </c>
      <c r="B329" s="73" t="s">
        <v>150</v>
      </c>
      <c r="C329" s="26">
        <v>840556</v>
      </c>
      <c r="D329" s="26">
        <v>832764</v>
      </c>
      <c r="E329" s="16">
        <f t="shared" si="47"/>
        <v>0.99072994541708104</v>
      </c>
      <c r="F329" s="8">
        <v>7792</v>
      </c>
      <c r="G329" s="16">
        <f t="shared" si="26"/>
        <v>9.2700545829189247E-3</v>
      </c>
      <c r="H329" s="8">
        <v>0</v>
      </c>
      <c r="I329" s="17">
        <f t="shared" si="49"/>
        <v>0</v>
      </c>
      <c r="J329" s="8">
        <v>1667</v>
      </c>
      <c r="K329" s="17">
        <f t="shared" si="28"/>
        <v>1.9832111126444878E-3</v>
      </c>
      <c r="L329" s="8">
        <v>0</v>
      </c>
      <c r="M329" s="17">
        <f t="shared" si="50"/>
        <v>0</v>
      </c>
      <c r="N329" s="8">
        <v>0</v>
      </c>
      <c r="O329" s="17">
        <f t="shared" si="51"/>
        <v>0</v>
      </c>
      <c r="P329" s="8">
        <v>1031</v>
      </c>
      <c r="Q329" s="17">
        <f t="shared" si="52"/>
        <v>1.2265690804657869E-3</v>
      </c>
      <c r="R329" s="8">
        <v>1082</v>
      </c>
      <c r="S329" s="17">
        <f t="shared" si="53"/>
        <v>1.2872432056876639E-3</v>
      </c>
      <c r="T329" s="8">
        <v>728</v>
      </c>
      <c r="U329" s="17">
        <f t="shared" si="54"/>
        <v>8.6609339532404744E-4</v>
      </c>
      <c r="V329" s="8">
        <v>0</v>
      </c>
      <c r="W329" s="17">
        <f t="shared" si="55"/>
        <v>0</v>
      </c>
      <c r="X329" s="8">
        <v>0</v>
      </c>
      <c r="Y329" s="17">
        <f t="shared" si="56"/>
        <v>0</v>
      </c>
      <c r="Z329" s="8">
        <v>891</v>
      </c>
      <c r="AA329" s="17">
        <f t="shared" si="57"/>
        <v>1.0600126582880854E-3</v>
      </c>
      <c r="AB329" s="8">
        <v>0</v>
      </c>
      <c r="AC329" s="17">
        <f t="shared" si="58"/>
        <v>0</v>
      </c>
      <c r="AD329" s="8">
        <v>0</v>
      </c>
      <c r="AE329" s="17">
        <f t="shared" si="59"/>
        <v>0</v>
      </c>
      <c r="AF329" s="8">
        <v>0</v>
      </c>
      <c r="AG329" s="17">
        <f t="shared" si="60"/>
        <v>0</v>
      </c>
      <c r="AH329" s="8">
        <v>0</v>
      </c>
      <c r="AI329" s="17">
        <f t="shared" si="61"/>
        <v>0</v>
      </c>
      <c r="AJ329" s="8">
        <v>0</v>
      </c>
      <c r="AK329" s="17">
        <f t="shared" si="62"/>
        <v>0</v>
      </c>
      <c r="AL329" s="8">
        <v>0</v>
      </c>
      <c r="AM329" s="17">
        <f t="shared" si="63"/>
        <v>0</v>
      </c>
      <c r="AN329" s="8">
        <v>1726</v>
      </c>
      <c r="AO329" s="17">
        <f t="shared" si="64"/>
        <v>2.0534027477050903E-3</v>
      </c>
      <c r="AP329" s="8">
        <v>0</v>
      </c>
      <c r="AQ329" s="17">
        <f t="shared" si="65"/>
        <v>0</v>
      </c>
      <c r="AR329" s="8">
        <v>667</v>
      </c>
      <c r="AS329" s="17">
        <f t="shared" si="66"/>
        <v>7.9352238280376325E-4</v>
      </c>
      <c r="AT329" s="8">
        <v>0</v>
      </c>
      <c r="AU329" s="17">
        <f t="shared" si="67"/>
        <v>0</v>
      </c>
      <c r="AV329" s="76"/>
      <c r="AW329" s="76"/>
      <c r="AX329" s="76"/>
      <c r="AY329" s="76"/>
      <c r="AZ329" s="76"/>
    </row>
    <row r="330" spans="1:52" ht="13.9">
      <c r="A330" s="73" t="s">
        <v>85</v>
      </c>
      <c r="B330" s="73" t="s">
        <v>150</v>
      </c>
      <c r="C330" s="28">
        <v>95341</v>
      </c>
      <c r="D330" s="28">
        <v>94380</v>
      </c>
      <c r="E330" s="16">
        <f t="shared" si="47"/>
        <v>0.98992039101750562</v>
      </c>
      <c r="F330" s="8">
        <v>961</v>
      </c>
      <c r="G330" s="16">
        <f t="shared" si="26"/>
        <v>1.0079608982494414E-2</v>
      </c>
      <c r="H330" s="8">
        <v>0</v>
      </c>
      <c r="I330" s="17">
        <f t="shared" si="49"/>
        <v>0</v>
      </c>
      <c r="J330" s="8">
        <v>350</v>
      </c>
      <c r="K330" s="17">
        <f t="shared" si="28"/>
        <v>3.671033448359048E-3</v>
      </c>
      <c r="L330" s="8">
        <v>226</v>
      </c>
      <c r="M330" s="17">
        <f t="shared" si="50"/>
        <v>2.3704387409404139E-3</v>
      </c>
      <c r="N330" s="8">
        <v>0</v>
      </c>
      <c r="O330" s="17">
        <f t="shared" si="51"/>
        <v>0</v>
      </c>
      <c r="P330" s="8">
        <v>0</v>
      </c>
      <c r="Q330" s="17">
        <f t="shared" si="52"/>
        <v>0</v>
      </c>
      <c r="R330" s="8">
        <v>129</v>
      </c>
      <c r="S330" s="17">
        <f t="shared" si="53"/>
        <v>1.3530380423951919E-3</v>
      </c>
      <c r="T330" s="8">
        <v>0</v>
      </c>
      <c r="U330" s="17">
        <f t="shared" si="54"/>
        <v>0</v>
      </c>
      <c r="V330" s="8">
        <v>0</v>
      </c>
      <c r="W330" s="17">
        <f t="shared" si="55"/>
        <v>0</v>
      </c>
      <c r="X330" s="8">
        <v>0</v>
      </c>
      <c r="Y330" s="17">
        <f t="shared" si="56"/>
        <v>0</v>
      </c>
      <c r="Z330" s="8">
        <v>0</v>
      </c>
      <c r="AA330" s="17">
        <f t="shared" si="57"/>
        <v>0</v>
      </c>
      <c r="AB330" s="8">
        <v>80</v>
      </c>
      <c r="AC330" s="17">
        <f t="shared" si="58"/>
        <v>8.3909335962492528E-4</v>
      </c>
      <c r="AD330" s="8">
        <v>0</v>
      </c>
      <c r="AE330" s="17">
        <f t="shared" si="59"/>
        <v>0</v>
      </c>
      <c r="AF330" s="8">
        <v>0</v>
      </c>
      <c r="AG330" s="17">
        <f t="shared" si="60"/>
        <v>0</v>
      </c>
      <c r="AH330" s="8">
        <v>0</v>
      </c>
      <c r="AI330" s="17">
        <f t="shared" si="61"/>
        <v>0</v>
      </c>
      <c r="AJ330" s="8">
        <v>0</v>
      </c>
      <c r="AK330" s="17">
        <f t="shared" si="62"/>
        <v>0</v>
      </c>
      <c r="AL330" s="8">
        <v>10</v>
      </c>
      <c r="AM330" s="17">
        <f t="shared" si="63"/>
        <v>1.0488666995311566E-4</v>
      </c>
      <c r="AN330" s="8">
        <v>134</v>
      </c>
      <c r="AO330" s="17">
        <f t="shared" si="64"/>
        <v>1.4054813773717498E-3</v>
      </c>
      <c r="AP330" s="8">
        <v>0</v>
      </c>
      <c r="AQ330" s="17">
        <f t="shared" si="65"/>
        <v>0</v>
      </c>
      <c r="AR330" s="8">
        <v>32</v>
      </c>
      <c r="AS330" s="17">
        <f t="shared" si="66"/>
        <v>3.356373438499701E-4</v>
      </c>
      <c r="AT330" s="8">
        <v>0</v>
      </c>
      <c r="AU330" s="17">
        <f t="shared" si="67"/>
        <v>0</v>
      </c>
      <c r="AV330" s="76"/>
      <c r="AW330" s="76"/>
      <c r="AX330" s="76"/>
      <c r="AY330" s="76"/>
      <c r="AZ330" s="76"/>
    </row>
    <row r="331" spans="1:52" ht="13.9">
      <c r="A331" s="73" t="s">
        <v>102</v>
      </c>
      <c r="B331" s="73" t="s">
        <v>150</v>
      </c>
      <c r="C331" s="28">
        <v>156270</v>
      </c>
      <c r="D331" s="28">
        <v>155585</v>
      </c>
      <c r="E331" s="16">
        <f t="shared" si="47"/>
        <v>0.99561656108018171</v>
      </c>
      <c r="F331" s="8">
        <v>685</v>
      </c>
      <c r="G331" s="16">
        <f t="shared" si="26"/>
        <v>4.3834389198182631E-3</v>
      </c>
      <c r="H331" s="8">
        <v>0</v>
      </c>
      <c r="I331" s="17">
        <f t="shared" si="49"/>
        <v>0</v>
      </c>
      <c r="J331" s="8">
        <v>169</v>
      </c>
      <c r="K331" s="17">
        <f t="shared" si="28"/>
        <v>1.0814615729186664E-3</v>
      </c>
      <c r="L331" s="8">
        <v>132</v>
      </c>
      <c r="M331" s="17">
        <f t="shared" si="50"/>
        <v>8.4469187943943171E-4</v>
      </c>
      <c r="N331" s="8">
        <v>0</v>
      </c>
      <c r="O331" s="17">
        <f t="shared" si="51"/>
        <v>0</v>
      </c>
      <c r="P331" s="8">
        <v>314</v>
      </c>
      <c r="Q331" s="17">
        <f t="shared" si="52"/>
        <v>2.0093428041210726E-3</v>
      </c>
      <c r="R331" s="8">
        <v>51</v>
      </c>
      <c r="S331" s="17">
        <f t="shared" si="53"/>
        <v>3.2635822614705319E-4</v>
      </c>
      <c r="T331" s="8">
        <v>7</v>
      </c>
      <c r="U331" s="17">
        <f t="shared" si="54"/>
        <v>4.4794266333909257E-5</v>
      </c>
      <c r="V331" s="8">
        <v>0</v>
      </c>
      <c r="W331" s="17">
        <f t="shared" si="55"/>
        <v>0</v>
      </c>
      <c r="X331" s="8">
        <v>0</v>
      </c>
      <c r="Y331" s="17">
        <f t="shared" si="56"/>
        <v>0</v>
      </c>
      <c r="Z331" s="8">
        <v>0</v>
      </c>
      <c r="AA331" s="17">
        <f t="shared" si="57"/>
        <v>0</v>
      </c>
      <c r="AB331" s="8">
        <v>0</v>
      </c>
      <c r="AC331" s="17">
        <f t="shared" si="58"/>
        <v>0</v>
      </c>
      <c r="AD331" s="8">
        <v>0</v>
      </c>
      <c r="AE331" s="17">
        <f t="shared" si="59"/>
        <v>0</v>
      </c>
      <c r="AF331" s="8">
        <v>0</v>
      </c>
      <c r="AG331" s="17">
        <f t="shared" si="60"/>
        <v>0</v>
      </c>
      <c r="AH331" s="8">
        <v>0</v>
      </c>
      <c r="AI331" s="17">
        <f t="shared" si="61"/>
        <v>0</v>
      </c>
      <c r="AJ331" s="8">
        <v>0</v>
      </c>
      <c r="AK331" s="17">
        <f t="shared" si="62"/>
        <v>0</v>
      </c>
      <c r="AL331" s="8">
        <v>0</v>
      </c>
      <c r="AM331" s="17">
        <f t="shared" si="63"/>
        <v>0</v>
      </c>
      <c r="AN331" s="8">
        <v>0</v>
      </c>
      <c r="AO331" s="17">
        <f t="shared" si="64"/>
        <v>0</v>
      </c>
      <c r="AP331" s="8">
        <v>12</v>
      </c>
      <c r="AQ331" s="17">
        <f t="shared" si="65"/>
        <v>7.6790170858130163E-5</v>
      </c>
      <c r="AR331" s="8">
        <v>0</v>
      </c>
      <c r="AS331" s="17">
        <f t="shared" si="66"/>
        <v>0</v>
      </c>
      <c r="AT331" s="8">
        <v>0</v>
      </c>
      <c r="AU331" s="17">
        <f t="shared" si="67"/>
        <v>0</v>
      </c>
      <c r="AV331" s="76"/>
      <c r="AW331" s="76"/>
      <c r="AX331" s="76"/>
      <c r="AY331" s="76"/>
      <c r="AZ331" s="76"/>
    </row>
    <row r="332" spans="1:52" ht="13.9">
      <c r="A332" s="73" t="s">
        <v>81</v>
      </c>
      <c r="B332" s="73" t="s">
        <v>150</v>
      </c>
      <c r="C332" s="52">
        <v>148627</v>
      </c>
      <c r="D332" s="52">
        <v>147156</v>
      </c>
      <c r="E332" s="16">
        <f t="shared" si="47"/>
        <v>0.99010274041728619</v>
      </c>
      <c r="F332" s="8">
        <v>1471</v>
      </c>
      <c r="G332" s="16">
        <f t="shared" si="26"/>
        <v>9.8972595827137733E-3</v>
      </c>
      <c r="H332" s="8">
        <v>0</v>
      </c>
      <c r="I332" s="17">
        <f t="shared" si="49"/>
        <v>0</v>
      </c>
      <c r="J332" s="8">
        <v>400</v>
      </c>
      <c r="K332" s="17">
        <f t="shared" si="28"/>
        <v>2.6913010422063284E-3</v>
      </c>
      <c r="L332" s="8">
        <v>0</v>
      </c>
      <c r="M332" s="17">
        <f t="shared" si="50"/>
        <v>0</v>
      </c>
      <c r="N332" s="8">
        <v>0</v>
      </c>
      <c r="O332" s="17">
        <f t="shared" si="51"/>
        <v>0</v>
      </c>
      <c r="P332" s="8">
        <v>245</v>
      </c>
      <c r="Q332" s="17">
        <f t="shared" si="52"/>
        <v>1.6484218883513764E-3</v>
      </c>
      <c r="R332" s="8">
        <v>219</v>
      </c>
      <c r="S332" s="17">
        <f t="shared" si="53"/>
        <v>1.473487320607965E-3</v>
      </c>
      <c r="T332" s="8">
        <v>145</v>
      </c>
      <c r="U332" s="17">
        <f t="shared" si="54"/>
        <v>9.7559662779979415E-4</v>
      </c>
      <c r="V332" s="8">
        <v>0</v>
      </c>
      <c r="W332" s="17">
        <f t="shared" si="55"/>
        <v>0</v>
      </c>
      <c r="X332" s="8">
        <v>0</v>
      </c>
      <c r="Y332" s="17">
        <f t="shared" si="56"/>
        <v>0</v>
      </c>
      <c r="Z332" s="8">
        <v>0</v>
      </c>
      <c r="AA332" s="17">
        <f t="shared" si="57"/>
        <v>0</v>
      </c>
      <c r="AB332" s="8">
        <v>0</v>
      </c>
      <c r="AC332" s="17">
        <f t="shared" si="58"/>
        <v>0</v>
      </c>
      <c r="AD332" s="8">
        <v>0</v>
      </c>
      <c r="AE332" s="17">
        <f t="shared" si="59"/>
        <v>0</v>
      </c>
      <c r="AF332" s="8">
        <v>0</v>
      </c>
      <c r="AG332" s="17">
        <f t="shared" si="60"/>
        <v>0</v>
      </c>
      <c r="AH332" s="8">
        <v>0</v>
      </c>
      <c r="AI332" s="17">
        <f t="shared" si="61"/>
        <v>0</v>
      </c>
      <c r="AJ332" s="8">
        <v>0</v>
      </c>
      <c r="AK332" s="17">
        <f t="shared" si="62"/>
        <v>0</v>
      </c>
      <c r="AL332" s="8">
        <v>0</v>
      </c>
      <c r="AM332" s="17">
        <f t="shared" si="63"/>
        <v>0</v>
      </c>
      <c r="AN332" s="8">
        <v>180</v>
      </c>
      <c r="AO332" s="17">
        <f t="shared" si="64"/>
        <v>1.2110854689928478E-3</v>
      </c>
      <c r="AP332" s="8">
        <v>34</v>
      </c>
      <c r="AQ332" s="17">
        <f t="shared" si="65"/>
        <v>2.2876058858753792E-4</v>
      </c>
      <c r="AR332" s="8">
        <v>95</v>
      </c>
      <c r="AS332" s="17">
        <f t="shared" si="66"/>
        <v>6.3918399752400305E-4</v>
      </c>
      <c r="AT332" s="8">
        <v>153</v>
      </c>
      <c r="AU332" s="17">
        <f t="shared" si="67"/>
        <v>1.0294226486439206E-3</v>
      </c>
      <c r="AV332" s="76"/>
      <c r="AW332" s="76"/>
      <c r="AX332" s="76"/>
      <c r="AY332" s="76"/>
      <c r="AZ332" s="76"/>
    </row>
    <row r="333" spans="1:52" ht="13.9">
      <c r="A333" s="73" t="s">
        <v>35</v>
      </c>
      <c r="B333" s="73" t="s">
        <v>150</v>
      </c>
      <c r="C333" s="52">
        <v>256114</v>
      </c>
      <c r="D333" s="52">
        <v>253908</v>
      </c>
      <c r="E333" s="16">
        <f t="shared" si="47"/>
        <v>0.99138664813325317</v>
      </c>
      <c r="F333" s="8">
        <v>2206</v>
      </c>
      <c r="G333" s="16">
        <f t="shared" si="26"/>
        <v>8.6133518667468392E-3</v>
      </c>
      <c r="H333" s="8">
        <v>49</v>
      </c>
      <c r="I333" s="17">
        <f t="shared" si="49"/>
        <v>1.9132105234387811E-4</v>
      </c>
      <c r="J333" s="8">
        <v>217</v>
      </c>
      <c r="K333" s="17">
        <f t="shared" si="28"/>
        <v>8.4727894609431739E-4</v>
      </c>
      <c r="L333" s="8">
        <v>183</v>
      </c>
      <c r="M333" s="17">
        <f t="shared" si="50"/>
        <v>7.1452556283529989E-4</v>
      </c>
      <c r="N333" s="8">
        <v>0</v>
      </c>
      <c r="O333" s="17">
        <f t="shared" si="51"/>
        <v>0</v>
      </c>
      <c r="P333" s="8">
        <v>105</v>
      </c>
      <c r="Q333" s="17">
        <f t="shared" si="52"/>
        <v>4.0997368359402454E-4</v>
      </c>
      <c r="R333" s="8">
        <v>86</v>
      </c>
      <c r="S333" s="17">
        <f t="shared" si="53"/>
        <v>3.3578796941986772E-4</v>
      </c>
      <c r="T333" s="8">
        <v>30</v>
      </c>
      <c r="U333" s="17">
        <f t="shared" si="54"/>
        <v>1.1713533816972129E-4</v>
      </c>
      <c r="V333" s="8">
        <v>0</v>
      </c>
      <c r="W333" s="17">
        <f t="shared" si="55"/>
        <v>0</v>
      </c>
      <c r="X333" s="8">
        <v>0</v>
      </c>
      <c r="Y333" s="17">
        <f t="shared" si="56"/>
        <v>0</v>
      </c>
      <c r="Z333" s="8">
        <v>62</v>
      </c>
      <c r="AA333" s="17">
        <f t="shared" si="57"/>
        <v>2.4207969888409068E-4</v>
      </c>
      <c r="AB333" s="8">
        <v>76</v>
      </c>
      <c r="AC333" s="17">
        <f t="shared" si="58"/>
        <v>2.9674285669662728E-4</v>
      </c>
      <c r="AD333" s="8">
        <v>0</v>
      </c>
      <c r="AE333" s="17">
        <f t="shared" si="59"/>
        <v>0</v>
      </c>
      <c r="AF333" s="8">
        <v>0</v>
      </c>
      <c r="AG333" s="17">
        <f t="shared" si="60"/>
        <v>0</v>
      </c>
      <c r="AH333" s="8">
        <v>0</v>
      </c>
      <c r="AI333" s="17">
        <f t="shared" si="61"/>
        <v>0</v>
      </c>
      <c r="AJ333" s="8">
        <v>0</v>
      </c>
      <c r="AK333" s="17">
        <f t="shared" si="62"/>
        <v>0</v>
      </c>
      <c r="AL333" s="8">
        <v>10</v>
      </c>
      <c r="AM333" s="17">
        <f t="shared" si="63"/>
        <v>3.9045112723240433E-5</v>
      </c>
      <c r="AN333" s="8">
        <v>606</v>
      </c>
      <c r="AO333" s="17">
        <f t="shared" si="64"/>
        <v>2.3661338310283701E-3</v>
      </c>
      <c r="AP333" s="8">
        <v>0</v>
      </c>
      <c r="AQ333" s="17">
        <f t="shared" si="65"/>
        <v>0</v>
      </c>
      <c r="AR333" s="8">
        <v>0</v>
      </c>
      <c r="AS333" s="17">
        <f t="shared" si="66"/>
        <v>0</v>
      </c>
      <c r="AT333" s="8">
        <v>0</v>
      </c>
      <c r="AU333" s="17">
        <f t="shared" si="67"/>
        <v>0</v>
      </c>
      <c r="AV333" s="76"/>
      <c r="AW333" s="76"/>
      <c r="AX333" s="76"/>
      <c r="AY333" s="76"/>
      <c r="AZ333" s="76"/>
    </row>
    <row r="334" spans="1:52" ht="14.25">
      <c r="A334" s="73" t="s">
        <v>47</v>
      </c>
      <c r="B334" s="73" t="s">
        <v>150</v>
      </c>
      <c r="C334" s="55">
        <v>275977</v>
      </c>
      <c r="D334" s="55">
        <v>273589</v>
      </c>
      <c r="E334" s="16">
        <f t="shared" si="47"/>
        <v>0.99134710501237422</v>
      </c>
      <c r="F334" s="8">
        <v>2388</v>
      </c>
      <c r="G334" s="16">
        <f t="shared" si="26"/>
        <v>8.652894987625781E-3</v>
      </c>
      <c r="H334" s="8">
        <v>0</v>
      </c>
      <c r="I334" s="17">
        <f t="shared" si="49"/>
        <v>0</v>
      </c>
      <c r="J334" s="8">
        <v>453</v>
      </c>
      <c r="K334" s="17">
        <f t="shared" si="28"/>
        <v>1.6414411345873027E-3</v>
      </c>
      <c r="L334" s="8">
        <v>0</v>
      </c>
      <c r="M334" s="17">
        <f t="shared" si="50"/>
        <v>0</v>
      </c>
      <c r="N334" s="8">
        <v>101</v>
      </c>
      <c r="O334" s="17">
        <f t="shared" si="51"/>
        <v>3.6597252669606523E-4</v>
      </c>
      <c r="P334" s="8">
        <v>62</v>
      </c>
      <c r="Q334" s="17">
        <f t="shared" si="52"/>
        <v>2.2465640252629748E-4</v>
      </c>
      <c r="R334" s="8">
        <v>781</v>
      </c>
      <c r="S334" s="17">
        <f t="shared" si="53"/>
        <v>2.829945973758683E-3</v>
      </c>
      <c r="T334" s="8">
        <v>15</v>
      </c>
      <c r="U334" s="17">
        <f t="shared" si="54"/>
        <v>5.4352355449910679E-5</v>
      </c>
      <c r="V334" s="8">
        <v>0</v>
      </c>
      <c r="W334" s="17">
        <f t="shared" si="55"/>
        <v>0</v>
      </c>
      <c r="X334" s="8">
        <v>0</v>
      </c>
      <c r="Y334" s="17">
        <f t="shared" si="56"/>
        <v>0</v>
      </c>
      <c r="Z334" s="8">
        <v>0</v>
      </c>
      <c r="AA334" s="17">
        <f t="shared" si="57"/>
        <v>0</v>
      </c>
      <c r="AB334" s="8">
        <v>0</v>
      </c>
      <c r="AC334" s="17">
        <f t="shared" si="58"/>
        <v>0</v>
      </c>
      <c r="AD334" s="8">
        <v>0</v>
      </c>
      <c r="AE334" s="17">
        <f t="shared" si="59"/>
        <v>0</v>
      </c>
      <c r="AF334" s="8">
        <v>0</v>
      </c>
      <c r="AG334" s="17">
        <f t="shared" si="60"/>
        <v>0</v>
      </c>
      <c r="AH334" s="8">
        <v>0</v>
      </c>
      <c r="AI334" s="17">
        <f t="shared" si="61"/>
        <v>0</v>
      </c>
      <c r="AJ334" s="8">
        <v>0</v>
      </c>
      <c r="AK334" s="17">
        <f t="shared" si="62"/>
        <v>0</v>
      </c>
      <c r="AL334" s="8">
        <v>0</v>
      </c>
      <c r="AM334" s="17">
        <f t="shared" si="63"/>
        <v>0</v>
      </c>
      <c r="AN334" s="8">
        <v>761</v>
      </c>
      <c r="AO334" s="17">
        <f t="shared" si="64"/>
        <v>2.7574761664921352E-3</v>
      </c>
      <c r="AP334" s="8">
        <v>0</v>
      </c>
      <c r="AQ334" s="17">
        <f t="shared" si="65"/>
        <v>0</v>
      </c>
      <c r="AR334" s="8">
        <v>64</v>
      </c>
      <c r="AS334" s="17">
        <f t="shared" si="66"/>
        <v>2.3190338325295223E-4</v>
      </c>
      <c r="AT334" s="8">
        <v>103</v>
      </c>
      <c r="AU334" s="17">
        <f t="shared" si="67"/>
        <v>3.7321950742271999E-4</v>
      </c>
      <c r="AV334" s="76"/>
      <c r="AW334" s="76"/>
      <c r="AX334" s="76"/>
      <c r="AY334" s="76"/>
      <c r="AZ334" s="76"/>
    </row>
    <row r="335" spans="1:52" ht="13.9">
      <c r="A335" s="73" t="s">
        <v>155</v>
      </c>
      <c r="B335" s="73" t="s">
        <v>150</v>
      </c>
      <c r="C335" s="86">
        <v>319442</v>
      </c>
      <c r="D335" s="8">
        <v>314667</v>
      </c>
      <c r="E335" s="16">
        <f t="shared" si="47"/>
        <v>0.98505205952880337</v>
      </c>
      <c r="F335" s="8">
        <v>4775</v>
      </c>
      <c r="G335" s="16">
        <f t="shared" si="26"/>
        <v>1.4947940471196649E-2</v>
      </c>
      <c r="H335" s="8">
        <v>0</v>
      </c>
      <c r="I335" s="17">
        <f t="shared" si="49"/>
        <v>0</v>
      </c>
      <c r="J335" s="8">
        <v>0</v>
      </c>
      <c r="K335" s="17">
        <f t="shared" si="28"/>
        <v>0</v>
      </c>
      <c r="L335" s="8">
        <v>1095</v>
      </c>
      <c r="M335" s="17">
        <f t="shared" si="50"/>
        <v>3.4278523174786032E-3</v>
      </c>
      <c r="N335" s="8">
        <v>0</v>
      </c>
      <c r="O335" s="17">
        <f t="shared" si="51"/>
        <v>0</v>
      </c>
      <c r="P335" s="8">
        <v>600</v>
      </c>
      <c r="Q335" s="17">
        <f t="shared" si="52"/>
        <v>1.8782752424540293E-3</v>
      </c>
      <c r="R335" s="8">
        <v>635</v>
      </c>
      <c r="S335" s="17">
        <f t="shared" si="53"/>
        <v>1.9878412982638474E-3</v>
      </c>
      <c r="T335" s="8">
        <v>0</v>
      </c>
      <c r="U335" s="17">
        <f t="shared" si="54"/>
        <v>0</v>
      </c>
      <c r="V335" s="8">
        <v>0</v>
      </c>
      <c r="W335" s="17">
        <f t="shared" si="55"/>
        <v>0</v>
      </c>
      <c r="X335" s="8">
        <v>0</v>
      </c>
      <c r="Y335" s="17">
        <f t="shared" si="56"/>
        <v>0</v>
      </c>
      <c r="Z335" s="8">
        <v>0</v>
      </c>
      <c r="AA335" s="17">
        <f t="shared" si="57"/>
        <v>0</v>
      </c>
      <c r="AB335" s="8">
        <v>51</v>
      </c>
      <c r="AC335" s="17">
        <f t="shared" si="58"/>
        <v>1.5965339560859249E-4</v>
      </c>
      <c r="AD335" s="8">
        <v>0</v>
      </c>
      <c r="AE335" s="17">
        <f t="shared" si="59"/>
        <v>0</v>
      </c>
      <c r="AF335" s="8">
        <v>0</v>
      </c>
      <c r="AG335" s="17">
        <f t="shared" si="60"/>
        <v>0</v>
      </c>
      <c r="AH335" s="8">
        <v>0</v>
      </c>
      <c r="AI335" s="17">
        <f t="shared" si="61"/>
        <v>0</v>
      </c>
      <c r="AJ335" s="8">
        <v>0</v>
      </c>
      <c r="AK335" s="17">
        <f t="shared" si="62"/>
        <v>0</v>
      </c>
      <c r="AL335" s="8">
        <v>1456</v>
      </c>
      <c r="AM335" s="17">
        <f t="shared" si="63"/>
        <v>4.557947921688444E-3</v>
      </c>
      <c r="AN335" s="8">
        <v>474</v>
      </c>
      <c r="AO335" s="17">
        <f t="shared" si="64"/>
        <v>1.483837441538683E-3</v>
      </c>
      <c r="AP335" s="8">
        <v>0</v>
      </c>
      <c r="AQ335" s="17">
        <f t="shared" si="65"/>
        <v>0</v>
      </c>
      <c r="AR335" s="8">
        <v>0</v>
      </c>
      <c r="AS335" s="17">
        <f t="shared" si="66"/>
        <v>0</v>
      </c>
      <c r="AT335" s="8">
        <v>0</v>
      </c>
      <c r="AU335" s="17">
        <f t="shared" si="67"/>
        <v>0</v>
      </c>
      <c r="AV335" s="76"/>
      <c r="AW335" s="76"/>
      <c r="AX335" s="76"/>
      <c r="AY335" s="76"/>
      <c r="AZ335" s="76"/>
    </row>
    <row r="336" spans="1:52" ht="13.9">
      <c r="A336" s="73" t="s">
        <v>151</v>
      </c>
      <c r="B336" s="73" t="s">
        <v>150</v>
      </c>
      <c r="C336" s="86">
        <v>343228</v>
      </c>
      <c r="D336" s="8">
        <v>338533</v>
      </c>
      <c r="E336" s="16">
        <f t="shared" si="47"/>
        <v>0.98632104606850257</v>
      </c>
      <c r="F336" s="8">
        <v>4695</v>
      </c>
      <c r="G336" s="16">
        <f t="shared" si="26"/>
        <v>1.367895393149743E-2</v>
      </c>
      <c r="H336" s="8">
        <v>0</v>
      </c>
      <c r="I336" s="17">
        <f t="shared" si="49"/>
        <v>0</v>
      </c>
      <c r="J336" s="8">
        <v>137</v>
      </c>
      <c r="K336" s="17">
        <f t="shared" si="28"/>
        <v>3.9915158436957355E-4</v>
      </c>
      <c r="L336" s="8">
        <v>737</v>
      </c>
      <c r="M336" s="17">
        <f t="shared" si="50"/>
        <v>2.1472607129954433E-3</v>
      </c>
      <c r="N336" s="8">
        <v>0</v>
      </c>
      <c r="O336" s="17">
        <f t="shared" si="51"/>
        <v>0</v>
      </c>
      <c r="P336" s="8">
        <v>1193</v>
      </c>
      <c r="Q336" s="17">
        <f t="shared" si="52"/>
        <v>3.4758236507511043E-3</v>
      </c>
      <c r="R336" s="8">
        <v>0</v>
      </c>
      <c r="S336" s="17">
        <f t="shared" si="53"/>
        <v>0</v>
      </c>
      <c r="T336" s="8">
        <v>0</v>
      </c>
      <c r="U336" s="17">
        <f t="shared" si="54"/>
        <v>0</v>
      </c>
      <c r="V336" s="8">
        <v>0</v>
      </c>
      <c r="W336" s="17">
        <f t="shared" si="55"/>
        <v>0</v>
      </c>
      <c r="X336" s="8">
        <v>0</v>
      </c>
      <c r="Y336" s="17">
        <f t="shared" si="56"/>
        <v>0</v>
      </c>
      <c r="Z336" s="8">
        <v>0</v>
      </c>
      <c r="AA336" s="17">
        <f t="shared" si="57"/>
        <v>0</v>
      </c>
      <c r="AB336" s="8">
        <v>73</v>
      </c>
      <c r="AC336" s="17">
        <f t="shared" si="58"/>
        <v>2.1268661064948081E-4</v>
      </c>
      <c r="AD336" s="8">
        <v>0</v>
      </c>
      <c r="AE336" s="17">
        <f t="shared" si="59"/>
        <v>0</v>
      </c>
      <c r="AF336" s="8">
        <v>0</v>
      </c>
      <c r="AG336" s="17">
        <f t="shared" si="60"/>
        <v>0</v>
      </c>
      <c r="AH336" s="8">
        <v>0</v>
      </c>
      <c r="AI336" s="17">
        <f t="shared" si="61"/>
        <v>0</v>
      </c>
      <c r="AJ336" s="8">
        <v>0</v>
      </c>
      <c r="AK336" s="17">
        <f t="shared" si="62"/>
        <v>0</v>
      </c>
      <c r="AL336" s="8">
        <v>172</v>
      </c>
      <c r="AM336" s="17">
        <f t="shared" si="63"/>
        <v>5.0112461687274931E-4</v>
      </c>
      <c r="AN336" s="8">
        <v>2240</v>
      </c>
      <c r="AO336" s="17">
        <f t="shared" si="64"/>
        <v>6.5262740802032471E-3</v>
      </c>
      <c r="AP336" s="8">
        <v>143</v>
      </c>
      <c r="AQ336" s="17">
        <f t="shared" si="65"/>
        <v>4.1663267565583229E-4</v>
      </c>
      <c r="AR336" s="8">
        <v>0</v>
      </c>
      <c r="AS336" s="17">
        <f t="shared" si="66"/>
        <v>0</v>
      </c>
      <c r="AT336" s="8">
        <v>0</v>
      </c>
      <c r="AU336" s="17">
        <f t="shared" si="67"/>
        <v>0</v>
      </c>
      <c r="AV336" s="76"/>
      <c r="AW336" s="76"/>
      <c r="AX336" s="76"/>
      <c r="AY336" s="76"/>
      <c r="AZ336" s="76"/>
    </row>
    <row r="337" spans="1:52" ht="13.9">
      <c r="A337" s="73" t="s">
        <v>161</v>
      </c>
      <c r="B337" s="73" t="s">
        <v>150</v>
      </c>
      <c r="C337" s="86">
        <v>57308</v>
      </c>
      <c r="D337" s="8">
        <v>56682</v>
      </c>
      <c r="E337" s="16">
        <f t="shared" si="47"/>
        <v>0.98907656871640959</v>
      </c>
      <c r="F337" s="8">
        <v>626</v>
      </c>
      <c r="G337" s="16">
        <f t="shared" si="26"/>
        <v>1.0923431283590425E-2</v>
      </c>
      <c r="H337" s="8">
        <v>0</v>
      </c>
      <c r="I337" s="17">
        <f t="shared" si="49"/>
        <v>0</v>
      </c>
      <c r="J337" s="8">
        <v>41</v>
      </c>
      <c r="K337" s="17">
        <f t="shared" si="28"/>
        <v>7.1543240036295102E-4</v>
      </c>
      <c r="L337" s="8">
        <v>84</v>
      </c>
      <c r="M337" s="17">
        <f t="shared" si="50"/>
        <v>1.4657639422070217E-3</v>
      </c>
      <c r="N337" s="8">
        <v>0</v>
      </c>
      <c r="O337" s="17">
        <f t="shared" si="51"/>
        <v>0</v>
      </c>
      <c r="P337" s="8">
        <v>130</v>
      </c>
      <c r="Q337" s="17">
        <f t="shared" si="52"/>
        <v>2.2684441962727716E-3</v>
      </c>
      <c r="R337" s="8">
        <v>0</v>
      </c>
      <c r="S337" s="17">
        <f t="shared" si="53"/>
        <v>0</v>
      </c>
      <c r="T337" s="8">
        <v>0</v>
      </c>
      <c r="U337" s="17">
        <f t="shared" si="54"/>
        <v>0</v>
      </c>
      <c r="V337" s="8">
        <v>0</v>
      </c>
      <c r="W337" s="17">
        <f t="shared" si="55"/>
        <v>0</v>
      </c>
      <c r="X337" s="8">
        <v>0</v>
      </c>
      <c r="Y337" s="17">
        <f t="shared" si="56"/>
        <v>0</v>
      </c>
      <c r="Z337" s="8">
        <v>0</v>
      </c>
      <c r="AA337" s="17">
        <f t="shared" si="57"/>
        <v>0</v>
      </c>
      <c r="AB337" s="8">
        <v>11</v>
      </c>
      <c r="AC337" s="17">
        <f t="shared" si="58"/>
        <v>1.9194527814615762E-4</v>
      </c>
      <c r="AD337" s="8">
        <v>0</v>
      </c>
      <c r="AE337" s="17">
        <f t="shared" si="59"/>
        <v>0</v>
      </c>
      <c r="AF337" s="8">
        <v>0</v>
      </c>
      <c r="AG337" s="17">
        <f t="shared" si="60"/>
        <v>0</v>
      </c>
      <c r="AH337" s="8">
        <v>0</v>
      </c>
      <c r="AI337" s="17">
        <f t="shared" si="61"/>
        <v>0</v>
      </c>
      <c r="AJ337" s="8">
        <v>0</v>
      </c>
      <c r="AK337" s="17">
        <f t="shared" si="62"/>
        <v>0</v>
      </c>
      <c r="AL337" s="8">
        <v>140</v>
      </c>
      <c r="AM337" s="17">
        <f t="shared" si="63"/>
        <v>2.4429399036783694E-3</v>
      </c>
      <c r="AN337" s="8">
        <v>220</v>
      </c>
      <c r="AO337" s="17">
        <f t="shared" si="64"/>
        <v>3.8389055629231522E-3</v>
      </c>
      <c r="AP337" s="8">
        <v>0</v>
      </c>
      <c r="AQ337" s="17">
        <f t="shared" si="65"/>
        <v>0</v>
      </c>
      <c r="AR337" s="8">
        <v>0</v>
      </c>
      <c r="AS337" s="17">
        <f t="shared" si="66"/>
        <v>0</v>
      </c>
      <c r="AT337" s="8">
        <v>0</v>
      </c>
      <c r="AU337" s="17">
        <f t="shared" si="67"/>
        <v>0</v>
      </c>
      <c r="AV337" s="76"/>
      <c r="AW337" s="76"/>
      <c r="AX337" s="76"/>
      <c r="AY337" s="76"/>
      <c r="AZ337" s="76"/>
    </row>
    <row r="338" spans="1:52" ht="13.9">
      <c r="A338" s="73" t="s">
        <v>154</v>
      </c>
      <c r="B338" s="73" t="s">
        <v>150</v>
      </c>
      <c r="C338" s="86">
        <v>225613</v>
      </c>
      <c r="D338" s="8">
        <v>222375</v>
      </c>
      <c r="E338" s="16">
        <f t="shared" si="47"/>
        <v>0.985647990142412</v>
      </c>
      <c r="F338" s="8">
        <v>3238</v>
      </c>
      <c r="G338" s="16">
        <f t="shared" si="26"/>
        <v>1.4352009857587994E-2</v>
      </c>
      <c r="H338" s="8">
        <v>0</v>
      </c>
      <c r="I338" s="17">
        <f t="shared" si="49"/>
        <v>0</v>
      </c>
      <c r="J338" s="8">
        <v>148</v>
      </c>
      <c r="K338" s="17">
        <f t="shared" si="28"/>
        <v>6.5599056791940179E-4</v>
      </c>
      <c r="L338" s="8">
        <v>60</v>
      </c>
      <c r="M338" s="17">
        <f t="shared" si="50"/>
        <v>2.6594212212948721E-4</v>
      </c>
      <c r="N338" s="8">
        <v>0</v>
      </c>
      <c r="O338" s="17">
        <f t="shared" si="51"/>
        <v>0</v>
      </c>
      <c r="P338" s="8">
        <v>1532</v>
      </c>
      <c r="Q338" s="17">
        <f t="shared" si="52"/>
        <v>6.7903888517062408E-3</v>
      </c>
      <c r="R338" s="8">
        <v>0</v>
      </c>
      <c r="S338" s="17">
        <f t="shared" si="53"/>
        <v>0</v>
      </c>
      <c r="T338" s="8">
        <v>0</v>
      </c>
      <c r="U338" s="17">
        <f t="shared" si="54"/>
        <v>0</v>
      </c>
      <c r="V338" s="8">
        <v>0</v>
      </c>
      <c r="W338" s="17">
        <f t="shared" si="55"/>
        <v>0</v>
      </c>
      <c r="X338" s="8">
        <v>0</v>
      </c>
      <c r="Y338" s="17">
        <f t="shared" si="56"/>
        <v>0</v>
      </c>
      <c r="Z338" s="8">
        <v>0</v>
      </c>
      <c r="AA338" s="17">
        <f t="shared" si="57"/>
        <v>0</v>
      </c>
      <c r="AB338" s="8">
        <v>6</v>
      </c>
      <c r="AC338" s="17">
        <f t="shared" si="58"/>
        <v>2.6594212212948721E-5</v>
      </c>
      <c r="AD338" s="8">
        <v>0</v>
      </c>
      <c r="AE338" s="17">
        <f t="shared" si="59"/>
        <v>0</v>
      </c>
      <c r="AF338" s="8">
        <v>0</v>
      </c>
      <c r="AG338" s="17">
        <f t="shared" si="60"/>
        <v>0</v>
      </c>
      <c r="AH338" s="8">
        <v>0</v>
      </c>
      <c r="AI338" s="17">
        <f t="shared" si="61"/>
        <v>0</v>
      </c>
      <c r="AJ338" s="8">
        <v>0</v>
      </c>
      <c r="AK338" s="17">
        <f t="shared" si="62"/>
        <v>0</v>
      </c>
      <c r="AL338" s="8">
        <v>1092</v>
      </c>
      <c r="AM338" s="17">
        <f t="shared" si="63"/>
        <v>4.8401466227566674E-3</v>
      </c>
      <c r="AN338" s="8">
        <v>447</v>
      </c>
      <c r="AO338" s="17">
        <f t="shared" si="64"/>
        <v>1.9812688098646797E-3</v>
      </c>
      <c r="AP338" s="8">
        <v>0</v>
      </c>
      <c r="AQ338" s="17">
        <f t="shared" si="65"/>
        <v>0</v>
      </c>
      <c r="AR338" s="8">
        <v>0</v>
      </c>
      <c r="AS338" s="17">
        <f t="shared" si="66"/>
        <v>0</v>
      </c>
      <c r="AT338" s="8">
        <v>0</v>
      </c>
      <c r="AU338" s="17">
        <f t="shared" si="67"/>
        <v>0</v>
      </c>
      <c r="AV338" s="76"/>
      <c r="AW338" s="76"/>
      <c r="AX338" s="76"/>
      <c r="AY338" s="76"/>
      <c r="AZ338" s="76"/>
    </row>
    <row r="339" spans="1:52" ht="13.9">
      <c r="A339" s="73" t="s">
        <v>158</v>
      </c>
      <c r="B339" s="73" t="s">
        <v>150</v>
      </c>
      <c r="C339" s="86">
        <v>225801</v>
      </c>
      <c r="D339" s="8">
        <v>223427</v>
      </c>
      <c r="E339" s="16">
        <f t="shared" si="47"/>
        <v>0.98948631759823913</v>
      </c>
      <c r="F339" s="8">
        <v>2374</v>
      </c>
      <c r="G339" s="16">
        <f t="shared" si="26"/>
        <v>1.0513682401760843E-2</v>
      </c>
      <c r="H339" s="8">
        <v>0</v>
      </c>
      <c r="I339" s="17">
        <f t="shared" si="49"/>
        <v>0</v>
      </c>
      <c r="J339" s="8">
        <v>115</v>
      </c>
      <c r="K339" s="17">
        <f t="shared" si="28"/>
        <v>5.0929801019481758E-4</v>
      </c>
      <c r="L339" s="8">
        <v>396</v>
      </c>
      <c r="M339" s="17">
        <f t="shared" si="50"/>
        <v>1.7537566264099805E-3</v>
      </c>
      <c r="N339" s="8">
        <v>0</v>
      </c>
      <c r="O339" s="17">
        <f t="shared" si="51"/>
        <v>0</v>
      </c>
      <c r="P339" s="8">
        <v>734</v>
      </c>
      <c r="Q339" s="17">
        <f t="shared" si="52"/>
        <v>3.2506499085477921E-3</v>
      </c>
      <c r="R339" s="8">
        <v>0</v>
      </c>
      <c r="S339" s="17">
        <f t="shared" si="53"/>
        <v>0</v>
      </c>
      <c r="T339" s="8">
        <v>0</v>
      </c>
      <c r="U339" s="17">
        <f t="shared" si="54"/>
        <v>0</v>
      </c>
      <c r="V339" s="8">
        <v>0</v>
      </c>
      <c r="W339" s="17">
        <f t="shared" si="55"/>
        <v>0</v>
      </c>
      <c r="X339" s="8">
        <v>0</v>
      </c>
      <c r="Y339" s="17">
        <f t="shared" si="56"/>
        <v>0</v>
      </c>
      <c r="Z339" s="8">
        <v>0</v>
      </c>
      <c r="AA339" s="17">
        <f t="shared" si="57"/>
        <v>0</v>
      </c>
      <c r="AB339" s="8">
        <v>3</v>
      </c>
      <c r="AC339" s="17">
        <f t="shared" si="58"/>
        <v>1.3286035048560458E-5</v>
      </c>
      <c r="AD339" s="8">
        <v>0</v>
      </c>
      <c r="AE339" s="17">
        <f t="shared" si="59"/>
        <v>0</v>
      </c>
      <c r="AF339" s="8">
        <v>0</v>
      </c>
      <c r="AG339" s="17">
        <f t="shared" si="60"/>
        <v>0</v>
      </c>
      <c r="AH339" s="8">
        <v>0</v>
      </c>
      <c r="AI339" s="17">
        <f t="shared" si="61"/>
        <v>0</v>
      </c>
      <c r="AJ339" s="8">
        <v>0</v>
      </c>
      <c r="AK339" s="17">
        <f t="shared" si="62"/>
        <v>0</v>
      </c>
      <c r="AL339" s="8">
        <v>45</v>
      </c>
      <c r="AM339" s="17">
        <f t="shared" si="63"/>
        <v>1.9929052572840688E-4</v>
      </c>
      <c r="AN339" s="8">
        <v>921</v>
      </c>
      <c r="AO339" s="17">
        <f t="shared" si="64"/>
        <v>4.0788127599080603E-3</v>
      </c>
      <c r="AP339" s="8">
        <v>80</v>
      </c>
      <c r="AQ339" s="17">
        <f t="shared" si="65"/>
        <v>3.5429426796161222E-4</v>
      </c>
      <c r="AR339" s="8">
        <v>80</v>
      </c>
      <c r="AS339" s="17">
        <f t="shared" si="66"/>
        <v>3.5429426796161222E-4</v>
      </c>
      <c r="AT339" s="8">
        <v>0</v>
      </c>
      <c r="AU339" s="17">
        <f t="shared" si="67"/>
        <v>0</v>
      </c>
      <c r="AV339" s="76"/>
      <c r="AW339" s="76"/>
      <c r="AX339" s="76"/>
      <c r="AY339" s="76"/>
      <c r="AZ339" s="76"/>
    </row>
    <row r="340" spans="1:52" ht="13.9">
      <c r="A340" s="73" t="s">
        <v>159</v>
      </c>
      <c r="B340" s="73" t="s">
        <v>150</v>
      </c>
      <c r="C340" s="86">
        <v>530812</v>
      </c>
      <c r="D340" s="8">
        <v>524986</v>
      </c>
      <c r="E340" s="16">
        <f t="shared" si="47"/>
        <v>0.98902436267454386</v>
      </c>
      <c r="F340" s="8">
        <v>5826</v>
      </c>
      <c r="G340" s="16">
        <f t="shared" si="26"/>
        <v>1.0975637325456094E-2</v>
      </c>
      <c r="H340" s="8">
        <v>0</v>
      </c>
      <c r="I340" s="17">
        <f t="shared" si="49"/>
        <v>0</v>
      </c>
      <c r="J340" s="8">
        <v>0</v>
      </c>
      <c r="K340" s="17">
        <f t="shared" si="28"/>
        <v>0</v>
      </c>
      <c r="L340" s="8">
        <v>1512</v>
      </c>
      <c r="M340" s="17">
        <f t="shared" si="50"/>
        <v>2.8484661235993157E-3</v>
      </c>
      <c r="N340" s="8">
        <v>0</v>
      </c>
      <c r="O340" s="17">
        <f t="shared" si="51"/>
        <v>0</v>
      </c>
      <c r="P340" s="8">
        <v>1660</v>
      </c>
      <c r="Q340" s="17">
        <f t="shared" si="52"/>
        <v>3.1272842362267618E-3</v>
      </c>
      <c r="R340" s="8">
        <v>0</v>
      </c>
      <c r="S340" s="17">
        <f t="shared" si="53"/>
        <v>0</v>
      </c>
      <c r="T340" s="8">
        <v>0</v>
      </c>
      <c r="U340" s="17">
        <f t="shared" si="54"/>
        <v>0</v>
      </c>
      <c r="V340" s="8">
        <v>0</v>
      </c>
      <c r="W340" s="17">
        <f t="shared" si="55"/>
        <v>0</v>
      </c>
      <c r="X340" s="8">
        <v>0</v>
      </c>
      <c r="Y340" s="17">
        <f t="shared" si="56"/>
        <v>0</v>
      </c>
      <c r="Z340" s="8">
        <v>0</v>
      </c>
      <c r="AA340" s="17">
        <f t="shared" si="57"/>
        <v>0</v>
      </c>
      <c r="AB340" s="8">
        <v>34</v>
      </c>
      <c r="AC340" s="17">
        <f t="shared" si="58"/>
        <v>6.4052809657656569E-5</v>
      </c>
      <c r="AD340" s="8">
        <v>0</v>
      </c>
      <c r="AE340" s="17">
        <f t="shared" si="59"/>
        <v>0</v>
      </c>
      <c r="AF340" s="8">
        <v>0</v>
      </c>
      <c r="AG340" s="17">
        <f t="shared" si="60"/>
        <v>0</v>
      </c>
      <c r="AH340" s="8">
        <v>0</v>
      </c>
      <c r="AI340" s="17">
        <f t="shared" si="61"/>
        <v>0</v>
      </c>
      <c r="AJ340" s="8">
        <v>0</v>
      </c>
      <c r="AK340" s="17">
        <f t="shared" si="62"/>
        <v>0</v>
      </c>
      <c r="AL340" s="8">
        <v>344</v>
      </c>
      <c r="AM340" s="17">
        <f t="shared" si="63"/>
        <v>6.4806372124217237E-4</v>
      </c>
      <c r="AN340" s="8">
        <v>1838</v>
      </c>
      <c r="AO340" s="17">
        <f t="shared" si="64"/>
        <v>3.4626195338462581E-3</v>
      </c>
      <c r="AP340" s="8">
        <v>356</v>
      </c>
      <c r="AQ340" s="17">
        <f t="shared" si="65"/>
        <v>6.7067059523899237E-4</v>
      </c>
      <c r="AR340" s="8">
        <v>0</v>
      </c>
      <c r="AS340" s="17">
        <f t="shared" si="66"/>
        <v>0</v>
      </c>
      <c r="AT340" s="8">
        <v>0</v>
      </c>
      <c r="AU340" s="17">
        <f t="shared" si="67"/>
        <v>0</v>
      </c>
      <c r="AV340" s="76"/>
      <c r="AW340" s="76"/>
      <c r="AX340" s="76"/>
      <c r="AY340" s="76"/>
      <c r="AZ340" s="76"/>
    </row>
    <row r="341" spans="1:52" ht="13.9">
      <c r="A341" s="73" t="s">
        <v>163</v>
      </c>
      <c r="B341" s="73" t="s">
        <v>150</v>
      </c>
      <c r="C341" s="86">
        <v>50964</v>
      </c>
      <c r="D341" s="8">
        <v>50715</v>
      </c>
      <c r="E341" s="16">
        <f t="shared" si="47"/>
        <v>0.99511419825759362</v>
      </c>
      <c r="F341" s="8">
        <v>249</v>
      </c>
      <c r="G341" s="16">
        <f t="shared" si="26"/>
        <v>4.8858017424064041E-3</v>
      </c>
      <c r="H341" s="8">
        <v>0</v>
      </c>
      <c r="I341" s="17">
        <f t="shared" si="49"/>
        <v>0</v>
      </c>
      <c r="J341" s="8">
        <v>22</v>
      </c>
      <c r="K341" s="17">
        <f t="shared" si="28"/>
        <v>4.3167726238128873E-4</v>
      </c>
      <c r="L341" s="8">
        <v>19</v>
      </c>
      <c r="M341" s="17">
        <f t="shared" si="50"/>
        <v>3.7281218114747667E-4</v>
      </c>
      <c r="N341" s="8">
        <v>0</v>
      </c>
      <c r="O341" s="17">
        <f t="shared" si="51"/>
        <v>0</v>
      </c>
      <c r="P341" s="8">
        <v>153</v>
      </c>
      <c r="Q341" s="17">
        <f t="shared" si="52"/>
        <v>3.0021191429244172E-3</v>
      </c>
      <c r="R341" s="8">
        <v>0</v>
      </c>
      <c r="S341" s="17">
        <f t="shared" si="53"/>
        <v>0</v>
      </c>
      <c r="T341" s="8">
        <v>0</v>
      </c>
      <c r="U341" s="17">
        <f t="shared" si="54"/>
        <v>0</v>
      </c>
      <c r="V341" s="8">
        <v>0</v>
      </c>
      <c r="W341" s="17">
        <f t="shared" si="55"/>
        <v>0</v>
      </c>
      <c r="X341" s="8">
        <v>0</v>
      </c>
      <c r="Y341" s="17">
        <f t="shared" si="56"/>
        <v>0</v>
      </c>
      <c r="Z341" s="8">
        <v>0</v>
      </c>
      <c r="AA341" s="17">
        <f t="shared" si="57"/>
        <v>0</v>
      </c>
      <c r="AB341" s="8">
        <v>8</v>
      </c>
      <c r="AC341" s="17">
        <f t="shared" si="58"/>
        <v>1.5697354995683227E-4</v>
      </c>
      <c r="AD341" s="8">
        <v>0</v>
      </c>
      <c r="AE341" s="17">
        <f t="shared" si="59"/>
        <v>0</v>
      </c>
      <c r="AF341" s="8">
        <v>0</v>
      </c>
      <c r="AG341" s="17">
        <f t="shared" si="60"/>
        <v>0</v>
      </c>
      <c r="AH341" s="8">
        <v>0</v>
      </c>
      <c r="AI341" s="17">
        <f t="shared" si="61"/>
        <v>0</v>
      </c>
      <c r="AJ341" s="8">
        <v>0</v>
      </c>
      <c r="AK341" s="17">
        <f t="shared" si="62"/>
        <v>0</v>
      </c>
      <c r="AL341" s="8">
        <v>21</v>
      </c>
      <c r="AM341" s="17">
        <f t="shared" si="63"/>
        <v>4.1205556863668471E-4</v>
      </c>
      <c r="AN341" s="8">
        <v>23</v>
      </c>
      <c r="AO341" s="17">
        <f t="shared" si="64"/>
        <v>4.512989561258928E-4</v>
      </c>
      <c r="AP341" s="8">
        <v>3</v>
      </c>
      <c r="AQ341" s="17">
        <f t="shared" si="65"/>
        <v>5.8865081233812103E-5</v>
      </c>
      <c r="AR341" s="8">
        <v>0</v>
      </c>
      <c r="AS341" s="17">
        <f t="shared" si="66"/>
        <v>0</v>
      </c>
      <c r="AT341" s="8">
        <v>0</v>
      </c>
      <c r="AU341" s="17">
        <f t="shared" si="67"/>
        <v>0</v>
      </c>
      <c r="AV341" s="76"/>
      <c r="AW341" s="76"/>
      <c r="AX341" s="76"/>
      <c r="AY341" s="76"/>
      <c r="AZ341" s="76"/>
    </row>
    <row r="342" spans="1:52" ht="19.5" customHeight="1">
      <c r="A342" s="73" t="s">
        <v>162</v>
      </c>
      <c r="B342" s="73" t="s">
        <v>150</v>
      </c>
      <c r="C342" s="86">
        <v>93717</v>
      </c>
      <c r="D342" s="8">
        <v>92967</v>
      </c>
      <c r="E342" s="16">
        <f t="shared" si="47"/>
        <v>0.99199718300841899</v>
      </c>
      <c r="F342" s="8">
        <v>750</v>
      </c>
      <c r="G342" s="16">
        <f t="shared" si="26"/>
        <v>8.0028169915810372E-3</v>
      </c>
      <c r="H342" s="8">
        <v>0</v>
      </c>
      <c r="I342" s="17">
        <f t="shared" si="49"/>
        <v>0</v>
      </c>
      <c r="J342" s="8">
        <v>17</v>
      </c>
      <c r="K342" s="17">
        <f t="shared" si="28"/>
        <v>1.8139718514250349E-4</v>
      </c>
      <c r="L342" s="8">
        <v>40</v>
      </c>
      <c r="M342" s="17">
        <f t="shared" si="50"/>
        <v>4.2681690621765528E-4</v>
      </c>
      <c r="N342" s="8">
        <v>0</v>
      </c>
      <c r="O342" s="17">
        <f t="shared" si="51"/>
        <v>0</v>
      </c>
      <c r="P342" s="8">
        <v>359</v>
      </c>
      <c r="Q342" s="17">
        <f t="shared" si="52"/>
        <v>3.830681733303456E-3</v>
      </c>
      <c r="R342" s="8">
        <v>0</v>
      </c>
      <c r="S342" s="17">
        <f t="shared" si="53"/>
        <v>0</v>
      </c>
      <c r="T342" s="8">
        <v>0</v>
      </c>
      <c r="U342" s="17">
        <f t="shared" si="54"/>
        <v>0</v>
      </c>
      <c r="V342" s="8">
        <v>0</v>
      </c>
      <c r="W342" s="17">
        <f t="shared" si="55"/>
        <v>0</v>
      </c>
      <c r="X342" s="8">
        <v>0</v>
      </c>
      <c r="Y342" s="17">
        <f t="shared" si="56"/>
        <v>0</v>
      </c>
      <c r="Z342" s="8">
        <v>0</v>
      </c>
      <c r="AA342" s="17">
        <f t="shared" si="57"/>
        <v>0</v>
      </c>
      <c r="AB342" s="8">
        <v>73</v>
      </c>
      <c r="AC342" s="17">
        <f t="shared" si="58"/>
        <v>7.7894085384722089E-4</v>
      </c>
      <c r="AD342" s="8">
        <v>0</v>
      </c>
      <c r="AE342" s="17">
        <f t="shared" si="59"/>
        <v>0</v>
      </c>
      <c r="AF342" s="8">
        <v>0</v>
      </c>
      <c r="AG342" s="17">
        <f t="shared" si="60"/>
        <v>0</v>
      </c>
      <c r="AH342" s="8">
        <v>0</v>
      </c>
      <c r="AI342" s="17">
        <f t="shared" si="61"/>
        <v>0</v>
      </c>
      <c r="AJ342" s="8">
        <v>0</v>
      </c>
      <c r="AK342" s="17">
        <f t="shared" si="62"/>
        <v>0</v>
      </c>
      <c r="AL342" s="8">
        <v>35</v>
      </c>
      <c r="AM342" s="17">
        <f t="shared" si="63"/>
        <v>3.7346479294044838E-4</v>
      </c>
      <c r="AN342" s="8">
        <v>218</v>
      </c>
      <c r="AO342" s="17">
        <f t="shared" si="64"/>
        <v>2.3261521388862213E-3</v>
      </c>
      <c r="AP342" s="8">
        <v>8</v>
      </c>
      <c r="AQ342" s="17">
        <f t="shared" si="65"/>
        <v>8.536338124353105E-5</v>
      </c>
      <c r="AR342" s="8">
        <v>0</v>
      </c>
      <c r="AS342" s="17">
        <f t="shared" si="66"/>
        <v>0</v>
      </c>
      <c r="AT342" s="8">
        <v>0</v>
      </c>
      <c r="AU342" s="17">
        <f t="shared" si="67"/>
        <v>0</v>
      </c>
      <c r="AV342" s="76"/>
      <c r="AW342" s="76"/>
      <c r="AX342" s="76"/>
      <c r="AY342" s="76"/>
      <c r="AZ342" s="76"/>
    </row>
    <row r="343" spans="1:52" ht="19.5" customHeight="1">
      <c r="A343" s="73" t="s">
        <v>166</v>
      </c>
      <c r="B343" s="73" t="s">
        <v>150</v>
      </c>
      <c r="C343" s="86">
        <v>234264</v>
      </c>
      <c r="D343" s="8">
        <v>231771</v>
      </c>
      <c r="E343" s="16">
        <f t="shared" si="47"/>
        <v>0.98935816002458765</v>
      </c>
      <c r="F343" s="8">
        <v>2493</v>
      </c>
      <c r="G343" s="16">
        <f t="shared" si="26"/>
        <v>1.0641839975412355E-2</v>
      </c>
      <c r="H343" s="8">
        <v>0</v>
      </c>
      <c r="I343" s="17">
        <f t="shared" si="49"/>
        <v>0</v>
      </c>
      <c r="J343" s="8">
        <v>112</v>
      </c>
      <c r="K343" s="17">
        <f t="shared" si="28"/>
        <v>4.7809309155482705E-4</v>
      </c>
      <c r="L343" s="8">
        <v>305</v>
      </c>
      <c r="M343" s="17">
        <f t="shared" si="50"/>
        <v>1.3019499368234128E-3</v>
      </c>
      <c r="N343" s="8">
        <v>0</v>
      </c>
      <c r="O343" s="17">
        <f t="shared" si="51"/>
        <v>0</v>
      </c>
      <c r="P343" s="8">
        <v>734</v>
      </c>
      <c r="Q343" s="17">
        <f t="shared" si="52"/>
        <v>3.1332172250110985E-3</v>
      </c>
      <c r="R343" s="8">
        <v>0</v>
      </c>
      <c r="S343" s="17">
        <f t="shared" si="53"/>
        <v>0</v>
      </c>
      <c r="T343" s="8">
        <v>0</v>
      </c>
      <c r="U343" s="17">
        <f t="shared" si="54"/>
        <v>0</v>
      </c>
      <c r="V343" s="8">
        <v>0</v>
      </c>
      <c r="W343" s="17">
        <f t="shared" si="55"/>
        <v>0</v>
      </c>
      <c r="X343" s="8">
        <v>0</v>
      </c>
      <c r="Y343" s="17">
        <f t="shared" si="56"/>
        <v>0</v>
      </c>
      <c r="Z343" s="8">
        <v>0</v>
      </c>
      <c r="AA343" s="17">
        <f t="shared" si="57"/>
        <v>0</v>
      </c>
      <c r="AB343" s="8">
        <v>45</v>
      </c>
      <c r="AC343" s="17">
        <f t="shared" si="58"/>
        <v>1.9209097428542159E-4</v>
      </c>
      <c r="AD343" s="8">
        <v>0</v>
      </c>
      <c r="AE343" s="17">
        <f t="shared" si="59"/>
        <v>0</v>
      </c>
      <c r="AF343" s="8">
        <v>0</v>
      </c>
      <c r="AG343" s="17">
        <f t="shared" si="60"/>
        <v>0</v>
      </c>
      <c r="AH343" s="8">
        <v>0</v>
      </c>
      <c r="AI343" s="17">
        <f t="shared" si="61"/>
        <v>0</v>
      </c>
      <c r="AJ343" s="8">
        <v>0</v>
      </c>
      <c r="AK343" s="17">
        <f t="shared" si="62"/>
        <v>0</v>
      </c>
      <c r="AL343" s="8">
        <v>57</v>
      </c>
      <c r="AM343" s="17">
        <f t="shared" si="63"/>
        <v>2.4331523409486732E-4</v>
      </c>
      <c r="AN343" s="8">
        <v>1173</v>
      </c>
      <c r="AO343" s="17">
        <f t="shared" si="64"/>
        <v>5.0071713963733225E-3</v>
      </c>
      <c r="AP343" s="8">
        <v>67</v>
      </c>
      <c r="AQ343" s="17">
        <f t="shared" si="65"/>
        <v>2.8600211726940544E-4</v>
      </c>
      <c r="AR343" s="8">
        <v>0</v>
      </c>
      <c r="AS343" s="17">
        <f t="shared" si="66"/>
        <v>0</v>
      </c>
      <c r="AT343" s="8">
        <v>0</v>
      </c>
      <c r="AU343" s="17">
        <f t="shared" si="67"/>
        <v>0</v>
      </c>
      <c r="AV343" s="76"/>
      <c r="AW343" s="76"/>
      <c r="AX343" s="76"/>
      <c r="AY343" s="76"/>
      <c r="AZ343" s="76"/>
    </row>
    <row r="344" spans="1:52" ht="19.5" customHeight="1">
      <c r="A344" s="73" t="s">
        <v>250</v>
      </c>
      <c r="B344" s="73" t="s">
        <v>150</v>
      </c>
      <c r="C344" s="86">
        <v>34736</v>
      </c>
      <c r="D344" s="8">
        <v>34274</v>
      </c>
      <c r="E344" s="16">
        <f t="shared" si="47"/>
        <v>0.98669967756794108</v>
      </c>
      <c r="F344" s="8">
        <v>462</v>
      </c>
      <c r="G344" s="16">
        <f t="shared" si="26"/>
        <v>1.330032243205896E-2</v>
      </c>
      <c r="H344" s="8">
        <v>0</v>
      </c>
      <c r="I344" s="17">
        <f t="shared" si="49"/>
        <v>0</v>
      </c>
      <c r="J344" s="8">
        <v>16</v>
      </c>
      <c r="K344" s="17">
        <f t="shared" si="28"/>
        <v>4.6061722708429296E-4</v>
      </c>
      <c r="L344" s="8">
        <v>110</v>
      </c>
      <c r="M344" s="17">
        <f t="shared" si="50"/>
        <v>3.166743436204514E-3</v>
      </c>
      <c r="N344" s="8">
        <v>0</v>
      </c>
      <c r="O344" s="17">
        <f t="shared" si="51"/>
        <v>0</v>
      </c>
      <c r="P344" s="8">
        <v>135</v>
      </c>
      <c r="Q344" s="17">
        <f t="shared" si="52"/>
        <v>3.8864578535237216E-3</v>
      </c>
      <c r="R344" s="8">
        <v>0</v>
      </c>
      <c r="S344" s="17">
        <f t="shared" si="53"/>
        <v>0</v>
      </c>
      <c r="T344" s="8">
        <v>0</v>
      </c>
      <c r="U344" s="17">
        <f t="shared" si="54"/>
        <v>0</v>
      </c>
      <c r="V344" s="8">
        <v>0</v>
      </c>
      <c r="W344" s="17">
        <f t="shared" si="55"/>
        <v>0</v>
      </c>
      <c r="X344" s="8">
        <v>0</v>
      </c>
      <c r="Y344" s="17">
        <f t="shared" si="56"/>
        <v>0</v>
      </c>
      <c r="Z344" s="8">
        <v>0</v>
      </c>
      <c r="AA344" s="17">
        <f t="shared" si="57"/>
        <v>0</v>
      </c>
      <c r="AB344" s="8">
        <v>9</v>
      </c>
      <c r="AC344" s="17">
        <f t="shared" si="58"/>
        <v>2.5909719023491481E-4</v>
      </c>
      <c r="AD344" s="8">
        <v>0</v>
      </c>
      <c r="AE344" s="17">
        <f t="shared" si="59"/>
        <v>0</v>
      </c>
      <c r="AF344" s="8">
        <v>0</v>
      </c>
      <c r="AG344" s="17">
        <f t="shared" si="60"/>
        <v>0</v>
      </c>
      <c r="AH344" s="8">
        <v>0</v>
      </c>
      <c r="AI344" s="17">
        <f t="shared" si="61"/>
        <v>0</v>
      </c>
      <c r="AJ344" s="8">
        <v>0</v>
      </c>
      <c r="AK344" s="17">
        <f t="shared" si="62"/>
        <v>0</v>
      </c>
      <c r="AL344" s="8">
        <v>19</v>
      </c>
      <c r="AM344" s="17">
        <f t="shared" si="63"/>
        <v>5.4698295716259788E-4</v>
      </c>
      <c r="AN344" s="8">
        <v>165</v>
      </c>
      <c r="AO344" s="17">
        <f t="shared" si="64"/>
        <v>4.7501151543067714E-3</v>
      </c>
      <c r="AP344" s="8">
        <v>8</v>
      </c>
      <c r="AQ344" s="17">
        <f t="shared" si="65"/>
        <v>2.3030861354214648E-4</v>
      </c>
      <c r="AR344" s="8">
        <v>0</v>
      </c>
      <c r="AS344" s="17">
        <f t="shared" si="66"/>
        <v>0</v>
      </c>
      <c r="AT344" s="8">
        <v>0</v>
      </c>
      <c r="AU344" s="17">
        <f t="shared" si="67"/>
        <v>0</v>
      </c>
      <c r="AV344" s="76"/>
      <c r="AW344" s="76"/>
      <c r="AX344" s="76"/>
      <c r="AY344" s="76"/>
      <c r="AZ344" s="76"/>
    </row>
    <row r="345" spans="1:52" ht="13.9">
      <c r="A345" s="73" t="s">
        <v>72</v>
      </c>
      <c r="B345" s="73" t="s">
        <v>150</v>
      </c>
      <c r="C345" s="88">
        <v>473333</v>
      </c>
      <c r="D345" s="28">
        <v>431825</v>
      </c>
      <c r="E345" s="16">
        <f t="shared" si="47"/>
        <v>0.91230698049787362</v>
      </c>
      <c r="F345" s="8">
        <v>41508</v>
      </c>
      <c r="G345" s="16">
        <f t="shared" si="26"/>
        <v>8.7693019502126407E-2</v>
      </c>
      <c r="H345" s="8">
        <v>12</v>
      </c>
      <c r="I345" s="17">
        <f t="shared" si="49"/>
        <v>2.5352130529669386E-5</v>
      </c>
      <c r="J345" s="8">
        <v>144</v>
      </c>
      <c r="K345" s="17">
        <f t="shared" si="28"/>
        <v>3.0422556635603264E-4</v>
      </c>
      <c r="L345" s="8">
        <v>3459</v>
      </c>
      <c r="M345" s="17">
        <f t="shared" si="50"/>
        <v>7.3077516251772012E-3</v>
      </c>
      <c r="N345" s="8">
        <v>0</v>
      </c>
      <c r="O345" s="17">
        <f t="shared" si="51"/>
        <v>0</v>
      </c>
      <c r="P345" s="8">
        <v>2728</v>
      </c>
      <c r="Q345" s="17">
        <f t="shared" si="52"/>
        <v>5.763384340411507E-3</v>
      </c>
      <c r="R345" s="8">
        <v>2881</v>
      </c>
      <c r="S345" s="17">
        <f t="shared" si="53"/>
        <v>6.0866240046647917E-3</v>
      </c>
      <c r="T345" s="8">
        <v>0</v>
      </c>
      <c r="U345" s="17">
        <f t="shared" si="54"/>
        <v>0</v>
      </c>
      <c r="V345" s="8">
        <v>0</v>
      </c>
      <c r="W345" s="17">
        <f t="shared" si="55"/>
        <v>0</v>
      </c>
      <c r="X345" s="8">
        <v>0</v>
      </c>
      <c r="Y345" s="17">
        <f t="shared" si="56"/>
        <v>0</v>
      </c>
      <c r="Z345" s="8">
        <v>0</v>
      </c>
      <c r="AA345" s="17">
        <f t="shared" si="57"/>
        <v>0</v>
      </c>
      <c r="AB345" s="8">
        <v>23</v>
      </c>
      <c r="AC345" s="17">
        <f t="shared" si="58"/>
        <v>4.8591583515199656E-5</v>
      </c>
      <c r="AD345" s="8">
        <v>0</v>
      </c>
      <c r="AE345" s="17">
        <f t="shared" si="59"/>
        <v>0</v>
      </c>
      <c r="AF345" s="8">
        <v>0</v>
      </c>
      <c r="AG345" s="17">
        <f t="shared" si="60"/>
        <v>0</v>
      </c>
      <c r="AH345" s="8">
        <v>0</v>
      </c>
      <c r="AI345" s="17">
        <f t="shared" si="61"/>
        <v>0</v>
      </c>
      <c r="AJ345" s="8">
        <v>0</v>
      </c>
      <c r="AK345" s="17">
        <f t="shared" si="62"/>
        <v>0</v>
      </c>
      <c r="AL345" s="8">
        <v>0</v>
      </c>
      <c r="AM345" s="17">
        <f t="shared" si="63"/>
        <v>0</v>
      </c>
      <c r="AN345" s="8">
        <v>1872</v>
      </c>
      <c r="AO345" s="17">
        <f t="shared" si="64"/>
        <v>3.9549323626284242E-3</v>
      </c>
      <c r="AP345" s="8">
        <v>0</v>
      </c>
      <c r="AQ345" s="17">
        <f t="shared" si="65"/>
        <v>0</v>
      </c>
      <c r="AR345" s="8">
        <v>86</v>
      </c>
      <c r="AS345" s="17">
        <f t="shared" si="66"/>
        <v>1.8169026879596395E-4</v>
      </c>
      <c r="AT345" s="8">
        <v>30303</v>
      </c>
      <c r="AU345" s="17">
        <f t="shared" si="67"/>
        <v>6.4020467620047622E-2</v>
      </c>
      <c r="AV345" s="76"/>
      <c r="AW345" s="76"/>
      <c r="AX345" s="76"/>
      <c r="AY345" s="76"/>
      <c r="AZ345" s="76"/>
    </row>
    <row r="346" spans="1:52" ht="13.9">
      <c r="A346" s="73" t="s">
        <v>58</v>
      </c>
      <c r="B346" s="73" t="s">
        <v>150</v>
      </c>
      <c r="C346" s="88">
        <v>432347</v>
      </c>
      <c r="D346" s="26">
        <v>429312</v>
      </c>
      <c r="E346" s="16">
        <f t="shared" si="47"/>
        <v>0.99298017564595109</v>
      </c>
      <c r="F346" s="8">
        <v>3035</v>
      </c>
      <c r="G346" s="16">
        <f t="shared" si="26"/>
        <v>7.0198243540489464E-3</v>
      </c>
      <c r="H346" s="8">
        <v>0</v>
      </c>
      <c r="I346" s="17">
        <f t="shared" si="49"/>
        <v>0</v>
      </c>
      <c r="J346" s="8">
        <v>333</v>
      </c>
      <c r="K346" s="17">
        <f t="shared" si="28"/>
        <v>7.7021466553485972E-4</v>
      </c>
      <c r="L346" s="8">
        <v>417</v>
      </c>
      <c r="M346" s="17">
        <f t="shared" si="50"/>
        <v>9.6450304963374331E-4</v>
      </c>
      <c r="N346" s="8">
        <v>0</v>
      </c>
      <c r="O346" s="17">
        <f t="shared" si="51"/>
        <v>0</v>
      </c>
      <c r="P346" s="8">
        <v>627</v>
      </c>
      <c r="Q346" s="17">
        <f t="shared" si="52"/>
        <v>1.4502240098809521E-3</v>
      </c>
      <c r="R346" s="8">
        <v>1182</v>
      </c>
      <c r="S346" s="17">
        <f t="shared" si="53"/>
        <v>2.7339151191057183E-3</v>
      </c>
      <c r="T346" s="8">
        <v>0</v>
      </c>
      <c r="U346" s="17">
        <f t="shared" si="54"/>
        <v>0</v>
      </c>
      <c r="V346" s="8">
        <v>0</v>
      </c>
      <c r="W346" s="17">
        <f t="shared" si="55"/>
        <v>0</v>
      </c>
      <c r="X346" s="8">
        <v>0</v>
      </c>
      <c r="Y346" s="17">
        <f t="shared" si="56"/>
        <v>0</v>
      </c>
      <c r="Z346" s="8">
        <v>0</v>
      </c>
      <c r="AA346" s="17">
        <f t="shared" si="57"/>
        <v>0</v>
      </c>
      <c r="AB346" s="8">
        <v>2</v>
      </c>
      <c r="AC346" s="17">
        <f t="shared" si="58"/>
        <v>4.6259139071162745E-6</v>
      </c>
      <c r="AD346" s="8">
        <v>0</v>
      </c>
      <c r="AE346" s="17">
        <f t="shared" si="59"/>
        <v>0</v>
      </c>
      <c r="AF346" s="8">
        <v>0</v>
      </c>
      <c r="AG346" s="17">
        <f t="shared" si="60"/>
        <v>0</v>
      </c>
      <c r="AH346" s="8">
        <v>0</v>
      </c>
      <c r="AI346" s="17">
        <f t="shared" si="61"/>
        <v>0</v>
      </c>
      <c r="AJ346" s="8">
        <v>0</v>
      </c>
      <c r="AK346" s="17">
        <f t="shared" si="62"/>
        <v>0</v>
      </c>
      <c r="AL346" s="8">
        <v>54</v>
      </c>
      <c r="AM346" s="17">
        <f t="shared" si="63"/>
        <v>1.2489967549213942E-4</v>
      </c>
      <c r="AN346" s="8">
        <v>410</v>
      </c>
      <c r="AO346" s="17">
        <f t="shared" si="64"/>
        <v>9.483123509588363E-4</v>
      </c>
      <c r="AP346" s="8">
        <v>0</v>
      </c>
      <c r="AQ346" s="17">
        <f t="shared" si="65"/>
        <v>0</v>
      </c>
      <c r="AR346" s="8">
        <v>7</v>
      </c>
      <c r="AS346" s="17">
        <f t="shared" si="66"/>
        <v>1.619069867490696E-5</v>
      </c>
      <c r="AT346" s="8">
        <v>3</v>
      </c>
      <c r="AU346" s="17">
        <f t="shared" si="67"/>
        <v>6.9388708606744122E-6</v>
      </c>
      <c r="AV346" s="76"/>
      <c r="AW346" s="76"/>
      <c r="AX346" s="76"/>
      <c r="AY346" s="76"/>
      <c r="AZ346" s="76"/>
    </row>
    <row r="347" spans="1:52" ht="13.9">
      <c r="A347" s="73" t="s">
        <v>142</v>
      </c>
      <c r="B347" s="73" t="s">
        <v>167</v>
      </c>
      <c r="C347" s="86">
        <v>70536</v>
      </c>
      <c r="D347" s="8">
        <v>70086</v>
      </c>
      <c r="E347" s="16">
        <f t="shared" si="47"/>
        <v>0.99362027900646477</v>
      </c>
      <c r="F347" s="8">
        <v>450</v>
      </c>
      <c r="G347" s="16">
        <f t="shared" si="26"/>
        <v>6.3797209935352161E-3</v>
      </c>
      <c r="H347" s="8">
        <v>0</v>
      </c>
      <c r="I347" s="17">
        <f t="shared" si="49"/>
        <v>0</v>
      </c>
      <c r="J347" s="8">
        <v>40</v>
      </c>
      <c r="K347" s="17">
        <f t="shared" si="28"/>
        <v>5.6708631053646369E-4</v>
      </c>
      <c r="L347" s="8">
        <v>21</v>
      </c>
      <c r="M347" s="17">
        <f t="shared" si="50"/>
        <v>2.9772031303164343E-4</v>
      </c>
      <c r="N347" s="8">
        <v>0</v>
      </c>
      <c r="O347" s="17">
        <f t="shared" si="51"/>
        <v>0</v>
      </c>
      <c r="P347" s="8">
        <v>0</v>
      </c>
      <c r="Q347" s="17">
        <f t="shared" si="52"/>
        <v>0</v>
      </c>
      <c r="R347" s="8">
        <v>0</v>
      </c>
      <c r="S347" s="17">
        <f t="shared" si="53"/>
        <v>0</v>
      </c>
      <c r="T347" s="8">
        <v>0</v>
      </c>
      <c r="U347" s="17">
        <f t="shared" si="54"/>
        <v>0</v>
      </c>
      <c r="V347" s="8">
        <v>0</v>
      </c>
      <c r="W347" s="17">
        <f t="shared" si="55"/>
        <v>0</v>
      </c>
      <c r="X347" s="8">
        <v>0</v>
      </c>
      <c r="Y347" s="17">
        <f t="shared" si="56"/>
        <v>0</v>
      </c>
      <c r="Z347" s="8">
        <v>0</v>
      </c>
      <c r="AA347" s="17">
        <f t="shared" si="57"/>
        <v>0</v>
      </c>
      <c r="AB347" s="8">
        <v>32</v>
      </c>
      <c r="AC347" s="17">
        <f t="shared" si="58"/>
        <v>4.5366904842917091E-4</v>
      </c>
      <c r="AD347" s="8">
        <v>0</v>
      </c>
      <c r="AE347" s="17">
        <f t="shared" si="59"/>
        <v>0</v>
      </c>
      <c r="AF347" s="8">
        <v>0</v>
      </c>
      <c r="AG347" s="17">
        <f t="shared" si="60"/>
        <v>0</v>
      </c>
      <c r="AH347" s="8">
        <v>0</v>
      </c>
      <c r="AI347" s="17">
        <f t="shared" si="61"/>
        <v>0</v>
      </c>
      <c r="AJ347" s="8">
        <v>0</v>
      </c>
      <c r="AK347" s="17">
        <f t="shared" si="62"/>
        <v>0</v>
      </c>
      <c r="AL347" s="8">
        <v>0</v>
      </c>
      <c r="AM347" s="17">
        <f t="shared" si="63"/>
        <v>0</v>
      </c>
      <c r="AN347" s="8">
        <v>0</v>
      </c>
      <c r="AO347" s="17">
        <f t="shared" si="64"/>
        <v>0</v>
      </c>
      <c r="AP347" s="8">
        <v>318</v>
      </c>
      <c r="AQ347" s="17">
        <f t="shared" si="65"/>
        <v>4.5083361687648857E-3</v>
      </c>
      <c r="AR347" s="8">
        <v>39</v>
      </c>
      <c r="AS347" s="17">
        <f t="shared" si="66"/>
        <v>5.529091527730521E-4</v>
      </c>
      <c r="AT347" s="8">
        <v>0</v>
      </c>
      <c r="AU347" s="17">
        <f t="shared" si="67"/>
        <v>0</v>
      </c>
      <c r="AV347" s="76"/>
      <c r="AW347" s="76"/>
      <c r="AX347" s="76"/>
      <c r="AY347" s="76"/>
      <c r="AZ347" s="76"/>
    </row>
    <row r="348" spans="1:52" ht="13.9">
      <c r="A348" s="73" t="s">
        <v>124</v>
      </c>
      <c r="B348" s="73" t="s">
        <v>167</v>
      </c>
      <c r="C348" s="86">
        <v>131767</v>
      </c>
      <c r="D348" s="8">
        <v>130755</v>
      </c>
      <c r="E348" s="16">
        <f t="shared" si="47"/>
        <v>0.99231977657531856</v>
      </c>
      <c r="F348" s="8">
        <v>1012</v>
      </c>
      <c r="G348" s="16">
        <f t="shared" si="26"/>
        <v>7.6802234246814453E-3</v>
      </c>
      <c r="H348" s="8">
        <v>0</v>
      </c>
      <c r="I348" s="17">
        <f t="shared" si="49"/>
        <v>0</v>
      </c>
      <c r="J348" s="8">
        <v>92</v>
      </c>
      <c r="K348" s="17">
        <f t="shared" si="28"/>
        <v>6.9820212951649506E-4</v>
      </c>
      <c r="L348" s="8">
        <v>76</v>
      </c>
      <c r="M348" s="17">
        <f t="shared" si="50"/>
        <v>5.7677567220927855E-4</v>
      </c>
      <c r="N348" s="8">
        <v>0</v>
      </c>
      <c r="O348" s="17">
        <f t="shared" si="51"/>
        <v>0</v>
      </c>
      <c r="P348" s="8">
        <v>35</v>
      </c>
      <c r="Q348" s="17">
        <f t="shared" si="52"/>
        <v>2.6562037535953615E-4</v>
      </c>
      <c r="R348" s="8">
        <v>22</v>
      </c>
      <c r="S348" s="17">
        <f t="shared" si="53"/>
        <v>1.6696137879742271E-4</v>
      </c>
      <c r="T348" s="8">
        <v>250</v>
      </c>
      <c r="U348" s="17">
        <f t="shared" si="54"/>
        <v>1.8972883954252583E-3</v>
      </c>
      <c r="V348" s="8">
        <v>0</v>
      </c>
      <c r="W348" s="17">
        <f t="shared" si="55"/>
        <v>0</v>
      </c>
      <c r="X348" s="8">
        <v>0</v>
      </c>
      <c r="Y348" s="17">
        <f t="shared" si="56"/>
        <v>0</v>
      </c>
      <c r="Z348" s="8">
        <v>0</v>
      </c>
      <c r="AA348" s="17">
        <f t="shared" si="57"/>
        <v>0</v>
      </c>
      <c r="AB348" s="8">
        <v>51</v>
      </c>
      <c r="AC348" s="17">
        <f t="shared" si="58"/>
        <v>3.8704683266675265E-4</v>
      </c>
      <c r="AD348" s="8">
        <v>0</v>
      </c>
      <c r="AE348" s="17">
        <f t="shared" si="59"/>
        <v>0</v>
      </c>
      <c r="AF348" s="8">
        <v>0</v>
      </c>
      <c r="AG348" s="17">
        <f t="shared" si="60"/>
        <v>0</v>
      </c>
      <c r="AH348" s="8">
        <v>0</v>
      </c>
      <c r="AI348" s="17">
        <f t="shared" si="61"/>
        <v>0</v>
      </c>
      <c r="AJ348" s="8">
        <v>0</v>
      </c>
      <c r="AK348" s="17">
        <f t="shared" si="62"/>
        <v>0</v>
      </c>
      <c r="AL348" s="8">
        <v>0</v>
      </c>
      <c r="AM348" s="17">
        <f t="shared" si="63"/>
        <v>0</v>
      </c>
      <c r="AN348" s="8">
        <v>0</v>
      </c>
      <c r="AO348" s="17">
        <f t="shared" si="64"/>
        <v>0</v>
      </c>
      <c r="AP348" s="8">
        <v>403</v>
      </c>
      <c r="AQ348" s="17">
        <f t="shared" si="65"/>
        <v>3.058428893425516E-3</v>
      </c>
      <c r="AR348" s="8">
        <v>83</v>
      </c>
      <c r="AS348" s="17">
        <f t="shared" si="66"/>
        <v>6.2989974728118578E-4</v>
      </c>
      <c r="AT348" s="8">
        <v>0</v>
      </c>
      <c r="AU348" s="17">
        <f t="shared" si="67"/>
        <v>0</v>
      </c>
      <c r="AV348" s="76"/>
      <c r="AW348" s="76"/>
      <c r="AX348" s="76"/>
      <c r="AY348" s="76"/>
      <c r="AZ348" s="76"/>
    </row>
    <row r="349" spans="1:52" ht="13.9">
      <c r="A349" s="81" t="s">
        <v>191</v>
      </c>
      <c r="B349" s="73" t="s">
        <v>167</v>
      </c>
      <c r="C349" s="86">
        <v>79586</v>
      </c>
      <c r="D349" s="8">
        <v>79001</v>
      </c>
      <c r="E349" s="16">
        <f t="shared" si="47"/>
        <v>0.99264946096047046</v>
      </c>
      <c r="F349" s="8">
        <v>585</v>
      </c>
      <c r="G349" s="16">
        <f t="shared" si="26"/>
        <v>7.3505390395295651E-3</v>
      </c>
      <c r="H349" s="8">
        <v>0</v>
      </c>
      <c r="I349" s="17">
        <f t="shared" si="49"/>
        <v>0</v>
      </c>
      <c r="J349" s="8">
        <v>67</v>
      </c>
      <c r="K349" s="17">
        <f t="shared" si="28"/>
        <v>8.4185660794612116E-4</v>
      </c>
      <c r="L349" s="8">
        <v>58</v>
      </c>
      <c r="M349" s="17">
        <f t="shared" si="50"/>
        <v>7.2877139195335868E-4</v>
      </c>
      <c r="N349" s="8">
        <v>0</v>
      </c>
      <c r="O349" s="17">
        <f t="shared" si="51"/>
        <v>0</v>
      </c>
      <c r="P349" s="8">
        <v>41</v>
      </c>
      <c r="Q349" s="17">
        <f t="shared" si="52"/>
        <v>5.1516598396702943E-4</v>
      </c>
      <c r="R349" s="8">
        <v>23</v>
      </c>
      <c r="S349" s="17">
        <f t="shared" si="53"/>
        <v>2.8899555198150429E-4</v>
      </c>
      <c r="T349" s="8">
        <v>0</v>
      </c>
      <c r="U349" s="17">
        <f t="shared" si="54"/>
        <v>0</v>
      </c>
      <c r="V349" s="8">
        <v>0</v>
      </c>
      <c r="W349" s="17">
        <f t="shared" si="55"/>
        <v>0</v>
      </c>
      <c r="X349" s="8">
        <v>0</v>
      </c>
      <c r="Y349" s="17">
        <f t="shared" si="56"/>
        <v>0</v>
      </c>
      <c r="Z349" s="8">
        <v>0</v>
      </c>
      <c r="AA349" s="17">
        <f t="shared" si="57"/>
        <v>0</v>
      </c>
      <c r="AB349" s="8">
        <v>44</v>
      </c>
      <c r="AC349" s="17">
        <f t="shared" si="58"/>
        <v>5.5286105596461692E-4</v>
      </c>
      <c r="AD349" s="8">
        <v>0</v>
      </c>
      <c r="AE349" s="17">
        <f t="shared" si="59"/>
        <v>0</v>
      </c>
      <c r="AF349" s="8">
        <v>0</v>
      </c>
      <c r="AG349" s="17">
        <f t="shared" si="60"/>
        <v>0</v>
      </c>
      <c r="AH349" s="8">
        <v>0</v>
      </c>
      <c r="AI349" s="17">
        <f t="shared" si="61"/>
        <v>0</v>
      </c>
      <c r="AJ349" s="8">
        <v>0</v>
      </c>
      <c r="AK349" s="17">
        <f t="shared" si="62"/>
        <v>0</v>
      </c>
      <c r="AL349" s="8">
        <v>0</v>
      </c>
      <c r="AM349" s="17">
        <f t="shared" si="63"/>
        <v>0</v>
      </c>
      <c r="AN349" s="8">
        <v>0</v>
      </c>
      <c r="AO349" s="17">
        <f t="shared" si="64"/>
        <v>0</v>
      </c>
      <c r="AP349" s="8">
        <v>311</v>
      </c>
      <c r="AQ349" s="17">
        <f t="shared" si="65"/>
        <v>3.9077224637499054E-3</v>
      </c>
      <c r="AR349" s="8">
        <v>41</v>
      </c>
      <c r="AS349" s="17">
        <f t="shared" si="66"/>
        <v>5.1516598396702943E-4</v>
      </c>
      <c r="AT349" s="8">
        <v>0</v>
      </c>
      <c r="AU349" s="17">
        <f t="shared" si="67"/>
        <v>0</v>
      </c>
      <c r="AV349" s="76"/>
      <c r="AW349" s="76"/>
      <c r="AX349" s="76"/>
      <c r="AY349" s="76"/>
      <c r="AZ349" s="76"/>
    </row>
    <row r="350" spans="1:52" ht="13.9">
      <c r="A350" s="81" t="s">
        <v>193</v>
      </c>
      <c r="B350" s="73" t="s">
        <v>167</v>
      </c>
      <c r="C350" s="86">
        <v>135217</v>
      </c>
      <c r="D350" s="8">
        <v>134351</v>
      </c>
      <c r="E350" s="16">
        <f t="shared" si="47"/>
        <v>0.99359547985830188</v>
      </c>
      <c r="F350" s="8">
        <v>866</v>
      </c>
      <c r="G350" s="16">
        <f t="shared" si="26"/>
        <v>6.4045201416981596E-3</v>
      </c>
      <c r="H350" s="8">
        <v>0</v>
      </c>
      <c r="I350" s="17">
        <f t="shared" si="49"/>
        <v>0</v>
      </c>
      <c r="J350" s="8">
        <v>113</v>
      </c>
      <c r="K350" s="17">
        <f t="shared" si="28"/>
        <v>8.3569373673428641E-4</v>
      </c>
      <c r="L350" s="8">
        <v>99</v>
      </c>
      <c r="M350" s="17">
        <f t="shared" si="50"/>
        <v>7.3215645961676411E-4</v>
      </c>
      <c r="N350" s="8">
        <v>0</v>
      </c>
      <c r="O350" s="17">
        <f t="shared" si="51"/>
        <v>0</v>
      </c>
      <c r="P350" s="8">
        <v>55</v>
      </c>
      <c r="Q350" s="17">
        <f t="shared" si="52"/>
        <v>4.0675358867598007E-4</v>
      </c>
      <c r="R350" s="8">
        <v>34</v>
      </c>
      <c r="S350" s="17">
        <f t="shared" si="53"/>
        <v>2.5144767299969679E-4</v>
      </c>
      <c r="T350" s="8">
        <v>0</v>
      </c>
      <c r="U350" s="17">
        <f t="shared" si="54"/>
        <v>0</v>
      </c>
      <c r="V350" s="8">
        <v>0</v>
      </c>
      <c r="W350" s="17">
        <f t="shared" si="55"/>
        <v>0</v>
      </c>
      <c r="X350" s="8">
        <v>0</v>
      </c>
      <c r="Y350" s="17">
        <f t="shared" si="56"/>
        <v>0</v>
      </c>
      <c r="Z350" s="8">
        <v>0</v>
      </c>
      <c r="AA350" s="17">
        <f t="shared" si="57"/>
        <v>0</v>
      </c>
      <c r="AB350" s="8">
        <v>103</v>
      </c>
      <c r="AC350" s="17">
        <f t="shared" si="58"/>
        <v>7.6173853879319905E-4</v>
      </c>
      <c r="AD350" s="8">
        <v>0</v>
      </c>
      <c r="AE350" s="17">
        <f t="shared" si="59"/>
        <v>0</v>
      </c>
      <c r="AF350" s="8">
        <v>0</v>
      </c>
      <c r="AG350" s="17">
        <f t="shared" si="60"/>
        <v>0</v>
      </c>
      <c r="AH350" s="8">
        <v>0</v>
      </c>
      <c r="AI350" s="17">
        <f t="shared" si="61"/>
        <v>0</v>
      </c>
      <c r="AJ350" s="8">
        <v>0</v>
      </c>
      <c r="AK350" s="17">
        <f t="shared" si="62"/>
        <v>0</v>
      </c>
      <c r="AL350" s="8">
        <v>0</v>
      </c>
      <c r="AM350" s="17">
        <f t="shared" si="63"/>
        <v>0</v>
      </c>
      <c r="AN350" s="8">
        <v>0</v>
      </c>
      <c r="AO350" s="17">
        <f t="shared" si="64"/>
        <v>0</v>
      </c>
      <c r="AP350" s="8">
        <v>462</v>
      </c>
      <c r="AQ350" s="17">
        <f t="shared" si="65"/>
        <v>3.4167301448782329E-3</v>
      </c>
      <c r="AR350" s="8">
        <v>0</v>
      </c>
      <c r="AS350" s="17">
        <f t="shared" si="66"/>
        <v>0</v>
      </c>
      <c r="AT350" s="8">
        <v>0</v>
      </c>
      <c r="AU350" s="17">
        <f t="shared" si="67"/>
        <v>0</v>
      </c>
      <c r="AV350" s="76"/>
      <c r="AW350" s="76"/>
      <c r="AX350" s="76"/>
      <c r="AY350" s="76"/>
      <c r="AZ350" s="76"/>
    </row>
    <row r="351" spans="1:52" ht="13.9">
      <c r="A351" s="73" t="s">
        <v>130</v>
      </c>
      <c r="B351" s="73" t="s">
        <v>167</v>
      </c>
      <c r="C351" s="86">
        <v>154267</v>
      </c>
      <c r="D351" s="8">
        <v>153423</v>
      </c>
      <c r="E351" s="16">
        <f t="shared" si="47"/>
        <v>0.99452896601347018</v>
      </c>
      <c r="F351" s="8">
        <v>844</v>
      </c>
      <c r="G351" s="16">
        <f t="shared" si="26"/>
        <v>5.4710339865298475E-3</v>
      </c>
      <c r="H351" s="8">
        <v>0</v>
      </c>
      <c r="I351" s="17">
        <f t="shared" si="49"/>
        <v>0</v>
      </c>
      <c r="J351" s="8">
        <v>96</v>
      </c>
      <c r="K351" s="17">
        <f t="shared" si="28"/>
        <v>6.2229770462898738E-4</v>
      </c>
      <c r="L351" s="8">
        <v>104</v>
      </c>
      <c r="M351" s="17">
        <f t="shared" si="50"/>
        <v>6.7415584668140301E-4</v>
      </c>
      <c r="N351" s="8">
        <v>0</v>
      </c>
      <c r="O351" s="17">
        <f t="shared" si="51"/>
        <v>0</v>
      </c>
      <c r="P351" s="8">
        <v>89</v>
      </c>
      <c r="Q351" s="17">
        <f t="shared" si="52"/>
        <v>5.7692183033312375E-4</v>
      </c>
      <c r="R351" s="8">
        <v>24</v>
      </c>
      <c r="S351" s="17">
        <f t="shared" si="53"/>
        <v>1.5557442615724685E-4</v>
      </c>
      <c r="T351" s="8">
        <v>0</v>
      </c>
      <c r="U351" s="17">
        <f t="shared" si="54"/>
        <v>0</v>
      </c>
      <c r="V351" s="8">
        <v>0</v>
      </c>
      <c r="W351" s="17">
        <f t="shared" si="55"/>
        <v>0</v>
      </c>
      <c r="X351" s="8">
        <v>0</v>
      </c>
      <c r="Y351" s="17">
        <f t="shared" si="56"/>
        <v>0</v>
      </c>
      <c r="Z351" s="8">
        <v>0</v>
      </c>
      <c r="AA351" s="17">
        <f t="shared" si="57"/>
        <v>0</v>
      </c>
      <c r="AB351" s="8">
        <v>51</v>
      </c>
      <c r="AC351" s="17">
        <f t="shared" si="58"/>
        <v>3.3059565558414956E-4</v>
      </c>
      <c r="AD351" s="8">
        <v>0</v>
      </c>
      <c r="AE351" s="17">
        <f t="shared" si="59"/>
        <v>0</v>
      </c>
      <c r="AF351" s="8">
        <v>0</v>
      </c>
      <c r="AG351" s="17">
        <f t="shared" si="60"/>
        <v>0</v>
      </c>
      <c r="AH351" s="8">
        <v>0</v>
      </c>
      <c r="AI351" s="17">
        <f t="shared" si="61"/>
        <v>0</v>
      </c>
      <c r="AJ351" s="8">
        <v>0</v>
      </c>
      <c r="AK351" s="17">
        <f t="shared" si="62"/>
        <v>0</v>
      </c>
      <c r="AL351" s="8">
        <v>0</v>
      </c>
      <c r="AM351" s="17">
        <f t="shared" si="63"/>
        <v>0</v>
      </c>
      <c r="AN351" s="8">
        <v>0</v>
      </c>
      <c r="AO351" s="17">
        <f t="shared" si="64"/>
        <v>0</v>
      </c>
      <c r="AP351" s="8">
        <v>373</v>
      </c>
      <c r="AQ351" s="17">
        <f t="shared" si="65"/>
        <v>2.4178858731938781E-3</v>
      </c>
      <c r="AR351" s="8">
        <v>107</v>
      </c>
      <c r="AS351" s="17">
        <f t="shared" si="66"/>
        <v>6.9360264995105888E-4</v>
      </c>
      <c r="AT351" s="8">
        <v>0</v>
      </c>
      <c r="AU351" s="17">
        <f t="shared" si="67"/>
        <v>0</v>
      </c>
      <c r="AV351" s="76"/>
      <c r="AW351" s="76"/>
      <c r="AX351" s="76"/>
      <c r="AY351" s="76"/>
      <c r="AZ351" s="76"/>
    </row>
    <row r="352" spans="1:52" ht="13.9">
      <c r="A352" s="73" t="s">
        <v>135</v>
      </c>
      <c r="B352" s="73" t="s">
        <v>167</v>
      </c>
      <c r="C352" s="86">
        <v>32624</v>
      </c>
      <c r="D352" s="8">
        <v>32162</v>
      </c>
      <c r="E352" s="16">
        <f t="shared" si="47"/>
        <v>0.98583864639529184</v>
      </c>
      <c r="F352" s="8">
        <v>462</v>
      </c>
      <c r="G352" s="16">
        <f t="shared" si="26"/>
        <v>1.416135360470819E-2</v>
      </c>
      <c r="H352" s="8">
        <v>0</v>
      </c>
      <c r="I352" s="17">
        <f t="shared" si="49"/>
        <v>0</v>
      </c>
      <c r="J352" s="8">
        <v>113</v>
      </c>
      <c r="K352" s="17">
        <f t="shared" si="28"/>
        <v>3.4637076998528691E-3</v>
      </c>
      <c r="L352" s="8">
        <v>118</v>
      </c>
      <c r="M352" s="17">
        <f t="shared" si="50"/>
        <v>3.6169691025012261E-3</v>
      </c>
      <c r="N352" s="8">
        <v>0</v>
      </c>
      <c r="O352" s="17">
        <f t="shared" si="51"/>
        <v>0</v>
      </c>
      <c r="P352" s="8">
        <v>8</v>
      </c>
      <c r="Q352" s="17">
        <f t="shared" si="52"/>
        <v>2.4521824423737128E-4</v>
      </c>
      <c r="R352" s="8">
        <v>6</v>
      </c>
      <c r="S352" s="17">
        <f t="shared" si="53"/>
        <v>1.8391368317802846E-4</v>
      </c>
      <c r="T352" s="8">
        <v>0</v>
      </c>
      <c r="U352" s="17">
        <f t="shared" si="54"/>
        <v>0</v>
      </c>
      <c r="V352" s="8">
        <v>0</v>
      </c>
      <c r="W352" s="17">
        <f t="shared" si="55"/>
        <v>0</v>
      </c>
      <c r="X352" s="8">
        <v>0</v>
      </c>
      <c r="Y352" s="17">
        <f t="shared" si="56"/>
        <v>0</v>
      </c>
      <c r="Z352" s="8">
        <v>0</v>
      </c>
      <c r="AA352" s="17">
        <f t="shared" si="57"/>
        <v>0</v>
      </c>
      <c r="AB352" s="8">
        <v>193</v>
      </c>
      <c r="AC352" s="17">
        <f t="shared" si="58"/>
        <v>5.9158901422265812E-3</v>
      </c>
      <c r="AD352" s="8">
        <v>0</v>
      </c>
      <c r="AE352" s="17">
        <f t="shared" si="59"/>
        <v>0</v>
      </c>
      <c r="AF352" s="8">
        <v>0</v>
      </c>
      <c r="AG352" s="17">
        <f t="shared" si="60"/>
        <v>0</v>
      </c>
      <c r="AH352" s="8">
        <v>0</v>
      </c>
      <c r="AI352" s="17">
        <f t="shared" si="61"/>
        <v>0</v>
      </c>
      <c r="AJ352" s="8">
        <v>0</v>
      </c>
      <c r="AK352" s="17">
        <f t="shared" si="62"/>
        <v>0</v>
      </c>
      <c r="AL352" s="8">
        <v>0</v>
      </c>
      <c r="AM352" s="17">
        <f t="shared" si="63"/>
        <v>0</v>
      </c>
      <c r="AN352" s="8">
        <v>0</v>
      </c>
      <c r="AO352" s="17">
        <f t="shared" si="64"/>
        <v>0</v>
      </c>
      <c r="AP352" s="8">
        <v>24</v>
      </c>
      <c r="AQ352" s="17">
        <f t="shared" si="65"/>
        <v>7.3565473271211383E-4</v>
      </c>
      <c r="AR352" s="8">
        <v>0</v>
      </c>
      <c r="AS352" s="17">
        <f t="shared" si="66"/>
        <v>0</v>
      </c>
      <c r="AT352" s="8">
        <v>0</v>
      </c>
      <c r="AU352" s="17">
        <f t="shared" si="67"/>
        <v>0</v>
      </c>
      <c r="AV352" s="76"/>
      <c r="AW352" s="76"/>
      <c r="AX352" s="76"/>
      <c r="AY352" s="76"/>
      <c r="AZ352" s="76"/>
    </row>
    <row r="353" spans="1:52" ht="13.9">
      <c r="A353" s="73" t="s">
        <v>141</v>
      </c>
      <c r="B353" s="73" t="s">
        <v>167</v>
      </c>
      <c r="C353" s="86">
        <v>72500</v>
      </c>
      <c r="D353" s="8">
        <v>72207</v>
      </c>
      <c r="E353" s="16">
        <f t="shared" si="47"/>
        <v>0.99595862068965513</v>
      </c>
      <c r="F353" s="8">
        <v>293</v>
      </c>
      <c r="G353" s="16">
        <f t="shared" si="26"/>
        <v>4.0413793103448274E-3</v>
      </c>
      <c r="H353" s="8">
        <v>0</v>
      </c>
      <c r="I353" s="17">
        <f t="shared" si="49"/>
        <v>0</v>
      </c>
      <c r="J353" s="8">
        <v>21</v>
      </c>
      <c r="K353" s="17">
        <f t="shared" si="28"/>
        <v>2.8965517241379309E-4</v>
      </c>
      <c r="L353" s="8">
        <v>30</v>
      </c>
      <c r="M353" s="17">
        <f t="shared" si="50"/>
        <v>4.1379310344827585E-4</v>
      </c>
      <c r="N353" s="8">
        <v>0</v>
      </c>
      <c r="O353" s="17">
        <f t="shared" si="51"/>
        <v>0</v>
      </c>
      <c r="P353" s="8">
        <v>38</v>
      </c>
      <c r="Q353" s="17">
        <f t="shared" si="52"/>
        <v>5.2413793103448273E-4</v>
      </c>
      <c r="R353" s="8">
        <v>12</v>
      </c>
      <c r="S353" s="17">
        <f t="shared" si="53"/>
        <v>1.6551724137931035E-4</v>
      </c>
      <c r="T353" s="8">
        <v>0</v>
      </c>
      <c r="U353" s="17">
        <f t="shared" si="54"/>
        <v>0</v>
      </c>
      <c r="V353" s="8">
        <v>0</v>
      </c>
      <c r="W353" s="17">
        <f t="shared" si="55"/>
        <v>0</v>
      </c>
      <c r="X353" s="8">
        <v>0</v>
      </c>
      <c r="Y353" s="17">
        <f t="shared" si="56"/>
        <v>0</v>
      </c>
      <c r="Z353" s="8">
        <v>0</v>
      </c>
      <c r="AA353" s="17">
        <f t="shared" si="57"/>
        <v>0</v>
      </c>
      <c r="AB353" s="8">
        <v>21</v>
      </c>
      <c r="AC353" s="17">
        <f t="shared" si="58"/>
        <v>2.8965517241379309E-4</v>
      </c>
      <c r="AD353" s="8">
        <v>0</v>
      </c>
      <c r="AE353" s="17">
        <f t="shared" si="59"/>
        <v>0</v>
      </c>
      <c r="AF353" s="8">
        <v>0</v>
      </c>
      <c r="AG353" s="17">
        <f t="shared" si="60"/>
        <v>0</v>
      </c>
      <c r="AH353" s="8">
        <v>0</v>
      </c>
      <c r="AI353" s="17">
        <f t="shared" si="61"/>
        <v>0</v>
      </c>
      <c r="AJ353" s="8">
        <v>0</v>
      </c>
      <c r="AK353" s="17">
        <f t="shared" si="62"/>
        <v>0</v>
      </c>
      <c r="AL353" s="8">
        <v>0</v>
      </c>
      <c r="AM353" s="17">
        <f t="shared" si="63"/>
        <v>0</v>
      </c>
      <c r="AN353" s="8">
        <v>0</v>
      </c>
      <c r="AO353" s="17">
        <f t="shared" si="64"/>
        <v>0</v>
      </c>
      <c r="AP353" s="8">
        <v>138</v>
      </c>
      <c r="AQ353" s="17">
        <f t="shared" si="65"/>
        <v>1.9034482758620689E-3</v>
      </c>
      <c r="AR353" s="8">
        <v>33</v>
      </c>
      <c r="AS353" s="17">
        <f t="shared" si="66"/>
        <v>4.5517241379310346E-4</v>
      </c>
      <c r="AT353" s="8">
        <v>0</v>
      </c>
      <c r="AU353" s="17">
        <f t="shared" si="67"/>
        <v>0</v>
      </c>
      <c r="AV353" s="76"/>
      <c r="AW353" s="76"/>
      <c r="AX353" s="76"/>
      <c r="AY353" s="76"/>
      <c r="AZ353" s="76"/>
    </row>
    <row r="354" spans="1:52" ht="13.9">
      <c r="A354" s="73" t="s">
        <v>146</v>
      </c>
      <c r="B354" s="73" t="s">
        <v>167</v>
      </c>
      <c r="C354" s="86">
        <v>78686</v>
      </c>
      <c r="D354" s="8">
        <v>78243</v>
      </c>
      <c r="E354" s="16">
        <f t="shared" si="47"/>
        <v>0.99437002770505556</v>
      </c>
      <c r="F354" s="8">
        <v>443</v>
      </c>
      <c r="G354" s="16">
        <f t="shared" si="26"/>
        <v>5.6299722949444625E-3</v>
      </c>
      <c r="H354" s="8">
        <v>0</v>
      </c>
      <c r="I354" s="17">
        <f t="shared" si="49"/>
        <v>0</v>
      </c>
      <c r="J354" s="8">
        <v>66</v>
      </c>
      <c r="K354" s="17">
        <f t="shared" si="28"/>
        <v>8.3877691075922016E-4</v>
      </c>
      <c r="L354" s="8">
        <v>21</v>
      </c>
      <c r="M354" s="17">
        <f t="shared" si="50"/>
        <v>2.6688356251429733E-4</v>
      </c>
      <c r="N354" s="8">
        <v>0</v>
      </c>
      <c r="O354" s="17">
        <f t="shared" si="51"/>
        <v>0</v>
      </c>
      <c r="P354" s="8">
        <v>25</v>
      </c>
      <c r="Q354" s="17">
        <f t="shared" si="52"/>
        <v>3.1771852680273494E-4</v>
      </c>
      <c r="R354" s="8">
        <v>22</v>
      </c>
      <c r="S354" s="17">
        <f t="shared" si="53"/>
        <v>2.7959230358640672E-4</v>
      </c>
      <c r="T354" s="8">
        <v>0</v>
      </c>
      <c r="U354" s="17">
        <f t="shared" si="54"/>
        <v>0</v>
      </c>
      <c r="V354" s="8">
        <v>0</v>
      </c>
      <c r="W354" s="17">
        <f t="shared" si="55"/>
        <v>0</v>
      </c>
      <c r="X354" s="8">
        <v>0</v>
      </c>
      <c r="Y354" s="17">
        <f t="shared" si="56"/>
        <v>0</v>
      </c>
      <c r="Z354" s="8">
        <v>0</v>
      </c>
      <c r="AA354" s="17">
        <f t="shared" si="57"/>
        <v>0</v>
      </c>
      <c r="AB354" s="8">
        <v>57</v>
      </c>
      <c r="AC354" s="17">
        <f t="shared" si="58"/>
        <v>7.2439824111023563E-4</v>
      </c>
      <c r="AD354" s="8">
        <v>0</v>
      </c>
      <c r="AE354" s="17">
        <f t="shared" si="59"/>
        <v>0</v>
      </c>
      <c r="AF354" s="8">
        <v>0</v>
      </c>
      <c r="AG354" s="17">
        <f t="shared" si="60"/>
        <v>0</v>
      </c>
      <c r="AH354" s="8">
        <v>0</v>
      </c>
      <c r="AI354" s="17">
        <f t="shared" si="61"/>
        <v>0</v>
      </c>
      <c r="AJ354" s="8">
        <v>0</v>
      </c>
      <c r="AK354" s="17">
        <f t="shared" si="62"/>
        <v>0</v>
      </c>
      <c r="AL354" s="8">
        <v>0</v>
      </c>
      <c r="AM354" s="17">
        <f t="shared" si="63"/>
        <v>0</v>
      </c>
      <c r="AN354" s="8">
        <v>0</v>
      </c>
      <c r="AO354" s="17">
        <f t="shared" si="64"/>
        <v>0</v>
      </c>
      <c r="AP354" s="8">
        <v>198</v>
      </c>
      <c r="AQ354" s="17">
        <f t="shared" si="65"/>
        <v>2.5163307322776606E-3</v>
      </c>
      <c r="AR354" s="8">
        <v>54</v>
      </c>
      <c r="AS354" s="17">
        <f t="shared" si="66"/>
        <v>6.8627201789390742E-4</v>
      </c>
      <c r="AT354" s="8">
        <v>0</v>
      </c>
      <c r="AU354" s="17">
        <f t="shared" si="67"/>
        <v>0</v>
      </c>
      <c r="AV354" s="76"/>
      <c r="AW354" s="76"/>
      <c r="AX354" s="76"/>
      <c r="AY354" s="76"/>
      <c r="AZ354" s="76"/>
    </row>
    <row r="355" spans="1:52" ht="13.9">
      <c r="A355" s="73" t="s">
        <v>137</v>
      </c>
      <c r="B355" s="73" t="s">
        <v>167</v>
      </c>
      <c r="C355" s="86">
        <v>16790</v>
      </c>
      <c r="D355" s="8">
        <v>16670</v>
      </c>
      <c r="E355" s="16">
        <f t="shared" si="47"/>
        <v>0.99285288862418108</v>
      </c>
      <c r="F355" s="8">
        <v>120</v>
      </c>
      <c r="G355" s="16">
        <f t="shared" si="26"/>
        <v>7.1471113758189396E-3</v>
      </c>
      <c r="H355" s="8">
        <v>0</v>
      </c>
      <c r="I355" s="17">
        <f t="shared" si="49"/>
        <v>0</v>
      </c>
      <c r="J355" s="8">
        <v>10</v>
      </c>
      <c r="K355" s="17">
        <f t="shared" si="28"/>
        <v>5.9559261465157837E-4</v>
      </c>
      <c r="L355" s="8">
        <v>3</v>
      </c>
      <c r="M355" s="17">
        <f t="shared" si="50"/>
        <v>1.7867778439547348E-4</v>
      </c>
      <c r="N355" s="8">
        <v>0</v>
      </c>
      <c r="O355" s="17">
        <f t="shared" si="51"/>
        <v>0</v>
      </c>
      <c r="P355" s="8">
        <v>2</v>
      </c>
      <c r="Q355" s="17">
        <f t="shared" si="52"/>
        <v>1.1911852293031566E-4</v>
      </c>
      <c r="R355" s="8">
        <v>0</v>
      </c>
      <c r="S355" s="17">
        <f t="shared" si="53"/>
        <v>0</v>
      </c>
      <c r="T355" s="8">
        <v>0</v>
      </c>
      <c r="U355" s="17">
        <f t="shared" si="54"/>
        <v>0</v>
      </c>
      <c r="V355" s="8">
        <v>0</v>
      </c>
      <c r="W355" s="17">
        <f t="shared" si="55"/>
        <v>0</v>
      </c>
      <c r="X355" s="8">
        <v>0</v>
      </c>
      <c r="Y355" s="17">
        <f t="shared" si="56"/>
        <v>0</v>
      </c>
      <c r="Z355" s="8">
        <v>0</v>
      </c>
      <c r="AA355" s="17">
        <f t="shared" si="57"/>
        <v>0</v>
      </c>
      <c r="AB355" s="8">
        <v>8</v>
      </c>
      <c r="AC355" s="17">
        <f t="shared" si="58"/>
        <v>4.7647409172126264E-4</v>
      </c>
      <c r="AD355" s="8">
        <v>0</v>
      </c>
      <c r="AE355" s="17">
        <f t="shared" si="59"/>
        <v>0</v>
      </c>
      <c r="AF355" s="8">
        <v>0</v>
      </c>
      <c r="AG355" s="17">
        <f t="shared" si="60"/>
        <v>0</v>
      </c>
      <c r="AH355" s="8">
        <v>0</v>
      </c>
      <c r="AI355" s="17">
        <f t="shared" si="61"/>
        <v>0</v>
      </c>
      <c r="AJ355" s="8">
        <v>0</v>
      </c>
      <c r="AK355" s="17">
        <f t="shared" si="62"/>
        <v>0</v>
      </c>
      <c r="AL355" s="8">
        <v>0</v>
      </c>
      <c r="AM355" s="17">
        <f t="shared" si="63"/>
        <v>0</v>
      </c>
      <c r="AN355" s="8">
        <v>0</v>
      </c>
      <c r="AO355" s="17">
        <f t="shared" si="64"/>
        <v>0</v>
      </c>
      <c r="AP355" s="8">
        <v>66</v>
      </c>
      <c r="AQ355" s="17">
        <f t="shared" si="65"/>
        <v>3.9309112567004166E-3</v>
      </c>
      <c r="AR355" s="8">
        <v>31</v>
      </c>
      <c r="AS355" s="17">
        <f t="shared" si="66"/>
        <v>1.8463371054198928E-3</v>
      </c>
      <c r="AT355" s="8">
        <v>0</v>
      </c>
      <c r="AU355" s="17">
        <f t="shared" si="67"/>
        <v>0</v>
      </c>
      <c r="AV355" s="76"/>
      <c r="AW355" s="76"/>
      <c r="AX355" s="76"/>
      <c r="AY355" s="76"/>
      <c r="AZ355" s="76"/>
    </row>
    <row r="356" spans="1:52" ht="13.9">
      <c r="A356" s="73" t="s">
        <v>148</v>
      </c>
      <c r="B356" s="73" t="s">
        <v>167</v>
      </c>
      <c r="C356" s="86">
        <v>221849</v>
      </c>
      <c r="D356" s="8">
        <v>220361</v>
      </c>
      <c r="E356" s="16">
        <f t="shared" si="47"/>
        <v>0.99329273514868222</v>
      </c>
      <c r="F356" s="8">
        <v>1488</v>
      </c>
      <c r="G356" s="16">
        <f t="shared" si="26"/>
        <v>6.7072648513177881E-3</v>
      </c>
      <c r="H356" s="8">
        <v>0</v>
      </c>
      <c r="I356" s="17">
        <f t="shared" si="49"/>
        <v>0</v>
      </c>
      <c r="J356" s="8">
        <v>15</v>
      </c>
      <c r="K356" s="17">
        <f t="shared" si="28"/>
        <v>6.7613556968929315E-5</v>
      </c>
      <c r="L356" s="8">
        <v>7</v>
      </c>
      <c r="M356" s="17">
        <f t="shared" si="50"/>
        <v>3.1552993252167016E-5</v>
      </c>
      <c r="N356" s="8">
        <v>0</v>
      </c>
      <c r="O356" s="17">
        <f t="shared" si="51"/>
        <v>0</v>
      </c>
      <c r="P356" s="8">
        <v>555</v>
      </c>
      <c r="Q356" s="17">
        <f t="shared" si="52"/>
        <v>2.5017016078503849E-3</v>
      </c>
      <c r="R356" s="8">
        <v>437</v>
      </c>
      <c r="S356" s="17">
        <f t="shared" si="53"/>
        <v>1.9698082930281408E-3</v>
      </c>
      <c r="T356" s="8">
        <v>0</v>
      </c>
      <c r="U356" s="17">
        <f t="shared" si="54"/>
        <v>0</v>
      </c>
      <c r="V356" s="8">
        <v>0</v>
      </c>
      <c r="W356" s="17">
        <f t="shared" si="55"/>
        <v>0</v>
      </c>
      <c r="X356" s="8">
        <v>0</v>
      </c>
      <c r="Y356" s="17">
        <f t="shared" si="56"/>
        <v>0</v>
      </c>
      <c r="Z356" s="8">
        <v>0</v>
      </c>
      <c r="AA356" s="17">
        <f t="shared" si="57"/>
        <v>0</v>
      </c>
      <c r="AB356" s="8">
        <v>4</v>
      </c>
      <c r="AC356" s="17">
        <f t="shared" si="58"/>
        <v>1.803028185838115E-5</v>
      </c>
      <c r="AD356" s="8">
        <v>0</v>
      </c>
      <c r="AE356" s="17">
        <f t="shared" si="59"/>
        <v>0</v>
      </c>
      <c r="AF356" s="8">
        <v>0</v>
      </c>
      <c r="AG356" s="17">
        <f t="shared" si="60"/>
        <v>0</v>
      </c>
      <c r="AH356" s="8">
        <v>0</v>
      </c>
      <c r="AI356" s="17">
        <f t="shared" si="61"/>
        <v>0</v>
      </c>
      <c r="AJ356" s="8">
        <v>0</v>
      </c>
      <c r="AK356" s="17">
        <f t="shared" si="62"/>
        <v>0</v>
      </c>
      <c r="AL356" s="8">
        <v>24</v>
      </c>
      <c r="AM356" s="17">
        <f t="shared" si="63"/>
        <v>1.081816911502869E-4</v>
      </c>
      <c r="AN356" s="8">
        <v>429</v>
      </c>
      <c r="AO356" s="17">
        <f t="shared" si="64"/>
        <v>1.9337477293113784E-3</v>
      </c>
      <c r="AP356" s="8">
        <v>0</v>
      </c>
      <c r="AQ356" s="17">
        <f t="shared" si="65"/>
        <v>0</v>
      </c>
      <c r="AR356" s="8">
        <v>17</v>
      </c>
      <c r="AS356" s="17">
        <f t="shared" si="66"/>
        <v>7.6628697898119895E-5</v>
      </c>
      <c r="AT356" s="8">
        <v>0</v>
      </c>
      <c r="AU356" s="17">
        <f t="shared" si="67"/>
        <v>0</v>
      </c>
      <c r="AV356" s="76"/>
      <c r="AW356" s="76"/>
      <c r="AX356" s="76"/>
      <c r="AY356" s="76"/>
      <c r="AZ356" s="76"/>
    </row>
    <row r="357" spans="1:52" ht="13.9">
      <c r="A357" s="73" t="s">
        <v>119</v>
      </c>
      <c r="B357" s="73" t="s">
        <v>167</v>
      </c>
      <c r="C357" s="86">
        <f t="shared" ref="C357:C365" si="68">D357+F357</f>
        <v>73296</v>
      </c>
      <c r="D357" s="8">
        <v>72413</v>
      </c>
      <c r="E357" s="16">
        <f t="shared" si="47"/>
        <v>0.9879529578694608</v>
      </c>
      <c r="F357" s="8">
        <v>883</v>
      </c>
      <c r="G357" s="16">
        <f t="shared" si="26"/>
        <v>1.2047042130539183E-2</v>
      </c>
      <c r="H357" s="8">
        <v>0</v>
      </c>
      <c r="I357" s="17">
        <f t="shared" si="49"/>
        <v>0</v>
      </c>
      <c r="J357" s="8">
        <v>149</v>
      </c>
      <c r="K357" s="17">
        <f t="shared" si="28"/>
        <v>2.0328530888452305E-3</v>
      </c>
      <c r="L357" s="8">
        <v>49</v>
      </c>
      <c r="M357" s="17">
        <f t="shared" si="50"/>
        <v>6.6852215673433748E-4</v>
      </c>
      <c r="N357" s="8">
        <v>0</v>
      </c>
      <c r="O357" s="17">
        <f t="shared" si="51"/>
        <v>0</v>
      </c>
      <c r="P357" s="8">
        <v>82</v>
      </c>
      <c r="Q357" s="17">
        <f t="shared" si="52"/>
        <v>1.118751364330932E-3</v>
      </c>
      <c r="R357" s="8">
        <v>167</v>
      </c>
      <c r="S357" s="17">
        <f t="shared" si="53"/>
        <v>2.2784326566251908E-3</v>
      </c>
      <c r="T357" s="8">
        <v>160</v>
      </c>
      <c r="U357" s="17">
        <f t="shared" si="54"/>
        <v>2.1829294913774284E-3</v>
      </c>
      <c r="V357" s="8">
        <v>0</v>
      </c>
      <c r="W357" s="17">
        <f t="shared" si="55"/>
        <v>0</v>
      </c>
      <c r="X357" s="8">
        <v>0</v>
      </c>
      <c r="Y357" s="17">
        <f t="shared" si="56"/>
        <v>0</v>
      </c>
      <c r="Z357" s="8">
        <v>106</v>
      </c>
      <c r="AA357" s="17">
        <f t="shared" si="57"/>
        <v>1.4461907880375464E-3</v>
      </c>
      <c r="AB357" s="8">
        <v>0</v>
      </c>
      <c r="AC357" s="17">
        <f t="shared" si="58"/>
        <v>0</v>
      </c>
      <c r="AD357" s="8">
        <v>0</v>
      </c>
      <c r="AE357" s="17">
        <f t="shared" si="59"/>
        <v>0</v>
      </c>
      <c r="AF357" s="8">
        <v>0</v>
      </c>
      <c r="AG357" s="17">
        <f t="shared" si="60"/>
        <v>0</v>
      </c>
      <c r="AH357" s="8">
        <v>0</v>
      </c>
      <c r="AI357" s="17">
        <f t="shared" si="61"/>
        <v>0</v>
      </c>
      <c r="AJ357" s="8">
        <v>0</v>
      </c>
      <c r="AK357" s="17">
        <f t="shared" si="62"/>
        <v>0</v>
      </c>
      <c r="AL357" s="8">
        <v>6</v>
      </c>
      <c r="AM357" s="17">
        <f t="shared" si="63"/>
        <v>8.1859855926653572E-5</v>
      </c>
      <c r="AN357" s="8">
        <v>88</v>
      </c>
      <c r="AO357" s="17">
        <f t="shared" si="64"/>
        <v>1.2006112202575857E-3</v>
      </c>
      <c r="AP357" s="8">
        <v>66</v>
      </c>
      <c r="AQ357" s="17">
        <f t="shared" si="65"/>
        <v>9.0045841519318921E-4</v>
      </c>
      <c r="AR357" s="8">
        <v>10</v>
      </c>
      <c r="AS357" s="17">
        <f t="shared" si="66"/>
        <v>1.3643309321108928E-4</v>
      </c>
      <c r="AT357" s="8">
        <v>0</v>
      </c>
      <c r="AU357" s="17">
        <f t="shared" si="67"/>
        <v>0</v>
      </c>
      <c r="AV357" s="76"/>
      <c r="AW357" s="76"/>
      <c r="AX357" s="76"/>
      <c r="AY357" s="76"/>
      <c r="AZ357" s="76"/>
    </row>
    <row r="358" spans="1:52" ht="13.9">
      <c r="A358" s="73" t="s">
        <v>85</v>
      </c>
      <c r="B358" s="73" t="s">
        <v>167</v>
      </c>
      <c r="C358" s="86">
        <f t="shared" si="68"/>
        <v>42995</v>
      </c>
      <c r="D358" s="8">
        <v>42680</v>
      </c>
      <c r="E358" s="16">
        <f t="shared" si="47"/>
        <v>0.99267356669380158</v>
      </c>
      <c r="F358" s="8">
        <v>315</v>
      </c>
      <c r="G358" s="16">
        <f t="shared" si="26"/>
        <v>7.326433306198395E-3</v>
      </c>
      <c r="H358" s="8">
        <v>0</v>
      </c>
      <c r="I358" s="17">
        <f t="shared" si="49"/>
        <v>0</v>
      </c>
      <c r="J358" s="8">
        <v>182</v>
      </c>
      <c r="K358" s="17">
        <f t="shared" si="28"/>
        <v>4.233050354692406E-3</v>
      </c>
      <c r="L358" s="8">
        <v>28</v>
      </c>
      <c r="M358" s="17">
        <f t="shared" si="50"/>
        <v>6.51238516106524E-4</v>
      </c>
      <c r="N358" s="8">
        <v>0</v>
      </c>
      <c r="O358" s="17">
        <f t="shared" si="51"/>
        <v>0</v>
      </c>
      <c r="P358" s="8">
        <v>0</v>
      </c>
      <c r="Q358" s="17">
        <f t="shared" si="52"/>
        <v>0</v>
      </c>
      <c r="R358" s="8">
        <v>0</v>
      </c>
      <c r="S358" s="17">
        <f t="shared" si="53"/>
        <v>0</v>
      </c>
      <c r="T358" s="8">
        <v>0</v>
      </c>
      <c r="U358" s="17">
        <f t="shared" si="54"/>
        <v>0</v>
      </c>
      <c r="V358" s="8">
        <v>0</v>
      </c>
      <c r="W358" s="17">
        <f t="shared" si="55"/>
        <v>0</v>
      </c>
      <c r="X358" s="8">
        <v>0</v>
      </c>
      <c r="Y358" s="17">
        <f t="shared" si="56"/>
        <v>0</v>
      </c>
      <c r="Z358" s="8">
        <v>0</v>
      </c>
      <c r="AA358" s="17">
        <f t="shared" si="57"/>
        <v>0</v>
      </c>
      <c r="AB358" s="8">
        <v>0</v>
      </c>
      <c r="AC358" s="17">
        <f t="shared" si="58"/>
        <v>0</v>
      </c>
      <c r="AD358" s="8">
        <v>0</v>
      </c>
      <c r="AE358" s="17">
        <f t="shared" si="59"/>
        <v>0</v>
      </c>
      <c r="AF358" s="8">
        <v>0</v>
      </c>
      <c r="AG358" s="17">
        <f t="shared" si="60"/>
        <v>0</v>
      </c>
      <c r="AH358" s="8">
        <v>0</v>
      </c>
      <c r="AI358" s="17">
        <f t="shared" si="61"/>
        <v>0</v>
      </c>
      <c r="AJ358" s="8">
        <v>0</v>
      </c>
      <c r="AK358" s="17">
        <f t="shared" si="62"/>
        <v>0</v>
      </c>
      <c r="AL358" s="8">
        <v>0</v>
      </c>
      <c r="AM358" s="17">
        <f t="shared" si="63"/>
        <v>0</v>
      </c>
      <c r="AN358" s="8">
        <v>66</v>
      </c>
      <c r="AO358" s="17">
        <f t="shared" si="64"/>
        <v>1.5350622165368065E-3</v>
      </c>
      <c r="AP358" s="8">
        <v>0</v>
      </c>
      <c r="AQ358" s="17">
        <f t="shared" si="65"/>
        <v>0</v>
      </c>
      <c r="AR358" s="8">
        <v>32</v>
      </c>
      <c r="AS358" s="17">
        <f t="shared" si="66"/>
        <v>7.4427258983602749E-4</v>
      </c>
      <c r="AT358" s="8">
        <v>0</v>
      </c>
      <c r="AU358" s="17">
        <f t="shared" si="67"/>
        <v>0</v>
      </c>
      <c r="AV358" s="76"/>
      <c r="AW358" s="76"/>
      <c r="AX358" s="76"/>
      <c r="AY358" s="76"/>
      <c r="AZ358" s="76"/>
    </row>
    <row r="359" spans="1:52" ht="13.9">
      <c r="A359" s="73" t="s">
        <v>102</v>
      </c>
      <c r="B359" s="73" t="s">
        <v>167</v>
      </c>
      <c r="C359" s="86">
        <f t="shared" si="68"/>
        <v>114427</v>
      </c>
      <c r="D359" s="8">
        <v>112460</v>
      </c>
      <c r="E359" s="16">
        <f t="shared" si="47"/>
        <v>0.98281000113609551</v>
      </c>
      <c r="F359" s="8">
        <v>1967</v>
      </c>
      <c r="G359" s="16">
        <f t="shared" si="26"/>
        <v>1.7189998863904498E-2</v>
      </c>
      <c r="H359" s="8">
        <v>0</v>
      </c>
      <c r="I359" s="17">
        <f t="shared" si="49"/>
        <v>0</v>
      </c>
      <c r="J359" s="8">
        <v>867</v>
      </c>
      <c r="K359" s="17">
        <f t="shared" si="28"/>
        <v>7.5768830782944581E-3</v>
      </c>
      <c r="L359" s="8">
        <v>465</v>
      </c>
      <c r="M359" s="17">
        <f t="shared" si="50"/>
        <v>4.0637262184624262E-3</v>
      </c>
      <c r="N359" s="8">
        <v>0</v>
      </c>
      <c r="O359" s="17">
        <f t="shared" si="51"/>
        <v>0</v>
      </c>
      <c r="P359" s="8">
        <v>271</v>
      </c>
      <c r="Q359" s="17">
        <f t="shared" si="52"/>
        <v>2.3683221617275645E-3</v>
      </c>
      <c r="R359" s="8">
        <v>191</v>
      </c>
      <c r="S359" s="17">
        <f t="shared" si="53"/>
        <v>1.6691864682286523E-3</v>
      </c>
      <c r="T359" s="8">
        <v>0</v>
      </c>
      <c r="U359" s="17">
        <f t="shared" si="54"/>
        <v>0</v>
      </c>
      <c r="V359" s="8">
        <v>0</v>
      </c>
      <c r="W359" s="17">
        <f t="shared" si="55"/>
        <v>0</v>
      </c>
      <c r="X359" s="8">
        <v>0</v>
      </c>
      <c r="Y359" s="17">
        <f t="shared" si="56"/>
        <v>0</v>
      </c>
      <c r="Z359" s="8">
        <v>0</v>
      </c>
      <c r="AA359" s="17">
        <f t="shared" si="57"/>
        <v>0</v>
      </c>
      <c r="AB359" s="8">
        <v>0</v>
      </c>
      <c r="AC359" s="17">
        <f t="shared" si="58"/>
        <v>0</v>
      </c>
      <c r="AD359" s="8">
        <v>0</v>
      </c>
      <c r="AE359" s="17">
        <f t="shared" si="59"/>
        <v>0</v>
      </c>
      <c r="AF359" s="8">
        <v>0</v>
      </c>
      <c r="AG359" s="17">
        <f t="shared" si="60"/>
        <v>0</v>
      </c>
      <c r="AH359" s="8">
        <v>0</v>
      </c>
      <c r="AI359" s="17">
        <f t="shared" si="61"/>
        <v>0</v>
      </c>
      <c r="AJ359" s="8">
        <v>0</v>
      </c>
      <c r="AK359" s="17">
        <f t="shared" si="62"/>
        <v>0</v>
      </c>
      <c r="AL359" s="8">
        <v>0</v>
      </c>
      <c r="AM359" s="17">
        <f t="shared" si="63"/>
        <v>0</v>
      </c>
      <c r="AN359" s="8">
        <v>0</v>
      </c>
      <c r="AO359" s="17">
        <f t="shared" si="64"/>
        <v>0</v>
      </c>
      <c r="AP359" s="8">
        <v>106</v>
      </c>
      <c r="AQ359" s="17">
        <f t="shared" si="65"/>
        <v>9.2635479388605835E-4</v>
      </c>
      <c r="AR359" s="8">
        <v>67</v>
      </c>
      <c r="AS359" s="17">
        <f t="shared" si="66"/>
        <v>5.8552614330533879E-4</v>
      </c>
      <c r="AT359" s="8">
        <v>0</v>
      </c>
      <c r="AU359" s="17">
        <f t="shared" si="67"/>
        <v>0</v>
      </c>
      <c r="AV359" s="76"/>
      <c r="AW359" s="76"/>
      <c r="AX359" s="76"/>
      <c r="AY359" s="76"/>
      <c r="AZ359" s="76"/>
    </row>
    <row r="360" spans="1:52" ht="13.9">
      <c r="A360" s="73" t="s">
        <v>81</v>
      </c>
      <c r="B360" s="73" t="s">
        <v>167</v>
      </c>
      <c r="C360" s="86">
        <f t="shared" si="68"/>
        <v>85467</v>
      </c>
      <c r="D360" s="8">
        <v>84657</v>
      </c>
      <c r="E360" s="16">
        <f t="shared" si="47"/>
        <v>0.99052265786794902</v>
      </c>
      <c r="F360" s="8">
        <v>810</v>
      </c>
      <c r="G360" s="16">
        <f t="shared" si="26"/>
        <v>9.4773421320509671E-3</v>
      </c>
      <c r="H360" s="8">
        <v>180</v>
      </c>
      <c r="I360" s="17">
        <f t="shared" si="49"/>
        <v>2.1060760293446592E-3</v>
      </c>
      <c r="J360" s="8">
        <v>182</v>
      </c>
      <c r="K360" s="17">
        <f t="shared" si="28"/>
        <v>2.1294768741151556E-3</v>
      </c>
      <c r="L360" s="8">
        <v>0</v>
      </c>
      <c r="M360" s="17">
        <f t="shared" si="50"/>
        <v>0</v>
      </c>
      <c r="N360" s="8">
        <v>0</v>
      </c>
      <c r="O360" s="17">
        <f t="shared" si="51"/>
        <v>0</v>
      </c>
      <c r="P360" s="8">
        <v>146</v>
      </c>
      <c r="Q360" s="17">
        <f t="shared" si="52"/>
        <v>1.7082616682462237E-3</v>
      </c>
      <c r="R360" s="8">
        <v>0</v>
      </c>
      <c r="S360" s="17">
        <f t="shared" si="53"/>
        <v>0</v>
      </c>
      <c r="T360" s="8">
        <v>49</v>
      </c>
      <c r="U360" s="17">
        <f t="shared" si="54"/>
        <v>5.7332069687715732E-4</v>
      </c>
      <c r="V360" s="8">
        <v>0</v>
      </c>
      <c r="W360" s="17">
        <f t="shared" si="55"/>
        <v>0</v>
      </c>
      <c r="X360" s="8">
        <v>0</v>
      </c>
      <c r="Y360" s="17">
        <f t="shared" si="56"/>
        <v>0</v>
      </c>
      <c r="Z360" s="8">
        <v>6</v>
      </c>
      <c r="AA360" s="17">
        <f t="shared" si="57"/>
        <v>7.0202534311488639E-5</v>
      </c>
      <c r="AB360" s="8">
        <v>0</v>
      </c>
      <c r="AC360" s="17">
        <f t="shared" si="58"/>
        <v>0</v>
      </c>
      <c r="AD360" s="8">
        <v>0</v>
      </c>
      <c r="AE360" s="17">
        <f t="shared" si="59"/>
        <v>0</v>
      </c>
      <c r="AF360" s="8">
        <v>0</v>
      </c>
      <c r="AG360" s="17">
        <f t="shared" si="60"/>
        <v>0</v>
      </c>
      <c r="AH360" s="8">
        <v>0</v>
      </c>
      <c r="AI360" s="17">
        <f t="shared" si="61"/>
        <v>0</v>
      </c>
      <c r="AJ360" s="8">
        <v>0</v>
      </c>
      <c r="AK360" s="17">
        <f t="shared" si="62"/>
        <v>0</v>
      </c>
      <c r="AL360" s="8">
        <v>0</v>
      </c>
      <c r="AM360" s="17">
        <f t="shared" si="63"/>
        <v>0</v>
      </c>
      <c r="AN360" s="8">
        <v>237</v>
      </c>
      <c r="AO360" s="17">
        <f t="shared" si="64"/>
        <v>2.7730001053038016E-3</v>
      </c>
      <c r="AP360" s="8">
        <v>0</v>
      </c>
      <c r="AQ360" s="17">
        <f t="shared" si="65"/>
        <v>0</v>
      </c>
      <c r="AR360" s="8">
        <v>0</v>
      </c>
      <c r="AS360" s="17">
        <f t="shared" si="66"/>
        <v>0</v>
      </c>
      <c r="AT360" s="8">
        <v>10</v>
      </c>
      <c r="AU360" s="17">
        <f t="shared" si="67"/>
        <v>1.1700422385248107E-4</v>
      </c>
      <c r="AV360" s="76"/>
      <c r="AW360" s="76"/>
      <c r="AX360" s="76"/>
      <c r="AY360" s="76"/>
      <c r="AZ360" s="76"/>
    </row>
    <row r="361" spans="1:52" ht="13.9">
      <c r="A361" s="73" t="s">
        <v>35</v>
      </c>
      <c r="B361" s="73" t="s">
        <v>167</v>
      </c>
      <c r="C361" s="86">
        <f t="shared" si="68"/>
        <v>197928</v>
      </c>
      <c r="D361" s="8">
        <v>195935</v>
      </c>
      <c r="E361" s="16">
        <f t="shared" si="47"/>
        <v>0.98993068186411215</v>
      </c>
      <c r="F361" s="8">
        <v>1993</v>
      </c>
      <c r="G361" s="16">
        <f t="shared" si="26"/>
        <v>1.0069318135887798E-2</v>
      </c>
      <c r="H361" s="8">
        <v>309</v>
      </c>
      <c r="I361" s="17">
        <f t="shared" si="49"/>
        <v>1.561173760155208E-3</v>
      </c>
      <c r="J361" s="8">
        <v>375</v>
      </c>
      <c r="K361" s="17">
        <f t="shared" si="28"/>
        <v>1.8946283497029222E-3</v>
      </c>
      <c r="L361" s="8">
        <v>138</v>
      </c>
      <c r="M361" s="17">
        <f t="shared" si="50"/>
        <v>6.9722323269067539E-4</v>
      </c>
      <c r="N361" s="8">
        <v>0</v>
      </c>
      <c r="O361" s="17">
        <f t="shared" si="51"/>
        <v>0</v>
      </c>
      <c r="P361" s="8">
        <v>41</v>
      </c>
      <c r="Q361" s="17">
        <f t="shared" si="52"/>
        <v>2.0714603290085284E-4</v>
      </c>
      <c r="R361" s="8">
        <v>63</v>
      </c>
      <c r="S361" s="17">
        <f t="shared" si="53"/>
        <v>3.1829756275009093E-4</v>
      </c>
      <c r="T361" s="8">
        <v>62</v>
      </c>
      <c r="U361" s="17">
        <f t="shared" si="54"/>
        <v>3.1324522048421647E-4</v>
      </c>
      <c r="V361" s="8">
        <v>0</v>
      </c>
      <c r="W361" s="17">
        <f t="shared" si="55"/>
        <v>0</v>
      </c>
      <c r="X361" s="8">
        <v>0</v>
      </c>
      <c r="Y361" s="17">
        <f t="shared" si="56"/>
        <v>0</v>
      </c>
      <c r="Z361" s="8">
        <v>43</v>
      </c>
      <c r="AA361" s="17">
        <f t="shared" si="57"/>
        <v>2.1725071743260177E-4</v>
      </c>
      <c r="AB361" s="8">
        <v>27</v>
      </c>
      <c r="AC361" s="17">
        <f t="shared" si="58"/>
        <v>1.3641324117861039E-4</v>
      </c>
      <c r="AD361" s="8">
        <v>0</v>
      </c>
      <c r="AE361" s="17">
        <f t="shared" si="59"/>
        <v>0</v>
      </c>
      <c r="AF361" s="8">
        <v>0</v>
      </c>
      <c r="AG361" s="17">
        <f t="shared" si="60"/>
        <v>0</v>
      </c>
      <c r="AH361" s="8">
        <v>0</v>
      </c>
      <c r="AI361" s="17">
        <f t="shared" si="61"/>
        <v>0</v>
      </c>
      <c r="AJ361" s="8">
        <v>0</v>
      </c>
      <c r="AK361" s="17">
        <f t="shared" si="62"/>
        <v>0</v>
      </c>
      <c r="AL361" s="8">
        <v>0</v>
      </c>
      <c r="AM361" s="17">
        <f t="shared" si="63"/>
        <v>0</v>
      </c>
      <c r="AN361" s="8">
        <v>392</v>
      </c>
      <c r="AO361" s="17">
        <f t="shared" si="64"/>
        <v>1.9805181682227883E-3</v>
      </c>
      <c r="AP361" s="8">
        <v>3</v>
      </c>
      <c r="AQ361" s="17">
        <f t="shared" si="65"/>
        <v>1.5157026797623378E-5</v>
      </c>
      <c r="AR361" s="8">
        <v>464</v>
      </c>
      <c r="AS361" s="17">
        <f t="shared" si="66"/>
        <v>2.344286811365749E-3</v>
      </c>
      <c r="AT361" s="8">
        <v>76</v>
      </c>
      <c r="AU361" s="17">
        <f t="shared" si="67"/>
        <v>3.8397801220645892E-4</v>
      </c>
      <c r="AV361" s="76"/>
      <c r="AW361" s="76"/>
      <c r="AX361" s="76"/>
      <c r="AY361" s="76"/>
      <c r="AZ361" s="76"/>
    </row>
    <row r="362" spans="1:52" ht="13.9">
      <c r="A362" s="73" t="s">
        <v>47</v>
      </c>
      <c r="B362" s="73" t="s">
        <v>167</v>
      </c>
      <c r="C362" s="86">
        <f t="shared" si="68"/>
        <v>26708</v>
      </c>
      <c r="D362" s="8">
        <v>26670</v>
      </c>
      <c r="E362" s="16">
        <f t="shared" si="47"/>
        <v>0.99857720533173577</v>
      </c>
      <c r="F362" s="8">
        <v>38</v>
      </c>
      <c r="G362" s="16">
        <f t="shared" si="26"/>
        <v>1.4227946682641905E-3</v>
      </c>
      <c r="H362" s="8">
        <v>0</v>
      </c>
      <c r="I362" s="17">
        <f t="shared" si="49"/>
        <v>0</v>
      </c>
      <c r="J362" s="8">
        <v>11</v>
      </c>
      <c r="K362" s="17">
        <f t="shared" si="28"/>
        <v>4.1186161449752884E-4</v>
      </c>
      <c r="L362" s="8">
        <v>0</v>
      </c>
      <c r="M362" s="17">
        <f t="shared" si="50"/>
        <v>0</v>
      </c>
      <c r="N362" s="8">
        <v>0</v>
      </c>
      <c r="O362" s="17">
        <f t="shared" si="51"/>
        <v>0</v>
      </c>
      <c r="P362" s="8">
        <v>0</v>
      </c>
      <c r="Q362" s="17">
        <f t="shared" si="52"/>
        <v>0</v>
      </c>
      <c r="R362" s="8">
        <v>0</v>
      </c>
      <c r="S362" s="17">
        <f t="shared" si="53"/>
        <v>0</v>
      </c>
      <c r="T362" s="8">
        <v>0</v>
      </c>
      <c r="U362" s="17">
        <f t="shared" si="54"/>
        <v>0</v>
      </c>
      <c r="V362" s="8">
        <v>0</v>
      </c>
      <c r="W362" s="17">
        <f t="shared" si="55"/>
        <v>0</v>
      </c>
      <c r="X362" s="8">
        <v>0</v>
      </c>
      <c r="Y362" s="17">
        <f t="shared" si="56"/>
        <v>0</v>
      </c>
      <c r="Z362" s="8">
        <v>0</v>
      </c>
      <c r="AA362" s="17">
        <f t="shared" si="57"/>
        <v>0</v>
      </c>
      <c r="AB362" s="8">
        <v>0</v>
      </c>
      <c r="AC362" s="17">
        <f t="shared" si="58"/>
        <v>0</v>
      </c>
      <c r="AD362" s="8">
        <v>0</v>
      </c>
      <c r="AE362" s="17">
        <f t="shared" si="59"/>
        <v>0</v>
      </c>
      <c r="AF362" s="8">
        <v>0</v>
      </c>
      <c r="AG362" s="17">
        <f t="shared" si="60"/>
        <v>0</v>
      </c>
      <c r="AH362" s="8">
        <v>0</v>
      </c>
      <c r="AI362" s="17">
        <f t="shared" si="61"/>
        <v>0</v>
      </c>
      <c r="AJ362" s="8">
        <v>0</v>
      </c>
      <c r="AK362" s="17">
        <f t="shared" si="62"/>
        <v>0</v>
      </c>
      <c r="AL362" s="8">
        <v>0</v>
      </c>
      <c r="AM362" s="17">
        <f t="shared" si="63"/>
        <v>0</v>
      </c>
      <c r="AN362" s="8">
        <v>0</v>
      </c>
      <c r="AO362" s="17">
        <f t="shared" si="64"/>
        <v>0</v>
      </c>
      <c r="AP362" s="8">
        <v>0</v>
      </c>
      <c r="AQ362" s="17">
        <f t="shared" si="65"/>
        <v>0</v>
      </c>
      <c r="AR362" s="8">
        <v>0</v>
      </c>
      <c r="AS362" s="17">
        <f t="shared" si="66"/>
        <v>0</v>
      </c>
      <c r="AT362" s="8">
        <v>27</v>
      </c>
      <c r="AU362" s="17">
        <f t="shared" si="67"/>
        <v>1.0109330537666616E-3</v>
      </c>
      <c r="AV362" s="76"/>
      <c r="AW362" s="76"/>
      <c r="AX362" s="76"/>
      <c r="AY362" s="76"/>
      <c r="AZ362" s="76"/>
    </row>
    <row r="363" spans="1:52" ht="13.9">
      <c r="A363" s="73" t="s">
        <v>72</v>
      </c>
      <c r="B363" s="73" t="s">
        <v>167</v>
      </c>
      <c r="C363" s="86">
        <f t="shared" si="68"/>
        <v>639221</v>
      </c>
      <c r="D363" s="28">
        <f>411979+213881</f>
        <v>625860</v>
      </c>
      <c r="E363" s="16">
        <f t="shared" si="47"/>
        <v>0.97909799584181367</v>
      </c>
      <c r="F363" s="8">
        <f>10743+2618</f>
        <v>13361</v>
      </c>
      <c r="G363" s="16">
        <f t="shared" si="26"/>
        <v>2.0902004158186292E-2</v>
      </c>
      <c r="H363" s="8">
        <v>118</v>
      </c>
      <c r="I363" s="17">
        <f t="shared" si="49"/>
        <v>1.8459969243813954E-4</v>
      </c>
      <c r="J363" s="8">
        <v>21</v>
      </c>
      <c r="K363" s="17">
        <f t="shared" si="28"/>
        <v>3.2852487637296025E-5</v>
      </c>
      <c r="L363" s="8">
        <v>1645</v>
      </c>
      <c r="M363" s="17">
        <f t="shared" si="50"/>
        <v>2.5734448649215218E-3</v>
      </c>
      <c r="N363" s="8">
        <v>0</v>
      </c>
      <c r="O363" s="17">
        <f t="shared" si="51"/>
        <v>0</v>
      </c>
      <c r="P363" s="8">
        <v>2161</v>
      </c>
      <c r="Q363" s="17">
        <f t="shared" si="52"/>
        <v>3.3806774182950812E-3</v>
      </c>
      <c r="R363" s="8">
        <v>2366</v>
      </c>
      <c r="S363" s="17">
        <f t="shared" si="53"/>
        <v>3.7013802738020186E-3</v>
      </c>
      <c r="T363" s="8">
        <v>0</v>
      </c>
      <c r="U363" s="17">
        <f t="shared" si="54"/>
        <v>0</v>
      </c>
      <c r="V363" s="8">
        <v>0</v>
      </c>
      <c r="W363" s="17">
        <f t="shared" si="55"/>
        <v>0</v>
      </c>
      <c r="X363" s="8">
        <v>0</v>
      </c>
      <c r="Y363" s="17">
        <f t="shared" si="56"/>
        <v>0</v>
      </c>
      <c r="Z363" s="8">
        <v>0</v>
      </c>
      <c r="AA363" s="17">
        <f t="shared" si="57"/>
        <v>0</v>
      </c>
      <c r="AB363" s="8">
        <v>684</v>
      </c>
      <c r="AC363" s="17">
        <f t="shared" si="58"/>
        <v>1.0700524544719275E-3</v>
      </c>
      <c r="AD363" s="8">
        <v>0</v>
      </c>
      <c r="AE363" s="17">
        <f t="shared" si="59"/>
        <v>0</v>
      </c>
      <c r="AF363" s="8">
        <v>0</v>
      </c>
      <c r="AG363" s="17">
        <f t="shared" si="60"/>
        <v>0</v>
      </c>
      <c r="AH363" s="8">
        <v>0</v>
      </c>
      <c r="AI363" s="17">
        <f t="shared" si="61"/>
        <v>0</v>
      </c>
      <c r="AJ363" s="8">
        <v>0</v>
      </c>
      <c r="AK363" s="17">
        <f t="shared" si="62"/>
        <v>0</v>
      </c>
      <c r="AL363" s="8">
        <v>0</v>
      </c>
      <c r="AM363" s="17">
        <f t="shared" si="63"/>
        <v>0</v>
      </c>
      <c r="AN363" s="8">
        <v>2139</v>
      </c>
      <c r="AO363" s="17">
        <f t="shared" si="64"/>
        <v>3.3462605264845805E-3</v>
      </c>
      <c r="AP363" s="8">
        <v>0</v>
      </c>
      <c r="AQ363" s="17">
        <f t="shared" si="65"/>
        <v>0</v>
      </c>
      <c r="AR363" s="8">
        <v>5</v>
      </c>
      <c r="AS363" s="17">
        <f t="shared" si="66"/>
        <v>7.8220208660228622E-6</v>
      </c>
      <c r="AT363" s="8">
        <v>4222</v>
      </c>
      <c r="AU363" s="17">
        <f t="shared" si="67"/>
        <v>6.6049144192697048E-3</v>
      </c>
      <c r="AV363" s="76"/>
      <c r="AW363" s="76"/>
      <c r="AX363" s="76"/>
      <c r="AY363" s="76"/>
      <c r="AZ363" s="76"/>
    </row>
    <row r="364" spans="1:52" ht="13.9">
      <c r="A364" s="73" t="s">
        <v>58</v>
      </c>
      <c r="B364" s="73" t="s">
        <v>167</v>
      </c>
      <c r="C364" s="86">
        <f t="shared" si="68"/>
        <v>334893</v>
      </c>
      <c r="D364" s="8">
        <v>332529</v>
      </c>
      <c r="E364" s="16">
        <f t="shared" si="47"/>
        <v>0.99294102892565683</v>
      </c>
      <c r="F364" s="8">
        <v>2364</v>
      </c>
      <c r="G364" s="16">
        <f t="shared" si="26"/>
        <v>7.0589710743431486E-3</v>
      </c>
      <c r="H364" s="8">
        <v>22</v>
      </c>
      <c r="I364" s="17">
        <f t="shared" si="49"/>
        <v>6.5692624211315253E-5</v>
      </c>
      <c r="J364" s="8">
        <v>148</v>
      </c>
      <c r="K364" s="17">
        <f t="shared" si="28"/>
        <v>4.419321992397572E-4</v>
      </c>
      <c r="L364" s="8">
        <v>313</v>
      </c>
      <c r="M364" s="17">
        <f t="shared" si="50"/>
        <v>9.3462688082462161E-4</v>
      </c>
      <c r="N364" s="8">
        <v>0</v>
      </c>
      <c r="O364" s="17">
        <f t="shared" si="51"/>
        <v>0</v>
      </c>
      <c r="P364" s="8">
        <v>509</v>
      </c>
      <c r="Q364" s="17">
        <f t="shared" si="52"/>
        <v>1.5198884419799757E-3</v>
      </c>
      <c r="R364" s="8">
        <v>962</v>
      </c>
      <c r="S364" s="17">
        <f t="shared" si="53"/>
        <v>2.8725592950584215E-3</v>
      </c>
      <c r="T364" s="8">
        <v>0</v>
      </c>
      <c r="U364" s="17">
        <f t="shared" si="54"/>
        <v>0</v>
      </c>
      <c r="V364" s="8">
        <v>0</v>
      </c>
      <c r="W364" s="17">
        <f t="shared" si="55"/>
        <v>0</v>
      </c>
      <c r="X364" s="8">
        <v>0</v>
      </c>
      <c r="Y364" s="17">
        <f t="shared" si="56"/>
        <v>0</v>
      </c>
      <c r="Z364" s="8">
        <v>0</v>
      </c>
      <c r="AA364" s="17">
        <f t="shared" si="57"/>
        <v>0</v>
      </c>
      <c r="AB364" s="8">
        <v>0</v>
      </c>
      <c r="AC364" s="17">
        <f t="shared" si="58"/>
        <v>0</v>
      </c>
      <c r="AD364" s="8">
        <v>0</v>
      </c>
      <c r="AE364" s="17">
        <f t="shared" si="59"/>
        <v>0</v>
      </c>
      <c r="AF364" s="8">
        <v>0</v>
      </c>
      <c r="AG364" s="17">
        <f t="shared" si="60"/>
        <v>0</v>
      </c>
      <c r="AH364" s="8">
        <v>0</v>
      </c>
      <c r="AI364" s="17">
        <f t="shared" si="61"/>
        <v>0</v>
      </c>
      <c r="AJ364" s="8">
        <v>0</v>
      </c>
      <c r="AK364" s="17">
        <f t="shared" si="62"/>
        <v>0</v>
      </c>
      <c r="AL364" s="8">
        <v>45</v>
      </c>
      <c r="AM364" s="17">
        <f t="shared" si="63"/>
        <v>1.343712767958721E-4</v>
      </c>
      <c r="AN364" s="8">
        <v>363</v>
      </c>
      <c r="AO364" s="17">
        <f t="shared" si="64"/>
        <v>1.0839282994867018E-3</v>
      </c>
      <c r="AP364" s="8">
        <v>0</v>
      </c>
      <c r="AQ364" s="17">
        <f t="shared" si="65"/>
        <v>0</v>
      </c>
      <c r="AR364" s="8">
        <v>2</v>
      </c>
      <c r="AS364" s="17">
        <f t="shared" si="66"/>
        <v>5.9720567464832047E-6</v>
      </c>
      <c r="AT364" s="8">
        <v>0</v>
      </c>
      <c r="AU364" s="17">
        <f t="shared" si="67"/>
        <v>0</v>
      </c>
      <c r="AV364" s="76"/>
      <c r="AW364" s="76"/>
      <c r="AX364" s="76"/>
      <c r="AY364" s="76"/>
      <c r="AZ364" s="76"/>
    </row>
    <row r="365" spans="1:52" ht="13.9">
      <c r="A365" s="73" t="s">
        <v>91</v>
      </c>
      <c r="B365" s="73" t="s">
        <v>167</v>
      </c>
      <c r="C365" s="86">
        <f t="shared" si="68"/>
        <v>680214</v>
      </c>
      <c r="D365" s="53">
        <f>418429+255700</f>
        <v>674129</v>
      </c>
      <c r="E365" s="16">
        <f t="shared" si="47"/>
        <v>0.99105428585709787</v>
      </c>
      <c r="F365" s="8">
        <f>4002+2083</f>
        <v>6085</v>
      </c>
      <c r="G365" s="16">
        <f t="shared" si="26"/>
        <v>8.9457141429020864E-3</v>
      </c>
      <c r="H365" s="8">
        <v>0</v>
      </c>
      <c r="I365" s="17">
        <f t="shared" si="49"/>
        <v>0</v>
      </c>
      <c r="J365" s="8">
        <v>1287</v>
      </c>
      <c r="K365" s="17">
        <f t="shared" si="28"/>
        <v>1.8920516190492993E-3</v>
      </c>
      <c r="L365" s="8">
        <v>0</v>
      </c>
      <c r="M365" s="17">
        <f t="shared" si="50"/>
        <v>0</v>
      </c>
      <c r="N365" s="8">
        <v>0</v>
      </c>
      <c r="O365" s="17">
        <f t="shared" si="51"/>
        <v>0</v>
      </c>
      <c r="P365" s="8">
        <v>466</v>
      </c>
      <c r="Q365" s="17">
        <f t="shared" si="52"/>
        <v>6.8507851940712776E-4</v>
      </c>
      <c r="R365" s="8">
        <v>877</v>
      </c>
      <c r="S365" s="17">
        <f t="shared" si="53"/>
        <v>1.2893001320172768E-3</v>
      </c>
      <c r="T365" s="8">
        <v>1264</v>
      </c>
      <c r="U365" s="17">
        <f t="shared" si="54"/>
        <v>1.8582387307523808E-3</v>
      </c>
      <c r="V365" s="8">
        <v>0</v>
      </c>
      <c r="W365" s="17">
        <f t="shared" si="55"/>
        <v>0</v>
      </c>
      <c r="X365" s="8">
        <v>0</v>
      </c>
      <c r="Y365" s="17">
        <f t="shared" si="56"/>
        <v>0</v>
      </c>
      <c r="Z365" s="8">
        <v>272</v>
      </c>
      <c r="AA365" s="17">
        <f t="shared" si="57"/>
        <v>3.9987415725051235E-4</v>
      </c>
      <c r="AB365" s="8">
        <v>0</v>
      </c>
      <c r="AC365" s="17">
        <f t="shared" si="58"/>
        <v>0</v>
      </c>
      <c r="AD365" s="8">
        <v>0</v>
      </c>
      <c r="AE365" s="17">
        <f t="shared" si="59"/>
        <v>0</v>
      </c>
      <c r="AF365" s="8">
        <v>0</v>
      </c>
      <c r="AG365" s="17">
        <f t="shared" si="60"/>
        <v>0</v>
      </c>
      <c r="AH365" s="8">
        <v>0</v>
      </c>
      <c r="AI365" s="17">
        <f t="shared" si="61"/>
        <v>0</v>
      </c>
      <c r="AJ365" s="8">
        <v>0</v>
      </c>
      <c r="AK365" s="17">
        <f t="shared" si="62"/>
        <v>0</v>
      </c>
      <c r="AL365" s="8">
        <v>13</v>
      </c>
      <c r="AM365" s="17">
        <f t="shared" si="63"/>
        <v>1.9111632515649487E-5</v>
      </c>
      <c r="AN365" s="8">
        <v>1050</v>
      </c>
      <c r="AO365" s="17">
        <f t="shared" si="64"/>
        <v>1.5436318570332278E-3</v>
      </c>
      <c r="AP365" s="8">
        <v>170</v>
      </c>
      <c r="AQ365" s="17">
        <f t="shared" si="65"/>
        <v>2.499213482815702E-4</v>
      </c>
      <c r="AR365" s="8">
        <v>645</v>
      </c>
      <c r="AS365" s="17">
        <f t="shared" si="66"/>
        <v>9.482309978918399E-4</v>
      </c>
      <c r="AT365" s="8">
        <v>41</v>
      </c>
      <c r="AU365" s="17">
        <f t="shared" si="67"/>
        <v>6.0275148703202226E-5</v>
      </c>
      <c r="AV365" s="76"/>
      <c r="AW365" s="76"/>
      <c r="AX365" s="76"/>
      <c r="AY365" s="76"/>
      <c r="AZ365" s="76"/>
    </row>
    <row r="366" spans="1:52" ht="15">
      <c r="A366" s="81" t="s">
        <v>148</v>
      </c>
      <c r="B366" s="73" t="s">
        <v>167</v>
      </c>
      <c r="C366" s="3">
        <v>142298</v>
      </c>
      <c r="D366" s="3">
        <v>141315</v>
      </c>
      <c r="E366" s="16">
        <f t="shared" si="47"/>
        <v>0.99309196193902938</v>
      </c>
      <c r="F366" s="10">
        <v>983</v>
      </c>
      <c r="G366" s="16">
        <f t="shared" si="26"/>
        <v>6.9080380609706392E-3</v>
      </c>
      <c r="H366" s="8">
        <v>18</v>
      </c>
      <c r="I366" s="17">
        <f t="shared" si="49"/>
        <v>1.2649510182855697E-4</v>
      </c>
      <c r="J366" s="8">
        <v>284</v>
      </c>
      <c r="K366" s="17">
        <f t="shared" si="28"/>
        <v>1.9958116066283432E-3</v>
      </c>
      <c r="L366" s="8">
        <v>24</v>
      </c>
      <c r="M366" s="17">
        <f t="shared" si="50"/>
        <v>1.6866013577140931E-4</v>
      </c>
      <c r="N366" s="8">
        <v>0</v>
      </c>
      <c r="O366" s="17">
        <f t="shared" si="51"/>
        <v>0</v>
      </c>
      <c r="P366" s="8">
        <v>322</v>
      </c>
      <c r="Q366" s="17">
        <f t="shared" si="52"/>
        <v>2.2628568215997415E-3</v>
      </c>
      <c r="R366" s="8">
        <v>318</v>
      </c>
      <c r="S366" s="17">
        <f t="shared" si="53"/>
        <v>2.2347467989711732E-3</v>
      </c>
      <c r="T366" s="8">
        <v>0</v>
      </c>
      <c r="U366" s="17">
        <f t="shared" si="54"/>
        <v>0</v>
      </c>
      <c r="V366" s="8">
        <v>0</v>
      </c>
      <c r="W366" s="17">
        <f t="shared" si="55"/>
        <v>0</v>
      </c>
      <c r="X366" s="8">
        <v>0</v>
      </c>
      <c r="Y366" s="17">
        <f t="shared" si="56"/>
        <v>0</v>
      </c>
      <c r="Z366" s="8">
        <v>0</v>
      </c>
      <c r="AA366" s="17">
        <f t="shared" si="57"/>
        <v>0</v>
      </c>
      <c r="AB366" s="8">
        <v>0</v>
      </c>
      <c r="AC366" s="17">
        <f t="shared" si="58"/>
        <v>0</v>
      </c>
      <c r="AD366" s="8">
        <v>0</v>
      </c>
      <c r="AE366" s="17">
        <f t="shared" si="59"/>
        <v>0</v>
      </c>
      <c r="AF366" s="8">
        <v>0</v>
      </c>
      <c r="AG366" s="17">
        <f t="shared" si="60"/>
        <v>0</v>
      </c>
      <c r="AH366" s="8">
        <v>0</v>
      </c>
      <c r="AI366" s="17">
        <f t="shared" si="61"/>
        <v>0</v>
      </c>
      <c r="AJ366" s="8">
        <v>0</v>
      </c>
      <c r="AK366" s="17">
        <f t="shared" si="62"/>
        <v>0</v>
      </c>
      <c r="AL366" s="8">
        <v>17</v>
      </c>
      <c r="AM366" s="17">
        <f t="shared" si="63"/>
        <v>1.1946759617141491E-4</v>
      </c>
      <c r="AN366" s="8">
        <v>0</v>
      </c>
      <c r="AO366" s="17">
        <f t="shared" si="64"/>
        <v>0</v>
      </c>
      <c r="AP366" s="8">
        <v>0</v>
      </c>
      <c r="AQ366" s="17">
        <f t="shared" si="65"/>
        <v>0</v>
      </c>
      <c r="AR366" s="8">
        <v>0</v>
      </c>
      <c r="AS366" s="17">
        <f t="shared" si="66"/>
        <v>0</v>
      </c>
      <c r="AT366" s="8">
        <v>0</v>
      </c>
      <c r="AU366" s="17">
        <f t="shared" si="67"/>
        <v>0</v>
      </c>
      <c r="AV366" s="76"/>
      <c r="AW366" s="76"/>
      <c r="AX366" s="76"/>
      <c r="AY366" s="76"/>
      <c r="AZ366" s="76"/>
    </row>
    <row r="367" spans="1:52" ht="13.9">
      <c r="A367" s="14" t="s">
        <v>108</v>
      </c>
      <c r="B367" s="73" t="s">
        <v>167</v>
      </c>
      <c r="C367" s="86">
        <v>221849</v>
      </c>
      <c r="D367" s="8">
        <v>1962923</v>
      </c>
      <c r="E367" s="16">
        <f t="shared" si="47"/>
        <v>8.8480137390747764</v>
      </c>
      <c r="F367" s="8">
        <v>31038</v>
      </c>
      <c r="G367" s="16">
        <f t="shared" si="26"/>
        <v>0.13990597208010855</v>
      </c>
      <c r="H367" s="8">
        <v>2509</v>
      </c>
      <c r="I367" s="17">
        <f t="shared" si="49"/>
        <v>1.1309494295669577E-2</v>
      </c>
      <c r="J367" s="8">
        <v>519</v>
      </c>
      <c r="K367" s="17">
        <f t="shared" si="28"/>
        <v>2.3394290711249545E-3</v>
      </c>
      <c r="L367" s="8">
        <v>1905</v>
      </c>
      <c r="M367" s="17">
        <f t="shared" si="50"/>
        <v>8.5869217350540237E-3</v>
      </c>
      <c r="N367" s="8">
        <v>16</v>
      </c>
      <c r="O367" s="17">
        <f t="shared" si="51"/>
        <v>7.2121127433524598E-5</v>
      </c>
      <c r="P367" s="8">
        <v>4809</v>
      </c>
      <c r="Q367" s="17">
        <f t="shared" si="52"/>
        <v>2.1676906364238739E-2</v>
      </c>
      <c r="R367" s="8">
        <v>7271</v>
      </c>
      <c r="S367" s="17">
        <f t="shared" si="53"/>
        <v>3.2774544848072337E-2</v>
      </c>
      <c r="T367" s="8">
        <v>0</v>
      </c>
      <c r="U367" s="17">
        <f t="shared" si="54"/>
        <v>0</v>
      </c>
      <c r="V367" s="8">
        <v>0</v>
      </c>
      <c r="W367" s="17">
        <f t="shared" si="55"/>
        <v>0</v>
      </c>
      <c r="X367" s="8">
        <v>0</v>
      </c>
      <c r="Y367" s="17">
        <f t="shared" si="56"/>
        <v>0</v>
      </c>
      <c r="Z367" s="8">
        <v>0</v>
      </c>
      <c r="AA367" s="17">
        <f t="shared" si="57"/>
        <v>0</v>
      </c>
      <c r="AB367" s="8">
        <v>1471</v>
      </c>
      <c r="AC367" s="17">
        <f t="shared" si="58"/>
        <v>6.6306361534196681E-3</v>
      </c>
      <c r="AD367" s="8">
        <v>0</v>
      </c>
      <c r="AE367" s="17">
        <f t="shared" si="59"/>
        <v>0</v>
      </c>
      <c r="AF367" s="8">
        <v>0</v>
      </c>
      <c r="AG367" s="17">
        <f t="shared" si="60"/>
        <v>0</v>
      </c>
      <c r="AH367" s="8">
        <v>0</v>
      </c>
      <c r="AI367" s="17">
        <f t="shared" si="61"/>
        <v>0</v>
      </c>
      <c r="AJ367" s="8">
        <v>0</v>
      </c>
      <c r="AK367" s="17">
        <f t="shared" si="62"/>
        <v>0</v>
      </c>
      <c r="AL367" s="8">
        <v>1014</v>
      </c>
      <c r="AM367" s="17">
        <f t="shared" si="63"/>
        <v>4.5706764510996221E-3</v>
      </c>
      <c r="AN367" s="8">
        <v>3315</v>
      </c>
      <c r="AO367" s="17">
        <f t="shared" si="64"/>
        <v>1.4942596090133379E-2</v>
      </c>
      <c r="AP367" s="8">
        <v>26</v>
      </c>
      <c r="AQ367" s="17">
        <f t="shared" si="65"/>
        <v>1.1719683207947748E-4</v>
      </c>
      <c r="AR367" s="8">
        <v>479</v>
      </c>
      <c r="AS367" s="17">
        <f t="shared" si="66"/>
        <v>2.1591262525411429E-3</v>
      </c>
      <c r="AT367" s="8">
        <v>41</v>
      </c>
      <c r="AU367" s="17">
        <f t="shared" si="67"/>
        <v>1.8481038904840679E-4</v>
      </c>
      <c r="AV367" s="76"/>
      <c r="AW367" s="76"/>
      <c r="AX367" s="76"/>
      <c r="AY367" s="76"/>
      <c r="AZ367" s="76"/>
    </row>
    <row r="368" spans="1:52" ht="13.9">
      <c r="A368" s="14" t="s">
        <v>155</v>
      </c>
      <c r="B368" s="73" t="s">
        <v>167</v>
      </c>
      <c r="C368" s="86">
        <v>305540</v>
      </c>
      <c r="D368" s="8">
        <v>301128</v>
      </c>
      <c r="E368" s="16">
        <f t="shared" si="47"/>
        <v>0.98555999214505463</v>
      </c>
      <c r="F368" s="8">
        <v>4412</v>
      </c>
      <c r="G368" s="16">
        <f t="shared" si="26"/>
        <v>1.4440007854945343E-2</v>
      </c>
      <c r="H368" s="8">
        <v>0</v>
      </c>
      <c r="I368" s="17">
        <f t="shared" si="49"/>
        <v>0</v>
      </c>
      <c r="J368" s="8">
        <v>97</v>
      </c>
      <c r="K368" s="17">
        <f t="shared" si="28"/>
        <v>3.1747070759965962E-4</v>
      </c>
      <c r="L368" s="8">
        <v>862</v>
      </c>
      <c r="M368" s="17">
        <f t="shared" si="50"/>
        <v>2.8212345355763564E-3</v>
      </c>
      <c r="N368" s="8">
        <v>0</v>
      </c>
      <c r="O368" s="17">
        <f t="shared" si="51"/>
        <v>0</v>
      </c>
      <c r="P368" s="8">
        <v>988</v>
      </c>
      <c r="Q368" s="17">
        <f t="shared" si="52"/>
        <v>3.2336191660666362E-3</v>
      </c>
      <c r="R368" s="8">
        <v>550</v>
      </c>
      <c r="S368" s="17">
        <f t="shared" si="53"/>
        <v>1.8000916410289979E-3</v>
      </c>
      <c r="T368" s="8">
        <v>0</v>
      </c>
      <c r="U368" s="17">
        <f t="shared" si="54"/>
        <v>0</v>
      </c>
      <c r="V368" s="8">
        <v>0</v>
      </c>
      <c r="W368" s="17">
        <f t="shared" si="55"/>
        <v>0</v>
      </c>
      <c r="X368" s="8">
        <v>0</v>
      </c>
      <c r="Y368" s="17">
        <f t="shared" si="56"/>
        <v>0</v>
      </c>
      <c r="Z368" s="8">
        <v>0</v>
      </c>
      <c r="AA368" s="17">
        <f t="shared" si="57"/>
        <v>0</v>
      </c>
      <c r="AB368" s="8">
        <v>67</v>
      </c>
      <c r="AC368" s="17">
        <f t="shared" si="58"/>
        <v>2.1928389081625973E-4</v>
      </c>
      <c r="AD368" s="8">
        <v>0</v>
      </c>
      <c r="AE368" s="17">
        <f t="shared" si="59"/>
        <v>0</v>
      </c>
      <c r="AF368" s="8">
        <v>0</v>
      </c>
      <c r="AG368" s="17">
        <f t="shared" si="60"/>
        <v>0</v>
      </c>
      <c r="AH368" s="8">
        <v>0</v>
      </c>
      <c r="AI368" s="17">
        <f t="shared" si="61"/>
        <v>0</v>
      </c>
      <c r="AJ368" s="8">
        <v>0</v>
      </c>
      <c r="AK368" s="17">
        <f t="shared" si="62"/>
        <v>0</v>
      </c>
      <c r="AL368" s="8">
        <v>1109</v>
      </c>
      <c r="AM368" s="17">
        <f t="shared" si="63"/>
        <v>3.6296393270930155E-3</v>
      </c>
      <c r="AN368" s="8">
        <v>678</v>
      </c>
      <c r="AO368" s="17">
        <f t="shared" si="64"/>
        <v>2.2190220593048373E-3</v>
      </c>
      <c r="AP368" s="8">
        <v>74</v>
      </c>
      <c r="AQ368" s="17">
        <f t="shared" si="65"/>
        <v>2.421941480657197E-4</v>
      </c>
      <c r="AR368" s="8">
        <v>0</v>
      </c>
      <c r="AS368" s="17">
        <f t="shared" si="66"/>
        <v>0</v>
      </c>
      <c r="AT368" s="8">
        <v>0</v>
      </c>
      <c r="AU368" s="17">
        <f t="shared" si="67"/>
        <v>0</v>
      </c>
      <c r="AV368" s="76"/>
      <c r="AW368" s="76"/>
      <c r="AX368" s="76"/>
      <c r="AY368" s="76"/>
      <c r="AZ368" s="76"/>
    </row>
    <row r="369" spans="1:52" ht="13.9">
      <c r="A369" s="14" t="s">
        <v>151</v>
      </c>
      <c r="B369" s="73" t="s">
        <v>167</v>
      </c>
      <c r="C369" s="86">
        <v>351670</v>
      </c>
      <c r="D369" s="8">
        <v>346732</v>
      </c>
      <c r="E369" s="16">
        <f t="shared" si="47"/>
        <v>0.98595842693434188</v>
      </c>
      <c r="F369" s="8">
        <v>4938</v>
      </c>
      <c r="G369" s="16">
        <f t="shared" si="26"/>
        <v>1.4041573065658145E-2</v>
      </c>
      <c r="H369" s="8">
        <v>0</v>
      </c>
      <c r="I369" s="17">
        <f t="shared" si="49"/>
        <v>0</v>
      </c>
      <c r="J369" s="8">
        <v>157</v>
      </c>
      <c r="K369" s="17">
        <f t="shared" si="28"/>
        <v>4.4644126595956438E-4</v>
      </c>
      <c r="L369" s="8">
        <v>909</v>
      </c>
      <c r="M369" s="17">
        <f t="shared" si="50"/>
        <v>2.5848096226576051E-3</v>
      </c>
      <c r="N369" s="8">
        <v>0</v>
      </c>
      <c r="O369" s="17">
        <f t="shared" si="51"/>
        <v>0</v>
      </c>
      <c r="P369" s="8">
        <v>900</v>
      </c>
      <c r="Q369" s="17">
        <f t="shared" si="52"/>
        <v>2.5592174481758466E-3</v>
      </c>
      <c r="R369" s="8">
        <v>61</v>
      </c>
      <c r="S369" s="17">
        <f t="shared" si="53"/>
        <v>1.7345807148747404E-4</v>
      </c>
      <c r="T369" s="8">
        <v>0</v>
      </c>
      <c r="U369" s="17">
        <f t="shared" si="54"/>
        <v>0</v>
      </c>
      <c r="V369" s="8">
        <v>0</v>
      </c>
      <c r="W369" s="17">
        <f t="shared" si="55"/>
        <v>0</v>
      </c>
      <c r="X369" s="8">
        <v>0</v>
      </c>
      <c r="Y369" s="17">
        <f t="shared" si="56"/>
        <v>0</v>
      </c>
      <c r="Z369" s="8">
        <v>0</v>
      </c>
      <c r="AA369" s="17">
        <f t="shared" si="57"/>
        <v>0</v>
      </c>
      <c r="AB369" s="8">
        <v>78</v>
      </c>
      <c r="AC369" s="17">
        <f t="shared" si="58"/>
        <v>2.2179884550857339E-4</v>
      </c>
      <c r="AD369" s="8">
        <v>0</v>
      </c>
      <c r="AE369" s="17">
        <f t="shared" si="59"/>
        <v>0</v>
      </c>
      <c r="AF369" s="8">
        <v>0</v>
      </c>
      <c r="AG369" s="17">
        <f t="shared" si="60"/>
        <v>0</v>
      </c>
      <c r="AH369" s="8">
        <v>0</v>
      </c>
      <c r="AI369" s="17">
        <f t="shared" si="61"/>
        <v>0</v>
      </c>
      <c r="AJ369" s="8">
        <v>0</v>
      </c>
      <c r="AK369" s="17">
        <f t="shared" si="62"/>
        <v>0</v>
      </c>
      <c r="AL369" s="8">
        <v>517</v>
      </c>
      <c r="AM369" s="17">
        <f t="shared" si="63"/>
        <v>1.470128245229903E-3</v>
      </c>
      <c r="AN369" s="8">
        <v>2000</v>
      </c>
      <c r="AO369" s="17">
        <f t="shared" si="64"/>
        <v>5.6871498848352145E-3</v>
      </c>
      <c r="AP369" s="8">
        <v>144</v>
      </c>
      <c r="AQ369" s="17">
        <f t="shared" si="65"/>
        <v>4.0947479170813547E-4</v>
      </c>
      <c r="AR369" s="8">
        <v>182</v>
      </c>
      <c r="AS369" s="17">
        <f t="shared" si="66"/>
        <v>5.1753063952000454E-4</v>
      </c>
      <c r="AT369" s="8">
        <v>0</v>
      </c>
      <c r="AU369" s="17">
        <f t="shared" si="67"/>
        <v>0</v>
      </c>
      <c r="AV369" s="76"/>
      <c r="AW369" s="76"/>
      <c r="AX369" s="76"/>
      <c r="AY369" s="76"/>
      <c r="AZ369" s="76"/>
    </row>
    <row r="370" spans="1:52" ht="13.9">
      <c r="A370" s="14" t="s">
        <v>161</v>
      </c>
      <c r="B370" s="89" t="s">
        <v>167</v>
      </c>
      <c r="C370" s="86">
        <v>92316</v>
      </c>
      <c r="D370" s="8">
        <v>91223</v>
      </c>
      <c r="E370" s="16">
        <f t="shared" si="47"/>
        <v>0.98816023224576455</v>
      </c>
      <c r="F370" s="8">
        <v>1093</v>
      </c>
      <c r="G370" s="16">
        <f t="shared" si="26"/>
        <v>1.1839767754235453E-2</v>
      </c>
      <c r="H370" s="8">
        <v>0</v>
      </c>
      <c r="I370" s="17">
        <f t="shared" si="49"/>
        <v>0</v>
      </c>
      <c r="J370" s="8">
        <v>53</v>
      </c>
      <c r="K370" s="17">
        <f t="shared" si="28"/>
        <v>5.7411499631699811E-4</v>
      </c>
      <c r="L370" s="8">
        <v>145</v>
      </c>
      <c r="M370" s="17">
        <f t="shared" si="50"/>
        <v>1.5706919710559383E-3</v>
      </c>
      <c r="N370" s="8">
        <v>0</v>
      </c>
      <c r="O370" s="17">
        <f t="shared" si="51"/>
        <v>0</v>
      </c>
      <c r="P370" s="8">
        <v>200</v>
      </c>
      <c r="Q370" s="17">
        <f t="shared" si="52"/>
        <v>2.1664716842150875E-3</v>
      </c>
      <c r="R370" s="8">
        <v>50</v>
      </c>
      <c r="S370" s="17">
        <f t="shared" si="53"/>
        <v>5.4161792105377187E-4</v>
      </c>
      <c r="T370" s="8">
        <v>0</v>
      </c>
      <c r="U370" s="17">
        <f t="shared" si="54"/>
        <v>0</v>
      </c>
      <c r="V370" s="8">
        <v>0</v>
      </c>
      <c r="W370" s="17">
        <f t="shared" si="55"/>
        <v>0</v>
      </c>
      <c r="X370" s="8">
        <v>0</v>
      </c>
      <c r="Y370" s="17">
        <f t="shared" si="56"/>
        <v>0</v>
      </c>
      <c r="Z370" s="8">
        <v>0</v>
      </c>
      <c r="AA370" s="17">
        <f t="shared" si="57"/>
        <v>0</v>
      </c>
      <c r="AB370" s="8">
        <v>13</v>
      </c>
      <c r="AC370" s="17">
        <f t="shared" si="58"/>
        <v>1.4082065947398068E-4</v>
      </c>
      <c r="AD370" s="8">
        <v>0</v>
      </c>
      <c r="AE370" s="17">
        <f t="shared" si="59"/>
        <v>0</v>
      </c>
      <c r="AF370" s="8">
        <v>0</v>
      </c>
      <c r="AG370" s="17">
        <f t="shared" si="60"/>
        <v>0</v>
      </c>
      <c r="AH370" s="8">
        <v>0</v>
      </c>
      <c r="AI370" s="17">
        <f t="shared" si="61"/>
        <v>0</v>
      </c>
      <c r="AJ370" s="8">
        <v>0</v>
      </c>
      <c r="AK370" s="17">
        <f t="shared" si="62"/>
        <v>0</v>
      </c>
      <c r="AL370" s="8">
        <v>209</v>
      </c>
      <c r="AM370" s="17">
        <f t="shared" si="63"/>
        <v>2.2639629100047664E-3</v>
      </c>
      <c r="AN370" s="8">
        <v>421</v>
      </c>
      <c r="AO370" s="17">
        <f t="shared" si="64"/>
        <v>4.5604228952727584E-3</v>
      </c>
      <c r="AP370" s="8">
        <v>2</v>
      </c>
      <c r="AQ370" s="17">
        <f t="shared" si="65"/>
        <v>2.1664716842150873E-5</v>
      </c>
      <c r="AR370" s="8">
        <v>0</v>
      </c>
      <c r="AS370" s="17">
        <f t="shared" si="66"/>
        <v>0</v>
      </c>
      <c r="AT370" s="8">
        <v>0</v>
      </c>
      <c r="AU370" s="17">
        <f t="shared" si="67"/>
        <v>0</v>
      </c>
      <c r="AV370" s="76"/>
      <c r="AW370" s="76"/>
      <c r="AX370" s="76"/>
      <c r="AY370" s="76"/>
      <c r="AZ370" s="76"/>
    </row>
    <row r="371" spans="1:52" ht="13.9">
      <c r="A371" s="14" t="s">
        <v>157</v>
      </c>
      <c r="B371" s="73" t="s">
        <v>167</v>
      </c>
      <c r="C371" s="86">
        <v>27942</v>
      </c>
      <c r="D371" s="8">
        <v>27438</v>
      </c>
      <c r="E371" s="16">
        <f t="shared" si="47"/>
        <v>0.98196263689070218</v>
      </c>
      <c r="F371" s="8">
        <v>504</v>
      </c>
      <c r="G371" s="16">
        <f t="shared" si="26"/>
        <v>1.8037363109297832E-2</v>
      </c>
      <c r="H371" s="8">
        <v>0</v>
      </c>
      <c r="I371" s="17">
        <f t="shared" si="49"/>
        <v>0</v>
      </c>
      <c r="J371" s="8">
        <v>13</v>
      </c>
      <c r="K371" s="17">
        <f t="shared" si="28"/>
        <v>4.6524944527950754E-4</v>
      </c>
      <c r="L371" s="8">
        <v>112</v>
      </c>
      <c r="M371" s="17">
        <f t="shared" si="50"/>
        <v>4.008302913177296E-3</v>
      </c>
      <c r="N371" s="8">
        <v>0</v>
      </c>
      <c r="O371" s="17">
        <f t="shared" si="51"/>
        <v>0</v>
      </c>
      <c r="P371" s="8">
        <v>115</v>
      </c>
      <c r="Q371" s="17">
        <f t="shared" si="52"/>
        <v>4.1156681697802587E-3</v>
      </c>
      <c r="R371" s="8">
        <v>50</v>
      </c>
      <c r="S371" s="17">
        <f t="shared" si="53"/>
        <v>1.7894209433827214E-3</v>
      </c>
      <c r="T371" s="8">
        <v>0</v>
      </c>
      <c r="U371" s="17">
        <f t="shared" si="54"/>
        <v>0</v>
      </c>
      <c r="V371" s="8">
        <v>0</v>
      </c>
      <c r="W371" s="17">
        <f t="shared" si="55"/>
        <v>0</v>
      </c>
      <c r="X371" s="8">
        <v>0</v>
      </c>
      <c r="Y371" s="17">
        <f t="shared" si="56"/>
        <v>0</v>
      </c>
      <c r="Z371" s="8">
        <v>0</v>
      </c>
      <c r="AA371" s="17">
        <f t="shared" si="57"/>
        <v>0</v>
      </c>
      <c r="AB371" s="8">
        <v>2</v>
      </c>
      <c r="AC371" s="17">
        <f t="shared" si="58"/>
        <v>7.1576837735308851E-5</v>
      </c>
      <c r="AD371" s="8">
        <v>0</v>
      </c>
      <c r="AE371" s="17">
        <f t="shared" si="59"/>
        <v>0</v>
      </c>
      <c r="AF371" s="8">
        <v>0</v>
      </c>
      <c r="AG371" s="17">
        <f t="shared" si="60"/>
        <v>0</v>
      </c>
      <c r="AH371" s="8">
        <v>0</v>
      </c>
      <c r="AI371" s="17">
        <f t="shared" si="61"/>
        <v>0</v>
      </c>
      <c r="AJ371" s="8">
        <v>0</v>
      </c>
      <c r="AK371" s="17">
        <f t="shared" si="62"/>
        <v>0</v>
      </c>
      <c r="AL371" s="8">
        <v>19</v>
      </c>
      <c r="AM371" s="17">
        <f t="shared" si="63"/>
        <v>6.7997995848543408E-4</v>
      </c>
      <c r="AN371" s="8">
        <v>176</v>
      </c>
      <c r="AO371" s="17">
        <f t="shared" si="64"/>
        <v>6.2987617207071788E-3</v>
      </c>
      <c r="AP371" s="8">
        <v>17</v>
      </c>
      <c r="AQ371" s="17">
        <f t="shared" si="65"/>
        <v>6.0840312075012527E-4</v>
      </c>
      <c r="AR371" s="8">
        <v>0</v>
      </c>
      <c r="AS371" s="17">
        <f t="shared" si="66"/>
        <v>0</v>
      </c>
      <c r="AT371" s="8">
        <v>0</v>
      </c>
      <c r="AU371" s="17">
        <f t="shared" si="67"/>
        <v>0</v>
      </c>
      <c r="AV371" s="76"/>
      <c r="AW371" s="76"/>
      <c r="AX371" s="76"/>
      <c r="AY371" s="76"/>
      <c r="AZ371" s="76"/>
    </row>
    <row r="372" spans="1:52" ht="15">
      <c r="A372" s="14" t="s">
        <v>158</v>
      </c>
      <c r="B372" s="73" t="s">
        <v>167</v>
      </c>
      <c r="C372" s="8">
        <v>73292</v>
      </c>
      <c r="D372" s="8">
        <v>72590</v>
      </c>
      <c r="E372" s="16">
        <f t="shared" si="47"/>
        <v>0.99042187414724658</v>
      </c>
      <c r="F372" s="10">
        <v>702</v>
      </c>
      <c r="G372" s="16">
        <f t="shared" si="26"/>
        <v>9.5781258527533695E-3</v>
      </c>
      <c r="H372" s="8"/>
      <c r="I372" s="17">
        <f>H372/$F$4</f>
        <v>0</v>
      </c>
      <c r="J372" s="8">
        <v>33</v>
      </c>
      <c r="K372" s="17">
        <f t="shared" si="28"/>
        <v>4.5025377940293619E-4</v>
      </c>
      <c r="L372" s="8">
        <v>92</v>
      </c>
      <c r="M372" s="17">
        <f>L372/$F$4</f>
        <v>0.2839506172839506</v>
      </c>
      <c r="N372" s="8"/>
      <c r="O372" s="17">
        <f>N372/$F$4</f>
        <v>0</v>
      </c>
      <c r="P372" s="8">
        <v>238</v>
      </c>
      <c r="Q372" s="17">
        <f>P372/$F$4</f>
        <v>0.73456790123456794</v>
      </c>
      <c r="R372" s="8"/>
      <c r="S372" s="17">
        <f>R372/$F$4</f>
        <v>0</v>
      </c>
      <c r="T372" s="8"/>
      <c r="U372" s="17">
        <f>T372/$F$4</f>
        <v>0</v>
      </c>
      <c r="V372" s="8"/>
      <c r="W372" s="17">
        <f>V372/$F$4</f>
        <v>0</v>
      </c>
      <c r="X372" s="8"/>
      <c r="Y372" s="17">
        <f>X372/$F$4</f>
        <v>0</v>
      </c>
      <c r="Z372" s="8"/>
      <c r="AA372" s="17">
        <f>Z372/$F$4</f>
        <v>0</v>
      </c>
      <c r="AB372" s="8"/>
      <c r="AC372" s="17">
        <f>AB372/$F$4</f>
        <v>0</v>
      </c>
      <c r="AD372" s="8"/>
      <c r="AE372" s="17">
        <f>AD372/$F$4</f>
        <v>0</v>
      </c>
      <c r="AF372" s="8"/>
      <c r="AG372" s="17">
        <f>AF372/$F$4</f>
        <v>0</v>
      </c>
      <c r="AH372" s="8"/>
      <c r="AI372" s="17">
        <f>AH372/$F$4</f>
        <v>0</v>
      </c>
      <c r="AJ372" s="8"/>
      <c r="AK372" s="17">
        <f>AJ372/$F$4</f>
        <v>0</v>
      </c>
      <c r="AL372" s="8">
        <v>40</v>
      </c>
      <c r="AM372" s="17">
        <f>AL372/$F$4</f>
        <v>0.12345679012345678</v>
      </c>
      <c r="AN372" s="8">
        <v>200</v>
      </c>
      <c r="AO372" s="17">
        <f>AN372/$F$4</f>
        <v>0.61728395061728392</v>
      </c>
      <c r="AP372" s="8">
        <v>64</v>
      </c>
      <c r="AQ372" s="17">
        <f>AP372/$F$4</f>
        <v>0.19753086419753085</v>
      </c>
      <c r="AR372" s="8">
        <v>35</v>
      </c>
      <c r="AS372" s="17">
        <f>AR372/$F$4</f>
        <v>0.10802469135802469</v>
      </c>
      <c r="AT372" s="8"/>
      <c r="AU372" s="17">
        <f>AT372/$F$4</f>
        <v>0</v>
      </c>
      <c r="AV372" s="76"/>
      <c r="AW372" s="76"/>
      <c r="AX372" s="76"/>
      <c r="AY372" s="76"/>
      <c r="AZ372" s="76"/>
    </row>
    <row r="373" spans="1:52" ht="13.9">
      <c r="A373" s="14" t="s">
        <v>159</v>
      </c>
      <c r="B373" s="73" t="s">
        <v>167</v>
      </c>
      <c r="C373" s="86">
        <v>570551</v>
      </c>
      <c r="D373" s="8">
        <v>566332</v>
      </c>
      <c r="E373" s="16">
        <f t="shared" si="47"/>
        <v>0.99260539373342616</v>
      </c>
      <c r="F373" s="8">
        <v>4219</v>
      </c>
      <c r="G373" s="16">
        <f t="shared" si="26"/>
        <v>7.3946062665738912E-3</v>
      </c>
      <c r="H373" s="8">
        <v>0</v>
      </c>
      <c r="I373" s="17">
        <f t="shared" ref="I373:I388" si="69">H373/C373</f>
        <v>0</v>
      </c>
      <c r="J373" s="8">
        <v>0</v>
      </c>
      <c r="K373" s="17">
        <f t="shared" si="28"/>
        <v>0</v>
      </c>
      <c r="L373" s="8">
        <v>962</v>
      </c>
      <c r="M373" s="17">
        <f t="shared" ref="M373:M378" si="70">L373/C373</f>
        <v>1.6860894118141936E-3</v>
      </c>
      <c r="N373" s="8">
        <v>0</v>
      </c>
      <c r="O373" s="17">
        <f t="shared" ref="O373:O388" si="71">N373/C373</f>
        <v>0</v>
      </c>
      <c r="P373" s="8">
        <v>1200</v>
      </c>
      <c r="Q373" s="17">
        <f t="shared" ref="Q373:Q388" si="72">P373/C373</f>
        <v>2.1032300355270607E-3</v>
      </c>
      <c r="R373" s="8">
        <v>61</v>
      </c>
      <c r="S373" s="17">
        <f t="shared" ref="S373:S388" si="73">R373/C373</f>
        <v>1.0691419347262559E-4</v>
      </c>
      <c r="T373" s="8">
        <v>0</v>
      </c>
      <c r="U373" s="17">
        <f t="shared" ref="U373:U388" si="74">T373/C373</f>
        <v>0</v>
      </c>
      <c r="V373" s="8">
        <v>0</v>
      </c>
      <c r="W373" s="17">
        <f t="shared" ref="W373:W388" si="75">V373/C373</f>
        <v>0</v>
      </c>
      <c r="X373" s="8">
        <v>0</v>
      </c>
      <c r="Y373" s="17">
        <f t="shared" ref="Y373:Y388" si="76">X373/C373</f>
        <v>0</v>
      </c>
      <c r="Z373" s="8">
        <v>0</v>
      </c>
      <c r="AA373" s="17">
        <f t="shared" ref="AA373:AA388" si="77">Z373/C373</f>
        <v>0</v>
      </c>
      <c r="AB373" s="8">
        <v>21</v>
      </c>
      <c r="AC373" s="17">
        <f t="shared" ref="AC373:AC388" si="78">AB373/C373</f>
        <v>3.6806525621723561E-5</v>
      </c>
      <c r="AD373" s="8">
        <v>0</v>
      </c>
      <c r="AE373" s="17">
        <f t="shared" ref="AE373:AE388" si="79">AD373/C373</f>
        <v>0</v>
      </c>
      <c r="AF373" s="8">
        <v>0</v>
      </c>
      <c r="AG373" s="17">
        <f t="shared" ref="AG373:AG388" si="80">AF373/C373</f>
        <v>0</v>
      </c>
      <c r="AH373" s="8">
        <v>0</v>
      </c>
      <c r="AI373" s="17">
        <f t="shared" ref="AI373:AI388" si="81">AH373/C373</f>
        <v>0</v>
      </c>
      <c r="AJ373" s="8">
        <v>0</v>
      </c>
      <c r="AK373" s="17">
        <f t="shared" ref="AK373:AK388" si="82">AJ373/C373</f>
        <v>0</v>
      </c>
      <c r="AL373" s="8">
        <v>384</v>
      </c>
      <c r="AM373" s="17">
        <f t="shared" ref="AM373:AM388" si="83">AL373/C373</f>
        <v>6.7303361136865944E-4</v>
      </c>
      <c r="AN373" s="8">
        <v>985</v>
      </c>
      <c r="AO373" s="17">
        <f t="shared" ref="AO373:AO388" si="84">AN373/C373</f>
        <v>1.7264013208284623E-3</v>
      </c>
      <c r="AP373" s="8">
        <v>606</v>
      </c>
      <c r="AQ373" s="17">
        <f t="shared" ref="AQ373:AQ388" si="85">AP373/C373</f>
        <v>1.0621311679411655E-3</v>
      </c>
      <c r="AR373" s="8">
        <v>0</v>
      </c>
      <c r="AS373" s="17">
        <f t="shared" ref="AS373:AS388" si="86">AR373/C373</f>
        <v>0</v>
      </c>
      <c r="AT373" s="8">
        <v>0</v>
      </c>
      <c r="AU373" s="17">
        <f t="shared" ref="AU373:AU388" si="87">AT373/C373</f>
        <v>0</v>
      </c>
      <c r="AV373" s="76"/>
      <c r="AW373" s="76"/>
      <c r="AX373" s="76"/>
      <c r="AY373" s="76"/>
      <c r="AZ373" s="76"/>
    </row>
    <row r="374" spans="1:52" ht="13.9">
      <c r="A374" s="14" t="s">
        <v>154</v>
      </c>
      <c r="B374" s="73" t="s">
        <v>167</v>
      </c>
      <c r="C374" s="86">
        <v>251347</v>
      </c>
      <c r="D374" s="8">
        <v>247612</v>
      </c>
      <c r="E374" s="16">
        <f t="shared" si="47"/>
        <v>0.98514006532801268</v>
      </c>
      <c r="F374" s="8">
        <v>3735</v>
      </c>
      <c r="G374" s="16">
        <f t="shared" si="26"/>
        <v>1.4859934671987332E-2</v>
      </c>
      <c r="H374" s="8">
        <v>0</v>
      </c>
      <c r="I374" s="17">
        <f t="shared" si="69"/>
        <v>0</v>
      </c>
      <c r="J374" s="8">
        <v>432</v>
      </c>
      <c r="K374" s="17">
        <f t="shared" si="28"/>
        <v>1.7187394319407034E-3</v>
      </c>
      <c r="L374" s="8">
        <v>159</v>
      </c>
      <c r="M374" s="17">
        <f t="shared" si="70"/>
        <v>6.3259159647817561E-4</v>
      </c>
      <c r="N374" s="8">
        <v>0</v>
      </c>
      <c r="O374" s="17">
        <f t="shared" si="71"/>
        <v>0</v>
      </c>
      <c r="P374" s="8">
        <v>1500</v>
      </c>
      <c r="Q374" s="17">
        <f t="shared" si="72"/>
        <v>5.9678452497941093E-3</v>
      </c>
      <c r="R374" s="8">
        <v>37</v>
      </c>
      <c r="S374" s="17">
        <f t="shared" si="73"/>
        <v>1.4720684949492136E-4</v>
      </c>
      <c r="T374" s="8">
        <v>0</v>
      </c>
      <c r="U374" s="17">
        <f t="shared" si="74"/>
        <v>0</v>
      </c>
      <c r="V374" s="8">
        <v>0</v>
      </c>
      <c r="W374" s="17">
        <f t="shared" si="75"/>
        <v>0</v>
      </c>
      <c r="X374" s="8">
        <v>0</v>
      </c>
      <c r="Y374" s="17">
        <f t="shared" si="76"/>
        <v>0</v>
      </c>
      <c r="Z374" s="8">
        <v>0</v>
      </c>
      <c r="AA374" s="17">
        <f t="shared" si="77"/>
        <v>0</v>
      </c>
      <c r="AB374" s="8">
        <v>1</v>
      </c>
      <c r="AC374" s="17">
        <f t="shared" si="78"/>
        <v>3.9785634998627396E-6</v>
      </c>
      <c r="AD374" s="8">
        <v>0</v>
      </c>
      <c r="AE374" s="17">
        <f t="shared" si="79"/>
        <v>0</v>
      </c>
      <c r="AF374" s="8">
        <v>0</v>
      </c>
      <c r="AG374" s="17">
        <f t="shared" si="80"/>
        <v>0</v>
      </c>
      <c r="AH374" s="8">
        <v>0</v>
      </c>
      <c r="AI374" s="17">
        <f t="shared" si="81"/>
        <v>0</v>
      </c>
      <c r="AJ374" s="8">
        <v>0</v>
      </c>
      <c r="AK374" s="17">
        <f t="shared" si="82"/>
        <v>0</v>
      </c>
      <c r="AL374" s="8">
        <v>613</v>
      </c>
      <c r="AM374" s="17">
        <f t="shared" si="83"/>
        <v>2.4388594254158595E-3</v>
      </c>
      <c r="AN374" s="8">
        <v>794</v>
      </c>
      <c r="AO374" s="17">
        <f t="shared" si="84"/>
        <v>3.1589794188910153E-3</v>
      </c>
      <c r="AP374" s="8">
        <v>199</v>
      </c>
      <c r="AQ374" s="17">
        <f t="shared" si="85"/>
        <v>7.9173413647268514E-4</v>
      </c>
      <c r="AR374" s="8">
        <v>0</v>
      </c>
      <c r="AS374" s="17">
        <f t="shared" si="86"/>
        <v>0</v>
      </c>
      <c r="AT374" s="8">
        <v>0</v>
      </c>
      <c r="AU374" s="17">
        <f t="shared" si="87"/>
        <v>0</v>
      </c>
      <c r="AV374" s="76"/>
      <c r="AW374" s="76"/>
      <c r="AX374" s="76"/>
      <c r="AY374" s="76"/>
      <c r="AZ374" s="76"/>
    </row>
    <row r="375" spans="1:52" ht="13.9">
      <c r="A375" s="14" t="s">
        <v>164</v>
      </c>
      <c r="B375" s="73" t="s">
        <v>167</v>
      </c>
      <c r="C375" s="86">
        <v>43801</v>
      </c>
      <c r="D375" s="8">
        <v>43337</v>
      </c>
      <c r="E375" s="16">
        <f t="shared" si="47"/>
        <v>0.98940663455172251</v>
      </c>
      <c r="F375" s="8">
        <v>464</v>
      </c>
      <c r="G375" s="16">
        <f t="shared" si="26"/>
        <v>1.0593365448277436E-2</v>
      </c>
      <c r="H375" s="8">
        <v>0</v>
      </c>
      <c r="I375" s="17">
        <f t="shared" si="69"/>
        <v>0</v>
      </c>
      <c r="J375" s="8">
        <v>53</v>
      </c>
      <c r="K375" s="17">
        <f t="shared" si="28"/>
        <v>1.2100180361178969E-3</v>
      </c>
      <c r="L375" s="8">
        <v>65</v>
      </c>
      <c r="M375" s="17">
        <f t="shared" si="70"/>
        <v>1.4839843839181753E-3</v>
      </c>
      <c r="N375" s="8">
        <v>0</v>
      </c>
      <c r="O375" s="17">
        <f t="shared" si="71"/>
        <v>0</v>
      </c>
      <c r="P375" s="8">
        <v>0</v>
      </c>
      <c r="Q375" s="17">
        <f t="shared" si="72"/>
        <v>0</v>
      </c>
      <c r="R375" s="8">
        <v>0</v>
      </c>
      <c r="S375" s="17">
        <f t="shared" si="73"/>
        <v>0</v>
      </c>
      <c r="T375" s="8">
        <v>0</v>
      </c>
      <c r="U375" s="17">
        <f t="shared" si="74"/>
        <v>0</v>
      </c>
      <c r="V375" s="8">
        <v>0</v>
      </c>
      <c r="W375" s="17">
        <f t="shared" si="75"/>
        <v>0</v>
      </c>
      <c r="X375" s="8">
        <v>0</v>
      </c>
      <c r="Y375" s="17">
        <f t="shared" si="76"/>
        <v>0</v>
      </c>
      <c r="Z375" s="8">
        <v>0</v>
      </c>
      <c r="AA375" s="17">
        <f t="shared" si="77"/>
        <v>0</v>
      </c>
      <c r="AB375" s="8">
        <v>1</v>
      </c>
      <c r="AC375" s="17">
        <f t="shared" si="78"/>
        <v>2.2830528983356545E-5</v>
      </c>
      <c r="AD375" s="8">
        <v>0</v>
      </c>
      <c r="AE375" s="17">
        <f t="shared" si="79"/>
        <v>0</v>
      </c>
      <c r="AF375" s="8">
        <v>0</v>
      </c>
      <c r="AG375" s="17">
        <f t="shared" si="80"/>
        <v>0</v>
      </c>
      <c r="AH375" s="8">
        <v>0</v>
      </c>
      <c r="AI375" s="17">
        <f t="shared" si="81"/>
        <v>0</v>
      </c>
      <c r="AJ375" s="8">
        <v>0</v>
      </c>
      <c r="AK375" s="17">
        <f t="shared" si="82"/>
        <v>0</v>
      </c>
      <c r="AL375" s="8">
        <v>134</v>
      </c>
      <c r="AM375" s="17">
        <f t="shared" si="83"/>
        <v>3.0592908837697771E-3</v>
      </c>
      <c r="AN375" s="8">
        <v>159</v>
      </c>
      <c r="AO375" s="17">
        <f t="shared" si="84"/>
        <v>3.6300541083536903E-3</v>
      </c>
      <c r="AP375" s="8">
        <v>52</v>
      </c>
      <c r="AQ375" s="17">
        <f t="shared" si="85"/>
        <v>1.1871875071345402E-3</v>
      </c>
      <c r="AR375" s="8">
        <v>0</v>
      </c>
      <c r="AS375" s="17">
        <f t="shared" si="86"/>
        <v>0</v>
      </c>
      <c r="AT375" s="8">
        <v>0</v>
      </c>
      <c r="AU375" s="17">
        <f t="shared" si="87"/>
        <v>0</v>
      </c>
      <c r="AV375" s="76"/>
      <c r="AW375" s="76"/>
      <c r="AX375" s="76"/>
      <c r="AY375" s="76"/>
      <c r="AZ375" s="76"/>
    </row>
    <row r="376" spans="1:52" ht="13.9">
      <c r="A376" s="14" t="s">
        <v>166</v>
      </c>
      <c r="B376" s="73" t="s">
        <v>167</v>
      </c>
      <c r="C376" s="86">
        <v>273041</v>
      </c>
      <c r="D376" s="8">
        <v>269720</v>
      </c>
      <c r="E376" s="16">
        <f t="shared" si="47"/>
        <v>0.98783699151409499</v>
      </c>
      <c r="F376" s="8">
        <v>3321</v>
      </c>
      <c r="G376" s="16">
        <f t="shared" si="26"/>
        <v>1.2163008485905047E-2</v>
      </c>
      <c r="H376" s="8">
        <v>0</v>
      </c>
      <c r="I376" s="17">
        <f t="shared" si="69"/>
        <v>0</v>
      </c>
      <c r="J376" s="8">
        <v>135</v>
      </c>
      <c r="K376" s="17">
        <f t="shared" si="28"/>
        <v>4.9443123926443285E-4</v>
      </c>
      <c r="L376" s="8">
        <v>555</v>
      </c>
      <c r="M376" s="17">
        <f t="shared" si="70"/>
        <v>2.0326617614204461E-3</v>
      </c>
      <c r="N376" s="8">
        <v>0</v>
      </c>
      <c r="O376" s="17">
        <f t="shared" si="71"/>
        <v>0</v>
      </c>
      <c r="P376" s="8">
        <v>700</v>
      </c>
      <c r="Q376" s="17">
        <f t="shared" si="72"/>
        <v>2.5637175369266885E-3</v>
      </c>
      <c r="R376" s="8">
        <v>48</v>
      </c>
      <c r="S376" s="17">
        <f t="shared" si="73"/>
        <v>1.7579777396068723E-4</v>
      </c>
      <c r="T376" s="8">
        <v>0</v>
      </c>
      <c r="U376" s="17">
        <f t="shared" si="74"/>
        <v>0</v>
      </c>
      <c r="V376" s="8">
        <v>0</v>
      </c>
      <c r="W376" s="17">
        <f t="shared" si="75"/>
        <v>0</v>
      </c>
      <c r="X376" s="8">
        <v>0</v>
      </c>
      <c r="Y376" s="17">
        <f t="shared" si="76"/>
        <v>0</v>
      </c>
      <c r="Z376" s="8">
        <v>0</v>
      </c>
      <c r="AA376" s="17">
        <f t="shared" si="77"/>
        <v>0</v>
      </c>
      <c r="AB376" s="8">
        <v>65</v>
      </c>
      <c r="AC376" s="17">
        <f t="shared" si="78"/>
        <v>2.3805948557176394E-4</v>
      </c>
      <c r="AD376" s="8">
        <v>0</v>
      </c>
      <c r="AE376" s="17">
        <f t="shared" si="79"/>
        <v>0</v>
      </c>
      <c r="AF376" s="8">
        <v>0</v>
      </c>
      <c r="AG376" s="17">
        <f t="shared" si="80"/>
        <v>0</v>
      </c>
      <c r="AH376" s="8">
        <v>0</v>
      </c>
      <c r="AI376" s="17">
        <f t="shared" si="81"/>
        <v>0</v>
      </c>
      <c r="AJ376" s="8">
        <v>0</v>
      </c>
      <c r="AK376" s="17">
        <f t="shared" si="82"/>
        <v>0</v>
      </c>
      <c r="AL376" s="8">
        <v>93</v>
      </c>
      <c r="AM376" s="17">
        <f t="shared" si="83"/>
        <v>3.406081870488315E-4</v>
      </c>
      <c r="AN376" s="8">
        <v>1564</v>
      </c>
      <c r="AO376" s="17">
        <f t="shared" si="84"/>
        <v>5.7280774682190588E-3</v>
      </c>
      <c r="AP376" s="8">
        <v>161</v>
      </c>
      <c r="AQ376" s="17">
        <f t="shared" si="85"/>
        <v>5.896550334931384E-4</v>
      </c>
      <c r="AR376" s="8">
        <v>0</v>
      </c>
      <c r="AS376" s="17">
        <f t="shared" si="86"/>
        <v>0</v>
      </c>
      <c r="AT376" s="8">
        <v>0</v>
      </c>
      <c r="AU376" s="17">
        <f t="shared" si="87"/>
        <v>0</v>
      </c>
      <c r="AV376" s="76"/>
      <c r="AW376" s="76"/>
      <c r="AX376" s="76"/>
      <c r="AY376" s="76"/>
      <c r="AZ376" s="76"/>
    </row>
    <row r="377" spans="1:52" ht="13.9">
      <c r="A377" s="14" t="s">
        <v>250</v>
      </c>
      <c r="B377" s="73" t="s">
        <v>167</v>
      </c>
      <c r="C377" s="86">
        <v>28171</v>
      </c>
      <c r="D377" s="8">
        <v>27983</v>
      </c>
      <c r="E377" s="16">
        <f t="shared" si="47"/>
        <v>0.99332647048383094</v>
      </c>
      <c r="F377" s="8">
        <v>188</v>
      </c>
      <c r="G377" s="16">
        <f t="shared" si="26"/>
        <v>6.6735295161691102E-3</v>
      </c>
      <c r="H377" s="8">
        <v>0</v>
      </c>
      <c r="I377" s="17">
        <f t="shared" si="69"/>
        <v>0</v>
      </c>
      <c r="J377" s="8">
        <v>9</v>
      </c>
      <c r="K377" s="17">
        <f t="shared" si="28"/>
        <v>3.194774768378829E-4</v>
      </c>
      <c r="L377" s="8">
        <v>41</v>
      </c>
      <c r="M377" s="17">
        <f t="shared" si="70"/>
        <v>1.455397394483689E-3</v>
      </c>
      <c r="N377" s="8">
        <v>0</v>
      </c>
      <c r="O377" s="17">
        <f t="shared" si="71"/>
        <v>0</v>
      </c>
      <c r="P377" s="8">
        <v>33</v>
      </c>
      <c r="Q377" s="17">
        <f t="shared" si="72"/>
        <v>1.1714174150722373E-3</v>
      </c>
      <c r="R377" s="8">
        <v>19</v>
      </c>
      <c r="S377" s="17">
        <f t="shared" si="73"/>
        <v>6.7445245110219734E-4</v>
      </c>
      <c r="T377" s="8">
        <v>0</v>
      </c>
      <c r="U377" s="17">
        <f t="shared" si="74"/>
        <v>0</v>
      </c>
      <c r="V377" s="8">
        <v>0</v>
      </c>
      <c r="W377" s="17">
        <f t="shared" si="75"/>
        <v>0</v>
      </c>
      <c r="X377" s="8">
        <v>0</v>
      </c>
      <c r="Y377" s="17">
        <f t="shared" si="76"/>
        <v>0</v>
      </c>
      <c r="Z377" s="8">
        <v>0</v>
      </c>
      <c r="AA377" s="17">
        <f t="shared" si="77"/>
        <v>0</v>
      </c>
      <c r="AB377" s="8">
        <v>8</v>
      </c>
      <c r="AC377" s="17">
        <f t="shared" si="78"/>
        <v>2.8397997941145148E-4</v>
      </c>
      <c r="AD377" s="8">
        <v>0</v>
      </c>
      <c r="AE377" s="17">
        <f t="shared" si="79"/>
        <v>0</v>
      </c>
      <c r="AF377" s="8">
        <v>0</v>
      </c>
      <c r="AG377" s="17">
        <f t="shared" si="80"/>
        <v>0</v>
      </c>
      <c r="AH377" s="8">
        <v>0</v>
      </c>
      <c r="AI377" s="17">
        <f t="shared" si="81"/>
        <v>0</v>
      </c>
      <c r="AJ377" s="8">
        <v>0</v>
      </c>
      <c r="AK377" s="17">
        <f t="shared" si="82"/>
        <v>0</v>
      </c>
      <c r="AL377" s="8">
        <v>11</v>
      </c>
      <c r="AM377" s="17">
        <f t="shared" si="83"/>
        <v>3.9047247169074581E-4</v>
      </c>
      <c r="AN377" s="8">
        <v>60</v>
      </c>
      <c r="AO377" s="17">
        <f t="shared" si="84"/>
        <v>2.1298498455858861E-3</v>
      </c>
      <c r="AP377" s="8">
        <v>7</v>
      </c>
      <c r="AQ377" s="17">
        <f t="shared" si="85"/>
        <v>2.4848248198502005E-4</v>
      </c>
      <c r="AR377" s="8">
        <v>0</v>
      </c>
      <c r="AS377" s="17">
        <f t="shared" si="86"/>
        <v>0</v>
      </c>
      <c r="AT377" s="8">
        <v>0</v>
      </c>
      <c r="AU377" s="17">
        <f t="shared" si="87"/>
        <v>0</v>
      </c>
      <c r="AV377" s="76"/>
      <c r="AW377" s="76"/>
      <c r="AX377" s="76"/>
      <c r="AY377" s="76"/>
      <c r="AZ377" s="76"/>
    </row>
    <row r="378" spans="1:52" ht="13.9">
      <c r="A378" s="14" t="s">
        <v>163</v>
      </c>
      <c r="B378" s="73" t="s">
        <v>167</v>
      </c>
      <c r="C378" s="86">
        <v>210448</v>
      </c>
      <c r="D378" s="8">
        <v>209000</v>
      </c>
      <c r="E378" s="16">
        <f t="shared" si="47"/>
        <v>0.99311944043184064</v>
      </c>
      <c r="F378" s="8">
        <v>1448</v>
      </c>
      <c r="G378" s="16">
        <f t="shared" si="26"/>
        <v>6.8805595681593551E-3</v>
      </c>
      <c r="H378" s="8">
        <v>0</v>
      </c>
      <c r="I378" s="17">
        <f t="shared" si="69"/>
        <v>0</v>
      </c>
      <c r="J378" s="8">
        <v>63</v>
      </c>
      <c r="K378" s="17">
        <f t="shared" si="28"/>
        <v>2.9936136242682276E-4</v>
      </c>
      <c r="L378" s="8">
        <v>90</v>
      </c>
      <c r="M378" s="17">
        <f t="shared" si="70"/>
        <v>4.276590891811754E-4</v>
      </c>
      <c r="N378" s="8">
        <v>0</v>
      </c>
      <c r="O378" s="17">
        <f t="shared" si="71"/>
        <v>0</v>
      </c>
      <c r="P378" s="8">
        <v>686</v>
      </c>
      <c r="Q378" s="17">
        <f t="shared" si="72"/>
        <v>3.2597126130920703E-3</v>
      </c>
      <c r="R378" s="8">
        <v>238</v>
      </c>
      <c r="S378" s="17">
        <f t="shared" si="73"/>
        <v>1.1309207025013304E-3</v>
      </c>
      <c r="T378" s="8">
        <v>0</v>
      </c>
      <c r="U378" s="17">
        <f t="shared" si="74"/>
        <v>0</v>
      </c>
      <c r="V378" s="8">
        <v>0</v>
      </c>
      <c r="W378" s="17">
        <f t="shared" si="75"/>
        <v>0</v>
      </c>
      <c r="X378" s="8">
        <v>0</v>
      </c>
      <c r="Y378" s="17">
        <f t="shared" si="76"/>
        <v>0</v>
      </c>
      <c r="Z378" s="8">
        <v>0</v>
      </c>
      <c r="AA378" s="17">
        <f t="shared" si="77"/>
        <v>0</v>
      </c>
      <c r="AB378" s="8">
        <v>19</v>
      </c>
      <c r="AC378" s="17">
        <f t="shared" si="78"/>
        <v>9.0283585493803698E-5</v>
      </c>
      <c r="AD378" s="8">
        <v>0</v>
      </c>
      <c r="AE378" s="17">
        <f t="shared" si="79"/>
        <v>0</v>
      </c>
      <c r="AF378" s="8">
        <v>0</v>
      </c>
      <c r="AG378" s="17">
        <f t="shared" si="80"/>
        <v>0</v>
      </c>
      <c r="AH378" s="8">
        <v>0</v>
      </c>
      <c r="AI378" s="17">
        <f t="shared" si="81"/>
        <v>0</v>
      </c>
      <c r="AJ378" s="8">
        <v>0</v>
      </c>
      <c r="AK378" s="17">
        <f t="shared" si="82"/>
        <v>0</v>
      </c>
      <c r="AL378" s="8">
        <v>74</v>
      </c>
      <c r="AM378" s="17">
        <f t="shared" si="83"/>
        <v>3.5163080666007757E-4</v>
      </c>
      <c r="AN378" s="8">
        <v>248</v>
      </c>
      <c r="AO378" s="17">
        <f t="shared" si="84"/>
        <v>1.1784383790770167E-3</v>
      </c>
      <c r="AP378" s="8">
        <v>30</v>
      </c>
      <c r="AQ378" s="17">
        <f t="shared" si="85"/>
        <v>1.4255302972705848E-4</v>
      </c>
      <c r="AR378" s="8">
        <v>0</v>
      </c>
      <c r="AS378" s="17">
        <f t="shared" si="86"/>
        <v>0</v>
      </c>
      <c r="AT378" s="8">
        <v>0</v>
      </c>
      <c r="AU378" s="17">
        <f t="shared" si="87"/>
        <v>0</v>
      </c>
      <c r="AV378" s="76"/>
      <c r="AW378" s="76"/>
      <c r="AX378" s="76"/>
      <c r="AY378" s="76"/>
      <c r="AZ378" s="76"/>
    </row>
    <row r="379" spans="1:52" ht="13.9">
      <c r="A379" s="14" t="s">
        <v>162</v>
      </c>
      <c r="B379" s="73" t="s">
        <v>167</v>
      </c>
      <c r="C379" s="86">
        <v>163101</v>
      </c>
      <c r="D379" s="8">
        <v>162250</v>
      </c>
      <c r="E379" s="16">
        <f t="shared" si="47"/>
        <v>0.99478237411174675</v>
      </c>
      <c r="F379" s="8">
        <v>851</v>
      </c>
      <c r="G379" s="16">
        <f t="shared" si="26"/>
        <v>5.2176258882532913E-3</v>
      </c>
      <c r="H379" s="8">
        <v>0</v>
      </c>
      <c r="I379" s="17">
        <f t="shared" si="69"/>
        <v>0</v>
      </c>
      <c r="J379" s="8">
        <v>19</v>
      </c>
      <c r="K379" s="17">
        <f t="shared" si="28"/>
        <v>1.1649223487287019E-4</v>
      </c>
      <c r="L379" s="8">
        <v>139</v>
      </c>
      <c r="M379" s="17">
        <f>L379/$C$379</f>
        <v>8.5223266564889242E-4</v>
      </c>
      <c r="N379" s="8">
        <v>0</v>
      </c>
      <c r="O379" s="17">
        <f t="shared" si="71"/>
        <v>0</v>
      </c>
      <c r="P379" s="8">
        <v>200</v>
      </c>
      <c r="Q379" s="17">
        <f t="shared" si="72"/>
        <v>1.2262340512933705E-3</v>
      </c>
      <c r="R379" s="8">
        <v>95</v>
      </c>
      <c r="S379" s="17">
        <f t="shared" si="73"/>
        <v>5.8246117436435091E-4</v>
      </c>
      <c r="T379" s="8">
        <v>0</v>
      </c>
      <c r="U379" s="17">
        <f t="shared" si="74"/>
        <v>0</v>
      </c>
      <c r="V379" s="8">
        <v>0</v>
      </c>
      <c r="W379" s="17">
        <f t="shared" si="75"/>
        <v>0</v>
      </c>
      <c r="X379" s="8">
        <v>0</v>
      </c>
      <c r="Y379" s="17">
        <f t="shared" si="76"/>
        <v>0</v>
      </c>
      <c r="Z379" s="8">
        <v>0</v>
      </c>
      <c r="AA379" s="17">
        <f t="shared" si="77"/>
        <v>0</v>
      </c>
      <c r="AB379" s="8">
        <v>17</v>
      </c>
      <c r="AC379" s="17">
        <f t="shared" si="78"/>
        <v>1.0422989435993649E-4</v>
      </c>
      <c r="AD379" s="8">
        <v>0</v>
      </c>
      <c r="AE379" s="17">
        <f t="shared" si="79"/>
        <v>0</v>
      </c>
      <c r="AF379" s="8">
        <v>0</v>
      </c>
      <c r="AG379" s="17">
        <f t="shared" si="80"/>
        <v>0</v>
      </c>
      <c r="AH379" s="8">
        <v>0</v>
      </c>
      <c r="AI379" s="17">
        <f t="shared" si="81"/>
        <v>0</v>
      </c>
      <c r="AJ379" s="8">
        <v>0</v>
      </c>
      <c r="AK379" s="17">
        <f t="shared" si="82"/>
        <v>0</v>
      </c>
      <c r="AL379" s="8">
        <v>30</v>
      </c>
      <c r="AM379" s="17">
        <f t="shared" si="83"/>
        <v>1.8393510769400555E-4</v>
      </c>
      <c r="AN379" s="8">
        <v>328</v>
      </c>
      <c r="AO379" s="17">
        <f t="shared" si="84"/>
        <v>2.0110238441211274E-3</v>
      </c>
      <c r="AP379" s="8">
        <v>23</v>
      </c>
      <c r="AQ379" s="17">
        <f t="shared" si="85"/>
        <v>1.410169158987376E-4</v>
      </c>
      <c r="AR379" s="8">
        <v>0</v>
      </c>
      <c r="AS379" s="17">
        <f t="shared" si="86"/>
        <v>0</v>
      </c>
      <c r="AT379" s="8">
        <v>0</v>
      </c>
      <c r="AU379" s="17">
        <f t="shared" si="87"/>
        <v>0</v>
      </c>
      <c r="AV379" s="76"/>
      <c r="AW379" s="76"/>
      <c r="AX379" s="76"/>
      <c r="AY379" s="76"/>
      <c r="AZ379" s="76"/>
    </row>
    <row r="380" spans="1:52" ht="15">
      <c r="A380" s="14" t="s">
        <v>148</v>
      </c>
      <c r="B380" s="73" t="s">
        <v>251</v>
      </c>
      <c r="C380" s="14">
        <v>142298</v>
      </c>
      <c r="D380" s="14">
        <v>141315</v>
      </c>
      <c r="E380" s="16">
        <f t="shared" si="47"/>
        <v>0.99309196193902938</v>
      </c>
      <c r="F380" s="10">
        <v>983</v>
      </c>
      <c r="G380" s="16">
        <f t="shared" si="26"/>
        <v>6.9080380609706392E-3</v>
      </c>
      <c r="H380" s="8">
        <v>18</v>
      </c>
      <c r="I380" s="17">
        <f t="shared" si="69"/>
        <v>1.2649510182855697E-4</v>
      </c>
      <c r="J380" s="8">
        <v>284</v>
      </c>
      <c r="K380" s="17">
        <f t="shared" si="28"/>
        <v>1.9958116066283432E-3</v>
      </c>
      <c r="L380" s="8">
        <v>24</v>
      </c>
      <c r="M380" s="17">
        <f>L380/C380</f>
        <v>1.6866013577140931E-4</v>
      </c>
      <c r="N380" s="8">
        <v>0</v>
      </c>
      <c r="O380" s="17">
        <f t="shared" si="71"/>
        <v>0</v>
      </c>
      <c r="P380" s="8">
        <v>322</v>
      </c>
      <c r="Q380" s="17">
        <f t="shared" si="72"/>
        <v>2.2628568215997415E-3</v>
      </c>
      <c r="R380" s="8">
        <v>318</v>
      </c>
      <c r="S380" s="17">
        <f t="shared" si="73"/>
        <v>2.2347467989711732E-3</v>
      </c>
      <c r="T380" s="8">
        <v>0</v>
      </c>
      <c r="U380" s="17">
        <f t="shared" si="74"/>
        <v>0</v>
      </c>
      <c r="V380" s="8">
        <v>0</v>
      </c>
      <c r="W380" s="17">
        <f t="shared" si="75"/>
        <v>0</v>
      </c>
      <c r="X380" s="8">
        <v>0</v>
      </c>
      <c r="Y380" s="17">
        <f t="shared" si="76"/>
        <v>0</v>
      </c>
      <c r="Z380" s="8">
        <v>0</v>
      </c>
      <c r="AA380" s="17">
        <f t="shared" si="77"/>
        <v>0</v>
      </c>
      <c r="AB380" s="8">
        <v>0</v>
      </c>
      <c r="AC380" s="17">
        <f t="shared" si="78"/>
        <v>0</v>
      </c>
      <c r="AD380" s="8">
        <v>0</v>
      </c>
      <c r="AE380" s="17">
        <f t="shared" si="79"/>
        <v>0</v>
      </c>
      <c r="AF380" s="8">
        <v>0</v>
      </c>
      <c r="AG380" s="17">
        <f t="shared" si="80"/>
        <v>0</v>
      </c>
      <c r="AH380" s="8">
        <v>0</v>
      </c>
      <c r="AI380" s="17">
        <f t="shared" si="81"/>
        <v>0</v>
      </c>
      <c r="AJ380" s="8">
        <v>0</v>
      </c>
      <c r="AK380" s="17">
        <f t="shared" si="82"/>
        <v>0</v>
      </c>
      <c r="AL380" s="8">
        <v>17</v>
      </c>
      <c r="AM380" s="17">
        <f t="shared" si="83"/>
        <v>1.1946759617141491E-4</v>
      </c>
      <c r="AN380" s="8">
        <v>0</v>
      </c>
      <c r="AO380" s="17">
        <f t="shared" si="84"/>
        <v>0</v>
      </c>
      <c r="AP380" s="8">
        <v>0</v>
      </c>
      <c r="AQ380" s="17">
        <f t="shared" si="85"/>
        <v>0</v>
      </c>
      <c r="AR380" s="8">
        <v>0</v>
      </c>
      <c r="AS380" s="17">
        <f t="shared" si="86"/>
        <v>0</v>
      </c>
      <c r="AT380" s="8">
        <v>0</v>
      </c>
      <c r="AU380" s="17">
        <f t="shared" si="87"/>
        <v>0</v>
      </c>
      <c r="AV380" s="76"/>
      <c r="AW380" s="76"/>
      <c r="AX380" s="76"/>
      <c r="AY380" s="76"/>
      <c r="AZ380" s="76"/>
    </row>
    <row r="381" spans="1:52" ht="13.5">
      <c r="A381" s="14" t="s">
        <v>155</v>
      </c>
      <c r="B381" s="73" t="s">
        <v>251</v>
      </c>
      <c r="C381" s="82">
        <v>326870</v>
      </c>
      <c r="D381" s="82">
        <v>320681</v>
      </c>
      <c r="E381" s="17">
        <f t="shared" si="47"/>
        <v>0.9810658671643161</v>
      </c>
      <c r="F381" s="82">
        <v>6189</v>
      </c>
      <c r="G381" s="17">
        <f t="shared" si="26"/>
        <v>1.893413283568391E-2</v>
      </c>
      <c r="H381" s="82"/>
      <c r="I381" s="17">
        <f t="shared" si="69"/>
        <v>0</v>
      </c>
      <c r="J381" s="82">
        <v>104</v>
      </c>
      <c r="K381" s="17">
        <f t="shared" si="28"/>
        <v>3.1816930278092206E-4</v>
      </c>
      <c r="L381" s="82">
        <v>639</v>
      </c>
      <c r="M381" s="17">
        <f t="shared" ref="M381:M388" si="88">L381/$C$379</f>
        <v>3.917817793882318E-3</v>
      </c>
      <c r="N381" s="82"/>
      <c r="O381" s="17">
        <f t="shared" si="71"/>
        <v>0</v>
      </c>
      <c r="P381" s="82">
        <v>2000</v>
      </c>
      <c r="Q381" s="17">
        <f t="shared" si="72"/>
        <v>6.118640438094655E-3</v>
      </c>
      <c r="R381" s="82">
        <v>435</v>
      </c>
      <c r="S381" s="17">
        <f t="shared" si="73"/>
        <v>1.3308042952855875E-3</v>
      </c>
      <c r="T381" s="82"/>
      <c r="U381" s="17">
        <f t="shared" si="74"/>
        <v>0</v>
      </c>
      <c r="V381" s="82"/>
      <c r="W381" s="17">
        <f t="shared" si="75"/>
        <v>0</v>
      </c>
      <c r="X381" s="82"/>
      <c r="Y381" s="17">
        <f t="shared" si="76"/>
        <v>0</v>
      </c>
      <c r="Z381" s="82"/>
      <c r="AA381" s="17">
        <f t="shared" si="77"/>
        <v>0</v>
      </c>
      <c r="AB381" s="82">
        <v>81</v>
      </c>
      <c r="AC381" s="17">
        <f t="shared" si="78"/>
        <v>2.4780493774283354E-4</v>
      </c>
      <c r="AD381" s="82"/>
      <c r="AE381" s="17">
        <f t="shared" si="79"/>
        <v>0</v>
      </c>
      <c r="AF381" s="82"/>
      <c r="AG381" s="17">
        <f t="shared" si="80"/>
        <v>0</v>
      </c>
      <c r="AH381" s="82"/>
      <c r="AI381" s="17">
        <f t="shared" si="81"/>
        <v>0</v>
      </c>
      <c r="AJ381" s="82"/>
      <c r="AK381" s="17">
        <f t="shared" si="82"/>
        <v>0</v>
      </c>
      <c r="AL381" s="82">
        <v>1889</v>
      </c>
      <c r="AM381" s="17">
        <f t="shared" si="83"/>
        <v>5.7790558937804021E-3</v>
      </c>
      <c r="AN381" s="82">
        <v>781</v>
      </c>
      <c r="AO381" s="17">
        <f t="shared" si="84"/>
        <v>2.3893290910759631E-3</v>
      </c>
      <c r="AP381" s="82">
        <v>52</v>
      </c>
      <c r="AQ381" s="17">
        <f t="shared" si="85"/>
        <v>1.5908465139046103E-4</v>
      </c>
      <c r="AR381" s="82"/>
      <c r="AS381" s="17">
        <f t="shared" si="86"/>
        <v>0</v>
      </c>
      <c r="AT381" s="82"/>
      <c r="AU381" s="17">
        <f t="shared" si="87"/>
        <v>0</v>
      </c>
      <c r="AV381" s="76"/>
      <c r="AW381" s="76"/>
      <c r="AX381" s="76"/>
      <c r="AY381" s="76"/>
      <c r="AZ381" s="76"/>
    </row>
    <row r="382" spans="1:52" ht="13.5">
      <c r="A382" s="14" t="s">
        <v>151</v>
      </c>
      <c r="B382" s="73" t="s">
        <v>251</v>
      </c>
      <c r="C382" s="8">
        <v>410802</v>
      </c>
      <c r="D382" s="8">
        <v>403907</v>
      </c>
      <c r="E382" s="17">
        <f t="shared" si="47"/>
        <v>0.98321575844324027</v>
      </c>
      <c r="F382" s="8">
        <v>6895</v>
      </c>
      <c r="G382" s="17">
        <f t="shared" si="26"/>
        <v>1.6784241556759703E-2</v>
      </c>
      <c r="H382" s="8"/>
      <c r="I382" s="17">
        <f t="shared" si="69"/>
        <v>0</v>
      </c>
      <c r="J382" s="8">
        <v>150</v>
      </c>
      <c r="K382" s="17">
        <f t="shared" si="28"/>
        <v>3.6513941022682463E-4</v>
      </c>
      <c r="L382" s="8">
        <v>1128</v>
      </c>
      <c r="M382" s="17">
        <f t="shared" si="88"/>
        <v>6.9159600492946088E-3</v>
      </c>
      <c r="N382" s="8"/>
      <c r="O382" s="17">
        <f t="shared" si="71"/>
        <v>0</v>
      </c>
      <c r="P382" s="8">
        <v>1007</v>
      </c>
      <c r="Q382" s="17">
        <f t="shared" si="72"/>
        <v>2.4513025739894157E-3</v>
      </c>
      <c r="R382" s="8">
        <v>1000</v>
      </c>
      <c r="S382" s="17">
        <f t="shared" si="73"/>
        <v>2.4342627348454974E-3</v>
      </c>
      <c r="T382" s="8"/>
      <c r="U382" s="17">
        <f t="shared" si="74"/>
        <v>0</v>
      </c>
      <c r="V382" s="8"/>
      <c r="W382" s="17">
        <f t="shared" si="75"/>
        <v>0</v>
      </c>
      <c r="X382" s="8"/>
      <c r="Y382" s="17">
        <f t="shared" si="76"/>
        <v>0</v>
      </c>
      <c r="Z382" s="8"/>
      <c r="AA382" s="17">
        <f t="shared" si="77"/>
        <v>0</v>
      </c>
      <c r="AB382" s="8">
        <v>90</v>
      </c>
      <c r="AC382" s="17">
        <f t="shared" si="78"/>
        <v>2.1908364613609476E-4</v>
      </c>
      <c r="AD382" s="8"/>
      <c r="AE382" s="17">
        <f t="shared" si="79"/>
        <v>0</v>
      </c>
      <c r="AF382" s="8"/>
      <c r="AG382" s="17">
        <f t="shared" si="80"/>
        <v>0</v>
      </c>
      <c r="AH382" s="8"/>
      <c r="AI382" s="17">
        <f t="shared" si="81"/>
        <v>0</v>
      </c>
      <c r="AJ382" s="8"/>
      <c r="AK382" s="17">
        <f t="shared" si="82"/>
        <v>0</v>
      </c>
      <c r="AL382" s="8">
        <v>621</v>
      </c>
      <c r="AM382" s="17">
        <f t="shared" si="83"/>
        <v>1.5116771583390538E-3</v>
      </c>
      <c r="AN382" s="8">
        <v>2718</v>
      </c>
      <c r="AO382" s="17">
        <f t="shared" si="84"/>
        <v>6.6163261133100615E-3</v>
      </c>
      <c r="AP382" s="8">
        <v>181</v>
      </c>
      <c r="AQ382" s="17">
        <f t="shared" si="85"/>
        <v>4.4060155500703501E-4</v>
      </c>
      <c r="AR382" s="8"/>
      <c r="AS382" s="17">
        <f t="shared" si="86"/>
        <v>0</v>
      </c>
      <c r="AT382" s="8"/>
      <c r="AU382" s="17">
        <f t="shared" si="87"/>
        <v>0</v>
      </c>
      <c r="AV382" s="76"/>
      <c r="AW382" s="76"/>
      <c r="AX382" s="76"/>
      <c r="AY382" s="76"/>
      <c r="AZ382" s="76"/>
    </row>
    <row r="383" spans="1:52" ht="13.5">
      <c r="A383" s="14" t="s">
        <v>161</v>
      </c>
      <c r="B383" s="73" t="s">
        <v>251</v>
      </c>
      <c r="C383" s="82">
        <v>74513</v>
      </c>
      <c r="D383" s="82">
        <v>73881</v>
      </c>
      <c r="E383" s="17">
        <f t="shared" si="47"/>
        <v>0.99151825855890918</v>
      </c>
      <c r="F383" s="82">
        <v>632</v>
      </c>
      <c r="G383" s="17">
        <f t="shared" si="26"/>
        <v>8.4817414410908159E-3</v>
      </c>
      <c r="H383" s="82"/>
      <c r="I383" s="17">
        <f t="shared" si="69"/>
        <v>0</v>
      </c>
      <c r="J383" s="82">
        <v>57</v>
      </c>
      <c r="K383" s="17">
        <f t="shared" si="28"/>
        <v>7.6496718693382364E-4</v>
      </c>
      <c r="L383" s="82">
        <v>92</v>
      </c>
      <c r="M383" s="17">
        <f t="shared" si="88"/>
        <v>5.6406766359495038E-4</v>
      </c>
      <c r="N383" s="82"/>
      <c r="O383" s="17">
        <f t="shared" si="71"/>
        <v>0</v>
      </c>
      <c r="P383" s="82">
        <v>100</v>
      </c>
      <c r="Q383" s="17">
        <f t="shared" si="72"/>
        <v>1.3420476963751291E-3</v>
      </c>
      <c r="R383" s="82">
        <v>62</v>
      </c>
      <c r="S383" s="17">
        <f t="shared" si="73"/>
        <v>8.3206957175258013E-4</v>
      </c>
      <c r="T383" s="82"/>
      <c r="U383" s="17">
        <f t="shared" si="74"/>
        <v>0</v>
      </c>
      <c r="V383" s="82"/>
      <c r="W383" s="17">
        <f t="shared" si="75"/>
        <v>0</v>
      </c>
      <c r="X383" s="82"/>
      <c r="Y383" s="17">
        <f t="shared" si="76"/>
        <v>0</v>
      </c>
      <c r="Z383" s="82"/>
      <c r="AA383" s="17">
        <f t="shared" si="77"/>
        <v>0</v>
      </c>
      <c r="AB383" s="82">
        <v>11</v>
      </c>
      <c r="AC383" s="17">
        <f t="shared" si="78"/>
        <v>1.476252466012642E-4</v>
      </c>
      <c r="AD383" s="82"/>
      <c r="AE383" s="17">
        <f t="shared" si="79"/>
        <v>0</v>
      </c>
      <c r="AF383" s="82"/>
      <c r="AG383" s="17">
        <f t="shared" si="80"/>
        <v>0</v>
      </c>
      <c r="AH383" s="82"/>
      <c r="AI383" s="17">
        <f t="shared" si="81"/>
        <v>0</v>
      </c>
      <c r="AJ383" s="82"/>
      <c r="AK383" s="17">
        <f t="shared" si="82"/>
        <v>0</v>
      </c>
      <c r="AL383" s="82">
        <v>96</v>
      </c>
      <c r="AM383" s="17">
        <f t="shared" si="83"/>
        <v>1.2883657885201241E-3</v>
      </c>
      <c r="AN383" s="82">
        <v>185</v>
      </c>
      <c r="AO383" s="17">
        <f t="shared" si="84"/>
        <v>2.4827882382939888E-3</v>
      </c>
      <c r="AP383" s="82">
        <v>29</v>
      </c>
      <c r="AQ383" s="17">
        <f t="shared" si="85"/>
        <v>3.8919383194878745E-4</v>
      </c>
      <c r="AR383" s="82"/>
      <c r="AS383" s="17">
        <f t="shared" si="86"/>
        <v>0</v>
      </c>
      <c r="AT383" s="82"/>
      <c r="AU383" s="17">
        <f t="shared" si="87"/>
        <v>0</v>
      </c>
      <c r="AV383" s="76"/>
      <c r="AW383" s="76"/>
      <c r="AX383" s="76"/>
      <c r="AY383" s="76"/>
      <c r="AZ383" s="76"/>
    </row>
    <row r="384" spans="1:52" ht="13.5">
      <c r="A384" s="14" t="s">
        <v>157</v>
      </c>
      <c r="B384" s="73" t="s">
        <v>251</v>
      </c>
      <c r="C384" s="82">
        <v>215238</v>
      </c>
      <c r="D384" s="82">
        <v>212913</v>
      </c>
      <c r="E384" s="17">
        <f t="shared" si="47"/>
        <v>0.98919800406991332</v>
      </c>
      <c r="F384" s="82">
        <v>2325</v>
      </c>
      <c r="G384" s="17">
        <f t="shared" si="26"/>
        <v>1.0801995930086695E-2</v>
      </c>
      <c r="H384" s="82"/>
      <c r="I384" s="17">
        <f t="shared" si="69"/>
        <v>0</v>
      </c>
      <c r="J384" s="82">
        <v>109</v>
      </c>
      <c r="K384" s="17">
        <f t="shared" si="28"/>
        <v>5.0641615328148374E-4</v>
      </c>
      <c r="L384" s="82">
        <v>484</v>
      </c>
      <c r="M384" s="17">
        <f t="shared" si="88"/>
        <v>2.9674864041299561E-3</v>
      </c>
      <c r="N384" s="82"/>
      <c r="O384" s="17">
        <f t="shared" si="71"/>
        <v>0</v>
      </c>
      <c r="P384" s="82">
        <v>570</v>
      </c>
      <c r="Q384" s="17">
        <f t="shared" si="72"/>
        <v>2.6482312602793185E-3</v>
      </c>
      <c r="R384" s="82">
        <v>140</v>
      </c>
      <c r="S384" s="17">
        <f t="shared" si="73"/>
        <v>6.5044276568263968E-4</v>
      </c>
      <c r="T384" s="82"/>
      <c r="U384" s="17">
        <f t="shared" si="74"/>
        <v>0</v>
      </c>
      <c r="V384" s="82"/>
      <c r="W384" s="17">
        <f t="shared" si="75"/>
        <v>0</v>
      </c>
      <c r="X384" s="82"/>
      <c r="Y384" s="17">
        <f t="shared" si="76"/>
        <v>0</v>
      </c>
      <c r="Z384" s="82"/>
      <c r="AA384" s="17">
        <f t="shared" si="77"/>
        <v>0</v>
      </c>
      <c r="AB384" s="82">
        <v>34</v>
      </c>
      <c r="AC384" s="17">
        <f t="shared" si="78"/>
        <v>1.5796467166578391E-4</v>
      </c>
      <c r="AD384" s="82"/>
      <c r="AE384" s="17">
        <f t="shared" si="79"/>
        <v>0</v>
      </c>
      <c r="AF384" s="82"/>
      <c r="AG384" s="17">
        <f t="shared" si="80"/>
        <v>0</v>
      </c>
      <c r="AH384" s="82"/>
      <c r="AI384" s="17">
        <f t="shared" si="81"/>
        <v>0</v>
      </c>
      <c r="AJ384" s="82"/>
      <c r="AK384" s="17">
        <f t="shared" si="82"/>
        <v>0</v>
      </c>
      <c r="AL384" s="82">
        <v>197</v>
      </c>
      <c r="AM384" s="17">
        <f t="shared" si="83"/>
        <v>9.1526589171057155E-4</v>
      </c>
      <c r="AN384" s="82">
        <v>669</v>
      </c>
      <c r="AO384" s="17">
        <f t="shared" si="84"/>
        <v>3.1081872160120426E-3</v>
      </c>
      <c r="AP384" s="82">
        <v>122</v>
      </c>
      <c r="AQ384" s="17">
        <f t="shared" si="85"/>
        <v>5.668144100948717E-4</v>
      </c>
      <c r="AR384" s="82"/>
      <c r="AS384" s="17">
        <f t="shared" si="86"/>
        <v>0</v>
      </c>
      <c r="AT384" s="82"/>
      <c r="AU384" s="17">
        <f t="shared" si="87"/>
        <v>0</v>
      </c>
      <c r="AV384" s="76"/>
      <c r="AW384" s="76"/>
      <c r="AX384" s="76"/>
      <c r="AY384" s="76"/>
      <c r="AZ384" s="76"/>
    </row>
    <row r="385" spans="1:52" ht="13.5">
      <c r="A385" s="14" t="s">
        <v>159</v>
      </c>
      <c r="B385" s="73" t="s">
        <v>251</v>
      </c>
      <c r="C385" s="82">
        <v>312134</v>
      </c>
      <c r="D385" s="82">
        <v>308295</v>
      </c>
      <c r="E385" s="17">
        <f t="shared" si="47"/>
        <v>0.9877007951713046</v>
      </c>
      <c r="F385" s="82">
        <v>3839</v>
      </c>
      <c r="G385" s="17">
        <f t="shared" si="26"/>
        <v>1.2299204828695369E-2</v>
      </c>
      <c r="H385" s="82"/>
      <c r="I385" s="17">
        <f t="shared" si="69"/>
        <v>0</v>
      </c>
      <c r="J385" s="82">
        <v>56</v>
      </c>
      <c r="K385" s="17">
        <f t="shared" si="28"/>
        <v>1.7941012513856229E-4</v>
      </c>
      <c r="L385" s="82">
        <v>908</v>
      </c>
      <c r="M385" s="17">
        <f t="shared" si="88"/>
        <v>5.5671025928719017E-3</v>
      </c>
      <c r="N385" s="82"/>
      <c r="O385" s="17">
        <f t="shared" si="71"/>
        <v>0</v>
      </c>
      <c r="P385" s="82">
        <v>1400</v>
      </c>
      <c r="Q385" s="17">
        <f t="shared" si="72"/>
        <v>4.4852531284640569E-3</v>
      </c>
      <c r="R385" s="82">
        <v>67</v>
      </c>
      <c r="S385" s="17">
        <f t="shared" si="73"/>
        <v>2.1465139971935132E-4</v>
      </c>
      <c r="T385" s="82"/>
      <c r="U385" s="17">
        <f t="shared" si="74"/>
        <v>0</v>
      </c>
      <c r="V385" s="82"/>
      <c r="W385" s="17">
        <f t="shared" si="75"/>
        <v>0</v>
      </c>
      <c r="X385" s="82"/>
      <c r="Y385" s="17">
        <f t="shared" si="76"/>
        <v>0</v>
      </c>
      <c r="Z385" s="82"/>
      <c r="AA385" s="17">
        <f t="shared" si="77"/>
        <v>0</v>
      </c>
      <c r="AB385" s="82">
        <v>1</v>
      </c>
      <c r="AC385" s="17">
        <f t="shared" si="78"/>
        <v>3.2037522346171837E-6</v>
      </c>
      <c r="AD385" s="82"/>
      <c r="AE385" s="17">
        <f t="shared" si="79"/>
        <v>0</v>
      </c>
      <c r="AF385" s="82"/>
      <c r="AG385" s="17">
        <f t="shared" si="80"/>
        <v>0</v>
      </c>
      <c r="AH385" s="82"/>
      <c r="AI385" s="17">
        <f t="shared" si="81"/>
        <v>0</v>
      </c>
      <c r="AJ385" s="82"/>
      <c r="AK385" s="17">
        <f t="shared" si="82"/>
        <v>0</v>
      </c>
      <c r="AL385" s="82">
        <v>370</v>
      </c>
      <c r="AM385" s="17">
        <f t="shared" si="83"/>
        <v>1.185388326808358E-3</v>
      </c>
      <c r="AN385" s="82">
        <v>830</v>
      </c>
      <c r="AO385" s="17">
        <f t="shared" si="84"/>
        <v>2.6591143547322624E-3</v>
      </c>
      <c r="AP385" s="82">
        <v>207</v>
      </c>
      <c r="AQ385" s="17">
        <f t="shared" si="85"/>
        <v>6.6317671256575696E-4</v>
      </c>
      <c r="AR385" s="82"/>
      <c r="AS385" s="17">
        <f t="shared" si="86"/>
        <v>0</v>
      </c>
      <c r="AT385" s="82"/>
      <c r="AU385" s="17">
        <f t="shared" si="87"/>
        <v>0</v>
      </c>
      <c r="AV385" s="76"/>
      <c r="AW385" s="76"/>
      <c r="AX385" s="76"/>
      <c r="AY385" s="76"/>
      <c r="AZ385" s="76"/>
    </row>
    <row r="386" spans="1:52" ht="13.5">
      <c r="A386" s="14" t="s">
        <v>162</v>
      </c>
      <c r="B386" s="73" t="s">
        <v>251</v>
      </c>
      <c r="C386" s="82">
        <v>66072</v>
      </c>
      <c r="D386" s="82">
        <v>64875</v>
      </c>
      <c r="E386" s="17">
        <f t="shared" si="47"/>
        <v>0.98188339992735196</v>
      </c>
      <c r="F386" s="82">
        <v>1197</v>
      </c>
      <c r="G386" s="17">
        <f t="shared" si="26"/>
        <v>1.811660007264802E-2</v>
      </c>
      <c r="H386" s="82"/>
      <c r="I386" s="17">
        <f t="shared" si="69"/>
        <v>0</v>
      </c>
      <c r="J386" s="82">
        <v>25</v>
      </c>
      <c r="K386" s="17">
        <f t="shared" si="28"/>
        <v>3.7837510594502968E-4</v>
      </c>
      <c r="L386" s="82">
        <v>36</v>
      </c>
      <c r="M386" s="17">
        <f t="shared" si="88"/>
        <v>2.2072212923280666E-4</v>
      </c>
      <c r="N386" s="82"/>
      <c r="O386" s="17">
        <f t="shared" si="71"/>
        <v>0</v>
      </c>
      <c r="P386" s="82">
        <v>446</v>
      </c>
      <c r="Q386" s="17">
        <f t="shared" si="72"/>
        <v>6.7502118900593291E-3</v>
      </c>
      <c r="R386" s="82">
        <v>456</v>
      </c>
      <c r="S386" s="17">
        <f t="shared" si="73"/>
        <v>6.9015619324373414E-3</v>
      </c>
      <c r="T386" s="82"/>
      <c r="U386" s="17">
        <f t="shared" si="74"/>
        <v>0</v>
      </c>
      <c r="V386" s="82"/>
      <c r="W386" s="17">
        <f t="shared" si="75"/>
        <v>0</v>
      </c>
      <c r="X386" s="82"/>
      <c r="Y386" s="17">
        <f t="shared" si="76"/>
        <v>0</v>
      </c>
      <c r="Z386" s="82"/>
      <c r="AA386" s="17">
        <f t="shared" si="77"/>
        <v>0</v>
      </c>
      <c r="AB386" s="82">
        <v>26</v>
      </c>
      <c r="AC386" s="17">
        <f t="shared" si="78"/>
        <v>3.9351011018283087E-4</v>
      </c>
      <c r="AD386" s="82"/>
      <c r="AE386" s="17">
        <f t="shared" si="79"/>
        <v>0</v>
      </c>
      <c r="AF386" s="82"/>
      <c r="AG386" s="17">
        <f t="shared" si="80"/>
        <v>0</v>
      </c>
      <c r="AH386" s="82"/>
      <c r="AI386" s="17">
        <f t="shared" si="81"/>
        <v>0</v>
      </c>
      <c r="AJ386" s="82"/>
      <c r="AK386" s="17">
        <f t="shared" si="82"/>
        <v>0</v>
      </c>
      <c r="AL386" s="82">
        <v>40</v>
      </c>
      <c r="AM386" s="17">
        <f t="shared" si="83"/>
        <v>6.0540016951204749E-4</v>
      </c>
      <c r="AN386" s="82">
        <v>150</v>
      </c>
      <c r="AO386" s="17">
        <f t="shared" si="84"/>
        <v>2.2702506356701781E-3</v>
      </c>
      <c r="AP386" s="82">
        <v>18</v>
      </c>
      <c r="AQ386" s="17">
        <f t="shared" si="85"/>
        <v>2.7243007628042137E-4</v>
      </c>
      <c r="AR386" s="82"/>
      <c r="AS386" s="17">
        <f t="shared" si="86"/>
        <v>0</v>
      </c>
      <c r="AT386" s="82"/>
      <c r="AU386" s="17">
        <f t="shared" si="87"/>
        <v>0</v>
      </c>
      <c r="AV386" s="76"/>
      <c r="AW386" s="76"/>
      <c r="AX386" s="76"/>
      <c r="AY386" s="76"/>
      <c r="AZ386" s="76"/>
    </row>
    <row r="387" spans="1:52" ht="13.5">
      <c r="A387" s="14" t="s">
        <v>166</v>
      </c>
      <c r="B387" s="73" t="s">
        <v>251</v>
      </c>
      <c r="C387" s="82">
        <v>267357</v>
      </c>
      <c r="D387" s="82">
        <v>263952</v>
      </c>
      <c r="E387" s="17">
        <f t="shared" si="47"/>
        <v>0.98726421975111933</v>
      </c>
      <c r="F387" s="82">
        <v>3405</v>
      </c>
      <c r="G387" s="17">
        <f t="shared" si="26"/>
        <v>1.273578024888071E-2</v>
      </c>
      <c r="H387" s="82"/>
      <c r="I387" s="17">
        <f t="shared" si="69"/>
        <v>0</v>
      </c>
      <c r="J387" s="82">
        <v>140</v>
      </c>
      <c r="K387" s="17">
        <f t="shared" si="28"/>
        <v>5.2364441551932433E-4</v>
      </c>
      <c r="L387" s="82">
        <v>731</v>
      </c>
      <c r="M387" s="17">
        <f t="shared" si="88"/>
        <v>4.4818854574772684E-3</v>
      </c>
      <c r="N387" s="82"/>
      <c r="O387" s="17">
        <f t="shared" si="71"/>
        <v>0</v>
      </c>
      <c r="P387" s="82">
        <v>600</v>
      </c>
      <c r="Q387" s="17">
        <f t="shared" si="72"/>
        <v>2.2441903522256758E-3</v>
      </c>
      <c r="R387" s="82">
        <v>57</v>
      </c>
      <c r="S387" s="17">
        <f t="shared" si="73"/>
        <v>2.131980834614392E-4</v>
      </c>
      <c r="T387" s="82"/>
      <c r="U387" s="17">
        <f t="shared" si="74"/>
        <v>0</v>
      </c>
      <c r="V387" s="82"/>
      <c r="W387" s="17">
        <f t="shared" si="75"/>
        <v>0</v>
      </c>
      <c r="X387" s="82"/>
      <c r="Y387" s="17">
        <f t="shared" si="76"/>
        <v>0</v>
      </c>
      <c r="Z387" s="82"/>
      <c r="AA387" s="17">
        <f t="shared" si="77"/>
        <v>0</v>
      </c>
      <c r="AB387" s="82">
        <v>65</v>
      </c>
      <c r="AC387" s="17">
        <f t="shared" si="78"/>
        <v>2.4312062149111488E-4</v>
      </c>
      <c r="AD387" s="82"/>
      <c r="AE387" s="17">
        <f t="shared" si="79"/>
        <v>0</v>
      </c>
      <c r="AF387" s="82"/>
      <c r="AG387" s="17">
        <f t="shared" si="80"/>
        <v>0</v>
      </c>
      <c r="AH387" s="82"/>
      <c r="AI387" s="17">
        <f t="shared" si="81"/>
        <v>0</v>
      </c>
      <c r="AJ387" s="82"/>
      <c r="AK387" s="17">
        <f t="shared" si="82"/>
        <v>0</v>
      </c>
      <c r="AL387" s="82">
        <v>65</v>
      </c>
      <c r="AM387" s="17">
        <f t="shared" si="83"/>
        <v>2.4312062149111488E-4</v>
      </c>
      <c r="AN387" s="82">
        <v>1627</v>
      </c>
      <c r="AO387" s="17">
        <f t="shared" si="84"/>
        <v>6.085496171785291E-3</v>
      </c>
      <c r="AP387" s="82">
        <v>120</v>
      </c>
      <c r="AQ387" s="17">
        <f t="shared" si="85"/>
        <v>4.4883807044513515E-4</v>
      </c>
      <c r="AR387" s="82"/>
      <c r="AS387" s="17">
        <f t="shared" si="86"/>
        <v>0</v>
      </c>
      <c r="AT387" s="82"/>
      <c r="AU387" s="17">
        <f t="shared" si="87"/>
        <v>0</v>
      </c>
      <c r="AV387" s="76"/>
      <c r="AW387" s="76"/>
      <c r="AX387" s="76"/>
      <c r="AY387" s="76"/>
      <c r="AZ387" s="76"/>
    </row>
    <row r="388" spans="1:52" ht="13.5">
      <c r="A388" s="14" t="s">
        <v>250</v>
      </c>
      <c r="B388" s="73" t="s">
        <v>251</v>
      </c>
      <c r="C388" s="8">
        <v>33900</v>
      </c>
      <c r="D388" s="8">
        <v>33561</v>
      </c>
      <c r="E388" s="17">
        <f t="shared" si="47"/>
        <v>0.99</v>
      </c>
      <c r="F388" s="8">
        <v>339</v>
      </c>
      <c r="G388" s="17">
        <f t="shared" si="26"/>
        <v>0.01</v>
      </c>
      <c r="H388" s="8"/>
      <c r="I388" s="17">
        <f t="shared" si="69"/>
        <v>0</v>
      </c>
      <c r="J388" s="8">
        <v>10</v>
      </c>
      <c r="K388" s="17">
        <f t="shared" si="28"/>
        <v>2.9498525073746312E-4</v>
      </c>
      <c r="L388" s="8">
        <v>63</v>
      </c>
      <c r="M388" s="17">
        <f t="shared" si="88"/>
        <v>3.8626372615741168E-4</v>
      </c>
      <c r="N388" s="8"/>
      <c r="O388" s="17">
        <f t="shared" si="71"/>
        <v>0</v>
      </c>
      <c r="P388" s="8">
        <v>68</v>
      </c>
      <c r="Q388" s="17">
        <f t="shared" si="72"/>
        <v>2.0058997050147491E-3</v>
      </c>
      <c r="R388" s="8">
        <v>39</v>
      </c>
      <c r="S388" s="17">
        <f t="shared" si="73"/>
        <v>1.1504424778761061E-3</v>
      </c>
      <c r="T388" s="8"/>
      <c r="U388" s="17">
        <f t="shared" si="74"/>
        <v>0</v>
      </c>
      <c r="V388" s="8"/>
      <c r="W388" s="17">
        <f t="shared" si="75"/>
        <v>0</v>
      </c>
      <c r="X388" s="8"/>
      <c r="Y388" s="17">
        <f t="shared" si="76"/>
        <v>0</v>
      </c>
      <c r="Z388" s="8"/>
      <c r="AA388" s="17">
        <f t="shared" si="77"/>
        <v>0</v>
      </c>
      <c r="AB388" s="8">
        <v>4</v>
      </c>
      <c r="AC388" s="17">
        <f t="shared" si="78"/>
        <v>1.1799410029498526E-4</v>
      </c>
      <c r="AD388" s="8"/>
      <c r="AE388" s="17">
        <f t="shared" si="79"/>
        <v>0</v>
      </c>
      <c r="AF388" s="8"/>
      <c r="AG388" s="17">
        <f t="shared" si="80"/>
        <v>0</v>
      </c>
      <c r="AH388" s="8"/>
      <c r="AI388" s="17">
        <f t="shared" si="81"/>
        <v>0</v>
      </c>
      <c r="AJ388" s="8"/>
      <c r="AK388" s="17">
        <f t="shared" si="82"/>
        <v>0</v>
      </c>
      <c r="AL388" s="8">
        <v>29</v>
      </c>
      <c r="AM388" s="17">
        <f t="shared" si="83"/>
        <v>8.5545722713864308E-4</v>
      </c>
      <c r="AN388" s="8">
        <v>101</v>
      </c>
      <c r="AO388" s="17">
        <f t="shared" si="84"/>
        <v>2.9793510324483776E-3</v>
      </c>
      <c r="AP388" s="8">
        <v>25</v>
      </c>
      <c r="AQ388" s="17">
        <f t="shared" si="85"/>
        <v>7.3746312684365781E-4</v>
      </c>
      <c r="AR388" s="8"/>
      <c r="AS388" s="17">
        <f t="shared" si="86"/>
        <v>0</v>
      </c>
      <c r="AT388" s="8"/>
      <c r="AU388" s="17">
        <f t="shared" si="87"/>
        <v>0</v>
      </c>
      <c r="AV388" s="76"/>
      <c r="AW388" s="76"/>
      <c r="AX388" s="76"/>
      <c r="AY388" s="76"/>
      <c r="AZ388" s="76"/>
    </row>
    <row r="389" spans="1:52" ht="13.9">
      <c r="A389" s="14"/>
      <c r="B389" s="73" t="s">
        <v>251</v>
      </c>
      <c r="C389" s="86"/>
      <c r="D389" s="8"/>
      <c r="E389" s="16"/>
      <c r="F389" s="8"/>
      <c r="G389" s="16"/>
      <c r="H389" s="8"/>
      <c r="I389" s="17"/>
      <c r="J389" s="8"/>
      <c r="K389" s="17"/>
      <c r="L389" s="8"/>
      <c r="M389" s="17"/>
      <c r="N389" s="8"/>
      <c r="O389" s="17"/>
      <c r="P389" s="8"/>
      <c r="Q389" s="17"/>
      <c r="R389" s="8"/>
      <c r="S389" s="17"/>
      <c r="T389" s="8"/>
      <c r="U389" s="17"/>
      <c r="V389" s="8"/>
      <c r="W389" s="17"/>
      <c r="X389" s="8"/>
      <c r="Y389" s="17"/>
      <c r="Z389" s="8"/>
      <c r="AA389" s="17"/>
      <c r="AB389" s="8"/>
      <c r="AC389" s="17"/>
      <c r="AD389" s="8"/>
      <c r="AE389" s="17"/>
      <c r="AF389" s="8"/>
      <c r="AG389" s="17"/>
      <c r="AH389" s="8"/>
      <c r="AI389" s="17"/>
      <c r="AJ389" s="8"/>
      <c r="AK389" s="17"/>
      <c r="AL389" s="8"/>
      <c r="AM389" s="17"/>
      <c r="AN389" s="8"/>
      <c r="AO389" s="17"/>
      <c r="AP389" s="8"/>
      <c r="AQ389" s="17"/>
      <c r="AR389" s="8"/>
      <c r="AS389" s="17"/>
      <c r="AT389" s="8"/>
      <c r="AU389" s="17"/>
      <c r="AV389" s="76"/>
      <c r="AW389" s="76"/>
      <c r="AX389" s="76"/>
      <c r="AY389" s="76"/>
      <c r="AZ389" s="76"/>
    </row>
    <row r="390" spans="1:52" ht="13.9">
      <c r="A390" s="14"/>
      <c r="B390" s="73"/>
      <c r="C390" s="86">
        <v>0</v>
      </c>
      <c r="D390" s="8">
        <v>0</v>
      </c>
      <c r="E390" s="16" t="e">
        <f t="shared" ref="E390:E442" si="89">D390/C390</f>
        <v>#DIV/0!</v>
      </c>
      <c r="F390" s="8">
        <v>0</v>
      </c>
      <c r="G390" s="16" t="e">
        <f t="shared" ref="G390:G442" si="90">F390/C390</f>
        <v>#DIV/0!</v>
      </c>
      <c r="H390" s="8">
        <v>0</v>
      </c>
      <c r="I390" s="17" t="e">
        <f t="shared" ref="I390:I442" si="91">H390/C390</f>
        <v>#DIV/0!</v>
      </c>
      <c r="J390" s="8">
        <v>0</v>
      </c>
      <c r="K390" s="17" t="e">
        <f t="shared" ref="K390:K442" si="92">J390/C390</f>
        <v>#DIV/0!</v>
      </c>
      <c r="L390" s="8">
        <v>0</v>
      </c>
      <c r="M390" s="17">
        <f>L390/$C$379</f>
        <v>0</v>
      </c>
      <c r="N390" s="8">
        <v>0</v>
      </c>
      <c r="O390" s="17" t="e">
        <f t="shared" ref="O390:O442" si="93">N390/C390</f>
        <v>#DIV/0!</v>
      </c>
      <c r="P390" s="8">
        <v>0</v>
      </c>
      <c r="Q390" s="17" t="e">
        <f t="shared" ref="Q390:Q442" si="94">P390/C390</f>
        <v>#DIV/0!</v>
      </c>
      <c r="R390" s="8">
        <v>0</v>
      </c>
      <c r="S390" s="17" t="e">
        <f t="shared" ref="S390:S442" si="95">R390/C390</f>
        <v>#DIV/0!</v>
      </c>
      <c r="T390" s="8">
        <v>0</v>
      </c>
      <c r="U390" s="17" t="e">
        <f t="shared" ref="U390:U442" si="96">T390/C390</f>
        <v>#DIV/0!</v>
      </c>
      <c r="V390" s="8">
        <v>0</v>
      </c>
      <c r="W390" s="17" t="e">
        <f t="shared" ref="W390:W442" si="97">V390/C390</f>
        <v>#DIV/0!</v>
      </c>
      <c r="X390" s="8">
        <v>0</v>
      </c>
      <c r="Y390" s="17" t="e">
        <f t="shared" ref="Y390:Y442" si="98">X390/C390</f>
        <v>#DIV/0!</v>
      </c>
      <c r="Z390" s="8">
        <v>0</v>
      </c>
      <c r="AA390" s="17" t="e">
        <f t="shared" ref="AA390:AA442" si="99">Z390/C390</f>
        <v>#DIV/0!</v>
      </c>
      <c r="AB390" s="8">
        <v>0</v>
      </c>
      <c r="AC390" s="17" t="e">
        <f t="shared" ref="AC390:AC442" si="100">AB390/C390</f>
        <v>#DIV/0!</v>
      </c>
      <c r="AD390" s="8">
        <v>0</v>
      </c>
      <c r="AE390" s="17" t="e">
        <f t="shared" ref="AE390:AE442" si="101">AD390/C390</f>
        <v>#DIV/0!</v>
      </c>
      <c r="AF390" s="8">
        <v>0</v>
      </c>
      <c r="AG390" s="17" t="e">
        <f t="shared" ref="AG390:AG442" si="102">AF390/C390</f>
        <v>#DIV/0!</v>
      </c>
      <c r="AH390" s="8">
        <v>0</v>
      </c>
      <c r="AI390" s="17" t="e">
        <f t="shared" ref="AI390:AI442" si="103">AH390/C390</f>
        <v>#DIV/0!</v>
      </c>
      <c r="AJ390" s="8">
        <v>0</v>
      </c>
      <c r="AK390" s="17" t="e">
        <f t="shared" ref="AK390:AK442" si="104">AJ390/C390</f>
        <v>#DIV/0!</v>
      </c>
      <c r="AL390" s="8">
        <v>0</v>
      </c>
      <c r="AM390" s="17" t="e">
        <f t="shared" ref="AM390:AM442" si="105">AL390/C390</f>
        <v>#DIV/0!</v>
      </c>
      <c r="AN390" s="8">
        <v>0</v>
      </c>
      <c r="AO390" s="17" t="e">
        <f t="shared" ref="AO390:AO442" si="106">AN390/C390</f>
        <v>#DIV/0!</v>
      </c>
      <c r="AP390" s="8">
        <v>0</v>
      </c>
      <c r="AQ390" s="17" t="e">
        <f t="shared" ref="AQ390:AQ442" si="107">AP390/C390</f>
        <v>#DIV/0!</v>
      </c>
      <c r="AR390" s="8">
        <v>0</v>
      </c>
      <c r="AS390" s="17" t="e">
        <f t="shared" ref="AS390:AS442" si="108">AR390/C390</f>
        <v>#DIV/0!</v>
      </c>
      <c r="AT390" s="8">
        <v>0</v>
      </c>
      <c r="AU390" s="17" t="e">
        <f t="shared" ref="AU390:AU442" si="109">AT390/C390</f>
        <v>#DIV/0!</v>
      </c>
      <c r="AV390" s="76"/>
      <c r="AW390" s="76"/>
      <c r="AX390" s="76"/>
      <c r="AY390" s="76"/>
      <c r="AZ390" s="76"/>
    </row>
    <row r="391" spans="1:52" ht="13.9">
      <c r="A391" s="14" t="s">
        <v>222</v>
      </c>
      <c r="B391" s="73" t="s">
        <v>251</v>
      </c>
      <c r="C391" s="8">
        <v>158416</v>
      </c>
      <c r="D391" s="8">
        <v>157697</v>
      </c>
      <c r="E391" s="16">
        <f t="shared" si="89"/>
        <v>0.99546131703868301</v>
      </c>
      <c r="F391" s="8">
        <v>719</v>
      </c>
      <c r="G391" s="16">
        <f t="shared" si="90"/>
        <v>4.5386829613170386E-3</v>
      </c>
      <c r="H391" s="8">
        <v>0</v>
      </c>
      <c r="I391" s="17">
        <f t="shared" si="91"/>
        <v>0</v>
      </c>
      <c r="J391" s="8">
        <v>117</v>
      </c>
      <c r="K391" s="17">
        <f t="shared" si="92"/>
        <v>7.3856176143823852E-4</v>
      </c>
      <c r="L391" s="8">
        <v>37</v>
      </c>
      <c r="M391" s="17">
        <f t="shared" ref="M391:M442" si="110">L391/C391</f>
        <v>2.3356226643773357E-4</v>
      </c>
      <c r="N391" s="8">
        <v>0</v>
      </c>
      <c r="O391" s="17">
        <f t="shared" si="93"/>
        <v>0</v>
      </c>
      <c r="P391" s="8">
        <v>111</v>
      </c>
      <c r="Q391" s="17">
        <f t="shared" si="94"/>
        <v>7.0068679931320065E-4</v>
      </c>
      <c r="R391" s="8">
        <v>121</v>
      </c>
      <c r="S391" s="17">
        <f t="shared" si="95"/>
        <v>7.6381173618826376E-4</v>
      </c>
      <c r="T391" s="8">
        <v>0</v>
      </c>
      <c r="U391" s="17">
        <f t="shared" si="96"/>
        <v>0</v>
      </c>
      <c r="V391" s="8">
        <v>0</v>
      </c>
      <c r="W391" s="17">
        <f t="shared" si="97"/>
        <v>0</v>
      </c>
      <c r="X391" s="8">
        <v>0</v>
      </c>
      <c r="Y391" s="17">
        <f t="shared" si="98"/>
        <v>0</v>
      </c>
      <c r="Z391" s="8">
        <v>0</v>
      </c>
      <c r="AA391" s="17">
        <f t="shared" si="99"/>
        <v>0</v>
      </c>
      <c r="AB391" s="8">
        <v>55</v>
      </c>
      <c r="AC391" s="17">
        <f t="shared" si="100"/>
        <v>3.4718715281284717E-4</v>
      </c>
      <c r="AD391" s="8">
        <v>0</v>
      </c>
      <c r="AE391" s="17">
        <f t="shared" si="101"/>
        <v>0</v>
      </c>
      <c r="AF391" s="8">
        <v>0</v>
      </c>
      <c r="AG391" s="17">
        <f t="shared" si="102"/>
        <v>0</v>
      </c>
      <c r="AH391" s="8">
        <v>0</v>
      </c>
      <c r="AI391" s="17">
        <f t="shared" si="103"/>
        <v>0</v>
      </c>
      <c r="AJ391" s="8">
        <v>0</v>
      </c>
      <c r="AK391" s="17">
        <f t="shared" si="104"/>
        <v>0</v>
      </c>
      <c r="AL391" s="8">
        <v>0</v>
      </c>
      <c r="AM391" s="17">
        <f t="shared" si="105"/>
        <v>0</v>
      </c>
      <c r="AN391" s="8">
        <v>0</v>
      </c>
      <c r="AO391" s="17">
        <f t="shared" si="106"/>
        <v>0</v>
      </c>
      <c r="AP391" s="8">
        <v>278</v>
      </c>
      <c r="AQ391" s="17">
        <f t="shared" si="107"/>
        <v>1.7548732451267549E-3</v>
      </c>
      <c r="AR391" s="8">
        <v>0</v>
      </c>
      <c r="AS391" s="17">
        <f t="shared" si="108"/>
        <v>0</v>
      </c>
      <c r="AT391" s="8">
        <v>0</v>
      </c>
      <c r="AU391" s="17">
        <f t="shared" si="109"/>
        <v>0</v>
      </c>
      <c r="AV391" s="76"/>
      <c r="AW391" s="76"/>
      <c r="AX391" s="76"/>
      <c r="AY391" s="76"/>
      <c r="AZ391" s="76"/>
    </row>
    <row r="392" spans="1:52" ht="13.9">
      <c r="A392" s="14" t="s">
        <v>146</v>
      </c>
      <c r="B392" s="73" t="s">
        <v>251</v>
      </c>
      <c r="C392" s="86">
        <v>118811</v>
      </c>
      <c r="D392" s="8">
        <v>118119</v>
      </c>
      <c r="E392" s="16">
        <f t="shared" si="89"/>
        <v>0.9941756234692074</v>
      </c>
      <c r="F392" s="8">
        <v>692</v>
      </c>
      <c r="G392" s="16">
        <f t="shared" si="90"/>
        <v>5.8243765307926035E-3</v>
      </c>
      <c r="H392" s="8">
        <v>0</v>
      </c>
      <c r="I392" s="17">
        <f t="shared" si="91"/>
        <v>0</v>
      </c>
      <c r="J392" s="8">
        <v>92</v>
      </c>
      <c r="K392" s="17">
        <f t="shared" si="92"/>
        <v>7.7433907634814956E-4</v>
      </c>
      <c r="L392" s="8">
        <v>32</v>
      </c>
      <c r="M392" s="17">
        <f t="shared" si="110"/>
        <v>2.6933533090370423E-4</v>
      </c>
      <c r="N392" s="8">
        <v>0</v>
      </c>
      <c r="O392" s="17">
        <f t="shared" si="93"/>
        <v>0</v>
      </c>
      <c r="P392" s="8">
        <v>14</v>
      </c>
      <c r="Q392" s="17">
        <f t="shared" si="94"/>
        <v>1.1783420727037058E-4</v>
      </c>
      <c r="R392" s="8">
        <v>18</v>
      </c>
      <c r="S392" s="17">
        <f t="shared" si="95"/>
        <v>1.5150112363333362E-4</v>
      </c>
      <c r="T392" s="8">
        <v>0</v>
      </c>
      <c r="U392" s="17">
        <f t="shared" si="96"/>
        <v>0</v>
      </c>
      <c r="V392" s="8">
        <v>0</v>
      </c>
      <c r="W392" s="17">
        <f t="shared" si="97"/>
        <v>0</v>
      </c>
      <c r="X392" s="8">
        <v>0</v>
      </c>
      <c r="Y392" s="17">
        <f t="shared" si="98"/>
        <v>0</v>
      </c>
      <c r="Z392" s="8">
        <v>0</v>
      </c>
      <c r="AA392" s="17">
        <f t="shared" si="99"/>
        <v>0</v>
      </c>
      <c r="AB392" s="8">
        <v>86</v>
      </c>
      <c r="AC392" s="17">
        <f t="shared" si="100"/>
        <v>7.2383870180370508E-4</v>
      </c>
      <c r="AD392" s="8">
        <v>0</v>
      </c>
      <c r="AE392" s="17">
        <f t="shared" si="101"/>
        <v>0</v>
      </c>
      <c r="AF392" s="8">
        <v>0</v>
      </c>
      <c r="AG392" s="17">
        <f t="shared" si="102"/>
        <v>0</v>
      </c>
      <c r="AH392" s="8">
        <v>0</v>
      </c>
      <c r="AI392" s="17">
        <f t="shared" si="103"/>
        <v>0</v>
      </c>
      <c r="AJ392" s="8">
        <v>0</v>
      </c>
      <c r="AK392" s="17">
        <f t="shared" si="104"/>
        <v>0</v>
      </c>
      <c r="AL392" s="8">
        <v>0</v>
      </c>
      <c r="AM392" s="17">
        <f t="shared" si="105"/>
        <v>0</v>
      </c>
      <c r="AN392" s="8">
        <v>0</v>
      </c>
      <c r="AO392" s="17">
        <f t="shared" si="106"/>
        <v>0</v>
      </c>
      <c r="AP392" s="8">
        <v>450</v>
      </c>
      <c r="AQ392" s="17">
        <f t="shared" si="107"/>
        <v>3.7875280908333405E-3</v>
      </c>
      <c r="AR392" s="8">
        <v>0</v>
      </c>
      <c r="AS392" s="17">
        <f t="shared" si="108"/>
        <v>0</v>
      </c>
      <c r="AT392" s="8">
        <v>0</v>
      </c>
      <c r="AU392" s="17">
        <f t="shared" si="109"/>
        <v>0</v>
      </c>
      <c r="AV392" s="76"/>
      <c r="AW392" s="76"/>
      <c r="AX392" s="76"/>
      <c r="AY392" s="76"/>
      <c r="AZ392" s="76"/>
    </row>
    <row r="393" spans="1:52" ht="13.9">
      <c r="A393" s="14" t="s">
        <v>124</v>
      </c>
      <c r="B393" s="73" t="s">
        <v>251</v>
      </c>
      <c r="C393" s="86">
        <v>85168</v>
      </c>
      <c r="D393" s="8">
        <v>84497</v>
      </c>
      <c r="E393" s="16">
        <f t="shared" si="89"/>
        <v>0.99212145406725527</v>
      </c>
      <c r="F393" s="8">
        <v>671</v>
      </c>
      <c r="G393" s="16">
        <f t="shared" si="90"/>
        <v>7.8785459327446929E-3</v>
      </c>
      <c r="H393" s="8">
        <v>0</v>
      </c>
      <c r="I393" s="17">
        <f t="shared" si="91"/>
        <v>0</v>
      </c>
      <c r="J393" s="8">
        <v>61</v>
      </c>
      <c r="K393" s="17">
        <f t="shared" si="92"/>
        <v>7.1623144843133569E-4</v>
      </c>
      <c r="L393" s="8">
        <v>52</v>
      </c>
      <c r="M393" s="17">
        <f t="shared" si="110"/>
        <v>6.1055795603982713E-4</v>
      </c>
      <c r="N393" s="8">
        <v>0</v>
      </c>
      <c r="O393" s="17">
        <f t="shared" si="93"/>
        <v>0</v>
      </c>
      <c r="P393" s="8">
        <v>29</v>
      </c>
      <c r="Q393" s="17">
        <f t="shared" si="94"/>
        <v>3.4050347548374979E-4</v>
      </c>
      <c r="R393" s="8">
        <v>20</v>
      </c>
      <c r="S393" s="17">
        <f t="shared" si="95"/>
        <v>2.3482998309224122E-4</v>
      </c>
      <c r="T393" s="8">
        <v>173</v>
      </c>
      <c r="U393" s="17">
        <f t="shared" si="96"/>
        <v>2.0312793537478864E-3</v>
      </c>
      <c r="V393" s="8">
        <v>0</v>
      </c>
      <c r="W393" s="17">
        <f t="shared" si="97"/>
        <v>0</v>
      </c>
      <c r="X393" s="8">
        <v>0</v>
      </c>
      <c r="Y393" s="17">
        <f t="shared" si="98"/>
        <v>0</v>
      </c>
      <c r="Z393" s="8">
        <v>0</v>
      </c>
      <c r="AA393" s="17">
        <f t="shared" si="99"/>
        <v>0</v>
      </c>
      <c r="AB393" s="8">
        <v>37</v>
      </c>
      <c r="AC393" s="17">
        <f t="shared" si="100"/>
        <v>4.3443546872064628E-4</v>
      </c>
      <c r="AD393" s="8">
        <v>0</v>
      </c>
      <c r="AE393" s="17">
        <f t="shared" si="101"/>
        <v>0</v>
      </c>
      <c r="AF393" s="8">
        <v>0</v>
      </c>
      <c r="AG393" s="17">
        <f t="shared" si="102"/>
        <v>0</v>
      </c>
      <c r="AH393" s="8">
        <v>0</v>
      </c>
      <c r="AI393" s="17">
        <f t="shared" si="103"/>
        <v>0</v>
      </c>
      <c r="AJ393" s="8">
        <v>0</v>
      </c>
      <c r="AK393" s="17">
        <f t="shared" si="104"/>
        <v>0</v>
      </c>
      <c r="AL393" s="8">
        <v>0</v>
      </c>
      <c r="AM393" s="17">
        <f t="shared" si="105"/>
        <v>0</v>
      </c>
      <c r="AN393" s="8">
        <v>0</v>
      </c>
      <c r="AO393" s="17">
        <f t="shared" si="106"/>
        <v>0</v>
      </c>
      <c r="AP393" s="8">
        <v>299</v>
      </c>
      <c r="AQ393" s="17">
        <f t="shared" si="107"/>
        <v>3.5107082472290063E-3</v>
      </c>
      <c r="AR393" s="8">
        <v>0</v>
      </c>
      <c r="AS393" s="17">
        <f t="shared" si="108"/>
        <v>0</v>
      </c>
      <c r="AT393" s="8">
        <v>0</v>
      </c>
      <c r="AU393" s="17">
        <f t="shared" si="109"/>
        <v>0</v>
      </c>
      <c r="AV393" s="76"/>
      <c r="AW393" s="76"/>
      <c r="AX393" s="76"/>
      <c r="AY393" s="76"/>
      <c r="AZ393" s="76"/>
    </row>
    <row r="394" spans="1:52" ht="13.9">
      <c r="A394" s="14" t="s">
        <v>191</v>
      </c>
      <c r="B394" s="73" t="s">
        <v>251</v>
      </c>
      <c r="C394" s="90">
        <v>80789</v>
      </c>
      <c r="D394" s="90">
        <v>80222</v>
      </c>
      <c r="E394" s="16">
        <f t="shared" si="89"/>
        <v>0.99298171780811739</v>
      </c>
      <c r="F394" s="8">
        <v>567</v>
      </c>
      <c r="G394" s="16">
        <f t="shared" si="90"/>
        <v>7.0182821918825583E-3</v>
      </c>
      <c r="H394" s="8">
        <v>0</v>
      </c>
      <c r="I394" s="17">
        <f t="shared" si="91"/>
        <v>0</v>
      </c>
      <c r="J394" s="8">
        <v>63</v>
      </c>
      <c r="K394" s="17">
        <f t="shared" si="92"/>
        <v>7.798091324313954E-4</v>
      </c>
      <c r="L394" s="8">
        <v>49</v>
      </c>
      <c r="M394" s="17">
        <f t="shared" si="110"/>
        <v>6.065182141133075E-4</v>
      </c>
      <c r="N394" s="8">
        <v>0</v>
      </c>
      <c r="O394" s="17">
        <f t="shared" si="93"/>
        <v>0</v>
      </c>
      <c r="P394" s="8">
        <v>42</v>
      </c>
      <c r="Q394" s="17">
        <f t="shared" si="94"/>
        <v>5.198727549542636E-4</v>
      </c>
      <c r="R394" s="8">
        <v>24</v>
      </c>
      <c r="S394" s="17">
        <f t="shared" si="95"/>
        <v>2.9707014568815059E-4</v>
      </c>
      <c r="T394" s="8">
        <v>0</v>
      </c>
      <c r="U394" s="17">
        <f t="shared" si="96"/>
        <v>0</v>
      </c>
      <c r="V394" s="8">
        <v>0</v>
      </c>
      <c r="W394" s="17">
        <f t="shared" si="97"/>
        <v>0</v>
      </c>
      <c r="X394" s="8">
        <v>0</v>
      </c>
      <c r="Y394" s="17">
        <f t="shared" si="98"/>
        <v>0</v>
      </c>
      <c r="Z394" s="8">
        <v>0</v>
      </c>
      <c r="AA394" s="17">
        <f t="shared" si="99"/>
        <v>0</v>
      </c>
      <c r="AB394" s="8">
        <v>50</v>
      </c>
      <c r="AC394" s="17">
        <f t="shared" si="100"/>
        <v>6.1889613685031381E-4</v>
      </c>
      <c r="AD394" s="8">
        <v>0</v>
      </c>
      <c r="AE394" s="17">
        <f t="shared" si="101"/>
        <v>0</v>
      </c>
      <c r="AF394" s="8">
        <v>0</v>
      </c>
      <c r="AG394" s="17">
        <f t="shared" si="102"/>
        <v>0</v>
      </c>
      <c r="AH394" s="8">
        <v>0</v>
      </c>
      <c r="AI394" s="17">
        <f t="shared" si="103"/>
        <v>0</v>
      </c>
      <c r="AJ394" s="8">
        <v>0</v>
      </c>
      <c r="AK394" s="17">
        <f t="shared" si="104"/>
        <v>0</v>
      </c>
      <c r="AL394" s="8">
        <v>0</v>
      </c>
      <c r="AM394" s="17">
        <f t="shared" si="105"/>
        <v>0</v>
      </c>
      <c r="AN394" s="8">
        <v>0</v>
      </c>
      <c r="AO394" s="17">
        <f t="shared" si="106"/>
        <v>0</v>
      </c>
      <c r="AP394" s="8">
        <v>339</v>
      </c>
      <c r="AQ394" s="17">
        <f t="shared" si="107"/>
        <v>4.1961158078451279E-3</v>
      </c>
      <c r="AR394" s="8">
        <v>0</v>
      </c>
      <c r="AS394" s="17">
        <f t="shared" si="108"/>
        <v>0</v>
      </c>
      <c r="AT394" s="8">
        <v>0</v>
      </c>
      <c r="AU394" s="17">
        <f t="shared" si="109"/>
        <v>0</v>
      </c>
      <c r="AV394" s="76"/>
      <c r="AW394" s="76"/>
      <c r="AX394" s="76"/>
      <c r="AY394" s="76"/>
      <c r="AZ394" s="76"/>
    </row>
    <row r="395" spans="1:52" ht="13.9">
      <c r="A395" s="14" t="s">
        <v>193</v>
      </c>
      <c r="B395" s="73" t="s">
        <v>251</v>
      </c>
      <c r="C395" s="90">
        <v>174072</v>
      </c>
      <c r="D395" s="90">
        <v>172947</v>
      </c>
      <c r="E395" s="16">
        <f t="shared" si="89"/>
        <v>0.99353715703846679</v>
      </c>
      <c r="F395" s="8">
        <v>1125</v>
      </c>
      <c r="G395" s="16">
        <f t="shared" si="90"/>
        <v>6.4628429615331585E-3</v>
      </c>
      <c r="H395" s="8">
        <v>0</v>
      </c>
      <c r="I395" s="17">
        <f t="shared" si="91"/>
        <v>0</v>
      </c>
      <c r="J395" s="8">
        <v>140</v>
      </c>
      <c r="K395" s="17">
        <f t="shared" si="92"/>
        <v>8.04264901879682E-4</v>
      </c>
      <c r="L395" s="8">
        <v>138</v>
      </c>
      <c r="M395" s="17">
        <f t="shared" si="110"/>
        <v>7.927754032814008E-4</v>
      </c>
      <c r="N395" s="8">
        <v>0</v>
      </c>
      <c r="O395" s="17">
        <f t="shared" si="93"/>
        <v>0</v>
      </c>
      <c r="P395" s="8">
        <v>65</v>
      </c>
      <c r="Q395" s="17">
        <f t="shared" si="94"/>
        <v>3.7340870444413805E-4</v>
      </c>
      <c r="R395" s="8">
        <v>34</v>
      </c>
      <c r="S395" s="17">
        <f t="shared" si="95"/>
        <v>1.953214761707799E-4</v>
      </c>
      <c r="T395" s="8">
        <v>0</v>
      </c>
      <c r="U395" s="17">
        <f t="shared" si="96"/>
        <v>0</v>
      </c>
      <c r="V395" s="8">
        <v>0</v>
      </c>
      <c r="W395" s="17">
        <f t="shared" si="97"/>
        <v>0</v>
      </c>
      <c r="X395" s="8">
        <v>0</v>
      </c>
      <c r="Y395" s="17">
        <f t="shared" si="98"/>
        <v>0</v>
      </c>
      <c r="Z395" s="8">
        <v>0</v>
      </c>
      <c r="AA395" s="17">
        <f t="shared" si="99"/>
        <v>0</v>
      </c>
      <c r="AB395" s="8">
        <v>118</v>
      </c>
      <c r="AC395" s="17">
        <f t="shared" si="100"/>
        <v>6.7788041729858908E-4</v>
      </c>
      <c r="AD395" s="8">
        <v>0</v>
      </c>
      <c r="AE395" s="17">
        <f t="shared" si="101"/>
        <v>0</v>
      </c>
      <c r="AF395" s="8">
        <v>0</v>
      </c>
      <c r="AG395" s="17">
        <f t="shared" si="102"/>
        <v>0</v>
      </c>
      <c r="AH395" s="8">
        <v>0</v>
      </c>
      <c r="AI395" s="17">
        <f t="shared" si="103"/>
        <v>0</v>
      </c>
      <c r="AJ395" s="8">
        <v>0</v>
      </c>
      <c r="AK395" s="17">
        <f t="shared" si="104"/>
        <v>0</v>
      </c>
      <c r="AL395" s="8">
        <v>0</v>
      </c>
      <c r="AM395" s="17">
        <f t="shared" si="105"/>
        <v>0</v>
      </c>
      <c r="AN395" s="8">
        <v>0</v>
      </c>
      <c r="AO395" s="17">
        <f t="shared" si="106"/>
        <v>0</v>
      </c>
      <c r="AP395" s="8">
        <v>630</v>
      </c>
      <c r="AQ395" s="17">
        <f t="shared" si="107"/>
        <v>3.619192058458569E-3</v>
      </c>
      <c r="AR395" s="8">
        <v>0</v>
      </c>
      <c r="AS395" s="17">
        <f t="shared" si="108"/>
        <v>0</v>
      </c>
      <c r="AT395" s="8">
        <v>0</v>
      </c>
      <c r="AU395" s="17">
        <f t="shared" si="109"/>
        <v>0</v>
      </c>
      <c r="AV395" s="76"/>
      <c r="AW395" s="76"/>
      <c r="AX395" s="76"/>
      <c r="AY395" s="76"/>
      <c r="AZ395" s="76"/>
    </row>
    <row r="396" spans="1:52" ht="13.9">
      <c r="A396" s="14" t="s">
        <v>130</v>
      </c>
      <c r="B396" s="73" t="s">
        <v>251</v>
      </c>
      <c r="C396" s="90">
        <v>53296</v>
      </c>
      <c r="D396" s="90">
        <v>51073</v>
      </c>
      <c r="E396" s="16">
        <f t="shared" si="89"/>
        <v>0.95828955268688076</v>
      </c>
      <c r="F396" s="8">
        <v>2223</v>
      </c>
      <c r="G396" s="16">
        <f t="shared" si="90"/>
        <v>4.1710447313119181E-2</v>
      </c>
      <c r="H396" s="8">
        <v>0</v>
      </c>
      <c r="I396" s="17">
        <f t="shared" si="91"/>
        <v>0</v>
      </c>
      <c r="J396" s="8">
        <v>35</v>
      </c>
      <c r="K396" s="17">
        <f t="shared" si="92"/>
        <v>6.5670969678775142E-4</v>
      </c>
      <c r="L396" s="8">
        <v>628</v>
      </c>
      <c r="M396" s="17">
        <f t="shared" si="110"/>
        <v>1.1783248273791654E-2</v>
      </c>
      <c r="N396" s="8">
        <v>0</v>
      </c>
      <c r="O396" s="17">
        <f t="shared" si="93"/>
        <v>0</v>
      </c>
      <c r="P396" s="8">
        <v>32</v>
      </c>
      <c r="Q396" s="17">
        <f t="shared" si="94"/>
        <v>6.0042029420594417E-4</v>
      </c>
      <c r="R396" s="8">
        <v>19</v>
      </c>
      <c r="S396" s="17">
        <f t="shared" si="95"/>
        <v>3.5649954968477933E-4</v>
      </c>
      <c r="T396" s="8">
        <v>0</v>
      </c>
      <c r="U396" s="17">
        <f t="shared" si="96"/>
        <v>0</v>
      </c>
      <c r="V396" s="8">
        <v>0</v>
      </c>
      <c r="W396" s="17">
        <f t="shared" si="97"/>
        <v>0</v>
      </c>
      <c r="X396" s="8">
        <v>0</v>
      </c>
      <c r="Y396" s="17">
        <f t="shared" si="98"/>
        <v>0</v>
      </c>
      <c r="Z396" s="8">
        <v>0</v>
      </c>
      <c r="AA396" s="17">
        <f t="shared" si="99"/>
        <v>0</v>
      </c>
      <c r="AB396" s="8">
        <v>18</v>
      </c>
      <c r="AC396" s="17">
        <f t="shared" si="100"/>
        <v>3.377364154908436E-4</v>
      </c>
      <c r="AD396" s="8">
        <v>0</v>
      </c>
      <c r="AE396" s="17">
        <f t="shared" si="101"/>
        <v>0</v>
      </c>
      <c r="AF396" s="8">
        <v>0</v>
      </c>
      <c r="AG396" s="17">
        <f t="shared" si="102"/>
        <v>0</v>
      </c>
      <c r="AH396" s="8">
        <v>0</v>
      </c>
      <c r="AI396" s="17">
        <f t="shared" si="103"/>
        <v>0</v>
      </c>
      <c r="AJ396" s="8">
        <v>0</v>
      </c>
      <c r="AK396" s="17">
        <f t="shared" si="104"/>
        <v>0</v>
      </c>
      <c r="AL396" s="8">
        <v>0</v>
      </c>
      <c r="AM396" s="17">
        <f t="shared" si="105"/>
        <v>0</v>
      </c>
      <c r="AN396" s="8">
        <v>0</v>
      </c>
      <c r="AO396" s="17">
        <f t="shared" si="106"/>
        <v>0</v>
      </c>
      <c r="AP396" s="8">
        <v>1491</v>
      </c>
      <c r="AQ396" s="17">
        <f t="shared" si="107"/>
        <v>2.7975833083158212E-2</v>
      </c>
      <c r="AR396" s="8">
        <v>0</v>
      </c>
      <c r="AS396" s="17">
        <f t="shared" si="108"/>
        <v>0</v>
      </c>
      <c r="AT396" s="8">
        <v>0</v>
      </c>
      <c r="AU396" s="17">
        <f t="shared" si="109"/>
        <v>0</v>
      </c>
      <c r="AV396" s="76"/>
      <c r="AW396" s="76"/>
      <c r="AX396" s="76"/>
      <c r="AY396" s="76"/>
      <c r="AZ396" s="76"/>
    </row>
    <row r="397" spans="1:52" ht="13.9">
      <c r="A397" s="14" t="s">
        <v>140</v>
      </c>
      <c r="B397" s="73" t="s">
        <v>251</v>
      </c>
      <c r="C397" s="90">
        <v>43328</v>
      </c>
      <c r="D397" s="90">
        <v>42694</v>
      </c>
      <c r="E397" s="16">
        <f t="shared" si="89"/>
        <v>0.98536742983751846</v>
      </c>
      <c r="F397" s="8">
        <v>634</v>
      </c>
      <c r="G397" s="16">
        <f t="shared" si="90"/>
        <v>1.4632570162481536E-2</v>
      </c>
      <c r="H397" s="8">
        <v>64</v>
      </c>
      <c r="I397" s="17">
        <f t="shared" si="91"/>
        <v>1.4771048744460858E-3</v>
      </c>
      <c r="J397" s="8">
        <v>73</v>
      </c>
      <c r="K397" s="17">
        <f t="shared" si="92"/>
        <v>1.6848227474150666E-3</v>
      </c>
      <c r="L397" s="8">
        <v>19</v>
      </c>
      <c r="M397" s="17">
        <f t="shared" si="110"/>
        <v>4.3851550960118167E-4</v>
      </c>
      <c r="N397" s="8">
        <v>0</v>
      </c>
      <c r="O397" s="17">
        <f t="shared" si="93"/>
        <v>0</v>
      </c>
      <c r="P397" s="8">
        <v>99</v>
      </c>
      <c r="Q397" s="17">
        <f t="shared" si="94"/>
        <v>2.2848966026587886E-3</v>
      </c>
      <c r="R397" s="8">
        <v>39</v>
      </c>
      <c r="S397" s="17">
        <f t="shared" si="95"/>
        <v>9.0011078286558342E-4</v>
      </c>
      <c r="T397" s="8">
        <v>88</v>
      </c>
      <c r="U397" s="17">
        <f t="shared" si="96"/>
        <v>2.0310192023633676E-3</v>
      </c>
      <c r="V397" s="8">
        <v>0</v>
      </c>
      <c r="W397" s="17">
        <f t="shared" si="97"/>
        <v>0</v>
      </c>
      <c r="X397" s="8">
        <v>0</v>
      </c>
      <c r="Y397" s="17">
        <f t="shared" si="98"/>
        <v>0</v>
      </c>
      <c r="Z397" s="8">
        <v>0</v>
      </c>
      <c r="AA397" s="17">
        <f t="shared" si="99"/>
        <v>0</v>
      </c>
      <c r="AB397" s="8">
        <v>25</v>
      </c>
      <c r="AC397" s="17">
        <f t="shared" si="100"/>
        <v>5.7699409158050224E-4</v>
      </c>
      <c r="AD397" s="8">
        <v>0</v>
      </c>
      <c r="AE397" s="17">
        <f t="shared" si="101"/>
        <v>0</v>
      </c>
      <c r="AF397" s="8">
        <v>0</v>
      </c>
      <c r="AG397" s="17">
        <f t="shared" si="102"/>
        <v>0</v>
      </c>
      <c r="AH397" s="8">
        <v>0</v>
      </c>
      <c r="AI397" s="17">
        <f t="shared" si="103"/>
        <v>0</v>
      </c>
      <c r="AJ397" s="8">
        <v>0</v>
      </c>
      <c r="AK397" s="17">
        <f t="shared" si="104"/>
        <v>0</v>
      </c>
      <c r="AL397" s="8">
        <v>0</v>
      </c>
      <c r="AM397" s="17">
        <f t="shared" si="105"/>
        <v>0</v>
      </c>
      <c r="AN397" s="8">
        <v>0</v>
      </c>
      <c r="AO397" s="17">
        <f t="shared" si="106"/>
        <v>0</v>
      </c>
      <c r="AP397" s="8">
        <v>181</v>
      </c>
      <c r="AQ397" s="17">
        <f t="shared" si="107"/>
        <v>4.1774372230428359E-3</v>
      </c>
      <c r="AR397" s="8">
        <v>46</v>
      </c>
      <c r="AS397" s="17">
        <f t="shared" si="108"/>
        <v>1.0616691285081242E-3</v>
      </c>
      <c r="AT397" s="8">
        <v>0</v>
      </c>
      <c r="AU397" s="17">
        <f t="shared" si="109"/>
        <v>0</v>
      </c>
      <c r="AV397" s="76"/>
      <c r="AW397" s="76"/>
      <c r="AX397" s="76"/>
      <c r="AY397" s="76"/>
      <c r="AZ397" s="76"/>
    </row>
    <row r="398" spans="1:52" ht="13.9">
      <c r="A398" s="14" t="s">
        <v>135</v>
      </c>
      <c r="B398" s="73" t="s">
        <v>251</v>
      </c>
      <c r="C398" s="90">
        <v>67026</v>
      </c>
      <c r="D398" s="90">
        <v>66425</v>
      </c>
      <c r="E398" s="16">
        <f t="shared" si="89"/>
        <v>0.99103333034941665</v>
      </c>
      <c r="F398" s="8">
        <v>601</v>
      </c>
      <c r="G398" s="16">
        <f t="shared" si="90"/>
        <v>8.9666696505833563E-3</v>
      </c>
      <c r="H398" s="8">
        <v>0</v>
      </c>
      <c r="I398" s="17">
        <f t="shared" si="91"/>
        <v>0</v>
      </c>
      <c r="J398" s="8">
        <v>188</v>
      </c>
      <c r="K398" s="17">
        <f t="shared" si="92"/>
        <v>2.8048816877032793E-3</v>
      </c>
      <c r="L398" s="8">
        <v>61</v>
      </c>
      <c r="M398" s="17">
        <f t="shared" si="110"/>
        <v>9.100945901590428E-4</v>
      </c>
      <c r="N398" s="8">
        <v>0</v>
      </c>
      <c r="O398" s="17">
        <f t="shared" si="93"/>
        <v>0</v>
      </c>
      <c r="P398" s="8">
        <v>28</v>
      </c>
      <c r="Q398" s="17">
        <f t="shared" si="94"/>
        <v>4.1774833646644586E-4</v>
      </c>
      <c r="R398" s="8">
        <v>24</v>
      </c>
      <c r="S398" s="17">
        <f t="shared" si="95"/>
        <v>3.5807000268552503E-4</v>
      </c>
      <c r="T398" s="8">
        <v>0</v>
      </c>
      <c r="U398" s="17">
        <f t="shared" si="96"/>
        <v>0</v>
      </c>
      <c r="V398" s="8">
        <v>0</v>
      </c>
      <c r="W398" s="17">
        <f t="shared" si="97"/>
        <v>0</v>
      </c>
      <c r="X398" s="8">
        <v>0</v>
      </c>
      <c r="Y398" s="17">
        <f t="shared" si="98"/>
        <v>0</v>
      </c>
      <c r="Z398" s="8">
        <v>0</v>
      </c>
      <c r="AA398" s="17">
        <f t="shared" si="99"/>
        <v>0</v>
      </c>
      <c r="AB398" s="8">
        <v>125</v>
      </c>
      <c r="AC398" s="17">
        <f t="shared" si="100"/>
        <v>1.8649479306537761E-3</v>
      </c>
      <c r="AD398" s="8">
        <v>0</v>
      </c>
      <c r="AE398" s="17">
        <f t="shared" si="101"/>
        <v>0</v>
      </c>
      <c r="AF398" s="8">
        <v>0</v>
      </c>
      <c r="AG398" s="17">
        <f t="shared" si="102"/>
        <v>0</v>
      </c>
      <c r="AH398" s="8">
        <v>0</v>
      </c>
      <c r="AI398" s="17">
        <f t="shared" si="103"/>
        <v>0</v>
      </c>
      <c r="AJ398" s="8">
        <v>0</v>
      </c>
      <c r="AK398" s="17">
        <f t="shared" si="104"/>
        <v>0</v>
      </c>
      <c r="AL398" s="8">
        <v>0</v>
      </c>
      <c r="AM398" s="17">
        <f t="shared" si="105"/>
        <v>0</v>
      </c>
      <c r="AN398" s="8">
        <v>0</v>
      </c>
      <c r="AO398" s="17">
        <f t="shared" si="106"/>
        <v>0</v>
      </c>
      <c r="AP398" s="8">
        <v>175</v>
      </c>
      <c r="AQ398" s="17">
        <f t="shared" si="107"/>
        <v>2.6109271029152864E-3</v>
      </c>
      <c r="AR398" s="8">
        <v>0</v>
      </c>
      <c r="AS398" s="17">
        <f t="shared" si="108"/>
        <v>0</v>
      </c>
      <c r="AT398" s="8">
        <v>0</v>
      </c>
      <c r="AU398" s="17">
        <f t="shared" si="109"/>
        <v>0</v>
      </c>
      <c r="AV398" s="76"/>
      <c r="AW398" s="76"/>
      <c r="AX398" s="76"/>
      <c r="AY398" s="76"/>
      <c r="AZ398" s="76"/>
    </row>
    <row r="399" spans="1:52" ht="13.9">
      <c r="A399" s="14" t="s">
        <v>137</v>
      </c>
      <c r="B399" s="73" t="s">
        <v>251</v>
      </c>
      <c r="C399" s="90">
        <v>72727</v>
      </c>
      <c r="D399" s="90">
        <v>72269</v>
      </c>
      <c r="E399" s="16">
        <f t="shared" si="89"/>
        <v>0.99370247638428644</v>
      </c>
      <c r="F399" s="8">
        <v>458</v>
      </c>
      <c r="G399" s="16">
        <f t="shared" si="90"/>
        <v>6.2975236157135593E-3</v>
      </c>
      <c r="H399" s="8">
        <v>0</v>
      </c>
      <c r="I399" s="17">
        <f t="shared" si="91"/>
        <v>0</v>
      </c>
      <c r="J399" s="8">
        <v>33</v>
      </c>
      <c r="K399" s="17">
        <f t="shared" si="92"/>
        <v>4.5375170156888086E-4</v>
      </c>
      <c r="L399" s="8">
        <v>14</v>
      </c>
      <c r="M399" s="17">
        <f t="shared" si="110"/>
        <v>1.9250072187770704E-4</v>
      </c>
      <c r="N399" s="8">
        <v>0</v>
      </c>
      <c r="O399" s="17">
        <f t="shared" si="93"/>
        <v>0</v>
      </c>
      <c r="P399" s="8">
        <v>7</v>
      </c>
      <c r="Q399" s="17">
        <f t="shared" si="94"/>
        <v>9.6250360938853521E-5</v>
      </c>
      <c r="R399" s="8">
        <v>1</v>
      </c>
      <c r="S399" s="17">
        <f t="shared" si="95"/>
        <v>1.375005156269336E-5</v>
      </c>
      <c r="T399" s="8">
        <v>0</v>
      </c>
      <c r="U399" s="17">
        <f t="shared" si="96"/>
        <v>0</v>
      </c>
      <c r="V399" s="8">
        <v>0</v>
      </c>
      <c r="W399" s="17">
        <f t="shared" si="97"/>
        <v>0</v>
      </c>
      <c r="X399" s="8">
        <v>0</v>
      </c>
      <c r="Y399" s="17">
        <f t="shared" si="98"/>
        <v>0</v>
      </c>
      <c r="Z399" s="8">
        <v>0</v>
      </c>
      <c r="AA399" s="17">
        <f t="shared" si="99"/>
        <v>0</v>
      </c>
      <c r="AB399" s="8">
        <v>32</v>
      </c>
      <c r="AC399" s="17">
        <f t="shared" si="100"/>
        <v>4.4000165000618752E-4</v>
      </c>
      <c r="AD399" s="8">
        <v>0</v>
      </c>
      <c r="AE399" s="17">
        <f t="shared" si="101"/>
        <v>0</v>
      </c>
      <c r="AF399" s="8">
        <v>0</v>
      </c>
      <c r="AG399" s="17">
        <f t="shared" si="102"/>
        <v>0</v>
      </c>
      <c r="AH399" s="8">
        <v>0</v>
      </c>
      <c r="AI399" s="17">
        <f t="shared" si="103"/>
        <v>0</v>
      </c>
      <c r="AJ399" s="8">
        <v>0</v>
      </c>
      <c r="AK399" s="17">
        <f t="shared" si="104"/>
        <v>0</v>
      </c>
      <c r="AL399" s="8">
        <v>0</v>
      </c>
      <c r="AM399" s="17">
        <f t="shared" si="105"/>
        <v>0</v>
      </c>
      <c r="AN399" s="8">
        <v>0</v>
      </c>
      <c r="AO399" s="17">
        <f t="shared" si="106"/>
        <v>0</v>
      </c>
      <c r="AP399" s="8">
        <v>371</v>
      </c>
      <c r="AQ399" s="17">
        <f t="shared" si="107"/>
        <v>5.1012691297592366E-3</v>
      </c>
      <c r="AR399" s="8">
        <v>0</v>
      </c>
      <c r="AS399" s="17">
        <f t="shared" si="108"/>
        <v>0</v>
      </c>
      <c r="AT399" s="8">
        <v>0</v>
      </c>
      <c r="AU399" s="17">
        <f t="shared" si="109"/>
        <v>0</v>
      </c>
      <c r="AV399" s="76"/>
      <c r="AW399" s="76"/>
      <c r="AX399" s="76"/>
      <c r="AY399" s="76"/>
      <c r="AZ399" s="76"/>
    </row>
    <row r="400" spans="1:52" ht="13.9">
      <c r="A400" s="14" t="s">
        <v>141</v>
      </c>
      <c r="B400" s="73" t="s">
        <v>251</v>
      </c>
      <c r="C400" s="90">
        <v>102349</v>
      </c>
      <c r="D400" s="90">
        <v>101899</v>
      </c>
      <c r="E400" s="16">
        <f t="shared" si="89"/>
        <v>0.99560327897683421</v>
      </c>
      <c r="F400" s="8">
        <v>450</v>
      </c>
      <c r="G400" s="16">
        <f t="shared" si="90"/>
        <v>4.3967210231658348E-3</v>
      </c>
      <c r="H400" s="8">
        <v>0</v>
      </c>
      <c r="I400" s="17">
        <f t="shared" si="91"/>
        <v>0</v>
      </c>
      <c r="J400" s="8">
        <v>29</v>
      </c>
      <c r="K400" s="17">
        <f t="shared" si="92"/>
        <v>2.8334424371513156E-4</v>
      </c>
      <c r="L400" s="8">
        <v>33</v>
      </c>
      <c r="M400" s="17">
        <f t="shared" si="110"/>
        <v>3.2242620836549452E-4</v>
      </c>
      <c r="N400" s="8">
        <v>0</v>
      </c>
      <c r="O400" s="17">
        <f t="shared" si="93"/>
        <v>0</v>
      </c>
      <c r="P400" s="8">
        <v>40</v>
      </c>
      <c r="Q400" s="17">
        <f t="shared" si="94"/>
        <v>3.9081964650362975E-4</v>
      </c>
      <c r="R400" s="8">
        <v>26</v>
      </c>
      <c r="S400" s="17">
        <f t="shared" si="95"/>
        <v>2.5403277022735933E-4</v>
      </c>
      <c r="T400" s="8">
        <v>0</v>
      </c>
      <c r="U400" s="17">
        <f t="shared" si="96"/>
        <v>0</v>
      </c>
      <c r="V400" s="8">
        <v>0</v>
      </c>
      <c r="W400" s="17">
        <f t="shared" si="97"/>
        <v>0</v>
      </c>
      <c r="X400" s="8">
        <v>0</v>
      </c>
      <c r="Y400" s="17">
        <f t="shared" si="98"/>
        <v>0</v>
      </c>
      <c r="Z400" s="8">
        <v>0</v>
      </c>
      <c r="AA400" s="17">
        <f t="shared" si="99"/>
        <v>0</v>
      </c>
      <c r="AB400" s="8">
        <v>32</v>
      </c>
      <c r="AC400" s="17">
        <f t="shared" si="100"/>
        <v>3.1265571720290379E-4</v>
      </c>
      <c r="AD400" s="8">
        <v>0</v>
      </c>
      <c r="AE400" s="17">
        <f t="shared" si="101"/>
        <v>0</v>
      </c>
      <c r="AF400" s="8">
        <v>0</v>
      </c>
      <c r="AG400" s="17">
        <f t="shared" si="102"/>
        <v>0</v>
      </c>
      <c r="AH400" s="8">
        <v>0</v>
      </c>
      <c r="AI400" s="17">
        <f t="shared" si="103"/>
        <v>0</v>
      </c>
      <c r="AJ400" s="8">
        <v>0</v>
      </c>
      <c r="AK400" s="17">
        <f t="shared" si="104"/>
        <v>0</v>
      </c>
      <c r="AL400" s="8">
        <v>0</v>
      </c>
      <c r="AM400" s="17">
        <f t="shared" si="105"/>
        <v>0</v>
      </c>
      <c r="AN400" s="8">
        <v>0</v>
      </c>
      <c r="AO400" s="17">
        <f t="shared" si="106"/>
        <v>0</v>
      </c>
      <c r="AP400" s="8">
        <v>290</v>
      </c>
      <c r="AQ400" s="17">
        <f t="shared" si="107"/>
        <v>2.8334424371513154E-3</v>
      </c>
      <c r="AR400" s="8">
        <v>0</v>
      </c>
      <c r="AS400" s="17">
        <f t="shared" si="108"/>
        <v>0</v>
      </c>
      <c r="AT400" s="8">
        <v>0</v>
      </c>
      <c r="AU400" s="17">
        <f t="shared" si="109"/>
        <v>0</v>
      </c>
      <c r="AV400" s="76"/>
      <c r="AW400" s="76"/>
      <c r="AX400" s="76"/>
      <c r="AY400" s="76"/>
      <c r="AZ400" s="76"/>
    </row>
    <row r="401" spans="1:52" ht="13.9">
      <c r="A401" s="14" t="s">
        <v>142</v>
      </c>
      <c r="B401" s="73" t="s">
        <v>251</v>
      </c>
      <c r="C401" s="91">
        <v>160216</v>
      </c>
      <c r="D401" s="91">
        <v>159127</v>
      </c>
      <c r="E401" s="16">
        <f t="shared" si="89"/>
        <v>0.99320292604983273</v>
      </c>
      <c r="F401" s="8">
        <v>1089</v>
      </c>
      <c r="G401" s="16">
        <f t="shared" si="90"/>
        <v>6.7970739501672746E-3</v>
      </c>
      <c r="H401" s="8">
        <v>0</v>
      </c>
      <c r="I401" s="17">
        <f t="shared" si="91"/>
        <v>0</v>
      </c>
      <c r="J401" s="8">
        <v>84</v>
      </c>
      <c r="K401" s="17">
        <f t="shared" si="92"/>
        <v>5.2429220552254461E-4</v>
      </c>
      <c r="L401" s="8">
        <v>52</v>
      </c>
      <c r="M401" s="17">
        <f t="shared" si="110"/>
        <v>3.2456184151395619E-4</v>
      </c>
      <c r="N401" s="8">
        <v>0</v>
      </c>
      <c r="O401" s="17">
        <f t="shared" si="93"/>
        <v>0</v>
      </c>
      <c r="P401" s="8">
        <v>0</v>
      </c>
      <c r="Q401" s="17">
        <f t="shared" si="94"/>
        <v>0</v>
      </c>
      <c r="R401" s="8">
        <v>0</v>
      </c>
      <c r="S401" s="17">
        <f t="shared" si="95"/>
        <v>0</v>
      </c>
      <c r="T401" s="8">
        <v>0</v>
      </c>
      <c r="U401" s="17">
        <f t="shared" si="96"/>
        <v>0</v>
      </c>
      <c r="V401" s="8">
        <v>0</v>
      </c>
      <c r="W401" s="17">
        <f t="shared" si="97"/>
        <v>0</v>
      </c>
      <c r="X401" s="8">
        <v>0</v>
      </c>
      <c r="Y401" s="17">
        <f t="shared" si="98"/>
        <v>0</v>
      </c>
      <c r="Z401" s="8">
        <v>0</v>
      </c>
      <c r="AA401" s="17">
        <f t="shared" si="99"/>
        <v>0</v>
      </c>
      <c r="AB401" s="8">
        <v>91</v>
      </c>
      <c r="AC401" s="17">
        <f t="shared" si="100"/>
        <v>5.679832226494233E-4</v>
      </c>
      <c r="AD401" s="8">
        <v>0</v>
      </c>
      <c r="AE401" s="17">
        <f t="shared" si="101"/>
        <v>0</v>
      </c>
      <c r="AF401" s="8">
        <v>0</v>
      </c>
      <c r="AG401" s="17">
        <f t="shared" si="102"/>
        <v>0</v>
      </c>
      <c r="AH401" s="8">
        <v>0</v>
      </c>
      <c r="AI401" s="17">
        <f t="shared" si="103"/>
        <v>0</v>
      </c>
      <c r="AJ401" s="8">
        <v>0</v>
      </c>
      <c r="AK401" s="17">
        <f t="shared" si="104"/>
        <v>0</v>
      </c>
      <c r="AL401" s="8">
        <v>0</v>
      </c>
      <c r="AM401" s="17">
        <f t="shared" si="105"/>
        <v>0</v>
      </c>
      <c r="AN401" s="8">
        <v>0</v>
      </c>
      <c r="AO401" s="17">
        <f t="shared" si="106"/>
        <v>0</v>
      </c>
      <c r="AP401" s="8">
        <v>862</v>
      </c>
      <c r="AQ401" s="17">
        <f t="shared" si="107"/>
        <v>5.3802366804813501E-3</v>
      </c>
      <c r="AR401" s="8">
        <v>0</v>
      </c>
      <c r="AS401" s="17">
        <f t="shared" si="108"/>
        <v>0</v>
      </c>
      <c r="AT401" s="8">
        <v>0</v>
      </c>
      <c r="AU401" s="17">
        <f t="shared" si="109"/>
        <v>0</v>
      </c>
      <c r="AV401" s="76"/>
      <c r="AW401" s="76"/>
      <c r="AX401" s="76"/>
      <c r="AY401" s="76"/>
      <c r="AZ401" s="76"/>
    </row>
    <row r="402" spans="1:52" ht="13.9">
      <c r="A402" s="14" t="s">
        <v>108</v>
      </c>
      <c r="B402" s="73" t="s">
        <v>251</v>
      </c>
      <c r="C402" s="49">
        <v>1754068</v>
      </c>
      <c r="D402" s="49">
        <v>1726432</v>
      </c>
      <c r="E402" s="16">
        <f t="shared" si="89"/>
        <v>0.98424462449574357</v>
      </c>
      <c r="F402" s="49">
        <v>27636</v>
      </c>
      <c r="G402" s="16">
        <f t="shared" si="90"/>
        <v>1.5755375504256392E-2</v>
      </c>
      <c r="H402" s="8">
        <v>2626</v>
      </c>
      <c r="I402" s="17">
        <f t="shared" si="91"/>
        <v>1.4970913328331626E-3</v>
      </c>
      <c r="J402" s="8">
        <v>792</v>
      </c>
      <c r="K402" s="17">
        <f t="shared" si="92"/>
        <v>4.5152183381716102E-4</v>
      </c>
      <c r="L402" s="8">
        <v>1869</v>
      </c>
      <c r="M402" s="17">
        <f t="shared" si="110"/>
        <v>1.0655231154094369E-3</v>
      </c>
      <c r="N402" s="8">
        <v>0</v>
      </c>
      <c r="O402" s="17">
        <f t="shared" si="93"/>
        <v>0</v>
      </c>
      <c r="P402" s="8">
        <v>4701</v>
      </c>
      <c r="Q402" s="17">
        <f t="shared" si="94"/>
        <v>2.6800557333011036E-3</v>
      </c>
      <c r="R402" s="49">
        <v>6359</v>
      </c>
      <c r="S402" s="17">
        <f t="shared" si="95"/>
        <v>3.6252870470244026E-3</v>
      </c>
      <c r="T402" s="8">
        <v>0</v>
      </c>
      <c r="U402" s="17">
        <f t="shared" si="96"/>
        <v>0</v>
      </c>
      <c r="V402" s="8">
        <v>0</v>
      </c>
      <c r="W402" s="17">
        <f t="shared" si="97"/>
        <v>0</v>
      </c>
      <c r="X402" s="8">
        <v>0</v>
      </c>
      <c r="Y402" s="17">
        <f t="shared" si="98"/>
        <v>0</v>
      </c>
      <c r="Z402" s="8">
        <v>0</v>
      </c>
      <c r="AA402" s="17">
        <f t="shared" si="99"/>
        <v>0</v>
      </c>
      <c r="AB402" s="8">
        <v>0</v>
      </c>
      <c r="AC402" s="17">
        <f t="shared" si="100"/>
        <v>0</v>
      </c>
      <c r="AD402" s="8">
        <v>0</v>
      </c>
      <c r="AE402" s="17">
        <f t="shared" si="101"/>
        <v>0</v>
      </c>
      <c r="AF402" s="8">
        <v>0</v>
      </c>
      <c r="AG402" s="17">
        <f t="shared" si="102"/>
        <v>0</v>
      </c>
      <c r="AH402" s="8">
        <v>0</v>
      </c>
      <c r="AI402" s="17">
        <f t="shared" si="103"/>
        <v>0</v>
      </c>
      <c r="AJ402" s="8">
        <v>0</v>
      </c>
      <c r="AK402" s="17">
        <f t="shared" si="104"/>
        <v>0</v>
      </c>
      <c r="AL402" s="8">
        <v>1014</v>
      </c>
      <c r="AM402" s="17">
        <f t="shared" si="105"/>
        <v>5.7808477208409249E-4</v>
      </c>
      <c r="AN402" s="8">
        <v>10089</v>
      </c>
      <c r="AO402" s="17">
        <f t="shared" si="106"/>
        <v>5.7517724512390622E-3</v>
      </c>
      <c r="AP402" s="8">
        <v>4</v>
      </c>
      <c r="AQ402" s="17">
        <f t="shared" si="107"/>
        <v>2.2804133021068739E-6</v>
      </c>
      <c r="AR402" s="8">
        <v>155</v>
      </c>
      <c r="AS402" s="17">
        <f t="shared" si="108"/>
        <v>8.8366015456641366E-5</v>
      </c>
      <c r="AT402" s="8">
        <v>27</v>
      </c>
      <c r="AU402" s="17">
        <f t="shared" si="109"/>
        <v>1.53927897892214E-5</v>
      </c>
      <c r="AV402" s="76"/>
      <c r="AW402" s="76">
        <f t="shared" ref="AW402:AW406" si="111">F402-(H402+J402+L402+N402+P402+R402+T402+V402+X402+Z402+AB402+AD402+AF402+AH402+AJ402+AL402+AN402+AP402+AR402+AT402)</f>
        <v>0</v>
      </c>
      <c r="AX402" s="76"/>
      <c r="AY402" s="76"/>
      <c r="AZ402" s="76"/>
    </row>
    <row r="403" spans="1:52" ht="13.9">
      <c r="A403" s="14" t="s">
        <v>58</v>
      </c>
      <c r="B403" s="73" t="s">
        <v>251</v>
      </c>
      <c r="C403" s="28">
        <v>107377</v>
      </c>
      <c r="D403" s="28">
        <v>106908</v>
      </c>
      <c r="E403" s="16">
        <f t="shared" si="89"/>
        <v>0.99563221173994432</v>
      </c>
      <c r="F403" s="8">
        <v>469</v>
      </c>
      <c r="G403" s="16">
        <f t="shared" si="90"/>
        <v>4.3677882600556914E-3</v>
      </c>
      <c r="H403" s="8">
        <v>0</v>
      </c>
      <c r="I403" s="17">
        <f t="shared" si="91"/>
        <v>0</v>
      </c>
      <c r="J403" s="8">
        <v>35</v>
      </c>
      <c r="K403" s="17">
        <f t="shared" si="92"/>
        <v>3.2595434776535014E-4</v>
      </c>
      <c r="L403" s="8">
        <v>92</v>
      </c>
      <c r="M403" s="17">
        <f t="shared" si="110"/>
        <v>8.5679428555463465E-4</v>
      </c>
      <c r="N403" s="8">
        <v>0</v>
      </c>
      <c r="O403" s="17">
        <f t="shared" si="93"/>
        <v>0</v>
      </c>
      <c r="P403" s="8">
        <v>104</v>
      </c>
      <c r="Q403" s="17">
        <f t="shared" si="94"/>
        <v>9.6855006193132605E-4</v>
      </c>
      <c r="R403" s="8">
        <v>135</v>
      </c>
      <c r="S403" s="17">
        <f t="shared" si="95"/>
        <v>1.2572524842377789E-3</v>
      </c>
      <c r="T403" s="8">
        <v>0</v>
      </c>
      <c r="U403" s="17">
        <f t="shared" si="96"/>
        <v>0</v>
      </c>
      <c r="V403" s="8">
        <v>0</v>
      </c>
      <c r="W403" s="17">
        <f t="shared" si="97"/>
        <v>0</v>
      </c>
      <c r="X403" s="8">
        <v>0</v>
      </c>
      <c r="Y403" s="17">
        <f t="shared" si="98"/>
        <v>0</v>
      </c>
      <c r="Z403" s="8">
        <v>0</v>
      </c>
      <c r="AA403" s="17">
        <f t="shared" si="99"/>
        <v>0</v>
      </c>
      <c r="AB403" s="8">
        <v>0</v>
      </c>
      <c r="AC403" s="17">
        <f t="shared" si="100"/>
        <v>0</v>
      </c>
      <c r="AD403" s="8">
        <v>0</v>
      </c>
      <c r="AE403" s="17">
        <f t="shared" si="101"/>
        <v>0</v>
      </c>
      <c r="AF403" s="8">
        <v>0</v>
      </c>
      <c r="AG403" s="17">
        <f t="shared" si="102"/>
        <v>0</v>
      </c>
      <c r="AH403" s="8">
        <v>0</v>
      </c>
      <c r="AI403" s="17">
        <f t="shared" si="103"/>
        <v>0</v>
      </c>
      <c r="AJ403" s="8">
        <v>0</v>
      </c>
      <c r="AK403" s="17">
        <f t="shared" si="104"/>
        <v>0</v>
      </c>
      <c r="AL403" s="8">
        <v>7</v>
      </c>
      <c r="AM403" s="17">
        <f t="shared" si="105"/>
        <v>6.5190869553070029E-5</v>
      </c>
      <c r="AN403" s="8">
        <v>96</v>
      </c>
      <c r="AO403" s="17">
        <f t="shared" si="106"/>
        <v>8.9404621101353175E-4</v>
      </c>
      <c r="AP403" s="8">
        <v>0</v>
      </c>
      <c r="AQ403" s="17">
        <f t="shared" si="107"/>
        <v>0</v>
      </c>
      <c r="AR403" s="8">
        <v>0</v>
      </c>
      <c r="AS403" s="17">
        <f t="shared" si="108"/>
        <v>0</v>
      </c>
      <c r="AT403" s="8">
        <v>0</v>
      </c>
      <c r="AU403" s="17">
        <f t="shared" si="109"/>
        <v>0</v>
      </c>
      <c r="AV403" s="76"/>
      <c r="AW403" s="76">
        <f t="shared" si="111"/>
        <v>0</v>
      </c>
      <c r="AX403" s="76"/>
      <c r="AY403" s="76"/>
      <c r="AZ403" s="76"/>
    </row>
    <row r="404" spans="1:52" ht="13.9">
      <c r="A404" s="14" t="s">
        <v>47</v>
      </c>
      <c r="B404" s="73" t="s">
        <v>251</v>
      </c>
      <c r="C404" s="8">
        <v>0</v>
      </c>
      <c r="D404" s="8">
        <v>0</v>
      </c>
      <c r="E404" s="16" t="e">
        <f t="shared" si="89"/>
        <v>#DIV/0!</v>
      </c>
      <c r="F404" s="8">
        <v>0</v>
      </c>
      <c r="G404" s="16" t="e">
        <f t="shared" si="90"/>
        <v>#DIV/0!</v>
      </c>
      <c r="H404" s="8">
        <v>0</v>
      </c>
      <c r="I404" s="17" t="e">
        <f t="shared" si="91"/>
        <v>#DIV/0!</v>
      </c>
      <c r="J404" s="8">
        <v>0</v>
      </c>
      <c r="K404" s="17" t="e">
        <f t="shared" si="92"/>
        <v>#DIV/0!</v>
      </c>
      <c r="L404" s="8">
        <v>0</v>
      </c>
      <c r="M404" s="17" t="e">
        <f t="shared" si="110"/>
        <v>#DIV/0!</v>
      </c>
      <c r="N404" s="8">
        <v>0</v>
      </c>
      <c r="O404" s="17" t="e">
        <f t="shared" si="93"/>
        <v>#DIV/0!</v>
      </c>
      <c r="P404" s="8">
        <v>0</v>
      </c>
      <c r="Q404" s="17" t="e">
        <f t="shared" si="94"/>
        <v>#DIV/0!</v>
      </c>
      <c r="R404" s="8">
        <v>0</v>
      </c>
      <c r="S404" s="17" t="e">
        <f t="shared" si="95"/>
        <v>#DIV/0!</v>
      </c>
      <c r="T404" s="8">
        <v>0</v>
      </c>
      <c r="U404" s="17" t="e">
        <f t="shared" si="96"/>
        <v>#DIV/0!</v>
      </c>
      <c r="V404" s="8">
        <v>0</v>
      </c>
      <c r="W404" s="17" t="e">
        <f t="shared" si="97"/>
        <v>#DIV/0!</v>
      </c>
      <c r="X404" s="8">
        <v>0</v>
      </c>
      <c r="Y404" s="17" t="e">
        <f t="shared" si="98"/>
        <v>#DIV/0!</v>
      </c>
      <c r="Z404" s="8">
        <v>0</v>
      </c>
      <c r="AA404" s="17" t="e">
        <f t="shared" si="99"/>
        <v>#DIV/0!</v>
      </c>
      <c r="AB404" s="8">
        <v>0</v>
      </c>
      <c r="AC404" s="17" t="e">
        <f t="shared" si="100"/>
        <v>#DIV/0!</v>
      </c>
      <c r="AD404" s="8">
        <v>0</v>
      </c>
      <c r="AE404" s="17" t="e">
        <f t="shared" si="101"/>
        <v>#DIV/0!</v>
      </c>
      <c r="AF404" s="8">
        <v>0</v>
      </c>
      <c r="AG404" s="17" t="e">
        <f t="shared" si="102"/>
        <v>#DIV/0!</v>
      </c>
      <c r="AH404" s="8">
        <v>0</v>
      </c>
      <c r="AI404" s="17" t="e">
        <f t="shared" si="103"/>
        <v>#DIV/0!</v>
      </c>
      <c r="AJ404" s="8">
        <v>0</v>
      </c>
      <c r="AK404" s="17" t="e">
        <f t="shared" si="104"/>
        <v>#DIV/0!</v>
      </c>
      <c r="AL404" s="8">
        <v>0</v>
      </c>
      <c r="AM404" s="17" t="e">
        <f t="shared" si="105"/>
        <v>#DIV/0!</v>
      </c>
      <c r="AN404" s="8">
        <v>0</v>
      </c>
      <c r="AO404" s="17" t="e">
        <f t="shared" si="106"/>
        <v>#DIV/0!</v>
      </c>
      <c r="AP404" s="8">
        <v>0</v>
      </c>
      <c r="AQ404" s="17" t="e">
        <f t="shared" si="107"/>
        <v>#DIV/0!</v>
      </c>
      <c r="AR404" s="8">
        <v>0</v>
      </c>
      <c r="AS404" s="17" t="e">
        <f t="shared" si="108"/>
        <v>#DIV/0!</v>
      </c>
      <c r="AT404" s="8">
        <v>0</v>
      </c>
      <c r="AU404" s="17" t="e">
        <f t="shared" si="109"/>
        <v>#DIV/0!</v>
      </c>
      <c r="AV404" s="76"/>
      <c r="AW404" s="76">
        <f t="shared" si="111"/>
        <v>0</v>
      </c>
      <c r="AX404" s="76"/>
      <c r="AY404" s="76"/>
      <c r="AZ404" s="76"/>
    </row>
    <row r="405" spans="1:52" ht="13.9">
      <c r="A405" s="14" t="s">
        <v>85</v>
      </c>
      <c r="B405" s="73" t="s">
        <v>251</v>
      </c>
      <c r="C405" s="28">
        <v>134973</v>
      </c>
      <c r="D405" s="28">
        <v>133370</v>
      </c>
      <c r="E405" s="16">
        <f t="shared" si="89"/>
        <v>0.98812355063605317</v>
      </c>
      <c r="F405" s="8">
        <v>1603</v>
      </c>
      <c r="G405" s="16">
        <f t="shared" si="90"/>
        <v>1.1876449363946863E-2</v>
      </c>
      <c r="H405" s="8">
        <v>0</v>
      </c>
      <c r="I405" s="17">
        <f t="shared" si="91"/>
        <v>0</v>
      </c>
      <c r="J405" s="8">
        <v>651</v>
      </c>
      <c r="K405" s="17">
        <f t="shared" si="92"/>
        <v>4.8231868595941408E-3</v>
      </c>
      <c r="L405" s="8">
        <v>333</v>
      </c>
      <c r="M405" s="17">
        <f t="shared" si="110"/>
        <v>2.467160098686404E-3</v>
      </c>
      <c r="N405" s="8">
        <v>0</v>
      </c>
      <c r="O405" s="17">
        <f t="shared" si="93"/>
        <v>0</v>
      </c>
      <c r="P405" s="8">
        <v>0</v>
      </c>
      <c r="Q405" s="17">
        <f t="shared" si="94"/>
        <v>0</v>
      </c>
      <c r="R405" s="8">
        <v>420</v>
      </c>
      <c r="S405" s="17">
        <f t="shared" si="95"/>
        <v>3.1117334578026718E-3</v>
      </c>
      <c r="T405" s="8">
        <v>0</v>
      </c>
      <c r="U405" s="17">
        <f t="shared" si="96"/>
        <v>0</v>
      </c>
      <c r="V405" s="8">
        <v>0</v>
      </c>
      <c r="W405" s="17">
        <f t="shared" si="97"/>
        <v>0</v>
      </c>
      <c r="X405" s="8">
        <v>0</v>
      </c>
      <c r="Y405" s="17">
        <f t="shared" si="98"/>
        <v>0</v>
      </c>
      <c r="Z405" s="8">
        <v>0</v>
      </c>
      <c r="AA405" s="17">
        <f t="shared" si="99"/>
        <v>0</v>
      </c>
      <c r="AB405" s="8">
        <v>0</v>
      </c>
      <c r="AC405" s="17">
        <f t="shared" si="100"/>
        <v>0</v>
      </c>
      <c r="AD405" s="8">
        <v>0</v>
      </c>
      <c r="AE405" s="17">
        <f t="shared" si="101"/>
        <v>0</v>
      </c>
      <c r="AF405" s="8">
        <v>0</v>
      </c>
      <c r="AG405" s="17">
        <f t="shared" si="102"/>
        <v>0</v>
      </c>
      <c r="AH405" s="8">
        <v>0</v>
      </c>
      <c r="AI405" s="17">
        <f t="shared" si="103"/>
        <v>0</v>
      </c>
      <c r="AJ405" s="8">
        <v>0</v>
      </c>
      <c r="AK405" s="17">
        <f t="shared" si="104"/>
        <v>0</v>
      </c>
      <c r="AL405" s="8">
        <v>4</v>
      </c>
      <c r="AM405" s="17">
        <f t="shared" si="105"/>
        <v>2.9635556740977827E-5</v>
      </c>
      <c r="AN405" s="8">
        <v>193</v>
      </c>
      <c r="AO405" s="17">
        <f t="shared" si="106"/>
        <v>1.4299156127521801E-3</v>
      </c>
      <c r="AP405" s="8">
        <v>0</v>
      </c>
      <c r="AQ405" s="17">
        <f t="shared" si="107"/>
        <v>0</v>
      </c>
      <c r="AR405" s="8">
        <v>2</v>
      </c>
      <c r="AS405" s="17">
        <f t="shared" si="108"/>
        <v>1.4817778370488913E-5</v>
      </c>
      <c r="AT405" s="8">
        <v>0</v>
      </c>
      <c r="AU405" s="17">
        <f t="shared" si="109"/>
        <v>0</v>
      </c>
      <c r="AV405" s="76"/>
      <c r="AW405" s="76">
        <f t="shared" si="111"/>
        <v>0</v>
      </c>
      <c r="AX405" s="76"/>
      <c r="AY405" s="76"/>
      <c r="AZ405" s="76"/>
    </row>
    <row r="406" spans="1:52" ht="13.9">
      <c r="A406" s="14"/>
      <c r="B406" s="73"/>
      <c r="C406" s="86">
        <v>0</v>
      </c>
      <c r="D406" s="8">
        <v>0</v>
      </c>
      <c r="E406" s="16" t="e">
        <f t="shared" si="89"/>
        <v>#DIV/0!</v>
      </c>
      <c r="F406" s="8">
        <v>0</v>
      </c>
      <c r="G406" s="16" t="e">
        <f t="shared" si="90"/>
        <v>#DIV/0!</v>
      </c>
      <c r="H406" s="8">
        <v>0</v>
      </c>
      <c r="I406" s="17" t="e">
        <f t="shared" si="91"/>
        <v>#DIV/0!</v>
      </c>
      <c r="J406" s="8">
        <v>0</v>
      </c>
      <c r="K406" s="17" t="e">
        <f t="shared" si="92"/>
        <v>#DIV/0!</v>
      </c>
      <c r="L406" s="8">
        <v>0</v>
      </c>
      <c r="M406" s="17" t="e">
        <f t="shared" si="110"/>
        <v>#DIV/0!</v>
      </c>
      <c r="N406" s="8">
        <v>0</v>
      </c>
      <c r="O406" s="17" t="e">
        <f t="shared" si="93"/>
        <v>#DIV/0!</v>
      </c>
      <c r="P406" s="8">
        <v>0</v>
      </c>
      <c r="Q406" s="17" t="e">
        <f t="shared" si="94"/>
        <v>#DIV/0!</v>
      </c>
      <c r="R406" s="8">
        <v>0</v>
      </c>
      <c r="S406" s="17" t="e">
        <f t="shared" si="95"/>
        <v>#DIV/0!</v>
      </c>
      <c r="T406" s="8">
        <v>0</v>
      </c>
      <c r="U406" s="17" t="e">
        <f t="shared" si="96"/>
        <v>#DIV/0!</v>
      </c>
      <c r="V406" s="8">
        <v>0</v>
      </c>
      <c r="W406" s="17" t="e">
        <f t="shared" si="97"/>
        <v>#DIV/0!</v>
      </c>
      <c r="X406" s="8">
        <v>0</v>
      </c>
      <c r="Y406" s="17" t="e">
        <f t="shared" si="98"/>
        <v>#DIV/0!</v>
      </c>
      <c r="Z406" s="8">
        <v>0</v>
      </c>
      <c r="AA406" s="17" t="e">
        <f t="shared" si="99"/>
        <v>#DIV/0!</v>
      </c>
      <c r="AB406" s="8">
        <v>0</v>
      </c>
      <c r="AC406" s="17" t="e">
        <f t="shared" si="100"/>
        <v>#DIV/0!</v>
      </c>
      <c r="AD406" s="8">
        <v>0</v>
      </c>
      <c r="AE406" s="17" t="e">
        <f t="shared" si="101"/>
        <v>#DIV/0!</v>
      </c>
      <c r="AF406" s="8">
        <v>0</v>
      </c>
      <c r="AG406" s="17" t="e">
        <f t="shared" si="102"/>
        <v>#DIV/0!</v>
      </c>
      <c r="AH406" s="8">
        <v>0</v>
      </c>
      <c r="AI406" s="17" t="e">
        <f t="shared" si="103"/>
        <v>#DIV/0!</v>
      </c>
      <c r="AJ406" s="8">
        <v>0</v>
      </c>
      <c r="AK406" s="17" t="e">
        <f t="shared" si="104"/>
        <v>#DIV/0!</v>
      </c>
      <c r="AL406" s="8">
        <v>0</v>
      </c>
      <c r="AM406" s="17" t="e">
        <f t="shared" si="105"/>
        <v>#DIV/0!</v>
      </c>
      <c r="AN406" s="8">
        <v>0</v>
      </c>
      <c r="AO406" s="17" t="e">
        <f t="shared" si="106"/>
        <v>#DIV/0!</v>
      </c>
      <c r="AP406" s="8">
        <v>0</v>
      </c>
      <c r="AQ406" s="17" t="e">
        <f t="shared" si="107"/>
        <v>#DIV/0!</v>
      </c>
      <c r="AR406" s="8">
        <v>0</v>
      </c>
      <c r="AS406" s="17" t="e">
        <f t="shared" si="108"/>
        <v>#DIV/0!</v>
      </c>
      <c r="AT406" s="8">
        <v>0</v>
      </c>
      <c r="AU406" s="17" t="e">
        <f t="shared" si="109"/>
        <v>#DIV/0!</v>
      </c>
      <c r="AV406" s="76"/>
      <c r="AW406" s="76">
        <f t="shared" si="111"/>
        <v>0</v>
      </c>
      <c r="AX406" s="76"/>
      <c r="AY406" s="76"/>
      <c r="AZ406" s="76"/>
    </row>
    <row r="407" spans="1:52" ht="13.9">
      <c r="A407" s="14"/>
      <c r="B407" s="73"/>
      <c r="C407" s="86">
        <v>0</v>
      </c>
      <c r="D407" s="8">
        <v>0</v>
      </c>
      <c r="E407" s="16" t="e">
        <f t="shared" si="89"/>
        <v>#DIV/0!</v>
      </c>
      <c r="F407" s="8">
        <v>0</v>
      </c>
      <c r="G407" s="16" t="e">
        <f t="shared" si="90"/>
        <v>#DIV/0!</v>
      </c>
      <c r="H407" s="8">
        <v>0</v>
      </c>
      <c r="I407" s="17" t="e">
        <f t="shared" si="91"/>
        <v>#DIV/0!</v>
      </c>
      <c r="J407" s="8">
        <v>0</v>
      </c>
      <c r="K407" s="17" t="e">
        <f t="shared" si="92"/>
        <v>#DIV/0!</v>
      </c>
      <c r="L407" s="8">
        <v>0</v>
      </c>
      <c r="M407" s="17" t="e">
        <f t="shared" si="110"/>
        <v>#DIV/0!</v>
      </c>
      <c r="N407" s="8">
        <v>0</v>
      </c>
      <c r="O407" s="17" t="e">
        <f t="shared" si="93"/>
        <v>#DIV/0!</v>
      </c>
      <c r="P407" s="8">
        <v>0</v>
      </c>
      <c r="Q407" s="17" t="e">
        <f t="shared" si="94"/>
        <v>#DIV/0!</v>
      </c>
      <c r="R407" s="8">
        <v>0</v>
      </c>
      <c r="S407" s="17" t="e">
        <f t="shared" si="95"/>
        <v>#DIV/0!</v>
      </c>
      <c r="T407" s="8">
        <v>0</v>
      </c>
      <c r="U407" s="17" t="e">
        <f t="shared" si="96"/>
        <v>#DIV/0!</v>
      </c>
      <c r="V407" s="8">
        <v>0</v>
      </c>
      <c r="W407" s="17" t="e">
        <f t="shared" si="97"/>
        <v>#DIV/0!</v>
      </c>
      <c r="X407" s="8">
        <v>0</v>
      </c>
      <c r="Y407" s="17" t="e">
        <f t="shared" si="98"/>
        <v>#DIV/0!</v>
      </c>
      <c r="Z407" s="8">
        <v>0</v>
      </c>
      <c r="AA407" s="17" t="e">
        <f t="shared" si="99"/>
        <v>#DIV/0!</v>
      </c>
      <c r="AB407" s="8">
        <v>0</v>
      </c>
      <c r="AC407" s="17" t="e">
        <f t="shared" si="100"/>
        <v>#DIV/0!</v>
      </c>
      <c r="AD407" s="8">
        <v>0</v>
      </c>
      <c r="AE407" s="17" t="e">
        <f t="shared" si="101"/>
        <v>#DIV/0!</v>
      </c>
      <c r="AF407" s="8">
        <v>0</v>
      </c>
      <c r="AG407" s="17" t="e">
        <f t="shared" si="102"/>
        <v>#DIV/0!</v>
      </c>
      <c r="AH407" s="8">
        <v>0</v>
      </c>
      <c r="AI407" s="17" t="e">
        <f t="shared" si="103"/>
        <v>#DIV/0!</v>
      </c>
      <c r="AJ407" s="8">
        <v>0</v>
      </c>
      <c r="AK407" s="17" t="e">
        <f t="shared" si="104"/>
        <v>#DIV/0!</v>
      </c>
      <c r="AL407" s="8">
        <v>0</v>
      </c>
      <c r="AM407" s="17" t="e">
        <f t="shared" si="105"/>
        <v>#DIV/0!</v>
      </c>
      <c r="AN407" s="8">
        <v>0</v>
      </c>
      <c r="AO407" s="17" t="e">
        <f t="shared" si="106"/>
        <v>#DIV/0!</v>
      </c>
      <c r="AP407" s="8">
        <v>0</v>
      </c>
      <c r="AQ407" s="17" t="e">
        <f t="shared" si="107"/>
        <v>#DIV/0!</v>
      </c>
      <c r="AR407" s="8">
        <v>0</v>
      </c>
      <c r="AS407" s="17" t="e">
        <f t="shared" si="108"/>
        <v>#DIV/0!</v>
      </c>
      <c r="AT407" s="8">
        <v>0</v>
      </c>
      <c r="AU407" s="17" t="e">
        <f t="shared" si="109"/>
        <v>#DIV/0!</v>
      </c>
      <c r="AV407" s="76"/>
      <c r="AW407" s="76"/>
      <c r="AX407" s="76"/>
      <c r="AY407" s="76"/>
      <c r="AZ407" s="76"/>
    </row>
    <row r="408" spans="1:52" ht="13.9">
      <c r="A408" s="14"/>
      <c r="B408" s="73"/>
      <c r="C408" s="86">
        <v>0</v>
      </c>
      <c r="D408" s="8">
        <v>0</v>
      </c>
      <c r="E408" s="16" t="e">
        <f t="shared" si="89"/>
        <v>#DIV/0!</v>
      </c>
      <c r="F408" s="8">
        <v>0</v>
      </c>
      <c r="G408" s="16" t="e">
        <f t="shared" si="90"/>
        <v>#DIV/0!</v>
      </c>
      <c r="H408" s="8">
        <v>0</v>
      </c>
      <c r="I408" s="17" t="e">
        <f t="shared" si="91"/>
        <v>#DIV/0!</v>
      </c>
      <c r="J408" s="8">
        <v>0</v>
      </c>
      <c r="K408" s="17" t="e">
        <f t="shared" si="92"/>
        <v>#DIV/0!</v>
      </c>
      <c r="L408" s="8">
        <v>0</v>
      </c>
      <c r="M408" s="17" t="e">
        <f t="shared" si="110"/>
        <v>#DIV/0!</v>
      </c>
      <c r="N408" s="8">
        <v>0</v>
      </c>
      <c r="O408" s="17" t="e">
        <f t="shared" si="93"/>
        <v>#DIV/0!</v>
      </c>
      <c r="P408" s="8">
        <v>0</v>
      </c>
      <c r="Q408" s="17" t="e">
        <f t="shared" si="94"/>
        <v>#DIV/0!</v>
      </c>
      <c r="R408" s="8">
        <v>0</v>
      </c>
      <c r="S408" s="17" t="e">
        <f t="shared" si="95"/>
        <v>#DIV/0!</v>
      </c>
      <c r="T408" s="8">
        <v>0</v>
      </c>
      <c r="U408" s="17" t="e">
        <f t="shared" si="96"/>
        <v>#DIV/0!</v>
      </c>
      <c r="V408" s="8">
        <v>0</v>
      </c>
      <c r="W408" s="17" t="e">
        <f t="shared" si="97"/>
        <v>#DIV/0!</v>
      </c>
      <c r="X408" s="8">
        <v>0</v>
      </c>
      <c r="Y408" s="17" t="e">
        <f t="shared" si="98"/>
        <v>#DIV/0!</v>
      </c>
      <c r="Z408" s="8">
        <v>0</v>
      </c>
      <c r="AA408" s="17" t="e">
        <f t="shared" si="99"/>
        <v>#DIV/0!</v>
      </c>
      <c r="AB408" s="8">
        <v>0</v>
      </c>
      <c r="AC408" s="17" t="e">
        <f t="shared" si="100"/>
        <v>#DIV/0!</v>
      </c>
      <c r="AD408" s="8">
        <v>0</v>
      </c>
      <c r="AE408" s="17" t="e">
        <f t="shared" si="101"/>
        <v>#DIV/0!</v>
      </c>
      <c r="AF408" s="8">
        <v>0</v>
      </c>
      <c r="AG408" s="17" t="e">
        <f t="shared" si="102"/>
        <v>#DIV/0!</v>
      </c>
      <c r="AH408" s="8">
        <v>0</v>
      </c>
      <c r="AI408" s="17" t="e">
        <f t="shared" si="103"/>
        <v>#DIV/0!</v>
      </c>
      <c r="AJ408" s="8">
        <v>0</v>
      </c>
      <c r="AK408" s="17" t="e">
        <f t="shared" si="104"/>
        <v>#DIV/0!</v>
      </c>
      <c r="AL408" s="8">
        <v>0</v>
      </c>
      <c r="AM408" s="17" t="e">
        <f t="shared" si="105"/>
        <v>#DIV/0!</v>
      </c>
      <c r="AN408" s="8">
        <v>0</v>
      </c>
      <c r="AO408" s="17" t="e">
        <f t="shared" si="106"/>
        <v>#DIV/0!</v>
      </c>
      <c r="AP408" s="8">
        <v>0</v>
      </c>
      <c r="AQ408" s="17" t="e">
        <f t="shared" si="107"/>
        <v>#DIV/0!</v>
      </c>
      <c r="AR408" s="8">
        <v>0</v>
      </c>
      <c r="AS408" s="17" t="e">
        <f t="shared" si="108"/>
        <v>#DIV/0!</v>
      </c>
      <c r="AT408" s="8">
        <v>0</v>
      </c>
      <c r="AU408" s="17" t="e">
        <f t="shared" si="109"/>
        <v>#DIV/0!</v>
      </c>
      <c r="AV408" s="76"/>
      <c r="AW408" s="76"/>
      <c r="AX408" s="76"/>
      <c r="AY408" s="76"/>
      <c r="AZ408" s="76"/>
    </row>
    <row r="409" spans="1:52" ht="13.9">
      <c r="A409" s="14"/>
      <c r="B409" s="73"/>
      <c r="C409" s="86">
        <v>0</v>
      </c>
      <c r="D409" s="8">
        <v>0</v>
      </c>
      <c r="E409" s="16" t="e">
        <f t="shared" si="89"/>
        <v>#DIV/0!</v>
      </c>
      <c r="F409" s="8">
        <v>0</v>
      </c>
      <c r="G409" s="16" t="e">
        <f t="shared" si="90"/>
        <v>#DIV/0!</v>
      </c>
      <c r="H409" s="8">
        <v>0</v>
      </c>
      <c r="I409" s="17" t="e">
        <f t="shared" si="91"/>
        <v>#DIV/0!</v>
      </c>
      <c r="J409" s="8">
        <v>0</v>
      </c>
      <c r="K409" s="17" t="e">
        <f t="shared" si="92"/>
        <v>#DIV/0!</v>
      </c>
      <c r="L409" s="8">
        <v>0</v>
      </c>
      <c r="M409" s="17" t="e">
        <f t="shared" si="110"/>
        <v>#DIV/0!</v>
      </c>
      <c r="N409" s="8">
        <v>0</v>
      </c>
      <c r="O409" s="17" t="e">
        <f t="shared" si="93"/>
        <v>#DIV/0!</v>
      </c>
      <c r="P409" s="8">
        <v>0</v>
      </c>
      <c r="Q409" s="17" t="e">
        <f t="shared" si="94"/>
        <v>#DIV/0!</v>
      </c>
      <c r="R409" s="8">
        <v>0</v>
      </c>
      <c r="S409" s="17" t="e">
        <f t="shared" si="95"/>
        <v>#DIV/0!</v>
      </c>
      <c r="T409" s="8">
        <v>0</v>
      </c>
      <c r="U409" s="17" t="e">
        <f t="shared" si="96"/>
        <v>#DIV/0!</v>
      </c>
      <c r="V409" s="8">
        <v>0</v>
      </c>
      <c r="W409" s="17" t="e">
        <f t="shared" si="97"/>
        <v>#DIV/0!</v>
      </c>
      <c r="X409" s="8">
        <v>0</v>
      </c>
      <c r="Y409" s="17" t="e">
        <f t="shared" si="98"/>
        <v>#DIV/0!</v>
      </c>
      <c r="Z409" s="8">
        <v>0</v>
      </c>
      <c r="AA409" s="17" t="e">
        <f t="shared" si="99"/>
        <v>#DIV/0!</v>
      </c>
      <c r="AB409" s="8">
        <v>0</v>
      </c>
      <c r="AC409" s="17" t="e">
        <f t="shared" si="100"/>
        <v>#DIV/0!</v>
      </c>
      <c r="AD409" s="8">
        <v>0</v>
      </c>
      <c r="AE409" s="17" t="e">
        <f t="shared" si="101"/>
        <v>#DIV/0!</v>
      </c>
      <c r="AF409" s="8">
        <v>0</v>
      </c>
      <c r="AG409" s="17" t="e">
        <f t="shared" si="102"/>
        <v>#DIV/0!</v>
      </c>
      <c r="AH409" s="8">
        <v>0</v>
      </c>
      <c r="AI409" s="17" t="e">
        <f t="shared" si="103"/>
        <v>#DIV/0!</v>
      </c>
      <c r="AJ409" s="8">
        <v>0</v>
      </c>
      <c r="AK409" s="17" t="e">
        <f t="shared" si="104"/>
        <v>#DIV/0!</v>
      </c>
      <c r="AL409" s="8">
        <v>0</v>
      </c>
      <c r="AM409" s="17" t="e">
        <f t="shared" si="105"/>
        <v>#DIV/0!</v>
      </c>
      <c r="AN409" s="8">
        <v>0</v>
      </c>
      <c r="AO409" s="17" t="e">
        <f t="shared" si="106"/>
        <v>#DIV/0!</v>
      </c>
      <c r="AP409" s="8">
        <v>0</v>
      </c>
      <c r="AQ409" s="17" t="e">
        <f t="shared" si="107"/>
        <v>#DIV/0!</v>
      </c>
      <c r="AR409" s="8">
        <v>0</v>
      </c>
      <c r="AS409" s="17" t="e">
        <f t="shared" si="108"/>
        <v>#DIV/0!</v>
      </c>
      <c r="AT409" s="8">
        <v>0</v>
      </c>
      <c r="AU409" s="17" t="e">
        <f t="shared" si="109"/>
        <v>#DIV/0!</v>
      </c>
      <c r="AV409" s="76"/>
      <c r="AW409" s="76"/>
      <c r="AX409" s="76"/>
      <c r="AY409" s="76"/>
      <c r="AZ409" s="76"/>
    </row>
    <row r="410" spans="1:52" ht="13.9">
      <c r="A410" s="14"/>
      <c r="B410" s="73"/>
      <c r="C410" s="86">
        <v>0</v>
      </c>
      <c r="D410" s="8">
        <v>0</v>
      </c>
      <c r="E410" s="16" t="e">
        <f t="shared" si="89"/>
        <v>#DIV/0!</v>
      </c>
      <c r="F410" s="8">
        <v>0</v>
      </c>
      <c r="G410" s="16" t="e">
        <f t="shared" si="90"/>
        <v>#DIV/0!</v>
      </c>
      <c r="H410" s="8">
        <v>0</v>
      </c>
      <c r="I410" s="17" t="e">
        <f t="shared" si="91"/>
        <v>#DIV/0!</v>
      </c>
      <c r="J410" s="8">
        <v>0</v>
      </c>
      <c r="K410" s="17" t="e">
        <f t="shared" si="92"/>
        <v>#DIV/0!</v>
      </c>
      <c r="L410" s="8">
        <v>0</v>
      </c>
      <c r="M410" s="17" t="e">
        <f t="shared" si="110"/>
        <v>#DIV/0!</v>
      </c>
      <c r="N410" s="8">
        <v>0</v>
      </c>
      <c r="O410" s="17" t="e">
        <f t="shared" si="93"/>
        <v>#DIV/0!</v>
      </c>
      <c r="P410" s="8">
        <v>0</v>
      </c>
      <c r="Q410" s="17" t="e">
        <f t="shared" si="94"/>
        <v>#DIV/0!</v>
      </c>
      <c r="R410" s="8">
        <v>0</v>
      </c>
      <c r="S410" s="17" t="e">
        <f t="shared" si="95"/>
        <v>#DIV/0!</v>
      </c>
      <c r="T410" s="8">
        <v>0</v>
      </c>
      <c r="U410" s="17" t="e">
        <f t="shared" si="96"/>
        <v>#DIV/0!</v>
      </c>
      <c r="V410" s="8">
        <v>0</v>
      </c>
      <c r="W410" s="17" t="e">
        <f t="shared" si="97"/>
        <v>#DIV/0!</v>
      </c>
      <c r="X410" s="8">
        <v>0</v>
      </c>
      <c r="Y410" s="17" t="e">
        <f t="shared" si="98"/>
        <v>#DIV/0!</v>
      </c>
      <c r="Z410" s="8">
        <v>0</v>
      </c>
      <c r="AA410" s="17" t="e">
        <f t="shared" si="99"/>
        <v>#DIV/0!</v>
      </c>
      <c r="AB410" s="8">
        <v>0</v>
      </c>
      <c r="AC410" s="17" t="e">
        <f t="shared" si="100"/>
        <v>#DIV/0!</v>
      </c>
      <c r="AD410" s="8">
        <v>0</v>
      </c>
      <c r="AE410" s="17" t="e">
        <f t="shared" si="101"/>
        <v>#DIV/0!</v>
      </c>
      <c r="AF410" s="8">
        <v>0</v>
      </c>
      <c r="AG410" s="17" t="e">
        <f t="shared" si="102"/>
        <v>#DIV/0!</v>
      </c>
      <c r="AH410" s="8">
        <v>0</v>
      </c>
      <c r="AI410" s="17" t="e">
        <f t="shared" si="103"/>
        <v>#DIV/0!</v>
      </c>
      <c r="AJ410" s="8">
        <v>0</v>
      </c>
      <c r="AK410" s="17" t="e">
        <f t="shared" si="104"/>
        <v>#DIV/0!</v>
      </c>
      <c r="AL410" s="8">
        <v>0</v>
      </c>
      <c r="AM410" s="17" t="e">
        <f t="shared" si="105"/>
        <v>#DIV/0!</v>
      </c>
      <c r="AN410" s="8">
        <v>0</v>
      </c>
      <c r="AO410" s="17" t="e">
        <f t="shared" si="106"/>
        <v>#DIV/0!</v>
      </c>
      <c r="AP410" s="8">
        <v>0</v>
      </c>
      <c r="AQ410" s="17" t="e">
        <f t="shared" si="107"/>
        <v>#DIV/0!</v>
      </c>
      <c r="AR410" s="8">
        <v>0</v>
      </c>
      <c r="AS410" s="17" t="e">
        <f t="shared" si="108"/>
        <v>#DIV/0!</v>
      </c>
      <c r="AT410" s="8">
        <v>0</v>
      </c>
      <c r="AU410" s="17" t="e">
        <f t="shared" si="109"/>
        <v>#DIV/0!</v>
      </c>
      <c r="AV410" s="76"/>
      <c r="AW410" s="76"/>
      <c r="AX410" s="76"/>
      <c r="AY410" s="76"/>
      <c r="AZ410" s="76"/>
    </row>
    <row r="411" spans="1:52" ht="13.9">
      <c r="A411" s="14"/>
      <c r="B411" s="73"/>
      <c r="C411" s="86">
        <v>0</v>
      </c>
      <c r="D411" s="8">
        <v>0</v>
      </c>
      <c r="E411" s="16" t="e">
        <f t="shared" si="89"/>
        <v>#DIV/0!</v>
      </c>
      <c r="F411" s="8">
        <v>0</v>
      </c>
      <c r="G411" s="16" t="e">
        <f t="shared" si="90"/>
        <v>#DIV/0!</v>
      </c>
      <c r="H411" s="8">
        <v>0</v>
      </c>
      <c r="I411" s="17" t="e">
        <f t="shared" si="91"/>
        <v>#DIV/0!</v>
      </c>
      <c r="J411" s="8">
        <v>0</v>
      </c>
      <c r="K411" s="17" t="e">
        <f t="shared" si="92"/>
        <v>#DIV/0!</v>
      </c>
      <c r="L411" s="8">
        <v>0</v>
      </c>
      <c r="M411" s="17" t="e">
        <f t="shared" si="110"/>
        <v>#DIV/0!</v>
      </c>
      <c r="N411" s="8">
        <v>0</v>
      </c>
      <c r="O411" s="17" t="e">
        <f t="shared" si="93"/>
        <v>#DIV/0!</v>
      </c>
      <c r="P411" s="8">
        <v>0</v>
      </c>
      <c r="Q411" s="17" t="e">
        <f t="shared" si="94"/>
        <v>#DIV/0!</v>
      </c>
      <c r="R411" s="8">
        <v>0</v>
      </c>
      <c r="S411" s="17" t="e">
        <f t="shared" si="95"/>
        <v>#DIV/0!</v>
      </c>
      <c r="T411" s="8">
        <v>0</v>
      </c>
      <c r="U411" s="17" t="e">
        <f t="shared" si="96"/>
        <v>#DIV/0!</v>
      </c>
      <c r="V411" s="8">
        <v>0</v>
      </c>
      <c r="W411" s="17" t="e">
        <f t="shared" si="97"/>
        <v>#DIV/0!</v>
      </c>
      <c r="X411" s="8">
        <v>0</v>
      </c>
      <c r="Y411" s="17" t="e">
        <f t="shared" si="98"/>
        <v>#DIV/0!</v>
      </c>
      <c r="Z411" s="8">
        <v>0</v>
      </c>
      <c r="AA411" s="17" t="e">
        <f t="shared" si="99"/>
        <v>#DIV/0!</v>
      </c>
      <c r="AB411" s="8">
        <v>0</v>
      </c>
      <c r="AC411" s="17" t="e">
        <f t="shared" si="100"/>
        <v>#DIV/0!</v>
      </c>
      <c r="AD411" s="8">
        <v>0</v>
      </c>
      <c r="AE411" s="17" t="e">
        <f t="shared" si="101"/>
        <v>#DIV/0!</v>
      </c>
      <c r="AF411" s="8">
        <v>0</v>
      </c>
      <c r="AG411" s="17" t="e">
        <f t="shared" si="102"/>
        <v>#DIV/0!</v>
      </c>
      <c r="AH411" s="8">
        <v>0</v>
      </c>
      <c r="AI411" s="17" t="e">
        <f t="shared" si="103"/>
        <v>#DIV/0!</v>
      </c>
      <c r="AJ411" s="8">
        <v>0</v>
      </c>
      <c r="AK411" s="17" t="e">
        <f t="shared" si="104"/>
        <v>#DIV/0!</v>
      </c>
      <c r="AL411" s="8">
        <v>0</v>
      </c>
      <c r="AM411" s="17" t="e">
        <f t="shared" si="105"/>
        <v>#DIV/0!</v>
      </c>
      <c r="AN411" s="8">
        <v>0</v>
      </c>
      <c r="AO411" s="17" t="e">
        <f t="shared" si="106"/>
        <v>#DIV/0!</v>
      </c>
      <c r="AP411" s="8">
        <v>0</v>
      </c>
      <c r="AQ411" s="17" t="e">
        <f t="shared" si="107"/>
        <v>#DIV/0!</v>
      </c>
      <c r="AR411" s="8">
        <v>0</v>
      </c>
      <c r="AS411" s="17" t="e">
        <f t="shared" si="108"/>
        <v>#DIV/0!</v>
      </c>
      <c r="AT411" s="8">
        <v>0</v>
      </c>
      <c r="AU411" s="17" t="e">
        <f t="shared" si="109"/>
        <v>#DIV/0!</v>
      </c>
      <c r="AV411" s="76"/>
      <c r="AW411" s="76"/>
      <c r="AX411" s="76"/>
      <c r="AY411" s="76"/>
      <c r="AZ411" s="76"/>
    </row>
    <row r="412" spans="1:52" ht="13.9">
      <c r="A412" s="14"/>
      <c r="B412" s="73"/>
      <c r="C412" s="86">
        <v>0</v>
      </c>
      <c r="D412" s="8">
        <v>0</v>
      </c>
      <c r="E412" s="16" t="e">
        <f t="shared" si="89"/>
        <v>#DIV/0!</v>
      </c>
      <c r="F412" s="8">
        <v>0</v>
      </c>
      <c r="G412" s="16" t="e">
        <f t="shared" si="90"/>
        <v>#DIV/0!</v>
      </c>
      <c r="H412" s="8">
        <v>0</v>
      </c>
      <c r="I412" s="17" t="e">
        <f t="shared" si="91"/>
        <v>#DIV/0!</v>
      </c>
      <c r="J412" s="8">
        <v>0</v>
      </c>
      <c r="K412" s="17" t="e">
        <f t="shared" si="92"/>
        <v>#DIV/0!</v>
      </c>
      <c r="L412" s="8">
        <v>0</v>
      </c>
      <c r="M412" s="17" t="e">
        <f t="shared" si="110"/>
        <v>#DIV/0!</v>
      </c>
      <c r="N412" s="8">
        <v>0</v>
      </c>
      <c r="O412" s="17" t="e">
        <f t="shared" si="93"/>
        <v>#DIV/0!</v>
      </c>
      <c r="P412" s="8">
        <v>0</v>
      </c>
      <c r="Q412" s="17" t="e">
        <f t="shared" si="94"/>
        <v>#DIV/0!</v>
      </c>
      <c r="R412" s="8">
        <v>0</v>
      </c>
      <c r="S412" s="17" t="e">
        <f t="shared" si="95"/>
        <v>#DIV/0!</v>
      </c>
      <c r="T412" s="8">
        <v>0</v>
      </c>
      <c r="U412" s="17" t="e">
        <f t="shared" si="96"/>
        <v>#DIV/0!</v>
      </c>
      <c r="V412" s="8">
        <v>0</v>
      </c>
      <c r="W412" s="17" t="e">
        <f t="shared" si="97"/>
        <v>#DIV/0!</v>
      </c>
      <c r="X412" s="8">
        <v>0</v>
      </c>
      <c r="Y412" s="17" t="e">
        <f t="shared" si="98"/>
        <v>#DIV/0!</v>
      </c>
      <c r="Z412" s="8">
        <v>0</v>
      </c>
      <c r="AA412" s="17" t="e">
        <f t="shared" si="99"/>
        <v>#DIV/0!</v>
      </c>
      <c r="AB412" s="8">
        <v>0</v>
      </c>
      <c r="AC412" s="17" t="e">
        <f t="shared" si="100"/>
        <v>#DIV/0!</v>
      </c>
      <c r="AD412" s="8">
        <v>0</v>
      </c>
      <c r="AE412" s="17" t="e">
        <f t="shared" si="101"/>
        <v>#DIV/0!</v>
      </c>
      <c r="AF412" s="8">
        <v>0</v>
      </c>
      <c r="AG412" s="17" t="e">
        <f t="shared" si="102"/>
        <v>#DIV/0!</v>
      </c>
      <c r="AH412" s="8">
        <v>0</v>
      </c>
      <c r="AI412" s="17" t="e">
        <f t="shared" si="103"/>
        <v>#DIV/0!</v>
      </c>
      <c r="AJ412" s="8">
        <v>0</v>
      </c>
      <c r="AK412" s="17" t="e">
        <f t="shared" si="104"/>
        <v>#DIV/0!</v>
      </c>
      <c r="AL412" s="8">
        <v>0</v>
      </c>
      <c r="AM412" s="17" t="e">
        <f t="shared" si="105"/>
        <v>#DIV/0!</v>
      </c>
      <c r="AN412" s="8">
        <v>0</v>
      </c>
      <c r="AO412" s="17" t="e">
        <f t="shared" si="106"/>
        <v>#DIV/0!</v>
      </c>
      <c r="AP412" s="8">
        <v>0</v>
      </c>
      <c r="AQ412" s="17" t="e">
        <f t="shared" si="107"/>
        <v>#DIV/0!</v>
      </c>
      <c r="AR412" s="8">
        <v>0</v>
      </c>
      <c r="AS412" s="17" t="e">
        <f t="shared" si="108"/>
        <v>#DIV/0!</v>
      </c>
      <c r="AT412" s="8">
        <v>0</v>
      </c>
      <c r="AU412" s="17" t="e">
        <f t="shared" si="109"/>
        <v>#DIV/0!</v>
      </c>
      <c r="AV412" s="76"/>
      <c r="AW412" s="76"/>
      <c r="AX412" s="76"/>
      <c r="AY412" s="76"/>
      <c r="AZ412" s="76"/>
    </row>
    <row r="413" spans="1:52" ht="13.9">
      <c r="A413" s="14"/>
      <c r="B413" s="73"/>
      <c r="C413" s="86">
        <v>0</v>
      </c>
      <c r="D413" s="8">
        <v>0</v>
      </c>
      <c r="E413" s="16" t="e">
        <f t="shared" si="89"/>
        <v>#DIV/0!</v>
      </c>
      <c r="F413" s="8">
        <v>0</v>
      </c>
      <c r="G413" s="16" t="e">
        <f t="shared" si="90"/>
        <v>#DIV/0!</v>
      </c>
      <c r="H413" s="8">
        <v>0</v>
      </c>
      <c r="I413" s="17" t="e">
        <f t="shared" si="91"/>
        <v>#DIV/0!</v>
      </c>
      <c r="J413" s="8">
        <v>0</v>
      </c>
      <c r="K413" s="17" t="e">
        <f t="shared" si="92"/>
        <v>#DIV/0!</v>
      </c>
      <c r="L413" s="8">
        <v>0</v>
      </c>
      <c r="M413" s="17" t="e">
        <f t="shared" si="110"/>
        <v>#DIV/0!</v>
      </c>
      <c r="N413" s="8">
        <v>0</v>
      </c>
      <c r="O413" s="17" t="e">
        <f t="shared" si="93"/>
        <v>#DIV/0!</v>
      </c>
      <c r="P413" s="8">
        <v>0</v>
      </c>
      <c r="Q413" s="17" t="e">
        <f t="shared" si="94"/>
        <v>#DIV/0!</v>
      </c>
      <c r="R413" s="8">
        <v>0</v>
      </c>
      <c r="S413" s="17" t="e">
        <f t="shared" si="95"/>
        <v>#DIV/0!</v>
      </c>
      <c r="T413" s="8">
        <v>0</v>
      </c>
      <c r="U413" s="17" t="e">
        <f t="shared" si="96"/>
        <v>#DIV/0!</v>
      </c>
      <c r="V413" s="8">
        <v>0</v>
      </c>
      <c r="W413" s="17" t="e">
        <f t="shared" si="97"/>
        <v>#DIV/0!</v>
      </c>
      <c r="X413" s="8">
        <v>0</v>
      </c>
      <c r="Y413" s="17" t="e">
        <f t="shared" si="98"/>
        <v>#DIV/0!</v>
      </c>
      <c r="Z413" s="8">
        <v>0</v>
      </c>
      <c r="AA413" s="17" t="e">
        <f t="shared" si="99"/>
        <v>#DIV/0!</v>
      </c>
      <c r="AB413" s="8">
        <v>0</v>
      </c>
      <c r="AC413" s="17" t="e">
        <f t="shared" si="100"/>
        <v>#DIV/0!</v>
      </c>
      <c r="AD413" s="8">
        <v>0</v>
      </c>
      <c r="AE413" s="17" t="e">
        <f t="shared" si="101"/>
        <v>#DIV/0!</v>
      </c>
      <c r="AF413" s="8">
        <v>0</v>
      </c>
      <c r="AG413" s="17" t="e">
        <f t="shared" si="102"/>
        <v>#DIV/0!</v>
      </c>
      <c r="AH413" s="8">
        <v>0</v>
      </c>
      <c r="AI413" s="17" t="e">
        <f t="shared" si="103"/>
        <v>#DIV/0!</v>
      </c>
      <c r="AJ413" s="8">
        <v>0</v>
      </c>
      <c r="AK413" s="17" t="e">
        <f t="shared" si="104"/>
        <v>#DIV/0!</v>
      </c>
      <c r="AL413" s="8">
        <v>0</v>
      </c>
      <c r="AM413" s="17" t="e">
        <f t="shared" si="105"/>
        <v>#DIV/0!</v>
      </c>
      <c r="AN413" s="8">
        <v>0</v>
      </c>
      <c r="AO413" s="17" t="e">
        <f t="shared" si="106"/>
        <v>#DIV/0!</v>
      </c>
      <c r="AP413" s="8">
        <v>0</v>
      </c>
      <c r="AQ413" s="17" t="e">
        <f t="shared" si="107"/>
        <v>#DIV/0!</v>
      </c>
      <c r="AR413" s="8">
        <v>0</v>
      </c>
      <c r="AS413" s="17" t="e">
        <f t="shared" si="108"/>
        <v>#DIV/0!</v>
      </c>
      <c r="AT413" s="8">
        <v>0</v>
      </c>
      <c r="AU413" s="17" t="e">
        <f t="shared" si="109"/>
        <v>#DIV/0!</v>
      </c>
      <c r="AV413" s="76"/>
      <c r="AW413" s="76"/>
      <c r="AX413" s="76"/>
      <c r="AY413" s="76"/>
      <c r="AZ413" s="76"/>
    </row>
    <row r="414" spans="1:52" ht="13.9">
      <c r="A414" s="14"/>
      <c r="B414" s="73"/>
      <c r="C414" s="86">
        <v>0</v>
      </c>
      <c r="D414" s="8">
        <v>0</v>
      </c>
      <c r="E414" s="16" t="e">
        <f t="shared" si="89"/>
        <v>#DIV/0!</v>
      </c>
      <c r="F414" s="8">
        <v>0</v>
      </c>
      <c r="G414" s="16" t="e">
        <f t="shared" si="90"/>
        <v>#DIV/0!</v>
      </c>
      <c r="H414" s="8">
        <v>0</v>
      </c>
      <c r="I414" s="17" t="e">
        <f t="shared" si="91"/>
        <v>#DIV/0!</v>
      </c>
      <c r="J414" s="8">
        <v>0</v>
      </c>
      <c r="K414" s="17" t="e">
        <f t="shared" si="92"/>
        <v>#DIV/0!</v>
      </c>
      <c r="L414" s="8">
        <v>0</v>
      </c>
      <c r="M414" s="17" t="e">
        <f t="shared" si="110"/>
        <v>#DIV/0!</v>
      </c>
      <c r="N414" s="8">
        <v>0</v>
      </c>
      <c r="O414" s="17" t="e">
        <f t="shared" si="93"/>
        <v>#DIV/0!</v>
      </c>
      <c r="P414" s="8">
        <v>0</v>
      </c>
      <c r="Q414" s="17" t="e">
        <f t="shared" si="94"/>
        <v>#DIV/0!</v>
      </c>
      <c r="R414" s="8">
        <v>0</v>
      </c>
      <c r="S414" s="17" t="e">
        <f t="shared" si="95"/>
        <v>#DIV/0!</v>
      </c>
      <c r="T414" s="8">
        <v>0</v>
      </c>
      <c r="U414" s="17" t="e">
        <f t="shared" si="96"/>
        <v>#DIV/0!</v>
      </c>
      <c r="V414" s="8">
        <v>0</v>
      </c>
      <c r="W414" s="17" t="e">
        <f t="shared" si="97"/>
        <v>#DIV/0!</v>
      </c>
      <c r="X414" s="8">
        <v>0</v>
      </c>
      <c r="Y414" s="17" t="e">
        <f t="shared" si="98"/>
        <v>#DIV/0!</v>
      </c>
      <c r="Z414" s="8">
        <v>0</v>
      </c>
      <c r="AA414" s="17" t="e">
        <f t="shared" si="99"/>
        <v>#DIV/0!</v>
      </c>
      <c r="AB414" s="8">
        <v>0</v>
      </c>
      <c r="AC414" s="17" t="e">
        <f t="shared" si="100"/>
        <v>#DIV/0!</v>
      </c>
      <c r="AD414" s="8">
        <v>0</v>
      </c>
      <c r="AE414" s="17" t="e">
        <f t="shared" si="101"/>
        <v>#DIV/0!</v>
      </c>
      <c r="AF414" s="8">
        <v>0</v>
      </c>
      <c r="AG414" s="17" t="e">
        <f t="shared" si="102"/>
        <v>#DIV/0!</v>
      </c>
      <c r="AH414" s="8">
        <v>0</v>
      </c>
      <c r="AI414" s="17" t="e">
        <f t="shared" si="103"/>
        <v>#DIV/0!</v>
      </c>
      <c r="AJ414" s="8">
        <v>0</v>
      </c>
      <c r="AK414" s="17" t="e">
        <f t="shared" si="104"/>
        <v>#DIV/0!</v>
      </c>
      <c r="AL414" s="8">
        <v>0</v>
      </c>
      <c r="AM414" s="17" t="e">
        <f t="shared" si="105"/>
        <v>#DIV/0!</v>
      </c>
      <c r="AN414" s="8">
        <v>0</v>
      </c>
      <c r="AO414" s="17" t="e">
        <f t="shared" si="106"/>
        <v>#DIV/0!</v>
      </c>
      <c r="AP414" s="8">
        <v>0</v>
      </c>
      <c r="AQ414" s="17" t="e">
        <f t="shared" si="107"/>
        <v>#DIV/0!</v>
      </c>
      <c r="AR414" s="8">
        <v>0</v>
      </c>
      <c r="AS414" s="17" t="e">
        <f t="shared" si="108"/>
        <v>#DIV/0!</v>
      </c>
      <c r="AT414" s="8">
        <v>0</v>
      </c>
      <c r="AU414" s="17" t="e">
        <f t="shared" si="109"/>
        <v>#DIV/0!</v>
      </c>
      <c r="AV414" s="76"/>
      <c r="AW414" s="76"/>
      <c r="AX414" s="76"/>
      <c r="AY414" s="76"/>
      <c r="AZ414" s="76"/>
    </row>
    <row r="415" spans="1:52" ht="13.9">
      <c r="A415" s="14"/>
      <c r="B415" s="73"/>
      <c r="C415" s="86">
        <v>0</v>
      </c>
      <c r="D415" s="8">
        <v>0</v>
      </c>
      <c r="E415" s="16" t="e">
        <f t="shared" si="89"/>
        <v>#DIV/0!</v>
      </c>
      <c r="F415" s="8">
        <v>0</v>
      </c>
      <c r="G415" s="16" t="e">
        <f t="shared" si="90"/>
        <v>#DIV/0!</v>
      </c>
      <c r="H415" s="8">
        <v>0</v>
      </c>
      <c r="I415" s="17" t="e">
        <f t="shared" si="91"/>
        <v>#DIV/0!</v>
      </c>
      <c r="J415" s="8">
        <v>0</v>
      </c>
      <c r="K415" s="17" t="e">
        <f t="shared" si="92"/>
        <v>#DIV/0!</v>
      </c>
      <c r="L415" s="8">
        <v>0</v>
      </c>
      <c r="M415" s="17" t="e">
        <f t="shared" si="110"/>
        <v>#DIV/0!</v>
      </c>
      <c r="N415" s="8">
        <v>0</v>
      </c>
      <c r="O415" s="17" t="e">
        <f t="shared" si="93"/>
        <v>#DIV/0!</v>
      </c>
      <c r="P415" s="8">
        <v>0</v>
      </c>
      <c r="Q415" s="17" t="e">
        <f t="shared" si="94"/>
        <v>#DIV/0!</v>
      </c>
      <c r="R415" s="8">
        <v>0</v>
      </c>
      <c r="S415" s="17" t="e">
        <f t="shared" si="95"/>
        <v>#DIV/0!</v>
      </c>
      <c r="T415" s="8">
        <v>0</v>
      </c>
      <c r="U415" s="17" t="e">
        <f t="shared" si="96"/>
        <v>#DIV/0!</v>
      </c>
      <c r="V415" s="8">
        <v>0</v>
      </c>
      <c r="W415" s="17" t="e">
        <f t="shared" si="97"/>
        <v>#DIV/0!</v>
      </c>
      <c r="X415" s="8">
        <v>0</v>
      </c>
      <c r="Y415" s="17" t="e">
        <f t="shared" si="98"/>
        <v>#DIV/0!</v>
      </c>
      <c r="Z415" s="8">
        <v>0</v>
      </c>
      <c r="AA415" s="17" t="e">
        <f t="shared" si="99"/>
        <v>#DIV/0!</v>
      </c>
      <c r="AB415" s="8">
        <v>0</v>
      </c>
      <c r="AC415" s="17" t="e">
        <f t="shared" si="100"/>
        <v>#DIV/0!</v>
      </c>
      <c r="AD415" s="8">
        <v>0</v>
      </c>
      <c r="AE415" s="17" t="e">
        <f t="shared" si="101"/>
        <v>#DIV/0!</v>
      </c>
      <c r="AF415" s="8">
        <v>0</v>
      </c>
      <c r="AG415" s="17" t="e">
        <f t="shared" si="102"/>
        <v>#DIV/0!</v>
      </c>
      <c r="AH415" s="8">
        <v>0</v>
      </c>
      <c r="AI415" s="17" t="e">
        <f t="shared" si="103"/>
        <v>#DIV/0!</v>
      </c>
      <c r="AJ415" s="8">
        <v>0</v>
      </c>
      <c r="AK415" s="17" t="e">
        <f t="shared" si="104"/>
        <v>#DIV/0!</v>
      </c>
      <c r="AL415" s="8">
        <v>0</v>
      </c>
      <c r="AM415" s="17" t="e">
        <f t="shared" si="105"/>
        <v>#DIV/0!</v>
      </c>
      <c r="AN415" s="8">
        <v>0</v>
      </c>
      <c r="AO415" s="17" t="e">
        <f t="shared" si="106"/>
        <v>#DIV/0!</v>
      </c>
      <c r="AP415" s="8">
        <v>0</v>
      </c>
      <c r="AQ415" s="17" t="e">
        <f t="shared" si="107"/>
        <v>#DIV/0!</v>
      </c>
      <c r="AR415" s="8">
        <v>0</v>
      </c>
      <c r="AS415" s="17" t="e">
        <f t="shared" si="108"/>
        <v>#DIV/0!</v>
      </c>
      <c r="AT415" s="8">
        <v>0</v>
      </c>
      <c r="AU415" s="17" t="e">
        <f t="shared" si="109"/>
        <v>#DIV/0!</v>
      </c>
      <c r="AV415" s="76"/>
      <c r="AW415" s="76"/>
      <c r="AX415" s="76"/>
      <c r="AY415" s="76"/>
      <c r="AZ415" s="76"/>
    </row>
    <row r="416" spans="1:52" ht="13.9">
      <c r="A416" s="14"/>
      <c r="B416" s="73"/>
      <c r="C416" s="86">
        <v>0</v>
      </c>
      <c r="D416" s="8">
        <v>0</v>
      </c>
      <c r="E416" s="16" t="e">
        <f t="shared" si="89"/>
        <v>#DIV/0!</v>
      </c>
      <c r="F416" s="8">
        <v>0</v>
      </c>
      <c r="G416" s="16" t="e">
        <f t="shared" si="90"/>
        <v>#DIV/0!</v>
      </c>
      <c r="H416" s="8">
        <v>0</v>
      </c>
      <c r="I416" s="17" t="e">
        <f t="shared" si="91"/>
        <v>#DIV/0!</v>
      </c>
      <c r="J416" s="8">
        <v>0</v>
      </c>
      <c r="K416" s="17" t="e">
        <f t="shared" si="92"/>
        <v>#DIV/0!</v>
      </c>
      <c r="L416" s="8">
        <v>0</v>
      </c>
      <c r="M416" s="17" t="e">
        <f t="shared" si="110"/>
        <v>#DIV/0!</v>
      </c>
      <c r="N416" s="8">
        <v>0</v>
      </c>
      <c r="O416" s="17" t="e">
        <f t="shared" si="93"/>
        <v>#DIV/0!</v>
      </c>
      <c r="P416" s="8">
        <v>0</v>
      </c>
      <c r="Q416" s="17" t="e">
        <f t="shared" si="94"/>
        <v>#DIV/0!</v>
      </c>
      <c r="R416" s="8">
        <v>0</v>
      </c>
      <c r="S416" s="17" t="e">
        <f t="shared" si="95"/>
        <v>#DIV/0!</v>
      </c>
      <c r="T416" s="8">
        <v>0</v>
      </c>
      <c r="U416" s="17" t="e">
        <f t="shared" si="96"/>
        <v>#DIV/0!</v>
      </c>
      <c r="V416" s="8">
        <v>0</v>
      </c>
      <c r="W416" s="17" t="e">
        <f t="shared" si="97"/>
        <v>#DIV/0!</v>
      </c>
      <c r="X416" s="8">
        <v>0</v>
      </c>
      <c r="Y416" s="17" t="e">
        <f t="shared" si="98"/>
        <v>#DIV/0!</v>
      </c>
      <c r="Z416" s="8">
        <v>0</v>
      </c>
      <c r="AA416" s="17" t="e">
        <f t="shared" si="99"/>
        <v>#DIV/0!</v>
      </c>
      <c r="AB416" s="8">
        <v>0</v>
      </c>
      <c r="AC416" s="17" t="e">
        <f t="shared" si="100"/>
        <v>#DIV/0!</v>
      </c>
      <c r="AD416" s="8">
        <v>0</v>
      </c>
      <c r="AE416" s="17" t="e">
        <f t="shared" si="101"/>
        <v>#DIV/0!</v>
      </c>
      <c r="AF416" s="8">
        <v>0</v>
      </c>
      <c r="AG416" s="17" t="e">
        <f t="shared" si="102"/>
        <v>#DIV/0!</v>
      </c>
      <c r="AH416" s="8">
        <v>0</v>
      </c>
      <c r="AI416" s="17" t="e">
        <f t="shared" si="103"/>
        <v>#DIV/0!</v>
      </c>
      <c r="AJ416" s="8">
        <v>0</v>
      </c>
      <c r="AK416" s="17" t="e">
        <f t="shared" si="104"/>
        <v>#DIV/0!</v>
      </c>
      <c r="AL416" s="8">
        <v>0</v>
      </c>
      <c r="AM416" s="17" t="e">
        <f t="shared" si="105"/>
        <v>#DIV/0!</v>
      </c>
      <c r="AN416" s="8">
        <v>0</v>
      </c>
      <c r="AO416" s="17" t="e">
        <f t="shared" si="106"/>
        <v>#DIV/0!</v>
      </c>
      <c r="AP416" s="8">
        <v>0</v>
      </c>
      <c r="AQ416" s="17" t="e">
        <f t="shared" si="107"/>
        <v>#DIV/0!</v>
      </c>
      <c r="AR416" s="8">
        <v>0</v>
      </c>
      <c r="AS416" s="17" t="e">
        <f t="shared" si="108"/>
        <v>#DIV/0!</v>
      </c>
      <c r="AT416" s="8">
        <v>0</v>
      </c>
      <c r="AU416" s="17" t="e">
        <f t="shared" si="109"/>
        <v>#DIV/0!</v>
      </c>
      <c r="AV416" s="76"/>
      <c r="AW416" s="76"/>
      <c r="AX416" s="76"/>
      <c r="AY416" s="76"/>
      <c r="AZ416" s="76"/>
    </row>
    <row r="417" spans="1:52" ht="13.9">
      <c r="A417" s="14"/>
      <c r="B417" s="73"/>
      <c r="C417" s="86">
        <v>0</v>
      </c>
      <c r="D417" s="8">
        <v>0</v>
      </c>
      <c r="E417" s="16" t="e">
        <f t="shared" si="89"/>
        <v>#DIV/0!</v>
      </c>
      <c r="F417" s="8">
        <v>0</v>
      </c>
      <c r="G417" s="16" t="e">
        <f t="shared" si="90"/>
        <v>#DIV/0!</v>
      </c>
      <c r="H417" s="8">
        <v>0</v>
      </c>
      <c r="I417" s="17" t="e">
        <f t="shared" si="91"/>
        <v>#DIV/0!</v>
      </c>
      <c r="J417" s="8">
        <v>0</v>
      </c>
      <c r="K417" s="17" t="e">
        <f t="shared" si="92"/>
        <v>#DIV/0!</v>
      </c>
      <c r="L417" s="8">
        <v>0</v>
      </c>
      <c r="M417" s="17" t="e">
        <f t="shared" si="110"/>
        <v>#DIV/0!</v>
      </c>
      <c r="N417" s="8">
        <v>0</v>
      </c>
      <c r="O417" s="17" t="e">
        <f t="shared" si="93"/>
        <v>#DIV/0!</v>
      </c>
      <c r="P417" s="8">
        <v>0</v>
      </c>
      <c r="Q417" s="17" t="e">
        <f t="shared" si="94"/>
        <v>#DIV/0!</v>
      </c>
      <c r="R417" s="8">
        <v>0</v>
      </c>
      <c r="S417" s="17" t="e">
        <f t="shared" si="95"/>
        <v>#DIV/0!</v>
      </c>
      <c r="T417" s="8">
        <v>0</v>
      </c>
      <c r="U417" s="17" t="e">
        <f t="shared" si="96"/>
        <v>#DIV/0!</v>
      </c>
      <c r="V417" s="8">
        <v>0</v>
      </c>
      <c r="W417" s="17" t="e">
        <f t="shared" si="97"/>
        <v>#DIV/0!</v>
      </c>
      <c r="X417" s="8">
        <v>0</v>
      </c>
      <c r="Y417" s="17" t="e">
        <f t="shared" si="98"/>
        <v>#DIV/0!</v>
      </c>
      <c r="Z417" s="8">
        <v>0</v>
      </c>
      <c r="AA417" s="17" t="e">
        <f t="shared" si="99"/>
        <v>#DIV/0!</v>
      </c>
      <c r="AB417" s="8">
        <v>0</v>
      </c>
      <c r="AC417" s="17" t="e">
        <f t="shared" si="100"/>
        <v>#DIV/0!</v>
      </c>
      <c r="AD417" s="8">
        <v>0</v>
      </c>
      <c r="AE417" s="17" t="e">
        <f t="shared" si="101"/>
        <v>#DIV/0!</v>
      </c>
      <c r="AF417" s="8">
        <v>0</v>
      </c>
      <c r="AG417" s="17" t="e">
        <f t="shared" si="102"/>
        <v>#DIV/0!</v>
      </c>
      <c r="AH417" s="8">
        <v>0</v>
      </c>
      <c r="AI417" s="17" t="e">
        <f t="shared" si="103"/>
        <v>#DIV/0!</v>
      </c>
      <c r="AJ417" s="8">
        <v>0</v>
      </c>
      <c r="AK417" s="17" t="e">
        <f t="shared" si="104"/>
        <v>#DIV/0!</v>
      </c>
      <c r="AL417" s="8">
        <v>0</v>
      </c>
      <c r="AM417" s="17" t="e">
        <f t="shared" si="105"/>
        <v>#DIV/0!</v>
      </c>
      <c r="AN417" s="8">
        <v>0</v>
      </c>
      <c r="AO417" s="17" t="e">
        <f t="shared" si="106"/>
        <v>#DIV/0!</v>
      </c>
      <c r="AP417" s="8">
        <v>0</v>
      </c>
      <c r="AQ417" s="17" t="e">
        <f t="shared" si="107"/>
        <v>#DIV/0!</v>
      </c>
      <c r="AR417" s="8">
        <v>0</v>
      </c>
      <c r="AS417" s="17" t="e">
        <f t="shared" si="108"/>
        <v>#DIV/0!</v>
      </c>
      <c r="AT417" s="8">
        <v>0</v>
      </c>
      <c r="AU417" s="17" t="e">
        <f t="shared" si="109"/>
        <v>#DIV/0!</v>
      </c>
      <c r="AV417" s="76"/>
      <c r="AW417" s="76"/>
      <c r="AX417" s="76"/>
      <c r="AY417" s="76"/>
      <c r="AZ417" s="76"/>
    </row>
    <row r="418" spans="1:52" ht="13.9">
      <c r="A418" s="14"/>
      <c r="B418" s="73"/>
      <c r="C418" s="86">
        <v>0</v>
      </c>
      <c r="D418" s="8">
        <v>0</v>
      </c>
      <c r="E418" s="16" t="e">
        <f t="shared" si="89"/>
        <v>#DIV/0!</v>
      </c>
      <c r="F418" s="8">
        <v>0</v>
      </c>
      <c r="G418" s="16" t="e">
        <f t="shared" si="90"/>
        <v>#DIV/0!</v>
      </c>
      <c r="H418" s="8">
        <v>0</v>
      </c>
      <c r="I418" s="17" t="e">
        <f t="shared" si="91"/>
        <v>#DIV/0!</v>
      </c>
      <c r="J418" s="8">
        <v>0</v>
      </c>
      <c r="K418" s="17" t="e">
        <f t="shared" si="92"/>
        <v>#DIV/0!</v>
      </c>
      <c r="L418" s="8">
        <v>0</v>
      </c>
      <c r="M418" s="17" t="e">
        <f t="shared" si="110"/>
        <v>#DIV/0!</v>
      </c>
      <c r="N418" s="8">
        <v>0</v>
      </c>
      <c r="O418" s="17" t="e">
        <f t="shared" si="93"/>
        <v>#DIV/0!</v>
      </c>
      <c r="P418" s="8">
        <v>0</v>
      </c>
      <c r="Q418" s="17" t="e">
        <f t="shared" si="94"/>
        <v>#DIV/0!</v>
      </c>
      <c r="R418" s="8">
        <v>0</v>
      </c>
      <c r="S418" s="17" t="e">
        <f t="shared" si="95"/>
        <v>#DIV/0!</v>
      </c>
      <c r="T418" s="8">
        <v>0</v>
      </c>
      <c r="U418" s="17" t="e">
        <f t="shared" si="96"/>
        <v>#DIV/0!</v>
      </c>
      <c r="V418" s="8">
        <v>0</v>
      </c>
      <c r="W418" s="17" t="e">
        <f t="shared" si="97"/>
        <v>#DIV/0!</v>
      </c>
      <c r="X418" s="8">
        <v>0</v>
      </c>
      <c r="Y418" s="17" t="e">
        <f t="shared" si="98"/>
        <v>#DIV/0!</v>
      </c>
      <c r="Z418" s="8">
        <v>0</v>
      </c>
      <c r="AA418" s="17" t="e">
        <f t="shared" si="99"/>
        <v>#DIV/0!</v>
      </c>
      <c r="AB418" s="8">
        <v>0</v>
      </c>
      <c r="AC418" s="17" t="e">
        <f t="shared" si="100"/>
        <v>#DIV/0!</v>
      </c>
      <c r="AD418" s="8">
        <v>0</v>
      </c>
      <c r="AE418" s="17" t="e">
        <f t="shared" si="101"/>
        <v>#DIV/0!</v>
      </c>
      <c r="AF418" s="8">
        <v>0</v>
      </c>
      <c r="AG418" s="17" t="e">
        <f t="shared" si="102"/>
        <v>#DIV/0!</v>
      </c>
      <c r="AH418" s="8">
        <v>0</v>
      </c>
      <c r="AI418" s="17" t="e">
        <f t="shared" si="103"/>
        <v>#DIV/0!</v>
      </c>
      <c r="AJ418" s="8">
        <v>0</v>
      </c>
      <c r="AK418" s="17" t="e">
        <f t="shared" si="104"/>
        <v>#DIV/0!</v>
      </c>
      <c r="AL418" s="8">
        <v>0</v>
      </c>
      <c r="AM418" s="17" t="e">
        <f t="shared" si="105"/>
        <v>#DIV/0!</v>
      </c>
      <c r="AN418" s="8">
        <v>0</v>
      </c>
      <c r="AO418" s="17" t="e">
        <f t="shared" si="106"/>
        <v>#DIV/0!</v>
      </c>
      <c r="AP418" s="8">
        <v>0</v>
      </c>
      <c r="AQ418" s="17" t="e">
        <f t="shared" si="107"/>
        <v>#DIV/0!</v>
      </c>
      <c r="AR418" s="8">
        <v>0</v>
      </c>
      <c r="AS418" s="17" t="e">
        <f t="shared" si="108"/>
        <v>#DIV/0!</v>
      </c>
      <c r="AT418" s="8">
        <v>0</v>
      </c>
      <c r="AU418" s="17" t="e">
        <f t="shared" si="109"/>
        <v>#DIV/0!</v>
      </c>
      <c r="AV418" s="76"/>
      <c r="AW418" s="76"/>
      <c r="AX418" s="76"/>
      <c r="AY418" s="76"/>
      <c r="AZ418" s="76"/>
    </row>
    <row r="419" spans="1:52" ht="13.9">
      <c r="A419" s="14"/>
      <c r="B419" s="73"/>
      <c r="C419" s="86">
        <v>0</v>
      </c>
      <c r="D419" s="8">
        <v>0</v>
      </c>
      <c r="E419" s="16" t="e">
        <f t="shared" si="89"/>
        <v>#DIV/0!</v>
      </c>
      <c r="F419" s="8">
        <v>0</v>
      </c>
      <c r="G419" s="16" t="e">
        <f t="shared" si="90"/>
        <v>#DIV/0!</v>
      </c>
      <c r="H419" s="8">
        <v>0</v>
      </c>
      <c r="I419" s="17" t="e">
        <f t="shared" si="91"/>
        <v>#DIV/0!</v>
      </c>
      <c r="J419" s="8">
        <v>0</v>
      </c>
      <c r="K419" s="17" t="e">
        <f t="shared" si="92"/>
        <v>#DIV/0!</v>
      </c>
      <c r="L419" s="8">
        <v>0</v>
      </c>
      <c r="M419" s="17" t="e">
        <f t="shared" si="110"/>
        <v>#DIV/0!</v>
      </c>
      <c r="N419" s="8">
        <v>0</v>
      </c>
      <c r="O419" s="17" t="e">
        <f t="shared" si="93"/>
        <v>#DIV/0!</v>
      </c>
      <c r="P419" s="8">
        <v>0</v>
      </c>
      <c r="Q419" s="17" t="e">
        <f t="shared" si="94"/>
        <v>#DIV/0!</v>
      </c>
      <c r="R419" s="8">
        <v>0</v>
      </c>
      <c r="S419" s="17" t="e">
        <f t="shared" si="95"/>
        <v>#DIV/0!</v>
      </c>
      <c r="T419" s="8">
        <v>0</v>
      </c>
      <c r="U419" s="17" t="e">
        <f t="shared" si="96"/>
        <v>#DIV/0!</v>
      </c>
      <c r="V419" s="8">
        <v>0</v>
      </c>
      <c r="W419" s="17" t="e">
        <f t="shared" si="97"/>
        <v>#DIV/0!</v>
      </c>
      <c r="X419" s="8">
        <v>0</v>
      </c>
      <c r="Y419" s="17" t="e">
        <f t="shared" si="98"/>
        <v>#DIV/0!</v>
      </c>
      <c r="Z419" s="8">
        <v>0</v>
      </c>
      <c r="AA419" s="17" t="e">
        <f t="shared" si="99"/>
        <v>#DIV/0!</v>
      </c>
      <c r="AB419" s="8">
        <v>0</v>
      </c>
      <c r="AC419" s="17" t="e">
        <f t="shared" si="100"/>
        <v>#DIV/0!</v>
      </c>
      <c r="AD419" s="8">
        <v>0</v>
      </c>
      <c r="AE419" s="17" t="e">
        <f t="shared" si="101"/>
        <v>#DIV/0!</v>
      </c>
      <c r="AF419" s="8">
        <v>0</v>
      </c>
      <c r="AG419" s="17" t="e">
        <f t="shared" si="102"/>
        <v>#DIV/0!</v>
      </c>
      <c r="AH419" s="8">
        <v>0</v>
      </c>
      <c r="AI419" s="17" t="e">
        <f t="shared" si="103"/>
        <v>#DIV/0!</v>
      </c>
      <c r="AJ419" s="8">
        <v>0</v>
      </c>
      <c r="AK419" s="17" t="e">
        <f t="shared" si="104"/>
        <v>#DIV/0!</v>
      </c>
      <c r="AL419" s="8">
        <v>0</v>
      </c>
      <c r="AM419" s="17" t="e">
        <f t="shared" si="105"/>
        <v>#DIV/0!</v>
      </c>
      <c r="AN419" s="8">
        <v>0</v>
      </c>
      <c r="AO419" s="17" t="e">
        <f t="shared" si="106"/>
        <v>#DIV/0!</v>
      </c>
      <c r="AP419" s="8">
        <v>0</v>
      </c>
      <c r="AQ419" s="17" t="e">
        <f t="shared" si="107"/>
        <v>#DIV/0!</v>
      </c>
      <c r="AR419" s="8">
        <v>0</v>
      </c>
      <c r="AS419" s="17" t="e">
        <f t="shared" si="108"/>
        <v>#DIV/0!</v>
      </c>
      <c r="AT419" s="8">
        <v>0</v>
      </c>
      <c r="AU419" s="17" t="e">
        <f t="shared" si="109"/>
        <v>#DIV/0!</v>
      </c>
      <c r="AV419" s="76"/>
      <c r="AW419" s="76"/>
      <c r="AX419" s="76"/>
      <c r="AY419" s="76"/>
      <c r="AZ419" s="76"/>
    </row>
    <row r="420" spans="1:52" ht="13.9">
      <c r="A420" s="14"/>
      <c r="B420" s="73"/>
      <c r="C420" s="86">
        <v>0</v>
      </c>
      <c r="D420" s="8">
        <v>0</v>
      </c>
      <c r="E420" s="16" t="e">
        <f t="shared" si="89"/>
        <v>#DIV/0!</v>
      </c>
      <c r="F420" s="8">
        <v>0</v>
      </c>
      <c r="G420" s="16" t="e">
        <f t="shared" si="90"/>
        <v>#DIV/0!</v>
      </c>
      <c r="H420" s="8">
        <v>0</v>
      </c>
      <c r="I420" s="17" t="e">
        <f t="shared" si="91"/>
        <v>#DIV/0!</v>
      </c>
      <c r="J420" s="8">
        <v>0</v>
      </c>
      <c r="K420" s="17" t="e">
        <f t="shared" si="92"/>
        <v>#DIV/0!</v>
      </c>
      <c r="L420" s="8">
        <v>0</v>
      </c>
      <c r="M420" s="17" t="e">
        <f t="shared" si="110"/>
        <v>#DIV/0!</v>
      </c>
      <c r="N420" s="8">
        <v>0</v>
      </c>
      <c r="O420" s="17" t="e">
        <f t="shared" si="93"/>
        <v>#DIV/0!</v>
      </c>
      <c r="P420" s="8">
        <v>0</v>
      </c>
      <c r="Q420" s="17" t="e">
        <f t="shared" si="94"/>
        <v>#DIV/0!</v>
      </c>
      <c r="R420" s="8">
        <v>0</v>
      </c>
      <c r="S420" s="17" t="e">
        <f t="shared" si="95"/>
        <v>#DIV/0!</v>
      </c>
      <c r="T420" s="8">
        <v>0</v>
      </c>
      <c r="U420" s="17" t="e">
        <f t="shared" si="96"/>
        <v>#DIV/0!</v>
      </c>
      <c r="V420" s="8">
        <v>0</v>
      </c>
      <c r="W420" s="17" t="e">
        <f t="shared" si="97"/>
        <v>#DIV/0!</v>
      </c>
      <c r="X420" s="8">
        <v>0</v>
      </c>
      <c r="Y420" s="17" t="e">
        <f t="shared" si="98"/>
        <v>#DIV/0!</v>
      </c>
      <c r="Z420" s="8">
        <v>0</v>
      </c>
      <c r="AA420" s="17" t="e">
        <f t="shared" si="99"/>
        <v>#DIV/0!</v>
      </c>
      <c r="AB420" s="8">
        <v>0</v>
      </c>
      <c r="AC420" s="17" t="e">
        <f t="shared" si="100"/>
        <v>#DIV/0!</v>
      </c>
      <c r="AD420" s="8">
        <v>0</v>
      </c>
      <c r="AE420" s="17" t="e">
        <f t="shared" si="101"/>
        <v>#DIV/0!</v>
      </c>
      <c r="AF420" s="8">
        <v>0</v>
      </c>
      <c r="AG420" s="17" t="e">
        <f t="shared" si="102"/>
        <v>#DIV/0!</v>
      </c>
      <c r="AH420" s="8">
        <v>0</v>
      </c>
      <c r="AI420" s="17" t="e">
        <f t="shared" si="103"/>
        <v>#DIV/0!</v>
      </c>
      <c r="AJ420" s="8">
        <v>0</v>
      </c>
      <c r="AK420" s="17" t="e">
        <f t="shared" si="104"/>
        <v>#DIV/0!</v>
      </c>
      <c r="AL420" s="8">
        <v>0</v>
      </c>
      <c r="AM420" s="17" t="e">
        <f t="shared" si="105"/>
        <v>#DIV/0!</v>
      </c>
      <c r="AN420" s="8">
        <v>0</v>
      </c>
      <c r="AO420" s="17" t="e">
        <f t="shared" si="106"/>
        <v>#DIV/0!</v>
      </c>
      <c r="AP420" s="8">
        <v>0</v>
      </c>
      <c r="AQ420" s="17" t="e">
        <f t="shared" si="107"/>
        <v>#DIV/0!</v>
      </c>
      <c r="AR420" s="8">
        <v>0</v>
      </c>
      <c r="AS420" s="17" t="e">
        <f t="shared" si="108"/>
        <v>#DIV/0!</v>
      </c>
      <c r="AT420" s="8">
        <v>0</v>
      </c>
      <c r="AU420" s="17" t="e">
        <f t="shared" si="109"/>
        <v>#DIV/0!</v>
      </c>
      <c r="AV420" s="76"/>
      <c r="AW420" s="76"/>
      <c r="AX420" s="76"/>
      <c r="AY420" s="76"/>
      <c r="AZ420" s="76"/>
    </row>
    <row r="421" spans="1:52" ht="13.9">
      <c r="A421" s="14"/>
      <c r="B421" s="73"/>
      <c r="C421" s="86">
        <v>0</v>
      </c>
      <c r="D421" s="8">
        <v>0</v>
      </c>
      <c r="E421" s="16" t="e">
        <f t="shared" si="89"/>
        <v>#DIV/0!</v>
      </c>
      <c r="F421" s="8">
        <v>0</v>
      </c>
      <c r="G421" s="16" t="e">
        <f t="shared" si="90"/>
        <v>#DIV/0!</v>
      </c>
      <c r="H421" s="8">
        <v>0</v>
      </c>
      <c r="I421" s="17" t="e">
        <f t="shared" si="91"/>
        <v>#DIV/0!</v>
      </c>
      <c r="J421" s="8">
        <v>0</v>
      </c>
      <c r="K421" s="17" t="e">
        <f t="shared" si="92"/>
        <v>#DIV/0!</v>
      </c>
      <c r="L421" s="8">
        <v>0</v>
      </c>
      <c r="M421" s="17" t="e">
        <f t="shared" si="110"/>
        <v>#DIV/0!</v>
      </c>
      <c r="N421" s="8">
        <v>0</v>
      </c>
      <c r="O421" s="17" t="e">
        <f t="shared" si="93"/>
        <v>#DIV/0!</v>
      </c>
      <c r="P421" s="8">
        <v>0</v>
      </c>
      <c r="Q421" s="17" t="e">
        <f t="shared" si="94"/>
        <v>#DIV/0!</v>
      </c>
      <c r="R421" s="8">
        <v>0</v>
      </c>
      <c r="S421" s="17" t="e">
        <f t="shared" si="95"/>
        <v>#DIV/0!</v>
      </c>
      <c r="T421" s="8">
        <v>0</v>
      </c>
      <c r="U421" s="17" t="e">
        <f t="shared" si="96"/>
        <v>#DIV/0!</v>
      </c>
      <c r="V421" s="8">
        <v>0</v>
      </c>
      <c r="W421" s="17" t="e">
        <f t="shared" si="97"/>
        <v>#DIV/0!</v>
      </c>
      <c r="X421" s="8">
        <v>0</v>
      </c>
      <c r="Y421" s="17" t="e">
        <f t="shared" si="98"/>
        <v>#DIV/0!</v>
      </c>
      <c r="Z421" s="8">
        <v>0</v>
      </c>
      <c r="AA421" s="17" t="e">
        <f t="shared" si="99"/>
        <v>#DIV/0!</v>
      </c>
      <c r="AB421" s="8">
        <v>0</v>
      </c>
      <c r="AC421" s="17" t="e">
        <f t="shared" si="100"/>
        <v>#DIV/0!</v>
      </c>
      <c r="AD421" s="8">
        <v>0</v>
      </c>
      <c r="AE421" s="17" t="e">
        <f t="shared" si="101"/>
        <v>#DIV/0!</v>
      </c>
      <c r="AF421" s="8">
        <v>0</v>
      </c>
      <c r="AG421" s="17" t="e">
        <f t="shared" si="102"/>
        <v>#DIV/0!</v>
      </c>
      <c r="AH421" s="8">
        <v>0</v>
      </c>
      <c r="AI421" s="17" t="e">
        <f t="shared" si="103"/>
        <v>#DIV/0!</v>
      </c>
      <c r="AJ421" s="8">
        <v>0</v>
      </c>
      <c r="AK421" s="17" t="e">
        <f t="shared" si="104"/>
        <v>#DIV/0!</v>
      </c>
      <c r="AL421" s="8">
        <v>0</v>
      </c>
      <c r="AM421" s="17" t="e">
        <f t="shared" si="105"/>
        <v>#DIV/0!</v>
      </c>
      <c r="AN421" s="8">
        <v>0</v>
      </c>
      <c r="AO421" s="17" t="e">
        <f t="shared" si="106"/>
        <v>#DIV/0!</v>
      </c>
      <c r="AP421" s="8">
        <v>0</v>
      </c>
      <c r="AQ421" s="17" t="e">
        <f t="shared" si="107"/>
        <v>#DIV/0!</v>
      </c>
      <c r="AR421" s="8">
        <v>0</v>
      </c>
      <c r="AS421" s="17" t="e">
        <f t="shared" si="108"/>
        <v>#DIV/0!</v>
      </c>
      <c r="AT421" s="8">
        <v>0</v>
      </c>
      <c r="AU421" s="17" t="e">
        <f t="shared" si="109"/>
        <v>#DIV/0!</v>
      </c>
      <c r="AV421" s="76"/>
      <c r="AW421" s="76"/>
      <c r="AX421" s="76"/>
      <c r="AY421" s="76"/>
      <c r="AZ421" s="76"/>
    </row>
    <row r="422" spans="1:52" ht="13.9">
      <c r="A422" s="14"/>
      <c r="B422" s="73"/>
      <c r="C422" s="86">
        <v>0</v>
      </c>
      <c r="D422" s="8">
        <v>0</v>
      </c>
      <c r="E422" s="16" t="e">
        <f t="shared" si="89"/>
        <v>#DIV/0!</v>
      </c>
      <c r="F422" s="8">
        <v>0</v>
      </c>
      <c r="G422" s="16" t="e">
        <f t="shared" si="90"/>
        <v>#DIV/0!</v>
      </c>
      <c r="H422" s="8">
        <v>0</v>
      </c>
      <c r="I422" s="17" t="e">
        <f t="shared" si="91"/>
        <v>#DIV/0!</v>
      </c>
      <c r="J422" s="8">
        <v>0</v>
      </c>
      <c r="K422" s="17" t="e">
        <f t="shared" si="92"/>
        <v>#DIV/0!</v>
      </c>
      <c r="L422" s="8">
        <v>0</v>
      </c>
      <c r="M422" s="17" t="e">
        <f t="shared" si="110"/>
        <v>#DIV/0!</v>
      </c>
      <c r="N422" s="8">
        <v>0</v>
      </c>
      <c r="O422" s="17" t="e">
        <f t="shared" si="93"/>
        <v>#DIV/0!</v>
      </c>
      <c r="P422" s="8">
        <v>0</v>
      </c>
      <c r="Q422" s="17" t="e">
        <f t="shared" si="94"/>
        <v>#DIV/0!</v>
      </c>
      <c r="R422" s="8">
        <v>0</v>
      </c>
      <c r="S422" s="17" t="e">
        <f t="shared" si="95"/>
        <v>#DIV/0!</v>
      </c>
      <c r="T422" s="8">
        <v>0</v>
      </c>
      <c r="U422" s="17" t="e">
        <f t="shared" si="96"/>
        <v>#DIV/0!</v>
      </c>
      <c r="V422" s="8">
        <v>0</v>
      </c>
      <c r="W422" s="17" t="e">
        <f t="shared" si="97"/>
        <v>#DIV/0!</v>
      </c>
      <c r="X422" s="8">
        <v>0</v>
      </c>
      <c r="Y422" s="17" t="e">
        <f t="shared" si="98"/>
        <v>#DIV/0!</v>
      </c>
      <c r="Z422" s="8">
        <v>0</v>
      </c>
      <c r="AA422" s="17" t="e">
        <f t="shared" si="99"/>
        <v>#DIV/0!</v>
      </c>
      <c r="AB422" s="8">
        <v>0</v>
      </c>
      <c r="AC422" s="17" t="e">
        <f t="shared" si="100"/>
        <v>#DIV/0!</v>
      </c>
      <c r="AD422" s="8">
        <v>0</v>
      </c>
      <c r="AE422" s="17" t="e">
        <f t="shared" si="101"/>
        <v>#DIV/0!</v>
      </c>
      <c r="AF422" s="8">
        <v>0</v>
      </c>
      <c r="AG422" s="17" t="e">
        <f t="shared" si="102"/>
        <v>#DIV/0!</v>
      </c>
      <c r="AH422" s="8">
        <v>0</v>
      </c>
      <c r="AI422" s="17" t="e">
        <f t="shared" si="103"/>
        <v>#DIV/0!</v>
      </c>
      <c r="AJ422" s="8">
        <v>0</v>
      </c>
      <c r="AK422" s="17" t="e">
        <f t="shared" si="104"/>
        <v>#DIV/0!</v>
      </c>
      <c r="AL422" s="8">
        <v>0</v>
      </c>
      <c r="AM422" s="17" t="e">
        <f t="shared" si="105"/>
        <v>#DIV/0!</v>
      </c>
      <c r="AN422" s="8">
        <v>0</v>
      </c>
      <c r="AO422" s="17" t="e">
        <f t="shared" si="106"/>
        <v>#DIV/0!</v>
      </c>
      <c r="AP422" s="8">
        <v>0</v>
      </c>
      <c r="AQ422" s="17" t="e">
        <f t="shared" si="107"/>
        <v>#DIV/0!</v>
      </c>
      <c r="AR422" s="8">
        <v>0</v>
      </c>
      <c r="AS422" s="17" t="e">
        <f t="shared" si="108"/>
        <v>#DIV/0!</v>
      </c>
      <c r="AT422" s="8">
        <v>0</v>
      </c>
      <c r="AU422" s="17" t="e">
        <f t="shared" si="109"/>
        <v>#DIV/0!</v>
      </c>
      <c r="AV422" s="76"/>
      <c r="AW422" s="76"/>
      <c r="AX422" s="76"/>
      <c r="AY422" s="76"/>
      <c r="AZ422" s="76"/>
    </row>
    <row r="423" spans="1:52" ht="13.9">
      <c r="A423" s="14"/>
      <c r="B423" s="73"/>
      <c r="C423" s="86">
        <v>0</v>
      </c>
      <c r="D423" s="8">
        <v>0</v>
      </c>
      <c r="E423" s="16" t="e">
        <f t="shared" si="89"/>
        <v>#DIV/0!</v>
      </c>
      <c r="F423" s="8">
        <v>0</v>
      </c>
      <c r="G423" s="16" t="e">
        <f t="shared" si="90"/>
        <v>#DIV/0!</v>
      </c>
      <c r="H423" s="8">
        <v>0</v>
      </c>
      <c r="I423" s="17" t="e">
        <f t="shared" si="91"/>
        <v>#DIV/0!</v>
      </c>
      <c r="J423" s="8">
        <v>0</v>
      </c>
      <c r="K423" s="17" t="e">
        <f t="shared" si="92"/>
        <v>#DIV/0!</v>
      </c>
      <c r="L423" s="8">
        <v>0</v>
      </c>
      <c r="M423" s="17" t="e">
        <f t="shared" si="110"/>
        <v>#DIV/0!</v>
      </c>
      <c r="N423" s="8">
        <v>0</v>
      </c>
      <c r="O423" s="17" t="e">
        <f t="shared" si="93"/>
        <v>#DIV/0!</v>
      </c>
      <c r="P423" s="8">
        <v>0</v>
      </c>
      <c r="Q423" s="17" t="e">
        <f t="shared" si="94"/>
        <v>#DIV/0!</v>
      </c>
      <c r="R423" s="8">
        <v>0</v>
      </c>
      <c r="S423" s="17" t="e">
        <f t="shared" si="95"/>
        <v>#DIV/0!</v>
      </c>
      <c r="T423" s="8">
        <v>0</v>
      </c>
      <c r="U423" s="17" t="e">
        <f t="shared" si="96"/>
        <v>#DIV/0!</v>
      </c>
      <c r="V423" s="8">
        <v>0</v>
      </c>
      <c r="W423" s="17" t="e">
        <f t="shared" si="97"/>
        <v>#DIV/0!</v>
      </c>
      <c r="X423" s="8">
        <v>0</v>
      </c>
      <c r="Y423" s="17" t="e">
        <f t="shared" si="98"/>
        <v>#DIV/0!</v>
      </c>
      <c r="Z423" s="8">
        <v>0</v>
      </c>
      <c r="AA423" s="17" t="e">
        <f t="shared" si="99"/>
        <v>#DIV/0!</v>
      </c>
      <c r="AB423" s="8">
        <v>0</v>
      </c>
      <c r="AC423" s="17" t="e">
        <f t="shared" si="100"/>
        <v>#DIV/0!</v>
      </c>
      <c r="AD423" s="8">
        <v>0</v>
      </c>
      <c r="AE423" s="17" t="e">
        <f t="shared" si="101"/>
        <v>#DIV/0!</v>
      </c>
      <c r="AF423" s="8">
        <v>0</v>
      </c>
      <c r="AG423" s="17" t="e">
        <f t="shared" si="102"/>
        <v>#DIV/0!</v>
      </c>
      <c r="AH423" s="8">
        <v>0</v>
      </c>
      <c r="AI423" s="17" t="e">
        <f t="shared" si="103"/>
        <v>#DIV/0!</v>
      </c>
      <c r="AJ423" s="8">
        <v>0</v>
      </c>
      <c r="AK423" s="17" t="e">
        <f t="shared" si="104"/>
        <v>#DIV/0!</v>
      </c>
      <c r="AL423" s="8">
        <v>0</v>
      </c>
      <c r="AM423" s="17" t="e">
        <f t="shared" si="105"/>
        <v>#DIV/0!</v>
      </c>
      <c r="AN423" s="8">
        <v>0</v>
      </c>
      <c r="AO423" s="17" t="e">
        <f t="shared" si="106"/>
        <v>#DIV/0!</v>
      </c>
      <c r="AP423" s="8">
        <v>0</v>
      </c>
      <c r="AQ423" s="17" t="e">
        <f t="shared" si="107"/>
        <v>#DIV/0!</v>
      </c>
      <c r="AR423" s="8">
        <v>0</v>
      </c>
      <c r="AS423" s="17" t="e">
        <f t="shared" si="108"/>
        <v>#DIV/0!</v>
      </c>
      <c r="AT423" s="8">
        <v>0</v>
      </c>
      <c r="AU423" s="17" t="e">
        <f t="shared" si="109"/>
        <v>#DIV/0!</v>
      </c>
      <c r="AV423" s="76"/>
      <c r="AW423" s="76"/>
      <c r="AX423" s="76"/>
      <c r="AY423" s="76"/>
      <c r="AZ423" s="76"/>
    </row>
    <row r="424" spans="1:52" ht="13.9">
      <c r="A424" s="14"/>
      <c r="B424" s="73"/>
      <c r="C424" s="86">
        <v>0</v>
      </c>
      <c r="D424" s="8">
        <v>0</v>
      </c>
      <c r="E424" s="16" t="e">
        <f t="shared" si="89"/>
        <v>#DIV/0!</v>
      </c>
      <c r="F424" s="8">
        <v>0</v>
      </c>
      <c r="G424" s="16" t="e">
        <f t="shared" si="90"/>
        <v>#DIV/0!</v>
      </c>
      <c r="H424" s="8">
        <v>0</v>
      </c>
      <c r="I424" s="17" t="e">
        <f t="shared" si="91"/>
        <v>#DIV/0!</v>
      </c>
      <c r="J424" s="8">
        <v>0</v>
      </c>
      <c r="K424" s="17" t="e">
        <f t="shared" si="92"/>
        <v>#DIV/0!</v>
      </c>
      <c r="L424" s="8">
        <v>0</v>
      </c>
      <c r="M424" s="17" t="e">
        <f t="shared" si="110"/>
        <v>#DIV/0!</v>
      </c>
      <c r="N424" s="8">
        <v>0</v>
      </c>
      <c r="O424" s="17" t="e">
        <f t="shared" si="93"/>
        <v>#DIV/0!</v>
      </c>
      <c r="P424" s="8">
        <v>0</v>
      </c>
      <c r="Q424" s="17" t="e">
        <f t="shared" si="94"/>
        <v>#DIV/0!</v>
      </c>
      <c r="R424" s="8">
        <v>0</v>
      </c>
      <c r="S424" s="17" t="e">
        <f t="shared" si="95"/>
        <v>#DIV/0!</v>
      </c>
      <c r="T424" s="8">
        <v>0</v>
      </c>
      <c r="U424" s="17" t="e">
        <f t="shared" si="96"/>
        <v>#DIV/0!</v>
      </c>
      <c r="V424" s="8">
        <v>0</v>
      </c>
      <c r="W424" s="17" t="e">
        <f t="shared" si="97"/>
        <v>#DIV/0!</v>
      </c>
      <c r="X424" s="8">
        <v>0</v>
      </c>
      <c r="Y424" s="17" t="e">
        <f t="shared" si="98"/>
        <v>#DIV/0!</v>
      </c>
      <c r="Z424" s="8">
        <v>0</v>
      </c>
      <c r="AA424" s="17" t="e">
        <f t="shared" si="99"/>
        <v>#DIV/0!</v>
      </c>
      <c r="AB424" s="8">
        <v>0</v>
      </c>
      <c r="AC424" s="17" t="e">
        <f t="shared" si="100"/>
        <v>#DIV/0!</v>
      </c>
      <c r="AD424" s="8">
        <v>0</v>
      </c>
      <c r="AE424" s="17" t="e">
        <f t="shared" si="101"/>
        <v>#DIV/0!</v>
      </c>
      <c r="AF424" s="8">
        <v>0</v>
      </c>
      <c r="AG424" s="17" t="e">
        <f t="shared" si="102"/>
        <v>#DIV/0!</v>
      </c>
      <c r="AH424" s="8">
        <v>0</v>
      </c>
      <c r="AI424" s="17" t="e">
        <f t="shared" si="103"/>
        <v>#DIV/0!</v>
      </c>
      <c r="AJ424" s="8">
        <v>0</v>
      </c>
      <c r="AK424" s="17" t="e">
        <f t="shared" si="104"/>
        <v>#DIV/0!</v>
      </c>
      <c r="AL424" s="8">
        <v>0</v>
      </c>
      <c r="AM424" s="17" t="e">
        <f t="shared" si="105"/>
        <v>#DIV/0!</v>
      </c>
      <c r="AN424" s="8">
        <v>0</v>
      </c>
      <c r="AO424" s="17" t="e">
        <f t="shared" si="106"/>
        <v>#DIV/0!</v>
      </c>
      <c r="AP424" s="8">
        <v>0</v>
      </c>
      <c r="AQ424" s="17" t="e">
        <f t="shared" si="107"/>
        <v>#DIV/0!</v>
      </c>
      <c r="AR424" s="8">
        <v>0</v>
      </c>
      <c r="AS424" s="17" t="e">
        <f t="shared" si="108"/>
        <v>#DIV/0!</v>
      </c>
      <c r="AT424" s="8">
        <v>0</v>
      </c>
      <c r="AU424" s="17" t="e">
        <f t="shared" si="109"/>
        <v>#DIV/0!</v>
      </c>
      <c r="AV424" s="76"/>
      <c r="AW424" s="76"/>
      <c r="AX424" s="76"/>
      <c r="AY424" s="76"/>
      <c r="AZ424" s="76"/>
    </row>
    <row r="425" spans="1:52" ht="13.9">
      <c r="A425" s="14"/>
      <c r="B425" s="73"/>
      <c r="C425" s="86">
        <v>0</v>
      </c>
      <c r="D425" s="8">
        <v>0</v>
      </c>
      <c r="E425" s="16" t="e">
        <f t="shared" si="89"/>
        <v>#DIV/0!</v>
      </c>
      <c r="F425" s="8">
        <v>0</v>
      </c>
      <c r="G425" s="16" t="e">
        <f t="shared" si="90"/>
        <v>#DIV/0!</v>
      </c>
      <c r="H425" s="8">
        <v>0</v>
      </c>
      <c r="I425" s="17" t="e">
        <f t="shared" si="91"/>
        <v>#DIV/0!</v>
      </c>
      <c r="J425" s="8">
        <v>0</v>
      </c>
      <c r="K425" s="17" t="e">
        <f t="shared" si="92"/>
        <v>#DIV/0!</v>
      </c>
      <c r="L425" s="8">
        <v>0</v>
      </c>
      <c r="M425" s="17" t="e">
        <f t="shared" si="110"/>
        <v>#DIV/0!</v>
      </c>
      <c r="N425" s="8">
        <v>0</v>
      </c>
      <c r="O425" s="17" t="e">
        <f t="shared" si="93"/>
        <v>#DIV/0!</v>
      </c>
      <c r="P425" s="8">
        <v>0</v>
      </c>
      <c r="Q425" s="17" t="e">
        <f t="shared" si="94"/>
        <v>#DIV/0!</v>
      </c>
      <c r="R425" s="8">
        <v>0</v>
      </c>
      <c r="S425" s="17" t="e">
        <f t="shared" si="95"/>
        <v>#DIV/0!</v>
      </c>
      <c r="T425" s="8">
        <v>0</v>
      </c>
      <c r="U425" s="17" t="e">
        <f t="shared" si="96"/>
        <v>#DIV/0!</v>
      </c>
      <c r="V425" s="8">
        <v>0</v>
      </c>
      <c r="W425" s="17" t="e">
        <f t="shared" si="97"/>
        <v>#DIV/0!</v>
      </c>
      <c r="X425" s="8">
        <v>0</v>
      </c>
      <c r="Y425" s="17" t="e">
        <f t="shared" si="98"/>
        <v>#DIV/0!</v>
      </c>
      <c r="Z425" s="8">
        <v>0</v>
      </c>
      <c r="AA425" s="17" t="e">
        <f t="shared" si="99"/>
        <v>#DIV/0!</v>
      </c>
      <c r="AB425" s="8">
        <v>0</v>
      </c>
      <c r="AC425" s="17" t="e">
        <f t="shared" si="100"/>
        <v>#DIV/0!</v>
      </c>
      <c r="AD425" s="8">
        <v>0</v>
      </c>
      <c r="AE425" s="17" t="e">
        <f t="shared" si="101"/>
        <v>#DIV/0!</v>
      </c>
      <c r="AF425" s="8">
        <v>0</v>
      </c>
      <c r="AG425" s="17" t="e">
        <f t="shared" si="102"/>
        <v>#DIV/0!</v>
      </c>
      <c r="AH425" s="8">
        <v>0</v>
      </c>
      <c r="AI425" s="17" t="e">
        <f t="shared" si="103"/>
        <v>#DIV/0!</v>
      </c>
      <c r="AJ425" s="8">
        <v>0</v>
      </c>
      <c r="AK425" s="17" t="e">
        <f t="shared" si="104"/>
        <v>#DIV/0!</v>
      </c>
      <c r="AL425" s="8">
        <v>0</v>
      </c>
      <c r="AM425" s="17" t="e">
        <f t="shared" si="105"/>
        <v>#DIV/0!</v>
      </c>
      <c r="AN425" s="8">
        <v>0</v>
      </c>
      <c r="AO425" s="17" t="e">
        <f t="shared" si="106"/>
        <v>#DIV/0!</v>
      </c>
      <c r="AP425" s="8">
        <v>0</v>
      </c>
      <c r="AQ425" s="17" t="e">
        <f t="shared" si="107"/>
        <v>#DIV/0!</v>
      </c>
      <c r="AR425" s="8">
        <v>0</v>
      </c>
      <c r="AS425" s="17" t="e">
        <f t="shared" si="108"/>
        <v>#DIV/0!</v>
      </c>
      <c r="AT425" s="8">
        <v>0</v>
      </c>
      <c r="AU425" s="17" t="e">
        <f t="shared" si="109"/>
        <v>#DIV/0!</v>
      </c>
      <c r="AV425" s="76"/>
      <c r="AW425" s="76"/>
      <c r="AX425" s="76"/>
      <c r="AY425" s="76"/>
      <c r="AZ425" s="76"/>
    </row>
    <row r="426" spans="1:52" ht="13.9">
      <c r="A426" s="14"/>
      <c r="B426" s="73"/>
      <c r="C426" s="86">
        <v>0</v>
      </c>
      <c r="D426" s="8">
        <v>0</v>
      </c>
      <c r="E426" s="16" t="e">
        <f t="shared" si="89"/>
        <v>#DIV/0!</v>
      </c>
      <c r="F426" s="8">
        <v>0</v>
      </c>
      <c r="G426" s="16" t="e">
        <f t="shared" si="90"/>
        <v>#DIV/0!</v>
      </c>
      <c r="H426" s="8">
        <v>0</v>
      </c>
      <c r="I426" s="17" t="e">
        <f t="shared" si="91"/>
        <v>#DIV/0!</v>
      </c>
      <c r="J426" s="8">
        <v>0</v>
      </c>
      <c r="K426" s="17" t="e">
        <f t="shared" si="92"/>
        <v>#DIV/0!</v>
      </c>
      <c r="L426" s="8">
        <v>0</v>
      </c>
      <c r="M426" s="17" t="e">
        <f t="shared" si="110"/>
        <v>#DIV/0!</v>
      </c>
      <c r="N426" s="8">
        <v>0</v>
      </c>
      <c r="O426" s="17" t="e">
        <f t="shared" si="93"/>
        <v>#DIV/0!</v>
      </c>
      <c r="P426" s="8">
        <v>0</v>
      </c>
      <c r="Q426" s="17" t="e">
        <f t="shared" si="94"/>
        <v>#DIV/0!</v>
      </c>
      <c r="R426" s="8">
        <v>0</v>
      </c>
      <c r="S426" s="17" t="e">
        <f t="shared" si="95"/>
        <v>#DIV/0!</v>
      </c>
      <c r="T426" s="8">
        <v>0</v>
      </c>
      <c r="U426" s="17" t="e">
        <f t="shared" si="96"/>
        <v>#DIV/0!</v>
      </c>
      <c r="V426" s="8">
        <v>0</v>
      </c>
      <c r="W426" s="17" t="e">
        <f t="shared" si="97"/>
        <v>#DIV/0!</v>
      </c>
      <c r="X426" s="8">
        <v>0</v>
      </c>
      <c r="Y426" s="17" t="e">
        <f t="shared" si="98"/>
        <v>#DIV/0!</v>
      </c>
      <c r="Z426" s="8">
        <v>0</v>
      </c>
      <c r="AA426" s="17" t="e">
        <f t="shared" si="99"/>
        <v>#DIV/0!</v>
      </c>
      <c r="AB426" s="8">
        <v>0</v>
      </c>
      <c r="AC426" s="17" t="e">
        <f t="shared" si="100"/>
        <v>#DIV/0!</v>
      </c>
      <c r="AD426" s="8">
        <v>0</v>
      </c>
      <c r="AE426" s="17" t="e">
        <f t="shared" si="101"/>
        <v>#DIV/0!</v>
      </c>
      <c r="AF426" s="8">
        <v>0</v>
      </c>
      <c r="AG426" s="17" t="e">
        <f t="shared" si="102"/>
        <v>#DIV/0!</v>
      </c>
      <c r="AH426" s="8">
        <v>0</v>
      </c>
      <c r="AI426" s="17" t="e">
        <f t="shared" si="103"/>
        <v>#DIV/0!</v>
      </c>
      <c r="AJ426" s="8">
        <v>0</v>
      </c>
      <c r="AK426" s="17" t="e">
        <f t="shared" si="104"/>
        <v>#DIV/0!</v>
      </c>
      <c r="AL426" s="8">
        <v>0</v>
      </c>
      <c r="AM426" s="17" t="e">
        <f t="shared" si="105"/>
        <v>#DIV/0!</v>
      </c>
      <c r="AN426" s="8">
        <v>0</v>
      </c>
      <c r="AO426" s="17" t="e">
        <f t="shared" si="106"/>
        <v>#DIV/0!</v>
      </c>
      <c r="AP426" s="8">
        <v>0</v>
      </c>
      <c r="AQ426" s="17" t="e">
        <f t="shared" si="107"/>
        <v>#DIV/0!</v>
      </c>
      <c r="AR426" s="8">
        <v>0</v>
      </c>
      <c r="AS426" s="17" t="e">
        <f t="shared" si="108"/>
        <v>#DIV/0!</v>
      </c>
      <c r="AT426" s="8">
        <v>0</v>
      </c>
      <c r="AU426" s="17" t="e">
        <f t="shared" si="109"/>
        <v>#DIV/0!</v>
      </c>
      <c r="AV426" s="76"/>
      <c r="AW426" s="76"/>
      <c r="AX426" s="76"/>
      <c r="AY426" s="76"/>
      <c r="AZ426" s="76"/>
    </row>
    <row r="427" spans="1:52" ht="13.9">
      <c r="A427" s="14"/>
      <c r="B427" s="73"/>
      <c r="C427" s="86">
        <v>0</v>
      </c>
      <c r="D427" s="8">
        <v>0</v>
      </c>
      <c r="E427" s="16" t="e">
        <f t="shared" si="89"/>
        <v>#DIV/0!</v>
      </c>
      <c r="F427" s="8">
        <v>0</v>
      </c>
      <c r="G427" s="16" t="e">
        <f t="shared" si="90"/>
        <v>#DIV/0!</v>
      </c>
      <c r="H427" s="8">
        <v>0</v>
      </c>
      <c r="I427" s="17" t="e">
        <f t="shared" si="91"/>
        <v>#DIV/0!</v>
      </c>
      <c r="J427" s="8">
        <v>0</v>
      </c>
      <c r="K427" s="17" t="e">
        <f t="shared" si="92"/>
        <v>#DIV/0!</v>
      </c>
      <c r="L427" s="8">
        <v>0</v>
      </c>
      <c r="M427" s="17" t="e">
        <f t="shared" si="110"/>
        <v>#DIV/0!</v>
      </c>
      <c r="N427" s="8">
        <v>0</v>
      </c>
      <c r="O427" s="17" t="e">
        <f t="shared" si="93"/>
        <v>#DIV/0!</v>
      </c>
      <c r="P427" s="8">
        <v>0</v>
      </c>
      <c r="Q427" s="17" t="e">
        <f t="shared" si="94"/>
        <v>#DIV/0!</v>
      </c>
      <c r="R427" s="8">
        <v>0</v>
      </c>
      <c r="S427" s="17" t="e">
        <f t="shared" si="95"/>
        <v>#DIV/0!</v>
      </c>
      <c r="T427" s="8">
        <v>0</v>
      </c>
      <c r="U427" s="17" t="e">
        <f t="shared" si="96"/>
        <v>#DIV/0!</v>
      </c>
      <c r="V427" s="8">
        <v>0</v>
      </c>
      <c r="W427" s="17" t="e">
        <f t="shared" si="97"/>
        <v>#DIV/0!</v>
      </c>
      <c r="X427" s="8">
        <v>0</v>
      </c>
      <c r="Y427" s="17" t="e">
        <f t="shared" si="98"/>
        <v>#DIV/0!</v>
      </c>
      <c r="Z427" s="8">
        <v>0</v>
      </c>
      <c r="AA427" s="17" t="e">
        <f t="shared" si="99"/>
        <v>#DIV/0!</v>
      </c>
      <c r="AB427" s="8">
        <v>0</v>
      </c>
      <c r="AC427" s="17" t="e">
        <f t="shared" si="100"/>
        <v>#DIV/0!</v>
      </c>
      <c r="AD427" s="8">
        <v>0</v>
      </c>
      <c r="AE427" s="17" t="e">
        <f t="shared" si="101"/>
        <v>#DIV/0!</v>
      </c>
      <c r="AF427" s="8">
        <v>0</v>
      </c>
      <c r="AG427" s="17" t="e">
        <f t="shared" si="102"/>
        <v>#DIV/0!</v>
      </c>
      <c r="AH427" s="8">
        <v>0</v>
      </c>
      <c r="AI427" s="17" t="e">
        <f t="shared" si="103"/>
        <v>#DIV/0!</v>
      </c>
      <c r="AJ427" s="8">
        <v>0</v>
      </c>
      <c r="AK427" s="17" t="e">
        <f t="shared" si="104"/>
        <v>#DIV/0!</v>
      </c>
      <c r="AL427" s="8">
        <v>0</v>
      </c>
      <c r="AM427" s="17" t="e">
        <f t="shared" si="105"/>
        <v>#DIV/0!</v>
      </c>
      <c r="AN427" s="8">
        <v>0</v>
      </c>
      <c r="AO427" s="17" t="e">
        <f t="shared" si="106"/>
        <v>#DIV/0!</v>
      </c>
      <c r="AP427" s="8">
        <v>0</v>
      </c>
      <c r="AQ427" s="17" t="e">
        <f t="shared" si="107"/>
        <v>#DIV/0!</v>
      </c>
      <c r="AR427" s="8">
        <v>0</v>
      </c>
      <c r="AS427" s="17" t="e">
        <f t="shared" si="108"/>
        <v>#DIV/0!</v>
      </c>
      <c r="AT427" s="8">
        <v>0</v>
      </c>
      <c r="AU427" s="17" t="e">
        <f t="shared" si="109"/>
        <v>#DIV/0!</v>
      </c>
      <c r="AV427" s="76"/>
      <c r="AW427" s="76"/>
      <c r="AX427" s="76"/>
      <c r="AY427" s="76"/>
      <c r="AZ427" s="76"/>
    </row>
    <row r="428" spans="1:52" ht="13.9">
      <c r="A428" s="14"/>
      <c r="B428" s="73"/>
      <c r="C428" s="86">
        <v>0</v>
      </c>
      <c r="D428" s="8">
        <v>0</v>
      </c>
      <c r="E428" s="16" t="e">
        <f t="shared" si="89"/>
        <v>#DIV/0!</v>
      </c>
      <c r="F428" s="8">
        <v>0</v>
      </c>
      <c r="G428" s="16" t="e">
        <f t="shared" si="90"/>
        <v>#DIV/0!</v>
      </c>
      <c r="H428" s="8">
        <v>0</v>
      </c>
      <c r="I428" s="17" t="e">
        <f t="shared" si="91"/>
        <v>#DIV/0!</v>
      </c>
      <c r="J428" s="8">
        <v>0</v>
      </c>
      <c r="K428" s="17" t="e">
        <f t="shared" si="92"/>
        <v>#DIV/0!</v>
      </c>
      <c r="L428" s="8">
        <v>0</v>
      </c>
      <c r="M428" s="17" t="e">
        <f t="shared" si="110"/>
        <v>#DIV/0!</v>
      </c>
      <c r="N428" s="8">
        <v>0</v>
      </c>
      <c r="O428" s="17" t="e">
        <f t="shared" si="93"/>
        <v>#DIV/0!</v>
      </c>
      <c r="P428" s="8">
        <v>0</v>
      </c>
      <c r="Q428" s="17" t="e">
        <f t="shared" si="94"/>
        <v>#DIV/0!</v>
      </c>
      <c r="R428" s="8">
        <v>0</v>
      </c>
      <c r="S428" s="17" t="e">
        <f t="shared" si="95"/>
        <v>#DIV/0!</v>
      </c>
      <c r="T428" s="8">
        <v>0</v>
      </c>
      <c r="U428" s="17" t="e">
        <f t="shared" si="96"/>
        <v>#DIV/0!</v>
      </c>
      <c r="V428" s="8">
        <v>0</v>
      </c>
      <c r="W428" s="17" t="e">
        <f t="shared" si="97"/>
        <v>#DIV/0!</v>
      </c>
      <c r="X428" s="8">
        <v>0</v>
      </c>
      <c r="Y428" s="17" t="e">
        <f t="shared" si="98"/>
        <v>#DIV/0!</v>
      </c>
      <c r="Z428" s="8">
        <v>0</v>
      </c>
      <c r="AA428" s="17" t="e">
        <f t="shared" si="99"/>
        <v>#DIV/0!</v>
      </c>
      <c r="AB428" s="8">
        <v>0</v>
      </c>
      <c r="AC428" s="17" t="e">
        <f t="shared" si="100"/>
        <v>#DIV/0!</v>
      </c>
      <c r="AD428" s="8">
        <v>0</v>
      </c>
      <c r="AE428" s="17" t="e">
        <f t="shared" si="101"/>
        <v>#DIV/0!</v>
      </c>
      <c r="AF428" s="8">
        <v>0</v>
      </c>
      <c r="AG428" s="17" t="e">
        <f t="shared" si="102"/>
        <v>#DIV/0!</v>
      </c>
      <c r="AH428" s="8">
        <v>0</v>
      </c>
      <c r="AI428" s="17" t="e">
        <f t="shared" si="103"/>
        <v>#DIV/0!</v>
      </c>
      <c r="AJ428" s="8">
        <v>0</v>
      </c>
      <c r="AK428" s="17" t="e">
        <f t="shared" si="104"/>
        <v>#DIV/0!</v>
      </c>
      <c r="AL428" s="8">
        <v>0</v>
      </c>
      <c r="AM428" s="17" t="e">
        <f t="shared" si="105"/>
        <v>#DIV/0!</v>
      </c>
      <c r="AN428" s="8">
        <v>0</v>
      </c>
      <c r="AO428" s="17" t="e">
        <f t="shared" si="106"/>
        <v>#DIV/0!</v>
      </c>
      <c r="AP428" s="8">
        <v>0</v>
      </c>
      <c r="AQ428" s="17" t="e">
        <f t="shared" si="107"/>
        <v>#DIV/0!</v>
      </c>
      <c r="AR428" s="8">
        <v>0</v>
      </c>
      <c r="AS428" s="17" t="e">
        <f t="shared" si="108"/>
        <v>#DIV/0!</v>
      </c>
      <c r="AT428" s="8">
        <v>0</v>
      </c>
      <c r="AU428" s="17" t="e">
        <f t="shared" si="109"/>
        <v>#DIV/0!</v>
      </c>
      <c r="AV428" s="76"/>
      <c r="AW428" s="76"/>
      <c r="AX428" s="76"/>
      <c r="AY428" s="76"/>
      <c r="AZ428" s="76"/>
    </row>
    <row r="429" spans="1:52" ht="13.9">
      <c r="A429" s="14"/>
      <c r="B429" s="73"/>
      <c r="C429" s="86">
        <v>0</v>
      </c>
      <c r="D429" s="8">
        <v>0</v>
      </c>
      <c r="E429" s="16" t="e">
        <f t="shared" si="89"/>
        <v>#DIV/0!</v>
      </c>
      <c r="F429" s="8">
        <v>0</v>
      </c>
      <c r="G429" s="16" t="e">
        <f t="shared" si="90"/>
        <v>#DIV/0!</v>
      </c>
      <c r="H429" s="8">
        <v>0</v>
      </c>
      <c r="I429" s="17" t="e">
        <f t="shared" si="91"/>
        <v>#DIV/0!</v>
      </c>
      <c r="J429" s="8">
        <v>0</v>
      </c>
      <c r="K429" s="17" t="e">
        <f t="shared" si="92"/>
        <v>#DIV/0!</v>
      </c>
      <c r="L429" s="8">
        <v>0</v>
      </c>
      <c r="M429" s="17" t="e">
        <f t="shared" si="110"/>
        <v>#DIV/0!</v>
      </c>
      <c r="N429" s="8">
        <v>0</v>
      </c>
      <c r="O429" s="17" t="e">
        <f t="shared" si="93"/>
        <v>#DIV/0!</v>
      </c>
      <c r="P429" s="8">
        <v>0</v>
      </c>
      <c r="Q429" s="17" t="e">
        <f t="shared" si="94"/>
        <v>#DIV/0!</v>
      </c>
      <c r="R429" s="8">
        <v>0</v>
      </c>
      <c r="S429" s="17" t="e">
        <f t="shared" si="95"/>
        <v>#DIV/0!</v>
      </c>
      <c r="T429" s="8">
        <v>0</v>
      </c>
      <c r="U429" s="17" t="e">
        <f t="shared" si="96"/>
        <v>#DIV/0!</v>
      </c>
      <c r="V429" s="8">
        <v>0</v>
      </c>
      <c r="W429" s="17" t="e">
        <f t="shared" si="97"/>
        <v>#DIV/0!</v>
      </c>
      <c r="X429" s="8">
        <v>0</v>
      </c>
      <c r="Y429" s="17" t="e">
        <f t="shared" si="98"/>
        <v>#DIV/0!</v>
      </c>
      <c r="Z429" s="8">
        <v>0</v>
      </c>
      <c r="AA429" s="17" t="e">
        <f t="shared" si="99"/>
        <v>#DIV/0!</v>
      </c>
      <c r="AB429" s="8">
        <v>0</v>
      </c>
      <c r="AC429" s="17" t="e">
        <f t="shared" si="100"/>
        <v>#DIV/0!</v>
      </c>
      <c r="AD429" s="8">
        <v>0</v>
      </c>
      <c r="AE429" s="17" t="e">
        <f t="shared" si="101"/>
        <v>#DIV/0!</v>
      </c>
      <c r="AF429" s="8">
        <v>0</v>
      </c>
      <c r="AG429" s="17" t="e">
        <f t="shared" si="102"/>
        <v>#DIV/0!</v>
      </c>
      <c r="AH429" s="8">
        <v>0</v>
      </c>
      <c r="AI429" s="17" t="e">
        <f t="shared" si="103"/>
        <v>#DIV/0!</v>
      </c>
      <c r="AJ429" s="8">
        <v>0</v>
      </c>
      <c r="AK429" s="17" t="e">
        <f t="shared" si="104"/>
        <v>#DIV/0!</v>
      </c>
      <c r="AL429" s="8">
        <v>0</v>
      </c>
      <c r="AM429" s="17" t="e">
        <f t="shared" si="105"/>
        <v>#DIV/0!</v>
      </c>
      <c r="AN429" s="8">
        <v>0</v>
      </c>
      <c r="AO429" s="17" t="e">
        <f t="shared" si="106"/>
        <v>#DIV/0!</v>
      </c>
      <c r="AP429" s="8">
        <v>0</v>
      </c>
      <c r="AQ429" s="17" t="e">
        <f t="shared" si="107"/>
        <v>#DIV/0!</v>
      </c>
      <c r="AR429" s="8">
        <v>0</v>
      </c>
      <c r="AS429" s="17" t="e">
        <f t="shared" si="108"/>
        <v>#DIV/0!</v>
      </c>
      <c r="AT429" s="8">
        <v>0</v>
      </c>
      <c r="AU429" s="17" t="e">
        <f t="shared" si="109"/>
        <v>#DIV/0!</v>
      </c>
      <c r="AV429" s="76"/>
      <c r="AW429" s="76"/>
      <c r="AX429" s="76"/>
      <c r="AY429" s="76"/>
      <c r="AZ429" s="76"/>
    </row>
    <row r="430" spans="1:52" ht="13.9">
      <c r="A430" s="14"/>
      <c r="B430" s="73"/>
      <c r="C430" s="86">
        <v>0</v>
      </c>
      <c r="D430" s="8">
        <v>0</v>
      </c>
      <c r="E430" s="16" t="e">
        <f t="shared" si="89"/>
        <v>#DIV/0!</v>
      </c>
      <c r="F430" s="8">
        <v>0</v>
      </c>
      <c r="G430" s="16" t="e">
        <f t="shared" si="90"/>
        <v>#DIV/0!</v>
      </c>
      <c r="H430" s="8">
        <v>0</v>
      </c>
      <c r="I430" s="17" t="e">
        <f t="shared" si="91"/>
        <v>#DIV/0!</v>
      </c>
      <c r="J430" s="8">
        <v>0</v>
      </c>
      <c r="K430" s="17" t="e">
        <f t="shared" si="92"/>
        <v>#DIV/0!</v>
      </c>
      <c r="L430" s="8">
        <v>0</v>
      </c>
      <c r="M430" s="17" t="e">
        <f t="shared" si="110"/>
        <v>#DIV/0!</v>
      </c>
      <c r="N430" s="8">
        <v>0</v>
      </c>
      <c r="O430" s="17" t="e">
        <f t="shared" si="93"/>
        <v>#DIV/0!</v>
      </c>
      <c r="P430" s="8">
        <v>0</v>
      </c>
      <c r="Q430" s="17" t="e">
        <f t="shared" si="94"/>
        <v>#DIV/0!</v>
      </c>
      <c r="R430" s="8">
        <v>0</v>
      </c>
      <c r="S430" s="17" t="e">
        <f t="shared" si="95"/>
        <v>#DIV/0!</v>
      </c>
      <c r="T430" s="8">
        <v>0</v>
      </c>
      <c r="U430" s="17" t="e">
        <f t="shared" si="96"/>
        <v>#DIV/0!</v>
      </c>
      <c r="V430" s="8">
        <v>0</v>
      </c>
      <c r="W430" s="17" t="e">
        <f t="shared" si="97"/>
        <v>#DIV/0!</v>
      </c>
      <c r="X430" s="8">
        <v>0</v>
      </c>
      <c r="Y430" s="17" t="e">
        <f t="shared" si="98"/>
        <v>#DIV/0!</v>
      </c>
      <c r="Z430" s="8">
        <v>0</v>
      </c>
      <c r="AA430" s="17" t="e">
        <f t="shared" si="99"/>
        <v>#DIV/0!</v>
      </c>
      <c r="AB430" s="8">
        <v>0</v>
      </c>
      <c r="AC430" s="17" t="e">
        <f t="shared" si="100"/>
        <v>#DIV/0!</v>
      </c>
      <c r="AD430" s="8">
        <v>0</v>
      </c>
      <c r="AE430" s="17" t="e">
        <f t="shared" si="101"/>
        <v>#DIV/0!</v>
      </c>
      <c r="AF430" s="8">
        <v>0</v>
      </c>
      <c r="AG430" s="17" t="e">
        <f t="shared" si="102"/>
        <v>#DIV/0!</v>
      </c>
      <c r="AH430" s="8">
        <v>0</v>
      </c>
      <c r="AI430" s="17" t="e">
        <f t="shared" si="103"/>
        <v>#DIV/0!</v>
      </c>
      <c r="AJ430" s="8">
        <v>0</v>
      </c>
      <c r="AK430" s="17" t="e">
        <f t="shared" si="104"/>
        <v>#DIV/0!</v>
      </c>
      <c r="AL430" s="8">
        <v>0</v>
      </c>
      <c r="AM430" s="17" t="e">
        <f t="shared" si="105"/>
        <v>#DIV/0!</v>
      </c>
      <c r="AN430" s="8">
        <v>0</v>
      </c>
      <c r="AO430" s="17" t="e">
        <f t="shared" si="106"/>
        <v>#DIV/0!</v>
      </c>
      <c r="AP430" s="8">
        <v>0</v>
      </c>
      <c r="AQ430" s="17" t="e">
        <f t="shared" si="107"/>
        <v>#DIV/0!</v>
      </c>
      <c r="AR430" s="8">
        <v>0</v>
      </c>
      <c r="AS430" s="17" t="e">
        <f t="shared" si="108"/>
        <v>#DIV/0!</v>
      </c>
      <c r="AT430" s="8">
        <v>0</v>
      </c>
      <c r="AU430" s="17" t="e">
        <f t="shared" si="109"/>
        <v>#DIV/0!</v>
      </c>
      <c r="AV430" s="76"/>
      <c r="AW430" s="76"/>
      <c r="AX430" s="76"/>
      <c r="AY430" s="76"/>
      <c r="AZ430" s="76"/>
    </row>
    <row r="431" spans="1:52" ht="13.9">
      <c r="A431" s="14"/>
      <c r="B431" s="73"/>
      <c r="C431" s="86">
        <v>0</v>
      </c>
      <c r="D431" s="8">
        <v>0</v>
      </c>
      <c r="E431" s="16" t="e">
        <f t="shared" si="89"/>
        <v>#DIV/0!</v>
      </c>
      <c r="F431" s="8">
        <v>0</v>
      </c>
      <c r="G431" s="16" t="e">
        <f t="shared" si="90"/>
        <v>#DIV/0!</v>
      </c>
      <c r="H431" s="8">
        <v>0</v>
      </c>
      <c r="I431" s="17" t="e">
        <f t="shared" si="91"/>
        <v>#DIV/0!</v>
      </c>
      <c r="J431" s="8">
        <v>0</v>
      </c>
      <c r="K431" s="17" t="e">
        <f t="shared" si="92"/>
        <v>#DIV/0!</v>
      </c>
      <c r="L431" s="8">
        <v>0</v>
      </c>
      <c r="M431" s="17" t="e">
        <f t="shared" si="110"/>
        <v>#DIV/0!</v>
      </c>
      <c r="N431" s="8">
        <v>0</v>
      </c>
      <c r="O431" s="17" t="e">
        <f t="shared" si="93"/>
        <v>#DIV/0!</v>
      </c>
      <c r="P431" s="8">
        <v>0</v>
      </c>
      <c r="Q431" s="17" t="e">
        <f t="shared" si="94"/>
        <v>#DIV/0!</v>
      </c>
      <c r="R431" s="8">
        <v>0</v>
      </c>
      <c r="S431" s="17" t="e">
        <f t="shared" si="95"/>
        <v>#DIV/0!</v>
      </c>
      <c r="T431" s="8">
        <v>0</v>
      </c>
      <c r="U431" s="17" t="e">
        <f t="shared" si="96"/>
        <v>#DIV/0!</v>
      </c>
      <c r="V431" s="8">
        <v>0</v>
      </c>
      <c r="W431" s="17" t="e">
        <f t="shared" si="97"/>
        <v>#DIV/0!</v>
      </c>
      <c r="X431" s="8">
        <v>0</v>
      </c>
      <c r="Y431" s="17" t="e">
        <f t="shared" si="98"/>
        <v>#DIV/0!</v>
      </c>
      <c r="Z431" s="8">
        <v>0</v>
      </c>
      <c r="AA431" s="17" t="e">
        <f t="shared" si="99"/>
        <v>#DIV/0!</v>
      </c>
      <c r="AB431" s="8">
        <v>0</v>
      </c>
      <c r="AC431" s="17" t="e">
        <f t="shared" si="100"/>
        <v>#DIV/0!</v>
      </c>
      <c r="AD431" s="8">
        <v>0</v>
      </c>
      <c r="AE431" s="17" t="e">
        <f t="shared" si="101"/>
        <v>#DIV/0!</v>
      </c>
      <c r="AF431" s="8">
        <v>0</v>
      </c>
      <c r="AG431" s="17" t="e">
        <f t="shared" si="102"/>
        <v>#DIV/0!</v>
      </c>
      <c r="AH431" s="8">
        <v>0</v>
      </c>
      <c r="AI431" s="17" t="e">
        <f t="shared" si="103"/>
        <v>#DIV/0!</v>
      </c>
      <c r="AJ431" s="8">
        <v>0</v>
      </c>
      <c r="AK431" s="17" t="e">
        <f t="shared" si="104"/>
        <v>#DIV/0!</v>
      </c>
      <c r="AL431" s="8">
        <v>0</v>
      </c>
      <c r="AM431" s="17" t="e">
        <f t="shared" si="105"/>
        <v>#DIV/0!</v>
      </c>
      <c r="AN431" s="8">
        <v>0</v>
      </c>
      <c r="AO431" s="17" t="e">
        <f t="shared" si="106"/>
        <v>#DIV/0!</v>
      </c>
      <c r="AP431" s="8">
        <v>0</v>
      </c>
      <c r="AQ431" s="17" t="e">
        <f t="shared" si="107"/>
        <v>#DIV/0!</v>
      </c>
      <c r="AR431" s="8">
        <v>0</v>
      </c>
      <c r="AS431" s="17" t="e">
        <f t="shared" si="108"/>
        <v>#DIV/0!</v>
      </c>
      <c r="AT431" s="8">
        <v>0</v>
      </c>
      <c r="AU431" s="17" t="e">
        <f t="shared" si="109"/>
        <v>#DIV/0!</v>
      </c>
      <c r="AV431" s="76"/>
      <c r="AW431" s="76"/>
      <c r="AX431" s="76"/>
      <c r="AY431" s="76"/>
      <c r="AZ431" s="76"/>
    </row>
    <row r="432" spans="1:52" ht="13.9">
      <c r="A432" s="14"/>
      <c r="B432" s="73"/>
      <c r="C432" s="86">
        <v>0</v>
      </c>
      <c r="D432" s="8">
        <v>0</v>
      </c>
      <c r="E432" s="16" t="e">
        <f t="shared" si="89"/>
        <v>#DIV/0!</v>
      </c>
      <c r="F432" s="8">
        <v>0</v>
      </c>
      <c r="G432" s="16" t="e">
        <f t="shared" si="90"/>
        <v>#DIV/0!</v>
      </c>
      <c r="H432" s="8">
        <v>0</v>
      </c>
      <c r="I432" s="17" t="e">
        <f t="shared" si="91"/>
        <v>#DIV/0!</v>
      </c>
      <c r="J432" s="8">
        <v>0</v>
      </c>
      <c r="K432" s="17" t="e">
        <f t="shared" si="92"/>
        <v>#DIV/0!</v>
      </c>
      <c r="L432" s="8">
        <v>0</v>
      </c>
      <c r="M432" s="17" t="e">
        <f t="shared" si="110"/>
        <v>#DIV/0!</v>
      </c>
      <c r="N432" s="8">
        <v>0</v>
      </c>
      <c r="O432" s="17" t="e">
        <f t="shared" si="93"/>
        <v>#DIV/0!</v>
      </c>
      <c r="P432" s="8">
        <v>0</v>
      </c>
      <c r="Q432" s="17" t="e">
        <f t="shared" si="94"/>
        <v>#DIV/0!</v>
      </c>
      <c r="R432" s="8">
        <v>0</v>
      </c>
      <c r="S432" s="17" t="e">
        <f t="shared" si="95"/>
        <v>#DIV/0!</v>
      </c>
      <c r="T432" s="8">
        <v>0</v>
      </c>
      <c r="U432" s="17" t="e">
        <f t="shared" si="96"/>
        <v>#DIV/0!</v>
      </c>
      <c r="V432" s="8">
        <v>0</v>
      </c>
      <c r="W432" s="17" t="e">
        <f t="shared" si="97"/>
        <v>#DIV/0!</v>
      </c>
      <c r="X432" s="8">
        <v>0</v>
      </c>
      <c r="Y432" s="17" t="e">
        <f t="shared" si="98"/>
        <v>#DIV/0!</v>
      </c>
      <c r="Z432" s="8">
        <v>0</v>
      </c>
      <c r="AA432" s="17" t="e">
        <f t="shared" si="99"/>
        <v>#DIV/0!</v>
      </c>
      <c r="AB432" s="8">
        <v>0</v>
      </c>
      <c r="AC432" s="17" t="e">
        <f t="shared" si="100"/>
        <v>#DIV/0!</v>
      </c>
      <c r="AD432" s="8">
        <v>0</v>
      </c>
      <c r="AE432" s="17" t="e">
        <f t="shared" si="101"/>
        <v>#DIV/0!</v>
      </c>
      <c r="AF432" s="8">
        <v>0</v>
      </c>
      <c r="AG432" s="17" t="e">
        <f t="shared" si="102"/>
        <v>#DIV/0!</v>
      </c>
      <c r="AH432" s="8">
        <v>0</v>
      </c>
      <c r="AI432" s="17" t="e">
        <f t="shared" si="103"/>
        <v>#DIV/0!</v>
      </c>
      <c r="AJ432" s="8">
        <v>0</v>
      </c>
      <c r="AK432" s="17" t="e">
        <f t="shared" si="104"/>
        <v>#DIV/0!</v>
      </c>
      <c r="AL432" s="8">
        <v>0</v>
      </c>
      <c r="AM432" s="17" t="e">
        <f t="shared" si="105"/>
        <v>#DIV/0!</v>
      </c>
      <c r="AN432" s="8">
        <v>0</v>
      </c>
      <c r="AO432" s="17" t="e">
        <f t="shared" si="106"/>
        <v>#DIV/0!</v>
      </c>
      <c r="AP432" s="8">
        <v>0</v>
      </c>
      <c r="AQ432" s="17" t="e">
        <f t="shared" si="107"/>
        <v>#DIV/0!</v>
      </c>
      <c r="AR432" s="8">
        <v>0</v>
      </c>
      <c r="AS432" s="17" t="e">
        <f t="shared" si="108"/>
        <v>#DIV/0!</v>
      </c>
      <c r="AT432" s="8">
        <v>0</v>
      </c>
      <c r="AU432" s="17" t="e">
        <f t="shared" si="109"/>
        <v>#DIV/0!</v>
      </c>
      <c r="AV432" s="76"/>
      <c r="AW432" s="76"/>
      <c r="AX432" s="76"/>
      <c r="AY432" s="76"/>
      <c r="AZ432" s="76"/>
    </row>
    <row r="433" spans="1:52" ht="13.9">
      <c r="A433" s="14"/>
      <c r="B433" s="73"/>
      <c r="C433" s="86">
        <v>0</v>
      </c>
      <c r="D433" s="8">
        <v>0</v>
      </c>
      <c r="E433" s="16" t="e">
        <f t="shared" si="89"/>
        <v>#DIV/0!</v>
      </c>
      <c r="F433" s="8">
        <v>0</v>
      </c>
      <c r="G433" s="16" t="e">
        <f t="shared" si="90"/>
        <v>#DIV/0!</v>
      </c>
      <c r="H433" s="8">
        <v>0</v>
      </c>
      <c r="I433" s="17" t="e">
        <f t="shared" si="91"/>
        <v>#DIV/0!</v>
      </c>
      <c r="J433" s="8">
        <v>0</v>
      </c>
      <c r="K433" s="17" t="e">
        <f t="shared" si="92"/>
        <v>#DIV/0!</v>
      </c>
      <c r="L433" s="8">
        <v>0</v>
      </c>
      <c r="M433" s="17" t="e">
        <f t="shared" si="110"/>
        <v>#DIV/0!</v>
      </c>
      <c r="N433" s="8">
        <v>0</v>
      </c>
      <c r="O433" s="17" t="e">
        <f t="shared" si="93"/>
        <v>#DIV/0!</v>
      </c>
      <c r="P433" s="8">
        <v>0</v>
      </c>
      <c r="Q433" s="17" t="e">
        <f t="shared" si="94"/>
        <v>#DIV/0!</v>
      </c>
      <c r="R433" s="8">
        <v>0</v>
      </c>
      <c r="S433" s="17" t="e">
        <f t="shared" si="95"/>
        <v>#DIV/0!</v>
      </c>
      <c r="T433" s="8">
        <v>0</v>
      </c>
      <c r="U433" s="17" t="e">
        <f t="shared" si="96"/>
        <v>#DIV/0!</v>
      </c>
      <c r="V433" s="8">
        <v>0</v>
      </c>
      <c r="W433" s="17" t="e">
        <f t="shared" si="97"/>
        <v>#DIV/0!</v>
      </c>
      <c r="X433" s="8">
        <v>0</v>
      </c>
      <c r="Y433" s="17" t="e">
        <f t="shared" si="98"/>
        <v>#DIV/0!</v>
      </c>
      <c r="Z433" s="8">
        <v>0</v>
      </c>
      <c r="AA433" s="17" t="e">
        <f t="shared" si="99"/>
        <v>#DIV/0!</v>
      </c>
      <c r="AB433" s="8">
        <v>0</v>
      </c>
      <c r="AC433" s="17" t="e">
        <f t="shared" si="100"/>
        <v>#DIV/0!</v>
      </c>
      <c r="AD433" s="8">
        <v>0</v>
      </c>
      <c r="AE433" s="17" t="e">
        <f t="shared" si="101"/>
        <v>#DIV/0!</v>
      </c>
      <c r="AF433" s="8">
        <v>0</v>
      </c>
      <c r="AG433" s="17" t="e">
        <f t="shared" si="102"/>
        <v>#DIV/0!</v>
      </c>
      <c r="AH433" s="8">
        <v>0</v>
      </c>
      <c r="AI433" s="17" t="e">
        <f t="shared" si="103"/>
        <v>#DIV/0!</v>
      </c>
      <c r="AJ433" s="8">
        <v>0</v>
      </c>
      <c r="AK433" s="17" t="e">
        <f t="shared" si="104"/>
        <v>#DIV/0!</v>
      </c>
      <c r="AL433" s="8">
        <v>0</v>
      </c>
      <c r="AM433" s="17" t="e">
        <f t="shared" si="105"/>
        <v>#DIV/0!</v>
      </c>
      <c r="AN433" s="8">
        <v>0</v>
      </c>
      <c r="AO433" s="17" t="e">
        <f t="shared" si="106"/>
        <v>#DIV/0!</v>
      </c>
      <c r="AP433" s="8">
        <v>0</v>
      </c>
      <c r="AQ433" s="17" t="e">
        <f t="shared" si="107"/>
        <v>#DIV/0!</v>
      </c>
      <c r="AR433" s="8">
        <v>0</v>
      </c>
      <c r="AS433" s="17" t="e">
        <f t="shared" si="108"/>
        <v>#DIV/0!</v>
      </c>
      <c r="AT433" s="8">
        <v>0</v>
      </c>
      <c r="AU433" s="17" t="e">
        <f t="shared" si="109"/>
        <v>#DIV/0!</v>
      </c>
      <c r="AV433" s="76"/>
      <c r="AW433" s="76"/>
      <c r="AX433" s="76"/>
      <c r="AY433" s="76"/>
      <c r="AZ433" s="76"/>
    </row>
    <row r="434" spans="1:52" ht="13.9">
      <c r="A434" s="14"/>
      <c r="B434" s="73"/>
      <c r="C434" s="86">
        <v>0</v>
      </c>
      <c r="D434" s="8">
        <v>0</v>
      </c>
      <c r="E434" s="16" t="e">
        <f t="shared" si="89"/>
        <v>#DIV/0!</v>
      </c>
      <c r="F434" s="8">
        <v>0</v>
      </c>
      <c r="G434" s="16" t="e">
        <f t="shared" si="90"/>
        <v>#DIV/0!</v>
      </c>
      <c r="H434" s="8">
        <v>0</v>
      </c>
      <c r="I434" s="17" t="e">
        <f t="shared" si="91"/>
        <v>#DIV/0!</v>
      </c>
      <c r="J434" s="8">
        <v>0</v>
      </c>
      <c r="K434" s="17" t="e">
        <f t="shared" si="92"/>
        <v>#DIV/0!</v>
      </c>
      <c r="L434" s="8">
        <v>0</v>
      </c>
      <c r="M434" s="17" t="e">
        <f t="shared" si="110"/>
        <v>#DIV/0!</v>
      </c>
      <c r="N434" s="8">
        <v>0</v>
      </c>
      <c r="O434" s="17" t="e">
        <f t="shared" si="93"/>
        <v>#DIV/0!</v>
      </c>
      <c r="P434" s="8">
        <v>0</v>
      </c>
      <c r="Q434" s="17" t="e">
        <f t="shared" si="94"/>
        <v>#DIV/0!</v>
      </c>
      <c r="R434" s="8">
        <v>0</v>
      </c>
      <c r="S434" s="17" t="e">
        <f t="shared" si="95"/>
        <v>#DIV/0!</v>
      </c>
      <c r="T434" s="8">
        <v>0</v>
      </c>
      <c r="U434" s="17" t="e">
        <f t="shared" si="96"/>
        <v>#DIV/0!</v>
      </c>
      <c r="V434" s="8">
        <v>0</v>
      </c>
      <c r="W434" s="17" t="e">
        <f t="shared" si="97"/>
        <v>#DIV/0!</v>
      </c>
      <c r="X434" s="8">
        <v>0</v>
      </c>
      <c r="Y434" s="17" t="e">
        <f t="shared" si="98"/>
        <v>#DIV/0!</v>
      </c>
      <c r="Z434" s="8">
        <v>0</v>
      </c>
      <c r="AA434" s="17" t="e">
        <f t="shared" si="99"/>
        <v>#DIV/0!</v>
      </c>
      <c r="AB434" s="8">
        <v>0</v>
      </c>
      <c r="AC434" s="17" t="e">
        <f t="shared" si="100"/>
        <v>#DIV/0!</v>
      </c>
      <c r="AD434" s="8">
        <v>0</v>
      </c>
      <c r="AE434" s="17" t="e">
        <f t="shared" si="101"/>
        <v>#DIV/0!</v>
      </c>
      <c r="AF434" s="8">
        <v>0</v>
      </c>
      <c r="AG434" s="17" t="e">
        <f t="shared" si="102"/>
        <v>#DIV/0!</v>
      </c>
      <c r="AH434" s="8">
        <v>0</v>
      </c>
      <c r="AI434" s="17" t="e">
        <f t="shared" si="103"/>
        <v>#DIV/0!</v>
      </c>
      <c r="AJ434" s="8">
        <v>0</v>
      </c>
      <c r="AK434" s="17" t="e">
        <f t="shared" si="104"/>
        <v>#DIV/0!</v>
      </c>
      <c r="AL434" s="8">
        <v>0</v>
      </c>
      <c r="AM434" s="17" t="e">
        <f t="shared" si="105"/>
        <v>#DIV/0!</v>
      </c>
      <c r="AN434" s="8">
        <v>0</v>
      </c>
      <c r="AO434" s="17" t="e">
        <f t="shared" si="106"/>
        <v>#DIV/0!</v>
      </c>
      <c r="AP434" s="8">
        <v>0</v>
      </c>
      <c r="AQ434" s="17" t="e">
        <f t="shared" si="107"/>
        <v>#DIV/0!</v>
      </c>
      <c r="AR434" s="8">
        <v>0</v>
      </c>
      <c r="AS434" s="17" t="e">
        <f t="shared" si="108"/>
        <v>#DIV/0!</v>
      </c>
      <c r="AT434" s="8">
        <v>0</v>
      </c>
      <c r="AU434" s="17" t="e">
        <f t="shared" si="109"/>
        <v>#DIV/0!</v>
      </c>
      <c r="AV434" s="76"/>
      <c r="AW434" s="76"/>
      <c r="AX434" s="76"/>
      <c r="AY434" s="76"/>
      <c r="AZ434" s="76"/>
    </row>
    <row r="435" spans="1:52" ht="13.9">
      <c r="A435" s="14"/>
      <c r="B435" s="73"/>
      <c r="C435" s="86">
        <v>0</v>
      </c>
      <c r="D435" s="8">
        <v>0</v>
      </c>
      <c r="E435" s="16" t="e">
        <f t="shared" si="89"/>
        <v>#DIV/0!</v>
      </c>
      <c r="F435" s="8">
        <v>0</v>
      </c>
      <c r="G435" s="16" t="e">
        <f t="shared" si="90"/>
        <v>#DIV/0!</v>
      </c>
      <c r="H435" s="8">
        <v>0</v>
      </c>
      <c r="I435" s="17" t="e">
        <f t="shared" si="91"/>
        <v>#DIV/0!</v>
      </c>
      <c r="J435" s="8">
        <v>0</v>
      </c>
      <c r="K435" s="17" t="e">
        <f t="shared" si="92"/>
        <v>#DIV/0!</v>
      </c>
      <c r="L435" s="8">
        <v>0</v>
      </c>
      <c r="M435" s="17" t="e">
        <f t="shared" si="110"/>
        <v>#DIV/0!</v>
      </c>
      <c r="N435" s="8">
        <v>0</v>
      </c>
      <c r="O435" s="17" t="e">
        <f t="shared" si="93"/>
        <v>#DIV/0!</v>
      </c>
      <c r="P435" s="8">
        <v>0</v>
      </c>
      <c r="Q435" s="17" t="e">
        <f t="shared" si="94"/>
        <v>#DIV/0!</v>
      </c>
      <c r="R435" s="8">
        <v>0</v>
      </c>
      <c r="S435" s="17" t="e">
        <f t="shared" si="95"/>
        <v>#DIV/0!</v>
      </c>
      <c r="T435" s="8">
        <v>0</v>
      </c>
      <c r="U435" s="17" t="e">
        <f t="shared" si="96"/>
        <v>#DIV/0!</v>
      </c>
      <c r="V435" s="8">
        <v>0</v>
      </c>
      <c r="W435" s="17" t="e">
        <f t="shared" si="97"/>
        <v>#DIV/0!</v>
      </c>
      <c r="X435" s="8">
        <v>0</v>
      </c>
      <c r="Y435" s="17" t="e">
        <f t="shared" si="98"/>
        <v>#DIV/0!</v>
      </c>
      <c r="Z435" s="8">
        <v>0</v>
      </c>
      <c r="AA435" s="17" t="e">
        <f t="shared" si="99"/>
        <v>#DIV/0!</v>
      </c>
      <c r="AB435" s="8">
        <v>0</v>
      </c>
      <c r="AC435" s="17" t="e">
        <f t="shared" si="100"/>
        <v>#DIV/0!</v>
      </c>
      <c r="AD435" s="8">
        <v>0</v>
      </c>
      <c r="AE435" s="17" t="e">
        <f t="shared" si="101"/>
        <v>#DIV/0!</v>
      </c>
      <c r="AF435" s="8">
        <v>0</v>
      </c>
      <c r="AG435" s="17" t="e">
        <f t="shared" si="102"/>
        <v>#DIV/0!</v>
      </c>
      <c r="AH435" s="8">
        <v>0</v>
      </c>
      <c r="AI435" s="17" t="e">
        <f t="shared" si="103"/>
        <v>#DIV/0!</v>
      </c>
      <c r="AJ435" s="8">
        <v>0</v>
      </c>
      <c r="AK435" s="17" t="e">
        <f t="shared" si="104"/>
        <v>#DIV/0!</v>
      </c>
      <c r="AL435" s="8">
        <v>0</v>
      </c>
      <c r="AM435" s="17" t="e">
        <f t="shared" si="105"/>
        <v>#DIV/0!</v>
      </c>
      <c r="AN435" s="8">
        <v>0</v>
      </c>
      <c r="AO435" s="17" t="e">
        <f t="shared" si="106"/>
        <v>#DIV/0!</v>
      </c>
      <c r="AP435" s="8">
        <v>0</v>
      </c>
      <c r="AQ435" s="17" t="e">
        <f t="shared" si="107"/>
        <v>#DIV/0!</v>
      </c>
      <c r="AR435" s="8">
        <v>0</v>
      </c>
      <c r="AS435" s="17" t="e">
        <f t="shared" si="108"/>
        <v>#DIV/0!</v>
      </c>
      <c r="AT435" s="8">
        <v>0</v>
      </c>
      <c r="AU435" s="17" t="e">
        <f t="shared" si="109"/>
        <v>#DIV/0!</v>
      </c>
      <c r="AV435" s="76"/>
      <c r="AW435" s="76"/>
      <c r="AX435" s="76"/>
      <c r="AY435" s="76"/>
      <c r="AZ435" s="76"/>
    </row>
    <row r="436" spans="1:52" ht="13.9">
      <c r="A436" s="14"/>
      <c r="B436" s="73"/>
      <c r="C436" s="86">
        <v>0</v>
      </c>
      <c r="D436" s="8">
        <v>0</v>
      </c>
      <c r="E436" s="16" t="e">
        <f t="shared" si="89"/>
        <v>#DIV/0!</v>
      </c>
      <c r="F436" s="8">
        <v>0</v>
      </c>
      <c r="G436" s="16" t="e">
        <f t="shared" si="90"/>
        <v>#DIV/0!</v>
      </c>
      <c r="H436" s="8">
        <v>0</v>
      </c>
      <c r="I436" s="17" t="e">
        <f t="shared" si="91"/>
        <v>#DIV/0!</v>
      </c>
      <c r="J436" s="8">
        <v>0</v>
      </c>
      <c r="K436" s="17" t="e">
        <f t="shared" si="92"/>
        <v>#DIV/0!</v>
      </c>
      <c r="L436" s="8">
        <v>0</v>
      </c>
      <c r="M436" s="17" t="e">
        <f t="shared" si="110"/>
        <v>#DIV/0!</v>
      </c>
      <c r="N436" s="8">
        <v>0</v>
      </c>
      <c r="O436" s="17" t="e">
        <f t="shared" si="93"/>
        <v>#DIV/0!</v>
      </c>
      <c r="P436" s="8">
        <v>0</v>
      </c>
      <c r="Q436" s="17" t="e">
        <f t="shared" si="94"/>
        <v>#DIV/0!</v>
      </c>
      <c r="R436" s="8">
        <v>0</v>
      </c>
      <c r="S436" s="17" t="e">
        <f t="shared" si="95"/>
        <v>#DIV/0!</v>
      </c>
      <c r="T436" s="8">
        <v>0</v>
      </c>
      <c r="U436" s="17" t="e">
        <f t="shared" si="96"/>
        <v>#DIV/0!</v>
      </c>
      <c r="V436" s="8">
        <v>0</v>
      </c>
      <c r="W436" s="17" t="e">
        <f t="shared" si="97"/>
        <v>#DIV/0!</v>
      </c>
      <c r="X436" s="8">
        <v>0</v>
      </c>
      <c r="Y436" s="17" t="e">
        <f t="shared" si="98"/>
        <v>#DIV/0!</v>
      </c>
      <c r="Z436" s="8">
        <v>0</v>
      </c>
      <c r="AA436" s="17" t="e">
        <f t="shared" si="99"/>
        <v>#DIV/0!</v>
      </c>
      <c r="AB436" s="8">
        <v>0</v>
      </c>
      <c r="AC436" s="17" t="e">
        <f t="shared" si="100"/>
        <v>#DIV/0!</v>
      </c>
      <c r="AD436" s="8">
        <v>0</v>
      </c>
      <c r="AE436" s="17" t="e">
        <f t="shared" si="101"/>
        <v>#DIV/0!</v>
      </c>
      <c r="AF436" s="8">
        <v>0</v>
      </c>
      <c r="AG436" s="17" t="e">
        <f t="shared" si="102"/>
        <v>#DIV/0!</v>
      </c>
      <c r="AH436" s="8">
        <v>0</v>
      </c>
      <c r="AI436" s="17" t="e">
        <f t="shared" si="103"/>
        <v>#DIV/0!</v>
      </c>
      <c r="AJ436" s="8">
        <v>0</v>
      </c>
      <c r="AK436" s="17" t="e">
        <f t="shared" si="104"/>
        <v>#DIV/0!</v>
      </c>
      <c r="AL436" s="8">
        <v>0</v>
      </c>
      <c r="AM436" s="17" t="e">
        <f t="shared" si="105"/>
        <v>#DIV/0!</v>
      </c>
      <c r="AN436" s="8">
        <v>0</v>
      </c>
      <c r="AO436" s="17" t="e">
        <f t="shared" si="106"/>
        <v>#DIV/0!</v>
      </c>
      <c r="AP436" s="8">
        <v>0</v>
      </c>
      <c r="AQ436" s="17" t="e">
        <f t="shared" si="107"/>
        <v>#DIV/0!</v>
      </c>
      <c r="AR436" s="8">
        <v>0</v>
      </c>
      <c r="AS436" s="17" t="e">
        <f t="shared" si="108"/>
        <v>#DIV/0!</v>
      </c>
      <c r="AT436" s="8">
        <v>0</v>
      </c>
      <c r="AU436" s="17" t="e">
        <f t="shared" si="109"/>
        <v>#DIV/0!</v>
      </c>
      <c r="AV436" s="76"/>
      <c r="AW436" s="76"/>
      <c r="AX436" s="76"/>
      <c r="AY436" s="76"/>
      <c r="AZ436" s="76"/>
    </row>
    <row r="437" spans="1:52" ht="13.9">
      <c r="A437" s="14"/>
      <c r="B437" s="73"/>
      <c r="C437" s="86">
        <v>0</v>
      </c>
      <c r="D437" s="8">
        <v>0</v>
      </c>
      <c r="E437" s="16" t="e">
        <f t="shared" si="89"/>
        <v>#DIV/0!</v>
      </c>
      <c r="F437" s="8">
        <v>0</v>
      </c>
      <c r="G437" s="16" t="e">
        <f t="shared" si="90"/>
        <v>#DIV/0!</v>
      </c>
      <c r="H437" s="8">
        <v>0</v>
      </c>
      <c r="I437" s="17" t="e">
        <f t="shared" si="91"/>
        <v>#DIV/0!</v>
      </c>
      <c r="J437" s="8">
        <v>0</v>
      </c>
      <c r="K437" s="17" t="e">
        <f t="shared" si="92"/>
        <v>#DIV/0!</v>
      </c>
      <c r="L437" s="8">
        <v>0</v>
      </c>
      <c r="M437" s="17" t="e">
        <f t="shared" si="110"/>
        <v>#DIV/0!</v>
      </c>
      <c r="N437" s="8">
        <v>0</v>
      </c>
      <c r="O437" s="17" t="e">
        <f t="shared" si="93"/>
        <v>#DIV/0!</v>
      </c>
      <c r="P437" s="8">
        <v>0</v>
      </c>
      <c r="Q437" s="17" t="e">
        <f t="shared" si="94"/>
        <v>#DIV/0!</v>
      </c>
      <c r="R437" s="8">
        <v>0</v>
      </c>
      <c r="S437" s="17" t="e">
        <f t="shared" si="95"/>
        <v>#DIV/0!</v>
      </c>
      <c r="T437" s="8">
        <v>0</v>
      </c>
      <c r="U437" s="17" t="e">
        <f t="shared" si="96"/>
        <v>#DIV/0!</v>
      </c>
      <c r="V437" s="8">
        <v>0</v>
      </c>
      <c r="W437" s="17" t="e">
        <f t="shared" si="97"/>
        <v>#DIV/0!</v>
      </c>
      <c r="X437" s="8">
        <v>0</v>
      </c>
      <c r="Y437" s="17" t="e">
        <f t="shared" si="98"/>
        <v>#DIV/0!</v>
      </c>
      <c r="Z437" s="8">
        <v>0</v>
      </c>
      <c r="AA437" s="17" t="e">
        <f t="shared" si="99"/>
        <v>#DIV/0!</v>
      </c>
      <c r="AB437" s="8">
        <v>0</v>
      </c>
      <c r="AC437" s="17" t="e">
        <f t="shared" si="100"/>
        <v>#DIV/0!</v>
      </c>
      <c r="AD437" s="8">
        <v>0</v>
      </c>
      <c r="AE437" s="17" t="e">
        <f t="shared" si="101"/>
        <v>#DIV/0!</v>
      </c>
      <c r="AF437" s="8">
        <v>0</v>
      </c>
      <c r="AG437" s="17" t="e">
        <f t="shared" si="102"/>
        <v>#DIV/0!</v>
      </c>
      <c r="AH437" s="8">
        <v>0</v>
      </c>
      <c r="AI437" s="17" t="e">
        <f t="shared" si="103"/>
        <v>#DIV/0!</v>
      </c>
      <c r="AJ437" s="8">
        <v>0</v>
      </c>
      <c r="AK437" s="17" t="e">
        <f t="shared" si="104"/>
        <v>#DIV/0!</v>
      </c>
      <c r="AL437" s="8">
        <v>0</v>
      </c>
      <c r="AM437" s="17" t="e">
        <f t="shared" si="105"/>
        <v>#DIV/0!</v>
      </c>
      <c r="AN437" s="8">
        <v>0</v>
      </c>
      <c r="AO437" s="17" t="e">
        <f t="shared" si="106"/>
        <v>#DIV/0!</v>
      </c>
      <c r="AP437" s="8">
        <v>0</v>
      </c>
      <c r="AQ437" s="17" t="e">
        <f t="shared" si="107"/>
        <v>#DIV/0!</v>
      </c>
      <c r="AR437" s="8">
        <v>0</v>
      </c>
      <c r="AS437" s="17" t="e">
        <f t="shared" si="108"/>
        <v>#DIV/0!</v>
      </c>
      <c r="AT437" s="8">
        <v>0</v>
      </c>
      <c r="AU437" s="17" t="e">
        <f t="shared" si="109"/>
        <v>#DIV/0!</v>
      </c>
      <c r="AV437" s="76"/>
      <c r="AW437" s="76"/>
      <c r="AX437" s="76"/>
      <c r="AY437" s="76"/>
      <c r="AZ437" s="76"/>
    </row>
    <row r="438" spans="1:52" ht="13.9">
      <c r="A438" s="14"/>
      <c r="B438" s="73"/>
      <c r="C438" s="86">
        <v>0</v>
      </c>
      <c r="D438" s="8">
        <v>0</v>
      </c>
      <c r="E438" s="16" t="e">
        <f t="shared" si="89"/>
        <v>#DIV/0!</v>
      </c>
      <c r="F438" s="8">
        <v>0</v>
      </c>
      <c r="G438" s="16" t="e">
        <f t="shared" si="90"/>
        <v>#DIV/0!</v>
      </c>
      <c r="H438" s="8">
        <v>0</v>
      </c>
      <c r="I438" s="17" t="e">
        <f t="shared" si="91"/>
        <v>#DIV/0!</v>
      </c>
      <c r="J438" s="8">
        <v>0</v>
      </c>
      <c r="K438" s="17" t="e">
        <f t="shared" si="92"/>
        <v>#DIV/0!</v>
      </c>
      <c r="L438" s="8">
        <v>0</v>
      </c>
      <c r="M438" s="17" t="e">
        <f t="shared" si="110"/>
        <v>#DIV/0!</v>
      </c>
      <c r="N438" s="8">
        <v>0</v>
      </c>
      <c r="O438" s="17" t="e">
        <f t="shared" si="93"/>
        <v>#DIV/0!</v>
      </c>
      <c r="P438" s="8">
        <v>0</v>
      </c>
      <c r="Q438" s="17" t="e">
        <f t="shared" si="94"/>
        <v>#DIV/0!</v>
      </c>
      <c r="R438" s="8">
        <v>0</v>
      </c>
      <c r="S438" s="17" t="e">
        <f t="shared" si="95"/>
        <v>#DIV/0!</v>
      </c>
      <c r="T438" s="8">
        <v>0</v>
      </c>
      <c r="U438" s="17" t="e">
        <f t="shared" si="96"/>
        <v>#DIV/0!</v>
      </c>
      <c r="V438" s="8">
        <v>0</v>
      </c>
      <c r="W438" s="17" t="e">
        <f t="shared" si="97"/>
        <v>#DIV/0!</v>
      </c>
      <c r="X438" s="8">
        <v>0</v>
      </c>
      <c r="Y438" s="17" t="e">
        <f t="shared" si="98"/>
        <v>#DIV/0!</v>
      </c>
      <c r="Z438" s="8">
        <v>0</v>
      </c>
      <c r="AA438" s="17" t="e">
        <f t="shared" si="99"/>
        <v>#DIV/0!</v>
      </c>
      <c r="AB438" s="8">
        <v>0</v>
      </c>
      <c r="AC438" s="17" t="e">
        <f t="shared" si="100"/>
        <v>#DIV/0!</v>
      </c>
      <c r="AD438" s="8">
        <v>0</v>
      </c>
      <c r="AE438" s="17" t="e">
        <f t="shared" si="101"/>
        <v>#DIV/0!</v>
      </c>
      <c r="AF438" s="8">
        <v>0</v>
      </c>
      <c r="AG438" s="17" t="e">
        <f t="shared" si="102"/>
        <v>#DIV/0!</v>
      </c>
      <c r="AH438" s="8">
        <v>0</v>
      </c>
      <c r="AI438" s="17" t="e">
        <f t="shared" si="103"/>
        <v>#DIV/0!</v>
      </c>
      <c r="AJ438" s="8">
        <v>0</v>
      </c>
      <c r="AK438" s="17" t="e">
        <f t="shared" si="104"/>
        <v>#DIV/0!</v>
      </c>
      <c r="AL438" s="8">
        <v>0</v>
      </c>
      <c r="AM438" s="17" t="e">
        <f t="shared" si="105"/>
        <v>#DIV/0!</v>
      </c>
      <c r="AN438" s="8">
        <v>0</v>
      </c>
      <c r="AO438" s="17" t="e">
        <f t="shared" si="106"/>
        <v>#DIV/0!</v>
      </c>
      <c r="AP438" s="8">
        <v>0</v>
      </c>
      <c r="AQ438" s="17" t="e">
        <f t="shared" si="107"/>
        <v>#DIV/0!</v>
      </c>
      <c r="AR438" s="8">
        <v>0</v>
      </c>
      <c r="AS438" s="17" t="e">
        <f t="shared" si="108"/>
        <v>#DIV/0!</v>
      </c>
      <c r="AT438" s="8">
        <v>0</v>
      </c>
      <c r="AU438" s="17" t="e">
        <f t="shared" si="109"/>
        <v>#DIV/0!</v>
      </c>
      <c r="AV438" s="76"/>
      <c r="AW438" s="76"/>
      <c r="AX438" s="76"/>
      <c r="AY438" s="76"/>
      <c r="AZ438" s="76"/>
    </row>
    <row r="439" spans="1:52" ht="13.9">
      <c r="A439" s="14"/>
      <c r="B439" s="73"/>
      <c r="C439" s="86">
        <v>0</v>
      </c>
      <c r="D439" s="8">
        <v>0</v>
      </c>
      <c r="E439" s="16" t="e">
        <f t="shared" si="89"/>
        <v>#DIV/0!</v>
      </c>
      <c r="F439" s="8">
        <v>0</v>
      </c>
      <c r="G439" s="16" t="e">
        <f t="shared" si="90"/>
        <v>#DIV/0!</v>
      </c>
      <c r="H439" s="8">
        <v>0</v>
      </c>
      <c r="I439" s="17" t="e">
        <f t="shared" si="91"/>
        <v>#DIV/0!</v>
      </c>
      <c r="J439" s="8">
        <v>0</v>
      </c>
      <c r="K439" s="17" t="e">
        <f t="shared" si="92"/>
        <v>#DIV/0!</v>
      </c>
      <c r="L439" s="8">
        <v>0</v>
      </c>
      <c r="M439" s="17" t="e">
        <f t="shared" si="110"/>
        <v>#DIV/0!</v>
      </c>
      <c r="N439" s="8">
        <v>0</v>
      </c>
      <c r="O439" s="17" t="e">
        <f t="shared" si="93"/>
        <v>#DIV/0!</v>
      </c>
      <c r="P439" s="8">
        <v>0</v>
      </c>
      <c r="Q439" s="17" t="e">
        <f t="shared" si="94"/>
        <v>#DIV/0!</v>
      </c>
      <c r="R439" s="8">
        <v>0</v>
      </c>
      <c r="S439" s="17" t="e">
        <f t="shared" si="95"/>
        <v>#DIV/0!</v>
      </c>
      <c r="T439" s="8">
        <v>0</v>
      </c>
      <c r="U439" s="17" t="e">
        <f t="shared" si="96"/>
        <v>#DIV/0!</v>
      </c>
      <c r="V439" s="8">
        <v>0</v>
      </c>
      <c r="W439" s="17" t="e">
        <f t="shared" si="97"/>
        <v>#DIV/0!</v>
      </c>
      <c r="X439" s="8">
        <v>0</v>
      </c>
      <c r="Y439" s="17" t="e">
        <f t="shared" si="98"/>
        <v>#DIV/0!</v>
      </c>
      <c r="Z439" s="8">
        <v>0</v>
      </c>
      <c r="AA439" s="17" t="e">
        <f t="shared" si="99"/>
        <v>#DIV/0!</v>
      </c>
      <c r="AB439" s="8">
        <v>0</v>
      </c>
      <c r="AC439" s="17" t="e">
        <f t="shared" si="100"/>
        <v>#DIV/0!</v>
      </c>
      <c r="AD439" s="8">
        <v>0</v>
      </c>
      <c r="AE439" s="17" t="e">
        <f t="shared" si="101"/>
        <v>#DIV/0!</v>
      </c>
      <c r="AF439" s="8">
        <v>0</v>
      </c>
      <c r="AG439" s="17" t="e">
        <f t="shared" si="102"/>
        <v>#DIV/0!</v>
      </c>
      <c r="AH439" s="8">
        <v>0</v>
      </c>
      <c r="AI439" s="17" t="e">
        <f t="shared" si="103"/>
        <v>#DIV/0!</v>
      </c>
      <c r="AJ439" s="8">
        <v>0</v>
      </c>
      <c r="AK439" s="17" t="e">
        <f t="shared" si="104"/>
        <v>#DIV/0!</v>
      </c>
      <c r="AL439" s="8">
        <v>0</v>
      </c>
      <c r="AM439" s="17" t="e">
        <f t="shared" si="105"/>
        <v>#DIV/0!</v>
      </c>
      <c r="AN439" s="8">
        <v>0</v>
      </c>
      <c r="AO439" s="17" t="e">
        <f t="shared" si="106"/>
        <v>#DIV/0!</v>
      </c>
      <c r="AP439" s="8">
        <v>0</v>
      </c>
      <c r="AQ439" s="17" t="e">
        <f t="shared" si="107"/>
        <v>#DIV/0!</v>
      </c>
      <c r="AR439" s="8">
        <v>0</v>
      </c>
      <c r="AS439" s="17" t="e">
        <f t="shared" si="108"/>
        <v>#DIV/0!</v>
      </c>
      <c r="AT439" s="8">
        <v>0</v>
      </c>
      <c r="AU439" s="17" t="e">
        <f t="shared" si="109"/>
        <v>#DIV/0!</v>
      </c>
      <c r="AV439" s="76"/>
      <c r="AW439" s="76"/>
      <c r="AX439" s="76"/>
      <c r="AY439" s="76"/>
      <c r="AZ439" s="76"/>
    </row>
    <row r="440" spans="1:52" ht="13.9">
      <c r="A440" s="14"/>
      <c r="B440" s="73"/>
      <c r="C440" s="86">
        <v>0</v>
      </c>
      <c r="D440" s="8">
        <v>0</v>
      </c>
      <c r="E440" s="16" t="e">
        <f t="shared" si="89"/>
        <v>#DIV/0!</v>
      </c>
      <c r="F440" s="8">
        <v>0</v>
      </c>
      <c r="G440" s="16" t="e">
        <f t="shared" si="90"/>
        <v>#DIV/0!</v>
      </c>
      <c r="H440" s="8">
        <v>0</v>
      </c>
      <c r="I440" s="17" t="e">
        <f t="shared" si="91"/>
        <v>#DIV/0!</v>
      </c>
      <c r="J440" s="8">
        <v>0</v>
      </c>
      <c r="K440" s="17" t="e">
        <f t="shared" si="92"/>
        <v>#DIV/0!</v>
      </c>
      <c r="L440" s="8">
        <v>0</v>
      </c>
      <c r="M440" s="17" t="e">
        <f t="shared" si="110"/>
        <v>#DIV/0!</v>
      </c>
      <c r="N440" s="8">
        <v>0</v>
      </c>
      <c r="O440" s="17" t="e">
        <f t="shared" si="93"/>
        <v>#DIV/0!</v>
      </c>
      <c r="P440" s="8">
        <v>0</v>
      </c>
      <c r="Q440" s="17" t="e">
        <f t="shared" si="94"/>
        <v>#DIV/0!</v>
      </c>
      <c r="R440" s="8">
        <v>0</v>
      </c>
      <c r="S440" s="17" t="e">
        <f t="shared" si="95"/>
        <v>#DIV/0!</v>
      </c>
      <c r="T440" s="8">
        <v>0</v>
      </c>
      <c r="U440" s="17" t="e">
        <f t="shared" si="96"/>
        <v>#DIV/0!</v>
      </c>
      <c r="V440" s="8">
        <v>0</v>
      </c>
      <c r="W440" s="17" t="e">
        <f t="shared" si="97"/>
        <v>#DIV/0!</v>
      </c>
      <c r="X440" s="8">
        <v>0</v>
      </c>
      <c r="Y440" s="17" t="e">
        <f t="shared" si="98"/>
        <v>#DIV/0!</v>
      </c>
      <c r="Z440" s="8">
        <v>0</v>
      </c>
      <c r="AA440" s="17" t="e">
        <f t="shared" si="99"/>
        <v>#DIV/0!</v>
      </c>
      <c r="AB440" s="8">
        <v>0</v>
      </c>
      <c r="AC440" s="17" t="e">
        <f t="shared" si="100"/>
        <v>#DIV/0!</v>
      </c>
      <c r="AD440" s="8">
        <v>0</v>
      </c>
      <c r="AE440" s="17" t="e">
        <f t="shared" si="101"/>
        <v>#DIV/0!</v>
      </c>
      <c r="AF440" s="8">
        <v>0</v>
      </c>
      <c r="AG440" s="17" t="e">
        <f t="shared" si="102"/>
        <v>#DIV/0!</v>
      </c>
      <c r="AH440" s="8">
        <v>0</v>
      </c>
      <c r="AI440" s="17" t="e">
        <f t="shared" si="103"/>
        <v>#DIV/0!</v>
      </c>
      <c r="AJ440" s="8">
        <v>0</v>
      </c>
      <c r="AK440" s="17" t="e">
        <f t="shared" si="104"/>
        <v>#DIV/0!</v>
      </c>
      <c r="AL440" s="8">
        <v>0</v>
      </c>
      <c r="AM440" s="17" t="e">
        <f t="shared" si="105"/>
        <v>#DIV/0!</v>
      </c>
      <c r="AN440" s="8">
        <v>0</v>
      </c>
      <c r="AO440" s="17" t="e">
        <f t="shared" si="106"/>
        <v>#DIV/0!</v>
      </c>
      <c r="AP440" s="8">
        <v>0</v>
      </c>
      <c r="AQ440" s="17" t="e">
        <f t="shared" si="107"/>
        <v>#DIV/0!</v>
      </c>
      <c r="AR440" s="8">
        <v>0</v>
      </c>
      <c r="AS440" s="17" t="e">
        <f t="shared" si="108"/>
        <v>#DIV/0!</v>
      </c>
      <c r="AT440" s="8">
        <v>0</v>
      </c>
      <c r="AU440" s="17" t="e">
        <f t="shared" si="109"/>
        <v>#DIV/0!</v>
      </c>
      <c r="AV440" s="76"/>
      <c r="AW440" s="76"/>
      <c r="AX440" s="76"/>
      <c r="AY440" s="76"/>
      <c r="AZ440" s="76"/>
    </row>
    <row r="441" spans="1:52" ht="13.9">
      <c r="A441" s="14"/>
      <c r="B441" s="73"/>
      <c r="C441" s="86">
        <v>0</v>
      </c>
      <c r="D441" s="8">
        <v>0</v>
      </c>
      <c r="E441" s="16" t="e">
        <f t="shared" si="89"/>
        <v>#DIV/0!</v>
      </c>
      <c r="F441" s="8">
        <v>0</v>
      </c>
      <c r="G441" s="16" t="e">
        <f t="shared" si="90"/>
        <v>#DIV/0!</v>
      </c>
      <c r="H441" s="8">
        <v>0</v>
      </c>
      <c r="I441" s="17" t="e">
        <f t="shared" si="91"/>
        <v>#DIV/0!</v>
      </c>
      <c r="J441" s="8">
        <v>0</v>
      </c>
      <c r="K441" s="17" t="e">
        <f t="shared" si="92"/>
        <v>#DIV/0!</v>
      </c>
      <c r="L441" s="8">
        <v>0</v>
      </c>
      <c r="M441" s="17" t="e">
        <f t="shared" si="110"/>
        <v>#DIV/0!</v>
      </c>
      <c r="N441" s="8">
        <v>0</v>
      </c>
      <c r="O441" s="17" t="e">
        <f t="shared" si="93"/>
        <v>#DIV/0!</v>
      </c>
      <c r="P441" s="8">
        <v>0</v>
      </c>
      <c r="Q441" s="17" t="e">
        <f t="shared" si="94"/>
        <v>#DIV/0!</v>
      </c>
      <c r="R441" s="8">
        <v>0</v>
      </c>
      <c r="S441" s="17" t="e">
        <f t="shared" si="95"/>
        <v>#DIV/0!</v>
      </c>
      <c r="T441" s="8">
        <v>0</v>
      </c>
      <c r="U441" s="17" t="e">
        <f t="shared" si="96"/>
        <v>#DIV/0!</v>
      </c>
      <c r="V441" s="8">
        <v>0</v>
      </c>
      <c r="W441" s="17" t="e">
        <f t="shared" si="97"/>
        <v>#DIV/0!</v>
      </c>
      <c r="X441" s="8">
        <v>0</v>
      </c>
      <c r="Y441" s="17" t="e">
        <f t="shared" si="98"/>
        <v>#DIV/0!</v>
      </c>
      <c r="Z441" s="8">
        <v>0</v>
      </c>
      <c r="AA441" s="17" t="e">
        <f t="shared" si="99"/>
        <v>#DIV/0!</v>
      </c>
      <c r="AB441" s="8">
        <v>0</v>
      </c>
      <c r="AC441" s="17" t="e">
        <f t="shared" si="100"/>
        <v>#DIV/0!</v>
      </c>
      <c r="AD441" s="8">
        <v>0</v>
      </c>
      <c r="AE441" s="17" t="e">
        <f t="shared" si="101"/>
        <v>#DIV/0!</v>
      </c>
      <c r="AF441" s="8">
        <v>0</v>
      </c>
      <c r="AG441" s="17" t="e">
        <f t="shared" si="102"/>
        <v>#DIV/0!</v>
      </c>
      <c r="AH441" s="8">
        <v>0</v>
      </c>
      <c r="AI441" s="17" t="e">
        <f t="shared" si="103"/>
        <v>#DIV/0!</v>
      </c>
      <c r="AJ441" s="8">
        <v>0</v>
      </c>
      <c r="AK441" s="17" t="e">
        <f t="shared" si="104"/>
        <v>#DIV/0!</v>
      </c>
      <c r="AL441" s="8">
        <v>0</v>
      </c>
      <c r="AM441" s="17" t="e">
        <f t="shared" si="105"/>
        <v>#DIV/0!</v>
      </c>
      <c r="AN441" s="8">
        <v>0</v>
      </c>
      <c r="AO441" s="17" t="e">
        <f t="shared" si="106"/>
        <v>#DIV/0!</v>
      </c>
      <c r="AP441" s="8">
        <v>0</v>
      </c>
      <c r="AQ441" s="17" t="e">
        <f t="shared" si="107"/>
        <v>#DIV/0!</v>
      </c>
      <c r="AR441" s="8">
        <v>0</v>
      </c>
      <c r="AS441" s="17" t="e">
        <f t="shared" si="108"/>
        <v>#DIV/0!</v>
      </c>
      <c r="AT441" s="8">
        <v>0</v>
      </c>
      <c r="AU441" s="17" t="e">
        <f t="shared" si="109"/>
        <v>#DIV/0!</v>
      </c>
      <c r="AV441" s="76"/>
      <c r="AW441" s="76"/>
      <c r="AX441" s="76"/>
      <c r="AY441" s="76"/>
      <c r="AZ441" s="76"/>
    </row>
    <row r="442" spans="1:52" ht="13.9">
      <c r="A442" s="14"/>
      <c r="B442" s="73"/>
      <c r="C442" s="86">
        <v>0</v>
      </c>
      <c r="D442" s="8">
        <v>0</v>
      </c>
      <c r="E442" s="16" t="e">
        <f t="shared" si="89"/>
        <v>#DIV/0!</v>
      </c>
      <c r="F442" s="8">
        <v>0</v>
      </c>
      <c r="G442" s="16" t="e">
        <f t="shared" si="90"/>
        <v>#DIV/0!</v>
      </c>
      <c r="H442" s="8">
        <v>0</v>
      </c>
      <c r="I442" s="17" t="e">
        <f t="shared" si="91"/>
        <v>#DIV/0!</v>
      </c>
      <c r="J442" s="8">
        <v>0</v>
      </c>
      <c r="K442" s="17" t="e">
        <f t="shared" si="92"/>
        <v>#DIV/0!</v>
      </c>
      <c r="L442" s="8">
        <v>0</v>
      </c>
      <c r="M442" s="17" t="e">
        <f t="shared" si="110"/>
        <v>#DIV/0!</v>
      </c>
      <c r="N442" s="8">
        <v>0</v>
      </c>
      <c r="O442" s="17" t="e">
        <f t="shared" si="93"/>
        <v>#DIV/0!</v>
      </c>
      <c r="P442" s="8">
        <v>0</v>
      </c>
      <c r="Q442" s="17" t="e">
        <f t="shared" si="94"/>
        <v>#DIV/0!</v>
      </c>
      <c r="R442" s="8">
        <v>0</v>
      </c>
      <c r="S442" s="17" t="e">
        <f t="shared" si="95"/>
        <v>#DIV/0!</v>
      </c>
      <c r="T442" s="8">
        <v>0</v>
      </c>
      <c r="U442" s="17" t="e">
        <f t="shared" si="96"/>
        <v>#DIV/0!</v>
      </c>
      <c r="V442" s="8">
        <v>0</v>
      </c>
      <c r="W442" s="17" t="e">
        <f t="shared" si="97"/>
        <v>#DIV/0!</v>
      </c>
      <c r="X442" s="8">
        <v>0</v>
      </c>
      <c r="Y442" s="17" t="e">
        <f t="shared" si="98"/>
        <v>#DIV/0!</v>
      </c>
      <c r="Z442" s="8">
        <v>0</v>
      </c>
      <c r="AA442" s="17" t="e">
        <f t="shared" si="99"/>
        <v>#DIV/0!</v>
      </c>
      <c r="AB442" s="8">
        <v>0</v>
      </c>
      <c r="AC442" s="17" t="e">
        <f t="shared" si="100"/>
        <v>#DIV/0!</v>
      </c>
      <c r="AD442" s="8">
        <v>0</v>
      </c>
      <c r="AE442" s="17" t="e">
        <f t="shared" si="101"/>
        <v>#DIV/0!</v>
      </c>
      <c r="AF442" s="8">
        <v>0</v>
      </c>
      <c r="AG442" s="17" t="e">
        <f t="shared" si="102"/>
        <v>#DIV/0!</v>
      </c>
      <c r="AH442" s="8">
        <v>0</v>
      </c>
      <c r="AI442" s="17" t="e">
        <f t="shared" si="103"/>
        <v>#DIV/0!</v>
      </c>
      <c r="AJ442" s="8">
        <v>0</v>
      </c>
      <c r="AK442" s="17" t="e">
        <f t="shared" si="104"/>
        <v>#DIV/0!</v>
      </c>
      <c r="AL442" s="8">
        <v>0</v>
      </c>
      <c r="AM442" s="17" t="e">
        <f t="shared" si="105"/>
        <v>#DIV/0!</v>
      </c>
      <c r="AN442" s="8">
        <v>0</v>
      </c>
      <c r="AO442" s="17" t="e">
        <f t="shared" si="106"/>
        <v>#DIV/0!</v>
      </c>
      <c r="AP442" s="8">
        <v>0</v>
      </c>
      <c r="AQ442" s="17" t="e">
        <f t="shared" si="107"/>
        <v>#DIV/0!</v>
      </c>
      <c r="AR442" s="8">
        <v>0</v>
      </c>
      <c r="AS442" s="17" t="e">
        <f t="shared" si="108"/>
        <v>#DIV/0!</v>
      </c>
      <c r="AT442" s="8">
        <v>0</v>
      </c>
      <c r="AU442" s="17" t="e">
        <f t="shared" si="109"/>
        <v>#DIV/0!</v>
      </c>
      <c r="AV442" s="76"/>
      <c r="AW442" s="76"/>
      <c r="AX442" s="76"/>
      <c r="AY442" s="76"/>
      <c r="AZ442" s="76"/>
    </row>
    <row r="443" spans="1:52" ht="13.5">
      <c r="A443" s="14"/>
      <c r="B443" s="89"/>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row>
    <row r="444" spans="1:52" ht="13.5">
      <c r="A444" s="14"/>
      <c r="B444" s="89"/>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row>
    <row r="445" spans="1:52" ht="13.5">
      <c r="A445" s="14"/>
      <c r="B445" s="89"/>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row>
    <row r="446" spans="1:52" ht="13.5">
      <c r="A446" s="14"/>
      <c r="B446" s="89"/>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row>
    <row r="447" spans="1:52" ht="13.5">
      <c r="A447" s="14"/>
      <c r="B447" s="89"/>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row>
    <row r="448" spans="1:52" ht="13.5">
      <c r="A448" s="14"/>
      <c r="B448" s="89"/>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row>
    <row r="449" spans="1:52" ht="13.5">
      <c r="A449" s="14"/>
      <c r="B449" s="89"/>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row>
    <row r="450" spans="1:52" ht="13.5">
      <c r="A450" s="14"/>
      <c r="B450" s="89"/>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row>
    <row r="451" spans="1:52" ht="13.5">
      <c r="A451" s="14"/>
      <c r="B451" s="89"/>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row>
    <row r="452" spans="1:52" ht="13.5">
      <c r="A452" s="14"/>
      <c r="B452" s="89"/>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row>
    <row r="453" spans="1:52" ht="13.5">
      <c r="A453" s="14"/>
      <c r="B453" s="89"/>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row>
    <row r="454" spans="1:52" ht="13.5">
      <c r="A454" s="14"/>
      <c r="B454" s="89"/>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row>
    <row r="455" spans="1:52" ht="13.5">
      <c r="A455" s="14"/>
      <c r="B455" s="89"/>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row>
    <row r="456" spans="1:52" ht="13.5">
      <c r="A456" s="14"/>
      <c r="B456" s="89"/>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row>
    <row r="457" spans="1:52" ht="13.5">
      <c r="A457" s="89"/>
      <c r="B457" s="89"/>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row>
    <row r="458" spans="1:52" ht="13.5">
      <c r="A458" s="89"/>
      <c r="B458" s="89"/>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row>
    <row r="459" spans="1:52" ht="13.5">
      <c r="A459" s="89"/>
      <c r="B459" s="89"/>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row>
    <row r="460" spans="1:52" ht="13.5">
      <c r="A460" s="89"/>
      <c r="B460" s="89"/>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row>
    <row r="461" spans="1:52" ht="13.5">
      <c r="A461" s="89"/>
      <c r="B461" s="89"/>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row>
    <row r="462" spans="1:52" ht="13.5">
      <c r="A462" s="89"/>
      <c r="B462" s="89"/>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row>
    <row r="463" spans="1:52" ht="13.5">
      <c r="A463" s="89"/>
      <c r="B463" s="89"/>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row>
    <row r="464" spans="1:52" ht="13.5">
      <c r="A464" s="89"/>
      <c r="B464" s="89"/>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row>
    <row r="465" spans="1:52" ht="13.5">
      <c r="A465" s="89"/>
      <c r="B465" s="89"/>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row>
    <row r="466" spans="1:52" ht="13.5">
      <c r="A466" s="89"/>
      <c r="B466" s="89"/>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row>
    <row r="467" spans="1:52" ht="13.5">
      <c r="A467" s="89"/>
      <c r="B467" s="89"/>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row>
    <row r="468" spans="1:52" ht="13.5">
      <c r="A468" s="89"/>
      <c r="B468" s="89"/>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row>
    <row r="469" spans="1:52" ht="13.5">
      <c r="A469" s="89"/>
      <c r="B469" s="89"/>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row>
    <row r="470" spans="1:52" ht="13.5">
      <c r="A470" s="89"/>
      <c r="B470" s="89"/>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row>
    <row r="471" spans="1:52" ht="13.5">
      <c r="A471" s="89"/>
      <c r="B471" s="89"/>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row>
    <row r="472" spans="1:52" ht="13.5">
      <c r="A472" s="89"/>
      <c r="B472" s="89"/>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row>
    <row r="473" spans="1:52" ht="13.5">
      <c r="A473" s="89"/>
      <c r="B473" s="89"/>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row>
    <row r="474" spans="1:52" ht="13.5">
      <c r="A474" s="89"/>
      <c r="B474" s="89"/>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row>
    <row r="475" spans="1:52" ht="13.5">
      <c r="A475" s="89"/>
      <c r="B475" s="89"/>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row>
    <row r="476" spans="1:52" ht="13.5">
      <c r="A476" s="89"/>
      <c r="B476" s="89"/>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row>
    <row r="477" spans="1:52" ht="13.5">
      <c r="A477" s="89"/>
      <c r="B477" s="89"/>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row>
    <row r="478" spans="1:52" ht="13.5">
      <c r="A478" s="89"/>
      <c r="B478" s="89"/>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row>
    <row r="479" spans="1:52" ht="13.5">
      <c r="A479" s="89"/>
      <c r="B479" s="89"/>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row>
    <row r="480" spans="1:52" ht="13.5">
      <c r="A480" s="89"/>
      <c r="B480" s="89"/>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row>
    <row r="481" spans="1:52" ht="13.5">
      <c r="A481" s="89"/>
      <c r="B481" s="89"/>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row>
    <row r="482" spans="1:52" ht="13.5">
      <c r="A482" s="89"/>
      <c r="B482" s="89"/>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row>
    <row r="483" spans="1:52" ht="13.5">
      <c r="A483" s="89"/>
      <c r="B483" s="89"/>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row>
    <row r="484" spans="1:52" ht="13.5">
      <c r="A484" s="89"/>
      <c r="B484" s="89"/>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row>
    <row r="485" spans="1:52" ht="13.5">
      <c r="A485" s="89"/>
      <c r="B485" s="89"/>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row>
    <row r="486" spans="1:52" ht="13.5">
      <c r="A486" s="89"/>
      <c r="B486" s="89"/>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row>
    <row r="487" spans="1:52" ht="13.5">
      <c r="A487" s="89"/>
      <c r="B487" s="89"/>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row>
    <row r="488" spans="1:52" ht="13.5">
      <c r="A488" s="89"/>
      <c r="B488" s="89"/>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row>
    <row r="489" spans="1:52" ht="13.5">
      <c r="A489" s="89"/>
      <c r="B489" s="89"/>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row>
    <row r="490" spans="1:52" ht="13.5">
      <c r="A490" s="89"/>
      <c r="B490" s="89"/>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row>
    <row r="491" spans="1:52" ht="13.5">
      <c r="A491" s="89"/>
      <c r="B491" s="89"/>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row>
    <row r="492" spans="1:52" ht="13.5">
      <c r="A492" s="89"/>
      <c r="B492" s="89"/>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row>
    <row r="493" spans="1:52" ht="13.5">
      <c r="A493" s="89"/>
      <c r="B493" s="89"/>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row>
    <row r="494" spans="1:52" ht="13.5">
      <c r="A494" s="89"/>
      <c r="B494" s="89"/>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row>
    <row r="495" spans="1:52" ht="13.5">
      <c r="A495" s="89"/>
      <c r="B495" s="89"/>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row>
    <row r="496" spans="1:52" ht="13.5">
      <c r="A496" s="89"/>
      <c r="B496" s="89"/>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row>
    <row r="497" spans="1:52" ht="13.5">
      <c r="A497" s="89"/>
      <c r="B497" s="89"/>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row>
    <row r="498" spans="1:52" ht="13.5">
      <c r="A498" s="89"/>
      <c r="B498" s="89"/>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row>
    <row r="499" spans="1:52" ht="13.5">
      <c r="A499" s="89"/>
      <c r="B499" s="89"/>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row>
    <row r="500" spans="1:52" ht="13.5">
      <c r="A500" s="89"/>
      <c r="B500" s="89"/>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row>
    <row r="501" spans="1:52" ht="13.5">
      <c r="A501" s="89"/>
      <c r="B501" s="89"/>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row>
    <row r="502" spans="1:52" ht="13.5">
      <c r="A502" s="89"/>
      <c r="B502" s="89"/>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row>
    <row r="503" spans="1:52" ht="13.5">
      <c r="A503" s="89"/>
      <c r="B503" s="89"/>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row>
    <row r="504" spans="1:52" ht="13.5">
      <c r="A504" s="89"/>
      <c r="B504" s="89"/>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row>
    <row r="505" spans="1:52" ht="13.5">
      <c r="A505" s="89"/>
      <c r="B505" s="89"/>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row>
    <row r="506" spans="1:52" ht="13.5">
      <c r="A506" s="89"/>
      <c r="B506" s="89"/>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row>
    <row r="507" spans="1:52" ht="13.5">
      <c r="A507" s="89"/>
      <c r="B507" s="89"/>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row>
    <row r="508" spans="1:52" ht="13.5">
      <c r="A508" s="89"/>
      <c r="B508" s="89"/>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row>
    <row r="509" spans="1:52" ht="13.5">
      <c r="A509" s="89"/>
      <c r="B509" s="89"/>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row>
    <row r="510" spans="1:52" ht="13.5">
      <c r="A510" s="89"/>
      <c r="B510" s="89"/>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row>
    <row r="511" spans="1:52" ht="13.5">
      <c r="A511" s="89"/>
      <c r="B511" s="89"/>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row>
    <row r="512" spans="1:52" ht="13.5">
      <c r="A512" s="89"/>
      <c r="B512" s="89"/>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row>
    <row r="513" spans="1:52" ht="13.5">
      <c r="A513" s="89"/>
      <c r="B513" s="89"/>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row>
    <row r="514" spans="1:52" ht="13.5">
      <c r="A514" s="89"/>
      <c r="B514" s="89"/>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row>
    <row r="515" spans="1:52" ht="13.5">
      <c r="A515" s="89"/>
      <c r="B515" s="89"/>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row>
    <row r="516" spans="1:52" ht="13.5">
      <c r="A516" s="89"/>
      <c r="B516" s="89"/>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row>
    <row r="517" spans="1:52" ht="13.5">
      <c r="A517" s="89"/>
      <c r="B517" s="89"/>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row>
    <row r="518" spans="1:52" ht="13.5">
      <c r="A518" s="89"/>
      <c r="B518" s="89"/>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row>
    <row r="519" spans="1:52" ht="13.5">
      <c r="A519" s="89"/>
      <c r="B519" s="89"/>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row>
    <row r="520" spans="1:52" ht="13.5">
      <c r="A520" s="89"/>
      <c r="B520" s="89"/>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row>
    <row r="521" spans="1:52" ht="13.5">
      <c r="A521" s="89"/>
      <c r="B521" s="89"/>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row>
    <row r="522" spans="1:52" ht="13.5">
      <c r="A522" s="89"/>
      <c r="B522" s="89"/>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row>
    <row r="523" spans="1:52" ht="13.5">
      <c r="A523" s="89"/>
      <c r="B523" s="89"/>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row>
    <row r="524" spans="1:52" ht="13.5">
      <c r="A524" s="89"/>
      <c r="B524" s="89"/>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row>
    <row r="525" spans="1:52" ht="13.5">
      <c r="A525" s="89"/>
      <c r="B525" s="89"/>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row>
    <row r="526" spans="1:52" ht="13.5">
      <c r="A526" s="89"/>
      <c r="B526" s="89"/>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row>
    <row r="527" spans="1:52" ht="13.5">
      <c r="A527" s="89"/>
      <c r="B527" s="89"/>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row>
    <row r="528" spans="1:52" ht="13.5">
      <c r="A528" s="89"/>
      <c r="B528" s="89"/>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row>
    <row r="529" spans="1:52" ht="13.5">
      <c r="A529" s="89"/>
      <c r="B529" s="89"/>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row>
    <row r="530" spans="1:52" ht="13.5">
      <c r="A530" s="89"/>
      <c r="B530" s="89"/>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row>
    <row r="531" spans="1:52" ht="13.5">
      <c r="A531" s="89"/>
      <c r="B531" s="89"/>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row>
    <row r="532" spans="1:52" ht="13.5">
      <c r="A532" s="89"/>
      <c r="B532" s="89"/>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row>
    <row r="533" spans="1:52" ht="13.5">
      <c r="A533" s="89"/>
      <c r="B533" s="89"/>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row>
    <row r="534" spans="1:52" ht="13.5">
      <c r="A534" s="89"/>
      <c r="B534" s="89"/>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row>
    <row r="535" spans="1:52" ht="13.5">
      <c r="A535" s="89"/>
      <c r="B535" s="89"/>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row>
    <row r="536" spans="1:52" ht="13.5">
      <c r="A536" s="89"/>
      <c r="B536" s="89"/>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row>
    <row r="537" spans="1:52" ht="13.5">
      <c r="A537" s="89"/>
      <c r="B537" s="89"/>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row>
    <row r="538" spans="1:52" ht="13.5">
      <c r="A538" s="89"/>
      <c r="B538" s="89"/>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row>
    <row r="539" spans="1:52" ht="13.5">
      <c r="A539" s="89"/>
      <c r="B539" s="89"/>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row>
    <row r="540" spans="1:52" ht="13.5">
      <c r="A540" s="89"/>
      <c r="B540" s="89"/>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row>
    <row r="541" spans="1:52" ht="13.5">
      <c r="A541" s="89"/>
      <c r="B541" s="89"/>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row>
    <row r="542" spans="1:52" ht="13.5">
      <c r="A542" s="89"/>
      <c r="B542" s="89"/>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row>
    <row r="543" spans="1:52" ht="13.5">
      <c r="A543" s="89"/>
      <c r="B543" s="89"/>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row>
    <row r="544" spans="1:52" ht="13.5">
      <c r="A544" s="89"/>
      <c r="B544" s="89"/>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row>
    <row r="545" spans="1:52" ht="13.5">
      <c r="A545" s="89"/>
      <c r="B545" s="89"/>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row>
    <row r="546" spans="1:52" ht="13.5">
      <c r="A546" s="89"/>
      <c r="B546" s="89"/>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row>
    <row r="547" spans="1:52" ht="13.5">
      <c r="A547" s="89"/>
      <c r="B547" s="89"/>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row>
    <row r="548" spans="1:52" ht="13.5">
      <c r="A548" s="89"/>
      <c r="B548" s="89"/>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row>
    <row r="549" spans="1:52" ht="13.5">
      <c r="A549" s="89"/>
      <c r="B549" s="89"/>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row>
    <row r="550" spans="1:52" ht="13.5">
      <c r="A550" s="89"/>
      <c r="B550" s="89"/>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row>
    <row r="551" spans="1:52" ht="13.5">
      <c r="A551" s="89"/>
      <c r="B551" s="89"/>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row>
    <row r="552" spans="1:52" ht="13.5">
      <c r="A552" s="89"/>
      <c r="B552" s="89"/>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row>
    <row r="553" spans="1:52" ht="13.5">
      <c r="A553" s="89"/>
      <c r="B553" s="89"/>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row>
    <row r="554" spans="1:52" ht="13.5">
      <c r="A554" s="89"/>
      <c r="B554" s="89"/>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row>
    <row r="555" spans="1:52" ht="13.5">
      <c r="A555" s="89"/>
      <c r="B555" s="89"/>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row>
    <row r="556" spans="1:52" ht="13.5">
      <c r="A556" s="89"/>
      <c r="B556" s="89"/>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row>
    <row r="557" spans="1:52" ht="13.5">
      <c r="A557" s="89"/>
      <c r="B557" s="89"/>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row>
    <row r="558" spans="1:52" ht="13.5">
      <c r="A558" s="89"/>
      <c r="B558" s="89"/>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row>
    <row r="559" spans="1:52" ht="13.5">
      <c r="A559" s="89"/>
      <c r="B559" s="89"/>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row>
    <row r="560" spans="1:52" ht="13.5">
      <c r="A560" s="89"/>
      <c r="B560" s="89"/>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row>
    <row r="561" spans="1:52" ht="13.5">
      <c r="A561" s="89"/>
      <c r="B561" s="89"/>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row>
    <row r="562" spans="1:52" ht="13.5">
      <c r="A562" s="89"/>
      <c r="B562" s="89"/>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row>
    <row r="563" spans="1:52" ht="13.5">
      <c r="A563" s="89"/>
      <c r="B563" s="89"/>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row>
    <row r="564" spans="1:52" ht="13.5">
      <c r="A564" s="89"/>
      <c r="B564" s="89"/>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row>
    <row r="565" spans="1:52" ht="13.5">
      <c r="A565" s="89"/>
      <c r="B565" s="89"/>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row>
    <row r="566" spans="1:52" ht="13.5">
      <c r="A566" s="89"/>
      <c r="B566" s="89"/>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row>
    <row r="567" spans="1:52" ht="13.5">
      <c r="A567" s="89"/>
      <c r="B567" s="89"/>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row>
    <row r="568" spans="1:52" ht="13.5">
      <c r="A568" s="89"/>
      <c r="B568" s="89"/>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row>
    <row r="569" spans="1:52" ht="13.5">
      <c r="A569" s="89"/>
      <c r="B569" s="89"/>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row>
    <row r="570" spans="1:52" ht="13.5">
      <c r="A570" s="89"/>
      <c r="B570" s="89"/>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row>
    <row r="571" spans="1:52" ht="13.5">
      <c r="A571" s="89"/>
      <c r="B571" s="89"/>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row>
    <row r="572" spans="1:52" ht="13.5">
      <c r="A572" s="89"/>
      <c r="B572" s="89"/>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row>
    <row r="573" spans="1:52" ht="13.5">
      <c r="A573" s="89"/>
      <c r="B573" s="89"/>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row>
    <row r="574" spans="1:52" ht="13.5">
      <c r="A574" s="89"/>
      <c r="B574" s="89"/>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row>
    <row r="575" spans="1:52" ht="13.5">
      <c r="A575" s="89"/>
      <c r="B575" s="89"/>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row>
    <row r="576" spans="1:52" ht="13.5">
      <c r="A576" s="89"/>
      <c r="B576" s="89"/>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row>
    <row r="577" spans="1:52" ht="13.5">
      <c r="A577" s="89"/>
      <c r="B577" s="89"/>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row>
    <row r="578" spans="1:52" ht="13.5">
      <c r="A578" s="89"/>
      <c r="B578" s="89"/>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row>
    <row r="579" spans="1:52" ht="13.5">
      <c r="A579" s="89"/>
      <c r="B579" s="89"/>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row>
    <row r="580" spans="1:52" ht="13.5">
      <c r="A580" s="89"/>
      <c r="B580" s="89"/>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row>
    <row r="581" spans="1:52" ht="13.5">
      <c r="A581" s="89"/>
      <c r="B581" s="89"/>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row>
    <row r="582" spans="1:52" ht="13.5">
      <c r="A582" s="89"/>
      <c r="B582" s="89"/>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row>
    <row r="583" spans="1:52" ht="13.5">
      <c r="A583" s="89"/>
      <c r="B583" s="89"/>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row>
    <row r="584" spans="1:52" ht="13.5">
      <c r="A584" s="89"/>
      <c r="B584" s="89"/>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row>
    <row r="585" spans="1:52" ht="13.5">
      <c r="A585" s="89"/>
      <c r="B585" s="89"/>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row>
    <row r="586" spans="1:52" ht="13.5">
      <c r="A586" s="89"/>
      <c r="B586" s="89"/>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row>
    <row r="587" spans="1:52" ht="13.5">
      <c r="A587" s="89"/>
      <c r="B587" s="89"/>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row>
    <row r="588" spans="1:52" ht="13.5">
      <c r="A588" s="89"/>
      <c r="B588" s="89"/>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row>
    <row r="589" spans="1:52" ht="13.5">
      <c r="A589" s="89"/>
      <c r="B589" s="89"/>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row>
    <row r="590" spans="1:52" ht="13.5">
      <c r="A590" s="89"/>
      <c r="B590" s="89"/>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row>
    <row r="591" spans="1:52" ht="13.5">
      <c r="A591" s="89"/>
      <c r="B591" s="89"/>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row>
    <row r="592" spans="1:52" ht="13.5">
      <c r="A592" s="89"/>
      <c r="B592" s="89"/>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row>
    <row r="593" spans="1:52" ht="13.5">
      <c r="A593" s="89"/>
      <c r="B593" s="89"/>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row>
    <row r="594" spans="1:52" ht="13.5">
      <c r="A594" s="89"/>
      <c r="B594" s="89"/>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row>
    <row r="595" spans="1:52" ht="13.5">
      <c r="A595" s="89"/>
      <c r="B595" s="89"/>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row>
    <row r="596" spans="1:52" ht="13.5">
      <c r="A596" s="89"/>
      <c r="B596" s="89"/>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row>
    <row r="597" spans="1:52" ht="13.5">
      <c r="A597" s="89"/>
      <c r="B597" s="89"/>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row>
    <row r="598" spans="1:52" ht="13.5">
      <c r="A598" s="89"/>
      <c r="B598" s="89"/>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row>
    <row r="599" spans="1:52" ht="13.5">
      <c r="A599" s="89"/>
      <c r="B599" s="89"/>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row>
    <row r="600" spans="1:52" ht="13.5">
      <c r="A600" s="89"/>
      <c r="B600" s="89"/>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row>
    <row r="601" spans="1:52" ht="13.5">
      <c r="A601" s="89"/>
      <c r="B601" s="89"/>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row>
    <row r="602" spans="1:52" ht="13.5">
      <c r="A602" s="89"/>
      <c r="B602" s="89"/>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row>
    <row r="603" spans="1:52" ht="13.5">
      <c r="A603" s="89"/>
      <c r="B603" s="89"/>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row>
    <row r="604" spans="1:52" ht="13.5">
      <c r="A604" s="89"/>
      <c r="B604" s="89"/>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row>
    <row r="605" spans="1:52" ht="13.5">
      <c r="A605" s="89"/>
      <c r="B605" s="89"/>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row>
    <row r="606" spans="1:52" ht="13.5">
      <c r="A606" s="89"/>
      <c r="B606" s="89"/>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row>
    <row r="607" spans="1:52" ht="13.5">
      <c r="A607" s="89"/>
      <c r="B607" s="89"/>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row>
    <row r="608" spans="1:52" ht="13.5">
      <c r="A608" s="89"/>
      <c r="B608" s="89"/>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row>
    <row r="609" spans="1:52" ht="13.5">
      <c r="A609" s="89"/>
      <c r="B609" s="89"/>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row>
    <row r="610" spans="1:52" ht="13.5">
      <c r="A610" s="89"/>
      <c r="B610" s="89"/>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row>
    <row r="611" spans="1:52" ht="13.5">
      <c r="A611" s="89"/>
      <c r="B611" s="89"/>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row>
    <row r="612" spans="1:52" ht="13.5">
      <c r="A612" s="89"/>
      <c r="B612" s="89"/>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row>
    <row r="613" spans="1:52" ht="13.5">
      <c r="A613" s="89"/>
      <c r="B613" s="89"/>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row>
    <row r="614" spans="1:52" ht="13.5">
      <c r="A614" s="89"/>
      <c r="B614" s="89"/>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row>
    <row r="615" spans="1:52" ht="13.5">
      <c r="A615" s="89"/>
      <c r="B615" s="89"/>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row>
    <row r="616" spans="1:52" ht="13.5">
      <c r="A616" s="89"/>
      <c r="B616" s="89"/>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row>
    <row r="617" spans="1:52" ht="13.5">
      <c r="A617" s="89"/>
      <c r="B617" s="89"/>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row>
    <row r="618" spans="1:52" ht="13.5">
      <c r="A618" s="89"/>
      <c r="B618" s="89"/>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row>
    <row r="619" spans="1:52" ht="13.5">
      <c r="A619" s="89"/>
      <c r="B619" s="89"/>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row>
    <row r="620" spans="1:52" ht="13.5">
      <c r="A620" s="89"/>
      <c r="B620" s="89"/>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row>
    <row r="621" spans="1:52" ht="13.5">
      <c r="A621" s="89"/>
      <c r="B621" s="89"/>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row>
    <row r="622" spans="1:52" ht="13.5">
      <c r="A622" s="89"/>
      <c r="B622" s="89"/>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row>
    <row r="623" spans="1:52" ht="13.5">
      <c r="A623" s="89"/>
      <c r="B623" s="89"/>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row>
    <row r="624" spans="1:52" ht="13.5">
      <c r="A624" s="89"/>
      <c r="B624" s="89"/>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row>
    <row r="625" spans="1:52" ht="13.5">
      <c r="A625" s="89"/>
      <c r="B625" s="89"/>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row>
    <row r="626" spans="1:52" ht="13.5">
      <c r="A626" s="89"/>
      <c r="B626" s="89"/>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row>
    <row r="627" spans="1:52" ht="13.5">
      <c r="A627" s="89"/>
      <c r="B627" s="89"/>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row>
    <row r="628" spans="1:52" ht="13.5">
      <c r="A628" s="89"/>
      <c r="B628" s="89"/>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row>
    <row r="629" spans="1:52" ht="13.5">
      <c r="A629" s="89"/>
      <c r="B629" s="89"/>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row>
    <row r="630" spans="1:52" ht="13.5">
      <c r="A630" s="89"/>
      <c r="B630" s="89"/>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row>
    <row r="631" spans="1:52" ht="13.5">
      <c r="A631" s="89"/>
      <c r="B631" s="89"/>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row>
    <row r="632" spans="1:52" ht="13.5">
      <c r="A632" s="89"/>
      <c r="B632" s="89"/>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row>
    <row r="633" spans="1:52" ht="13.5">
      <c r="A633" s="89"/>
      <c r="B633" s="89"/>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row>
    <row r="634" spans="1:52" ht="13.5">
      <c r="A634" s="89"/>
      <c r="B634" s="89"/>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row>
    <row r="635" spans="1:52" ht="13.5">
      <c r="A635" s="89"/>
      <c r="B635" s="89"/>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row>
    <row r="636" spans="1:52" ht="13.5">
      <c r="A636" s="89"/>
      <c r="B636" s="89"/>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row>
    <row r="637" spans="1:52" ht="13.5">
      <c r="A637" s="89"/>
      <c r="B637" s="89"/>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row>
    <row r="638" spans="1:52" ht="13.5">
      <c r="A638" s="89"/>
      <c r="B638" s="89"/>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row>
    <row r="639" spans="1:52" ht="13.5">
      <c r="A639" s="89"/>
      <c r="B639" s="89"/>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row>
    <row r="640" spans="1:52" ht="13.5">
      <c r="A640" s="89"/>
      <c r="B640" s="89"/>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row>
    <row r="641" spans="1:52" ht="13.5">
      <c r="A641" s="89"/>
      <c r="B641" s="89"/>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row>
    <row r="642" spans="1:52" ht="13.5">
      <c r="A642" s="89"/>
      <c r="B642" s="89"/>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row>
    <row r="643" spans="1:52" ht="13.5">
      <c r="A643" s="89"/>
      <c r="B643" s="89"/>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row>
    <row r="644" spans="1:52" ht="13.5">
      <c r="A644" s="89"/>
      <c r="B644" s="89"/>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row>
    <row r="645" spans="1:52" ht="13.5">
      <c r="A645" s="89"/>
      <c r="B645" s="89"/>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row>
    <row r="646" spans="1:52" ht="13.5">
      <c r="A646" s="89"/>
      <c r="B646" s="89"/>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row>
    <row r="647" spans="1:52" ht="13.5">
      <c r="A647" s="89"/>
      <c r="B647" s="89"/>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row>
    <row r="648" spans="1:52" ht="13.5">
      <c r="A648" s="89"/>
      <c r="B648" s="89"/>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row>
    <row r="649" spans="1:52" ht="13.5">
      <c r="A649" s="89"/>
      <c r="B649" s="89"/>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row>
    <row r="650" spans="1:52" ht="13.5">
      <c r="A650" s="89"/>
      <c r="B650" s="89"/>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row>
    <row r="651" spans="1:52" ht="13.5">
      <c r="A651" s="89"/>
      <c r="B651" s="89"/>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row>
    <row r="652" spans="1:52" ht="13.5">
      <c r="A652" s="89"/>
      <c r="B652" s="89"/>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row>
    <row r="653" spans="1:52" ht="13.5">
      <c r="A653" s="89"/>
      <c r="B653" s="89"/>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row>
    <row r="654" spans="1:52" ht="13.5">
      <c r="A654" s="89"/>
      <c r="B654" s="89"/>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row>
    <row r="655" spans="1:52" ht="13.5">
      <c r="A655" s="89"/>
      <c r="B655" s="89"/>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row>
    <row r="656" spans="1:52" ht="13.5">
      <c r="A656" s="89"/>
      <c r="B656" s="89"/>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row>
    <row r="657" spans="1:52" ht="13.5">
      <c r="A657" s="89"/>
      <c r="B657" s="89"/>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row>
    <row r="658" spans="1:52" ht="13.5">
      <c r="A658" s="89"/>
      <c r="B658" s="89"/>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row>
    <row r="659" spans="1:52" ht="13.5">
      <c r="A659" s="89"/>
      <c r="B659" s="89"/>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row>
    <row r="660" spans="1:52" ht="13.5">
      <c r="A660" s="89"/>
      <c r="B660" s="89"/>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row>
    <row r="661" spans="1:52" ht="13.5">
      <c r="A661" s="89"/>
      <c r="B661" s="89"/>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row>
    <row r="662" spans="1:52" ht="13.5">
      <c r="A662" s="89"/>
      <c r="B662" s="89"/>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row>
    <row r="663" spans="1:52" ht="13.5">
      <c r="A663" s="89"/>
      <c r="B663" s="89"/>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row>
    <row r="664" spans="1:52" ht="13.5">
      <c r="A664" s="89"/>
      <c r="B664" s="89"/>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row>
    <row r="665" spans="1:52" ht="13.5">
      <c r="A665" s="89"/>
      <c r="B665" s="89"/>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row>
    <row r="666" spans="1:52" ht="13.5">
      <c r="A666" s="89"/>
      <c r="B666" s="89"/>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row>
    <row r="667" spans="1:52" ht="13.5">
      <c r="A667" s="89"/>
      <c r="B667" s="89"/>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row>
    <row r="668" spans="1:52" ht="13.5">
      <c r="A668" s="89"/>
      <c r="B668" s="89"/>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row>
    <row r="669" spans="1:52" ht="13.5">
      <c r="A669" s="89"/>
      <c r="B669" s="89"/>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row>
    <row r="670" spans="1:52" ht="13.5">
      <c r="A670" s="89"/>
      <c r="B670" s="89"/>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row>
    <row r="671" spans="1:52" ht="13.5">
      <c r="A671" s="89"/>
      <c r="B671" s="89"/>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row>
    <row r="672" spans="1:52" ht="13.5">
      <c r="A672" s="89"/>
      <c r="B672" s="89"/>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row>
    <row r="673" spans="1:52" ht="13.5">
      <c r="A673" s="89"/>
      <c r="B673" s="89"/>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row>
    <row r="674" spans="1:52" ht="13.5">
      <c r="A674" s="89"/>
      <c r="B674" s="89"/>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row>
    <row r="675" spans="1:52" ht="13.5">
      <c r="A675" s="89"/>
      <c r="B675" s="89"/>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row>
    <row r="676" spans="1:52" ht="13.5">
      <c r="A676" s="89"/>
      <c r="B676" s="89"/>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row>
    <row r="677" spans="1:52" ht="13.5">
      <c r="A677" s="89"/>
      <c r="B677" s="89"/>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row>
    <row r="678" spans="1:52" ht="13.5">
      <c r="A678" s="89"/>
      <c r="B678" s="89"/>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row>
    <row r="679" spans="1:52" ht="13.5">
      <c r="A679" s="89"/>
      <c r="B679" s="89"/>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row>
    <row r="680" spans="1:52" ht="13.5">
      <c r="A680" s="89"/>
      <c r="B680" s="89"/>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row>
    <row r="681" spans="1:52" ht="13.5">
      <c r="A681" s="89"/>
      <c r="B681" s="89"/>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row>
    <row r="682" spans="1:52" ht="13.5">
      <c r="A682" s="89"/>
      <c r="B682" s="89"/>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row>
    <row r="683" spans="1:52" ht="13.5">
      <c r="A683" s="89"/>
      <c r="B683" s="89"/>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row>
    <row r="684" spans="1:52" ht="13.5">
      <c r="A684" s="89"/>
      <c r="B684" s="89"/>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row>
    <row r="685" spans="1:52" ht="13.5">
      <c r="A685" s="89"/>
      <c r="B685" s="89"/>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row>
    <row r="686" spans="1:52" ht="13.5">
      <c r="A686" s="89"/>
      <c r="B686" s="89"/>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row>
    <row r="687" spans="1:52" ht="13.5">
      <c r="A687" s="89"/>
      <c r="B687" s="89"/>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row>
    <row r="688" spans="1:52" ht="13.5">
      <c r="A688" s="89"/>
      <c r="B688" s="89"/>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row>
    <row r="689" spans="1:52" ht="13.5">
      <c r="A689" s="89"/>
      <c r="B689" s="89"/>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row>
    <row r="690" spans="1:52" ht="13.5">
      <c r="A690" s="89"/>
      <c r="B690" s="89"/>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row>
    <row r="691" spans="1:52" ht="13.5">
      <c r="A691" s="89"/>
      <c r="B691" s="89"/>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row>
    <row r="692" spans="1:52" ht="13.5">
      <c r="A692" s="89"/>
      <c r="B692" s="89"/>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row>
    <row r="693" spans="1:52" ht="13.5">
      <c r="A693" s="89"/>
      <c r="B693" s="89"/>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row>
    <row r="694" spans="1:52" ht="13.5">
      <c r="A694" s="89"/>
      <c r="B694" s="89"/>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row>
    <row r="695" spans="1:52" ht="13.5">
      <c r="A695" s="89"/>
      <c r="B695" s="89"/>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row>
    <row r="696" spans="1:52" ht="13.5">
      <c r="A696" s="89"/>
      <c r="B696" s="89"/>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row>
    <row r="697" spans="1:52" ht="13.5">
      <c r="A697" s="89"/>
      <c r="B697" s="89"/>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row>
    <row r="698" spans="1:52" ht="13.5">
      <c r="A698" s="89"/>
      <c r="B698" s="89"/>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row>
    <row r="699" spans="1:52" ht="13.5">
      <c r="A699" s="89"/>
      <c r="B699" s="89"/>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row>
    <row r="700" spans="1:52" ht="13.5">
      <c r="A700" s="89"/>
      <c r="B700" s="89"/>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row>
    <row r="701" spans="1:52" ht="13.5">
      <c r="A701" s="89"/>
      <c r="B701" s="89"/>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row>
    <row r="702" spans="1:52" ht="13.5">
      <c r="A702" s="89"/>
      <c r="B702" s="89"/>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row>
    <row r="703" spans="1:52" ht="13.5">
      <c r="A703" s="89"/>
      <c r="B703" s="89"/>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row>
    <row r="704" spans="1:52" ht="13.5">
      <c r="A704" s="89"/>
      <c r="B704" s="89"/>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row>
    <row r="705" spans="1:52" ht="13.5">
      <c r="A705" s="89"/>
      <c r="B705" s="89"/>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row>
    <row r="706" spans="1:52" ht="13.5">
      <c r="A706" s="89"/>
      <c r="B706" s="89"/>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row>
    <row r="707" spans="1:52" ht="13.5">
      <c r="A707" s="89"/>
      <c r="B707" s="89"/>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row>
    <row r="708" spans="1:52" ht="13.5">
      <c r="A708" s="89"/>
      <c r="B708" s="89"/>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row>
    <row r="709" spans="1:52" ht="13.5">
      <c r="A709" s="89"/>
      <c r="B709" s="89"/>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row>
    <row r="710" spans="1:52" ht="13.5">
      <c r="A710" s="89"/>
      <c r="B710" s="89"/>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row>
    <row r="711" spans="1:52" ht="13.5">
      <c r="A711" s="89"/>
      <c r="B711" s="89"/>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row>
    <row r="712" spans="1:52" ht="13.5">
      <c r="A712" s="89"/>
      <c r="B712" s="89"/>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row>
    <row r="713" spans="1:52" ht="13.5">
      <c r="A713" s="89"/>
      <c r="B713" s="89"/>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row>
    <row r="714" spans="1:52" ht="13.5">
      <c r="A714" s="89"/>
      <c r="B714" s="89"/>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row>
    <row r="715" spans="1:52" ht="13.5">
      <c r="A715" s="89"/>
      <c r="B715" s="89"/>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row>
    <row r="716" spans="1:52" ht="13.5">
      <c r="A716" s="89"/>
      <c r="B716" s="89"/>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row>
    <row r="717" spans="1:52" ht="13.5">
      <c r="A717" s="89"/>
      <c r="B717" s="89"/>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row>
    <row r="718" spans="1:52" ht="13.5">
      <c r="A718" s="89"/>
      <c r="B718" s="89"/>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row>
    <row r="719" spans="1:52" ht="13.5">
      <c r="A719" s="89"/>
      <c r="B719" s="89"/>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row>
    <row r="720" spans="1:52" ht="13.5">
      <c r="A720" s="89"/>
      <c r="B720" s="89"/>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row>
    <row r="721" spans="1:52" ht="13.5">
      <c r="A721" s="89"/>
      <c r="B721" s="89"/>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row>
    <row r="722" spans="1:52" ht="13.5">
      <c r="A722" s="89"/>
      <c r="B722" s="89"/>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row>
    <row r="723" spans="1:52" ht="13.5">
      <c r="A723" s="89"/>
      <c r="B723" s="89"/>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row>
    <row r="724" spans="1:52" ht="13.5">
      <c r="A724" s="89"/>
      <c r="B724" s="89"/>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row>
    <row r="725" spans="1:52" ht="13.5">
      <c r="A725" s="89"/>
      <c r="B725" s="89"/>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row>
    <row r="726" spans="1:52" ht="13.5">
      <c r="A726" s="89"/>
      <c r="B726" s="89"/>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row>
    <row r="727" spans="1:52" ht="13.5">
      <c r="A727" s="89"/>
      <c r="B727" s="89"/>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row>
    <row r="728" spans="1:52" ht="13.5">
      <c r="A728" s="89"/>
      <c r="B728" s="89"/>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row>
    <row r="729" spans="1:52" ht="13.5">
      <c r="A729" s="89"/>
      <c r="B729" s="89"/>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row>
    <row r="730" spans="1:52" ht="13.5">
      <c r="A730" s="89"/>
      <c r="B730" s="89"/>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row>
    <row r="731" spans="1:52" ht="13.5">
      <c r="A731" s="89"/>
      <c r="B731" s="89"/>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row>
    <row r="732" spans="1:52" ht="13.5">
      <c r="A732" s="89"/>
      <c r="B732" s="89"/>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row>
    <row r="733" spans="1:52" ht="13.5">
      <c r="A733" s="89"/>
      <c r="B733" s="89"/>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row>
    <row r="734" spans="1:52" ht="13.5">
      <c r="A734" s="89"/>
      <c r="B734" s="89"/>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row>
    <row r="735" spans="1:52" ht="13.5">
      <c r="A735" s="89"/>
      <c r="B735" s="89"/>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row>
    <row r="736" spans="1:52" ht="13.5">
      <c r="A736" s="89"/>
      <c r="B736" s="89"/>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row>
    <row r="737" spans="1:52" ht="13.5">
      <c r="A737" s="89"/>
      <c r="B737" s="89"/>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row>
    <row r="738" spans="1:52" ht="13.5">
      <c r="A738" s="89"/>
      <c r="B738" s="89"/>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row>
    <row r="739" spans="1:52" ht="13.5">
      <c r="A739" s="89"/>
      <c r="B739" s="89"/>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row>
    <row r="740" spans="1:52" ht="13.5">
      <c r="A740" s="89"/>
      <c r="B740" s="89"/>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row>
    <row r="741" spans="1:52" ht="13.5">
      <c r="A741" s="89"/>
      <c r="B741" s="89"/>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row>
    <row r="742" spans="1:52" ht="13.5">
      <c r="A742" s="89"/>
      <c r="B742" s="89"/>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row>
    <row r="743" spans="1:52" ht="13.5">
      <c r="A743" s="89"/>
      <c r="B743" s="89"/>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row>
    <row r="744" spans="1:52" ht="13.5">
      <c r="A744" s="89"/>
      <c r="B744" s="89"/>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row>
    <row r="745" spans="1:52" ht="13.5">
      <c r="A745" s="89"/>
      <c r="B745" s="89"/>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row>
    <row r="746" spans="1:52" ht="13.5">
      <c r="A746" s="89"/>
      <c r="B746" s="89"/>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row>
    <row r="747" spans="1:52" ht="13.5">
      <c r="A747" s="89"/>
      <c r="B747" s="89"/>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row>
    <row r="748" spans="1:52" ht="13.5">
      <c r="A748" s="89"/>
      <c r="B748" s="89"/>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row>
    <row r="749" spans="1:52" ht="13.5">
      <c r="A749" s="89"/>
      <c r="B749" s="89"/>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row>
    <row r="750" spans="1:52" ht="13.5">
      <c r="A750" s="89"/>
      <c r="B750" s="89"/>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row>
    <row r="751" spans="1:52" ht="13.5">
      <c r="A751" s="89"/>
      <c r="B751" s="89"/>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row>
    <row r="752" spans="1:52" ht="13.5">
      <c r="A752" s="89"/>
      <c r="B752" s="89"/>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row>
    <row r="753" spans="1:52" ht="13.5">
      <c r="A753" s="89"/>
      <c r="B753" s="89"/>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row>
    <row r="754" spans="1:52" ht="13.5">
      <c r="A754" s="89"/>
      <c r="B754" s="89"/>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row>
    <row r="755" spans="1:52" ht="13.5">
      <c r="A755" s="89"/>
      <c r="B755" s="89"/>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row>
    <row r="756" spans="1:52" ht="13.5">
      <c r="A756" s="89"/>
      <c r="B756" s="89"/>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row>
    <row r="757" spans="1:52" ht="13.5">
      <c r="A757" s="89"/>
      <c r="B757" s="89"/>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row>
    <row r="758" spans="1:52" ht="13.5">
      <c r="A758" s="89"/>
      <c r="B758" s="89"/>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row>
    <row r="759" spans="1:52" ht="13.5">
      <c r="A759" s="89"/>
      <c r="B759" s="89"/>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row>
    <row r="760" spans="1:52" ht="13.5">
      <c r="A760" s="89"/>
      <c r="B760" s="89"/>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row>
    <row r="761" spans="1:52" ht="13.5">
      <c r="A761" s="89"/>
      <c r="B761" s="89"/>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row>
    <row r="762" spans="1:52" ht="13.5">
      <c r="A762" s="89"/>
      <c r="B762" s="89"/>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row>
    <row r="763" spans="1:52" ht="13.5">
      <c r="A763" s="89"/>
      <c r="B763" s="89"/>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row>
    <row r="764" spans="1:52" ht="13.5">
      <c r="A764" s="89"/>
      <c r="B764" s="89"/>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row>
    <row r="765" spans="1:52" ht="13.5">
      <c r="A765" s="89"/>
      <c r="B765" s="89"/>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row>
    <row r="766" spans="1:52" ht="13.5">
      <c r="A766" s="89"/>
      <c r="B766" s="89"/>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row>
    <row r="767" spans="1:52" ht="13.5">
      <c r="A767" s="89"/>
      <c r="B767" s="89"/>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row>
    <row r="768" spans="1:52" ht="13.5">
      <c r="A768" s="89"/>
      <c r="B768" s="89"/>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row>
    <row r="769" spans="1:52" ht="13.5">
      <c r="A769" s="89"/>
      <c r="B769" s="89"/>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row>
    <row r="770" spans="1:52" ht="13.5">
      <c r="A770" s="89"/>
      <c r="B770" s="89"/>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row>
    <row r="771" spans="1:52" ht="13.5">
      <c r="A771" s="89"/>
      <c r="B771" s="89"/>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row>
    <row r="772" spans="1:52" ht="13.5">
      <c r="A772" s="89"/>
      <c r="B772" s="89"/>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row>
    <row r="773" spans="1:52" ht="13.5">
      <c r="A773" s="89"/>
      <c r="B773" s="89"/>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row>
    <row r="774" spans="1:52" ht="13.5">
      <c r="A774" s="89"/>
      <c r="B774" s="89"/>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row>
    <row r="775" spans="1:52" ht="13.5">
      <c r="A775" s="89"/>
      <c r="B775" s="89"/>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row>
    <row r="776" spans="1:52" ht="13.5">
      <c r="A776" s="89"/>
      <c r="B776" s="89"/>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row>
    <row r="777" spans="1:52" ht="13.5">
      <c r="A777" s="89"/>
      <c r="B777" s="89"/>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row>
    <row r="778" spans="1:52" ht="13.5">
      <c r="A778" s="89"/>
      <c r="B778" s="89"/>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row>
    <row r="779" spans="1:52" ht="13.5">
      <c r="A779" s="89"/>
      <c r="B779" s="89"/>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row>
    <row r="780" spans="1:52" ht="13.5">
      <c r="A780" s="89"/>
      <c r="B780" s="89"/>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row>
    <row r="781" spans="1:52" ht="13.5">
      <c r="A781" s="89"/>
      <c r="B781" s="89"/>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row>
    <row r="782" spans="1:52" ht="13.5">
      <c r="A782" s="89"/>
      <c r="B782" s="89"/>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row>
    <row r="783" spans="1:52" ht="13.5">
      <c r="A783" s="89"/>
      <c r="B783" s="89"/>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row>
    <row r="784" spans="1:52" ht="13.5">
      <c r="A784" s="89"/>
      <c r="B784" s="89"/>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row>
    <row r="785" spans="1:52" ht="13.5">
      <c r="A785" s="89"/>
      <c r="B785" s="89"/>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row>
    <row r="786" spans="1:52" ht="13.5">
      <c r="A786" s="89"/>
      <c r="B786" s="89"/>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row>
    <row r="787" spans="1:52" ht="13.5">
      <c r="A787" s="89"/>
      <c r="B787" s="89"/>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row>
    <row r="788" spans="1:52" ht="13.5">
      <c r="A788" s="89"/>
      <c r="B788" s="89"/>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row>
    <row r="789" spans="1:52" ht="13.5">
      <c r="A789" s="89"/>
      <c r="B789" s="89"/>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row>
    <row r="790" spans="1:52" ht="13.5">
      <c r="A790" s="89"/>
      <c r="B790" s="89"/>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row>
    <row r="791" spans="1:52" ht="13.5">
      <c r="A791" s="89"/>
      <c r="B791" s="89"/>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row>
    <row r="792" spans="1:52" ht="13.5">
      <c r="A792" s="89"/>
      <c r="B792" s="89"/>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row>
    <row r="793" spans="1:52" ht="13.5">
      <c r="A793" s="89"/>
      <c r="B793" s="89"/>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row>
    <row r="794" spans="1:52" ht="13.5">
      <c r="A794" s="89"/>
      <c r="B794" s="89"/>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row>
    <row r="795" spans="1:52" ht="13.5">
      <c r="A795" s="89"/>
      <c r="B795" s="89"/>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row>
    <row r="796" spans="1:52" ht="13.5">
      <c r="A796" s="89"/>
      <c r="B796" s="89"/>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row>
    <row r="797" spans="1:52" ht="13.5">
      <c r="A797" s="89"/>
      <c r="B797" s="89"/>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row>
    <row r="798" spans="1:52" ht="13.5">
      <c r="A798" s="89"/>
      <c r="B798" s="89"/>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row>
    <row r="799" spans="1:52" ht="13.5">
      <c r="A799" s="89"/>
      <c r="B799" s="89"/>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row>
    <row r="800" spans="1:52" ht="13.5">
      <c r="A800" s="89"/>
      <c r="B800" s="89"/>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row>
    <row r="801" spans="1:52" ht="13.5">
      <c r="A801" s="89"/>
      <c r="B801" s="89"/>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row>
    <row r="802" spans="1:52" ht="13.5">
      <c r="A802" s="89"/>
      <c r="B802" s="89"/>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row>
    <row r="803" spans="1:52" ht="13.5">
      <c r="A803" s="89"/>
      <c r="B803" s="89"/>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row>
    <row r="804" spans="1:52" ht="13.5">
      <c r="A804" s="89"/>
      <c r="B804" s="89"/>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row>
    <row r="805" spans="1:52" ht="13.5">
      <c r="A805" s="89"/>
      <c r="B805" s="89"/>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row>
    <row r="806" spans="1:52" ht="13.5">
      <c r="A806" s="89"/>
      <c r="B806" s="89"/>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row>
    <row r="807" spans="1:52" ht="13.5">
      <c r="A807" s="89"/>
      <c r="B807" s="89"/>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row>
    <row r="808" spans="1:52" ht="13.5">
      <c r="A808" s="89"/>
      <c r="B808" s="89"/>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row>
    <row r="809" spans="1:52" ht="13.5">
      <c r="A809" s="89"/>
      <c r="B809" s="89"/>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row>
    <row r="810" spans="1:52" ht="13.5">
      <c r="A810" s="89"/>
      <c r="B810" s="89"/>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row>
    <row r="811" spans="1:52" ht="13.5">
      <c r="A811" s="89"/>
      <c r="B811" s="89"/>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row>
    <row r="812" spans="1:52" ht="13.5">
      <c r="A812" s="89"/>
      <c r="B812" s="89"/>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row>
    <row r="813" spans="1:52" ht="13.5">
      <c r="A813" s="89"/>
      <c r="B813" s="89"/>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row>
    <row r="814" spans="1:52" ht="13.5">
      <c r="A814" s="89"/>
      <c r="B814" s="89"/>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row>
    <row r="815" spans="1:52" ht="13.5">
      <c r="A815" s="89"/>
      <c r="B815" s="89"/>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row>
    <row r="816" spans="1:52" ht="13.5">
      <c r="A816" s="89"/>
      <c r="B816" s="89"/>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row>
    <row r="817" spans="1:52" ht="13.5">
      <c r="A817" s="89"/>
      <c r="B817" s="89"/>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row>
    <row r="818" spans="1:52" ht="13.5">
      <c r="A818" s="89"/>
      <c r="B818" s="89"/>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row>
    <row r="819" spans="1:52" ht="13.5">
      <c r="A819" s="89"/>
      <c r="B819" s="89"/>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row>
    <row r="820" spans="1:52" ht="13.5">
      <c r="A820" s="89"/>
      <c r="B820" s="89"/>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row>
    <row r="821" spans="1:52" ht="13.5">
      <c r="A821" s="89"/>
      <c r="B821" s="89"/>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row>
    <row r="822" spans="1:52" ht="13.5">
      <c r="A822" s="89"/>
      <c r="B822" s="89"/>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row>
    <row r="823" spans="1:52" ht="13.5">
      <c r="A823" s="89"/>
      <c r="B823" s="89"/>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row>
    <row r="824" spans="1:52" ht="13.5">
      <c r="A824" s="89"/>
      <c r="B824" s="89"/>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row>
    <row r="825" spans="1:52" ht="13.5">
      <c r="A825" s="89"/>
      <c r="B825" s="89"/>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row>
    <row r="826" spans="1:52" ht="13.5">
      <c r="A826" s="89"/>
      <c r="B826" s="89"/>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row>
    <row r="827" spans="1:52" ht="13.5">
      <c r="A827" s="89"/>
      <c r="B827" s="89"/>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row>
    <row r="828" spans="1:52" ht="13.5">
      <c r="A828" s="89"/>
      <c r="B828" s="89"/>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row>
    <row r="829" spans="1:52" ht="13.5">
      <c r="A829" s="89"/>
      <c r="B829" s="89"/>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row>
    <row r="830" spans="1:52" ht="13.5">
      <c r="A830" s="89"/>
      <c r="B830" s="89"/>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row>
    <row r="831" spans="1:52" ht="13.5">
      <c r="A831" s="89"/>
      <c r="B831" s="89"/>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row>
    <row r="832" spans="1:52" ht="13.5">
      <c r="A832" s="89"/>
      <c r="B832" s="89"/>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row>
    <row r="833" spans="1:52" ht="13.5">
      <c r="A833" s="89"/>
      <c r="B833" s="89"/>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row>
    <row r="834" spans="1:52" ht="13.5">
      <c r="A834" s="89"/>
      <c r="B834" s="89"/>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row>
    <row r="835" spans="1:52" ht="13.5">
      <c r="A835" s="89"/>
      <c r="B835" s="89"/>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row>
    <row r="836" spans="1:52" ht="13.5">
      <c r="A836" s="89"/>
      <c r="B836" s="89"/>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row>
    <row r="837" spans="1:52" ht="13.5">
      <c r="A837" s="89"/>
      <c r="B837" s="89"/>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row>
    <row r="838" spans="1:52" ht="13.5">
      <c r="A838" s="89"/>
      <c r="B838" s="89"/>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row>
    <row r="839" spans="1:52" ht="13.5">
      <c r="A839" s="89"/>
      <c r="B839" s="89"/>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row>
    <row r="840" spans="1:52" ht="13.5">
      <c r="A840" s="89"/>
      <c r="B840" s="89"/>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row>
    <row r="841" spans="1:52" ht="13.5">
      <c r="A841" s="89"/>
      <c r="B841" s="89"/>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row>
    <row r="842" spans="1:52" ht="13.5">
      <c r="A842" s="89"/>
      <c r="B842" s="89"/>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row>
    <row r="843" spans="1:52" ht="13.5">
      <c r="A843" s="89"/>
      <c r="B843" s="89"/>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row>
    <row r="844" spans="1:52" ht="13.5">
      <c r="A844" s="89"/>
      <c r="B844" s="89"/>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row>
    <row r="845" spans="1:52" ht="13.5">
      <c r="A845" s="89"/>
      <c r="B845" s="89"/>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row>
    <row r="846" spans="1:52" ht="13.5">
      <c r="A846" s="89"/>
      <c r="B846" s="89"/>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row>
    <row r="847" spans="1:52" ht="13.5">
      <c r="A847" s="89"/>
      <c r="B847" s="89"/>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row>
    <row r="848" spans="1:52" ht="13.5">
      <c r="A848" s="89"/>
      <c r="B848" s="89"/>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row>
    <row r="849" spans="1:52" ht="13.5">
      <c r="A849" s="89"/>
      <c r="B849" s="89"/>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row>
    <row r="850" spans="1:52" ht="13.5">
      <c r="A850" s="89"/>
      <c r="B850" s="89"/>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row>
    <row r="851" spans="1:52" ht="13.5">
      <c r="A851" s="89"/>
      <c r="B851" s="89"/>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row>
    <row r="852" spans="1:52" ht="13.5">
      <c r="A852" s="89"/>
      <c r="B852" s="89"/>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row>
    <row r="853" spans="1:52" ht="13.5">
      <c r="A853" s="89"/>
      <c r="B853" s="89"/>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row>
    <row r="854" spans="1:52" ht="13.5">
      <c r="A854" s="89"/>
      <c r="B854" s="89"/>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row>
    <row r="855" spans="1:52" ht="13.5">
      <c r="A855" s="89"/>
      <c r="B855" s="89"/>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row>
    <row r="856" spans="1:52" ht="13.5">
      <c r="A856" s="89"/>
      <c r="B856" s="89"/>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row>
    <row r="857" spans="1:52" ht="13.5">
      <c r="A857" s="89"/>
      <c r="B857" s="89"/>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row>
    <row r="858" spans="1:52" ht="13.5">
      <c r="A858" s="89"/>
      <c r="B858" s="89"/>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row>
    <row r="859" spans="1:52" ht="13.5">
      <c r="A859" s="89"/>
      <c r="B859" s="89"/>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row>
    <row r="860" spans="1:52" ht="13.5">
      <c r="A860" s="89"/>
      <c r="B860" s="89"/>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row>
    <row r="861" spans="1:52" ht="13.5">
      <c r="A861" s="89"/>
      <c r="B861" s="89"/>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row>
    <row r="862" spans="1:52" ht="13.5">
      <c r="A862" s="89"/>
      <c r="B862" s="89"/>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row>
    <row r="863" spans="1:52" ht="13.5">
      <c r="A863" s="89"/>
      <c r="B863" s="89"/>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row>
    <row r="864" spans="1:52" ht="13.5">
      <c r="A864" s="89"/>
      <c r="B864" s="89"/>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row>
    <row r="865" spans="1:52" ht="13.5">
      <c r="A865" s="89"/>
      <c r="B865" s="89"/>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row>
    <row r="866" spans="1:52" ht="13.5">
      <c r="A866" s="89"/>
      <c r="B866" s="89"/>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row>
    <row r="867" spans="1:52" ht="13.5">
      <c r="A867" s="89"/>
      <c r="B867" s="89"/>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row>
    <row r="868" spans="1:52" ht="13.5">
      <c r="A868" s="89"/>
      <c r="B868" s="89"/>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row>
    <row r="869" spans="1:52" ht="13.5">
      <c r="A869" s="89"/>
      <c r="B869" s="89"/>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row>
    <row r="870" spans="1:52" ht="13.5">
      <c r="A870" s="89"/>
      <c r="B870" s="89"/>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row>
    <row r="871" spans="1:52" ht="13.5">
      <c r="A871" s="89"/>
      <c r="B871" s="89"/>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row>
    <row r="872" spans="1:52" ht="13.5">
      <c r="A872" s="89"/>
      <c r="B872" s="89"/>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row>
    <row r="873" spans="1:52" ht="13.5">
      <c r="A873" s="89"/>
      <c r="B873" s="89"/>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row>
    <row r="874" spans="1:52" ht="13.5">
      <c r="A874" s="89"/>
      <c r="B874" s="89"/>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row>
    <row r="875" spans="1:52" ht="13.5">
      <c r="A875" s="89"/>
      <c r="B875" s="89"/>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row>
    <row r="876" spans="1:52" ht="13.5">
      <c r="A876" s="89"/>
      <c r="B876" s="89"/>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row>
    <row r="877" spans="1:52" ht="13.5">
      <c r="A877" s="89"/>
      <c r="B877" s="89"/>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row>
    <row r="878" spans="1:52" ht="13.5">
      <c r="A878" s="89"/>
      <c r="B878" s="89"/>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row>
    <row r="879" spans="1:52" ht="13.5">
      <c r="A879" s="89"/>
      <c r="B879" s="89"/>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row>
    <row r="880" spans="1:52" ht="13.5">
      <c r="A880" s="89"/>
      <c r="B880" s="89"/>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row>
    <row r="881" spans="1:52" ht="13.5">
      <c r="A881" s="89"/>
      <c r="B881" s="89"/>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row>
    <row r="882" spans="1:52" ht="13.5">
      <c r="A882" s="89"/>
      <c r="B882" s="89"/>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row>
    <row r="883" spans="1:52" ht="13.5">
      <c r="A883" s="89"/>
      <c r="B883" s="89"/>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row>
    <row r="884" spans="1:52" ht="13.5">
      <c r="A884" s="89"/>
      <c r="B884" s="89"/>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row>
    <row r="885" spans="1:52" ht="13.5">
      <c r="A885" s="89"/>
      <c r="B885" s="89"/>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row>
    <row r="886" spans="1:52" ht="13.5">
      <c r="A886" s="89"/>
      <c r="B886" s="89"/>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row>
    <row r="887" spans="1:52" ht="13.5">
      <c r="A887" s="89"/>
      <c r="B887" s="89"/>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row>
    <row r="888" spans="1:52" ht="13.5">
      <c r="A888" s="89"/>
      <c r="B888" s="89"/>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row>
    <row r="889" spans="1:52" ht="13.5">
      <c r="A889" s="89"/>
      <c r="B889" s="89"/>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row>
    <row r="890" spans="1:52" ht="13.5">
      <c r="A890" s="89"/>
      <c r="B890" s="89"/>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row>
    <row r="891" spans="1:52" ht="13.5">
      <c r="A891" s="89"/>
      <c r="B891" s="89"/>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row>
    <row r="892" spans="1:52" ht="13.5">
      <c r="A892" s="89"/>
      <c r="B892" s="89"/>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row>
    <row r="893" spans="1:52" ht="13.5">
      <c r="A893" s="89"/>
      <c r="B893" s="89"/>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row>
    <row r="894" spans="1:52" ht="13.5">
      <c r="A894" s="89"/>
      <c r="B894" s="89"/>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row>
    <row r="895" spans="1:52" ht="13.5">
      <c r="A895" s="89"/>
      <c r="B895" s="89"/>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row>
    <row r="896" spans="1:52" ht="13.5">
      <c r="A896" s="89"/>
      <c r="B896" s="89"/>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row>
    <row r="897" spans="1:52" ht="13.5">
      <c r="A897" s="89"/>
      <c r="B897" s="89"/>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row>
    <row r="898" spans="1:52" ht="13.5">
      <c r="A898" s="89"/>
      <c r="B898" s="89"/>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row>
    <row r="899" spans="1:52" ht="13.5">
      <c r="A899" s="89"/>
      <c r="B899" s="89"/>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row>
    <row r="900" spans="1:52" ht="13.5">
      <c r="A900" s="89"/>
      <c r="B900" s="89"/>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row>
    <row r="901" spans="1:52" ht="13.5">
      <c r="A901" s="89"/>
      <c r="B901" s="89"/>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row>
    <row r="902" spans="1:52" ht="13.5">
      <c r="A902" s="89"/>
      <c r="B902" s="89"/>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row>
    <row r="903" spans="1:52" ht="13.5">
      <c r="A903" s="89"/>
      <c r="B903" s="89"/>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row>
    <row r="904" spans="1:52" ht="13.5">
      <c r="A904" s="89"/>
      <c r="B904" s="89"/>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row>
    <row r="905" spans="1:52" ht="13.5">
      <c r="A905" s="89"/>
      <c r="B905" s="89"/>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row>
    <row r="906" spans="1:52" ht="13.5">
      <c r="A906" s="89"/>
      <c r="B906" s="89"/>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row>
    <row r="907" spans="1:52" ht="13.5">
      <c r="A907" s="89"/>
      <c r="B907" s="89"/>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row>
    <row r="908" spans="1:52" ht="13.5">
      <c r="A908" s="89"/>
      <c r="B908" s="89"/>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row>
    <row r="909" spans="1:52" ht="13.5">
      <c r="A909" s="89"/>
      <c r="B909" s="89"/>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row>
    <row r="910" spans="1:52" ht="13.5">
      <c r="A910" s="89"/>
      <c r="B910" s="89"/>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row>
    <row r="911" spans="1:52" ht="13.5">
      <c r="A911" s="89"/>
      <c r="B911" s="89"/>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row>
    <row r="912" spans="1:52" ht="13.5">
      <c r="A912" s="89"/>
      <c r="B912" s="89"/>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row>
    <row r="913" spans="1:52" ht="13.5">
      <c r="A913" s="89"/>
      <c r="B913" s="89"/>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row>
    <row r="914" spans="1:52" ht="13.5">
      <c r="A914" s="89"/>
      <c r="B914" s="89"/>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row>
    <row r="915" spans="1:52" ht="13.5">
      <c r="A915" s="89"/>
      <c r="B915" s="89"/>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row>
    <row r="916" spans="1:52" ht="13.5">
      <c r="A916" s="89"/>
      <c r="B916" s="89"/>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row>
    <row r="917" spans="1:52" ht="13.5">
      <c r="A917" s="89"/>
      <c r="B917" s="89"/>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row>
    <row r="918" spans="1:52" ht="13.5">
      <c r="A918" s="89"/>
      <c r="B918" s="89"/>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row>
    <row r="919" spans="1:52" ht="13.5">
      <c r="A919" s="89"/>
      <c r="B919" s="89"/>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row>
    <row r="920" spans="1:52" ht="13.5">
      <c r="A920" s="89"/>
      <c r="B920" s="89"/>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row>
    <row r="921" spans="1:52" ht="13.5">
      <c r="A921" s="89"/>
      <c r="B921" s="89"/>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row>
    <row r="922" spans="1:52" ht="13.5">
      <c r="A922" s="89"/>
      <c r="B922" s="89"/>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row>
    <row r="923" spans="1:52" ht="13.5">
      <c r="A923" s="89"/>
      <c r="B923" s="89"/>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row>
    <row r="924" spans="1:52" ht="13.5">
      <c r="A924" s="89"/>
      <c r="B924" s="89"/>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row>
    <row r="925" spans="1:52" ht="13.5">
      <c r="A925" s="89"/>
      <c r="B925" s="89"/>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row>
    <row r="926" spans="1:52" ht="13.5">
      <c r="A926" s="89"/>
      <c r="B926" s="89"/>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row>
    <row r="927" spans="1:52" ht="13.5">
      <c r="A927" s="89"/>
      <c r="B927" s="89"/>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row>
    <row r="928" spans="1:52" ht="13.5">
      <c r="A928" s="89"/>
      <c r="B928" s="89"/>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row>
    <row r="929" spans="1:52" ht="13.5">
      <c r="A929" s="89"/>
      <c r="B929" s="89"/>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row>
    <row r="930" spans="1:52" ht="13.5">
      <c r="A930" s="89"/>
      <c r="B930" s="89"/>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row>
    <row r="931" spans="1:52" ht="13.5">
      <c r="A931" s="89"/>
      <c r="B931" s="89"/>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row>
    <row r="932" spans="1:52" ht="13.5">
      <c r="A932" s="89"/>
      <c r="B932" s="89"/>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row>
    <row r="933" spans="1:52" ht="13.5">
      <c r="A933" s="89"/>
      <c r="B933" s="89"/>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row>
    <row r="934" spans="1:52" ht="13.5">
      <c r="A934" s="89"/>
      <c r="B934" s="89"/>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row>
    <row r="935" spans="1:52" ht="13.5">
      <c r="A935" s="89"/>
      <c r="B935" s="89"/>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row>
    <row r="936" spans="1:52" ht="13.5">
      <c r="A936" s="89"/>
      <c r="B936" s="89"/>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row>
    <row r="937" spans="1:52" ht="13.5">
      <c r="A937" s="89"/>
      <c r="B937" s="89"/>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row>
    <row r="938" spans="1:52" ht="13.5">
      <c r="A938" s="89"/>
      <c r="B938" s="89"/>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row>
    <row r="939" spans="1:52" ht="13.5">
      <c r="A939" s="89"/>
      <c r="B939" s="89"/>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row>
    <row r="940" spans="1:52" ht="13.5">
      <c r="A940" s="89"/>
      <c r="B940" s="89"/>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row>
  </sheetData>
  <dataValidations count="6">
    <dataValidation type="list" allowBlank="1" showErrorMessage="1" sqref="A366" xr:uid="{00000000-0002-0000-0100-000000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Chhatishgarh,NRIO Qualite Steels Sirsa,WRIO Sheth &amp; Co.,WRIO M K Corporation Raigarh,WRIO Jee Kay International Track Pvt. Urla Raipur"</formula1>
    </dataValidation>
    <dataValidation type="list" allowBlank="1" showErrorMessage="1" sqref="B207:B246" xr:uid="{00000000-0002-0000-0100-000001000000}">
      <formula1>"April 2025,May 2025,June 2025,July 2025,August 2025,September 2025,October 2025,Novemeber 2025,December 2025,Jan 2026,Feb 2026,Oct 2024,Nov 2024,Sep 2024,Jan 2025"</formula1>
    </dataValidation>
    <dataValidation type="list" allowBlank="1" showErrorMessage="1" sqref="A351:A365 A247:A284 A316:A348 A3:A206" xr:uid="{00000000-0002-0000-0100-000002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Chhatishgarh,WRIO Sheth  &amp; Co.,WRIO Jekay International Track Pvt Ltd,WRIO M.K.Corporation,NRIO Qualite Steels Sirsa"</formula1>
    </dataValidation>
    <dataValidation type="list" allowBlank="1" showErrorMessage="1" sqref="B3:B206 B247:B284 B316:B442" xr:uid="{00000000-0002-0000-0100-000003000000}">
      <formula1>"April 2025,May 2025,June 2025,July 2025,August 2025,September 2025,October 2025,Novemeber 2025,December 2025,Jan 2026,Feb 2026,Mar 2026,APRIL 2026"</formula1>
    </dataValidation>
    <dataValidation type="list" allowBlank="1" showErrorMessage="1" sqref="A207:A246" xr:uid="{00000000-0002-0000-0100-000004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Chhatishgarh,NRIO Qualite Steels Sirsa,WRIO Sheth &amp; Co."</formula1>
    </dataValidation>
    <dataValidation type="list" allowBlank="1" showErrorMessage="1" sqref="A349:A350 A367:A456" xr:uid="{00000000-0002-0000-0100-000005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Unit 1 Bhiwadi Haryana,NRIO Adinath Industries INC Unit 2 Bhiwadi Haryana,NRIO Avdesh Tracks(P) Ltd. Mohali Punjab,NRIO Bimla Rail Fastener"&amp;"s Karnal Haryana,NRIO Cemcon Railway Industries Gohana Haryana,NRIO Fateh Chand Jain Faridabad Haryana,NRIO Lauls Private Ltd. Faridabad Haryana,NRIO Panna Lal Kanhiya Lal Bansal LLP Sonipat Haryana,NRIO Siddartha Metal Fabricators Faridabad Haryana,NRIO "&amp;"Super Steels Mohali Punjab,NRIO Vedkiran Steel Industries Pvt. Ltd. Batala Punjab,SRIO Patil Rail Infrastructure pvt ltd Yellampet, Hyderabad  Telangana,WRIO Bridge Track &amp; Tower Pvt Ltd Raipur  Chhatishgarh,WRIO Cosmo Enterprise Raipur  Chhatishgarh,WRIO"&amp;" Pathik Engineering Works Rajnandgaon Chhatishgarh,WRIO Prakash Metallics Pvt Ltd Raipur  Chhatishgarh,WRIO Prakash Monomers Pvt Ltd Raipur  Chhatishgarh,WRIO Royal fasteners Raipur  Chhatishgarh,WRIO Royal Infraconstru Raipur  Chhatishgarh,WRIO Sai Kripa"&amp;" Industries Durg Chhatishgarh,WRIO Technosteel Infraprojects Nagpur  Maharastra ,WRIO Veera Track Fasteners Rajnandgaon Chhatishgarh,NRIO Qualite Steels Sirsa,WRIO Sheth &amp; Co.,WRIO M K Corporation Raigarh,WRIO Jee Kay International Track Pvt. Urla Raipur,"&amp;"NRIO R Rashmi Industries, Jaipur"</formula1>
    </dataValidation>
  </dataValidations>
  <printOptions horizontalCentered="1" gridLines="1"/>
  <pageMargins left="0.25" right="0.25" top="0.75" bottom="0.75" header="0" footer="0"/>
  <pageSetup paperSize="8" fitToHeight="0" pageOrder="overThenDown" orientation="landscape" cellComments="atEnd"/>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5"/>
  <sheetViews>
    <sheetView workbookViewId="0"/>
  </sheetViews>
  <sheetFormatPr defaultColWidth="12.59765625" defaultRowHeight="15.75" customHeight="1"/>
  <sheetData>
    <row r="1" spans="1:3" ht="12.75">
      <c r="A1" s="290"/>
      <c r="B1" s="292" t="s">
        <v>668</v>
      </c>
      <c r="C1" s="293"/>
    </row>
    <row r="2" spans="1:3" ht="12.75">
      <c r="A2" s="292" t="s">
        <v>2</v>
      </c>
      <c r="B2" s="290" t="s">
        <v>252</v>
      </c>
      <c r="C2" s="294" t="s">
        <v>253</v>
      </c>
    </row>
    <row r="3" spans="1:3" ht="12.75">
      <c r="A3" s="290" t="s">
        <v>126</v>
      </c>
      <c r="B3" s="290">
        <v>1506353</v>
      </c>
      <c r="C3" s="294">
        <v>5457</v>
      </c>
    </row>
    <row r="4" spans="1:3" ht="12.75">
      <c r="A4" s="296" t="s">
        <v>138</v>
      </c>
      <c r="B4" s="296">
        <v>668907</v>
      </c>
      <c r="C4" s="301">
        <v>2157</v>
      </c>
    </row>
    <row r="5" spans="1:3" ht="12.75">
      <c r="A5" s="296" t="s">
        <v>32</v>
      </c>
      <c r="B5" s="296">
        <v>5793933</v>
      </c>
      <c r="C5" s="301">
        <v>68151</v>
      </c>
    </row>
    <row r="6" spans="1:3" ht="12.75">
      <c r="A6" s="296" t="s">
        <v>144</v>
      </c>
      <c r="B6" s="296">
        <v>22694</v>
      </c>
      <c r="C6" s="301">
        <v>256</v>
      </c>
    </row>
    <row r="7" spans="1:3" ht="12.75">
      <c r="A7" s="296" t="s">
        <v>129</v>
      </c>
      <c r="B7" s="296">
        <v>43443</v>
      </c>
      <c r="C7" s="301">
        <v>185</v>
      </c>
    </row>
    <row r="8" spans="1:3" ht="12.75">
      <c r="A8" s="296" t="s">
        <v>34</v>
      </c>
      <c r="B8" s="296">
        <v>5899133</v>
      </c>
      <c r="C8" s="301">
        <v>66817</v>
      </c>
    </row>
    <row r="9" spans="1:3" ht="12.75">
      <c r="A9" s="296" t="s">
        <v>125</v>
      </c>
      <c r="B9" s="296">
        <v>391590</v>
      </c>
      <c r="C9" s="301">
        <v>2409</v>
      </c>
    </row>
    <row r="10" spans="1:3" ht="12.75">
      <c r="A10" s="296" t="s">
        <v>127</v>
      </c>
      <c r="B10" s="296">
        <v>1521721</v>
      </c>
      <c r="C10" s="301">
        <v>8166</v>
      </c>
    </row>
    <row r="11" spans="1:3" ht="12.75">
      <c r="A11" s="296" t="s">
        <v>131</v>
      </c>
      <c r="B11" s="296">
        <v>511436</v>
      </c>
      <c r="C11" s="301">
        <v>1914</v>
      </c>
    </row>
    <row r="12" spans="1:3" ht="12.75">
      <c r="A12" s="296" t="s">
        <v>134</v>
      </c>
      <c r="B12" s="296">
        <v>2293294</v>
      </c>
      <c r="C12" s="301">
        <v>21750</v>
      </c>
    </row>
    <row r="13" spans="1:3" ht="12.75">
      <c r="A13" s="296" t="s">
        <v>133</v>
      </c>
      <c r="B13" s="296">
        <v>315652</v>
      </c>
      <c r="C13" s="301">
        <v>1076</v>
      </c>
    </row>
    <row r="14" spans="1:3" ht="12.75">
      <c r="A14" s="296" t="s">
        <v>147</v>
      </c>
      <c r="B14" s="296">
        <v>168616</v>
      </c>
      <c r="C14" s="301">
        <v>592</v>
      </c>
    </row>
    <row r="15" spans="1:3" ht="15.75" customHeight="1">
      <c r="A15" s="297" t="s">
        <v>254</v>
      </c>
      <c r="B15" s="297">
        <v>19136772</v>
      </c>
      <c r="C15" s="302">
        <v>178930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X46"/>
  <sheetViews>
    <sheetView workbookViewId="0">
      <pane ySplit="1" topLeftCell="A2" activePane="bottomLeft" state="frozen"/>
      <selection pane="bottomLeft" activeCell="B3" sqref="B3"/>
    </sheetView>
  </sheetViews>
  <sheetFormatPr defaultColWidth="12.59765625" defaultRowHeight="15.75" customHeight="1"/>
  <cols>
    <col min="1" max="1" width="52.73046875" customWidth="1"/>
    <col min="3" max="3" width="16.46484375" customWidth="1"/>
    <col min="4" max="4" width="15.265625" customWidth="1"/>
    <col min="5" max="5" width="4" customWidth="1"/>
    <col min="6" max="6" width="15.86328125" customWidth="1"/>
    <col min="7" max="7" width="15" customWidth="1"/>
    <col min="9" max="9" width="15.73046875" customWidth="1"/>
    <col min="17" max="17" width="17.46484375" customWidth="1"/>
    <col min="19" max="19" width="14.86328125" customWidth="1"/>
    <col min="21" max="21" width="18.3984375" customWidth="1"/>
    <col min="43" max="43" width="18" customWidth="1"/>
    <col min="44" max="44" width="17.86328125" customWidth="1"/>
    <col min="47" max="47" width="28.265625" customWidth="1"/>
  </cols>
  <sheetData>
    <row r="1" spans="1:50" ht="15.75" customHeight="1">
      <c r="A1" s="93" t="s">
        <v>1</v>
      </c>
      <c r="B1" s="94" t="s">
        <v>2</v>
      </c>
      <c r="C1" s="94" t="s">
        <v>255</v>
      </c>
      <c r="D1" s="94" t="s">
        <v>256</v>
      </c>
      <c r="E1" s="94" t="s">
        <v>5</v>
      </c>
      <c r="F1" s="94" t="s">
        <v>6</v>
      </c>
      <c r="G1" s="94" t="s">
        <v>7</v>
      </c>
      <c r="H1" s="94" t="s">
        <v>8</v>
      </c>
      <c r="I1" s="94" t="s">
        <v>9</v>
      </c>
      <c r="J1" s="94" t="s">
        <v>10</v>
      </c>
      <c r="K1" s="94" t="s">
        <v>11</v>
      </c>
      <c r="L1" s="94" t="s">
        <v>257</v>
      </c>
      <c r="M1" s="94" t="s">
        <v>12</v>
      </c>
      <c r="N1" s="94" t="s">
        <v>258</v>
      </c>
      <c r="O1" s="94" t="s">
        <v>13</v>
      </c>
      <c r="P1" s="94" t="s">
        <v>259</v>
      </c>
      <c r="Q1" s="94" t="s">
        <v>14</v>
      </c>
      <c r="R1" s="94" t="s">
        <v>260</v>
      </c>
      <c r="S1" s="94" t="s">
        <v>15</v>
      </c>
      <c r="T1" s="94" t="s">
        <v>261</v>
      </c>
      <c r="U1" s="94" t="s">
        <v>16</v>
      </c>
      <c r="V1" s="94" t="s">
        <v>262</v>
      </c>
      <c r="W1" s="94" t="s">
        <v>17</v>
      </c>
      <c r="X1" s="94" t="s">
        <v>263</v>
      </c>
      <c r="Y1" s="94" t="s">
        <v>18</v>
      </c>
      <c r="Z1" s="94" t="s">
        <v>264</v>
      </c>
      <c r="AA1" s="94" t="s">
        <v>19</v>
      </c>
      <c r="AB1" s="94" t="s">
        <v>265</v>
      </c>
      <c r="AC1" s="94" t="s">
        <v>20</v>
      </c>
      <c r="AD1" s="94" t="s">
        <v>266</v>
      </c>
      <c r="AE1" s="94" t="s">
        <v>21</v>
      </c>
      <c r="AF1" s="94" t="s">
        <v>267</v>
      </c>
      <c r="AG1" s="94" t="s">
        <v>22</v>
      </c>
      <c r="AH1" s="94" t="s">
        <v>268</v>
      </c>
      <c r="AI1" s="94" t="s">
        <v>23</v>
      </c>
      <c r="AJ1" s="94" t="s">
        <v>269</v>
      </c>
      <c r="AK1" s="94" t="s">
        <v>24</v>
      </c>
      <c r="AL1" s="94" t="s">
        <v>270</v>
      </c>
      <c r="AM1" s="94" t="s">
        <v>25</v>
      </c>
      <c r="AN1" s="94" t="s">
        <v>271</v>
      </c>
      <c r="AO1" s="94" t="s">
        <v>26</v>
      </c>
      <c r="AP1" s="94" t="s">
        <v>272</v>
      </c>
      <c r="AQ1" s="94" t="s">
        <v>27</v>
      </c>
      <c r="AR1" s="94" t="s">
        <v>273</v>
      </c>
      <c r="AS1" s="94" t="s">
        <v>28</v>
      </c>
      <c r="AT1" s="94" t="s">
        <v>274</v>
      </c>
      <c r="AU1" s="94" t="s">
        <v>29</v>
      </c>
      <c r="AV1" s="94" t="s">
        <v>275</v>
      </c>
      <c r="AW1" s="94" t="s">
        <v>30</v>
      </c>
      <c r="AX1" s="95" t="s">
        <v>276</v>
      </c>
    </row>
    <row r="2" spans="1:50" ht="12.75">
      <c r="A2" s="96" t="s">
        <v>31</v>
      </c>
      <c r="B2" s="97" t="s">
        <v>32</v>
      </c>
      <c r="C2" s="97"/>
      <c r="D2" s="97"/>
      <c r="E2" s="97"/>
      <c r="F2" s="97">
        <v>0</v>
      </c>
      <c r="G2" s="97">
        <v>0</v>
      </c>
      <c r="H2" s="98" t="e">
        <v>#DIV/0!</v>
      </c>
      <c r="I2" s="97"/>
      <c r="J2" s="98" t="e">
        <v>#DIV/0!</v>
      </c>
      <c r="K2" s="97"/>
      <c r="L2" s="98">
        <v>0</v>
      </c>
      <c r="M2" s="97"/>
      <c r="N2" s="98" t="e">
        <v>#DIV/0!</v>
      </c>
      <c r="O2" s="97"/>
      <c r="P2" s="98">
        <v>0</v>
      </c>
      <c r="Q2" s="97"/>
      <c r="R2" s="98">
        <v>0</v>
      </c>
      <c r="S2" s="97"/>
      <c r="T2" s="98">
        <v>0</v>
      </c>
      <c r="U2" s="97"/>
      <c r="V2" s="98">
        <v>0</v>
      </c>
      <c r="W2" s="97"/>
      <c r="X2" s="98">
        <v>0</v>
      </c>
      <c r="Y2" s="97"/>
      <c r="Z2" s="98">
        <v>0</v>
      </c>
      <c r="AA2" s="97"/>
      <c r="AB2" s="98">
        <v>0</v>
      </c>
      <c r="AC2" s="97"/>
      <c r="AD2" s="98">
        <v>0</v>
      </c>
      <c r="AE2" s="97"/>
      <c r="AF2" s="98">
        <v>0</v>
      </c>
      <c r="AG2" s="97"/>
      <c r="AH2" s="98">
        <v>0</v>
      </c>
      <c r="AI2" s="97"/>
      <c r="AJ2" s="98">
        <v>0</v>
      </c>
      <c r="AK2" s="97"/>
      <c r="AL2" s="98">
        <v>0</v>
      </c>
      <c r="AM2" s="97"/>
      <c r="AN2" s="98">
        <v>0</v>
      </c>
      <c r="AO2" s="97"/>
      <c r="AP2" s="98">
        <v>0</v>
      </c>
      <c r="AQ2" s="97"/>
      <c r="AR2" s="98">
        <v>0</v>
      </c>
      <c r="AS2" s="97"/>
      <c r="AT2" s="98">
        <v>0</v>
      </c>
      <c r="AU2" s="97"/>
      <c r="AV2" s="98">
        <v>0</v>
      </c>
      <c r="AW2" s="97"/>
      <c r="AX2" s="99">
        <v>0</v>
      </c>
    </row>
    <row r="3" spans="1:50" ht="12.75">
      <c r="A3" s="100" t="s">
        <v>35</v>
      </c>
      <c r="B3" s="101" t="s">
        <v>32</v>
      </c>
      <c r="C3" s="101"/>
      <c r="D3" s="101"/>
      <c r="E3" s="101"/>
      <c r="F3" s="101">
        <v>375049</v>
      </c>
      <c r="G3" s="101">
        <v>372076</v>
      </c>
      <c r="H3" s="102">
        <v>0.99207303578999007</v>
      </c>
      <c r="I3" s="101">
        <v>2973</v>
      </c>
      <c r="J3" s="102">
        <v>7.9269642100098913E-3</v>
      </c>
      <c r="K3" s="101">
        <v>10</v>
      </c>
      <c r="L3" s="102">
        <v>4.6218836949187008E-5</v>
      </c>
      <c r="M3" s="101">
        <v>394</v>
      </c>
      <c r="N3" s="102">
        <v>1.0505293974920611E-3</v>
      </c>
      <c r="O3" s="101">
        <v>458</v>
      </c>
      <c r="P3" s="102">
        <v>2.116822732272765E-3</v>
      </c>
      <c r="Q3" s="101"/>
      <c r="R3" s="102">
        <v>0</v>
      </c>
      <c r="S3" s="101">
        <v>262</v>
      </c>
      <c r="T3" s="102">
        <v>1.2109335280686996E-3</v>
      </c>
      <c r="U3" s="101">
        <v>49</v>
      </c>
      <c r="V3" s="102">
        <v>2.2647230105101636E-4</v>
      </c>
      <c r="W3" s="101">
        <v>2</v>
      </c>
      <c r="X3" s="102">
        <v>9.2437673898374027E-6</v>
      </c>
      <c r="Y3" s="101"/>
      <c r="Z3" s="102">
        <v>0</v>
      </c>
      <c r="AA3" s="101"/>
      <c r="AB3" s="102">
        <v>0</v>
      </c>
      <c r="AC3" s="101">
        <v>105</v>
      </c>
      <c r="AD3" s="102">
        <v>4.852977879664636E-4</v>
      </c>
      <c r="AE3" s="101">
        <v>118</v>
      </c>
      <c r="AF3" s="102">
        <v>5.4538227600040674E-4</v>
      </c>
      <c r="AG3" s="101"/>
      <c r="AH3" s="102">
        <v>0</v>
      </c>
      <c r="AI3" s="101"/>
      <c r="AJ3" s="102">
        <v>0</v>
      </c>
      <c r="AK3" s="101"/>
      <c r="AL3" s="102">
        <v>0</v>
      </c>
      <c r="AM3" s="101"/>
      <c r="AN3" s="102">
        <v>0</v>
      </c>
      <c r="AO3" s="101">
        <v>56</v>
      </c>
      <c r="AP3" s="102">
        <v>2.5882548691544727E-4</v>
      </c>
      <c r="AQ3" s="101">
        <v>535</v>
      </c>
      <c r="AR3" s="102">
        <v>2.4727077767815052E-3</v>
      </c>
      <c r="AS3" s="101"/>
      <c r="AT3" s="102">
        <v>0</v>
      </c>
      <c r="AU3" s="101">
        <v>705</v>
      </c>
      <c r="AV3" s="102">
        <v>3.2584280049176842E-3</v>
      </c>
      <c r="AW3" s="101">
        <v>279</v>
      </c>
      <c r="AX3" s="103">
        <v>1.2895055508823177E-3</v>
      </c>
    </row>
    <row r="4" spans="1:50" ht="12.75">
      <c r="A4" s="96" t="s">
        <v>47</v>
      </c>
      <c r="B4" s="97" t="s">
        <v>32</v>
      </c>
      <c r="C4" s="97"/>
      <c r="D4" s="97"/>
      <c r="E4" s="97"/>
      <c r="F4" s="97">
        <v>195702</v>
      </c>
      <c r="G4" s="97">
        <v>192449</v>
      </c>
      <c r="H4" s="98">
        <v>0.9833777886787054</v>
      </c>
      <c r="I4" s="97">
        <v>3253</v>
      </c>
      <c r="J4" s="98">
        <v>1.6622211321294621E-2</v>
      </c>
      <c r="K4" s="97">
        <v>145</v>
      </c>
      <c r="L4" s="98">
        <v>6.7017313576321169E-4</v>
      </c>
      <c r="M4" s="97">
        <v>728</v>
      </c>
      <c r="N4" s="98">
        <v>3.7199415437757406E-3</v>
      </c>
      <c r="O4" s="97">
        <v>77</v>
      </c>
      <c r="P4" s="98">
        <v>3.5588504450873997E-4</v>
      </c>
      <c r="Q4" s="97">
        <v>25</v>
      </c>
      <c r="R4" s="98">
        <v>1.1554709237296752E-4</v>
      </c>
      <c r="S4" s="97">
        <v>51</v>
      </c>
      <c r="T4" s="98">
        <v>2.3571606844085375E-4</v>
      </c>
      <c r="U4" s="97">
        <v>755</v>
      </c>
      <c r="V4" s="98">
        <v>3.4895221896636191E-3</v>
      </c>
      <c r="W4" s="97">
        <v>0</v>
      </c>
      <c r="X4" s="98">
        <v>0</v>
      </c>
      <c r="Y4" s="97"/>
      <c r="Z4" s="98">
        <v>0</v>
      </c>
      <c r="AA4" s="97"/>
      <c r="AB4" s="98">
        <v>0</v>
      </c>
      <c r="AC4" s="97"/>
      <c r="AD4" s="98">
        <v>0</v>
      </c>
      <c r="AE4" s="97">
        <v>0</v>
      </c>
      <c r="AF4" s="98">
        <v>0</v>
      </c>
      <c r="AG4" s="97"/>
      <c r="AH4" s="98">
        <v>0</v>
      </c>
      <c r="AI4" s="97"/>
      <c r="AJ4" s="98">
        <v>0</v>
      </c>
      <c r="AK4" s="97"/>
      <c r="AL4" s="98">
        <v>0</v>
      </c>
      <c r="AM4" s="97"/>
      <c r="AN4" s="98">
        <v>0</v>
      </c>
      <c r="AO4" s="97"/>
      <c r="AP4" s="98">
        <v>0</v>
      </c>
      <c r="AQ4" s="97">
        <v>722</v>
      </c>
      <c r="AR4" s="98">
        <v>3.3370000277313022E-3</v>
      </c>
      <c r="AS4" s="97"/>
      <c r="AT4" s="98">
        <v>0</v>
      </c>
      <c r="AU4" s="97">
        <v>690</v>
      </c>
      <c r="AV4" s="98">
        <v>3.1890997494939039E-3</v>
      </c>
      <c r="AW4" s="97">
        <v>60</v>
      </c>
      <c r="AX4" s="99">
        <v>2.7731302169512205E-4</v>
      </c>
    </row>
    <row r="5" spans="1:50" ht="12.75">
      <c r="A5" s="100" t="s">
        <v>58</v>
      </c>
      <c r="B5" s="101" t="s">
        <v>32</v>
      </c>
      <c r="C5" s="101"/>
      <c r="D5" s="101"/>
      <c r="E5" s="101"/>
      <c r="F5" s="101">
        <v>423755</v>
      </c>
      <c r="G5" s="101">
        <v>420203</v>
      </c>
      <c r="H5" s="102">
        <v>0.99161779802008232</v>
      </c>
      <c r="I5" s="101">
        <v>3552</v>
      </c>
      <c r="J5" s="102">
        <v>8.3822019799176407E-3</v>
      </c>
      <c r="K5" s="101">
        <v>0</v>
      </c>
      <c r="L5" s="102">
        <v>0</v>
      </c>
      <c r="M5" s="101">
        <v>44</v>
      </c>
      <c r="N5" s="102">
        <v>1.0383358308456538E-4</v>
      </c>
      <c r="O5" s="101">
        <v>400</v>
      </c>
      <c r="P5" s="102">
        <v>1.8487534779674803E-3</v>
      </c>
      <c r="Q5" s="101">
        <v>0</v>
      </c>
      <c r="R5" s="102">
        <v>0</v>
      </c>
      <c r="S5" s="101">
        <v>1420</v>
      </c>
      <c r="T5" s="102">
        <v>6.5630748467845551E-3</v>
      </c>
      <c r="U5" s="101">
        <v>1375</v>
      </c>
      <c r="V5" s="102">
        <v>6.355090080513214E-3</v>
      </c>
      <c r="W5" s="101">
        <v>0</v>
      </c>
      <c r="X5" s="102">
        <v>0</v>
      </c>
      <c r="Y5" s="101"/>
      <c r="Z5" s="102">
        <v>0</v>
      </c>
      <c r="AA5" s="101"/>
      <c r="AB5" s="102">
        <v>0</v>
      </c>
      <c r="AC5" s="101"/>
      <c r="AD5" s="102">
        <v>0</v>
      </c>
      <c r="AE5" s="101">
        <v>22</v>
      </c>
      <c r="AF5" s="102">
        <v>1.0168144128821142E-4</v>
      </c>
      <c r="AG5" s="101"/>
      <c r="AH5" s="102">
        <v>0</v>
      </c>
      <c r="AI5" s="101"/>
      <c r="AJ5" s="102">
        <v>0</v>
      </c>
      <c r="AK5" s="101"/>
      <c r="AL5" s="102">
        <v>0</v>
      </c>
      <c r="AM5" s="101"/>
      <c r="AN5" s="102">
        <v>0</v>
      </c>
      <c r="AO5" s="101">
        <v>3</v>
      </c>
      <c r="AP5" s="102">
        <v>1.3865651084756103E-5</v>
      </c>
      <c r="AQ5" s="101">
        <v>258</v>
      </c>
      <c r="AR5" s="102">
        <v>1.1924459932890249E-3</v>
      </c>
      <c r="AS5" s="101">
        <v>0</v>
      </c>
      <c r="AT5" s="102">
        <v>0</v>
      </c>
      <c r="AU5" s="101">
        <v>0</v>
      </c>
      <c r="AV5" s="102">
        <v>0</v>
      </c>
      <c r="AW5" s="101">
        <v>30</v>
      </c>
      <c r="AX5" s="103">
        <v>1.3865651084756103E-4</v>
      </c>
    </row>
    <row r="6" spans="1:50" ht="12.75">
      <c r="A6" s="96" t="s">
        <v>72</v>
      </c>
      <c r="B6" s="97" t="s">
        <v>32</v>
      </c>
      <c r="C6" s="97"/>
      <c r="D6" s="97"/>
      <c r="E6" s="97"/>
      <c r="F6" s="97">
        <v>501848</v>
      </c>
      <c r="G6" s="97">
        <v>495148</v>
      </c>
      <c r="H6" s="98">
        <v>0.98664934402448545</v>
      </c>
      <c r="I6" s="97">
        <v>6700</v>
      </c>
      <c r="J6" s="98">
        <v>1.3350655975514499E-2</v>
      </c>
      <c r="K6" s="97">
        <v>0</v>
      </c>
      <c r="L6" s="98">
        <v>0</v>
      </c>
      <c r="M6" s="97">
        <v>344</v>
      </c>
      <c r="N6" s="98">
        <v>6.8546651575775934E-4</v>
      </c>
      <c r="O6" s="97">
        <v>933</v>
      </c>
      <c r="P6" s="98">
        <v>4.312217487359148E-3</v>
      </c>
      <c r="Q6" s="97">
        <v>0</v>
      </c>
      <c r="R6" s="98">
        <v>0</v>
      </c>
      <c r="S6" s="97">
        <v>2030</v>
      </c>
      <c r="T6" s="98">
        <v>9.3824239006849632E-3</v>
      </c>
      <c r="U6" s="97">
        <v>1877</v>
      </c>
      <c r="V6" s="98">
        <v>8.6752756953624027E-3</v>
      </c>
      <c r="W6" s="97">
        <v>0</v>
      </c>
      <c r="X6" s="98">
        <v>0</v>
      </c>
      <c r="Y6" s="97"/>
      <c r="Z6" s="98">
        <v>0</v>
      </c>
      <c r="AA6" s="97"/>
      <c r="AB6" s="98">
        <v>0</v>
      </c>
      <c r="AC6" s="97"/>
      <c r="AD6" s="98">
        <v>0</v>
      </c>
      <c r="AE6" s="97">
        <v>49</v>
      </c>
      <c r="AF6" s="98">
        <v>2.2647230105101636E-4</v>
      </c>
      <c r="AG6" s="97"/>
      <c r="AH6" s="98">
        <v>0</v>
      </c>
      <c r="AI6" s="97"/>
      <c r="AJ6" s="98">
        <v>0</v>
      </c>
      <c r="AK6" s="97"/>
      <c r="AL6" s="98">
        <v>0</v>
      </c>
      <c r="AM6" s="97"/>
      <c r="AN6" s="98">
        <v>0</v>
      </c>
      <c r="AO6" s="97">
        <v>0</v>
      </c>
      <c r="AP6" s="98">
        <v>0</v>
      </c>
      <c r="AQ6" s="97">
        <v>1347</v>
      </c>
      <c r="AR6" s="98">
        <v>6.2256773370554901E-3</v>
      </c>
      <c r="AS6" s="97">
        <v>55</v>
      </c>
      <c r="AT6" s="98">
        <v>2.5420360322052853E-4</v>
      </c>
      <c r="AU6" s="97">
        <v>0</v>
      </c>
      <c r="AV6" s="98">
        <v>0</v>
      </c>
      <c r="AW6" s="97">
        <v>65</v>
      </c>
      <c r="AX6" s="99">
        <v>3.0042244016971557E-4</v>
      </c>
    </row>
    <row r="7" spans="1:50" ht="12.75">
      <c r="A7" s="100" t="s">
        <v>81</v>
      </c>
      <c r="B7" s="101" t="s">
        <v>32</v>
      </c>
      <c r="C7" s="101"/>
      <c r="D7" s="101"/>
      <c r="E7" s="101"/>
      <c r="F7" s="101">
        <v>0</v>
      </c>
      <c r="G7" s="101">
        <v>0</v>
      </c>
      <c r="H7" s="102" t="e">
        <v>#DIV/0!</v>
      </c>
      <c r="I7" s="101">
        <v>0</v>
      </c>
      <c r="J7" s="102" t="e">
        <v>#DIV/0!</v>
      </c>
      <c r="K7" s="101"/>
      <c r="L7" s="102">
        <v>0</v>
      </c>
      <c r="M7" s="101"/>
      <c r="N7" s="102" t="e">
        <v>#DIV/0!</v>
      </c>
      <c r="O7" s="101"/>
      <c r="P7" s="102">
        <v>0</v>
      </c>
      <c r="Q7" s="101"/>
      <c r="R7" s="102">
        <v>0</v>
      </c>
      <c r="S7" s="101"/>
      <c r="T7" s="102">
        <v>0</v>
      </c>
      <c r="U7" s="101"/>
      <c r="V7" s="102">
        <v>0</v>
      </c>
      <c r="W7" s="101"/>
      <c r="X7" s="102">
        <v>0</v>
      </c>
      <c r="Y7" s="101"/>
      <c r="Z7" s="102">
        <v>0</v>
      </c>
      <c r="AA7" s="101"/>
      <c r="AB7" s="102">
        <v>0</v>
      </c>
      <c r="AC7" s="101"/>
      <c r="AD7" s="102">
        <v>0</v>
      </c>
      <c r="AE7" s="101"/>
      <c r="AF7" s="102">
        <v>0</v>
      </c>
      <c r="AG7" s="101"/>
      <c r="AH7" s="102">
        <v>0</v>
      </c>
      <c r="AI7" s="101"/>
      <c r="AJ7" s="102">
        <v>0</v>
      </c>
      <c r="AK7" s="101"/>
      <c r="AL7" s="102">
        <v>0</v>
      </c>
      <c r="AM7" s="101"/>
      <c r="AN7" s="102">
        <v>0</v>
      </c>
      <c r="AO7" s="101"/>
      <c r="AP7" s="102">
        <v>0</v>
      </c>
      <c r="AQ7" s="101"/>
      <c r="AR7" s="102">
        <v>0</v>
      </c>
      <c r="AS7" s="101"/>
      <c r="AT7" s="102">
        <v>0</v>
      </c>
      <c r="AU7" s="101"/>
      <c r="AV7" s="102">
        <v>0</v>
      </c>
      <c r="AW7" s="101"/>
      <c r="AX7" s="103">
        <v>0</v>
      </c>
    </row>
    <row r="8" spans="1:50" ht="12.75">
      <c r="A8" s="96" t="s">
        <v>85</v>
      </c>
      <c r="B8" s="97" t="s">
        <v>32</v>
      </c>
      <c r="C8" s="97"/>
      <c r="D8" s="97"/>
      <c r="E8" s="97"/>
      <c r="F8" s="97">
        <v>228724</v>
      </c>
      <c r="G8" s="97">
        <v>226410</v>
      </c>
      <c r="H8" s="98">
        <v>0.98988300309543376</v>
      </c>
      <c r="I8" s="97">
        <v>2314</v>
      </c>
      <c r="J8" s="98">
        <v>1.0116996904566203E-2</v>
      </c>
      <c r="K8" s="97"/>
      <c r="L8" s="98">
        <v>0</v>
      </c>
      <c r="M8" s="97">
        <v>1081</v>
      </c>
      <c r="N8" s="98">
        <v>4.7262202479844704E-3</v>
      </c>
      <c r="O8" s="97">
        <v>466</v>
      </c>
      <c r="P8" s="98">
        <v>2.1537978018321149E-3</v>
      </c>
      <c r="Q8" s="97"/>
      <c r="R8" s="98">
        <v>0</v>
      </c>
      <c r="S8" s="97"/>
      <c r="T8" s="98">
        <v>0</v>
      </c>
      <c r="U8" s="97">
        <v>431</v>
      </c>
      <c r="V8" s="98">
        <v>1.9920318725099601E-3</v>
      </c>
      <c r="W8" s="97"/>
      <c r="X8" s="98">
        <v>0</v>
      </c>
      <c r="Y8" s="97"/>
      <c r="Z8" s="98">
        <v>0</v>
      </c>
      <c r="AA8" s="97"/>
      <c r="AB8" s="98">
        <v>0</v>
      </c>
      <c r="AC8" s="97"/>
      <c r="AD8" s="98">
        <v>0</v>
      </c>
      <c r="AE8" s="97"/>
      <c r="AF8" s="98">
        <v>0</v>
      </c>
      <c r="AG8" s="97"/>
      <c r="AH8" s="98">
        <v>0</v>
      </c>
      <c r="AI8" s="97"/>
      <c r="AJ8" s="98">
        <v>0</v>
      </c>
      <c r="AK8" s="97"/>
      <c r="AL8" s="98">
        <v>0</v>
      </c>
      <c r="AM8" s="97"/>
      <c r="AN8" s="98">
        <v>0</v>
      </c>
      <c r="AO8" s="97">
        <v>58</v>
      </c>
      <c r="AP8" s="98">
        <v>2.6806925430528469E-4</v>
      </c>
      <c r="AQ8" s="97">
        <v>236</v>
      </c>
      <c r="AR8" s="98">
        <v>1.0907645520008135E-3</v>
      </c>
      <c r="AS8" s="97"/>
      <c r="AT8" s="98">
        <v>0</v>
      </c>
      <c r="AU8" s="97">
        <v>42</v>
      </c>
      <c r="AV8" s="98">
        <v>1.9411911518658545E-4</v>
      </c>
      <c r="AW8" s="97"/>
      <c r="AX8" s="99">
        <v>0</v>
      </c>
    </row>
    <row r="9" spans="1:50" ht="12.75">
      <c r="A9" s="100" t="s">
        <v>91</v>
      </c>
      <c r="B9" s="101" t="s">
        <v>32</v>
      </c>
      <c r="C9" s="101"/>
      <c r="D9" s="101"/>
      <c r="E9" s="101"/>
      <c r="F9" s="101">
        <v>641496</v>
      </c>
      <c r="G9" s="101">
        <v>635630</v>
      </c>
      <c r="H9" s="102">
        <v>0.99085574968511103</v>
      </c>
      <c r="I9" s="101">
        <v>5866</v>
      </c>
      <c r="J9" s="102">
        <v>9.1442503148889479E-3</v>
      </c>
      <c r="K9" s="101">
        <v>377</v>
      </c>
      <c r="L9" s="102">
        <v>1.7424501529843502E-3</v>
      </c>
      <c r="M9" s="101">
        <v>671</v>
      </c>
      <c r="N9" s="102">
        <v>1.0459924925486676E-3</v>
      </c>
      <c r="O9" s="101">
        <v>5</v>
      </c>
      <c r="P9" s="102">
        <v>2.3109418474593504E-5</v>
      </c>
      <c r="Q9" s="101">
        <v>0</v>
      </c>
      <c r="R9" s="102">
        <v>0</v>
      </c>
      <c r="S9" s="101">
        <v>732</v>
      </c>
      <c r="T9" s="102">
        <v>3.383218864680489E-3</v>
      </c>
      <c r="U9" s="101">
        <v>1566</v>
      </c>
      <c r="V9" s="102">
        <v>7.2378698662426862E-3</v>
      </c>
      <c r="W9" s="101">
        <v>379</v>
      </c>
      <c r="X9" s="102">
        <v>1.7516939203741878E-3</v>
      </c>
      <c r="Y9" s="101">
        <v>0</v>
      </c>
      <c r="Z9" s="102">
        <v>0</v>
      </c>
      <c r="AA9" s="101">
        <v>0</v>
      </c>
      <c r="AB9" s="102">
        <v>0</v>
      </c>
      <c r="AC9" s="101">
        <v>374</v>
      </c>
      <c r="AD9" s="102">
        <v>1.7285845018995942E-3</v>
      </c>
      <c r="AE9" s="101">
        <v>0</v>
      </c>
      <c r="AF9" s="102">
        <v>0</v>
      </c>
      <c r="AG9" s="101">
        <v>0</v>
      </c>
      <c r="AH9" s="102">
        <v>0</v>
      </c>
      <c r="AI9" s="101">
        <v>0</v>
      </c>
      <c r="AJ9" s="102">
        <v>0</v>
      </c>
      <c r="AK9" s="101">
        <v>0</v>
      </c>
      <c r="AL9" s="102">
        <v>0</v>
      </c>
      <c r="AM9" s="101">
        <v>0</v>
      </c>
      <c r="AN9" s="102">
        <v>0</v>
      </c>
      <c r="AO9" s="101">
        <v>11</v>
      </c>
      <c r="AP9" s="102">
        <v>5.0840720644105711E-5</v>
      </c>
      <c r="AQ9" s="101">
        <v>568</v>
      </c>
      <c r="AR9" s="102">
        <v>2.6252299387138221E-3</v>
      </c>
      <c r="AS9" s="101">
        <v>393</v>
      </c>
      <c r="AT9" s="102">
        <v>1.8164002921030496E-3</v>
      </c>
      <c r="AU9" s="101">
        <v>790</v>
      </c>
      <c r="AV9" s="102">
        <v>3.6512881189857739E-3</v>
      </c>
      <c r="AW9" s="101">
        <v>0</v>
      </c>
      <c r="AX9" s="103">
        <v>0</v>
      </c>
    </row>
    <row r="10" spans="1:50" ht="12.75">
      <c r="A10" s="96" t="s">
        <v>102</v>
      </c>
      <c r="B10" s="97" t="s">
        <v>32</v>
      </c>
      <c r="C10" s="97"/>
      <c r="D10" s="97"/>
      <c r="E10" s="97"/>
      <c r="F10" s="97">
        <v>140773</v>
      </c>
      <c r="G10" s="97">
        <v>137864</v>
      </c>
      <c r="H10" s="98">
        <v>0.97933552598864837</v>
      </c>
      <c r="I10" s="97">
        <v>2909</v>
      </c>
      <c r="J10" s="98">
        <v>2.0664474011351609E-2</v>
      </c>
      <c r="K10" s="97">
        <v>657</v>
      </c>
      <c r="L10" s="98">
        <v>3.0365775875615866E-3</v>
      </c>
      <c r="M10" s="97">
        <v>842</v>
      </c>
      <c r="N10" s="98">
        <v>5.9812606110546769E-3</v>
      </c>
      <c r="O10" s="97">
        <v>61</v>
      </c>
      <c r="P10" s="98">
        <v>2.8193490539004079E-4</v>
      </c>
      <c r="Q10" s="97"/>
      <c r="R10" s="98">
        <v>0</v>
      </c>
      <c r="S10" s="97">
        <v>305</v>
      </c>
      <c r="T10" s="98">
        <v>1.4096745269502038E-3</v>
      </c>
      <c r="U10" s="97">
        <v>19</v>
      </c>
      <c r="V10" s="98">
        <v>8.7815790203455321E-5</v>
      </c>
      <c r="W10" s="97">
        <v>10</v>
      </c>
      <c r="X10" s="98">
        <v>4.6218836949187008E-5</v>
      </c>
      <c r="Y10" s="97"/>
      <c r="Z10" s="98">
        <v>0</v>
      </c>
      <c r="AA10" s="97"/>
      <c r="AB10" s="98">
        <v>0</v>
      </c>
      <c r="AC10" s="97"/>
      <c r="AD10" s="98">
        <v>0</v>
      </c>
      <c r="AE10" s="97">
        <v>765</v>
      </c>
      <c r="AF10" s="98">
        <v>3.5357410266128064E-3</v>
      </c>
      <c r="AG10" s="97"/>
      <c r="AH10" s="98">
        <v>0</v>
      </c>
      <c r="AI10" s="97"/>
      <c r="AJ10" s="98">
        <v>0</v>
      </c>
      <c r="AK10" s="97"/>
      <c r="AL10" s="98">
        <v>0</v>
      </c>
      <c r="AM10" s="97"/>
      <c r="AN10" s="98">
        <v>0</v>
      </c>
      <c r="AO10" s="97"/>
      <c r="AP10" s="98">
        <v>0</v>
      </c>
      <c r="AQ10" s="97">
        <v>250</v>
      </c>
      <c r="AR10" s="98">
        <v>1.1554709237296752E-3</v>
      </c>
      <c r="AS10" s="97"/>
      <c r="AT10" s="98">
        <v>0</v>
      </c>
      <c r="AU10" s="97"/>
      <c r="AV10" s="98">
        <v>0</v>
      </c>
      <c r="AW10" s="97"/>
      <c r="AX10" s="99">
        <v>0</v>
      </c>
    </row>
    <row r="11" spans="1:50" ht="12.75">
      <c r="A11" s="100" t="s">
        <v>108</v>
      </c>
      <c r="B11" s="101" t="s">
        <v>32</v>
      </c>
      <c r="C11" s="101"/>
      <c r="D11" s="101"/>
      <c r="E11" s="101"/>
      <c r="F11" s="101">
        <v>1867938</v>
      </c>
      <c r="G11" s="101">
        <v>1836599</v>
      </c>
      <c r="H11" s="102">
        <v>0.98322267655564588</v>
      </c>
      <c r="I11" s="101">
        <v>31339</v>
      </c>
      <c r="J11" s="102">
        <v>1.6777323444354147E-2</v>
      </c>
      <c r="K11" s="101">
        <v>417</v>
      </c>
      <c r="L11" s="102">
        <v>1.9273255007810984E-3</v>
      </c>
      <c r="M11" s="101">
        <v>2211</v>
      </c>
      <c r="N11" s="102">
        <v>1.1836581299807596E-3</v>
      </c>
      <c r="O11" s="101">
        <v>2467</v>
      </c>
      <c r="P11" s="102">
        <v>1.1402187075364436E-2</v>
      </c>
      <c r="Q11" s="101"/>
      <c r="R11" s="102">
        <v>0</v>
      </c>
      <c r="S11" s="101">
        <v>5133</v>
      </c>
      <c r="T11" s="102">
        <v>2.3724129006017693E-2</v>
      </c>
      <c r="U11" s="101">
        <v>8251</v>
      </c>
      <c r="V11" s="102">
        <v>3.8135162366774202E-2</v>
      </c>
      <c r="W11" s="101"/>
      <c r="X11" s="102">
        <v>0</v>
      </c>
      <c r="Y11" s="101"/>
      <c r="Z11" s="102">
        <v>0</v>
      </c>
      <c r="AA11" s="101"/>
      <c r="AB11" s="102">
        <v>0</v>
      </c>
      <c r="AC11" s="101"/>
      <c r="AD11" s="102">
        <v>0</v>
      </c>
      <c r="AE11" s="101">
        <v>571</v>
      </c>
      <c r="AF11" s="102">
        <v>2.6390955897985782E-3</v>
      </c>
      <c r="AG11" s="101"/>
      <c r="AH11" s="102">
        <v>0</v>
      </c>
      <c r="AI11" s="101"/>
      <c r="AJ11" s="102">
        <v>0</v>
      </c>
      <c r="AK11" s="101"/>
      <c r="AL11" s="102">
        <v>0</v>
      </c>
      <c r="AM11" s="101"/>
      <c r="AN11" s="102">
        <v>0</v>
      </c>
      <c r="AO11" s="101">
        <v>1457</v>
      </c>
      <c r="AP11" s="102">
        <v>6.7340845434965477E-3</v>
      </c>
      <c r="AQ11" s="101">
        <v>10545</v>
      </c>
      <c r="AR11" s="102">
        <v>4.8737763562917702E-2</v>
      </c>
      <c r="AS11" s="101"/>
      <c r="AT11" s="102">
        <v>0</v>
      </c>
      <c r="AU11" s="101">
        <v>287</v>
      </c>
      <c r="AV11" s="102">
        <v>1.3264806204416671E-3</v>
      </c>
      <c r="AW11" s="101"/>
      <c r="AX11" s="103">
        <v>0</v>
      </c>
    </row>
    <row r="12" spans="1:50" ht="12.75">
      <c r="A12" s="96" t="s">
        <v>118</v>
      </c>
      <c r="B12" s="97" t="s">
        <v>32</v>
      </c>
      <c r="C12" s="97"/>
      <c r="D12" s="97"/>
      <c r="E12" s="97"/>
      <c r="F12" s="97">
        <v>0</v>
      </c>
      <c r="G12" s="97">
        <v>0</v>
      </c>
      <c r="H12" s="98" t="e">
        <v>#DIV/0!</v>
      </c>
      <c r="I12" s="97">
        <v>0</v>
      </c>
      <c r="J12" s="98" t="e">
        <v>#DIV/0!</v>
      </c>
      <c r="K12" s="97"/>
      <c r="L12" s="98">
        <v>0</v>
      </c>
      <c r="M12" s="97"/>
      <c r="N12" s="98" t="e">
        <v>#DIV/0!</v>
      </c>
      <c r="O12" s="97"/>
      <c r="P12" s="98">
        <v>0</v>
      </c>
      <c r="Q12" s="97"/>
      <c r="R12" s="98">
        <v>0</v>
      </c>
      <c r="S12" s="97"/>
      <c r="T12" s="98">
        <v>0</v>
      </c>
      <c r="U12" s="97"/>
      <c r="V12" s="98">
        <v>0</v>
      </c>
      <c r="W12" s="97"/>
      <c r="X12" s="98">
        <v>0</v>
      </c>
      <c r="Y12" s="97"/>
      <c r="Z12" s="98">
        <v>0</v>
      </c>
      <c r="AA12" s="97"/>
      <c r="AB12" s="98">
        <v>0</v>
      </c>
      <c r="AC12" s="97"/>
      <c r="AD12" s="98">
        <v>0</v>
      </c>
      <c r="AE12" s="97"/>
      <c r="AF12" s="98">
        <v>0</v>
      </c>
      <c r="AG12" s="97"/>
      <c r="AH12" s="98">
        <v>0</v>
      </c>
      <c r="AI12" s="97"/>
      <c r="AJ12" s="98">
        <v>0</v>
      </c>
      <c r="AK12" s="97"/>
      <c r="AL12" s="98">
        <v>0</v>
      </c>
      <c r="AM12" s="97"/>
      <c r="AN12" s="98">
        <v>0</v>
      </c>
      <c r="AO12" s="97"/>
      <c r="AP12" s="98">
        <v>0</v>
      </c>
      <c r="AQ12" s="97"/>
      <c r="AR12" s="98">
        <v>0</v>
      </c>
      <c r="AS12" s="97"/>
      <c r="AT12" s="98">
        <v>0</v>
      </c>
      <c r="AU12" s="97"/>
      <c r="AV12" s="98">
        <v>0</v>
      </c>
      <c r="AW12" s="97"/>
      <c r="AX12" s="99">
        <v>0</v>
      </c>
    </row>
    <row r="13" spans="1:50" ht="12.75">
      <c r="A13" s="100" t="s">
        <v>119</v>
      </c>
      <c r="B13" s="101" t="s">
        <v>32</v>
      </c>
      <c r="C13" s="101"/>
      <c r="D13" s="101"/>
      <c r="E13" s="101"/>
      <c r="F13" s="101">
        <v>0</v>
      </c>
      <c r="G13" s="101">
        <v>0</v>
      </c>
      <c r="H13" s="102" t="e">
        <v>#DIV/0!</v>
      </c>
      <c r="I13" s="101"/>
      <c r="J13" s="102" t="e">
        <v>#DIV/0!</v>
      </c>
      <c r="K13" s="101"/>
      <c r="L13" s="102">
        <v>0</v>
      </c>
      <c r="M13" s="101"/>
      <c r="N13" s="102" t="e">
        <v>#DIV/0!</v>
      </c>
      <c r="O13" s="101"/>
      <c r="P13" s="102">
        <v>0</v>
      </c>
      <c r="Q13" s="101"/>
      <c r="R13" s="102">
        <v>0</v>
      </c>
      <c r="S13" s="101"/>
      <c r="T13" s="102">
        <v>0</v>
      </c>
      <c r="U13" s="101"/>
      <c r="V13" s="102">
        <v>0</v>
      </c>
      <c r="W13" s="101"/>
      <c r="X13" s="102">
        <v>0</v>
      </c>
      <c r="Y13" s="101"/>
      <c r="Z13" s="102">
        <v>0</v>
      </c>
      <c r="AA13" s="101"/>
      <c r="AB13" s="102">
        <v>0</v>
      </c>
      <c r="AC13" s="101"/>
      <c r="AD13" s="102">
        <v>0</v>
      </c>
      <c r="AE13" s="101"/>
      <c r="AF13" s="102">
        <v>0</v>
      </c>
      <c r="AG13" s="101"/>
      <c r="AH13" s="102">
        <v>0</v>
      </c>
      <c r="AI13" s="101"/>
      <c r="AJ13" s="102">
        <v>0</v>
      </c>
      <c r="AK13" s="101"/>
      <c r="AL13" s="102">
        <v>0</v>
      </c>
      <c r="AM13" s="101"/>
      <c r="AN13" s="102">
        <v>0</v>
      </c>
      <c r="AO13" s="101"/>
      <c r="AP13" s="102">
        <v>0</v>
      </c>
      <c r="AQ13" s="101"/>
      <c r="AR13" s="102">
        <v>0</v>
      </c>
      <c r="AS13" s="101"/>
      <c r="AT13" s="102">
        <v>0</v>
      </c>
      <c r="AU13" s="101"/>
      <c r="AV13" s="102">
        <v>0</v>
      </c>
      <c r="AW13" s="101"/>
      <c r="AX13" s="103">
        <v>0</v>
      </c>
    </row>
    <row r="14" spans="1:50" ht="12.75">
      <c r="A14" s="96" t="s">
        <v>124</v>
      </c>
      <c r="B14" s="97" t="s">
        <v>32</v>
      </c>
      <c r="C14" s="97">
        <v>63245440202943</v>
      </c>
      <c r="D14" s="97" t="s">
        <v>122</v>
      </c>
      <c r="E14" s="97"/>
      <c r="F14" s="97">
        <v>61300</v>
      </c>
      <c r="G14" s="97">
        <v>60847</v>
      </c>
      <c r="H14" s="98">
        <v>0.9926101141924959</v>
      </c>
      <c r="I14" s="97">
        <v>453</v>
      </c>
      <c r="J14" s="98">
        <v>7.389885807504078E-3</v>
      </c>
      <c r="K14" s="97">
        <v>0</v>
      </c>
      <c r="L14" s="98">
        <v>0</v>
      </c>
      <c r="M14" s="97">
        <v>59</v>
      </c>
      <c r="N14" s="98">
        <v>9.624796084828711E-4</v>
      </c>
      <c r="O14" s="97">
        <v>54</v>
      </c>
      <c r="P14" s="98">
        <v>2.4958171952560985E-4</v>
      </c>
      <c r="Q14" s="97">
        <v>0</v>
      </c>
      <c r="R14" s="98">
        <v>0</v>
      </c>
      <c r="S14" s="97">
        <v>49</v>
      </c>
      <c r="T14" s="98">
        <v>2.2647230105101636E-4</v>
      </c>
      <c r="U14" s="97"/>
      <c r="V14" s="98">
        <v>0</v>
      </c>
      <c r="W14" s="97">
        <v>68</v>
      </c>
      <c r="X14" s="98">
        <v>3.1428809125447167E-4</v>
      </c>
      <c r="Y14" s="97"/>
      <c r="Z14" s="98">
        <v>0</v>
      </c>
      <c r="AA14" s="97"/>
      <c r="AB14" s="98">
        <v>0</v>
      </c>
      <c r="AC14" s="97"/>
      <c r="AD14" s="98">
        <v>0</v>
      </c>
      <c r="AE14" s="97">
        <v>44</v>
      </c>
      <c r="AF14" s="98">
        <v>2.0336288257642284E-4</v>
      </c>
      <c r="AG14" s="97"/>
      <c r="AH14" s="98">
        <v>0</v>
      </c>
      <c r="AI14" s="97"/>
      <c r="AJ14" s="98">
        <v>0</v>
      </c>
      <c r="AK14" s="97"/>
      <c r="AL14" s="98">
        <v>0</v>
      </c>
      <c r="AM14" s="97"/>
      <c r="AN14" s="98">
        <v>0</v>
      </c>
      <c r="AO14" s="97">
        <v>0</v>
      </c>
      <c r="AP14" s="98">
        <v>0</v>
      </c>
      <c r="AQ14" s="97"/>
      <c r="AR14" s="98">
        <v>0</v>
      </c>
      <c r="AS14" s="97"/>
      <c r="AT14" s="98">
        <v>0</v>
      </c>
      <c r="AU14" s="97">
        <v>179</v>
      </c>
      <c r="AV14" s="98">
        <v>8.2731718139044752E-4</v>
      </c>
      <c r="AW14" s="97">
        <v>0</v>
      </c>
      <c r="AX14" s="99">
        <v>0</v>
      </c>
    </row>
    <row r="15" spans="1:50" ht="12.75">
      <c r="A15" s="100" t="s">
        <v>124</v>
      </c>
      <c r="B15" s="101" t="s">
        <v>32</v>
      </c>
      <c r="C15" s="101">
        <v>63255372202188</v>
      </c>
      <c r="D15" s="101" t="s">
        <v>53</v>
      </c>
      <c r="E15" s="101"/>
      <c r="F15" s="101">
        <v>223258</v>
      </c>
      <c r="G15" s="101">
        <v>221479</v>
      </c>
      <c r="H15" s="102">
        <v>0.99203164052351989</v>
      </c>
      <c r="I15" s="101">
        <v>1779</v>
      </c>
      <c r="J15" s="102">
        <v>7.9683594764801257E-3</v>
      </c>
      <c r="K15" s="101">
        <v>0</v>
      </c>
      <c r="L15" s="102">
        <v>0</v>
      </c>
      <c r="M15" s="101">
        <v>222</v>
      </c>
      <c r="N15" s="102">
        <v>9.9436526350679482E-4</v>
      </c>
      <c r="O15" s="101">
        <v>214</v>
      </c>
      <c r="P15" s="102">
        <v>9.8908311071260204E-4</v>
      </c>
      <c r="Q15" s="101">
        <v>0</v>
      </c>
      <c r="R15" s="102">
        <v>0</v>
      </c>
      <c r="S15" s="101">
        <v>201</v>
      </c>
      <c r="T15" s="102">
        <v>9.2899862267865896E-4</v>
      </c>
      <c r="U15" s="101"/>
      <c r="V15" s="102">
        <v>0</v>
      </c>
      <c r="W15" s="101">
        <v>202</v>
      </c>
      <c r="X15" s="102">
        <v>9.3362050637357764E-4</v>
      </c>
      <c r="Y15" s="101"/>
      <c r="Z15" s="102">
        <v>0</v>
      </c>
      <c r="AA15" s="101"/>
      <c r="AB15" s="102">
        <v>0</v>
      </c>
      <c r="AC15" s="101"/>
      <c r="AD15" s="102">
        <v>0</v>
      </c>
      <c r="AE15" s="101">
        <v>189</v>
      </c>
      <c r="AF15" s="102">
        <v>8.7353601833963445E-4</v>
      </c>
      <c r="AG15" s="101"/>
      <c r="AH15" s="102">
        <v>0</v>
      </c>
      <c r="AI15" s="101"/>
      <c r="AJ15" s="102">
        <v>0</v>
      </c>
      <c r="AK15" s="101"/>
      <c r="AL15" s="102">
        <v>0</v>
      </c>
      <c r="AM15" s="101"/>
      <c r="AN15" s="102">
        <v>0</v>
      </c>
      <c r="AO15" s="101">
        <v>0</v>
      </c>
      <c r="AP15" s="102">
        <v>0</v>
      </c>
      <c r="AQ15" s="101"/>
      <c r="AR15" s="102">
        <v>0</v>
      </c>
      <c r="AS15" s="101"/>
      <c r="AT15" s="102">
        <v>0</v>
      </c>
      <c r="AU15" s="101">
        <v>751</v>
      </c>
      <c r="AV15" s="102">
        <v>3.4710346548839444E-3</v>
      </c>
      <c r="AW15" s="101">
        <v>0</v>
      </c>
      <c r="AX15" s="103">
        <v>0</v>
      </c>
    </row>
    <row r="16" spans="1:50" ht="12.75">
      <c r="A16" s="96" t="s">
        <v>128</v>
      </c>
      <c r="B16" s="97" t="s">
        <v>32</v>
      </c>
      <c r="C16" s="97">
        <v>63255372202187</v>
      </c>
      <c r="D16" s="97" t="s">
        <v>53</v>
      </c>
      <c r="E16" s="97"/>
      <c r="F16" s="97">
        <v>304516</v>
      </c>
      <c r="G16" s="97">
        <v>302789</v>
      </c>
      <c r="H16" s="98">
        <v>0.99432870522402761</v>
      </c>
      <c r="I16" s="97">
        <v>1727</v>
      </c>
      <c r="J16" s="98">
        <v>5.6712947759723631E-3</v>
      </c>
      <c r="K16" s="97">
        <v>0</v>
      </c>
      <c r="L16" s="98">
        <v>0</v>
      </c>
      <c r="M16" s="97">
        <v>213</v>
      </c>
      <c r="N16" s="98">
        <v>6.9947063536891329E-4</v>
      </c>
      <c r="O16" s="97">
        <v>197</v>
      </c>
      <c r="P16" s="98">
        <v>9.1051108789898412E-4</v>
      </c>
      <c r="Q16" s="97">
        <v>0</v>
      </c>
      <c r="R16" s="98">
        <v>0</v>
      </c>
      <c r="S16" s="97">
        <v>151</v>
      </c>
      <c r="T16" s="98">
        <v>6.9790443793272389E-4</v>
      </c>
      <c r="U16" s="97">
        <v>67</v>
      </c>
      <c r="V16" s="98">
        <v>3.0966620755955299E-4</v>
      </c>
      <c r="W16" s="97"/>
      <c r="X16" s="98">
        <v>0</v>
      </c>
      <c r="Y16" s="97"/>
      <c r="Z16" s="98">
        <v>0</v>
      </c>
      <c r="AA16" s="97"/>
      <c r="AB16" s="98">
        <v>0</v>
      </c>
      <c r="AC16" s="97"/>
      <c r="AD16" s="98">
        <v>0</v>
      </c>
      <c r="AE16" s="97">
        <v>198</v>
      </c>
      <c r="AF16" s="98">
        <v>9.151329715939028E-4</v>
      </c>
      <c r="AG16" s="97"/>
      <c r="AH16" s="98">
        <v>0</v>
      </c>
      <c r="AI16" s="97"/>
      <c r="AJ16" s="98">
        <v>0</v>
      </c>
      <c r="AK16" s="97"/>
      <c r="AL16" s="98">
        <v>0</v>
      </c>
      <c r="AM16" s="97"/>
      <c r="AN16" s="98">
        <v>0</v>
      </c>
      <c r="AO16" s="97">
        <v>0</v>
      </c>
      <c r="AP16" s="98">
        <v>0</v>
      </c>
      <c r="AQ16" s="97"/>
      <c r="AR16" s="98">
        <v>0</v>
      </c>
      <c r="AS16" s="97"/>
      <c r="AT16" s="98">
        <v>0</v>
      </c>
      <c r="AU16" s="97">
        <v>901</v>
      </c>
      <c r="AV16" s="98">
        <v>4.1643172091217493E-3</v>
      </c>
      <c r="AW16" s="97">
        <v>0</v>
      </c>
      <c r="AX16" s="99">
        <v>0</v>
      </c>
    </row>
    <row r="17" spans="1:50" ht="12.75">
      <c r="A17" s="100" t="s">
        <v>130</v>
      </c>
      <c r="B17" s="101" t="s">
        <v>32</v>
      </c>
      <c r="C17" s="101">
        <v>7254988202253</v>
      </c>
      <c r="D17" s="101" t="s">
        <v>37</v>
      </c>
      <c r="E17" s="101"/>
      <c r="F17" s="101">
        <v>172153</v>
      </c>
      <c r="G17" s="101">
        <v>171235</v>
      </c>
      <c r="H17" s="102">
        <v>0.99466753411209796</v>
      </c>
      <c r="I17" s="101">
        <v>918</v>
      </c>
      <c r="J17" s="102">
        <v>5.3324658879020407E-3</v>
      </c>
      <c r="K17" s="101">
        <v>0</v>
      </c>
      <c r="L17" s="102">
        <v>0</v>
      </c>
      <c r="M17" s="101">
        <v>151</v>
      </c>
      <c r="N17" s="102">
        <v>8.7712674190981276E-4</v>
      </c>
      <c r="O17" s="101">
        <v>155</v>
      </c>
      <c r="P17" s="102">
        <v>7.1639197271239862E-4</v>
      </c>
      <c r="Q17" s="101">
        <v>0</v>
      </c>
      <c r="R17" s="102">
        <v>0</v>
      </c>
      <c r="S17" s="101">
        <v>113</v>
      </c>
      <c r="T17" s="102">
        <v>5.2227285752581322E-4</v>
      </c>
      <c r="U17" s="101">
        <v>53</v>
      </c>
      <c r="V17" s="102">
        <v>2.4495983583069117E-4</v>
      </c>
      <c r="W17" s="101"/>
      <c r="X17" s="102">
        <v>0</v>
      </c>
      <c r="Y17" s="101"/>
      <c r="Z17" s="102">
        <v>0</v>
      </c>
      <c r="AA17" s="101"/>
      <c r="AB17" s="102">
        <v>0</v>
      </c>
      <c r="AC17" s="101"/>
      <c r="AD17" s="102">
        <v>0</v>
      </c>
      <c r="AE17" s="101">
        <v>114</v>
      </c>
      <c r="AF17" s="102">
        <v>5.268947412207319E-4</v>
      </c>
      <c r="AG17" s="101"/>
      <c r="AH17" s="102">
        <v>0</v>
      </c>
      <c r="AI17" s="101"/>
      <c r="AJ17" s="102">
        <v>0</v>
      </c>
      <c r="AK17" s="101"/>
      <c r="AL17" s="102">
        <v>0</v>
      </c>
      <c r="AM17" s="101"/>
      <c r="AN17" s="102">
        <v>0</v>
      </c>
      <c r="AO17" s="101">
        <v>0</v>
      </c>
      <c r="AP17" s="102">
        <v>0</v>
      </c>
      <c r="AQ17" s="101"/>
      <c r="AR17" s="102">
        <v>0</v>
      </c>
      <c r="AS17" s="101"/>
      <c r="AT17" s="102">
        <v>0</v>
      </c>
      <c r="AU17" s="101">
        <v>332</v>
      </c>
      <c r="AV17" s="102">
        <v>1.5344653867130087E-3</v>
      </c>
      <c r="AW17" s="101">
        <v>0</v>
      </c>
      <c r="AX17" s="103">
        <v>0</v>
      </c>
    </row>
    <row r="18" spans="1:50" ht="12.75">
      <c r="A18" s="96" t="s">
        <v>130</v>
      </c>
      <c r="B18" s="97" t="s">
        <v>32</v>
      </c>
      <c r="C18" s="97">
        <v>81246420101886</v>
      </c>
      <c r="D18" s="97" t="s">
        <v>96</v>
      </c>
      <c r="E18" s="97"/>
      <c r="F18" s="97">
        <v>5600</v>
      </c>
      <c r="G18" s="97">
        <v>5569</v>
      </c>
      <c r="H18" s="98">
        <v>0.99446428571428569</v>
      </c>
      <c r="I18" s="97">
        <v>31</v>
      </c>
      <c r="J18" s="98">
        <v>5.5357142857142853E-3</v>
      </c>
      <c r="K18" s="97">
        <v>0</v>
      </c>
      <c r="L18" s="98">
        <v>0</v>
      </c>
      <c r="M18" s="97">
        <v>6</v>
      </c>
      <c r="N18" s="98">
        <v>1.0714285714285715E-3</v>
      </c>
      <c r="O18" s="97">
        <v>5</v>
      </c>
      <c r="P18" s="98">
        <v>2.3109418474593504E-5</v>
      </c>
      <c r="Q18" s="97">
        <v>0</v>
      </c>
      <c r="R18" s="98">
        <v>0</v>
      </c>
      <c r="S18" s="97"/>
      <c r="T18" s="98">
        <v>0</v>
      </c>
      <c r="U18" s="97"/>
      <c r="V18" s="98">
        <v>0</v>
      </c>
      <c r="W18" s="97"/>
      <c r="X18" s="98">
        <v>0</v>
      </c>
      <c r="Y18" s="97"/>
      <c r="Z18" s="98">
        <v>0</v>
      </c>
      <c r="AA18" s="97"/>
      <c r="AB18" s="98">
        <v>0</v>
      </c>
      <c r="AC18" s="97"/>
      <c r="AD18" s="98">
        <v>0</v>
      </c>
      <c r="AE18" s="97">
        <v>5</v>
      </c>
      <c r="AF18" s="98">
        <v>2.3109418474593504E-5</v>
      </c>
      <c r="AG18" s="97"/>
      <c r="AH18" s="98">
        <v>0</v>
      </c>
      <c r="AI18" s="97"/>
      <c r="AJ18" s="98">
        <v>0</v>
      </c>
      <c r="AK18" s="97"/>
      <c r="AL18" s="98">
        <v>0</v>
      </c>
      <c r="AM18" s="97"/>
      <c r="AN18" s="98">
        <v>0</v>
      </c>
      <c r="AO18" s="97">
        <v>0</v>
      </c>
      <c r="AP18" s="98">
        <v>0</v>
      </c>
      <c r="AQ18" s="97"/>
      <c r="AR18" s="98">
        <v>0</v>
      </c>
      <c r="AS18" s="97"/>
      <c r="AT18" s="98">
        <v>0</v>
      </c>
      <c r="AU18" s="97">
        <v>15</v>
      </c>
      <c r="AV18" s="98">
        <v>6.9328255423780513E-5</v>
      </c>
      <c r="AW18" s="97">
        <v>0</v>
      </c>
      <c r="AX18" s="99">
        <v>0</v>
      </c>
    </row>
    <row r="19" spans="1:50" ht="12.75">
      <c r="A19" s="100" t="s">
        <v>132</v>
      </c>
      <c r="B19" s="101" t="s">
        <v>32</v>
      </c>
      <c r="C19" s="101">
        <v>77255086207678</v>
      </c>
      <c r="D19" s="101" t="s">
        <v>87</v>
      </c>
      <c r="E19" s="101"/>
      <c r="F19" s="101">
        <v>45220</v>
      </c>
      <c r="G19" s="101">
        <v>45040</v>
      </c>
      <c r="H19" s="102">
        <v>0.99601946041574529</v>
      </c>
      <c r="I19" s="101">
        <v>180</v>
      </c>
      <c r="J19" s="102">
        <v>3.9805395842547548E-3</v>
      </c>
      <c r="K19" s="101">
        <v>0</v>
      </c>
      <c r="L19" s="102">
        <v>0</v>
      </c>
      <c r="M19" s="101">
        <v>26</v>
      </c>
      <c r="N19" s="102">
        <v>5.7496682883679791E-4</v>
      </c>
      <c r="O19" s="101">
        <v>40</v>
      </c>
      <c r="P19" s="102">
        <v>1.8487534779674803E-4</v>
      </c>
      <c r="Q19" s="101">
        <v>0</v>
      </c>
      <c r="R19" s="102">
        <v>0</v>
      </c>
      <c r="S19" s="101">
        <v>23</v>
      </c>
      <c r="T19" s="102">
        <v>1.0630332498313013E-4</v>
      </c>
      <c r="U19" s="101">
        <v>8</v>
      </c>
      <c r="V19" s="102">
        <v>3.6975069559349611E-5</v>
      </c>
      <c r="W19" s="101"/>
      <c r="X19" s="102">
        <v>0</v>
      </c>
      <c r="Y19" s="101"/>
      <c r="Z19" s="102">
        <v>0</v>
      </c>
      <c r="AA19" s="101"/>
      <c r="AB19" s="102">
        <v>0</v>
      </c>
      <c r="AC19" s="101"/>
      <c r="AD19" s="102">
        <v>0</v>
      </c>
      <c r="AE19" s="101">
        <v>27</v>
      </c>
      <c r="AF19" s="102">
        <v>1.2479085976280493E-4</v>
      </c>
      <c r="AG19" s="101"/>
      <c r="AH19" s="102">
        <v>0</v>
      </c>
      <c r="AI19" s="101"/>
      <c r="AJ19" s="102">
        <v>0</v>
      </c>
      <c r="AK19" s="101"/>
      <c r="AL19" s="102">
        <v>0</v>
      </c>
      <c r="AM19" s="101"/>
      <c r="AN19" s="102">
        <v>0</v>
      </c>
      <c r="AO19" s="101">
        <v>0</v>
      </c>
      <c r="AP19" s="102">
        <v>0</v>
      </c>
      <c r="AQ19" s="101"/>
      <c r="AR19" s="102">
        <v>0</v>
      </c>
      <c r="AS19" s="101"/>
      <c r="AT19" s="102">
        <v>0</v>
      </c>
      <c r="AU19" s="101">
        <v>56</v>
      </c>
      <c r="AV19" s="102">
        <v>2.5882548691544727E-4</v>
      </c>
      <c r="AW19" s="101">
        <v>0</v>
      </c>
      <c r="AX19" s="103">
        <v>0</v>
      </c>
    </row>
    <row r="20" spans="1:50" ht="12.75">
      <c r="A20" s="96" t="s">
        <v>132</v>
      </c>
      <c r="B20" s="97" t="s">
        <v>32</v>
      </c>
      <c r="C20" s="97">
        <v>77255086207679</v>
      </c>
      <c r="D20" s="97" t="s">
        <v>87</v>
      </c>
      <c r="E20" s="97"/>
      <c r="F20" s="97">
        <v>36436</v>
      </c>
      <c r="G20" s="97">
        <v>36270</v>
      </c>
      <c r="H20" s="98">
        <v>0.99544406630804694</v>
      </c>
      <c r="I20" s="97">
        <v>166</v>
      </c>
      <c r="J20" s="98">
        <v>4.5559336919530138E-3</v>
      </c>
      <c r="K20" s="97">
        <v>0</v>
      </c>
      <c r="L20" s="98">
        <v>0</v>
      </c>
      <c r="M20" s="97">
        <v>23</v>
      </c>
      <c r="N20" s="98">
        <v>6.3124382478867049E-4</v>
      </c>
      <c r="O20" s="97">
        <v>35</v>
      </c>
      <c r="P20" s="98">
        <v>1.6176592932215454E-4</v>
      </c>
      <c r="Q20" s="97">
        <v>0</v>
      </c>
      <c r="R20" s="98">
        <v>0</v>
      </c>
      <c r="S20" s="97">
        <v>28</v>
      </c>
      <c r="T20" s="98">
        <v>1.2941274345772363E-4</v>
      </c>
      <c r="U20" s="97"/>
      <c r="V20" s="98">
        <v>0</v>
      </c>
      <c r="W20" s="97"/>
      <c r="X20" s="98">
        <v>0</v>
      </c>
      <c r="Y20" s="97"/>
      <c r="Z20" s="98">
        <v>0</v>
      </c>
      <c r="AA20" s="97"/>
      <c r="AB20" s="98">
        <v>0</v>
      </c>
      <c r="AC20" s="97"/>
      <c r="AD20" s="98">
        <v>0</v>
      </c>
      <c r="AE20" s="97">
        <v>20</v>
      </c>
      <c r="AF20" s="98">
        <v>9.2437673898374017E-5</v>
      </c>
      <c r="AG20" s="97"/>
      <c r="AH20" s="98">
        <v>0</v>
      </c>
      <c r="AI20" s="97"/>
      <c r="AJ20" s="98">
        <v>0</v>
      </c>
      <c r="AK20" s="97"/>
      <c r="AL20" s="98">
        <v>0</v>
      </c>
      <c r="AM20" s="97"/>
      <c r="AN20" s="98">
        <v>0</v>
      </c>
      <c r="AO20" s="97">
        <v>0</v>
      </c>
      <c r="AP20" s="98">
        <v>0</v>
      </c>
      <c r="AQ20" s="97"/>
      <c r="AR20" s="98">
        <v>0</v>
      </c>
      <c r="AS20" s="97"/>
      <c r="AT20" s="98">
        <v>0</v>
      </c>
      <c r="AU20" s="97">
        <v>60</v>
      </c>
      <c r="AV20" s="98">
        <v>2.7731302169512205E-4</v>
      </c>
      <c r="AW20" s="97">
        <v>0</v>
      </c>
      <c r="AX20" s="99">
        <v>0</v>
      </c>
    </row>
    <row r="21" spans="1:50" ht="12.75">
      <c r="A21" s="100" t="s">
        <v>132</v>
      </c>
      <c r="B21" s="101" t="s">
        <v>32</v>
      </c>
      <c r="C21" s="101">
        <v>77255086207680</v>
      </c>
      <c r="D21" s="101" t="s">
        <v>87</v>
      </c>
      <c r="E21" s="101"/>
      <c r="F21" s="101">
        <v>29237</v>
      </c>
      <c r="G21" s="101">
        <v>29109</v>
      </c>
      <c r="H21" s="102">
        <v>0.9956219858398605</v>
      </c>
      <c r="I21" s="101">
        <v>128</v>
      </c>
      <c r="J21" s="102">
        <v>4.3780141601395496E-3</v>
      </c>
      <c r="K21" s="101">
        <v>0</v>
      </c>
      <c r="L21" s="102">
        <v>0</v>
      </c>
      <c r="M21" s="101">
        <v>15</v>
      </c>
      <c r="N21" s="102">
        <v>5.1304853439135343E-4</v>
      </c>
      <c r="O21" s="101">
        <v>27</v>
      </c>
      <c r="P21" s="102">
        <v>1.2479085976280493E-4</v>
      </c>
      <c r="Q21" s="101">
        <v>0</v>
      </c>
      <c r="R21" s="102">
        <v>0</v>
      </c>
      <c r="S21" s="101">
        <v>20</v>
      </c>
      <c r="T21" s="102">
        <v>9.2437673898374017E-5</v>
      </c>
      <c r="U21" s="101"/>
      <c r="V21" s="102">
        <v>0</v>
      </c>
      <c r="W21" s="101"/>
      <c r="X21" s="102">
        <v>0</v>
      </c>
      <c r="Y21" s="101"/>
      <c r="Z21" s="102">
        <v>0</v>
      </c>
      <c r="AA21" s="101"/>
      <c r="AB21" s="102">
        <v>0</v>
      </c>
      <c r="AC21" s="101"/>
      <c r="AD21" s="102">
        <v>0</v>
      </c>
      <c r="AE21" s="101">
        <v>15</v>
      </c>
      <c r="AF21" s="102">
        <v>6.9328255423780513E-5</v>
      </c>
      <c r="AG21" s="101"/>
      <c r="AH21" s="102">
        <v>0</v>
      </c>
      <c r="AI21" s="101"/>
      <c r="AJ21" s="102">
        <v>0</v>
      </c>
      <c r="AK21" s="101"/>
      <c r="AL21" s="102">
        <v>0</v>
      </c>
      <c r="AM21" s="101"/>
      <c r="AN21" s="102">
        <v>0</v>
      </c>
      <c r="AO21" s="101">
        <v>0</v>
      </c>
      <c r="AP21" s="102">
        <v>0</v>
      </c>
      <c r="AQ21" s="101"/>
      <c r="AR21" s="102">
        <v>0</v>
      </c>
      <c r="AS21" s="101"/>
      <c r="AT21" s="102">
        <v>0</v>
      </c>
      <c r="AU21" s="101">
        <v>51</v>
      </c>
      <c r="AV21" s="102">
        <v>2.3571606844085375E-4</v>
      </c>
      <c r="AW21" s="101">
        <v>0</v>
      </c>
      <c r="AX21" s="103">
        <v>0</v>
      </c>
    </row>
    <row r="22" spans="1:50" ht="12.75">
      <c r="A22" s="96" t="s">
        <v>137</v>
      </c>
      <c r="B22" s="97" t="s">
        <v>32</v>
      </c>
      <c r="C22" s="97">
        <v>51245071203888</v>
      </c>
      <c r="D22" s="97" t="s">
        <v>136</v>
      </c>
      <c r="E22" s="97"/>
      <c r="F22" s="97">
        <v>54772</v>
      </c>
      <c r="G22" s="97">
        <v>53974</v>
      </c>
      <c r="H22" s="98">
        <v>0.98543051194040754</v>
      </c>
      <c r="I22" s="97">
        <v>798</v>
      </c>
      <c r="J22" s="98">
        <v>1.4569488059592493E-2</v>
      </c>
      <c r="K22" s="97">
        <v>0</v>
      </c>
      <c r="L22" s="98">
        <v>0</v>
      </c>
      <c r="M22" s="97">
        <v>641</v>
      </c>
      <c r="N22" s="98">
        <v>1.170305995764259E-2</v>
      </c>
      <c r="O22" s="97">
        <v>0</v>
      </c>
      <c r="P22" s="98">
        <v>0</v>
      </c>
      <c r="Q22" s="97">
        <v>0</v>
      </c>
      <c r="R22" s="98">
        <v>0</v>
      </c>
      <c r="S22" s="97">
        <v>0</v>
      </c>
      <c r="T22" s="98">
        <v>0</v>
      </c>
      <c r="U22" s="97">
        <v>0</v>
      </c>
      <c r="V22" s="98">
        <v>0</v>
      </c>
      <c r="W22" s="97"/>
      <c r="X22" s="98">
        <v>0</v>
      </c>
      <c r="Y22" s="97"/>
      <c r="Z22" s="98">
        <v>0</v>
      </c>
      <c r="AA22" s="97"/>
      <c r="AB22" s="98">
        <v>0</v>
      </c>
      <c r="AC22" s="97"/>
      <c r="AD22" s="98">
        <v>0</v>
      </c>
      <c r="AE22" s="97">
        <v>28</v>
      </c>
      <c r="AF22" s="98">
        <v>1.2941274345772363E-4</v>
      </c>
      <c r="AG22" s="97"/>
      <c r="AH22" s="98">
        <v>0</v>
      </c>
      <c r="AI22" s="97"/>
      <c r="AJ22" s="98">
        <v>0</v>
      </c>
      <c r="AK22" s="97"/>
      <c r="AL22" s="98">
        <v>0</v>
      </c>
      <c r="AM22" s="97"/>
      <c r="AN22" s="98">
        <v>0</v>
      </c>
      <c r="AO22" s="97">
        <v>0</v>
      </c>
      <c r="AP22" s="98">
        <v>0</v>
      </c>
      <c r="AQ22" s="97"/>
      <c r="AR22" s="98">
        <v>0</v>
      </c>
      <c r="AS22" s="97"/>
      <c r="AT22" s="98">
        <v>0</v>
      </c>
      <c r="AU22" s="97">
        <v>129</v>
      </c>
      <c r="AV22" s="98">
        <v>5.9622299664451245E-4</v>
      </c>
      <c r="AW22" s="97">
        <v>0</v>
      </c>
      <c r="AX22" s="99">
        <v>0</v>
      </c>
    </row>
    <row r="23" spans="1:50" ht="12.75">
      <c r="A23" s="100" t="s">
        <v>140</v>
      </c>
      <c r="B23" s="101" t="s">
        <v>32</v>
      </c>
      <c r="C23" s="101">
        <v>60250003103020</v>
      </c>
      <c r="D23" s="101" t="s">
        <v>49</v>
      </c>
      <c r="E23" s="101"/>
      <c r="F23" s="101">
        <v>194320</v>
      </c>
      <c r="G23" s="101">
        <v>192985</v>
      </c>
      <c r="H23" s="102">
        <v>0.99312988884314535</v>
      </c>
      <c r="I23" s="101">
        <v>1335</v>
      </c>
      <c r="J23" s="102">
        <v>6.8701111568546724E-3</v>
      </c>
      <c r="K23" s="101">
        <v>0</v>
      </c>
      <c r="L23" s="102">
        <v>0</v>
      </c>
      <c r="M23" s="101">
        <v>103</v>
      </c>
      <c r="N23" s="102">
        <v>5.3005351996706469E-4</v>
      </c>
      <c r="O23" s="101">
        <v>74</v>
      </c>
      <c r="P23" s="102">
        <v>3.4201939342398387E-4</v>
      </c>
      <c r="Q23" s="101">
        <v>0</v>
      </c>
      <c r="R23" s="102">
        <v>0</v>
      </c>
      <c r="S23" s="101">
        <v>159</v>
      </c>
      <c r="T23" s="102">
        <v>7.3487950749207345E-4</v>
      </c>
      <c r="U23" s="101"/>
      <c r="V23" s="102">
        <v>0</v>
      </c>
      <c r="W23" s="101"/>
      <c r="X23" s="102">
        <v>0</v>
      </c>
      <c r="Y23" s="101"/>
      <c r="Z23" s="102">
        <v>0</v>
      </c>
      <c r="AA23" s="101"/>
      <c r="AB23" s="102">
        <v>0</v>
      </c>
      <c r="AC23" s="101"/>
      <c r="AD23" s="102">
        <v>0</v>
      </c>
      <c r="AE23" s="101">
        <v>68</v>
      </c>
      <c r="AF23" s="102">
        <v>3.1428809125447167E-4</v>
      </c>
      <c r="AG23" s="101"/>
      <c r="AH23" s="102">
        <v>0</v>
      </c>
      <c r="AI23" s="101"/>
      <c r="AJ23" s="102">
        <v>0</v>
      </c>
      <c r="AK23" s="101"/>
      <c r="AL23" s="102">
        <v>0</v>
      </c>
      <c r="AM23" s="101"/>
      <c r="AN23" s="102">
        <v>0</v>
      </c>
      <c r="AO23" s="101">
        <v>0</v>
      </c>
      <c r="AP23" s="102">
        <v>0</v>
      </c>
      <c r="AQ23" s="101"/>
      <c r="AR23" s="102">
        <v>0</v>
      </c>
      <c r="AS23" s="101"/>
      <c r="AT23" s="102">
        <v>0</v>
      </c>
      <c r="AU23" s="101">
        <v>543</v>
      </c>
      <c r="AV23" s="102">
        <v>2.5096828463408547E-3</v>
      </c>
      <c r="AW23" s="101">
        <v>0</v>
      </c>
      <c r="AX23" s="103">
        <v>0</v>
      </c>
    </row>
    <row r="24" spans="1:50" ht="12.75">
      <c r="A24" s="96" t="s">
        <v>141</v>
      </c>
      <c r="B24" s="97" t="s">
        <v>32</v>
      </c>
      <c r="C24" s="97">
        <v>77255086207683</v>
      </c>
      <c r="D24" s="97" t="s">
        <v>87</v>
      </c>
      <c r="E24" s="97"/>
      <c r="F24" s="97">
        <v>51550</v>
      </c>
      <c r="G24" s="97">
        <v>51443</v>
      </c>
      <c r="H24" s="98">
        <v>0.9979243452958293</v>
      </c>
      <c r="I24" s="97">
        <v>107</v>
      </c>
      <c r="J24" s="98">
        <v>2.075654704170708E-3</v>
      </c>
      <c r="K24" s="97">
        <v>0</v>
      </c>
      <c r="L24" s="98">
        <v>0</v>
      </c>
      <c r="M24" s="97">
        <v>25</v>
      </c>
      <c r="N24" s="98">
        <v>4.8496605237633366E-4</v>
      </c>
      <c r="O24" s="97">
        <v>27</v>
      </c>
      <c r="P24" s="98">
        <v>1.2479085976280493E-4</v>
      </c>
      <c r="Q24" s="97">
        <v>0</v>
      </c>
      <c r="R24" s="98">
        <v>0</v>
      </c>
      <c r="S24" s="97">
        <v>26</v>
      </c>
      <c r="T24" s="98">
        <v>1.2016897606788623E-4</v>
      </c>
      <c r="U24" s="97"/>
      <c r="V24" s="98">
        <v>0</v>
      </c>
      <c r="W24" s="97"/>
      <c r="X24" s="98">
        <v>0</v>
      </c>
      <c r="Y24" s="97"/>
      <c r="Z24" s="98">
        <v>0</v>
      </c>
      <c r="AA24" s="97"/>
      <c r="AB24" s="98">
        <v>0</v>
      </c>
      <c r="AC24" s="97"/>
      <c r="AD24" s="98">
        <v>0</v>
      </c>
      <c r="AE24" s="97">
        <v>17</v>
      </c>
      <c r="AF24" s="98">
        <v>7.8572022813617917E-5</v>
      </c>
      <c r="AG24" s="97"/>
      <c r="AH24" s="98">
        <v>0</v>
      </c>
      <c r="AI24" s="97"/>
      <c r="AJ24" s="98">
        <v>0</v>
      </c>
      <c r="AK24" s="97"/>
      <c r="AL24" s="98">
        <v>0</v>
      </c>
      <c r="AM24" s="97"/>
      <c r="AN24" s="98">
        <v>0</v>
      </c>
      <c r="AO24" s="97">
        <v>0</v>
      </c>
      <c r="AP24" s="98">
        <v>0</v>
      </c>
      <c r="AQ24" s="97"/>
      <c r="AR24" s="98">
        <v>0</v>
      </c>
      <c r="AS24" s="97"/>
      <c r="AT24" s="98">
        <v>0</v>
      </c>
      <c r="AU24" s="97">
        <v>12</v>
      </c>
      <c r="AV24" s="98">
        <v>5.5462604339024413E-5</v>
      </c>
      <c r="AW24" s="97">
        <v>0</v>
      </c>
      <c r="AX24" s="99">
        <v>0</v>
      </c>
    </row>
    <row r="25" spans="1:50" ht="12.75">
      <c r="A25" s="100" t="s">
        <v>142</v>
      </c>
      <c r="B25" s="101" t="s">
        <v>32</v>
      </c>
      <c r="C25" s="101">
        <v>6250113101698</v>
      </c>
      <c r="D25" s="101" t="s">
        <v>143</v>
      </c>
      <c r="E25" s="101"/>
      <c r="F25" s="101">
        <v>99046</v>
      </c>
      <c r="G25" s="101">
        <v>98177</v>
      </c>
      <c r="H25" s="102">
        <v>0.99122629889142422</v>
      </c>
      <c r="I25" s="101">
        <v>869</v>
      </c>
      <c r="J25" s="102">
        <v>8.7737011085758133E-3</v>
      </c>
      <c r="K25" s="101">
        <v>0</v>
      </c>
      <c r="L25" s="102">
        <v>0</v>
      </c>
      <c r="M25" s="101">
        <v>69</v>
      </c>
      <c r="N25" s="102">
        <v>6.9664600286735456E-4</v>
      </c>
      <c r="O25" s="101">
        <v>38</v>
      </c>
      <c r="P25" s="102">
        <v>1.7563158040691064E-4</v>
      </c>
      <c r="Q25" s="101">
        <v>0</v>
      </c>
      <c r="R25" s="102">
        <v>0</v>
      </c>
      <c r="S25" s="101"/>
      <c r="T25" s="102">
        <v>0</v>
      </c>
      <c r="U25" s="101"/>
      <c r="V25" s="102">
        <v>0</v>
      </c>
      <c r="W25" s="101"/>
      <c r="X25" s="102">
        <v>0</v>
      </c>
      <c r="Y25" s="101"/>
      <c r="Z25" s="102">
        <v>0</v>
      </c>
      <c r="AA25" s="101"/>
      <c r="AB25" s="102">
        <v>0</v>
      </c>
      <c r="AC25" s="101"/>
      <c r="AD25" s="102">
        <v>0</v>
      </c>
      <c r="AE25" s="101">
        <v>57</v>
      </c>
      <c r="AF25" s="102">
        <v>2.6344737061036595E-4</v>
      </c>
      <c r="AG25" s="101"/>
      <c r="AH25" s="102">
        <v>0</v>
      </c>
      <c r="AI25" s="101"/>
      <c r="AJ25" s="102">
        <v>0</v>
      </c>
      <c r="AK25" s="101"/>
      <c r="AL25" s="102">
        <v>0</v>
      </c>
      <c r="AM25" s="101"/>
      <c r="AN25" s="102">
        <v>0</v>
      </c>
      <c r="AO25" s="101">
        <v>0</v>
      </c>
      <c r="AP25" s="102">
        <v>0</v>
      </c>
      <c r="AQ25" s="101"/>
      <c r="AR25" s="102">
        <v>0</v>
      </c>
      <c r="AS25" s="101"/>
      <c r="AT25" s="102">
        <v>0</v>
      </c>
      <c r="AU25" s="101">
        <v>705</v>
      </c>
      <c r="AV25" s="102">
        <v>3.2584280049176842E-3</v>
      </c>
      <c r="AW25" s="101">
        <v>0</v>
      </c>
      <c r="AX25" s="103">
        <v>0</v>
      </c>
    </row>
    <row r="26" spans="1:50" ht="12.75">
      <c r="A26" s="96" t="s">
        <v>142</v>
      </c>
      <c r="B26" s="97" t="s">
        <v>32</v>
      </c>
      <c r="C26" s="97">
        <v>26245057101751</v>
      </c>
      <c r="D26" s="97" t="s">
        <v>60</v>
      </c>
      <c r="E26" s="97"/>
      <c r="F26" s="97">
        <v>22694</v>
      </c>
      <c r="G26" s="97">
        <v>22438</v>
      </c>
      <c r="H26" s="98">
        <v>0.98871948532651799</v>
      </c>
      <c r="I26" s="97">
        <v>256</v>
      </c>
      <c r="J26" s="98">
        <v>1.1280514673481977E-2</v>
      </c>
      <c r="K26" s="97">
        <v>0</v>
      </c>
      <c r="L26" s="98">
        <v>0</v>
      </c>
      <c r="M26" s="97">
        <v>18</v>
      </c>
      <c r="N26" s="98">
        <v>7.9316118797920156E-4</v>
      </c>
      <c r="O26" s="97">
        <v>14</v>
      </c>
      <c r="P26" s="98">
        <v>6.4706371728861817E-5</v>
      </c>
      <c r="Q26" s="97">
        <v>0</v>
      </c>
      <c r="R26" s="98">
        <v>0</v>
      </c>
      <c r="S26" s="97"/>
      <c r="T26" s="98">
        <v>0</v>
      </c>
      <c r="U26" s="97"/>
      <c r="V26" s="98">
        <v>0</v>
      </c>
      <c r="W26" s="97"/>
      <c r="X26" s="98">
        <v>0</v>
      </c>
      <c r="Y26" s="97"/>
      <c r="Z26" s="98">
        <v>0</v>
      </c>
      <c r="AA26" s="97"/>
      <c r="AB26" s="98">
        <v>0</v>
      </c>
      <c r="AC26" s="97"/>
      <c r="AD26" s="98">
        <v>0</v>
      </c>
      <c r="AE26" s="97">
        <v>13</v>
      </c>
      <c r="AF26" s="98">
        <v>6.0084488033943115E-5</v>
      </c>
      <c r="AG26" s="97"/>
      <c r="AH26" s="98">
        <v>0</v>
      </c>
      <c r="AI26" s="97"/>
      <c r="AJ26" s="98">
        <v>0</v>
      </c>
      <c r="AK26" s="97"/>
      <c r="AL26" s="98">
        <v>0</v>
      </c>
      <c r="AM26" s="97"/>
      <c r="AN26" s="98">
        <v>0</v>
      </c>
      <c r="AO26" s="97">
        <v>0</v>
      </c>
      <c r="AP26" s="98">
        <v>0</v>
      </c>
      <c r="AQ26" s="97"/>
      <c r="AR26" s="98">
        <v>0</v>
      </c>
      <c r="AS26" s="97"/>
      <c r="AT26" s="98">
        <v>0</v>
      </c>
      <c r="AU26" s="97">
        <v>211</v>
      </c>
      <c r="AV26" s="98">
        <v>9.7521745962784589E-4</v>
      </c>
      <c r="AW26" s="97">
        <v>0</v>
      </c>
      <c r="AX26" s="99">
        <v>0</v>
      </c>
    </row>
    <row r="27" spans="1:50" ht="12.75">
      <c r="A27" s="100" t="s">
        <v>142</v>
      </c>
      <c r="B27" s="101" t="s">
        <v>32</v>
      </c>
      <c r="C27" s="101">
        <v>60250004103382</v>
      </c>
      <c r="D27" s="101" t="s">
        <v>49</v>
      </c>
      <c r="E27" s="101"/>
      <c r="F27" s="101">
        <v>26469</v>
      </c>
      <c r="G27" s="101">
        <v>26263</v>
      </c>
      <c r="H27" s="102">
        <v>0.99221731081642672</v>
      </c>
      <c r="I27" s="101">
        <v>206</v>
      </c>
      <c r="J27" s="102">
        <v>7.7826891835732362E-3</v>
      </c>
      <c r="K27" s="101">
        <v>0</v>
      </c>
      <c r="L27" s="102">
        <v>0</v>
      </c>
      <c r="M27" s="101">
        <v>17</v>
      </c>
      <c r="N27" s="102">
        <v>6.4226075786769424E-4</v>
      </c>
      <c r="O27" s="101">
        <v>10</v>
      </c>
      <c r="P27" s="102">
        <v>4.6218836949187008E-5</v>
      </c>
      <c r="Q27" s="101">
        <v>0</v>
      </c>
      <c r="R27" s="102">
        <v>0</v>
      </c>
      <c r="S27" s="101"/>
      <c r="T27" s="102">
        <v>0</v>
      </c>
      <c r="U27" s="101"/>
      <c r="V27" s="102">
        <v>0</v>
      </c>
      <c r="W27" s="101"/>
      <c r="X27" s="102">
        <v>0</v>
      </c>
      <c r="Y27" s="101"/>
      <c r="Z27" s="102">
        <v>0</v>
      </c>
      <c r="AA27" s="101"/>
      <c r="AB27" s="102">
        <v>0</v>
      </c>
      <c r="AC27" s="101"/>
      <c r="AD27" s="102">
        <v>0</v>
      </c>
      <c r="AE27" s="101">
        <v>15</v>
      </c>
      <c r="AF27" s="102">
        <v>6.9328255423780513E-5</v>
      </c>
      <c r="AG27" s="101"/>
      <c r="AH27" s="102">
        <v>0</v>
      </c>
      <c r="AI27" s="101"/>
      <c r="AJ27" s="102">
        <v>0</v>
      </c>
      <c r="AK27" s="101"/>
      <c r="AL27" s="102">
        <v>0</v>
      </c>
      <c r="AM27" s="101"/>
      <c r="AN27" s="102">
        <v>0</v>
      </c>
      <c r="AO27" s="101">
        <v>0</v>
      </c>
      <c r="AP27" s="102">
        <v>0</v>
      </c>
      <c r="AQ27" s="101"/>
      <c r="AR27" s="102">
        <v>0</v>
      </c>
      <c r="AS27" s="101"/>
      <c r="AT27" s="102">
        <v>0</v>
      </c>
      <c r="AU27" s="101">
        <v>164</v>
      </c>
      <c r="AV27" s="102">
        <v>7.5798892596666697E-4</v>
      </c>
      <c r="AW27" s="101">
        <v>0</v>
      </c>
      <c r="AX27" s="103">
        <v>0</v>
      </c>
    </row>
    <row r="28" spans="1:50" ht="12.75">
      <c r="A28" s="96" t="s">
        <v>146</v>
      </c>
      <c r="B28" s="97" t="s">
        <v>32</v>
      </c>
      <c r="C28" s="97">
        <v>77245102206898</v>
      </c>
      <c r="D28" s="97" t="s">
        <v>87</v>
      </c>
      <c r="E28" s="97"/>
      <c r="F28" s="97">
        <v>71971</v>
      </c>
      <c r="G28" s="97">
        <v>71589</v>
      </c>
      <c r="H28" s="98">
        <v>0.99469230662350117</v>
      </c>
      <c r="I28" s="97">
        <v>382</v>
      </c>
      <c r="J28" s="98">
        <v>5.3076933764988673E-3</v>
      </c>
      <c r="K28" s="97">
        <v>0</v>
      </c>
      <c r="L28" s="98">
        <v>0</v>
      </c>
      <c r="M28" s="97">
        <v>50</v>
      </c>
      <c r="N28" s="98">
        <v>6.9472426393964236E-4</v>
      </c>
      <c r="O28" s="97">
        <v>39</v>
      </c>
      <c r="P28" s="98">
        <v>1.8025346410182935E-4</v>
      </c>
      <c r="Q28" s="97">
        <v>0</v>
      </c>
      <c r="R28" s="98">
        <v>0</v>
      </c>
      <c r="S28" s="97"/>
      <c r="T28" s="98">
        <v>0</v>
      </c>
      <c r="U28" s="97"/>
      <c r="V28" s="98">
        <v>0</v>
      </c>
      <c r="W28" s="97">
        <v>0</v>
      </c>
      <c r="X28" s="98">
        <v>0</v>
      </c>
      <c r="Y28" s="97"/>
      <c r="Z28" s="98">
        <v>0</v>
      </c>
      <c r="AA28" s="97"/>
      <c r="AB28" s="98">
        <v>0</v>
      </c>
      <c r="AC28" s="97"/>
      <c r="AD28" s="98">
        <v>0</v>
      </c>
      <c r="AE28" s="97">
        <v>53</v>
      </c>
      <c r="AF28" s="98">
        <v>2.4495983583069117E-4</v>
      </c>
      <c r="AG28" s="97"/>
      <c r="AH28" s="98">
        <v>0</v>
      </c>
      <c r="AI28" s="97"/>
      <c r="AJ28" s="98">
        <v>0</v>
      </c>
      <c r="AK28" s="97"/>
      <c r="AL28" s="98">
        <v>0</v>
      </c>
      <c r="AM28" s="97"/>
      <c r="AN28" s="98">
        <v>0</v>
      </c>
      <c r="AO28" s="97">
        <v>0</v>
      </c>
      <c r="AP28" s="98">
        <v>0</v>
      </c>
      <c r="AQ28" s="97"/>
      <c r="AR28" s="98">
        <v>0</v>
      </c>
      <c r="AS28" s="97"/>
      <c r="AT28" s="98">
        <v>0</v>
      </c>
      <c r="AU28" s="97">
        <v>240</v>
      </c>
      <c r="AV28" s="98">
        <v>1.1092520867804882E-3</v>
      </c>
      <c r="AW28" s="97">
        <v>0</v>
      </c>
      <c r="AX28" s="99">
        <v>0</v>
      </c>
    </row>
    <row r="29" spans="1:50" ht="12.75">
      <c r="A29" s="100" t="s">
        <v>146</v>
      </c>
      <c r="B29" s="101" t="s">
        <v>32</v>
      </c>
      <c r="C29" s="101">
        <v>77255086207681</v>
      </c>
      <c r="D29" s="101" t="s">
        <v>87</v>
      </c>
      <c r="E29" s="101"/>
      <c r="F29" s="101">
        <v>78532</v>
      </c>
      <c r="G29" s="101">
        <v>78083</v>
      </c>
      <c r="H29" s="102">
        <v>0.99428258544287684</v>
      </c>
      <c r="I29" s="101">
        <v>449</v>
      </c>
      <c r="J29" s="102">
        <v>5.7174145571232109E-3</v>
      </c>
      <c r="K29" s="101">
        <v>0</v>
      </c>
      <c r="L29" s="102">
        <v>0</v>
      </c>
      <c r="M29" s="101">
        <v>53</v>
      </c>
      <c r="N29" s="102">
        <v>6.7488412366933221E-4</v>
      </c>
      <c r="O29" s="101">
        <v>25</v>
      </c>
      <c r="P29" s="102">
        <v>1.1554709237296752E-4</v>
      </c>
      <c r="Q29" s="101">
        <v>0</v>
      </c>
      <c r="R29" s="102">
        <v>0</v>
      </c>
      <c r="S29" s="101">
        <v>47</v>
      </c>
      <c r="T29" s="102">
        <v>2.1722853366117894E-4</v>
      </c>
      <c r="U29" s="101">
        <v>0</v>
      </c>
      <c r="V29" s="102">
        <v>0</v>
      </c>
      <c r="W29" s="101">
        <v>0</v>
      </c>
      <c r="X29" s="102">
        <v>0</v>
      </c>
      <c r="Y29" s="101"/>
      <c r="Z29" s="102">
        <v>0</v>
      </c>
      <c r="AA29" s="101"/>
      <c r="AB29" s="102">
        <v>0</v>
      </c>
      <c r="AC29" s="101"/>
      <c r="AD29" s="102">
        <v>0</v>
      </c>
      <c r="AE29" s="101">
        <v>49</v>
      </c>
      <c r="AF29" s="102">
        <v>2.2647230105101636E-4</v>
      </c>
      <c r="AG29" s="101"/>
      <c r="AH29" s="102">
        <v>0</v>
      </c>
      <c r="AI29" s="101"/>
      <c r="AJ29" s="102">
        <v>0</v>
      </c>
      <c r="AK29" s="101"/>
      <c r="AL29" s="102">
        <v>0</v>
      </c>
      <c r="AM29" s="101"/>
      <c r="AN29" s="102">
        <v>0</v>
      </c>
      <c r="AO29" s="101">
        <v>0</v>
      </c>
      <c r="AP29" s="102">
        <v>0</v>
      </c>
      <c r="AQ29" s="101"/>
      <c r="AR29" s="102">
        <v>0</v>
      </c>
      <c r="AS29" s="101"/>
      <c r="AT29" s="102">
        <v>0</v>
      </c>
      <c r="AU29" s="101">
        <v>275</v>
      </c>
      <c r="AV29" s="102">
        <v>1.2710180161026427E-3</v>
      </c>
      <c r="AW29" s="101">
        <v>0</v>
      </c>
      <c r="AX29" s="103">
        <v>0</v>
      </c>
    </row>
    <row r="30" spans="1:50" ht="12.75">
      <c r="A30" s="96" t="s">
        <v>148</v>
      </c>
      <c r="B30" s="97" t="s">
        <v>32</v>
      </c>
      <c r="C30" s="97">
        <v>60257500205475</v>
      </c>
      <c r="D30" s="97" t="s">
        <v>56</v>
      </c>
      <c r="E30" s="97"/>
      <c r="F30" s="97">
        <v>304352</v>
      </c>
      <c r="G30" s="97">
        <v>302822</v>
      </c>
      <c r="H30" s="98">
        <v>0.99308464493741477</v>
      </c>
      <c r="I30" s="97">
        <v>1530</v>
      </c>
      <c r="J30" s="98">
        <v>6.9153550625852024E-3</v>
      </c>
      <c r="K30" s="97">
        <v>0</v>
      </c>
      <c r="L30" s="98">
        <v>0</v>
      </c>
      <c r="M30" s="97">
        <v>10</v>
      </c>
      <c r="N30" s="98">
        <v>1.611104226050316E-3</v>
      </c>
      <c r="O30" s="97">
        <v>16</v>
      </c>
      <c r="P30" s="98">
        <v>3.6975069559349611E-5</v>
      </c>
      <c r="Q30" s="97">
        <v>0</v>
      </c>
      <c r="R30" s="98">
        <v>0</v>
      </c>
      <c r="S30" s="97">
        <v>496</v>
      </c>
      <c r="T30" s="98">
        <v>4.159695325426831E-4</v>
      </c>
      <c r="U30" s="97">
        <v>578</v>
      </c>
      <c r="V30" s="98">
        <v>3.466412771189026E-4</v>
      </c>
      <c r="W30" s="97">
        <v>0</v>
      </c>
      <c r="X30" s="98">
        <v>0</v>
      </c>
      <c r="Y30" s="97"/>
      <c r="Z30" s="98">
        <v>0</v>
      </c>
      <c r="AA30" s="97"/>
      <c r="AB30" s="98">
        <v>0</v>
      </c>
      <c r="AC30" s="97"/>
      <c r="AD30" s="98">
        <v>0</v>
      </c>
      <c r="AE30" s="97">
        <v>5</v>
      </c>
      <c r="AF30" s="98">
        <v>0</v>
      </c>
      <c r="AG30" s="97"/>
      <c r="AH30" s="98">
        <v>0</v>
      </c>
      <c r="AI30" s="97"/>
      <c r="AJ30" s="98">
        <v>0</v>
      </c>
      <c r="AK30" s="97"/>
      <c r="AL30" s="98">
        <v>0</v>
      </c>
      <c r="AM30" s="97"/>
      <c r="AN30" s="98">
        <v>0</v>
      </c>
      <c r="AO30" s="97">
        <v>10</v>
      </c>
      <c r="AP30" s="98">
        <v>2.7731302169512206E-5</v>
      </c>
      <c r="AQ30" s="97"/>
      <c r="AR30" s="98">
        <v>0</v>
      </c>
      <c r="AS30" s="97"/>
      <c r="AT30" s="98">
        <v>0</v>
      </c>
      <c r="AU30" s="97">
        <v>415</v>
      </c>
      <c r="AV30" s="98">
        <v>1.6176592932215454E-4</v>
      </c>
      <c r="AW30" s="97">
        <v>0</v>
      </c>
      <c r="AX30" s="99">
        <v>0</v>
      </c>
    </row>
    <row r="31" spans="1:50" ht="12.75">
      <c r="A31" s="100" t="s">
        <v>151</v>
      </c>
      <c r="B31" s="101" t="s">
        <v>32</v>
      </c>
      <c r="C31" s="101">
        <v>60250003104660</v>
      </c>
      <c r="D31" s="101" t="s">
        <v>96</v>
      </c>
      <c r="E31" s="101"/>
      <c r="F31" s="101">
        <v>548699</v>
      </c>
      <c r="G31" s="101">
        <v>541466</v>
      </c>
      <c r="H31" s="102">
        <v>0.98681790927266133</v>
      </c>
      <c r="I31" s="101">
        <v>7233</v>
      </c>
      <c r="J31" s="102">
        <v>1.3182090727338669E-2</v>
      </c>
      <c r="K31" s="101">
        <v>103</v>
      </c>
      <c r="L31" s="102">
        <v>4.7605402057662618E-4</v>
      </c>
      <c r="M31" s="101">
        <v>250</v>
      </c>
      <c r="N31" s="102">
        <v>4.5562321053984061E-4</v>
      </c>
      <c r="O31" s="101">
        <v>821</v>
      </c>
      <c r="P31" s="102">
        <v>3.7945665135282534E-3</v>
      </c>
      <c r="Q31" s="101"/>
      <c r="R31" s="102">
        <v>0</v>
      </c>
      <c r="S31" s="101"/>
      <c r="T31" s="102">
        <v>0</v>
      </c>
      <c r="U31" s="101">
        <v>1471</v>
      </c>
      <c r="V31" s="102">
        <v>6.7987909152254092E-3</v>
      </c>
      <c r="W31" s="101"/>
      <c r="X31" s="102">
        <v>0</v>
      </c>
      <c r="Y31" s="101"/>
      <c r="Z31" s="102">
        <v>0</v>
      </c>
      <c r="AA31" s="101"/>
      <c r="AB31" s="102">
        <v>0</v>
      </c>
      <c r="AC31" s="101"/>
      <c r="AD31" s="102">
        <v>0</v>
      </c>
      <c r="AE31" s="101">
        <v>93</v>
      </c>
      <c r="AF31" s="102">
        <v>4.298351836274392E-4</v>
      </c>
      <c r="AG31" s="101"/>
      <c r="AH31" s="102">
        <v>0</v>
      </c>
      <c r="AI31" s="101"/>
      <c r="AJ31" s="102">
        <v>0</v>
      </c>
      <c r="AK31" s="101"/>
      <c r="AL31" s="102">
        <v>0</v>
      </c>
      <c r="AM31" s="101"/>
      <c r="AN31" s="102">
        <v>0</v>
      </c>
      <c r="AO31" s="101">
        <v>93</v>
      </c>
      <c r="AP31" s="102">
        <v>4.298351836274392E-4</v>
      </c>
      <c r="AQ31" s="101"/>
      <c r="AR31" s="102">
        <v>0</v>
      </c>
      <c r="AS31" s="101"/>
      <c r="AT31" s="102">
        <v>0</v>
      </c>
      <c r="AU31" s="101">
        <v>4402</v>
      </c>
      <c r="AV31" s="102">
        <v>2.0345532025032122E-2</v>
      </c>
      <c r="AW31" s="101"/>
      <c r="AX31" s="103">
        <v>0</v>
      </c>
    </row>
    <row r="32" spans="1:50" ht="12.75">
      <c r="A32" s="96" t="s">
        <v>152</v>
      </c>
      <c r="B32" s="97" t="s">
        <v>32</v>
      </c>
      <c r="C32" s="97"/>
      <c r="D32" s="97" t="s">
        <v>96</v>
      </c>
      <c r="E32" s="97"/>
      <c r="F32" s="97"/>
      <c r="G32" s="97"/>
      <c r="H32" s="98">
        <v>0</v>
      </c>
      <c r="I32" s="97"/>
      <c r="J32" s="98" t="e">
        <v>#DIV/0!</v>
      </c>
      <c r="K32" s="97">
        <v>0</v>
      </c>
      <c r="L32" s="98">
        <v>0</v>
      </c>
      <c r="M32" s="97">
        <v>0</v>
      </c>
      <c r="N32" s="98" t="e">
        <v>#DIV/0!</v>
      </c>
      <c r="O32" s="97">
        <v>0</v>
      </c>
      <c r="P32" s="98">
        <v>0</v>
      </c>
      <c r="Q32" s="97"/>
      <c r="R32" s="98">
        <v>0</v>
      </c>
      <c r="S32" s="97"/>
      <c r="T32" s="98">
        <v>0</v>
      </c>
      <c r="U32" s="97">
        <v>0</v>
      </c>
      <c r="V32" s="98">
        <v>0</v>
      </c>
      <c r="W32" s="97"/>
      <c r="X32" s="98">
        <v>0</v>
      </c>
      <c r="Y32" s="97"/>
      <c r="Z32" s="98">
        <v>0</v>
      </c>
      <c r="AA32" s="97"/>
      <c r="AB32" s="98">
        <v>0</v>
      </c>
      <c r="AC32" s="97"/>
      <c r="AD32" s="98">
        <v>0</v>
      </c>
      <c r="AE32" s="97">
        <v>0</v>
      </c>
      <c r="AF32" s="98">
        <v>0</v>
      </c>
      <c r="AG32" s="97"/>
      <c r="AH32" s="98">
        <v>0</v>
      </c>
      <c r="AI32" s="97"/>
      <c r="AJ32" s="98">
        <v>0</v>
      </c>
      <c r="AK32" s="97"/>
      <c r="AL32" s="98">
        <v>0</v>
      </c>
      <c r="AM32" s="97"/>
      <c r="AN32" s="98">
        <v>0</v>
      </c>
      <c r="AO32" s="97">
        <v>0</v>
      </c>
      <c r="AP32" s="98">
        <v>0</v>
      </c>
      <c r="AQ32" s="97"/>
      <c r="AR32" s="98">
        <v>0</v>
      </c>
      <c r="AS32" s="97"/>
      <c r="AT32" s="98">
        <v>0</v>
      </c>
      <c r="AU32" s="97">
        <v>0</v>
      </c>
      <c r="AV32" s="98">
        <v>0</v>
      </c>
      <c r="AW32" s="97"/>
      <c r="AX32" s="99">
        <v>0</v>
      </c>
    </row>
    <row r="33" spans="1:50" ht="12.75">
      <c r="A33" s="100" t="s">
        <v>154</v>
      </c>
      <c r="B33" s="101" t="s">
        <v>32</v>
      </c>
      <c r="C33" s="101">
        <v>6250091201415</v>
      </c>
      <c r="D33" s="101" t="s">
        <v>96</v>
      </c>
      <c r="E33" s="101"/>
      <c r="F33" s="101">
        <v>165540</v>
      </c>
      <c r="G33" s="101">
        <v>164426</v>
      </c>
      <c r="H33" s="102">
        <v>0.9932705086383955</v>
      </c>
      <c r="I33" s="101">
        <v>1114</v>
      </c>
      <c r="J33" s="102">
        <v>6.7294913616044458E-3</v>
      </c>
      <c r="K33" s="101">
        <v>0</v>
      </c>
      <c r="L33" s="102">
        <v>0</v>
      </c>
      <c r="M33" s="101">
        <v>71</v>
      </c>
      <c r="N33" s="102">
        <v>4.2889935967137851E-4</v>
      </c>
      <c r="O33" s="101">
        <v>67</v>
      </c>
      <c r="P33" s="102">
        <v>3.0966620755955299E-4</v>
      </c>
      <c r="Q33" s="101"/>
      <c r="R33" s="102">
        <v>0</v>
      </c>
      <c r="S33" s="101"/>
      <c r="T33" s="102">
        <v>0</v>
      </c>
      <c r="U33" s="101">
        <v>367</v>
      </c>
      <c r="V33" s="102">
        <v>1.6962313160351632E-3</v>
      </c>
      <c r="W33" s="101"/>
      <c r="X33" s="102">
        <v>0</v>
      </c>
      <c r="Y33" s="101"/>
      <c r="Z33" s="102">
        <v>0</v>
      </c>
      <c r="AA33" s="101"/>
      <c r="AB33" s="102">
        <v>0</v>
      </c>
      <c r="AC33" s="101"/>
      <c r="AD33" s="102">
        <v>0</v>
      </c>
      <c r="AE33" s="101">
        <v>9</v>
      </c>
      <c r="AF33" s="102">
        <v>4.1596953254268306E-5</v>
      </c>
      <c r="AG33" s="101"/>
      <c r="AH33" s="102">
        <v>0</v>
      </c>
      <c r="AI33" s="101"/>
      <c r="AJ33" s="102">
        <v>0</v>
      </c>
      <c r="AK33" s="101"/>
      <c r="AL33" s="102">
        <v>0</v>
      </c>
      <c r="AM33" s="101"/>
      <c r="AN33" s="102">
        <v>0</v>
      </c>
      <c r="AO33" s="101">
        <v>321</v>
      </c>
      <c r="AP33" s="102">
        <v>1.483624666068903E-3</v>
      </c>
      <c r="AQ33" s="101"/>
      <c r="AR33" s="102">
        <v>0</v>
      </c>
      <c r="AS33" s="101"/>
      <c r="AT33" s="102">
        <v>0</v>
      </c>
      <c r="AU33" s="101">
        <v>291</v>
      </c>
      <c r="AV33" s="102">
        <v>1.3449681552213421E-3</v>
      </c>
      <c r="AW33" s="101"/>
      <c r="AX33" s="103">
        <v>0</v>
      </c>
    </row>
    <row r="34" spans="1:50" ht="12.75">
      <c r="A34" s="96" t="s">
        <v>155</v>
      </c>
      <c r="B34" s="97" t="s">
        <v>32</v>
      </c>
      <c r="C34" s="97">
        <v>26255259205058</v>
      </c>
      <c r="D34" s="97" t="s">
        <v>96</v>
      </c>
      <c r="E34" s="97"/>
      <c r="F34" s="97">
        <v>348192</v>
      </c>
      <c r="G34" s="97">
        <v>342585</v>
      </c>
      <c r="H34" s="98">
        <v>0.98389681555004138</v>
      </c>
      <c r="I34" s="97">
        <v>5607</v>
      </c>
      <c r="J34" s="98">
        <v>1.6103184449958643E-2</v>
      </c>
      <c r="K34" s="97">
        <v>1368</v>
      </c>
      <c r="L34" s="98">
        <v>6.3227368946487828E-3</v>
      </c>
      <c r="M34" s="97">
        <v>183</v>
      </c>
      <c r="N34" s="98">
        <v>5.2557209815274329E-4</v>
      </c>
      <c r="O34" s="97">
        <v>1036</v>
      </c>
      <c r="P34" s="98">
        <v>4.7882715079357744E-3</v>
      </c>
      <c r="Q34" s="97"/>
      <c r="R34" s="98">
        <v>0</v>
      </c>
      <c r="S34" s="97"/>
      <c r="T34" s="98">
        <v>0</v>
      </c>
      <c r="U34" s="97">
        <v>1045</v>
      </c>
      <c r="V34" s="98">
        <v>4.8298684611900429E-3</v>
      </c>
      <c r="W34" s="97"/>
      <c r="X34" s="98">
        <v>0</v>
      </c>
      <c r="Y34" s="97"/>
      <c r="Z34" s="98">
        <v>0</v>
      </c>
      <c r="AA34" s="97"/>
      <c r="AB34" s="98">
        <v>0</v>
      </c>
      <c r="AC34" s="97"/>
      <c r="AD34" s="98">
        <v>0</v>
      </c>
      <c r="AE34" s="97">
        <v>110</v>
      </c>
      <c r="AF34" s="98">
        <v>5.0840720644105707E-4</v>
      </c>
      <c r="AG34" s="97"/>
      <c r="AH34" s="98">
        <v>0</v>
      </c>
      <c r="AI34" s="97"/>
      <c r="AJ34" s="98">
        <v>0</v>
      </c>
      <c r="AK34" s="97"/>
      <c r="AL34" s="98">
        <v>0</v>
      </c>
      <c r="AM34" s="97"/>
      <c r="AN34" s="98">
        <v>0</v>
      </c>
      <c r="AO34" s="97">
        <v>984</v>
      </c>
      <c r="AP34" s="98">
        <v>4.547933555800002E-3</v>
      </c>
      <c r="AQ34" s="97"/>
      <c r="AR34" s="98">
        <v>0</v>
      </c>
      <c r="AS34" s="97"/>
      <c r="AT34" s="98">
        <v>0</v>
      </c>
      <c r="AU34" s="97">
        <v>728</v>
      </c>
      <c r="AV34" s="98">
        <v>3.3647313299008143E-3</v>
      </c>
      <c r="AW34" s="97"/>
      <c r="AX34" s="99">
        <v>0</v>
      </c>
    </row>
    <row r="35" spans="1:50" ht="12.75">
      <c r="A35" s="100" t="s">
        <v>157</v>
      </c>
      <c r="B35" s="101" t="s">
        <v>32</v>
      </c>
      <c r="C35" s="101"/>
      <c r="D35" s="101"/>
      <c r="E35" s="101"/>
      <c r="F35" s="101"/>
      <c r="G35" s="101"/>
      <c r="H35" s="102">
        <v>0</v>
      </c>
      <c r="I35" s="101"/>
      <c r="J35" s="102" t="e">
        <v>#DIV/0!</v>
      </c>
      <c r="K35" s="101">
        <v>0</v>
      </c>
      <c r="L35" s="102">
        <v>0</v>
      </c>
      <c r="M35" s="101">
        <v>0</v>
      </c>
      <c r="N35" s="102" t="e">
        <v>#DIV/0!</v>
      </c>
      <c r="O35" s="101">
        <v>0</v>
      </c>
      <c r="P35" s="102">
        <v>0</v>
      </c>
      <c r="Q35" s="101"/>
      <c r="R35" s="102">
        <v>0</v>
      </c>
      <c r="S35" s="101"/>
      <c r="T35" s="102">
        <v>0</v>
      </c>
      <c r="U35" s="101">
        <v>0</v>
      </c>
      <c r="V35" s="102">
        <v>0</v>
      </c>
      <c r="W35" s="101"/>
      <c r="X35" s="102">
        <v>0</v>
      </c>
      <c r="Y35" s="101"/>
      <c r="Z35" s="102">
        <v>0</v>
      </c>
      <c r="AA35" s="101"/>
      <c r="AB35" s="102">
        <v>0</v>
      </c>
      <c r="AC35" s="101"/>
      <c r="AD35" s="102">
        <v>0</v>
      </c>
      <c r="AE35" s="101">
        <v>0</v>
      </c>
      <c r="AF35" s="102">
        <v>0</v>
      </c>
      <c r="AG35" s="101"/>
      <c r="AH35" s="102">
        <v>0</v>
      </c>
      <c r="AI35" s="101"/>
      <c r="AJ35" s="102">
        <v>0</v>
      </c>
      <c r="AK35" s="101"/>
      <c r="AL35" s="102">
        <v>0</v>
      </c>
      <c r="AM35" s="101"/>
      <c r="AN35" s="102">
        <v>0</v>
      </c>
      <c r="AO35" s="101">
        <v>0</v>
      </c>
      <c r="AP35" s="102">
        <v>0</v>
      </c>
      <c r="AQ35" s="101"/>
      <c r="AR35" s="102">
        <v>0</v>
      </c>
      <c r="AS35" s="101"/>
      <c r="AT35" s="102">
        <v>0</v>
      </c>
      <c r="AU35" s="101">
        <v>0</v>
      </c>
      <c r="AV35" s="102">
        <v>0</v>
      </c>
      <c r="AW35" s="101"/>
      <c r="AX35" s="103">
        <v>0</v>
      </c>
    </row>
    <row r="36" spans="1:50" ht="12.75">
      <c r="A36" s="96" t="s">
        <v>158</v>
      </c>
      <c r="B36" s="97" t="s">
        <v>32</v>
      </c>
      <c r="C36" s="97">
        <v>81255001102837</v>
      </c>
      <c r="D36" s="97" t="s">
        <v>96</v>
      </c>
      <c r="E36" s="97"/>
      <c r="F36" s="97">
        <v>137066</v>
      </c>
      <c r="G36" s="97">
        <v>135434</v>
      </c>
      <c r="H36" s="98">
        <v>0.98809332730217558</v>
      </c>
      <c r="I36" s="97">
        <v>1632</v>
      </c>
      <c r="J36" s="98">
        <v>1.1906672697824406E-2</v>
      </c>
      <c r="K36" s="97">
        <v>105</v>
      </c>
      <c r="L36" s="98">
        <v>4.852977879664636E-4</v>
      </c>
      <c r="M36" s="97">
        <v>67</v>
      </c>
      <c r="N36" s="98">
        <v>4.8881560707980101E-4</v>
      </c>
      <c r="O36" s="97">
        <v>358</v>
      </c>
      <c r="P36" s="98">
        <v>1.654634362780895E-3</v>
      </c>
      <c r="Q36" s="97"/>
      <c r="R36" s="98">
        <v>0</v>
      </c>
      <c r="S36" s="97"/>
      <c r="T36" s="98">
        <v>0</v>
      </c>
      <c r="U36" s="97">
        <v>613</v>
      </c>
      <c r="V36" s="98">
        <v>2.8332147049851637E-3</v>
      </c>
      <c r="W36" s="97"/>
      <c r="X36" s="98">
        <v>0</v>
      </c>
      <c r="Y36" s="97"/>
      <c r="Z36" s="98">
        <v>0</v>
      </c>
      <c r="AA36" s="97"/>
      <c r="AB36" s="98">
        <v>0</v>
      </c>
      <c r="AC36" s="97"/>
      <c r="AD36" s="98">
        <v>0</v>
      </c>
      <c r="AE36" s="97">
        <v>2</v>
      </c>
      <c r="AF36" s="98">
        <v>9.2437673898374027E-6</v>
      </c>
      <c r="AG36" s="97"/>
      <c r="AH36" s="98">
        <v>0</v>
      </c>
      <c r="AI36" s="97"/>
      <c r="AJ36" s="98">
        <v>0</v>
      </c>
      <c r="AK36" s="97"/>
      <c r="AL36" s="98">
        <v>0</v>
      </c>
      <c r="AM36" s="97"/>
      <c r="AN36" s="98">
        <v>0</v>
      </c>
      <c r="AO36" s="97">
        <v>52</v>
      </c>
      <c r="AP36" s="98">
        <v>2.4033795213577246E-4</v>
      </c>
      <c r="AQ36" s="97"/>
      <c r="AR36" s="98">
        <v>0</v>
      </c>
      <c r="AS36" s="97"/>
      <c r="AT36" s="98">
        <v>0</v>
      </c>
      <c r="AU36" s="97">
        <v>437</v>
      </c>
      <c r="AV36" s="98">
        <v>2.0197631746794722E-3</v>
      </c>
      <c r="AW36" s="97"/>
      <c r="AX36" s="99">
        <v>0</v>
      </c>
    </row>
    <row r="37" spans="1:50" ht="12.75">
      <c r="A37" s="100" t="s">
        <v>159</v>
      </c>
      <c r="B37" s="101" t="s">
        <v>32</v>
      </c>
      <c r="C37" s="101">
        <v>60257500205473</v>
      </c>
      <c r="D37" s="101" t="s">
        <v>96</v>
      </c>
      <c r="E37" s="101"/>
      <c r="F37" s="101">
        <v>692025</v>
      </c>
      <c r="G37" s="101">
        <v>685418</v>
      </c>
      <c r="H37" s="102">
        <v>0.99045265705718721</v>
      </c>
      <c r="I37" s="101">
        <v>6607</v>
      </c>
      <c r="J37" s="102">
        <v>9.5473429428127605E-3</v>
      </c>
      <c r="K37" s="101">
        <v>146</v>
      </c>
      <c r="L37" s="102">
        <v>6.7479501945813037E-4</v>
      </c>
      <c r="M37" s="101">
        <v>17</v>
      </c>
      <c r="N37" s="102">
        <v>2.4565586503377768E-5</v>
      </c>
      <c r="O37" s="101">
        <v>2087</v>
      </c>
      <c r="P37" s="102">
        <v>9.6458712712953285E-3</v>
      </c>
      <c r="Q37" s="101"/>
      <c r="R37" s="102">
        <v>0</v>
      </c>
      <c r="S37" s="101"/>
      <c r="T37" s="102">
        <v>0</v>
      </c>
      <c r="U37" s="101">
        <v>2140</v>
      </c>
      <c r="V37" s="102">
        <v>9.8908311071260208E-3</v>
      </c>
      <c r="W37" s="101"/>
      <c r="X37" s="102">
        <v>0</v>
      </c>
      <c r="Y37" s="101"/>
      <c r="Z37" s="102">
        <v>0</v>
      </c>
      <c r="AA37" s="101"/>
      <c r="AB37" s="102">
        <v>0</v>
      </c>
      <c r="AC37" s="101"/>
      <c r="AD37" s="102">
        <v>0</v>
      </c>
      <c r="AE37" s="101">
        <v>1</v>
      </c>
      <c r="AF37" s="102">
        <v>4.6218836949187013E-6</v>
      </c>
      <c r="AG37" s="101"/>
      <c r="AH37" s="102">
        <v>0</v>
      </c>
      <c r="AI37" s="101"/>
      <c r="AJ37" s="102">
        <v>0</v>
      </c>
      <c r="AK37" s="101"/>
      <c r="AL37" s="102">
        <v>0</v>
      </c>
      <c r="AM37" s="101"/>
      <c r="AN37" s="102">
        <v>0</v>
      </c>
      <c r="AO37" s="101">
        <v>158</v>
      </c>
      <c r="AP37" s="102">
        <v>7.3025762379715477E-4</v>
      </c>
      <c r="AQ37" s="101"/>
      <c r="AR37" s="102">
        <v>0</v>
      </c>
      <c r="AS37" s="101"/>
      <c r="AT37" s="102">
        <v>0</v>
      </c>
      <c r="AU37" s="101">
        <v>2058</v>
      </c>
      <c r="AV37" s="102">
        <v>9.5118366441426863E-3</v>
      </c>
      <c r="AW37" s="101"/>
      <c r="AX37" s="103">
        <v>0</v>
      </c>
    </row>
    <row r="38" spans="1:50" ht="12.75">
      <c r="A38" s="96" t="s">
        <v>161</v>
      </c>
      <c r="B38" s="97" t="s">
        <v>32</v>
      </c>
      <c r="C38" s="97">
        <v>77255086207666</v>
      </c>
      <c r="D38" s="97" t="s">
        <v>96</v>
      </c>
      <c r="E38" s="97"/>
      <c r="F38" s="97">
        <v>104520</v>
      </c>
      <c r="G38" s="97">
        <v>102105</v>
      </c>
      <c r="H38" s="98">
        <v>0.97689437428243397</v>
      </c>
      <c r="I38" s="97">
        <v>2415</v>
      </c>
      <c r="J38" s="98">
        <v>2.3105625717566015E-2</v>
      </c>
      <c r="K38" s="97">
        <v>5</v>
      </c>
      <c r="L38" s="98">
        <v>2.3109418474593504E-5</v>
      </c>
      <c r="M38" s="97">
        <v>75</v>
      </c>
      <c r="N38" s="98">
        <v>7.175660160734788E-4</v>
      </c>
      <c r="O38" s="97">
        <v>445</v>
      </c>
      <c r="P38" s="98">
        <v>2.0567382442388221E-3</v>
      </c>
      <c r="Q38" s="97"/>
      <c r="R38" s="98">
        <v>0</v>
      </c>
      <c r="S38" s="97"/>
      <c r="T38" s="98">
        <v>0</v>
      </c>
      <c r="U38" s="97">
        <v>373</v>
      </c>
      <c r="V38" s="98">
        <v>1.7239626182046755E-3</v>
      </c>
      <c r="W38" s="97"/>
      <c r="X38" s="98">
        <v>0</v>
      </c>
      <c r="Y38" s="97"/>
      <c r="Z38" s="98">
        <v>0</v>
      </c>
      <c r="AA38" s="97"/>
      <c r="AB38" s="98">
        <v>0</v>
      </c>
      <c r="AC38" s="97"/>
      <c r="AD38" s="98">
        <v>0</v>
      </c>
      <c r="AE38" s="97">
        <v>6</v>
      </c>
      <c r="AF38" s="98">
        <v>2.7731302169512206E-5</v>
      </c>
      <c r="AG38" s="97"/>
      <c r="AH38" s="98">
        <v>0</v>
      </c>
      <c r="AI38" s="97"/>
      <c r="AJ38" s="98">
        <v>0</v>
      </c>
      <c r="AK38" s="97"/>
      <c r="AL38" s="98">
        <v>0</v>
      </c>
      <c r="AM38" s="97"/>
      <c r="AN38" s="98">
        <v>0</v>
      </c>
      <c r="AO38" s="97">
        <v>391</v>
      </c>
      <c r="AP38" s="98">
        <v>1.8071565247132122E-3</v>
      </c>
      <c r="AQ38" s="97"/>
      <c r="AR38" s="98">
        <v>0</v>
      </c>
      <c r="AS38" s="97"/>
      <c r="AT38" s="98">
        <v>0</v>
      </c>
      <c r="AU38" s="97">
        <v>1113</v>
      </c>
      <c r="AV38" s="98">
        <v>5.1441565524445142E-3</v>
      </c>
      <c r="AW38" s="97"/>
      <c r="AX38" s="99">
        <v>0</v>
      </c>
    </row>
    <row r="39" spans="1:50" ht="12.75">
      <c r="A39" s="100" t="s">
        <v>162</v>
      </c>
      <c r="B39" s="101" t="s">
        <v>32</v>
      </c>
      <c r="C39" s="101">
        <v>81255499104483</v>
      </c>
      <c r="D39" s="101" t="s">
        <v>96</v>
      </c>
      <c r="E39" s="101"/>
      <c r="F39" s="101">
        <v>48289</v>
      </c>
      <c r="G39" s="101">
        <v>47859</v>
      </c>
      <c r="H39" s="102">
        <v>0.99109528049866424</v>
      </c>
      <c r="I39" s="101">
        <v>430</v>
      </c>
      <c r="J39" s="102">
        <v>8.9047195013357075E-3</v>
      </c>
      <c r="K39" s="101">
        <v>0</v>
      </c>
      <c r="L39" s="102">
        <v>0</v>
      </c>
      <c r="M39" s="101">
        <v>24</v>
      </c>
      <c r="N39" s="102">
        <v>4.9700760007455119E-4</v>
      </c>
      <c r="O39" s="101">
        <v>5</v>
      </c>
      <c r="P39" s="102">
        <v>2.3109418474593504E-5</v>
      </c>
      <c r="Q39" s="101"/>
      <c r="R39" s="102">
        <v>0</v>
      </c>
      <c r="S39" s="101"/>
      <c r="T39" s="102">
        <v>0</v>
      </c>
      <c r="U39" s="101">
        <v>216</v>
      </c>
      <c r="V39" s="102">
        <v>9.983268781024394E-4</v>
      </c>
      <c r="W39" s="101"/>
      <c r="X39" s="102">
        <v>0</v>
      </c>
      <c r="Y39" s="101"/>
      <c r="Z39" s="102">
        <v>0</v>
      </c>
      <c r="AA39" s="101"/>
      <c r="AB39" s="102">
        <v>0</v>
      </c>
      <c r="AC39" s="101"/>
      <c r="AD39" s="102">
        <v>0</v>
      </c>
      <c r="AE39" s="101">
        <v>17</v>
      </c>
      <c r="AF39" s="102">
        <v>7.8572022813617917E-5</v>
      </c>
      <c r="AG39" s="101"/>
      <c r="AH39" s="102">
        <v>0</v>
      </c>
      <c r="AI39" s="101"/>
      <c r="AJ39" s="102">
        <v>0</v>
      </c>
      <c r="AK39" s="101"/>
      <c r="AL39" s="102">
        <v>0</v>
      </c>
      <c r="AM39" s="101"/>
      <c r="AN39" s="102">
        <v>0</v>
      </c>
      <c r="AO39" s="101">
        <v>16</v>
      </c>
      <c r="AP39" s="102">
        <v>7.3950139118699222E-5</v>
      </c>
      <c r="AQ39" s="101"/>
      <c r="AR39" s="102">
        <v>0</v>
      </c>
      <c r="AS39" s="101"/>
      <c r="AT39" s="102">
        <v>0</v>
      </c>
      <c r="AU39" s="101">
        <v>152</v>
      </c>
      <c r="AV39" s="102">
        <v>7.0252632162764257E-4</v>
      </c>
      <c r="AW39" s="101"/>
      <c r="AX39" s="103">
        <v>0</v>
      </c>
    </row>
    <row r="40" spans="1:50" ht="12.75">
      <c r="A40" s="96" t="s">
        <v>163</v>
      </c>
      <c r="B40" s="97" t="s">
        <v>32</v>
      </c>
      <c r="C40" s="97"/>
      <c r="D40" s="97" t="s">
        <v>96</v>
      </c>
      <c r="E40" s="97"/>
      <c r="F40" s="97">
        <v>0</v>
      </c>
      <c r="G40" s="97">
        <v>0</v>
      </c>
      <c r="H40" s="98" t="e">
        <v>#DIV/0!</v>
      </c>
      <c r="I40" s="97">
        <v>0</v>
      </c>
      <c r="J40" s="98" t="e">
        <v>#DIV/0!</v>
      </c>
      <c r="K40" s="97">
        <v>0</v>
      </c>
      <c r="L40" s="98">
        <v>0</v>
      </c>
      <c r="M40" s="97">
        <v>0</v>
      </c>
      <c r="N40" s="98" t="e">
        <v>#DIV/0!</v>
      </c>
      <c r="O40" s="97">
        <v>0</v>
      </c>
      <c r="P40" s="98">
        <v>0</v>
      </c>
      <c r="Q40" s="97"/>
      <c r="R40" s="98">
        <v>0</v>
      </c>
      <c r="S40" s="97"/>
      <c r="T40" s="98">
        <v>0</v>
      </c>
      <c r="U40" s="97">
        <v>0</v>
      </c>
      <c r="V40" s="98">
        <v>0</v>
      </c>
      <c r="W40" s="97"/>
      <c r="X40" s="98">
        <v>0</v>
      </c>
      <c r="Y40" s="97"/>
      <c r="Z40" s="98">
        <v>0</v>
      </c>
      <c r="AA40" s="97"/>
      <c r="AB40" s="98">
        <v>0</v>
      </c>
      <c r="AC40" s="97"/>
      <c r="AD40" s="98">
        <v>0</v>
      </c>
      <c r="AE40" s="97">
        <v>0</v>
      </c>
      <c r="AF40" s="98">
        <v>0</v>
      </c>
      <c r="AG40" s="97"/>
      <c r="AH40" s="98">
        <v>0</v>
      </c>
      <c r="AI40" s="97"/>
      <c r="AJ40" s="98">
        <v>0</v>
      </c>
      <c r="AK40" s="97"/>
      <c r="AL40" s="98">
        <v>0</v>
      </c>
      <c r="AM40" s="97"/>
      <c r="AN40" s="98">
        <v>0</v>
      </c>
      <c r="AO40" s="97">
        <v>0</v>
      </c>
      <c r="AP40" s="98">
        <v>0</v>
      </c>
      <c r="AQ40" s="97"/>
      <c r="AR40" s="98">
        <v>0</v>
      </c>
      <c r="AS40" s="97"/>
      <c r="AT40" s="98">
        <v>0</v>
      </c>
      <c r="AU40" s="97">
        <v>0</v>
      </c>
      <c r="AV40" s="98">
        <v>0</v>
      </c>
      <c r="AW40" s="97"/>
      <c r="AX40" s="99">
        <v>0</v>
      </c>
    </row>
    <row r="41" spans="1:50" ht="12.75">
      <c r="A41" s="100" t="s">
        <v>164</v>
      </c>
      <c r="B41" s="101" t="s">
        <v>32</v>
      </c>
      <c r="C41" s="101">
        <v>3245217206100</v>
      </c>
      <c r="D41" s="101" t="s">
        <v>96</v>
      </c>
      <c r="E41" s="101"/>
      <c r="F41" s="101">
        <v>15416</v>
      </c>
      <c r="G41" s="101">
        <v>15215</v>
      </c>
      <c r="H41" s="102">
        <v>0.98696159833938768</v>
      </c>
      <c r="I41" s="101">
        <v>201</v>
      </c>
      <c r="J41" s="102">
        <v>1.3038401660612351E-2</v>
      </c>
      <c r="K41" s="101">
        <v>13</v>
      </c>
      <c r="L41" s="102">
        <v>6.0084488033943115E-5</v>
      </c>
      <c r="M41" s="101">
        <v>2</v>
      </c>
      <c r="N41" s="102">
        <v>1.2973533990659055E-4</v>
      </c>
      <c r="O41" s="101">
        <v>39</v>
      </c>
      <c r="P41" s="102">
        <v>1.8025346410182935E-4</v>
      </c>
      <c r="Q41" s="101"/>
      <c r="R41" s="102">
        <v>0</v>
      </c>
      <c r="S41" s="101"/>
      <c r="T41" s="102">
        <v>0</v>
      </c>
      <c r="U41" s="101">
        <v>0</v>
      </c>
      <c r="V41" s="102">
        <v>0</v>
      </c>
      <c r="W41" s="101"/>
      <c r="X41" s="102">
        <v>0</v>
      </c>
      <c r="Y41" s="101"/>
      <c r="Z41" s="102">
        <v>0</v>
      </c>
      <c r="AA41" s="101"/>
      <c r="AB41" s="102">
        <v>0</v>
      </c>
      <c r="AC41" s="101"/>
      <c r="AD41" s="102">
        <v>0</v>
      </c>
      <c r="AE41" s="101">
        <v>0</v>
      </c>
      <c r="AF41" s="102">
        <v>0</v>
      </c>
      <c r="AG41" s="101"/>
      <c r="AH41" s="102">
        <v>0</v>
      </c>
      <c r="AI41" s="101"/>
      <c r="AJ41" s="102">
        <v>0</v>
      </c>
      <c r="AK41" s="101"/>
      <c r="AL41" s="102">
        <v>0</v>
      </c>
      <c r="AM41" s="101"/>
      <c r="AN41" s="102">
        <v>0</v>
      </c>
      <c r="AO41" s="101">
        <v>116</v>
      </c>
      <c r="AP41" s="102">
        <v>5.3613850861056937E-4</v>
      </c>
      <c r="AQ41" s="101"/>
      <c r="AR41" s="102">
        <v>0</v>
      </c>
      <c r="AS41" s="101"/>
      <c r="AT41" s="102">
        <v>0</v>
      </c>
      <c r="AU41" s="101">
        <v>31</v>
      </c>
      <c r="AV41" s="102">
        <v>1.4327839454247973E-4</v>
      </c>
      <c r="AW41" s="101"/>
      <c r="AX41" s="103">
        <v>0</v>
      </c>
    </row>
    <row r="42" spans="1:50" ht="12.75">
      <c r="A42" s="104" t="s">
        <v>148</v>
      </c>
      <c r="B42" s="105">
        <v>45992</v>
      </c>
      <c r="C42" s="104">
        <v>60257500205475</v>
      </c>
      <c r="D42" s="104" t="s">
        <v>69</v>
      </c>
      <c r="E42" s="104"/>
      <c r="F42" s="104">
        <v>304352</v>
      </c>
      <c r="G42" s="104">
        <v>302822</v>
      </c>
      <c r="H42" s="104">
        <f t="shared" ref="H42:H43" si="0">G42/F42</f>
        <v>0.99497292608558507</v>
      </c>
      <c r="I42" s="104">
        <v>1530</v>
      </c>
      <c r="J42" s="104" t="s">
        <v>277</v>
      </c>
      <c r="K42" s="104">
        <v>0</v>
      </c>
      <c r="L42" s="104">
        <v>0</v>
      </c>
      <c r="M42" s="104">
        <v>10</v>
      </c>
      <c r="N42" s="98">
        <v>1.2973533990659055E-4</v>
      </c>
      <c r="O42" s="104">
        <v>16</v>
      </c>
      <c r="P42" s="98">
        <v>1.8025346410182935E-4</v>
      </c>
      <c r="Q42" s="104">
        <v>0</v>
      </c>
      <c r="R42" s="106">
        <v>0</v>
      </c>
      <c r="S42" s="104">
        <v>496</v>
      </c>
      <c r="T42" s="104"/>
      <c r="U42" s="104">
        <v>578</v>
      </c>
      <c r="V42" s="104"/>
      <c r="W42" s="104">
        <v>0</v>
      </c>
      <c r="X42" s="104">
        <v>0</v>
      </c>
      <c r="Y42" s="104"/>
      <c r="Z42" s="104"/>
      <c r="AA42" s="104"/>
      <c r="AB42" s="104"/>
      <c r="AC42" s="104"/>
      <c r="AD42" s="104"/>
      <c r="AE42" s="104">
        <v>5</v>
      </c>
      <c r="AF42" s="106">
        <v>0</v>
      </c>
      <c r="AG42" s="104"/>
      <c r="AH42" s="104"/>
      <c r="AI42" s="104"/>
      <c r="AJ42" s="104"/>
      <c r="AK42" s="104"/>
      <c r="AL42" s="104"/>
      <c r="AM42" s="104"/>
      <c r="AN42" s="104"/>
      <c r="AO42" s="104">
        <v>10</v>
      </c>
      <c r="AP42" s="104"/>
      <c r="AQ42" s="104"/>
      <c r="AR42" s="104"/>
      <c r="AS42" s="104"/>
      <c r="AT42" s="104"/>
      <c r="AU42" s="104">
        <v>415</v>
      </c>
      <c r="AV42" s="104"/>
      <c r="AW42" s="104"/>
      <c r="AX42" s="107">
        <v>0</v>
      </c>
    </row>
    <row r="43" spans="1:50" ht="12.75">
      <c r="A43" s="92" t="s">
        <v>148</v>
      </c>
      <c r="B43" s="108">
        <v>46023</v>
      </c>
      <c r="C43" s="92">
        <v>60257500205475</v>
      </c>
      <c r="D43" s="92" t="s">
        <v>278</v>
      </c>
      <c r="F43" s="92">
        <v>235206</v>
      </c>
      <c r="G43" s="92">
        <v>234269</v>
      </c>
      <c r="H43" s="92">
        <f t="shared" si="0"/>
        <v>0.99601625808865424</v>
      </c>
      <c r="I43" s="92">
        <v>937</v>
      </c>
      <c r="K43" s="92">
        <v>0</v>
      </c>
      <c r="L43" s="92">
        <v>0</v>
      </c>
      <c r="M43" s="92">
        <v>20</v>
      </c>
      <c r="N43" s="109"/>
      <c r="O43" s="92">
        <v>10</v>
      </c>
      <c r="Q43" s="92">
        <v>0</v>
      </c>
      <c r="R43" s="110"/>
      <c r="S43" s="110">
        <v>432</v>
      </c>
      <c r="T43" s="110"/>
      <c r="U43" s="110">
        <v>459</v>
      </c>
      <c r="V43" s="110"/>
      <c r="W43" s="110">
        <v>0</v>
      </c>
      <c r="X43" s="110">
        <v>0</v>
      </c>
      <c r="Y43" s="110"/>
      <c r="Z43" s="110"/>
      <c r="AA43" s="110"/>
      <c r="AB43" s="110"/>
      <c r="AC43" s="110"/>
      <c r="AD43" s="110"/>
      <c r="AE43" s="110">
        <v>4</v>
      </c>
      <c r="AF43" s="111">
        <v>0</v>
      </c>
      <c r="AG43" s="110"/>
      <c r="AH43" s="110"/>
      <c r="AI43" s="110"/>
      <c r="AJ43" s="110"/>
      <c r="AK43" s="110"/>
      <c r="AL43" s="110"/>
      <c r="AM43" s="110"/>
      <c r="AN43" s="110"/>
      <c r="AO43" s="110">
        <v>5</v>
      </c>
      <c r="AP43" s="110"/>
      <c r="AQ43" s="110"/>
      <c r="AR43" s="110"/>
      <c r="AS43" s="110"/>
      <c r="AT43" s="110"/>
      <c r="AU43" s="110">
        <v>7</v>
      </c>
      <c r="AV43" s="110"/>
      <c r="AW43" s="110">
        <v>0</v>
      </c>
      <c r="AX43" s="111">
        <v>0</v>
      </c>
    </row>
    <row r="44" spans="1:50" ht="12.75">
      <c r="A44" s="92" t="s">
        <v>148</v>
      </c>
      <c r="B44" s="92" t="s">
        <v>279</v>
      </c>
      <c r="C44" s="92">
        <v>60257500205475</v>
      </c>
      <c r="D44" s="92" t="s">
        <v>278</v>
      </c>
      <c r="F44" s="92">
        <v>264246</v>
      </c>
      <c r="G44" s="92">
        <v>262745</v>
      </c>
      <c r="I44" s="92">
        <v>1501</v>
      </c>
      <c r="K44" s="92">
        <v>0</v>
      </c>
      <c r="L44" s="92">
        <v>0</v>
      </c>
      <c r="M44" s="92">
        <v>20</v>
      </c>
      <c r="O44" s="92">
        <v>43</v>
      </c>
      <c r="Q44" s="92">
        <v>0</v>
      </c>
      <c r="R44" s="110"/>
      <c r="S44" s="110">
        <v>473</v>
      </c>
      <c r="T44" s="110"/>
      <c r="U44" s="110">
        <v>568</v>
      </c>
      <c r="V44" s="110"/>
      <c r="W44" s="110">
        <v>0</v>
      </c>
      <c r="X44" s="110">
        <v>0</v>
      </c>
      <c r="Y44" s="110"/>
      <c r="Z44" s="110"/>
      <c r="AA44" s="110"/>
      <c r="AB44" s="110"/>
      <c r="AC44" s="110"/>
      <c r="AD44" s="110"/>
      <c r="AE44" s="110">
        <v>5</v>
      </c>
      <c r="AF44" s="111">
        <v>0</v>
      </c>
      <c r="AG44" s="110"/>
      <c r="AH44" s="110"/>
      <c r="AI44" s="110"/>
      <c r="AJ44" s="110"/>
      <c r="AK44" s="110"/>
      <c r="AL44" s="110"/>
      <c r="AM44" s="110"/>
      <c r="AN44" s="110"/>
      <c r="AO44" s="110">
        <v>35</v>
      </c>
      <c r="AP44" s="110"/>
      <c r="AQ44" s="110"/>
      <c r="AR44" s="110"/>
      <c r="AS44" s="110"/>
      <c r="AT44" s="110"/>
      <c r="AU44" s="110">
        <v>55</v>
      </c>
      <c r="AV44" s="110"/>
      <c r="AW44" s="110">
        <v>0</v>
      </c>
      <c r="AX44" s="111">
        <v>0</v>
      </c>
    </row>
    <row r="45" spans="1:50" ht="13.9">
      <c r="A45" s="92" t="s">
        <v>148</v>
      </c>
      <c r="B45" s="108">
        <v>46082</v>
      </c>
      <c r="C45" s="92">
        <v>60257500205475</v>
      </c>
      <c r="D45" s="92" t="s">
        <v>278</v>
      </c>
      <c r="F45" s="92">
        <v>322033</v>
      </c>
      <c r="G45" s="92">
        <v>319920</v>
      </c>
      <c r="H45" s="112">
        <v>0.99339999999999995</v>
      </c>
      <c r="I45" s="92">
        <v>2113</v>
      </c>
      <c r="J45" s="16">
        <f t="shared" ref="J45:J46" si="1">I45/F45</f>
        <v>6.5614393555939923E-3</v>
      </c>
      <c r="K45" s="8">
        <v>92</v>
      </c>
      <c r="L45" s="17">
        <f t="shared" ref="L45:L46" si="2">K45/F45</f>
        <v>2.8568500743712599E-4</v>
      </c>
      <c r="M45" s="8">
        <v>7</v>
      </c>
      <c r="N45" s="17">
        <f t="shared" ref="N45:N46" si="3">M45/F45</f>
        <v>2.1736902739781328E-5</v>
      </c>
      <c r="O45" s="8">
        <v>4</v>
      </c>
      <c r="P45" s="17">
        <f t="shared" ref="P45:P46" si="4">O45/F45</f>
        <v>1.2421087279875044E-5</v>
      </c>
      <c r="Q45" s="8">
        <v>0</v>
      </c>
      <c r="R45" s="17">
        <f t="shared" ref="R45:R46" si="5">Q45/F45</f>
        <v>0</v>
      </c>
      <c r="S45" s="8">
        <v>285</v>
      </c>
      <c r="T45" s="17">
        <f t="shared" ref="T45:T46" si="6">S45/F45</f>
        <v>8.8500246869109686E-4</v>
      </c>
      <c r="U45" s="8">
        <v>1098</v>
      </c>
      <c r="V45" s="17">
        <f t="shared" ref="V45:V46" si="7">U45/F45</f>
        <v>3.4095884583256997E-3</v>
      </c>
      <c r="W45" s="8">
        <v>0</v>
      </c>
      <c r="X45" s="17">
        <f t="shared" ref="X45:X46" si="8">W45/F45</f>
        <v>0</v>
      </c>
      <c r="Y45" s="8">
        <v>0</v>
      </c>
      <c r="Z45" s="17">
        <f t="shared" ref="Z45:Z46" si="9">Y45/F45</f>
        <v>0</v>
      </c>
      <c r="AA45" s="8">
        <v>0</v>
      </c>
      <c r="AB45" s="17">
        <f t="shared" ref="AB45:AB46" si="10">AA45/F45</f>
        <v>0</v>
      </c>
      <c r="AC45" s="8">
        <v>0</v>
      </c>
      <c r="AD45" s="17">
        <f t="shared" ref="AD45:AD46" si="11">AC45/F45</f>
        <v>0</v>
      </c>
      <c r="AE45" s="8">
        <v>0</v>
      </c>
      <c r="AF45" s="17">
        <f t="shared" ref="AF45:AF46" si="12">AE45/F45</f>
        <v>0</v>
      </c>
      <c r="AG45" s="8">
        <v>0</v>
      </c>
      <c r="AH45" s="17">
        <f t="shared" ref="AH45:AH46" si="13">AG45/F45</f>
        <v>0</v>
      </c>
      <c r="AI45" s="8">
        <v>0</v>
      </c>
      <c r="AJ45" s="17">
        <f t="shared" ref="AJ45:AJ46" si="14">AI45/F45</f>
        <v>0</v>
      </c>
      <c r="AK45" s="8">
        <v>0</v>
      </c>
      <c r="AL45" s="17">
        <f t="shared" ref="AL45:AL46" si="15">AK45/F45</f>
        <v>0</v>
      </c>
      <c r="AM45" s="8">
        <v>0</v>
      </c>
      <c r="AN45" s="17">
        <f t="shared" ref="AN45:AN46" si="16">AM45/F45</f>
        <v>0</v>
      </c>
      <c r="AO45" s="8">
        <v>42</v>
      </c>
      <c r="AP45" s="17">
        <f t="shared" ref="AP45:AP46" si="17">AO45/F45</f>
        <v>1.3042141643868795E-4</v>
      </c>
      <c r="AQ45" s="8">
        <v>585</v>
      </c>
      <c r="AR45" s="17">
        <f t="shared" ref="AR45:AR46" si="18">AQ45/F45</f>
        <v>1.8165840146817252E-3</v>
      </c>
      <c r="AS45" s="8">
        <v>0</v>
      </c>
      <c r="AT45" s="17">
        <f t="shared" ref="AT45:AT46" si="19">AS45/F45</f>
        <v>0</v>
      </c>
      <c r="AU45" s="8">
        <v>0</v>
      </c>
      <c r="AV45" s="17">
        <f t="shared" ref="AV45:AV46" si="20">AU45/F45</f>
        <v>0</v>
      </c>
      <c r="AW45" s="8">
        <v>0</v>
      </c>
      <c r="AX45" s="17">
        <f t="shared" ref="AX45:AX46" si="21">AW45/F45</f>
        <v>0</v>
      </c>
    </row>
    <row r="46" spans="1:50" ht="15">
      <c r="A46" s="92" t="s">
        <v>148</v>
      </c>
      <c r="B46" s="108">
        <v>46113</v>
      </c>
      <c r="C46" s="92">
        <v>60257500205475</v>
      </c>
      <c r="D46" s="92" t="s">
        <v>278</v>
      </c>
      <c r="F46" s="3">
        <v>142298</v>
      </c>
      <c r="G46" s="3">
        <v>141315</v>
      </c>
      <c r="H46" s="16">
        <f>G46/F46</f>
        <v>0.99309196193902938</v>
      </c>
      <c r="I46" s="10">
        <v>983</v>
      </c>
      <c r="J46" s="16">
        <f t="shared" si="1"/>
        <v>6.9080380609706392E-3</v>
      </c>
      <c r="K46" s="8">
        <v>18</v>
      </c>
      <c r="L46" s="17">
        <f t="shared" si="2"/>
        <v>1.2649510182855697E-4</v>
      </c>
      <c r="M46" s="8">
        <v>284</v>
      </c>
      <c r="N46" s="17">
        <f t="shared" si="3"/>
        <v>1.9958116066283432E-3</v>
      </c>
      <c r="O46" s="8">
        <v>24</v>
      </c>
      <c r="P46" s="17">
        <f t="shared" si="4"/>
        <v>1.6866013577140931E-4</v>
      </c>
      <c r="Q46" s="8">
        <v>0</v>
      </c>
      <c r="R46" s="17">
        <f t="shared" si="5"/>
        <v>0</v>
      </c>
      <c r="S46" s="8">
        <v>322</v>
      </c>
      <c r="T46" s="17">
        <f t="shared" si="6"/>
        <v>2.2628568215997415E-3</v>
      </c>
      <c r="U46" s="8">
        <v>318</v>
      </c>
      <c r="V46" s="17">
        <f t="shared" si="7"/>
        <v>2.2347467989711732E-3</v>
      </c>
      <c r="W46" s="8">
        <v>0</v>
      </c>
      <c r="X46" s="17">
        <f t="shared" si="8"/>
        <v>0</v>
      </c>
      <c r="Y46" s="8">
        <v>0</v>
      </c>
      <c r="Z46" s="17">
        <f t="shared" si="9"/>
        <v>0</v>
      </c>
      <c r="AA46" s="8">
        <v>0</v>
      </c>
      <c r="AB46" s="17">
        <f t="shared" si="10"/>
        <v>0</v>
      </c>
      <c r="AC46" s="8">
        <v>0</v>
      </c>
      <c r="AD46" s="17">
        <f t="shared" si="11"/>
        <v>0</v>
      </c>
      <c r="AE46" s="8">
        <v>0</v>
      </c>
      <c r="AF46" s="17">
        <f t="shared" si="12"/>
        <v>0</v>
      </c>
      <c r="AG46" s="8">
        <v>0</v>
      </c>
      <c r="AH46" s="17">
        <f t="shared" si="13"/>
        <v>0</v>
      </c>
      <c r="AI46" s="8">
        <v>0</v>
      </c>
      <c r="AJ46" s="17">
        <f t="shared" si="14"/>
        <v>0</v>
      </c>
      <c r="AK46" s="8">
        <v>0</v>
      </c>
      <c r="AL46" s="17">
        <f t="shared" si="15"/>
        <v>0</v>
      </c>
      <c r="AM46" s="8">
        <v>0</v>
      </c>
      <c r="AN46" s="17">
        <f t="shared" si="16"/>
        <v>0</v>
      </c>
      <c r="AO46" s="8">
        <v>17</v>
      </c>
      <c r="AP46" s="17">
        <f t="shared" si="17"/>
        <v>1.1946759617141491E-4</v>
      </c>
      <c r="AQ46" s="8">
        <v>0</v>
      </c>
      <c r="AR46" s="17">
        <f t="shared" si="18"/>
        <v>0</v>
      </c>
      <c r="AS46" s="8">
        <v>0</v>
      </c>
      <c r="AT46" s="17">
        <f t="shared" si="19"/>
        <v>0</v>
      </c>
      <c r="AU46" s="8">
        <v>0</v>
      </c>
      <c r="AV46" s="17">
        <f t="shared" si="20"/>
        <v>0</v>
      </c>
      <c r="AW46" s="8">
        <v>0</v>
      </c>
      <c r="AX46" s="17">
        <f t="shared" si="21"/>
        <v>0</v>
      </c>
    </row>
  </sheetData>
  <autoFilter ref="A1:BR4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BC1075"/>
  <sheetViews>
    <sheetView workbookViewId="0">
      <pane ySplit="2" topLeftCell="A3" activePane="bottomLeft" state="frozen"/>
      <selection pane="bottomLeft" activeCell="B4" sqref="B4"/>
    </sheetView>
  </sheetViews>
  <sheetFormatPr defaultColWidth="12.59765625" defaultRowHeight="15.75" customHeight="1"/>
  <cols>
    <col min="1" max="1" width="43.73046875" customWidth="1"/>
    <col min="2" max="2" width="20.265625" customWidth="1"/>
    <col min="3" max="3" width="16.46484375" customWidth="1"/>
    <col min="4" max="4" width="18.46484375" customWidth="1"/>
    <col min="5" max="5" width="14.46484375" customWidth="1"/>
    <col min="6" max="6" width="16.265625" customWidth="1"/>
    <col min="7" max="7" width="12.3984375" customWidth="1"/>
    <col min="8" max="8" width="20.73046875" customWidth="1"/>
    <col min="9" max="9" width="17.73046875" customWidth="1"/>
    <col min="10" max="10" width="17" customWidth="1"/>
    <col min="11" max="11" width="16.1328125" customWidth="1"/>
    <col min="16" max="16" width="12" customWidth="1"/>
    <col min="17" max="17" width="15.46484375" customWidth="1"/>
    <col min="18" max="21" width="12.1328125" customWidth="1"/>
    <col min="22" max="22" width="14.59765625" customWidth="1"/>
    <col min="23" max="23" width="14" customWidth="1"/>
    <col min="24" max="24" width="14.1328125" customWidth="1"/>
    <col min="25" max="28" width="12.1328125" customWidth="1"/>
    <col min="29" max="29" width="15.1328125" customWidth="1"/>
    <col min="30" max="46" width="12.1328125" customWidth="1"/>
  </cols>
  <sheetData>
    <row r="1" spans="1:55" ht="15.75" customHeight="1">
      <c r="A1" s="113"/>
      <c r="B1" s="307" t="s">
        <v>0</v>
      </c>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row>
    <row r="2" spans="1:55" ht="60">
      <c r="A2" s="114" t="s">
        <v>1</v>
      </c>
      <c r="B2" s="115" t="s">
        <v>2</v>
      </c>
      <c r="C2" s="116" t="s">
        <v>6</v>
      </c>
      <c r="D2" s="114" t="s">
        <v>7</v>
      </c>
      <c r="E2" s="117" t="s">
        <v>8</v>
      </c>
      <c r="F2" s="114" t="s">
        <v>9</v>
      </c>
      <c r="G2" s="117" t="s">
        <v>10</v>
      </c>
      <c r="H2" s="118" t="s">
        <v>11</v>
      </c>
      <c r="I2" s="119" t="str">
        <f>"%"&amp;H2</f>
        <v>%Visual 
(Sheared Edges, Surface Defects)</v>
      </c>
      <c r="J2" s="120" t="s">
        <v>12</v>
      </c>
      <c r="K2" s="119" t="str">
        <f>"%"&amp;J2</f>
        <v>%Dimensional</v>
      </c>
      <c r="L2" s="118" t="s">
        <v>13</v>
      </c>
      <c r="M2" s="119" t="str">
        <f>"%"&amp;L2</f>
        <v>%Cut bar length</v>
      </c>
      <c r="N2" s="118" t="s">
        <v>14</v>
      </c>
      <c r="O2" s="119" t="str">
        <f>"%"&amp;N2</f>
        <v>%Cut Bar diameter</v>
      </c>
      <c r="P2" s="118" t="s">
        <v>15</v>
      </c>
      <c r="Q2" s="119" t="str">
        <f>"%"&amp;P2</f>
        <v>%Turning length</v>
      </c>
      <c r="R2" s="118" t="s">
        <v>16</v>
      </c>
      <c r="S2" s="119" t="str">
        <f>"%"&amp;R2</f>
        <v xml:space="preserve">%Turning Bar Diameter </v>
      </c>
      <c r="T2" s="118" t="s">
        <v>17</v>
      </c>
      <c r="U2" s="119" t="str">
        <f>"%"&amp;T2</f>
        <v xml:space="preserve">%Flat Bearing Area </v>
      </c>
      <c r="V2" s="118" t="s">
        <v>18</v>
      </c>
      <c r="W2" s="119" t="str">
        <f>"%"&amp;V2</f>
        <v>%Application &amp; Deflection test</v>
      </c>
      <c r="X2" s="118" t="s">
        <v>19</v>
      </c>
      <c r="Y2" s="119" t="str">
        <f>"%"&amp;X2</f>
        <v>%Chemical Composition</v>
      </c>
      <c r="Z2" s="118" t="s">
        <v>20</v>
      </c>
      <c r="AA2" s="119" t="str">
        <f>"%"&amp;Z2</f>
        <v xml:space="preserve">%Toe load </v>
      </c>
      <c r="AB2" s="118" t="s">
        <v>21</v>
      </c>
      <c r="AC2" s="119" t="str">
        <f>"%"&amp;AB2</f>
        <v>%Hardness</v>
      </c>
      <c r="AD2" s="118" t="s">
        <v>22</v>
      </c>
      <c r="AE2" s="119" t="str">
        <f>"%"&amp;AD2</f>
        <v>%Microstructure</v>
      </c>
      <c r="AF2" s="118" t="s">
        <v>23</v>
      </c>
      <c r="AG2" s="119" t="str">
        <f>"%"&amp;AF2</f>
        <v>%Grain size</v>
      </c>
      <c r="AH2" s="118" t="s">
        <v>24</v>
      </c>
      <c r="AI2" s="119" t="str">
        <f>"%"&amp;AH2</f>
        <v>%Depth of Decarburization</v>
      </c>
      <c r="AJ2" s="118" t="s">
        <v>25</v>
      </c>
      <c r="AK2" s="119" t="str">
        <f>"%"&amp;AJ2</f>
        <v>%Inclusion rating</v>
      </c>
      <c r="AL2" s="118" t="s">
        <v>26</v>
      </c>
      <c r="AM2" s="119" t="str">
        <f>"%"&amp;AL2</f>
        <v>%MPI</v>
      </c>
      <c r="AN2" s="118" t="s">
        <v>27</v>
      </c>
      <c r="AO2" s="119" t="str">
        <f>"%"&amp;AN2</f>
        <v>%Forging defect</v>
      </c>
      <c r="AP2" s="118" t="s">
        <v>28</v>
      </c>
      <c r="AQ2" s="119" t="str">
        <f>"%"&amp;AP2</f>
        <v>%Marking</v>
      </c>
      <c r="AR2" s="118" t="s">
        <v>29</v>
      </c>
      <c r="AS2" s="119" t="str">
        <f>"%"&amp;AR2</f>
        <v xml:space="preserve">%Embossing Die Impression / Failure </v>
      </c>
      <c r="AT2" s="118" t="s">
        <v>30</v>
      </c>
      <c r="AU2" s="119" t="str">
        <f>"%"&amp;AT2</f>
        <v>%Other (less weight)</v>
      </c>
      <c r="AV2" s="121"/>
      <c r="AW2" s="121"/>
      <c r="AX2" s="121"/>
      <c r="AY2" s="121"/>
      <c r="AZ2" s="121"/>
      <c r="BA2" s="121"/>
      <c r="BB2" s="121"/>
      <c r="BC2" s="121"/>
    </row>
    <row r="3" spans="1:55" ht="15.75" customHeight="1">
      <c r="A3" s="122" t="s">
        <v>124</v>
      </c>
      <c r="B3" s="123" t="s">
        <v>126</v>
      </c>
      <c r="C3" s="124">
        <v>122517</v>
      </c>
      <c r="D3" s="124">
        <f t="shared" ref="D3:D24" si="0">C3-R3-J3-L3-P3-AB3-AR3-AL3</f>
        <v>122421</v>
      </c>
      <c r="E3" s="125">
        <f t="shared" ref="E3:E10" si="1">D3/C3</f>
        <v>0.99921643527020743</v>
      </c>
      <c r="F3" s="124">
        <f t="shared" ref="F3:F10" si="2">C3-D3</f>
        <v>96</v>
      </c>
      <c r="G3" s="125">
        <f t="shared" ref="G3:G10" si="3">F3/C3</f>
        <v>7.8356472979260021E-4</v>
      </c>
      <c r="H3" s="124"/>
      <c r="I3" s="125">
        <f t="shared" ref="I3:I76" si="4">H3/$C$3</f>
        <v>0</v>
      </c>
      <c r="J3" s="124">
        <v>43</v>
      </c>
      <c r="K3" s="125">
        <f t="shared" ref="K3:K10" si="5">J3/C3</f>
        <v>3.5097170188626883E-4</v>
      </c>
      <c r="L3" s="124">
        <v>5</v>
      </c>
      <c r="M3" s="125">
        <f t="shared" ref="M3:M32" si="6">L3/$C$3</f>
        <v>4.081066301003126E-5</v>
      </c>
      <c r="N3" s="124">
        <v>0</v>
      </c>
      <c r="O3" s="125">
        <f t="shared" ref="O3:O226" si="7">N3/$C$3</f>
        <v>0</v>
      </c>
      <c r="P3" s="124">
        <v>0</v>
      </c>
      <c r="Q3" s="125">
        <f t="shared" ref="Q3:Q76" si="8">P3/$C$3</f>
        <v>0</v>
      </c>
      <c r="R3" s="124">
        <v>0</v>
      </c>
      <c r="S3" s="125">
        <f t="shared" ref="S3:S76" si="9">R3/$C$3</f>
        <v>0</v>
      </c>
      <c r="T3" s="124"/>
      <c r="U3" s="125">
        <f t="shared" ref="U3:U76" si="10">T3/$C$3</f>
        <v>0</v>
      </c>
      <c r="V3" s="124"/>
      <c r="W3" s="125">
        <f t="shared" ref="W3:W182" si="11">V3/$C$3</f>
        <v>0</v>
      </c>
      <c r="X3" s="124"/>
      <c r="Y3" s="125">
        <f t="shared" ref="Y3:Y182" si="12">X3/$C$3</f>
        <v>0</v>
      </c>
      <c r="Z3" s="124"/>
      <c r="AA3" s="125">
        <f t="shared" ref="AA3:AA76" si="13">Z3/$C$3</f>
        <v>0</v>
      </c>
      <c r="AB3" s="124">
        <v>48</v>
      </c>
      <c r="AC3" s="125">
        <f t="shared" ref="AC3:AC76" si="14">AB3/$C$3</f>
        <v>3.917823648963001E-4</v>
      </c>
      <c r="AD3" s="124"/>
      <c r="AE3" s="125">
        <f t="shared" ref="AE3:AE182" si="15">AD3/$C$3</f>
        <v>0</v>
      </c>
      <c r="AF3" s="124"/>
      <c r="AG3" s="125">
        <f t="shared" ref="AG3:AG182" si="16">AF3/$C$3</f>
        <v>0</v>
      </c>
      <c r="AH3" s="124"/>
      <c r="AI3" s="125">
        <f t="shared" ref="AI3:AI182" si="17">AH3/$C$3</f>
        <v>0</v>
      </c>
      <c r="AJ3" s="124"/>
      <c r="AK3" s="125">
        <f t="shared" ref="AK3:AK182" si="18">AJ3/$C$3</f>
        <v>0</v>
      </c>
      <c r="AL3" s="124">
        <v>0</v>
      </c>
      <c r="AM3" s="125">
        <f t="shared" ref="AM3:AM76" si="19">AL3/$C$3</f>
        <v>0</v>
      </c>
      <c r="AN3" s="124"/>
      <c r="AO3" s="125">
        <f t="shared" ref="AO3:AO76" si="20">AN3/$C$3</f>
        <v>0</v>
      </c>
      <c r="AP3" s="124"/>
      <c r="AQ3" s="125">
        <f t="shared" ref="AQ3:AQ76" si="21">AP3/$C$3</f>
        <v>0</v>
      </c>
      <c r="AR3" s="124">
        <v>0</v>
      </c>
      <c r="AS3" s="125">
        <f t="shared" ref="AS3:AS76" si="22">AR3/$C$3</f>
        <v>0</v>
      </c>
      <c r="AT3" s="124"/>
      <c r="AU3" s="125">
        <f t="shared" ref="AU3:AU76" si="23">AT3/$C$3</f>
        <v>0</v>
      </c>
      <c r="AV3" s="92">
        <f t="shared" ref="AV3:AV160" si="24">AR3+AL3+AB3+T3+R3+P3+L3+J3-F3+AT3+N3+H3+AP3+AN3+AJ3+AH3+AF3+AD3+Z3+X3+V3</f>
        <v>0</v>
      </c>
    </row>
    <row r="4" spans="1:55" ht="15.75" customHeight="1">
      <c r="A4" s="122" t="s">
        <v>124</v>
      </c>
      <c r="B4" s="126" t="s">
        <v>131</v>
      </c>
      <c r="C4" s="124">
        <v>137207</v>
      </c>
      <c r="D4" s="124">
        <f t="shared" si="0"/>
        <v>137102</v>
      </c>
      <c r="E4" s="125">
        <f t="shared" si="1"/>
        <v>0.99923473292178966</v>
      </c>
      <c r="F4" s="124">
        <f t="shared" si="2"/>
        <v>105</v>
      </c>
      <c r="G4" s="125">
        <f t="shared" si="3"/>
        <v>7.6526707821029537E-4</v>
      </c>
      <c r="H4" s="124"/>
      <c r="I4" s="125">
        <f t="shared" si="4"/>
        <v>0</v>
      </c>
      <c r="J4" s="124">
        <v>48</v>
      </c>
      <c r="K4" s="125">
        <f t="shared" si="5"/>
        <v>3.4983637861042075E-4</v>
      </c>
      <c r="L4" s="124">
        <v>0</v>
      </c>
      <c r="M4" s="125">
        <f t="shared" si="6"/>
        <v>0</v>
      </c>
      <c r="N4" s="124">
        <v>0</v>
      </c>
      <c r="O4" s="125">
        <f t="shared" si="7"/>
        <v>0</v>
      </c>
      <c r="P4" s="124">
        <v>0</v>
      </c>
      <c r="Q4" s="125">
        <f t="shared" si="8"/>
        <v>0</v>
      </c>
      <c r="R4" s="124">
        <v>0</v>
      </c>
      <c r="S4" s="125">
        <f t="shared" si="9"/>
        <v>0</v>
      </c>
      <c r="T4" s="124"/>
      <c r="U4" s="125">
        <f t="shared" si="10"/>
        <v>0</v>
      </c>
      <c r="V4" s="124"/>
      <c r="W4" s="125">
        <f t="shared" si="11"/>
        <v>0</v>
      </c>
      <c r="X4" s="124"/>
      <c r="Y4" s="125">
        <f t="shared" si="12"/>
        <v>0</v>
      </c>
      <c r="Z4" s="124"/>
      <c r="AA4" s="125">
        <f t="shared" si="13"/>
        <v>0</v>
      </c>
      <c r="AB4" s="124">
        <v>57</v>
      </c>
      <c r="AC4" s="125">
        <f t="shared" si="14"/>
        <v>4.6524155831435636E-4</v>
      </c>
      <c r="AD4" s="124"/>
      <c r="AE4" s="125">
        <f t="shared" si="15"/>
        <v>0</v>
      </c>
      <c r="AF4" s="124"/>
      <c r="AG4" s="125">
        <f t="shared" si="16"/>
        <v>0</v>
      </c>
      <c r="AH4" s="124"/>
      <c r="AI4" s="125">
        <f t="shared" si="17"/>
        <v>0</v>
      </c>
      <c r="AJ4" s="124"/>
      <c r="AK4" s="125">
        <f t="shared" si="18"/>
        <v>0</v>
      </c>
      <c r="AL4" s="124">
        <v>0</v>
      </c>
      <c r="AM4" s="125">
        <f t="shared" si="19"/>
        <v>0</v>
      </c>
      <c r="AN4" s="124"/>
      <c r="AO4" s="125">
        <f t="shared" si="20"/>
        <v>0</v>
      </c>
      <c r="AP4" s="124"/>
      <c r="AQ4" s="125">
        <f t="shared" si="21"/>
        <v>0</v>
      </c>
      <c r="AR4" s="124">
        <v>0</v>
      </c>
      <c r="AS4" s="125">
        <f t="shared" si="22"/>
        <v>0</v>
      </c>
      <c r="AT4" s="124"/>
      <c r="AU4" s="125">
        <f t="shared" si="23"/>
        <v>0</v>
      </c>
      <c r="AV4" s="92">
        <f t="shared" si="24"/>
        <v>0</v>
      </c>
    </row>
    <row r="5" spans="1:55" ht="15.75" customHeight="1">
      <c r="A5" s="122" t="s">
        <v>124</v>
      </c>
      <c r="B5" s="126" t="s">
        <v>127</v>
      </c>
      <c r="C5" s="124">
        <v>165193</v>
      </c>
      <c r="D5" s="124">
        <f t="shared" si="0"/>
        <v>164635</v>
      </c>
      <c r="E5" s="125">
        <f t="shared" si="1"/>
        <v>0.99662213289909374</v>
      </c>
      <c r="F5" s="124">
        <f t="shared" si="2"/>
        <v>558</v>
      </c>
      <c r="G5" s="125">
        <f t="shared" si="3"/>
        <v>3.3778671009062127E-3</v>
      </c>
      <c r="H5" s="124"/>
      <c r="I5" s="125">
        <f t="shared" si="4"/>
        <v>0</v>
      </c>
      <c r="J5" s="124">
        <v>121</v>
      </c>
      <c r="K5" s="125">
        <f t="shared" si="5"/>
        <v>7.3247655772339017E-4</v>
      </c>
      <c r="L5" s="124">
        <v>107</v>
      </c>
      <c r="M5" s="125">
        <f t="shared" si="6"/>
        <v>8.7334818841466899E-4</v>
      </c>
      <c r="N5" s="124">
        <v>0</v>
      </c>
      <c r="O5" s="125">
        <f t="shared" si="7"/>
        <v>0</v>
      </c>
      <c r="P5" s="124">
        <v>32</v>
      </c>
      <c r="Q5" s="125">
        <f t="shared" si="8"/>
        <v>2.6118824326420005E-4</v>
      </c>
      <c r="R5" s="124">
        <v>30</v>
      </c>
      <c r="S5" s="125">
        <f t="shared" si="9"/>
        <v>2.4486397806018758E-4</v>
      </c>
      <c r="T5" s="124"/>
      <c r="U5" s="125">
        <f t="shared" si="10"/>
        <v>0</v>
      </c>
      <c r="V5" s="124"/>
      <c r="W5" s="125">
        <f t="shared" si="11"/>
        <v>0</v>
      </c>
      <c r="X5" s="124"/>
      <c r="Y5" s="125">
        <f t="shared" si="12"/>
        <v>0</v>
      </c>
      <c r="Z5" s="124"/>
      <c r="AA5" s="125">
        <f t="shared" si="13"/>
        <v>0</v>
      </c>
      <c r="AB5" s="124">
        <v>100</v>
      </c>
      <c r="AC5" s="125">
        <f t="shared" si="14"/>
        <v>8.1621326020062525E-4</v>
      </c>
      <c r="AD5" s="124"/>
      <c r="AE5" s="125">
        <f t="shared" si="15"/>
        <v>0</v>
      </c>
      <c r="AF5" s="124"/>
      <c r="AG5" s="125">
        <f t="shared" si="16"/>
        <v>0</v>
      </c>
      <c r="AH5" s="124"/>
      <c r="AI5" s="125">
        <f t="shared" si="17"/>
        <v>0</v>
      </c>
      <c r="AJ5" s="124"/>
      <c r="AK5" s="125">
        <f t="shared" si="18"/>
        <v>0</v>
      </c>
      <c r="AL5" s="124">
        <v>0</v>
      </c>
      <c r="AM5" s="125">
        <f t="shared" si="19"/>
        <v>0</v>
      </c>
      <c r="AN5" s="124"/>
      <c r="AO5" s="125">
        <f t="shared" si="20"/>
        <v>0</v>
      </c>
      <c r="AP5" s="124"/>
      <c r="AQ5" s="125">
        <f t="shared" si="21"/>
        <v>0</v>
      </c>
      <c r="AR5" s="124">
        <v>168</v>
      </c>
      <c r="AS5" s="125">
        <f t="shared" si="22"/>
        <v>1.3712382771370504E-3</v>
      </c>
      <c r="AT5" s="124"/>
      <c r="AU5" s="125">
        <f t="shared" si="23"/>
        <v>0</v>
      </c>
      <c r="AV5" s="92">
        <f t="shared" si="24"/>
        <v>0</v>
      </c>
    </row>
    <row r="6" spans="1:55" ht="15.75" customHeight="1">
      <c r="A6" s="122" t="s">
        <v>124</v>
      </c>
      <c r="B6" s="126" t="s">
        <v>125</v>
      </c>
      <c r="C6" s="124">
        <v>155705</v>
      </c>
      <c r="D6" s="124">
        <f t="shared" si="0"/>
        <v>155046</v>
      </c>
      <c r="E6" s="125">
        <f t="shared" si="1"/>
        <v>0.99576763751966857</v>
      </c>
      <c r="F6" s="124">
        <f t="shared" si="2"/>
        <v>659</v>
      </c>
      <c r="G6" s="125">
        <f t="shared" si="3"/>
        <v>4.2323624803313961E-3</v>
      </c>
      <c r="H6" s="124"/>
      <c r="I6" s="125">
        <f t="shared" si="4"/>
        <v>0</v>
      </c>
      <c r="J6" s="124">
        <v>116</v>
      </c>
      <c r="K6" s="125">
        <f t="shared" si="5"/>
        <v>7.4499855495969948E-4</v>
      </c>
      <c r="L6" s="124">
        <v>142</v>
      </c>
      <c r="M6" s="125">
        <f t="shared" si="6"/>
        <v>1.1590228294848879E-3</v>
      </c>
      <c r="N6" s="124">
        <v>0</v>
      </c>
      <c r="O6" s="125">
        <f t="shared" si="7"/>
        <v>0</v>
      </c>
      <c r="P6" s="124">
        <v>72</v>
      </c>
      <c r="Q6" s="125">
        <f t="shared" si="8"/>
        <v>5.8767354734445018E-4</v>
      </c>
      <c r="R6" s="124">
        <v>59</v>
      </c>
      <c r="S6" s="125">
        <f t="shared" si="9"/>
        <v>4.8156582351836888E-4</v>
      </c>
      <c r="T6" s="124"/>
      <c r="U6" s="125">
        <f t="shared" si="10"/>
        <v>0</v>
      </c>
      <c r="V6" s="124"/>
      <c r="W6" s="125">
        <f t="shared" si="11"/>
        <v>0</v>
      </c>
      <c r="X6" s="124"/>
      <c r="Y6" s="125">
        <f t="shared" si="12"/>
        <v>0</v>
      </c>
      <c r="Z6" s="124"/>
      <c r="AA6" s="125">
        <f t="shared" si="13"/>
        <v>0</v>
      </c>
      <c r="AB6" s="124">
        <v>71</v>
      </c>
      <c r="AC6" s="125">
        <f t="shared" si="14"/>
        <v>5.7951141474244395E-4</v>
      </c>
      <c r="AD6" s="124"/>
      <c r="AE6" s="125">
        <f t="shared" si="15"/>
        <v>0</v>
      </c>
      <c r="AF6" s="124"/>
      <c r="AG6" s="125">
        <f t="shared" si="16"/>
        <v>0</v>
      </c>
      <c r="AH6" s="124"/>
      <c r="AI6" s="125">
        <f t="shared" si="17"/>
        <v>0</v>
      </c>
      <c r="AJ6" s="124"/>
      <c r="AK6" s="125">
        <f t="shared" si="18"/>
        <v>0</v>
      </c>
      <c r="AL6" s="124">
        <v>0</v>
      </c>
      <c r="AM6" s="125">
        <f t="shared" si="19"/>
        <v>0</v>
      </c>
      <c r="AN6" s="124"/>
      <c r="AO6" s="125">
        <f t="shared" si="20"/>
        <v>0</v>
      </c>
      <c r="AP6" s="124"/>
      <c r="AQ6" s="125">
        <f t="shared" si="21"/>
        <v>0</v>
      </c>
      <c r="AR6" s="124">
        <v>199</v>
      </c>
      <c r="AS6" s="125">
        <f t="shared" si="22"/>
        <v>1.6242643877992442E-3</v>
      </c>
      <c r="AT6" s="124"/>
      <c r="AU6" s="125">
        <f t="shared" si="23"/>
        <v>0</v>
      </c>
      <c r="AV6" s="92">
        <f t="shared" si="24"/>
        <v>0</v>
      </c>
    </row>
    <row r="7" spans="1:55" ht="15.75" customHeight="1">
      <c r="A7" s="122" t="s">
        <v>124</v>
      </c>
      <c r="B7" s="126" t="s">
        <v>138</v>
      </c>
      <c r="C7" s="124">
        <v>170675</v>
      </c>
      <c r="D7" s="124">
        <f t="shared" si="0"/>
        <v>169978</v>
      </c>
      <c r="E7" s="125">
        <f t="shared" si="1"/>
        <v>0.99591621502856309</v>
      </c>
      <c r="F7" s="124">
        <f t="shared" si="2"/>
        <v>697</v>
      </c>
      <c r="G7" s="125">
        <f t="shared" si="3"/>
        <v>4.0837849714369413E-3</v>
      </c>
      <c r="H7" s="124"/>
      <c r="I7" s="125">
        <f t="shared" si="4"/>
        <v>0</v>
      </c>
      <c r="J7" s="124">
        <v>127</v>
      </c>
      <c r="K7" s="125">
        <f t="shared" si="5"/>
        <v>7.4410429178262778E-4</v>
      </c>
      <c r="L7" s="124">
        <v>177</v>
      </c>
      <c r="M7" s="125">
        <f t="shared" si="6"/>
        <v>1.4446974705551066E-3</v>
      </c>
      <c r="N7" s="124">
        <v>0</v>
      </c>
      <c r="O7" s="125">
        <f t="shared" si="7"/>
        <v>0</v>
      </c>
      <c r="P7" s="124">
        <v>76</v>
      </c>
      <c r="Q7" s="125">
        <f t="shared" si="8"/>
        <v>6.2032207775247511E-4</v>
      </c>
      <c r="R7" s="124">
        <v>28</v>
      </c>
      <c r="S7" s="125">
        <f t="shared" si="9"/>
        <v>2.2853971285617506E-4</v>
      </c>
      <c r="T7" s="124"/>
      <c r="U7" s="125">
        <f t="shared" si="10"/>
        <v>0</v>
      </c>
      <c r="V7" s="124"/>
      <c r="W7" s="125">
        <f t="shared" si="11"/>
        <v>0</v>
      </c>
      <c r="X7" s="124"/>
      <c r="Y7" s="125">
        <f t="shared" si="12"/>
        <v>0</v>
      </c>
      <c r="Z7" s="124"/>
      <c r="AA7" s="125">
        <f t="shared" si="13"/>
        <v>0</v>
      </c>
      <c r="AB7" s="124">
        <v>86</v>
      </c>
      <c r="AC7" s="125">
        <f t="shared" si="14"/>
        <v>7.0194340377253766E-4</v>
      </c>
      <c r="AD7" s="124"/>
      <c r="AE7" s="125">
        <f t="shared" si="15"/>
        <v>0</v>
      </c>
      <c r="AF7" s="124"/>
      <c r="AG7" s="125">
        <f t="shared" si="16"/>
        <v>0</v>
      </c>
      <c r="AH7" s="124"/>
      <c r="AI7" s="125">
        <f t="shared" si="17"/>
        <v>0</v>
      </c>
      <c r="AJ7" s="124"/>
      <c r="AK7" s="125">
        <f t="shared" si="18"/>
        <v>0</v>
      </c>
      <c r="AL7" s="124">
        <v>0</v>
      </c>
      <c r="AM7" s="125">
        <f t="shared" si="19"/>
        <v>0</v>
      </c>
      <c r="AN7" s="124"/>
      <c r="AO7" s="125">
        <f t="shared" si="20"/>
        <v>0</v>
      </c>
      <c r="AP7" s="124"/>
      <c r="AQ7" s="125">
        <f t="shared" si="21"/>
        <v>0</v>
      </c>
      <c r="AR7" s="124">
        <v>203</v>
      </c>
      <c r="AS7" s="125">
        <f t="shared" si="22"/>
        <v>1.6569129182072693E-3</v>
      </c>
      <c r="AT7" s="124"/>
      <c r="AU7" s="125">
        <f t="shared" si="23"/>
        <v>0</v>
      </c>
      <c r="AV7" s="92">
        <f t="shared" si="24"/>
        <v>0</v>
      </c>
    </row>
    <row r="8" spans="1:55" ht="15.75" customHeight="1">
      <c r="A8" s="122" t="s">
        <v>124</v>
      </c>
      <c r="B8" s="126" t="s">
        <v>147</v>
      </c>
      <c r="C8" s="124">
        <v>176936</v>
      </c>
      <c r="D8" s="124">
        <f t="shared" si="0"/>
        <v>176189</v>
      </c>
      <c r="E8" s="125">
        <f t="shared" si="1"/>
        <v>0.99577813446669983</v>
      </c>
      <c r="F8" s="124">
        <f t="shared" si="2"/>
        <v>747</v>
      </c>
      <c r="G8" s="125">
        <f t="shared" si="3"/>
        <v>4.2218655333001766E-3</v>
      </c>
      <c r="H8" s="124"/>
      <c r="I8" s="125">
        <f t="shared" si="4"/>
        <v>0</v>
      </c>
      <c r="J8" s="124">
        <v>141</v>
      </c>
      <c r="K8" s="125">
        <f t="shared" si="5"/>
        <v>7.9689831351449116E-4</v>
      </c>
      <c r="L8" s="124">
        <v>182</v>
      </c>
      <c r="M8" s="125">
        <f t="shared" si="6"/>
        <v>1.4855081335651379E-3</v>
      </c>
      <c r="N8" s="124">
        <v>0</v>
      </c>
      <c r="O8" s="125">
        <f t="shared" si="7"/>
        <v>0</v>
      </c>
      <c r="P8" s="124">
        <v>135</v>
      </c>
      <c r="Q8" s="125">
        <f t="shared" si="8"/>
        <v>1.1018879012708439E-3</v>
      </c>
      <c r="R8" s="124">
        <v>0</v>
      </c>
      <c r="S8" s="125">
        <f t="shared" si="9"/>
        <v>0</v>
      </c>
      <c r="T8" s="124"/>
      <c r="U8" s="125">
        <f t="shared" si="10"/>
        <v>0</v>
      </c>
      <c r="V8" s="124"/>
      <c r="W8" s="125">
        <f t="shared" si="11"/>
        <v>0</v>
      </c>
      <c r="X8" s="124"/>
      <c r="Y8" s="125">
        <f t="shared" si="12"/>
        <v>0</v>
      </c>
      <c r="Z8" s="124"/>
      <c r="AA8" s="125">
        <f t="shared" si="13"/>
        <v>0</v>
      </c>
      <c r="AB8" s="124">
        <v>95</v>
      </c>
      <c r="AC8" s="125">
        <f t="shared" si="14"/>
        <v>7.7540259719059397E-4</v>
      </c>
      <c r="AD8" s="124"/>
      <c r="AE8" s="125">
        <f t="shared" si="15"/>
        <v>0</v>
      </c>
      <c r="AF8" s="124"/>
      <c r="AG8" s="125">
        <f t="shared" si="16"/>
        <v>0</v>
      </c>
      <c r="AH8" s="124"/>
      <c r="AI8" s="125">
        <f t="shared" si="17"/>
        <v>0</v>
      </c>
      <c r="AJ8" s="124"/>
      <c r="AK8" s="125">
        <f t="shared" si="18"/>
        <v>0</v>
      </c>
      <c r="AL8" s="124">
        <v>0</v>
      </c>
      <c r="AM8" s="125">
        <f t="shared" si="19"/>
        <v>0</v>
      </c>
      <c r="AN8" s="124"/>
      <c r="AO8" s="125">
        <f t="shared" si="20"/>
        <v>0</v>
      </c>
      <c r="AP8" s="124"/>
      <c r="AQ8" s="125">
        <f t="shared" si="21"/>
        <v>0</v>
      </c>
      <c r="AR8" s="124">
        <v>194</v>
      </c>
      <c r="AS8" s="125">
        <f t="shared" si="22"/>
        <v>1.5834537247892129E-3</v>
      </c>
      <c r="AT8" s="124"/>
      <c r="AU8" s="125">
        <f t="shared" si="23"/>
        <v>0</v>
      </c>
      <c r="AV8" s="92">
        <f t="shared" si="24"/>
        <v>0</v>
      </c>
    </row>
    <row r="9" spans="1:55" ht="15.75" customHeight="1">
      <c r="A9" s="122" t="s">
        <v>124</v>
      </c>
      <c r="B9" s="126" t="s">
        <v>133</v>
      </c>
      <c r="C9" s="124">
        <v>163413</v>
      </c>
      <c r="D9" s="124">
        <f t="shared" si="0"/>
        <v>162568</v>
      </c>
      <c r="E9" s="125">
        <f t="shared" si="1"/>
        <v>0.9948290527681396</v>
      </c>
      <c r="F9" s="124">
        <f t="shared" si="2"/>
        <v>845</v>
      </c>
      <c r="G9" s="125">
        <f t="shared" si="3"/>
        <v>5.1709472318603785E-3</v>
      </c>
      <c r="H9" s="124"/>
      <c r="I9" s="125">
        <f t="shared" si="4"/>
        <v>0</v>
      </c>
      <c r="J9" s="124">
        <v>150</v>
      </c>
      <c r="K9" s="125">
        <f t="shared" si="5"/>
        <v>9.179196269574636E-4</v>
      </c>
      <c r="L9" s="124">
        <v>171</v>
      </c>
      <c r="M9" s="125">
        <f t="shared" si="6"/>
        <v>1.3957246749430692E-3</v>
      </c>
      <c r="N9" s="124">
        <v>0</v>
      </c>
      <c r="O9" s="125">
        <f t="shared" si="7"/>
        <v>0</v>
      </c>
      <c r="P9" s="124">
        <v>93</v>
      </c>
      <c r="Q9" s="125">
        <f t="shared" si="8"/>
        <v>7.5907833198658151E-4</v>
      </c>
      <c r="R9" s="124">
        <v>69</v>
      </c>
      <c r="S9" s="125">
        <f t="shared" si="9"/>
        <v>5.6318714953843137E-4</v>
      </c>
      <c r="T9" s="124"/>
      <c r="U9" s="125">
        <f t="shared" si="10"/>
        <v>0</v>
      </c>
      <c r="V9" s="124"/>
      <c r="W9" s="125">
        <f t="shared" si="11"/>
        <v>0</v>
      </c>
      <c r="X9" s="124"/>
      <c r="Y9" s="125">
        <f t="shared" si="12"/>
        <v>0</v>
      </c>
      <c r="Z9" s="124"/>
      <c r="AA9" s="125">
        <f t="shared" si="13"/>
        <v>0</v>
      </c>
      <c r="AB9" s="124">
        <v>98</v>
      </c>
      <c r="AC9" s="125">
        <f t="shared" si="14"/>
        <v>7.9988899499661267E-4</v>
      </c>
      <c r="AD9" s="124"/>
      <c r="AE9" s="125">
        <f t="shared" si="15"/>
        <v>0</v>
      </c>
      <c r="AF9" s="124"/>
      <c r="AG9" s="125">
        <f t="shared" si="16"/>
        <v>0</v>
      </c>
      <c r="AH9" s="124"/>
      <c r="AI9" s="125">
        <f t="shared" si="17"/>
        <v>0</v>
      </c>
      <c r="AJ9" s="124"/>
      <c r="AK9" s="125">
        <f t="shared" si="18"/>
        <v>0</v>
      </c>
      <c r="AL9" s="124">
        <v>0</v>
      </c>
      <c r="AM9" s="125">
        <f t="shared" si="19"/>
        <v>0</v>
      </c>
      <c r="AN9" s="124"/>
      <c r="AO9" s="125">
        <f t="shared" si="20"/>
        <v>0</v>
      </c>
      <c r="AP9" s="124"/>
      <c r="AQ9" s="125">
        <f t="shared" si="21"/>
        <v>0</v>
      </c>
      <c r="AR9" s="124">
        <v>264</v>
      </c>
      <c r="AS9" s="125">
        <f t="shared" si="22"/>
        <v>2.1548030069296507E-3</v>
      </c>
      <c r="AT9" s="124"/>
      <c r="AU9" s="125">
        <f t="shared" si="23"/>
        <v>0</v>
      </c>
      <c r="AV9" s="92">
        <f t="shared" si="24"/>
        <v>0</v>
      </c>
    </row>
    <row r="10" spans="1:55" ht="15.75" customHeight="1">
      <c r="A10" s="122" t="s">
        <v>124</v>
      </c>
      <c r="B10" s="127" t="s">
        <v>134</v>
      </c>
      <c r="C10" s="124">
        <v>242203</v>
      </c>
      <c r="D10" s="124">
        <f t="shared" si="0"/>
        <v>240479</v>
      </c>
      <c r="E10" s="125">
        <f t="shared" si="1"/>
        <v>0.99288200393884474</v>
      </c>
      <c r="F10" s="124">
        <f t="shared" si="2"/>
        <v>1724</v>
      </c>
      <c r="G10" s="125">
        <f t="shared" si="3"/>
        <v>7.1179960611553123E-3</v>
      </c>
      <c r="H10" s="124"/>
      <c r="I10" s="125">
        <f t="shared" si="4"/>
        <v>0</v>
      </c>
      <c r="J10" s="124">
        <v>235</v>
      </c>
      <c r="K10" s="125">
        <f t="shared" si="5"/>
        <v>9.7026048397418692E-4</v>
      </c>
      <c r="L10" s="124">
        <v>247</v>
      </c>
      <c r="M10" s="125">
        <f t="shared" si="6"/>
        <v>2.0160467526955444E-3</v>
      </c>
      <c r="N10" s="124">
        <v>0</v>
      </c>
      <c r="O10" s="125">
        <f t="shared" si="7"/>
        <v>0</v>
      </c>
      <c r="P10" s="124">
        <v>153</v>
      </c>
      <c r="Q10" s="125">
        <f t="shared" si="8"/>
        <v>1.2488062881069566E-3</v>
      </c>
      <c r="R10" s="124">
        <v>118</v>
      </c>
      <c r="S10" s="125">
        <f t="shared" si="9"/>
        <v>9.6313164703673777E-4</v>
      </c>
      <c r="T10" s="124"/>
      <c r="U10" s="125">
        <f t="shared" si="10"/>
        <v>0</v>
      </c>
      <c r="V10" s="124"/>
      <c r="W10" s="125">
        <f t="shared" si="11"/>
        <v>0</v>
      </c>
      <c r="X10" s="124"/>
      <c r="Y10" s="125">
        <f t="shared" si="12"/>
        <v>0</v>
      </c>
      <c r="Z10" s="124"/>
      <c r="AA10" s="125">
        <f t="shared" si="13"/>
        <v>0</v>
      </c>
      <c r="AB10" s="124">
        <v>189</v>
      </c>
      <c r="AC10" s="125">
        <f t="shared" si="14"/>
        <v>1.5426430617791816E-3</v>
      </c>
      <c r="AD10" s="124"/>
      <c r="AE10" s="125">
        <f t="shared" si="15"/>
        <v>0</v>
      </c>
      <c r="AF10" s="124"/>
      <c r="AG10" s="125">
        <f t="shared" si="16"/>
        <v>0</v>
      </c>
      <c r="AH10" s="124"/>
      <c r="AI10" s="125">
        <f t="shared" si="17"/>
        <v>0</v>
      </c>
      <c r="AJ10" s="124"/>
      <c r="AK10" s="125">
        <f t="shared" si="18"/>
        <v>0</v>
      </c>
      <c r="AL10" s="124">
        <v>0</v>
      </c>
      <c r="AM10" s="125">
        <f t="shared" si="19"/>
        <v>0</v>
      </c>
      <c r="AN10" s="124"/>
      <c r="AO10" s="125">
        <f t="shared" si="20"/>
        <v>0</v>
      </c>
      <c r="AP10" s="124"/>
      <c r="AQ10" s="125">
        <f t="shared" si="21"/>
        <v>0</v>
      </c>
      <c r="AR10" s="124">
        <v>782</v>
      </c>
      <c r="AS10" s="125">
        <f t="shared" si="22"/>
        <v>6.3827876947688891E-3</v>
      </c>
      <c r="AT10" s="124"/>
      <c r="AU10" s="125">
        <f t="shared" si="23"/>
        <v>0</v>
      </c>
      <c r="AV10" s="92">
        <f t="shared" si="24"/>
        <v>0</v>
      </c>
    </row>
    <row r="11" spans="1:55" ht="15.75" customHeight="1">
      <c r="A11" s="122" t="s">
        <v>128</v>
      </c>
      <c r="B11" s="128" t="s">
        <v>126</v>
      </c>
      <c r="C11" s="124">
        <v>0</v>
      </c>
      <c r="D11" s="124">
        <f t="shared" si="0"/>
        <v>0</v>
      </c>
      <c r="E11" s="125"/>
      <c r="F11" s="124"/>
      <c r="G11" s="125">
        <f>F11/$C$3</f>
        <v>0</v>
      </c>
      <c r="H11" s="124"/>
      <c r="I11" s="125">
        <f t="shared" si="4"/>
        <v>0</v>
      </c>
      <c r="J11" s="124">
        <v>0</v>
      </c>
      <c r="K11" s="125"/>
      <c r="L11" s="124">
        <v>0</v>
      </c>
      <c r="M11" s="125">
        <f t="shared" si="6"/>
        <v>0</v>
      </c>
      <c r="N11" s="124">
        <v>0</v>
      </c>
      <c r="O11" s="125">
        <f t="shared" si="7"/>
        <v>0</v>
      </c>
      <c r="P11" s="124">
        <v>0</v>
      </c>
      <c r="Q11" s="125">
        <f t="shared" si="8"/>
        <v>0</v>
      </c>
      <c r="R11" s="124">
        <v>0</v>
      </c>
      <c r="S11" s="125">
        <f t="shared" si="9"/>
        <v>0</v>
      </c>
      <c r="T11" s="124"/>
      <c r="U11" s="125">
        <f t="shared" si="10"/>
        <v>0</v>
      </c>
      <c r="V11" s="124"/>
      <c r="W11" s="125">
        <f t="shared" si="11"/>
        <v>0</v>
      </c>
      <c r="X11" s="124"/>
      <c r="Y11" s="125">
        <f t="shared" si="12"/>
        <v>0</v>
      </c>
      <c r="Z11" s="124"/>
      <c r="AA11" s="125">
        <f t="shared" si="13"/>
        <v>0</v>
      </c>
      <c r="AB11" s="124">
        <v>0</v>
      </c>
      <c r="AC11" s="125">
        <f t="shared" si="14"/>
        <v>0</v>
      </c>
      <c r="AD11" s="124"/>
      <c r="AE11" s="125">
        <f t="shared" si="15"/>
        <v>0</v>
      </c>
      <c r="AF11" s="124"/>
      <c r="AG11" s="125">
        <f t="shared" si="16"/>
        <v>0</v>
      </c>
      <c r="AH11" s="124"/>
      <c r="AI11" s="125">
        <f t="shared" si="17"/>
        <v>0</v>
      </c>
      <c r="AJ11" s="124"/>
      <c r="AK11" s="125">
        <f t="shared" si="18"/>
        <v>0</v>
      </c>
      <c r="AL11" s="124">
        <v>0</v>
      </c>
      <c r="AM11" s="125">
        <f t="shared" si="19"/>
        <v>0</v>
      </c>
      <c r="AN11" s="124"/>
      <c r="AO11" s="125">
        <f t="shared" si="20"/>
        <v>0</v>
      </c>
      <c r="AP11" s="124"/>
      <c r="AQ11" s="125">
        <f t="shared" si="21"/>
        <v>0</v>
      </c>
      <c r="AR11" s="124">
        <v>0</v>
      </c>
      <c r="AS11" s="125">
        <f t="shared" si="22"/>
        <v>0</v>
      </c>
      <c r="AT11" s="124"/>
      <c r="AU11" s="125">
        <f t="shared" si="23"/>
        <v>0</v>
      </c>
      <c r="AV11" s="92">
        <f t="shared" si="24"/>
        <v>0</v>
      </c>
    </row>
    <row r="12" spans="1:55" ht="15.75" customHeight="1">
      <c r="A12" s="122" t="s">
        <v>128</v>
      </c>
      <c r="B12" s="128" t="s">
        <v>131</v>
      </c>
      <c r="C12" s="124">
        <v>71594</v>
      </c>
      <c r="D12" s="124">
        <f t="shared" si="0"/>
        <v>71534</v>
      </c>
      <c r="E12" s="125">
        <f t="shared" ref="E12:E28" si="25">D12/C12</f>
        <v>0.99916194094477195</v>
      </c>
      <c r="F12" s="124">
        <f t="shared" ref="F12:F24" si="26">C12-D12</f>
        <v>60</v>
      </c>
      <c r="G12" s="125">
        <f t="shared" ref="G12:G24" si="27">F12/C12</f>
        <v>8.3805905522809179E-4</v>
      </c>
      <c r="H12" s="124"/>
      <c r="I12" s="125">
        <f t="shared" si="4"/>
        <v>0</v>
      </c>
      <c r="J12" s="124">
        <v>33</v>
      </c>
      <c r="K12" s="125">
        <f t="shared" ref="K12:K24" si="28">J12/C12</f>
        <v>4.6093248037545046E-4</v>
      </c>
      <c r="L12" s="124">
        <v>1</v>
      </c>
      <c r="M12" s="125">
        <f t="shared" si="6"/>
        <v>8.1621326020062516E-6</v>
      </c>
      <c r="N12" s="124">
        <v>0</v>
      </c>
      <c r="O12" s="125">
        <f t="shared" si="7"/>
        <v>0</v>
      </c>
      <c r="P12" s="124">
        <v>0</v>
      </c>
      <c r="Q12" s="125">
        <f t="shared" si="8"/>
        <v>0</v>
      </c>
      <c r="R12" s="124">
        <v>0</v>
      </c>
      <c r="S12" s="125">
        <f t="shared" si="9"/>
        <v>0</v>
      </c>
      <c r="T12" s="124"/>
      <c r="U12" s="125">
        <f t="shared" si="10"/>
        <v>0</v>
      </c>
      <c r="V12" s="124"/>
      <c r="W12" s="125">
        <f t="shared" si="11"/>
        <v>0</v>
      </c>
      <c r="X12" s="124"/>
      <c r="Y12" s="125">
        <f t="shared" si="12"/>
        <v>0</v>
      </c>
      <c r="Z12" s="124"/>
      <c r="AA12" s="125">
        <f t="shared" si="13"/>
        <v>0</v>
      </c>
      <c r="AB12" s="124">
        <v>26</v>
      </c>
      <c r="AC12" s="125">
        <f t="shared" si="14"/>
        <v>2.1221544765216254E-4</v>
      </c>
      <c r="AD12" s="124"/>
      <c r="AE12" s="125">
        <f t="shared" si="15"/>
        <v>0</v>
      </c>
      <c r="AF12" s="124"/>
      <c r="AG12" s="125">
        <f t="shared" si="16"/>
        <v>0</v>
      </c>
      <c r="AH12" s="124"/>
      <c r="AI12" s="125">
        <f t="shared" si="17"/>
        <v>0</v>
      </c>
      <c r="AJ12" s="124"/>
      <c r="AK12" s="125">
        <f t="shared" si="18"/>
        <v>0</v>
      </c>
      <c r="AL12" s="124">
        <v>0</v>
      </c>
      <c r="AM12" s="125">
        <f t="shared" si="19"/>
        <v>0</v>
      </c>
      <c r="AN12" s="124"/>
      <c r="AO12" s="125">
        <f t="shared" si="20"/>
        <v>0</v>
      </c>
      <c r="AP12" s="124"/>
      <c r="AQ12" s="125">
        <f t="shared" si="21"/>
        <v>0</v>
      </c>
      <c r="AR12" s="124">
        <v>0</v>
      </c>
      <c r="AS12" s="125">
        <f t="shared" si="22"/>
        <v>0</v>
      </c>
      <c r="AT12" s="124"/>
      <c r="AU12" s="125">
        <f t="shared" si="23"/>
        <v>0</v>
      </c>
      <c r="AV12" s="92">
        <f t="shared" si="24"/>
        <v>0</v>
      </c>
    </row>
    <row r="13" spans="1:55" ht="15.75" customHeight="1">
      <c r="A13" s="122" t="s">
        <v>128</v>
      </c>
      <c r="B13" s="128" t="s">
        <v>127</v>
      </c>
      <c r="C13" s="124">
        <v>117846</v>
      </c>
      <c r="D13" s="124">
        <f t="shared" si="0"/>
        <v>117505</v>
      </c>
      <c r="E13" s="125">
        <f t="shared" si="25"/>
        <v>0.99710639308928606</v>
      </c>
      <c r="F13" s="124">
        <f t="shared" si="26"/>
        <v>341</v>
      </c>
      <c r="G13" s="125">
        <f t="shared" si="27"/>
        <v>2.8936069107139825E-3</v>
      </c>
      <c r="H13" s="124"/>
      <c r="I13" s="125">
        <f t="shared" si="4"/>
        <v>0</v>
      </c>
      <c r="J13" s="124">
        <v>121</v>
      </c>
      <c r="K13" s="125">
        <f t="shared" si="28"/>
        <v>1.0267637425114132E-3</v>
      </c>
      <c r="L13" s="124">
        <v>66</v>
      </c>
      <c r="M13" s="125">
        <f t="shared" si="6"/>
        <v>5.3870075173241268E-4</v>
      </c>
      <c r="N13" s="124">
        <v>0</v>
      </c>
      <c r="O13" s="125">
        <f t="shared" si="7"/>
        <v>0</v>
      </c>
      <c r="P13" s="124">
        <v>13</v>
      </c>
      <c r="Q13" s="125">
        <f t="shared" si="8"/>
        <v>1.0610772382608127E-4</v>
      </c>
      <c r="R13" s="124">
        <v>0</v>
      </c>
      <c r="S13" s="125">
        <f t="shared" si="9"/>
        <v>0</v>
      </c>
      <c r="T13" s="124"/>
      <c r="U13" s="125">
        <f t="shared" si="10"/>
        <v>0</v>
      </c>
      <c r="V13" s="124"/>
      <c r="W13" s="125">
        <f t="shared" si="11"/>
        <v>0</v>
      </c>
      <c r="X13" s="124"/>
      <c r="Y13" s="125">
        <f t="shared" si="12"/>
        <v>0</v>
      </c>
      <c r="Z13" s="124"/>
      <c r="AA13" s="125">
        <f t="shared" si="13"/>
        <v>0</v>
      </c>
      <c r="AB13" s="124">
        <v>83</v>
      </c>
      <c r="AC13" s="125">
        <f t="shared" si="14"/>
        <v>6.7745700596651896E-4</v>
      </c>
      <c r="AD13" s="124"/>
      <c r="AE13" s="125">
        <f t="shared" si="15"/>
        <v>0</v>
      </c>
      <c r="AF13" s="124"/>
      <c r="AG13" s="125">
        <f t="shared" si="16"/>
        <v>0</v>
      </c>
      <c r="AH13" s="124"/>
      <c r="AI13" s="125">
        <f t="shared" si="17"/>
        <v>0</v>
      </c>
      <c r="AJ13" s="124"/>
      <c r="AK13" s="125">
        <f t="shared" si="18"/>
        <v>0</v>
      </c>
      <c r="AL13" s="124">
        <v>0</v>
      </c>
      <c r="AM13" s="125">
        <f t="shared" si="19"/>
        <v>0</v>
      </c>
      <c r="AN13" s="124"/>
      <c r="AO13" s="125">
        <f t="shared" si="20"/>
        <v>0</v>
      </c>
      <c r="AP13" s="124"/>
      <c r="AQ13" s="125">
        <f t="shared" si="21"/>
        <v>0</v>
      </c>
      <c r="AR13" s="124">
        <v>58</v>
      </c>
      <c r="AS13" s="125">
        <f t="shared" si="22"/>
        <v>4.7340369091636265E-4</v>
      </c>
      <c r="AT13" s="124"/>
      <c r="AU13" s="125">
        <f t="shared" si="23"/>
        <v>0</v>
      </c>
      <c r="AV13" s="92">
        <f t="shared" si="24"/>
        <v>0</v>
      </c>
    </row>
    <row r="14" spans="1:55" ht="15.75" customHeight="1">
      <c r="A14" s="122" t="s">
        <v>128</v>
      </c>
      <c r="B14" s="128" t="s">
        <v>125</v>
      </c>
      <c r="C14" s="124">
        <v>160472</v>
      </c>
      <c r="D14" s="124">
        <f t="shared" si="0"/>
        <v>159848</v>
      </c>
      <c r="E14" s="125">
        <f t="shared" si="25"/>
        <v>0.99611147116007781</v>
      </c>
      <c r="F14" s="124">
        <f t="shared" si="26"/>
        <v>624</v>
      </c>
      <c r="G14" s="125">
        <f t="shared" si="27"/>
        <v>3.8885288399222295E-3</v>
      </c>
      <c r="H14" s="124"/>
      <c r="I14" s="125">
        <f t="shared" si="4"/>
        <v>0</v>
      </c>
      <c r="J14" s="124">
        <v>182</v>
      </c>
      <c r="K14" s="125">
        <f t="shared" si="28"/>
        <v>1.1341542449773169E-3</v>
      </c>
      <c r="L14" s="124">
        <v>101</v>
      </c>
      <c r="M14" s="125">
        <f t="shared" si="6"/>
        <v>8.2437539280263148E-4</v>
      </c>
      <c r="N14" s="124">
        <v>0</v>
      </c>
      <c r="O14" s="125">
        <f t="shared" si="7"/>
        <v>0</v>
      </c>
      <c r="P14" s="124">
        <v>56</v>
      </c>
      <c r="Q14" s="125">
        <f t="shared" si="8"/>
        <v>4.5707942571235013E-4</v>
      </c>
      <c r="R14" s="124">
        <v>15</v>
      </c>
      <c r="S14" s="125">
        <f t="shared" si="9"/>
        <v>1.2243198903009379E-4</v>
      </c>
      <c r="T14" s="124"/>
      <c r="U14" s="125">
        <f t="shared" si="10"/>
        <v>0</v>
      </c>
      <c r="V14" s="124"/>
      <c r="W14" s="125">
        <f t="shared" si="11"/>
        <v>0</v>
      </c>
      <c r="X14" s="124"/>
      <c r="Y14" s="125">
        <f t="shared" si="12"/>
        <v>0</v>
      </c>
      <c r="Z14" s="124"/>
      <c r="AA14" s="125">
        <f t="shared" si="13"/>
        <v>0</v>
      </c>
      <c r="AB14" s="124">
        <v>141</v>
      </c>
      <c r="AC14" s="125">
        <f t="shared" si="14"/>
        <v>1.1508606968828816E-3</v>
      </c>
      <c r="AD14" s="124"/>
      <c r="AE14" s="125">
        <f t="shared" si="15"/>
        <v>0</v>
      </c>
      <c r="AF14" s="124"/>
      <c r="AG14" s="125">
        <f t="shared" si="16"/>
        <v>0</v>
      </c>
      <c r="AH14" s="124"/>
      <c r="AI14" s="125">
        <f t="shared" si="17"/>
        <v>0</v>
      </c>
      <c r="AJ14" s="124"/>
      <c r="AK14" s="125">
        <f t="shared" si="18"/>
        <v>0</v>
      </c>
      <c r="AL14" s="124">
        <v>0</v>
      </c>
      <c r="AM14" s="125">
        <f t="shared" si="19"/>
        <v>0</v>
      </c>
      <c r="AN14" s="124"/>
      <c r="AO14" s="125">
        <f t="shared" si="20"/>
        <v>0</v>
      </c>
      <c r="AP14" s="124"/>
      <c r="AQ14" s="125">
        <f t="shared" si="21"/>
        <v>0</v>
      </c>
      <c r="AR14" s="124">
        <v>129</v>
      </c>
      <c r="AS14" s="125">
        <f t="shared" si="22"/>
        <v>1.0529151056588065E-3</v>
      </c>
      <c r="AT14" s="124"/>
      <c r="AU14" s="125">
        <f t="shared" si="23"/>
        <v>0</v>
      </c>
      <c r="AV14" s="92">
        <f t="shared" si="24"/>
        <v>0</v>
      </c>
    </row>
    <row r="15" spans="1:55" ht="15.75" customHeight="1">
      <c r="A15" s="122" t="s">
        <v>128</v>
      </c>
      <c r="B15" s="128" t="s">
        <v>138</v>
      </c>
      <c r="C15" s="124">
        <v>195440</v>
      </c>
      <c r="D15" s="124">
        <f t="shared" si="0"/>
        <v>194696</v>
      </c>
      <c r="E15" s="125">
        <f t="shared" si="25"/>
        <v>0.99619320507572662</v>
      </c>
      <c r="F15" s="124">
        <f t="shared" si="26"/>
        <v>744</v>
      </c>
      <c r="G15" s="125">
        <f t="shared" si="27"/>
        <v>3.8067949242734343E-3</v>
      </c>
      <c r="H15" s="124"/>
      <c r="I15" s="125">
        <f t="shared" si="4"/>
        <v>0</v>
      </c>
      <c r="J15" s="124">
        <v>192</v>
      </c>
      <c r="K15" s="125">
        <f t="shared" si="28"/>
        <v>9.8239869013507972E-4</v>
      </c>
      <c r="L15" s="124">
        <v>130</v>
      </c>
      <c r="M15" s="125">
        <f t="shared" si="6"/>
        <v>1.0610772382608129E-3</v>
      </c>
      <c r="N15" s="124">
        <v>0</v>
      </c>
      <c r="O15" s="125">
        <f t="shared" si="7"/>
        <v>0</v>
      </c>
      <c r="P15" s="124">
        <v>67</v>
      </c>
      <c r="Q15" s="125">
        <f t="shared" si="8"/>
        <v>5.4686288433441891E-4</v>
      </c>
      <c r="R15" s="124">
        <v>21</v>
      </c>
      <c r="S15" s="125">
        <f t="shared" si="9"/>
        <v>1.714047846421313E-4</v>
      </c>
      <c r="T15" s="124"/>
      <c r="U15" s="125">
        <f t="shared" si="10"/>
        <v>0</v>
      </c>
      <c r="V15" s="124"/>
      <c r="W15" s="125">
        <f t="shared" si="11"/>
        <v>0</v>
      </c>
      <c r="X15" s="124"/>
      <c r="Y15" s="125">
        <f t="shared" si="12"/>
        <v>0</v>
      </c>
      <c r="Z15" s="124"/>
      <c r="AA15" s="125">
        <f t="shared" si="13"/>
        <v>0</v>
      </c>
      <c r="AB15" s="124">
        <v>139</v>
      </c>
      <c r="AC15" s="125">
        <f t="shared" si="14"/>
        <v>1.1345364316788691E-3</v>
      </c>
      <c r="AD15" s="124"/>
      <c r="AE15" s="125">
        <f t="shared" si="15"/>
        <v>0</v>
      </c>
      <c r="AF15" s="124"/>
      <c r="AG15" s="125">
        <f t="shared" si="16"/>
        <v>0</v>
      </c>
      <c r="AH15" s="124"/>
      <c r="AI15" s="125">
        <f t="shared" si="17"/>
        <v>0</v>
      </c>
      <c r="AJ15" s="124"/>
      <c r="AK15" s="125">
        <f t="shared" si="18"/>
        <v>0</v>
      </c>
      <c r="AL15" s="124">
        <v>0</v>
      </c>
      <c r="AM15" s="125">
        <f t="shared" si="19"/>
        <v>0</v>
      </c>
      <c r="AN15" s="124"/>
      <c r="AO15" s="125">
        <f t="shared" si="20"/>
        <v>0</v>
      </c>
      <c r="AP15" s="124"/>
      <c r="AQ15" s="125">
        <f t="shared" si="21"/>
        <v>0</v>
      </c>
      <c r="AR15" s="124">
        <v>195</v>
      </c>
      <c r="AS15" s="125">
        <f t="shared" si="22"/>
        <v>1.5916158573912192E-3</v>
      </c>
      <c r="AT15" s="124"/>
      <c r="AU15" s="125">
        <f t="shared" si="23"/>
        <v>0</v>
      </c>
      <c r="AV15" s="92">
        <f t="shared" si="24"/>
        <v>0</v>
      </c>
    </row>
    <row r="16" spans="1:55" ht="15.75" customHeight="1">
      <c r="A16" s="122" t="s">
        <v>128</v>
      </c>
      <c r="B16" s="128" t="s">
        <v>147</v>
      </c>
      <c r="C16" s="124">
        <v>225943</v>
      </c>
      <c r="D16" s="124">
        <f t="shared" si="0"/>
        <v>224790</v>
      </c>
      <c r="E16" s="125">
        <f t="shared" si="25"/>
        <v>0.99489694303430509</v>
      </c>
      <c r="F16" s="124">
        <f t="shared" si="26"/>
        <v>1153</v>
      </c>
      <c r="G16" s="125">
        <f t="shared" si="27"/>
        <v>5.1030569656948877E-3</v>
      </c>
      <c r="H16" s="124"/>
      <c r="I16" s="125">
        <f t="shared" si="4"/>
        <v>0</v>
      </c>
      <c r="J16" s="124">
        <v>220</v>
      </c>
      <c r="K16" s="125">
        <f t="shared" si="28"/>
        <v>9.7369690585678685E-4</v>
      </c>
      <c r="L16" s="124">
        <v>186</v>
      </c>
      <c r="M16" s="125">
        <f t="shared" si="6"/>
        <v>1.518156663973163E-3</v>
      </c>
      <c r="N16" s="124">
        <v>0</v>
      </c>
      <c r="O16" s="125">
        <f t="shared" si="7"/>
        <v>0</v>
      </c>
      <c r="P16" s="124">
        <v>103</v>
      </c>
      <c r="Q16" s="125">
        <f t="shared" si="8"/>
        <v>8.4069965800664395E-4</v>
      </c>
      <c r="R16" s="124">
        <v>67</v>
      </c>
      <c r="S16" s="125">
        <f t="shared" si="9"/>
        <v>5.4686288433441891E-4</v>
      </c>
      <c r="T16" s="124"/>
      <c r="U16" s="125">
        <f t="shared" si="10"/>
        <v>0</v>
      </c>
      <c r="V16" s="124"/>
      <c r="W16" s="125">
        <f t="shared" si="11"/>
        <v>0</v>
      </c>
      <c r="X16" s="124"/>
      <c r="Y16" s="125">
        <f t="shared" si="12"/>
        <v>0</v>
      </c>
      <c r="Z16" s="124"/>
      <c r="AA16" s="125">
        <f t="shared" si="13"/>
        <v>0</v>
      </c>
      <c r="AB16" s="124">
        <v>174</v>
      </c>
      <c r="AC16" s="125">
        <f t="shared" si="14"/>
        <v>1.4202110727490878E-3</v>
      </c>
      <c r="AD16" s="124"/>
      <c r="AE16" s="125">
        <f t="shared" si="15"/>
        <v>0</v>
      </c>
      <c r="AF16" s="124"/>
      <c r="AG16" s="125">
        <f t="shared" si="16"/>
        <v>0</v>
      </c>
      <c r="AH16" s="124"/>
      <c r="AI16" s="125">
        <f t="shared" si="17"/>
        <v>0</v>
      </c>
      <c r="AJ16" s="124"/>
      <c r="AK16" s="125">
        <f t="shared" si="18"/>
        <v>0</v>
      </c>
      <c r="AL16" s="124">
        <v>0</v>
      </c>
      <c r="AM16" s="125">
        <f t="shared" si="19"/>
        <v>0</v>
      </c>
      <c r="AN16" s="124"/>
      <c r="AO16" s="125">
        <f t="shared" si="20"/>
        <v>0</v>
      </c>
      <c r="AP16" s="124"/>
      <c r="AQ16" s="125">
        <f t="shared" si="21"/>
        <v>0</v>
      </c>
      <c r="AR16" s="124">
        <v>403</v>
      </c>
      <c r="AS16" s="125">
        <f t="shared" si="22"/>
        <v>3.2893394386085198E-3</v>
      </c>
      <c r="AT16" s="124"/>
      <c r="AU16" s="125">
        <f t="shared" si="23"/>
        <v>0</v>
      </c>
      <c r="AV16" s="92">
        <f t="shared" si="24"/>
        <v>0</v>
      </c>
    </row>
    <row r="17" spans="1:48" ht="15.75" customHeight="1">
      <c r="A17" s="122" t="s">
        <v>128</v>
      </c>
      <c r="B17" s="128" t="s">
        <v>133</v>
      </c>
      <c r="C17" s="124">
        <v>203671</v>
      </c>
      <c r="D17" s="124">
        <f t="shared" si="0"/>
        <v>202457</v>
      </c>
      <c r="E17" s="125">
        <f t="shared" si="25"/>
        <v>0.9940394066902013</v>
      </c>
      <c r="F17" s="124">
        <f t="shared" si="26"/>
        <v>1214</v>
      </c>
      <c r="G17" s="125">
        <f t="shared" si="27"/>
        <v>5.9605933097986461E-3</v>
      </c>
      <c r="H17" s="124"/>
      <c r="I17" s="125">
        <f t="shared" si="4"/>
        <v>0</v>
      </c>
      <c r="J17" s="124">
        <v>191</v>
      </c>
      <c r="K17" s="125">
        <f t="shared" si="28"/>
        <v>9.3778692106387266E-4</v>
      </c>
      <c r="L17" s="124">
        <v>189</v>
      </c>
      <c r="M17" s="125">
        <f t="shared" si="6"/>
        <v>1.5426430617791816E-3</v>
      </c>
      <c r="N17" s="124">
        <v>0</v>
      </c>
      <c r="O17" s="125">
        <f t="shared" si="7"/>
        <v>0</v>
      </c>
      <c r="P17" s="124">
        <v>117</v>
      </c>
      <c r="Q17" s="125">
        <f t="shared" si="8"/>
        <v>9.5496951443473153E-4</v>
      </c>
      <c r="R17" s="124">
        <v>73</v>
      </c>
      <c r="S17" s="125">
        <f t="shared" si="9"/>
        <v>5.9583567994645641E-4</v>
      </c>
      <c r="T17" s="124"/>
      <c r="U17" s="125">
        <f t="shared" si="10"/>
        <v>0</v>
      </c>
      <c r="V17" s="124"/>
      <c r="W17" s="125">
        <f t="shared" si="11"/>
        <v>0</v>
      </c>
      <c r="X17" s="124"/>
      <c r="Y17" s="125">
        <f t="shared" si="12"/>
        <v>0</v>
      </c>
      <c r="Z17" s="124"/>
      <c r="AA17" s="125">
        <f t="shared" si="13"/>
        <v>0</v>
      </c>
      <c r="AB17" s="124">
        <v>163</v>
      </c>
      <c r="AC17" s="125">
        <f t="shared" si="14"/>
        <v>1.3304276141270191E-3</v>
      </c>
      <c r="AD17" s="124"/>
      <c r="AE17" s="125">
        <f t="shared" si="15"/>
        <v>0</v>
      </c>
      <c r="AF17" s="124"/>
      <c r="AG17" s="125">
        <f t="shared" si="16"/>
        <v>0</v>
      </c>
      <c r="AH17" s="124"/>
      <c r="AI17" s="125">
        <f t="shared" si="17"/>
        <v>0</v>
      </c>
      <c r="AJ17" s="124"/>
      <c r="AK17" s="125">
        <f t="shared" si="18"/>
        <v>0</v>
      </c>
      <c r="AL17" s="124">
        <v>0</v>
      </c>
      <c r="AM17" s="125">
        <f t="shared" si="19"/>
        <v>0</v>
      </c>
      <c r="AN17" s="124"/>
      <c r="AO17" s="125">
        <f t="shared" si="20"/>
        <v>0</v>
      </c>
      <c r="AP17" s="124"/>
      <c r="AQ17" s="125">
        <f t="shared" si="21"/>
        <v>0</v>
      </c>
      <c r="AR17" s="124">
        <v>481</v>
      </c>
      <c r="AS17" s="125">
        <f t="shared" si="22"/>
        <v>3.925985781565007E-3</v>
      </c>
      <c r="AT17" s="124"/>
      <c r="AU17" s="125">
        <f t="shared" si="23"/>
        <v>0</v>
      </c>
      <c r="AV17" s="92">
        <f t="shared" si="24"/>
        <v>0</v>
      </c>
    </row>
    <row r="18" spans="1:48" ht="15.75" customHeight="1">
      <c r="A18" s="122" t="s">
        <v>128</v>
      </c>
      <c r="B18" s="128" t="s">
        <v>134</v>
      </c>
      <c r="C18" s="124">
        <v>226436</v>
      </c>
      <c r="D18" s="124">
        <f t="shared" si="0"/>
        <v>225001</v>
      </c>
      <c r="E18" s="125">
        <f t="shared" si="25"/>
        <v>0.99366266848027696</v>
      </c>
      <c r="F18" s="124">
        <f t="shared" si="26"/>
        <v>1435</v>
      </c>
      <c r="G18" s="125">
        <f t="shared" si="27"/>
        <v>6.3373315197230119E-3</v>
      </c>
      <c r="H18" s="124"/>
      <c r="I18" s="125">
        <f t="shared" si="4"/>
        <v>0</v>
      </c>
      <c r="J18" s="124">
        <v>196</v>
      </c>
      <c r="K18" s="125">
        <f t="shared" si="28"/>
        <v>8.655867441572895E-4</v>
      </c>
      <c r="L18" s="124">
        <v>186</v>
      </c>
      <c r="M18" s="125">
        <f t="shared" si="6"/>
        <v>1.518156663973163E-3</v>
      </c>
      <c r="N18" s="124">
        <v>0</v>
      </c>
      <c r="O18" s="125">
        <f t="shared" si="7"/>
        <v>0</v>
      </c>
      <c r="P18" s="124">
        <v>128</v>
      </c>
      <c r="Q18" s="125">
        <f t="shared" si="8"/>
        <v>1.0447529730568002E-3</v>
      </c>
      <c r="R18" s="124">
        <v>97</v>
      </c>
      <c r="S18" s="125">
        <f t="shared" si="9"/>
        <v>7.9172686239460644E-4</v>
      </c>
      <c r="T18" s="124"/>
      <c r="U18" s="125">
        <f t="shared" si="10"/>
        <v>0</v>
      </c>
      <c r="V18" s="124"/>
      <c r="W18" s="125">
        <f t="shared" si="11"/>
        <v>0</v>
      </c>
      <c r="X18" s="124"/>
      <c r="Y18" s="125">
        <f t="shared" si="12"/>
        <v>0</v>
      </c>
      <c r="Z18" s="124"/>
      <c r="AA18" s="125">
        <f t="shared" si="13"/>
        <v>0</v>
      </c>
      <c r="AB18" s="124">
        <v>181</v>
      </c>
      <c r="AC18" s="125">
        <f t="shared" si="14"/>
        <v>1.4773460009631317E-3</v>
      </c>
      <c r="AD18" s="124"/>
      <c r="AE18" s="125">
        <f t="shared" si="15"/>
        <v>0</v>
      </c>
      <c r="AF18" s="124"/>
      <c r="AG18" s="125">
        <f t="shared" si="16"/>
        <v>0</v>
      </c>
      <c r="AH18" s="124"/>
      <c r="AI18" s="125">
        <f t="shared" si="17"/>
        <v>0</v>
      </c>
      <c r="AJ18" s="124"/>
      <c r="AK18" s="125">
        <f t="shared" si="18"/>
        <v>0</v>
      </c>
      <c r="AL18" s="124">
        <v>0</v>
      </c>
      <c r="AM18" s="125">
        <f t="shared" si="19"/>
        <v>0</v>
      </c>
      <c r="AN18" s="124"/>
      <c r="AO18" s="125">
        <f t="shared" si="20"/>
        <v>0</v>
      </c>
      <c r="AP18" s="124"/>
      <c r="AQ18" s="125">
        <f t="shared" si="21"/>
        <v>0</v>
      </c>
      <c r="AR18" s="124">
        <v>647</v>
      </c>
      <c r="AS18" s="125">
        <f t="shared" si="22"/>
        <v>5.2808997934980454E-3</v>
      </c>
      <c r="AT18" s="124"/>
      <c r="AU18" s="125">
        <f t="shared" si="23"/>
        <v>0</v>
      </c>
      <c r="AV18" s="92">
        <f t="shared" si="24"/>
        <v>0</v>
      </c>
    </row>
    <row r="19" spans="1:48" ht="15.75" customHeight="1">
      <c r="A19" s="122" t="s">
        <v>130</v>
      </c>
      <c r="B19" s="128" t="s">
        <v>127</v>
      </c>
      <c r="C19" s="124">
        <v>16204</v>
      </c>
      <c r="D19" s="124">
        <f t="shared" si="0"/>
        <v>16124</v>
      </c>
      <c r="E19" s="125">
        <f t="shared" si="25"/>
        <v>0.99506294742039003</v>
      </c>
      <c r="F19" s="124">
        <f t="shared" si="26"/>
        <v>80</v>
      </c>
      <c r="G19" s="125">
        <f t="shared" si="27"/>
        <v>4.9370525796099728E-3</v>
      </c>
      <c r="H19" s="124"/>
      <c r="I19" s="125">
        <f t="shared" si="4"/>
        <v>0</v>
      </c>
      <c r="J19" s="124">
        <v>18</v>
      </c>
      <c r="K19" s="125">
        <f t="shared" si="28"/>
        <v>1.110836830412244E-3</v>
      </c>
      <c r="L19" s="124">
        <v>21</v>
      </c>
      <c r="M19" s="125">
        <f t="shared" si="6"/>
        <v>1.714047846421313E-4</v>
      </c>
      <c r="N19" s="124">
        <v>0</v>
      </c>
      <c r="O19" s="125">
        <f t="shared" si="7"/>
        <v>0</v>
      </c>
      <c r="P19" s="124">
        <v>0</v>
      </c>
      <c r="Q19" s="125">
        <f t="shared" si="8"/>
        <v>0</v>
      </c>
      <c r="R19" s="124">
        <v>0</v>
      </c>
      <c r="S19" s="125">
        <f t="shared" si="9"/>
        <v>0</v>
      </c>
      <c r="T19" s="124"/>
      <c r="U19" s="125">
        <f t="shared" si="10"/>
        <v>0</v>
      </c>
      <c r="V19" s="124"/>
      <c r="W19" s="125">
        <f t="shared" si="11"/>
        <v>0</v>
      </c>
      <c r="X19" s="124"/>
      <c r="Y19" s="125">
        <f t="shared" si="12"/>
        <v>0</v>
      </c>
      <c r="Z19" s="124"/>
      <c r="AA19" s="125">
        <f t="shared" si="13"/>
        <v>0</v>
      </c>
      <c r="AB19" s="124">
        <v>13</v>
      </c>
      <c r="AC19" s="125">
        <f t="shared" si="14"/>
        <v>1.0610772382608127E-4</v>
      </c>
      <c r="AD19" s="124"/>
      <c r="AE19" s="125">
        <f t="shared" si="15"/>
        <v>0</v>
      </c>
      <c r="AF19" s="124"/>
      <c r="AG19" s="125">
        <f t="shared" si="16"/>
        <v>0</v>
      </c>
      <c r="AH19" s="124"/>
      <c r="AI19" s="125">
        <f t="shared" si="17"/>
        <v>0</v>
      </c>
      <c r="AJ19" s="124"/>
      <c r="AK19" s="125">
        <f t="shared" si="18"/>
        <v>0</v>
      </c>
      <c r="AL19" s="124">
        <v>0</v>
      </c>
      <c r="AM19" s="125">
        <f t="shared" si="19"/>
        <v>0</v>
      </c>
      <c r="AN19" s="124"/>
      <c r="AO19" s="125">
        <f t="shared" si="20"/>
        <v>0</v>
      </c>
      <c r="AP19" s="124"/>
      <c r="AQ19" s="125">
        <f t="shared" si="21"/>
        <v>0</v>
      </c>
      <c r="AR19" s="124">
        <v>28</v>
      </c>
      <c r="AS19" s="125">
        <f t="shared" si="22"/>
        <v>2.2853971285617506E-4</v>
      </c>
      <c r="AT19" s="124"/>
      <c r="AU19" s="125">
        <f t="shared" si="23"/>
        <v>0</v>
      </c>
      <c r="AV19" s="92">
        <f t="shared" si="24"/>
        <v>0</v>
      </c>
    </row>
    <row r="20" spans="1:48" ht="15.75" customHeight="1">
      <c r="A20" s="122" t="s">
        <v>130</v>
      </c>
      <c r="B20" s="128" t="s">
        <v>125</v>
      </c>
      <c r="C20" s="124">
        <v>109402</v>
      </c>
      <c r="D20" s="124">
        <f t="shared" si="0"/>
        <v>108895</v>
      </c>
      <c r="E20" s="125">
        <f t="shared" si="25"/>
        <v>0.99536571543481833</v>
      </c>
      <c r="F20" s="124">
        <f t="shared" si="26"/>
        <v>507</v>
      </c>
      <c r="G20" s="125">
        <f t="shared" si="27"/>
        <v>4.6342845651816235E-3</v>
      </c>
      <c r="H20" s="124"/>
      <c r="I20" s="125">
        <f t="shared" si="4"/>
        <v>0</v>
      </c>
      <c r="J20" s="124">
        <v>128</v>
      </c>
      <c r="K20" s="125">
        <f t="shared" si="28"/>
        <v>1.1699968921957552E-3</v>
      </c>
      <c r="L20" s="124">
        <v>110</v>
      </c>
      <c r="M20" s="125">
        <f t="shared" si="6"/>
        <v>8.9783458622068779E-4</v>
      </c>
      <c r="N20" s="124">
        <v>0</v>
      </c>
      <c r="O20" s="125">
        <f t="shared" si="7"/>
        <v>0</v>
      </c>
      <c r="P20" s="124">
        <v>0</v>
      </c>
      <c r="Q20" s="125">
        <f t="shared" si="8"/>
        <v>0</v>
      </c>
      <c r="R20" s="124">
        <v>0</v>
      </c>
      <c r="S20" s="125">
        <f t="shared" si="9"/>
        <v>0</v>
      </c>
      <c r="T20" s="124"/>
      <c r="U20" s="125">
        <f t="shared" si="10"/>
        <v>0</v>
      </c>
      <c r="V20" s="124"/>
      <c r="W20" s="125">
        <f t="shared" si="11"/>
        <v>0</v>
      </c>
      <c r="X20" s="124"/>
      <c r="Y20" s="125">
        <f t="shared" si="12"/>
        <v>0</v>
      </c>
      <c r="Z20" s="124"/>
      <c r="AA20" s="125">
        <f t="shared" si="13"/>
        <v>0</v>
      </c>
      <c r="AB20" s="124">
        <v>110</v>
      </c>
      <c r="AC20" s="125">
        <f t="shared" si="14"/>
        <v>8.9783458622068779E-4</v>
      </c>
      <c r="AD20" s="124"/>
      <c r="AE20" s="125">
        <f t="shared" si="15"/>
        <v>0</v>
      </c>
      <c r="AF20" s="124"/>
      <c r="AG20" s="125">
        <f t="shared" si="16"/>
        <v>0</v>
      </c>
      <c r="AH20" s="124"/>
      <c r="AI20" s="125">
        <f t="shared" si="17"/>
        <v>0</v>
      </c>
      <c r="AJ20" s="124"/>
      <c r="AK20" s="125">
        <f t="shared" si="18"/>
        <v>0</v>
      </c>
      <c r="AL20" s="124">
        <v>1</v>
      </c>
      <c r="AM20" s="125">
        <f t="shared" si="19"/>
        <v>8.1621326020062516E-6</v>
      </c>
      <c r="AN20" s="124"/>
      <c r="AO20" s="125">
        <f t="shared" si="20"/>
        <v>0</v>
      </c>
      <c r="AP20" s="124"/>
      <c r="AQ20" s="125">
        <f t="shared" si="21"/>
        <v>0</v>
      </c>
      <c r="AR20" s="124">
        <v>158</v>
      </c>
      <c r="AS20" s="125">
        <f t="shared" si="22"/>
        <v>1.2896169511169878E-3</v>
      </c>
      <c r="AT20" s="124"/>
      <c r="AU20" s="125">
        <f t="shared" si="23"/>
        <v>0</v>
      </c>
      <c r="AV20" s="92">
        <f t="shared" si="24"/>
        <v>0</v>
      </c>
    </row>
    <row r="21" spans="1:48" ht="15.75" customHeight="1">
      <c r="A21" s="122" t="s">
        <v>130</v>
      </c>
      <c r="B21" s="128" t="s">
        <v>138</v>
      </c>
      <c r="C21" s="124">
        <v>117392</v>
      </c>
      <c r="D21" s="124">
        <f t="shared" si="0"/>
        <v>116998</v>
      </c>
      <c r="E21" s="125">
        <f t="shared" si="25"/>
        <v>0.99664372359274911</v>
      </c>
      <c r="F21" s="124">
        <f t="shared" si="26"/>
        <v>394</v>
      </c>
      <c r="G21" s="125">
        <f t="shared" si="27"/>
        <v>3.3562764072509201E-3</v>
      </c>
      <c r="H21" s="124"/>
      <c r="I21" s="125">
        <f t="shared" si="4"/>
        <v>0</v>
      </c>
      <c r="J21" s="124">
        <v>90</v>
      </c>
      <c r="K21" s="125">
        <f t="shared" si="28"/>
        <v>7.6666212348371272E-4</v>
      </c>
      <c r="L21" s="124">
        <v>87</v>
      </c>
      <c r="M21" s="125">
        <f t="shared" si="6"/>
        <v>7.1010553637454389E-4</v>
      </c>
      <c r="N21" s="124">
        <v>0</v>
      </c>
      <c r="O21" s="125">
        <f t="shared" si="7"/>
        <v>0</v>
      </c>
      <c r="P21" s="124">
        <v>0</v>
      </c>
      <c r="Q21" s="125">
        <f t="shared" si="8"/>
        <v>0</v>
      </c>
      <c r="R21" s="124">
        <v>0</v>
      </c>
      <c r="S21" s="125">
        <f t="shared" si="9"/>
        <v>0</v>
      </c>
      <c r="T21" s="124"/>
      <c r="U21" s="125">
        <f t="shared" si="10"/>
        <v>0</v>
      </c>
      <c r="V21" s="124"/>
      <c r="W21" s="125">
        <f t="shared" si="11"/>
        <v>0</v>
      </c>
      <c r="X21" s="124"/>
      <c r="Y21" s="125">
        <f t="shared" si="12"/>
        <v>0</v>
      </c>
      <c r="Z21" s="124"/>
      <c r="AA21" s="125">
        <f t="shared" si="13"/>
        <v>0</v>
      </c>
      <c r="AB21" s="124">
        <v>78</v>
      </c>
      <c r="AC21" s="125">
        <f t="shared" si="14"/>
        <v>6.3664634295648769E-4</v>
      </c>
      <c r="AD21" s="124"/>
      <c r="AE21" s="125">
        <f t="shared" si="15"/>
        <v>0</v>
      </c>
      <c r="AF21" s="124"/>
      <c r="AG21" s="125">
        <f t="shared" si="16"/>
        <v>0</v>
      </c>
      <c r="AH21" s="124"/>
      <c r="AI21" s="125">
        <f t="shared" si="17"/>
        <v>0</v>
      </c>
      <c r="AJ21" s="124"/>
      <c r="AK21" s="125">
        <f t="shared" si="18"/>
        <v>0</v>
      </c>
      <c r="AL21" s="124">
        <v>0</v>
      </c>
      <c r="AM21" s="125">
        <f t="shared" si="19"/>
        <v>0</v>
      </c>
      <c r="AN21" s="124"/>
      <c r="AO21" s="125">
        <f t="shared" si="20"/>
        <v>0</v>
      </c>
      <c r="AP21" s="124"/>
      <c r="AQ21" s="125">
        <f t="shared" si="21"/>
        <v>0</v>
      </c>
      <c r="AR21" s="124">
        <v>139</v>
      </c>
      <c r="AS21" s="125">
        <f t="shared" si="22"/>
        <v>1.1345364316788691E-3</v>
      </c>
      <c r="AT21" s="124"/>
      <c r="AU21" s="125">
        <f t="shared" si="23"/>
        <v>0</v>
      </c>
      <c r="AV21" s="92">
        <f t="shared" si="24"/>
        <v>0</v>
      </c>
    </row>
    <row r="22" spans="1:48" ht="15.75" customHeight="1">
      <c r="A22" s="122" t="s">
        <v>130</v>
      </c>
      <c r="B22" s="128" t="s">
        <v>147</v>
      </c>
      <c r="C22" s="124">
        <v>90677</v>
      </c>
      <c r="D22" s="124">
        <f t="shared" si="0"/>
        <v>90364</v>
      </c>
      <c r="E22" s="125">
        <f t="shared" si="25"/>
        <v>0.99654818752274554</v>
      </c>
      <c r="F22" s="124">
        <f t="shared" si="26"/>
        <v>313</v>
      </c>
      <c r="G22" s="125">
        <f t="shared" si="27"/>
        <v>3.4518124772544307E-3</v>
      </c>
      <c r="H22" s="124"/>
      <c r="I22" s="125">
        <f t="shared" si="4"/>
        <v>0</v>
      </c>
      <c r="J22" s="124">
        <v>72</v>
      </c>
      <c r="K22" s="125">
        <f t="shared" si="28"/>
        <v>7.9402715131731306E-4</v>
      </c>
      <c r="L22" s="124">
        <v>76</v>
      </c>
      <c r="M22" s="125">
        <f t="shared" si="6"/>
        <v>6.2032207775247511E-4</v>
      </c>
      <c r="N22" s="124">
        <v>0</v>
      </c>
      <c r="O22" s="125">
        <f t="shared" si="7"/>
        <v>0</v>
      </c>
      <c r="P22" s="124">
        <v>0</v>
      </c>
      <c r="Q22" s="125">
        <f t="shared" si="8"/>
        <v>0</v>
      </c>
      <c r="R22" s="124">
        <v>0</v>
      </c>
      <c r="S22" s="125">
        <f t="shared" si="9"/>
        <v>0</v>
      </c>
      <c r="T22" s="124"/>
      <c r="U22" s="125">
        <f t="shared" si="10"/>
        <v>0</v>
      </c>
      <c r="V22" s="124"/>
      <c r="W22" s="125">
        <f t="shared" si="11"/>
        <v>0</v>
      </c>
      <c r="X22" s="124"/>
      <c r="Y22" s="125">
        <f t="shared" si="12"/>
        <v>0</v>
      </c>
      <c r="Z22" s="124"/>
      <c r="AA22" s="125">
        <f t="shared" si="13"/>
        <v>0</v>
      </c>
      <c r="AB22" s="124">
        <v>66</v>
      </c>
      <c r="AC22" s="125">
        <f t="shared" si="14"/>
        <v>5.3870075173241268E-4</v>
      </c>
      <c r="AD22" s="124"/>
      <c r="AE22" s="125">
        <f t="shared" si="15"/>
        <v>0</v>
      </c>
      <c r="AF22" s="124"/>
      <c r="AG22" s="125">
        <f t="shared" si="16"/>
        <v>0</v>
      </c>
      <c r="AH22" s="124"/>
      <c r="AI22" s="125">
        <f t="shared" si="17"/>
        <v>0</v>
      </c>
      <c r="AJ22" s="124"/>
      <c r="AK22" s="125">
        <f t="shared" si="18"/>
        <v>0</v>
      </c>
      <c r="AL22" s="124">
        <v>0</v>
      </c>
      <c r="AM22" s="125">
        <f t="shared" si="19"/>
        <v>0</v>
      </c>
      <c r="AN22" s="124"/>
      <c r="AO22" s="125">
        <f t="shared" si="20"/>
        <v>0</v>
      </c>
      <c r="AP22" s="124"/>
      <c r="AQ22" s="125">
        <f t="shared" si="21"/>
        <v>0</v>
      </c>
      <c r="AR22" s="124">
        <v>99</v>
      </c>
      <c r="AS22" s="125">
        <f t="shared" si="22"/>
        <v>8.0805112759861901E-4</v>
      </c>
      <c r="AT22" s="124"/>
      <c r="AU22" s="125">
        <f t="shared" si="23"/>
        <v>0</v>
      </c>
      <c r="AV22" s="92">
        <f t="shared" si="24"/>
        <v>0</v>
      </c>
    </row>
    <row r="23" spans="1:48" ht="15.75" customHeight="1">
      <c r="A23" s="122" t="s">
        <v>130</v>
      </c>
      <c r="B23" s="128" t="s">
        <v>133</v>
      </c>
      <c r="C23" s="124">
        <v>109358</v>
      </c>
      <c r="D23" s="124">
        <f t="shared" si="0"/>
        <v>108918</v>
      </c>
      <c r="E23" s="125">
        <f t="shared" si="25"/>
        <v>0.99597651749300464</v>
      </c>
      <c r="F23" s="124">
        <f t="shared" si="26"/>
        <v>440</v>
      </c>
      <c r="G23" s="125">
        <f t="shared" si="27"/>
        <v>4.0234825069953729E-3</v>
      </c>
      <c r="H23" s="124"/>
      <c r="I23" s="125">
        <f t="shared" si="4"/>
        <v>0</v>
      </c>
      <c r="J23" s="124">
        <v>88</v>
      </c>
      <c r="K23" s="125">
        <f t="shared" si="28"/>
        <v>8.0469650139907464E-4</v>
      </c>
      <c r="L23" s="124">
        <v>91</v>
      </c>
      <c r="M23" s="125">
        <f t="shared" si="6"/>
        <v>7.4275406678256893E-4</v>
      </c>
      <c r="N23" s="124">
        <v>0</v>
      </c>
      <c r="O23" s="125">
        <f t="shared" si="7"/>
        <v>0</v>
      </c>
      <c r="P23" s="124">
        <v>5</v>
      </c>
      <c r="Q23" s="125">
        <f t="shared" si="8"/>
        <v>4.081066301003126E-5</v>
      </c>
      <c r="R23" s="124">
        <v>0</v>
      </c>
      <c r="S23" s="125">
        <f t="shared" si="9"/>
        <v>0</v>
      </c>
      <c r="T23" s="124"/>
      <c r="U23" s="125">
        <f t="shared" si="10"/>
        <v>0</v>
      </c>
      <c r="V23" s="124"/>
      <c r="W23" s="125">
        <f t="shared" si="11"/>
        <v>0</v>
      </c>
      <c r="X23" s="124"/>
      <c r="Y23" s="125">
        <f t="shared" si="12"/>
        <v>0</v>
      </c>
      <c r="Z23" s="124"/>
      <c r="AA23" s="125">
        <f t="shared" si="13"/>
        <v>0</v>
      </c>
      <c r="AB23" s="124">
        <v>71</v>
      </c>
      <c r="AC23" s="125">
        <f t="shared" si="14"/>
        <v>5.7951141474244395E-4</v>
      </c>
      <c r="AD23" s="124"/>
      <c r="AE23" s="125">
        <f t="shared" si="15"/>
        <v>0</v>
      </c>
      <c r="AF23" s="124"/>
      <c r="AG23" s="125">
        <f t="shared" si="16"/>
        <v>0</v>
      </c>
      <c r="AH23" s="124"/>
      <c r="AI23" s="125">
        <f t="shared" si="17"/>
        <v>0</v>
      </c>
      <c r="AJ23" s="124"/>
      <c r="AK23" s="125">
        <f t="shared" si="18"/>
        <v>0</v>
      </c>
      <c r="AL23" s="124">
        <v>0</v>
      </c>
      <c r="AM23" s="125">
        <f t="shared" si="19"/>
        <v>0</v>
      </c>
      <c r="AN23" s="124"/>
      <c r="AO23" s="125">
        <f t="shared" si="20"/>
        <v>0</v>
      </c>
      <c r="AP23" s="124"/>
      <c r="AQ23" s="125">
        <f t="shared" si="21"/>
        <v>0</v>
      </c>
      <c r="AR23" s="124">
        <v>185</v>
      </c>
      <c r="AS23" s="125">
        <f t="shared" si="22"/>
        <v>1.5099945313711567E-3</v>
      </c>
      <c r="AT23" s="124"/>
      <c r="AU23" s="125">
        <f t="shared" si="23"/>
        <v>0</v>
      </c>
      <c r="AV23" s="92">
        <f t="shared" si="24"/>
        <v>0</v>
      </c>
    </row>
    <row r="24" spans="1:48" ht="15.75" customHeight="1">
      <c r="A24" s="122" t="s">
        <v>130</v>
      </c>
      <c r="B24" s="128" t="s">
        <v>134</v>
      </c>
      <c r="C24" s="124">
        <v>128620</v>
      </c>
      <c r="D24" s="124">
        <f t="shared" si="0"/>
        <v>127890</v>
      </c>
      <c r="E24" s="125">
        <f t="shared" si="25"/>
        <v>0.99432436635048982</v>
      </c>
      <c r="F24" s="124">
        <f t="shared" si="26"/>
        <v>730</v>
      </c>
      <c r="G24" s="125">
        <f t="shared" si="27"/>
        <v>5.6756336495101855E-3</v>
      </c>
      <c r="H24" s="124"/>
      <c r="I24" s="125">
        <f t="shared" si="4"/>
        <v>0</v>
      </c>
      <c r="J24" s="124">
        <v>140</v>
      </c>
      <c r="K24" s="125">
        <f t="shared" si="28"/>
        <v>1.0884776862074327E-3</v>
      </c>
      <c r="L24" s="124">
        <v>129</v>
      </c>
      <c r="M24" s="125">
        <f t="shared" si="6"/>
        <v>1.0529151056588065E-3</v>
      </c>
      <c r="N24" s="124">
        <v>0</v>
      </c>
      <c r="O24" s="125">
        <f t="shared" si="7"/>
        <v>0</v>
      </c>
      <c r="P24" s="124">
        <v>71</v>
      </c>
      <c r="Q24" s="125">
        <f t="shared" si="8"/>
        <v>5.7951141474244395E-4</v>
      </c>
      <c r="R24" s="124">
        <v>41</v>
      </c>
      <c r="S24" s="125">
        <f t="shared" si="9"/>
        <v>3.3464743668225636E-4</v>
      </c>
      <c r="T24" s="124"/>
      <c r="U24" s="125">
        <f t="shared" si="10"/>
        <v>0</v>
      </c>
      <c r="V24" s="124"/>
      <c r="W24" s="125">
        <f t="shared" si="11"/>
        <v>0</v>
      </c>
      <c r="X24" s="124"/>
      <c r="Y24" s="125">
        <f t="shared" si="12"/>
        <v>0</v>
      </c>
      <c r="Z24" s="124"/>
      <c r="AA24" s="125">
        <f t="shared" si="13"/>
        <v>0</v>
      </c>
      <c r="AB24" s="124">
        <v>109</v>
      </c>
      <c r="AC24" s="125">
        <f t="shared" si="14"/>
        <v>8.8967245361868145E-4</v>
      </c>
      <c r="AD24" s="124"/>
      <c r="AE24" s="125">
        <f t="shared" si="15"/>
        <v>0</v>
      </c>
      <c r="AF24" s="124"/>
      <c r="AG24" s="125">
        <f t="shared" si="16"/>
        <v>0</v>
      </c>
      <c r="AH24" s="124"/>
      <c r="AI24" s="125">
        <f t="shared" si="17"/>
        <v>0</v>
      </c>
      <c r="AJ24" s="124"/>
      <c r="AK24" s="125">
        <f t="shared" si="18"/>
        <v>0</v>
      </c>
      <c r="AL24" s="124">
        <v>0</v>
      </c>
      <c r="AM24" s="125">
        <f t="shared" si="19"/>
        <v>0</v>
      </c>
      <c r="AN24" s="124"/>
      <c r="AO24" s="125">
        <f t="shared" si="20"/>
        <v>0</v>
      </c>
      <c r="AP24" s="124"/>
      <c r="AQ24" s="125">
        <f t="shared" si="21"/>
        <v>0</v>
      </c>
      <c r="AR24" s="124">
        <v>240</v>
      </c>
      <c r="AS24" s="125">
        <f t="shared" si="22"/>
        <v>1.9589118244815007E-3</v>
      </c>
      <c r="AT24" s="124"/>
      <c r="AU24" s="125">
        <f t="shared" si="23"/>
        <v>0</v>
      </c>
      <c r="AV24" s="92">
        <f t="shared" si="24"/>
        <v>0</v>
      </c>
    </row>
    <row r="25" spans="1:48" ht="15.75" customHeight="1">
      <c r="A25" s="122" t="s">
        <v>148</v>
      </c>
      <c r="B25" s="128" t="s">
        <v>126</v>
      </c>
      <c r="C25" s="124">
        <v>266898</v>
      </c>
      <c r="D25" s="124">
        <v>266559</v>
      </c>
      <c r="E25" s="125">
        <f t="shared" si="25"/>
        <v>0.99872985185351704</v>
      </c>
      <c r="F25" s="124">
        <v>339</v>
      </c>
      <c r="G25" s="125">
        <f t="shared" ref="G25:G32" si="29">F25/$C$3</f>
        <v>2.7669629520801196E-3</v>
      </c>
      <c r="H25" s="124"/>
      <c r="I25" s="125">
        <f t="shared" si="4"/>
        <v>0</v>
      </c>
      <c r="J25" s="124">
        <v>162</v>
      </c>
      <c r="K25" s="125">
        <f t="shared" ref="K25:K32" si="30">J25/$C$3</f>
        <v>1.3222654815250128E-3</v>
      </c>
      <c r="L25" s="124">
        <v>25</v>
      </c>
      <c r="M25" s="125">
        <f t="shared" si="6"/>
        <v>2.0405331505015631E-4</v>
      </c>
      <c r="N25" s="124"/>
      <c r="O25" s="125">
        <f t="shared" si="7"/>
        <v>0</v>
      </c>
      <c r="P25" s="124">
        <v>52</v>
      </c>
      <c r="Q25" s="125">
        <f t="shared" si="8"/>
        <v>4.2443089530432509E-4</v>
      </c>
      <c r="R25" s="124">
        <v>65</v>
      </c>
      <c r="S25" s="125">
        <f t="shared" si="9"/>
        <v>5.3053861913040644E-4</v>
      </c>
      <c r="T25" s="124">
        <v>10</v>
      </c>
      <c r="U25" s="125">
        <f t="shared" si="10"/>
        <v>8.1621326020062519E-5</v>
      </c>
      <c r="V25" s="124"/>
      <c r="W25" s="125">
        <f t="shared" si="11"/>
        <v>0</v>
      </c>
      <c r="X25" s="124"/>
      <c r="Y25" s="125">
        <f t="shared" si="12"/>
        <v>0</v>
      </c>
      <c r="Z25" s="124"/>
      <c r="AA25" s="125">
        <f t="shared" si="13"/>
        <v>0</v>
      </c>
      <c r="AB25" s="124">
        <v>0</v>
      </c>
      <c r="AC25" s="125">
        <f t="shared" si="14"/>
        <v>0</v>
      </c>
      <c r="AD25" s="124"/>
      <c r="AE25" s="125">
        <f t="shared" si="15"/>
        <v>0</v>
      </c>
      <c r="AF25" s="124"/>
      <c r="AG25" s="125">
        <f t="shared" si="16"/>
        <v>0</v>
      </c>
      <c r="AH25" s="124"/>
      <c r="AI25" s="125">
        <f t="shared" si="17"/>
        <v>0</v>
      </c>
      <c r="AJ25" s="124"/>
      <c r="AK25" s="125">
        <f t="shared" si="18"/>
        <v>0</v>
      </c>
      <c r="AL25" s="124">
        <v>5</v>
      </c>
      <c r="AM25" s="125">
        <f t="shared" si="19"/>
        <v>4.081066301003126E-5</v>
      </c>
      <c r="AN25" s="124"/>
      <c r="AO25" s="125">
        <f t="shared" si="20"/>
        <v>0</v>
      </c>
      <c r="AP25" s="124"/>
      <c r="AQ25" s="125">
        <f t="shared" si="21"/>
        <v>0</v>
      </c>
      <c r="AR25" s="124">
        <v>20</v>
      </c>
      <c r="AS25" s="125">
        <f t="shared" si="22"/>
        <v>1.6324265204012504E-4</v>
      </c>
      <c r="AT25" s="124"/>
      <c r="AU25" s="125">
        <f t="shared" si="23"/>
        <v>0</v>
      </c>
      <c r="AV25" s="92">
        <f t="shared" si="24"/>
        <v>0</v>
      </c>
    </row>
    <row r="26" spans="1:48" ht="15.75" customHeight="1">
      <c r="A26" s="122" t="s">
        <v>148</v>
      </c>
      <c r="B26" s="128" t="s">
        <v>131</v>
      </c>
      <c r="C26" s="124">
        <v>227475</v>
      </c>
      <c r="D26" s="124">
        <v>227320</v>
      </c>
      <c r="E26" s="125">
        <f t="shared" si="25"/>
        <v>0.99931860644026815</v>
      </c>
      <c r="F26" s="124">
        <v>155</v>
      </c>
      <c r="G26" s="125">
        <f t="shared" si="29"/>
        <v>1.265130553310969E-3</v>
      </c>
      <c r="H26" s="124"/>
      <c r="I26" s="125">
        <f t="shared" si="4"/>
        <v>0</v>
      </c>
      <c r="J26" s="124">
        <v>50</v>
      </c>
      <c r="K26" s="125">
        <f t="shared" si="30"/>
        <v>4.0810663010031262E-4</v>
      </c>
      <c r="L26" s="124">
        <v>5</v>
      </c>
      <c r="M26" s="125">
        <f t="shared" si="6"/>
        <v>4.081066301003126E-5</v>
      </c>
      <c r="N26" s="124"/>
      <c r="O26" s="125">
        <f t="shared" si="7"/>
        <v>0</v>
      </c>
      <c r="P26" s="124">
        <v>35</v>
      </c>
      <c r="Q26" s="125">
        <f t="shared" si="8"/>
        <v>2.856746410702188E-4</v>
      </c>
      <c r="R26" s="124">
        <v>42</v>
      </c>
      <c r="S26" s="125">
        <f t="shared" si="9"/>
        <v>3.428095692842626E-4</v>
      </c>
      <c r="T26" s="124">
        <v>3</v>
      </c>
      <c r="U26" s="125">
        <f t="shared" si="10"/>
        <v>2.4486397806018756E-5</v>
      </c>
      <c r="V26" s="124"/>
      <c r="W26" s="125">
        <f t="shared" si="11"/>
        <v>0</v>
      </c>
      <c r="X26" s="124"/>
      <c r="Y26" s="125">
        <f t="shared" si="12"/>
        <v>0</v>
      </c>
      <c r="Z26" s="124"/>
      <c r="AA26" s="125">
        <f t="shared" si="13"/>
        <v>0</v>
      </c>
      <c r="AB26" s="124">
        <v>0</v>
      </c>
      <c r="AC26" s="125">
        <f t="shared" si="14"/>
        <v>0</v>
      </c>
      <c r="AD26" s="124"/>
      <c r="AE26" s="125">
        <f t="shared" si="15"/>
        <v>0</v>
      </c>
      <c r="AF26" s="124"/>
      <c r="AG26" s="125">
        <f t="shared" si="16"/>
        <v>0</v>
      </c>
      <c r="AH26" s="124"/>
      <c r="AI26" s="125">
        <f t="shared" si="17"/>
        <v>0</v>
      </c>
      <c r="AJ26" s="124"/>
      <c r="AK26" s="125">
        <f t="shared" si="18"/>
        <v>0</v>
      </c>
      <c r="AL26" s="124">
        <v>2</v>
      </c>
      <c r="AM26" s="125">
        <f t="shared" si="19"/>
        <v>1.6324265204012503E-5</v>
      </c>
      <c r="AN26" s="124"/>
      <c r="AO26" s="125">
        <f t="shared" si="20"/>
        <v>0</v>
      </c>
      <c r="AP26" s="124"/>
      <c r="AQ26" s="125">
        <f t="shared" si="21"/>
        <v>0</v>
      </c>
      <c r="AR26" s="124">
        <v>18</v>
      </c>
      <c r="AS26" s="125">
        <f t="shared" si="22"/>
        <v>1.4691838683611255E-4</v>
      </c>
      <c r="AT26" s="124"/>
      <c r="AU26" s="125">
        <f t="shared" si="23"/>
        <v>0</v>
      </c>
      <c r="AV26" s="92">
        <f t="shared" si="24"/>
        <v>0</v>
      </c>
    </row>
    <row r="27" spans="1:48" ht="15.75" customHeight="1">
      <c r="A27" s="122" t="s">
        <v>148</v>
      </c>
      <c r="B27" s="128" t="s">
        <v>127</v>
      </c>
      <c r="C27" s="124">
        <v>195845</v>
      </c>
      <c r="D27" s="124">
        <v>194954</v>
      </c>
      <c r="E27" s="125">
        <f t="shared" si="25"/>
        <v>0.99545048380096501</v>
      </c>
      <c r="F27" s="124">
        <v>891</v>
      </c>
      <c r="G27" s="125">
        <f t="shared" si="29"/>
        <v>7.272460148387571E-3</v>
      </c>
      <c r="H27" s="124"/>
      <c r="I27" s="125">
        <f t="shared" si="4"/>
        <v>0</v>
      </c>
      <c r="J27" s="124">
        <v>400</v>
      </c>
      <c r="K27" s="125">
        <f t="shared" si="30"/>
        <v>3.264853040802501E-3</v>
      </c>
      <c r="L27" s="124">
        <v>50</v>
      </c>
      <c r="M27" s="125">
        <f t="shared" si="6"/>
        <v>4.0810663010031262E-4</v>
      </c>
      <c r="N27" s="124"/>
      <c r="O27" s="125">
        <f t="shared" si="7"/>
        <v>0</v>
      </c>
      <c r="P27" s="124">
        <v>120</v>
      </c>
      <c r="Q27" s="125">
        <f t="shared" si="8"/>
        <v>9.7945591224075034E-4</v>
      </c>
      <c r="R27" s="124">
        <v>215</v>
      </c>
      <c r="S27" s="125">
        <f t="shared" si="9"/>
        <v>1.7548585094313443E-3</v>
      </c>
      <c r="T27" s="124">
        <v>30</v>
      </c>
      <c r="U27" s="125">
        <f t="shared" si="10"/>
        <v>2.4486397806018758E-4</v>
      </c>
      <c r="V27" s="124"/>
      <c r="W27" s="125">
        <f t="shared" si="11"/>
        <v>0</v>
      </c>
      <c r="X27" s="124"/>
      <c r="Y27" s="125">
        <f t="shared" si="12"/>
        <v>0</v>
      </c>
      <c r="Z27" s="124"/>
      <c r="AA27" s="125">
        <f t="shared" si="13"/>
        <v>0</v>
      </c>
      <c r="AB27" s="124">
        <v>0</v>
      </c>
      <c r="AC27" s="125">
        <f t="shared" si="14"/>
        <v>0</v>
      </c>
      <c r="AD27" s="124"/>
      <c r="AE27" s="125">
        <f t="shared" si="15"/>
        <v>0</v>
      </c>
      <c r="AF27" s="124"/>
      <c r="AG27" s="125">
        <f t="shared" si="16"/>
        <v>0</v>
      </c>
      <c r="AH27" s="124"/>
      <c r="AI27" s="125">
        <f t="shared" si="17"/>
        <v>0</v>
      </c>
      <c r="AJ27" s="124"/>
      <c r="AK27" s="125">
        <f t="shared" si="18"/>
        <v>0</v>
      </c>
      <c r="AL27" s="124">
        <v>25</v>
      </c>
      <c r="AM27" s="125">
        <f t="shared" si="19"/>
        <v>2.0405331505015631E-4</v>
      </c>
      <c r="AN27" s="124"/>
      <c r="AO27" s="125">
        <f t="shared" si="20"/>
        <v>0</v>
      </c>
      <c r="AP27" s="124"/>
      <c r="AQ27" s="125">
        <f t="shared" si="21"/>
        <v>0</v>
      </c>
      <c r="AR27" s="124">
        <v>51</v>
      </c>
      <c r="AS27" s="125">
        <f t="shared" si="22"/>
        <v>4.1626876270231886E-4</v>
      </c>
      <c r="AT27" s="124"/>
      <c r="AU27" s="125">
        <f t="shared" si="23"/>
        <v>0</v>
      </c>
      <c r="AV27" s="92">
        <f t="shared" si="24"/>
        <v>0</v>
      </c>
    </row>
    <row r="28" spans="1:48" ht="15.75" customHeight="1">
      <c r="A28" s="122" t="s">
        <v>148</v>
      </c>
      <c r="B28" s="128" t="s">
        <v>125</v>
      </c>
      <c r="C28" s="124">
        <v>48716</v>
      </c>
      <c r="D28" s="124">
        <v>47896</v>
      </c>
      <c r="E28" s="125">
        <f t="shared" si="25"/>
        <v>0.98316774776254212</v>
      </c>
      <c r="F28" s="124">
        <v>820</v>
      </c>
      <c r="G28" s="125">
        <f t="shared" si="29"/>
        <v>6.6929487336451271E-3</v>
      </c>
      <c r="H28" s="124"/>
      <c r="I28" s="125">
        <f t="shared" si="4"/>
        <v>0</v>
      </c>
      <c r="J28" s="124">
        <v>354</v>
      </c>
      <c r="K28" s="125">
        <f t="shared" si="30"/>
        <v>2.8893949411102132E-3</v>
      </c>
      <c r="L28" s="124">
        <v>45</v>
      </c>
      <c r="M28" s="125">
        <f t="shared" si="6"/>
        <v>3.6729596709028135E-4</v>
      </c>
      <c r="N28" s="124"/>
      <c r="O28" s="125">
        <f t="shared" si="7"/>
        <v>0</v>
      </c>
      <c r="P28" s="124">
        <v>115</v>
      </c>
      <c r="Q28" s="125">
        <f t="shared" si="8"/>
        <v>9.3864524923071896E-4</v>
      </c>
      <c r="R28" s="124">
        <v>210</v>
      </c>
      <c r="S28" s="125">
        <f t="shared" si="9"/>
        <v>1.714047846421313E-3</v>
      </c>
      <c r="T28" s="124">
        <v>26</v>
      </c>
      <c r="U28" s="125">
        <f t="shared" si="10"/>
        <v>2.1221544765216254E-4</v>
      </c>
      <c r="V28" s="124"/>
      <c r="W28" s="125">
        <f t="shared" si="11"/>
        <v>0</v>
      </c>
      <c r="X28" s="124"/>
      <c r="Y28" s="125">
        <f t="shared" si="12"/>
        <v>0</v>
      </c>
      <c r="Z28" s="124"/>
      <c r="AA28" s="125">
        <f t="shared" si="13"/>
        <v>0</v>
      </c>
      <c r="AB28" s="124">
        <v>0</v>
      </c>
      <c r="AC28" s="125">
        <f t="shared" si="14"/>
        <v>0</v>
      </c>
      <c r="AD28" s="124"/>
      <c r="AE28" s="125">
        <f t="shared" si="15"/>
        <v>0</v>
      </c>
      <c r="AF28" s="124"/>
      <c r="AG28" s="125">
        <f t="shared" si="16"/>
        <v>0</v>
      </c>
      <c r="AH28" s="124"/>
      <c r="AI28" s="125">
        <f t="shared" si="17"/>
        <v>0</v>
      </c>
      <c r="AJ28" s="124"/>
      <c r="AK28" s="125">
        <f t="shared" si="18"/>
        <v>0</v>
      </c>
      <c r="AL28" s="124">
        <v>20</v>
      </c>
      <c r="AM28" s="125">
        <f t="shared" si="19"/>
        <v>1.6324265204012504E-4</v>
      </c>
      <c r="AN28" s="124"/>
      <c r="AO28" s="125">
        <f t="shared" si="20"/>
        <v>0</v>
      </c>
      <c r="AP28" s="124"/>
      <c r="AQ28" s="125">
        <f t="shared" si="21"/>
        <v>0</v>
      </c>
      <c r="AR28" s="124">
        <v>50</v>
      </c>
      <c r="AS28" s="125">
        <f t="shared" si="22"/>
        <v>4.0810663010031262E-4</v>
      </c>
      <c r="AT28" s="124"/>
      <c r="AU28" s="125">
        <f t="shared" si="23"/>
        <v>0</v>
      </c>
      <c r="AV28" s="92">
        <f t="shared" si="24"/>
        <v>0</v>
      </c>
    </row>
    <row r="29" spans="1:48" ht="15.75" customHeight="1">
      <c r="A29" s="122" t="s">
        <v>148</v>
      </c>
      <c r="B29" s="128" t="s">
        <v>138</v>
      </c>
      <c r="C29" s="124">
        <v>0</v>
      </c>
      <c r="D29" s="124">
        <v>0</v>
      </c>
      <c r="E29" s="125">
        <v>0</v>
      </c>
      <c r="F29" s="124">
        <v>0</v>
      </c>
      <c r="G29" s="125">
        <f t="shared" si="29"/>
        <v>0</v>
      </c>
      <c r="H29" s="124"/>
      <c r="I29" s="125">
        <f t="shared" si="4"/>
        <v>0</v>
      </c>
      <c r="J29" s="124">
        <v>0</v>
      </c>
      <c r="K29" s="125">
        <f t="shared" si="30"/>
        <v>0</v>
      </c>
      <c r="L29" s="124">
        <v>0</v>
      </c>
      <c r="M29" s="125">
        <f t="shared" si="6"/>
        <v>0</v>
      </c>
      <c r="N29" s="124"/>
      <c r="O29" s="125">
        <f t="shared" si="7"/>
        <v>0</v>
      </c>
      <c r="P29" s="124">
        <v>0</v>
      </c>
      <c r="Q29" s="125">
        <f t="shared" si="8"/>
        <v>0</v>
      </c>
      <c r="R29" s="124">
        <v>0</v>
      </c>
      <c r="S29" s="125">
        <f t="shared" si="9"/>
        <v>0</v>
      </c>
      <c r="T29" s="124">
        <v>0</v>
      </c>
      <c r="U29" s="125">
        <f t="shared" si="10"/>
        <v>0</v>
      </c>
      <c r="V29" s="124"/>
      <c r="W29" s="125">
        <f t="shared" si="11"/>
        <v>0</v>
      </c>
      <c r="X29" s="124"/>
      <c r="Y29" s="125">
        <f t="shared" si="12"/>
        <v>0</v>
      </c>
      <c r="Z29" s="124"/>
      <c r="AA29" s="125">
        <f t="shared" si="13"/>
        <v>0</v>
      </c>
      <c r="AB29" s="124">
        <v>0</v>
      </c>
      <c r="AC29" s="125">
        <f t="shared" si="14"/>
        <v>0</v>
      </c>
      <c r="AD29" s="124"/>
      <c r="AE29" s="125">
        <f t="shared" si="15"/>
        <v>0</v>
      </c>
      <c r="AF29" s="124"/>
      <c r="AG29" s="125">
        <f t="shared" si="16"/>
        <v>0</v>
      </c>
      <c r="AH29" s="124"/>
      <c r="AI29" s="125">
        <f t="shared" si="17"/>
        <v>0</v>
      </c>
      <c r="AJ29" s="124"/>
      <c r="AK29" s="125">
        <f t="shared" si="18"/>
        <v>0</v>
      </c>
      <c r="AL29" s="124">
        <v>0</v>
      </c>
      <c r="AM29" s="125">
        <f t="shared" si="19"/>
        <v>0</v>
      </c>
      <c r="AN29" s="124"/>
      <c r="AO29" s="125">
        <f t="shared" si="20"/>
        <v>0</v>
      </c>
      <c r="AP29" s="124"/>
      <c r="AQ29" s="125">
        <f t="shared" si="21"/>
        <v>0</v>
      </c>
      <c r="AR29" s="124">
        <v>0</v>
      </c>
      <c r="AS29" s="125">
        <f t="shared" si="22"/>
        <v>0</v>
      </c>
      <c r="AT29" s="124"/>
      <c r="AU29" s="125">
        <f t="shared" si="23"/>
        <v>0</v>
      </c>
      <c r="AV29" s="92">
        <f t="shared" si="24"/>
        <v>0</v>
      </c>
    </row>
    <row r="30" spans="1:48" ht="15">
      <c r="A30" s="122" t="s">
        <v>148</v>
      </c>
      <c r="B30" s="128" t="s">
        <v>147</v>
      </c>
      <c r="C30" s="124">
        <v>144049</v>
      </c>
      <c r="D30" s="124">
        <v>142370</v>
      </c>
      <c r="E30" s="125">
        <f t="shared" ref="E30:E47" si="31">D30/C30</f>
        <v>0.98834424397253717</v>
      </c>
      <c r="F30" s="124">
        <v>1679</v>
      </c>
      <c r="G30" s="125">
        <f t="shared" si="29"/>
        <v>1.3704220638768498E-2</v>
      </c>
      <c r="H30" s="124"/>
      <c r="I30" s="125">
        <f t="shared" si="4"/>
        <v>0</v>
      </c>
      <c r="J30" s="124">
        <v>520</v>
      </c>
      <c r="K30" s="125">
        <f t="shared" si="30"/>
        <v>4.2443089530432515E-3</v>
      </c>
      <c r="L30" s="124">
        <v>30</v>
      </c>
      <c r="M30" s="125">
        <f t="shared" si="6"/>
        <v>2.4486397806018758E-4</v>
      </c>
      <c r="N30" s="124"/>
      <c r="O30" s="125">
        <f t="shared" si="7"/>
        <v>0</v>
      </c>
      <c r="P30" s="124">
        <v>478</v>
      </c>
      <c r="Q30" s="125">
        <f t="shared" si="8"/>
        <v>3.9014993837589887E-3</v>
      </c>
      <c r="R30" s="124">
        <v>438</v>
      </c>
      <c r="S30" s="125">
        <f t="shared" si="9"/>
        <v>3.5750140796787385E-3</v>
      </c>
      <c r="T30" s="124">
        <v>49</v>
      </c>
      <c r="U30" s="125">
        <f t="shared" si="10"/>
        <v>3.9994449749830634E-4</v>
      </c>
      <c r="V30" s="124"/>
      <c r="W30" s="125">
        <f t="shared" si="11"/>
        <v>0</v>
      </c>
      <c r="X30" s="124"/>
      <c r="Y30" s="125">
        <f t="shared" si="12"/>
        <v>0</v>
      </c>
      <c r="Z30" s="124"/>
      <c r="AA30" s="125">
        <f t="shared" si="13"/>
        <v>0</v>
      </c>
      <c r="AB30" s="124">
        <v>0</v>
      </c>
      <c r="AC30" s="125">
        <f t="shared" si="14"/>
        <v>0</v>
      </c>
      <c r="AD30" s="124"/>
      <c r="AE30" s="125">
        <f t="shared" si="15"/>
        <v>0</v>
      </c>
      <c r="AF30" s="124"/>
      <c r="AG30" s="125">
        <f t="shared" si="16"/>
        <v>0</v>
      </c>
      <c r="AH30" s="124"/>
      <c r="AI30" s="125">
        <f t="shared" si="17"/>
        <v>0</v>
      </c>
      <c r="AJ30" s="124"/>
      <c r="AK30" s="125">
        <f t="shared" si="18"/>
        <v>0</v>
      </c>
      <c r="AL30" s="124">
        <v>58</v>
      </c>
      <c r="AM30" s="125">
        <f t="shared" si="19"/>
        <v>4.7340369091636265E-4</v>
      </c>
      <c r="AN30" s="124"/>
      <c r="AO30" s="125">
        <f t="shared" si="20"/>
        <v>0</v>
      </c>
      <c r="AP30" s="124"/>
      <c r="AQ30" s="125">
        <f t="shared" si="21"/>
        <v>0</v>
      </c>
      <c r="AR30" s="124">
        <v>106</v>
      </c>
      <c r="AS30" s="125">
        <f t="shared" si="22"/>
        <v>8.6518605581266275E-4</v>
      </c>
      <c r="AT30" s="124"/>
      <c r="AU30" s="125">
        <f t="shared" si="23"/>
        <v>0</v>
      </c>
      <c r="AV30" s="92">
        <f t="shared" si="24"/>
        <v>0</v>
      </c>
    </row>
    <row r="31" spans="1:48" ht="15">
      <c r="A31" s="122" t="s">
        <v>148</v>
      </c>
      <c r="B31" s="128" t="s">
        <v>133</v>
      </c>
      <c r="C31" s="124">
        <v>228974</v>
      </c>
      <c r="D31" s="124">
        <v>226815</v>
      </c>
      <c r="E31" s="125">
        <f t="shared" si="31"/>
        <v>0.99057098185820225</v>
      </c>
      <c r="F31" s="124">
        <v>2159</v>
      </c>
      <c r="G31" s="125">
        <f t="shared" si="29"/>
        <v>1.7622044287731498E-2</v>
      </c>
      <c r="H31" s="124"/>
      <c r="I31" s="125">
        <f t="shared" si="4"/>
        <v>0</v>
      </c>
      <c r="J31" s="124">
        <v>670</v>
      </c>
      <c r="K31" s="125">
        <f t="shared" si="30"/>
        <v>5.4686288433441893E-3</v>
      </c>
      <c r="L31" s="124">
        <v>45</v>
      </c>
      <c r="M31" s="125">
        <f t="shared" si="6"/>
        <v>3.6729596709028135E-4</v>
      </c>
      <c r="N31" s="124"/>
      <c r="O31" s="125">
        <f t="shared" si="7"/>
        <v>0</v>
      </c>
      <c r="P31" s="124">
        <v>565</v>
      </c>
      <c r="Q31" s="125">
        <f t="shared" si="8"/>
        <v>4.6116049201335328E-3</v>
      </c>
      <c r="R31" s="124">
        <v>620</v>
      </c>
      <c r="S31" s="125">
        <f t="shared" si="9"/>
        <v>5.0605222132438761E-3</v>
      </c>
      <c r="T31" s="124">
        <v>53</v>
      </c>
      <c r="U31" s="125">
        <f t="shared" si="10"/>
        <v>4.3259302790633138E-4</v>
      </c>
      <c r="V31" s="124"/>
      <c r="W31" s="125">
        <f t="shared" si="11"/>
        <v>0</v>
      </c>
      <c r="X31" s="124"/>
      <c r="Y31" s="125">
        <f t="shared" si="12"/>
        <v>0</v>
      </c>
      <c r="Z31" s="124"/>
      <c r="AA31" s="125">
        <f t="shared" si="13"/>
        <v>0</v>
      </c>
      <c r="AB31" s="124">
        <v>0</v>
      </c>
      <c r="AC31" s="125">
        <f t="shared" si="14"/>
        <v>0</v>
      </c>
      <c r="AD31" s="124"/>
      <c r="AE31" s="125">
        <f t="shared" si="15"/>
        <v>0</v>
      </c>
      <c r="AF31" s="124"/>
      <c r="AG31" s="125">
        <f t="shared" si="16"/>
        <v>0</v>
      </c>
      <c r="AH31" s="124"/>
      <c r="AI31" s="125">
        <f t="shared" si="17"/>
        <v>0</v>
      </c>
      <c r="AJ31" s="124"/>
      <c r="AK31" s="125">
        <f t="shared" si="18"/>
        <v>0</v>
      </c>
      <c r="AL31" s="124">
        <v>52</v>
      </c>
      <c r="AM31" s="125">
        <f t="shared" si="19"/>
        <v>4.2443089530432509E-4</v>
      </c>
      <c r="AN31" s="124"/>
      <c r="AO31" s="125">
        <f t="shared" si="20"/>
        <v>0</v>
      </c>
      <c r="AP31" s="124"/>
      <c r="AQ31" s="125">
        <f t="shared" si="21"/>
        <v>0</v>
      </c>
      <c r="AR31" s="124">
        <v>154</v>
      </c>
      <c r="AS31" s="125">
        <f t="shared" si="22"/>
        <v>1.2569684207089629E-3</v>
      </c>
      <c r="AT31" s="124"/>
      <c r="AU31" s="125">
        <f t="shared" si="23"/>
        <v>0</v>
      </c>
      <c r="AV31" s="92">
        <f t="shared" si="24"/>
        <v>0</v>
      </c>
    </row>
    <row r="32" spans="1:48" ht="15">
      <c r="A32" s="122" t="s">
        <v>148</v>
      </c>
      <c r="B32" s="128" t="s">
        <v>134</v>
      </c>
      <c r="C32" s="124">
        <v>241285</v>
      </c>
      <c r="D32" s="124">
        <v>239282</v>
      </c>
      <c r="E32" s="125">
        <f t="shared" si="31"/>
        <v>0.99169861367262779</v>
      </c>
      <c r="F32" s="124">
        <v>2003</v>
      </c>
      <c r="G32" s="125">
        <f t="shared" si="29"/>
        <v>1.6348751601818524E-2</v>
      </c>
      <c r="H32" s="124"/>
      <c r="I32" s="125">
        <f t="shared" si="4"/>
        <v>0</v>
      </c>
      <c r="J32" s="124">
        <v>680</v>
      </c>
      <c r="K32" s="125">
        <f t="shared" si="30"/>
        <v>5.5502501693642514E-3</v>
      </c>
      <c r="L32" s="124">
        <v>35</v>
      </c>
      <c r="M32" s="125">
        <f t="shared" si="6"/>
        <v>2.856746410702188E-4</v>
      </c>
      <c r="N32" s="124"/>
      <c r="O32" s="125">
        <f t="shared" si="7"/>
        <v>0</v>
      </c>
      <c r="P32" s="124">
        <v>280</v>
      </c>
      <c r="Q32" s="125">
        <f t="shared" si="8"/>
        <v>2.2853971285617504E-3</v>
      </c>
      <c r="R32" s="124">
        <v>758</v>
      </c>
      <c r="S32" s="125">
        <f t="shared" si="9"/>
        <v>6.1868965123207395E-3</v>
      </c>
      <c r="T32" s="124">
        <v>45</v>
      </c>
      <c r="U32" s="125">
        <f t="shared" si="10"/>
        <v>3.6729596709028135E-4</v>
      </c>
      <c r="V32" s="124"/>
      <c r="W32" s="125">
        <f t="shared" si="11"/>
        <v>0</v>
      </c>
      <c r="X32" s="124"/>
      <c r="Y32" s="125">
        <f t="shared" si="12"/>
        <v>0</v>
      </c>
      <c r="Z32" s="124"/>
      <c r="AA32" s="125">
        <f t="shared" si="13"/>
        <v>0</v>
      </c>
      <c r="AB32" s="124">
        <v>0</v>
      </c>
      <c r="AC32" s="125">
        <f t="shared" si="14"/>
        <v>0</v>
      </c>
      <c r="AD32" s="124"/>
      <c r="AE32" s="125">
        <f t="shared" si="15"/>
        <v>0</v>
      </c>
      <c r="AF32" s="124"/>
      <c r="AG32" s="125">
        <f t="shared" si="16"/>
        <v>0</v>
      </c>
      <c r="AH32" s="124"/>
      <c r="AI32" s="125">
        <f t="shared" si="17"/>
        <v>0</v>
      </c>
      <c r="AJ32" s="124"/>
      <c r="AK32" s="125">
        <f t="shared" si="18"/>
        <v>0</v>
      </c>
      <c r="AL32" s="124">
        <v>35</v>
      </c>
      <c r="AM32" s="125">
        <f t="shared" si="19"/>
        <v>2.856746410702188E-4</v>
      </c>
      <c r="AN32" s="124"/>
      <c r="AO32" s="125">
        <f t="shared" si="20"/>
        <v>0</v>
      </c>
      <c r="AP32" s="124"/>
      <c r="AQ32" s="125">
        <f t="shared" si="21"/>
        <v>0</v>
      </c>
      <c r="AR32" s="124">
        <v>170</v>
      </c>
      <c r="AS32" s="125">
        <f t="shared" si="22"/>
        <v>1.3875625423410629E-3</v>
      </c>
      <c r="AT32" s="124"/>
      <c r="AU32" s="125">
        <f t="shared" si="23"/>
        <v>0</v>
      </c>
      <c r="AV32" s="92">
        <f t="shared" si="24"/>
        <v>0</v>
      </c>
    </row>
    <row r="33" spans="1:48" ht="15">
      <c r="A33" s="122" t="s">
        <v>132</v>
      </c>
      <c r="B33" s="128" t="s">
        <v>138</v>
      </c>
      <c r="C33" s="124">
        <v>6381</v>
      </c>
      <c r="D33" s="124">
        <f t="shared" ref="D33:D76" si="32">C33-R33-J33-L33-P33-AB33-AR33-AL33</f>
        <v>6376</v>
      </c>
      <c r="E33" s="125">
        <f t="shared" si="31"/>
        <v>0.99921642375803166</v>
      </c>
      <c r="F33" s="124">
        <f t="shared" ref="F33:F76" si="33">C33-D33</f>
        <v>5</v>
      </c>
      <c r="G33" s="125">
        <f t="shared" ref="G33:G47" si="34">F33/C33</f>
        <v>7.8357624196834349E-4</v>
      </c>
      <c r="H33" s="124"/>
      <c r="I33" s="125">
        <f t="shared" si="4"/>
        <v>0</v>
      </c>
      <c r="J33" s="124">
        <v>0</v>
      </c>
      <c r="K33" s="125">
        <f t="shared" ref="K33:K36" si="35">J33/C33</f>
        <v>0</v>
      </c>
      <c r="L33" s="124">
        <v>3</v>
      </c>
      <c r="M33" s="125">
        <f t="shared" ref="M33:M36" si="36">L33/C33</f>
        <v>4.7014574518100609E-4</v>
      </c>
      <c r="N33" s="124"/>
      <c r="O33" s="125">
        <f t="shared" si="7"/>
        <v>0</v>
      </c>
      <c r="P33" s="124">
        <v>2</v>
      </c>
      <c r="Q33" s="125">
        <f t="shared" si="8"/>
        <v>1.6324265204012503E-5</v>
      </c>
      <c r="R33" s="124">
        <v>0</v>
      </c>
      <c r="S33" s="125">
        <f t="shared" si="9"/>
        <v>0</v>
      </c>
      <c r="T33" s="124"/>
      <c r="U33" s="125">
        <f t="shared" si="10"/>
        <v>0</v>
      </c>
      <c r="V33" s="124"/>
      <c r="W33" s="125">
        <f t="shared" si="11"/>
        <v>0</v>
      </c>
      <c r="X33" s="124"/>
      <c r="Y33" s="125">
        <f t="shared" si="12"/>
        <v>0</v>
      </c>
      <c r="Z33" s="124"/>
      <c r="AA33" s="125">
        <f t="shared" si="13"/>
        <v>0</v>
      </c>
      <c r="AB33" s="124">
        <v>0</v>
      </c>
      <c r="AC33" s="125">
        <f t="shared" si="14"/>
        <v>0</v>
      </c>
      <c r="AD33" s="124"/>
      <c r="AE33" s="125">
        <f t="shared" si="15"/>
        <v>0</v>
      </c>
      <c r="AF33" s="124"/>
      <c r="AG33" s="125">
        <f t="shared" si="16"/>
        <v>0</v>
      </c>
      <c r="AH33" s="124"/>
      <c r="AI33" s="125">
        <f t="shared" si="17"/>
        <v>0</v>
      </c>
      <c r="AJ33" s="124"/>
      <c r="AK33" s="125">
        <f t="shared" si="18"/>
        <v>0</v>
      </c>
      <c r="AL33" s="124">
        <v>0</v>
      </c>
      <c r="AM33" s="125">
        <f t="shared" si="19"/>
        <v>0</v>
      </c>
      <c r="AN33" s="124"/>
      <c r="AO33" s="125">
        <f t="shared" si="20"/>
        <v>0</v>
      </c>
      <c r="AP33" s="124"/>
      <c r="AQ33" s="125">
        <f t="shared" si="21"/>
        <v>0</v>
      </c>
      <c r="AR33" s="124">
        <v>0</v>
      </c>
      <c r="AS33" s="125">
        <f t="shared" si="22"/>
        <v>0</v>
      </c>
      <c r="AT33" s="124"/>
      <c r="AU33" s="125">
        <f t="shared" si="23"/>
        <v>0</v>
      </c>
      <c r="AV33" s="92">
        <f t="shared" si="24"/>
        <v>0</v>
      </c>
    </row>
    <row r="34" spans="1:48" ht="15">
      <c r="A34" s="122" t="s">
        <v>132</v>
      </c>
      <c r="B34" s="128" t="s">
        <v>147</v>
      </c>
      <c r="C34" s="124">
        <v>127933</v>
      </c>
      <c r="D34" s="124">
        <f t="shared" si="32"/>
        <v>127630</v>
      </c>
      <c r="E34" s="125">
        <f t="shared" si="31"/>
        <v>0.99763157277637515</v>
      </c>
      <c r="F34" s="124">
        <f t="shared" si="33"/>
        <v>303</v>
      </c>
      <c r="G34" s="125">
        <f t="shared" si="34"/>
        <v>2.3684272236248662E-3</v>
      </c>
      <c r="H34" s="124"/>
      <c r="I34" s="125">
        <f t="shared" si="4"/>
        <v>0</v>
      </c>
      <c r="J34" s="124">
        <v>62</v>
      </c>
      <c r="K34" s="125">
        <f t="shared" si="35"/>
        <v>4.8462867282092969E-4</v>
      </c>
      <c r="L34" s="124">
        <v>82</v>
      </c>
      <c r="M34" s="125">
        <f t="shared" si="36"/>
        <v>6.4096050276316507E-4</v>
      </c>
      <c r="N34" s="124"/>
      <c r="O34" s="125">
        <f t="shared" si="7"/>
        <v>0</v>
      </c>
      <c r="P34" s="124">
        <v>47</v>
      </c>
      <c r="Q34" s="125">
        <f t="shared" si="8"/>
        <v>3.8362023229429387E-4</v>
      </c>
      <c r="R34" s="124">
        <v>8</v>
      </c>
      <c r="S34" s="125">
        <f t="shared" si="9"/>
        <v>6.5297060816050013E-5</v>
      </c>
      <c r="T34" s="124"/>
      <c r="U34" s="125">
        <f t="shared" si="10"/>
        <v>0</v>
      </c>
      <c r="V34" s="124"/>
      <c r="W34" s="125">
        <f t="shared" si="11"/>
        <v>0</v>
      </c>
      <c r="X34" s="124"/>
      <c r="Y34" s="125">
        <f t="shared" si="12"/>
        <v>0</v>
      </c>
      <c r="Z34" s="124"/>
      <c r="AA34" s="125">
        <f t="shared" si="13"/>
        <v>0</v>
      </c>
      <c r="AB34" s="124">
        <v>50</v>
      </c>
      <c r="AC34" s="125">
        <f t="shared" si="14"/>
        <v>4.0810663010031262E-4</v>
      </c>
      <c r="AD34" s="124"/>
      <c r="AE34" s="125">
        <f t="shared" si="15"/>
        <v>0</v>
      </c>
      <c r="AF34" s="124"/>
      <c r="AG34" s="125">
        <f t="shared" si="16"/>
        <v>0</v>
      </c>
      <c r="AH34" s="124"/>
      <c r="AI34" s="125">
        <f t="shared" si="17"/>
        <v>0</v>
      </c>
      <c r="AJ34" s="124"/>
      <c r="AK34" s="125">
        <f t="shared" si="18"/>
        <v>0</v>
      </c>
      <c r="AL34" s="124">
        <v>0</v>
      </c>
      <c r="AM34" s="125">
        <f t="shared" si="19"/>
        <v>0</v>
      </c>
      <c r="AN34" s="124"/>
      <c r="AO34" s="125">
        <f t="shared" si="20"/>
        <v>0</v>
      </c>
      <c r="AP34" s="124"/>
      <c r="AQ34" s="125">
        <f t="shared" si="21"/>
        <v>0</v>
      </c>
      <c r="AR34" s="124">
        <v>54</v>
      </c>
      <c r="AS34" s="125">
        <f t="shared" si="22"/>
        <v>4.4075516050833761E-4</v>
      </c>
      <c r="AT34" s="124"/>
      <c r="AU34" s="125">
        <f t="shared" si="23"/>
        <v>0</v>
      </c>
      <c r="AV34" s="92">
        <f t="shared" si="24"/>
        <v>0</v>
      </c>
    </row>
    <row r="35" spans="1:48" ht="15">
      <c r="A35" s="122" t="s">
        <v>132</v>
      </c>
      <c r="B35" s="128" t="s">
        <v>133</v>
      </c>
      <c r="C35" s="124">
        <v>15550</v>
      </c>
      <c r="D35" s="124">
        <f t="shared" si="32"/>
        <v>15467</v>
      </c>
      <c r="E35" s="125">
        <f t="shared" si="31"/>
        <v>0.99466237942122182</v>
      </c>
      <c r="F35" s="124">
        <f t="shared" si="33"/>
        <v>83</v>
      </c>
      <c r="G35" s="125">
        <f t="shared" si="34"/>
        <v>5.3376205787781352E-3</v>
      </c>
      <c r="H35" s="124"/>
      <c r="I35" s="125">
        <f t="shared" si="4"/>
        <v>0</v>
      </c>
      <c r="J35" s="124">
        <v>12</v>
      </c>
      <c r="K35" s="125">
        <f t="shared" si="35"/>
        <v>7.7170418006430863E-4</v>
      </c>
      <c r="L35" s="124">
        <v>19</v>
      </c>
      <c r="M35" s="125">
        <f t="shared" si="36"/>
        <v>1.2218649517684887E-3</v>
      </c>
      <c r="N35" s="124"/>
      <c r="O35" s="125">
        <f t="shared" si="7"/>
        <v>0</v>
      </c>
      <c r="P35" s="124">
        <v>12</v>
      </c>
      <c r="Q35" s="125">
        <f t="shared" si="8"/>
        <v>9.7945591224075026E-5</v>
      </c>
      <c r="R35" s="124">
        <v>0</v>
      </c>
      <c r="S35" s="125">
        <f t="shared" si="9"/>
        <v>0</v>
      </c>
      <c r="T35" s="124"/>
      <c r="U35" s="125">
        <f t="shared" si="10"/>
        <v>0</v>
      </c>
      <c r="V35" s="124"/>
      <c r="W35" s="125">
        <f t="shared" si="11"/>
        <v>0</v>
      </c>
      <c r="X35" s="124"/>
      <c r="Y35" s="125">
        <f t="shared" si="12"/>
        <v>0</v>
      </c>
      <c r="Z35" s="124"/>
      <c r="AA35" s="125">
        <f t="shared" si="13"/>
        <v>0</v>
      </c>
      <c r="AB35" s="124">
        <v>12</v>
      </c>
      <c r="AC35" s="125">
        <f t="shared" si="14"/>
        <v>9.7945591224075026E-5</v>
      </c>
      <c r="AD35" s="124"/>
      <c r="AE35" s="125">
        <f t="shared" si="15"/>
        <v>0</v>
      </c>
      <c r="AF35" s="124"/>
      <c r="AG35" s="125">
        <f t="shared" si="16"/>
        <v>0</v>
      </c>
      <c r="AH35" s="124"/>
      <c r="AI35" s="125">
        <f t="shared" si="17"/>
        <v>0</v>
      </c>
      <c r="AJ35" s="124"/>
      <c r="AK35" s="125">
        <f t="shared" si="18"/>
        <v>0</v>
      </c>
      <c r="AL35" s="124">
        <v>0</v>
      </c>
      <c r="AM35" s="125">
        <f t="shared" si="19"/>
        <v>0</v>
      </c>
      <c r="AN35" s="124"/>
      <c r="AO35" s="125">
        <f t="shared" si="20"/>
        <v>0</v>
      </c>
      <c r="AP35" s="124"/>
      <c r="AQ35" s="125">
        <f t="shared" si="21"/>
        <v>0</v>
      </c>
      <c r="AR35" s="124">
        <v>28</v>
      </c>
      <c r="AS35" s="125">
        <f t="shared" si="22"/>
        <v>2.2853971285617506E-4</v>
      </c>
      <c r="AT35" s="124"/>
      <c r="AU35" s="125">
        <f t="shared" si="23"/>
        <v>0</v>
      </c>
      <c r="AV35" s="92">
        <f t="shared" si="24"/>
        <v>0</v>
      </c>
    </row>
    <row r="36" spans="1:48" ht="15">
      <c r="A36" s="122" t="s">
        <v>132</v>
      </c>
      <c r="B36" s="128" t="s">
        <v>134</v>
      </c>
      <c r="C36" s="124">
        <v>31163</v>
      </c>
      <c r="D36" s="124">
        <f t="shared" si="32"/>
        <v>30972</v>
      </c>
      <c r="E36" s="125">
        <f t="shared" si="31"/>
        <v>0.99387093668773863</v>
      </c>
      <c r="F36" s="124">
        <f t="shared" si="33"/>
        <v>191</v>
      </c>
      <c r="G36" s="125">
        <f t="shared" si="34"/>
        <v>6.1290633122613354E-3</v>
      </c>
      <c r="H36" s="124"/>
      <c r="I36" s="125">
        <f t="shared" si="4"/>
        <v>0</v>
      </c>
      <c r="J36" s="124">
        <v>26</v>
      </c>
      <c r="K36" s="125">
        <f t="shared" si="35"/>
        <v>8.3432275454866343E-4</v>
      </c>
      <c r="L36" s="124">
        <v>39</v>
      </c>
      <c r="M36" s="125">
        <f t="shared" si="36"/>
        <v>1.2514841318229952E-3</v>
      </c>
      <c r="N36" s="124"/>
      <c r="O36" s="125">
        <f t="shared" si="7"/>
        <v>0</v>
      </c>
      <c r="P36" s="124">
        <v>25</v>
      </c>
      <c r="Q36" s="125">
        <f t="shared" si="8"/>
        <v>2.0405331505015631E-4</v>
      </c>
      <c r="R36" s="124">
        <v>5</v>
      </c>
      <c r="S36" s="125">
        <f t="shared" si="9"/>
        <v>4.081066301003126E-5</v>
      </c>
      <c r="T36" s="124"/>
      <c r="U36" s="125">
        <f t="shared" si="10"/>
        <v>0</v>
      </c>
      <c r="V36" s="124"/>
      <c r="W36" s="125">
        <f t="shared" si="11"/>
        <v>0</v>
      </c>
      <c r="X36" s="124"/>
      <c r="Y36" s="125">
        <f t="shared" si="12"/>
        <v>0</v>
      </c>
      <c r="Z36" s="124"/>
      <c r="AA36" s="125">
        <f t="shared" si="13"/>
        <v>0</v>
      </c>
      <c r="AB36" s="124">
        <v>24</v>
      </c>
      <c r="AC36" s="125">
        <f t="shared" si="14"/>
        <v>1.9589118244815005E-4</v>
      </c>
      <c r="AD36" s="124"/>
      <c r="AE36" s="125">
        <f t="shared" si="15"/>
        <v>0</v>
      </c>
      <c r="AF36" s="124"/>
      <c r="AG36" s="125">
        <f t="shared" si="16"/>
        <v>0</v>
      </c>
      <c r="AH36" s="124"/>
      <c r="AI36" s="125">
        <f t="shared" si="17"/>
        <v>0</v>
      </c>
      <c r="AJ36" s="124"/>
      <c r="AK36" s="125">
        <f t="shared" si="18"/>
        <v>0</v>
      </c>
      <c r="AL36" s="124">
        <v>0</v>
      </c>
      <c r="AM36" s="125">
        <f t="shared" si="19"/>
        <v>0</v>
      </c>
      <c r="AN36" s="124"/>
      <c r="AO36" s="125">
        <f t="shared" si="20"/>
        <v>0</v>
      </c>
      <c r="AP36" s="124"/>
      <c r="AQ36" s="125">
        <f t="shared" si="21"/>
        <v>0</v>
      </c>
      <c r="AR36" s="124">
        <v>72</v>
      </c>
      <c r="AS36" s="125">
        <f t="shared" si="22"/>
        <v>5.8767354734445018E-4</v>
      </c>
      <c r="AT36" s="124"/>
      <c r="AU36" s="125">
        <f t="shared" si="23"/>
        <v>0</v>
      </c>
      <c r="AV36" s="92">
        <f t="shared" si="24"/>
        <v>0</v>
      </c>
    </row>
    <row r="37" spans="1:48" ht="15">
      <c r="A37" s="122" t="s">
        <v>140</v>
      </c>
      <c r="B37" s="128" t="s">
        <v>125</v>
      </c>
      <c r="C37" s="124">
        <v>10472</v>
      </c>
      <c r="D37" s="124">
        <f t="shared" si="32"/>
        <v>10424</v>
      </c>
      <c r="E37" s="125">
        <f t="shared" si="31"/>
        <v>0.99541634835752479</v>
      </c>
      <c r="F37" s="124">
        <f t="shared" si="33"/>
        <v>48</v>
      </c>
      <c r="G37" s="125">
        <f t="shared" si="34"/>
        <v>4.5836516424751722E-3</v>
      </c>
      <c r="H37" s="124"/>
      <c r="I37" s="125">
        <f t="shared" si="4"/>
        <v>0</v>
      </c>
      <c r="J37" s="124">
        <v>0</v>
      </c>
      <c r="K37" s="125">
        <f t="shared" ref="K37:K76" si="37">J37/$C$3</f>
        <v>0</v>
      </c>
      <c r="L37" s="124">
        <v>9</v>
      </c>
      <c r="M37" s="125">
        <f t="shared" ref="M37:M76" si="38">L37/$C$3</f>
        <v>7.3459193418056273E-5</v>
      </c>
      <c r="N37" s="124"/>
      <c r="O37" s="125">
        <f t="shared" si="7"/>
        <v>0</v>
      </c>
      <c r="P37" s="124">
        <v>32</v>
      </c>
      <c r="Q37" s="125">
        <f t="shared" si="8"/>
        <v>2.6118824326420005E-4</v>
      </c>
      <c r="R37" s="124">
        <v>7</v>
      </c>
      <c r="S37" s="125">
        <f t="shared" si="9"/>
        <v>5.7134928214043766E-5</v>
      </c>
      <c r="T37" s="124"/>
      <c r="U37" s="125">
        <f t="shared" si="10"/>
        <v>0</v>
      </c>
      <c r="V37" s="124"/>
      <c r="W37" s="125">
        <f t="shared" si="11"/>
        <v>0</v>
      </c>
      <c r="X37" s="124"/>
      <c r="Y37" s="125">
        <f t="shared" si="12"/>
        <v>0</v>
      </c>
      <c r="Z37" s="124"/>
      <c r="AA37" s="125">
        <f t="shared" si="13"/>
        <v>0</v>
      </c>
      <c r="AB37" s="124">
        <v>0</v>
      </c>
      <c r="AC37" s="125">
        <f t="shared" si="14"/>
        <v>0</v>
      </c>
      <c r="AD37" s="124"/>
      <c r="AE37" s="125">
        <f t="shared" si="15"/>
        <v>0</v>
      </c>
      <c r="AF37" s="124"/>
      <c r="AG37" s="125">
        <f t="shared" si="16"/>
        <v>0</v>
      </c>
      <c r="AH37" s="124"/>
      <c r="AI37" s="125">
        <f t="shared" si="17"/>
        <v>0</v>
      </c>
      <c r="AJ37" s="124"/>
      <c r="AK37" s="125">
        <f t="shared" si="18"/>
        <v>0</v>
      </c>
      <c r="AL37" s="124">
        <v>0</v>
      </c>
      <c r="AM37" s="125">
        <f t="shared" si="19"/>
        <v>0</v>
      </c>
      <c r="AN37" s="124"/>
      <c r="AO37" s="125">
        <f t="shared" si="20"/>
        <v>0</v>
      </c>
      <c r="AP37" s="124"/>
      <c r="AQ37" s="125">
        <f t="shared" si="21"/>
        <v>0</v>
      </c>
      <c r="AR37" s="124">
        <v>0</v>
      </c>
      <c r="AS37" s="125">
        <f t="shared" si="22"/>
        <v>0</v>
      </c>
      <c r="AT37" s="124"/>
      <c r="AU37" s="125">
        <f t="shared" si="23"/>
        <v>0</v>
      </c>
      <c r="AV37" s="92">
        <f t="shared" si="24"/>
        <v>0</v>
      </c>
    </row>
    <row r="38" spans="1:48" ht="15">
      <c r="A38" s="122" t="s">
        <v>140</v>
      </c>
      <c r="B38" s="128" t="s">
        <v>138</v>
      </c>
      <c r="C38" s="124">
        <v>93116</v>
      </c>
      <c r="D38" s="124">
        <f t="shared" si="32"/>
        <v>92812</v>
      </c>
      <c r="E38" s="125">
        <f t="shared" si="31"/>
        <v>0.99673525495081405</v>
      </c>
      <c r="F38" s="124">
        <f t="shared" si="33"/>
        <v>304</v>
      </c>
      <c r="G38" s="125">
        <f t="shared" si="34"/>
        <v>3.2647450491859616E-3</v>
      </c>
      <c r="H38" s="124"/>
      <c r="I38" s="125">
        <f t="shared" si="4"/>
        <v>0</v>
      </c>
      <c r="J38" s="124">
        <v>48</v>
      </c>
      <c r="K38" s="125">
        <f t="shared" si="37"/>
        <v>3.917823648963001E-4</v>
      </c>
      <c r="L38" s="124">
        <v>29</v>
      </c>
      <c r="M38" s="125">
        <f t="shared" si="38"/>
        <v>2.3670184545818132E-4</v>
      </c>
      <c r="N38" s="124"/>
      <c r="O38" s="125">
        <f t="shared" si="7"/>
        <v>0</v>
      </c>
      <c r="P38" s="124">
        <v>19</v>
      </c>
      <c r="Q38" s="125">
        <f t="shared" si="8"/>
        <v>1.5508051943811878E-4</v>
      </c>
      <c r="R38" s="124">
        <v>4</v>
      </c>
      <c r="S38" s="125">
        <f t="shared" si="9"/>
        <v>3.2648530408025006E-5</v>
      </c>
      <c r="T38" s="124"/>
      <c r="U38" s="125">
        <f t="shared" si="10"/>
        <v>0</v>
      </c>
      <c r="V38" s="124"/>
      <c r="W38" s="125">
        <f t="shared" si="11"/>
        <v>0</v>
      </c>
      <c r="X38" s="124"/>
      <c r="Y38" s="125">
        <f t="shared" si="12"/>
        <v>0</v>
      </c>
      <c r="Z38" s="124"/>
      <c r="AA38" s="125">
        <f t="shared" si="13"/>
        <v>0</v>
      </c>
      <c r="AB38" s="124">
        <v>46</v>
      </c>
      <c r="AC38" s="125">
        <f t="shared" si="14"/>
        <v>3.7545809969228758E-4</v>
      </c>
      <c r="AD38" s="124"/>
      <c r="AE38" s="125">
        <f t="shared" si="15"/>
        <v>0</v>
      </c>
      <c r="AF38" s="124"/>
      <c r="AG38" s="125">
        <f t="shared" si="16"/>
        <v>0</v>
      </c>
      <c r="AH38" s="124"/>
      <c r="AI38" s="125">
        <f t="shared" si="17"/>
        <v>0</v>
      </c>
      <c r="AJ38" s="124"/>
      <c r="AK38" s="125">
        <f t="shared" si="18"/>
        <v>0</v>
      </c>
      <c r="AL38" s="124">
        <v>0</v>
      </c>
      <c r="AM38" s="125">
        <f t="shared" si="19"/>
        <v>0</v>
      </c>
      <c r="AN38" s="124"/>
      <c r="AO38" s="125">
        <f t="shared" si="20"/>
        <v>0</v>
      </c>
      <c r="AP38" s="124"/>
      <c r="AQ38" s="125">
        <f t="shared" si="21"/>
        <v>0</v>
      </c>
      <c r="AR38" s="124">
        <v>158</v>
      </c>
      <c r="AS38" s="125">
        <f t="shared" si="22"/>
        <v>1.2896169511169878E-3</v>
      </c>
      <c r="AT38" s="124"/>
      <c r="AU38" s="125">
        <f t="shared" si="23"/>
        <v>0</v>
      </c>
      <c r="AV38" s="92">
        <f t="shared" si="24"/>
        <v>0</v>
      </c>
    </row>
    <row r="39" spans="1:48" ht="15">
      <c r="A39" s="122" t="s">
        <v>140</v>
      </c>
      <c r="B39" s="128" t="s">
        <v>147</v>
      </c>
      <c r="C39" s="124">
        <v>88768</v>
      </c>
      <c r="D39" s="124">
        <f t="shared" si="32"/>
        <v>88230</v>
      </c>
      <c r="E39" s="125">
        <f t="shared" si="31"/>
        <v>0.99393925739005051</v>
      </c>
      <c r="F39" s="124">
        <f t="shared" si="33"/>
        <v>538</v>
      </c>
      <c r="G39" s="125">
        <f t="shared" si="34"/>
        <v>6.060742609949531E-3</v>
      </c>
      <c r="H39" s="124"/>
      <c r="I39" s="125">
        <f t="shared" si="4"/>
        <v>0</v>
      </c>
      <c r="J39" s="124">
        <v>51</v>
      </c>
      <c r="K39" s="125">
        <f t="shared" si="37"/>
        <v>4.1626876270231886E-4</v>
      </c>
      <c r="L39" s="124">
        <v>59</v>
      </c>
      <c r="M39" s="125">
        <f t="shared" si="38"/>
        <v>4.8156582351836888E-4</v>
      </c>
      <c r="N39" s="124"/>
      <c r="O39" s="125">
        <f t="shared" si="7"/>
        <v>0</v>
      </c>
      <c r="P39" s="124">
        <v>69</v>
      </c>
      <c r="Q39" s="125">
        <f t="shared" si="8"/>
        <v>5.6318714953843137E-4</v>
      </c>
      <c r="R39" s="124">
        <v>21</v>
      </c>
      <c r="S39" s="125">
        <f t="shared" si="9"/>
        <v>1.714047846421313E-4</v>
      </c>
      <c r="T39" s="124"/>
      <c r="U39" s="125">
        <f t="shared" si="10"/>
        <v>0</v>
      </c>
      <c r="V39" s="124"/>
      <c r="W39" s="125">
        <f t="shared" si="11"/>
        <v>0</v>
      </c>
      <c r="X39" s="124"/>
      <c r="Y39" s="125">
        <f t="shared" si="12"/>
        <v>0</v>
      </c>
      <c r="Z39" s="124"/>
      <c r="AA39" s="125">
        <f t="shared" si="13"/>
        <v>0</v>
      </c>
      <c r="AB39" s="124">
        <v>35</v>
      </c>
      <c r="AC39" s="125">
        <f t="shared" si="14"/>
        <v>2.856746410702188E-4</v>
      </c>
      <c r="AD39" s="124"/>
      <c r="AE39" s="125">
        <f t="shared" si="15"/>
        <v>0</v>
      </c>
      <c r="AF39" s="124"/>
      <c r="AG39" s="125">
        <f t="shared" si="16"/>
        <v>0</v>
      </c>
      <c r="AH39" s="124"/>
      <c r="AI39" s="125">
        <f t="shared" si="17"/>
        <v>0</v>
      </c>
      <c r="AJ39" s="124"/>
      <c r="AK39" s="125">
        <f t="shared" si="18"/>
        <v>0</v>
      </c>
      <c r="AL39" s="124">
        <v>0</v>
      </c>
      <c r="AM39" s="125">
        <f t="shared" si="19"/>
        <v>0</v>
      </c>
      <c r="AN39" s="124"/>
      <c r="AO39" s="125">
        <f t="shared" si="20"/>
        <v>0</v>
      </c>
      <c r="AP39" s="124"/>
      <c r="AQ39" s="125">
        <f t="shared" si="21"/>
        <v>0</v>
      </c>
      <c r="AR39" s="124">
        <v>303</v>
      </c>
      <c r="AS39" s="125">
        <f t="shared" si="22"/>
        <v>2.4731261784078943E-3</v>
      </c>
      <c r="AT39" s="124"/>
      <c r="AU39" s="125">
        <f t="shared" si="23"/>
        <v>0</v>
      </c>
      <c r="AV39" s="92">
        <f t="shared" si="24"/>
        <v>0</v>
      </c>
    </row>
    <row r="40" spans="1:48" ht="15">
      <c r="A40" s="122" t="s">
        <v>140</v>
      </c>
      <c r="B40" s="128" t="s">
        <v>133</v>
      </c>
      <c r="C40" s="124">
        <v>98912</v>
      </c>
      <c r="D40" s="124">
        <f t="shared" si="32"/>
        <v>98342</v>
      </c>
      <c r="E40" s="125">
        <f t="shared" si="31"/>
        <v>0.99423730184406345</v>
      </c>
      <c r="F40" s="124">
        <f t="shared" si="33"/>
        <v>570</v>
      </c>
      <c r="G40" s="125">
        <f t="shared" si="34"/>
        <v>5.7626981559365902E-3</v>
      </c>
      <c r="H40" s="124"/>
      <c r="I40" s="125">
        <f t="shared" si="4"/>
        <v>0</v>
      </c>
      <c r="J40" s="124">
        <v>127</v>
      </c>
      <c r="K40" s="125">
        <f t="shared" si="37"/>
        <v>1.0365908404547941E-3</v>
      </c>
      <c r="L40" s="124">
        <v>60</v>
      </c>
      <c r="M40" s="125">
        <f t="shared" si="38"/>
        <v>4.8972795612037517E-4</v>
      </c>
      <c r="N40" s="124"/>
      <c r="O40" s="125">
        <f t="shared" si="7"/>
        <v>0</v>
      </c>
      <c r="P40" s="124">
        <v>70</v>
      </c>
      <c r="Q40" s="125">
        <f t="shared" si="8"/>
        <v>5.7134928214043761E-4</v>
      </c>
      <c r="R40" s="124">
        <v>17</v>
      </c>
      <c r="S40" s="125">
        <f t="shared" si="9"/>
        <v>1.3875625423410629E-4</v>
      </c>
      <c r="T40" s="124"/>
      <c r="U40" s="125">
        <f t="shared" si="10"/>
        <v>0</v>
      </c>
      <c r="V40" s="124"/>
      <c r="W40" s="125">
        <f t="shared" si="11"/>
        <v>0</v>
      </c>
      <c r="X40" s="124"/>
      <c r="Y40" s="125">
        <f t="shared" si="12"/>
        <v>0</v>
      </c>
      <c r="Z40" s="124"/>
      <c r="AA40" s="125">
        <f t="shared" si="13"/>
        <v>0</v>
      </c>
      <c r="AB40" s="124">
        <v>53</v>
      </c>
      <c r="AC40" s="125">
        <f t="shared" si="14"/>
        <v>4.3259302790633138E-4</v>
      </c>
      <c r="AD40" s="124"/>
      <c r="AE40" s="125">
        <f t="shared" si="15"/>
        <v>0</v>
      </c>
      <c r="AF40" s="124"/>
      <c r="AG40" s="125">
        <f t="shared" si="16"/>
        <v>0</v>
      </c>
      <c r="AH40" s="124"/>
      <c r="AI40" s="125">
        <f t="shared" si="17"/>
        <v>0</v>
      </c>
      <c r="AJ40" s="124"/>
      <c r="AK40" s="125">
        <f t="shared" si="18"/>
        <v>0</v>
      </c>
      <c r="AL40" s="124">
        <v>0</v>
      </c>
      <c r="AM40" s="125">
        <f t="shared" si="19"/>
        <v>0</v>
      </c>
      <c r="AN40" s="124"/>
      <c r="AO40" s="125">
        <f t="shared" si="20"/>
        <v>0</v>
      </c>
      <c r="AP40" s="124"/>
      <c r="AQ40" s="125">
        <f t="shared" si="21"/>
        <v>0</v>
      </c>
      <c r="AR40" s="124">
        <v>243</v>
      </c>
      <c r="AS40" s="125">
        <f t="shared" si="22"/>
        <v>1.9833982222875195E-3</v>
      </c>
      <c r="AT40" s="124"/>
      <c r="AU40" s="125">
        <f t="shared" si="23"/>
        <v>0</v>
      </c>
      <c r="AV40" s="92">
        <f t="shared" si="24"/>
        <v>0</v>
      </c>
    </row>
    <row r="41" spans="1:48" ht="15">
      <c r="A41" s="122" t="s">
        <v>140</v>
      </c>
      <c r="B41" s="128" t="s">
        <v>134</v>
      </c>
      <c r="C41" s="124">
        <v>107018</v>
      </c>
      <c r="D41" s="124">
        <f t="shared" si="32"/>
        <v>106380</v>
      </c>
      <c r="E41" s="125">
        <f t="shared" si="31"/>
        <v>0.99403838606589545</v>
      </c>
      <c r="F41" s="124">
        <f t="shared" si="33"/>
        <v>638</v>
      </c>
      <c r="G41" s="125">
        <f t="shared" si="34"/>
        <v>5.961613934104543E-3</v>
      </c>
      <c r="H41" s="124"/>
      <c r="I41" s="125">
        <f t="shared" si="4"/>
        <v>0</v>
      </c>
      <c r="J41" s="124">
        <v>68</v>
      </c>
      <c r="K41" s="125">
        <f t="shared" si="37"/>
        <v>5.5502501693642514E-4</v>
      </c>
      <c r="L41" s="124">
        <v>33</v>
      </c>
      <c r="M41" s="125">
        <f t="shared" si="38"/>
        <v>2.6935037586620634E-4</v>
      </c>
      <c r="N41" s="124"/>
      <c r="O41" s="125">
        <f t="shared" si="7"/>
        <v>0</v>
      </c>
      <c r="P41" s="124">
        <v>59</v>
      </c>
      <c r="Q41" s="125">
        <f t="shared" si="8"/>
        <v>4.8156582351836888E-4</v>
      </c>
      <c r="R41" s="124">
        <v>12</v>
      </c>
      <c r="S41" s="125">
        <f t="shared" si="9"/>
        <v>9.7945591224075026E-5</v>
      </c>
      <c r="T41" s="124"/>
      <c r="U41" s="125">
        <f t="shared" si="10"/>
        <v>0</v>
      </c>
      <c r="V41" s="124"/>
      <c r="W41" s="125">
        <f t="shared" si="11"/>
        <v>0</v>
      </c>
      <c r="X41" s="124"/>
      <c r="Y41" s="125">
        <f t="shared" si="12"/>
        <v>0</v>
      </c>
      <c r="Z41" s="124"/>
      <c r="AA41" s="125">
        <f t="shared" si="13"/>
        <v>0</v>
      </c>
      <c r="AB41" s="124">
        <v>50</v>
      </c>
      <c r="AC41" s="125">
        <f t="shared" si="14"/>
        <v>4.0810663010031262E-4</v>
      </c>
      <c r="AD41" s="124"/>
      <c r="AE41" s="125">
        <f t="shared" si="15"/>
        <v>0</v>
      </c>
      <c r="AF41" s="124"/>
      <c r="AG41" s="125">
        <f t="shared" si="16"/>
        <v>0</v>
      </c>
      <c r="AH41" s="124"/>
      <c r="AI41" s="125">
        <f t="shared" si="17"/>
        <v>0</v>
      </c>
      <c r="AJ41" s="124"/>
      <c r="AK41" s="125">
        <f t="shared" si="18"/>
        <v>0</v>
      </c>
      <c r="AL41" s="124">
        <v>0</v>
      </c>
      <c r="AM41" s="125">
        <f t="shared" si="19"/>
        <v>0</v>
      </c>
      <c r="AN41" s="124"/>
      <c r="AO41" s="125">
        <f t="shared" si="20"/>
        <v>0</v>
      </c>
      <c r="AP41" s="124"/>
      <c r="AQ41" s="125">
        <f t="shared" si="21"/>
        <v>0</v>
      </c>
      <c r="AR41" s="124">
        <v>416</v>
      </c>
      <c r="AS41" s="125">
        <f t="shared" si="22"/>
        <v>3.3954471624346007E-3</v>
      </c>
      <c r="AT41" s="124"/>
      <c r="AU41" s="125">
        <f t="shared" si="23"/>
        <v>0</v>
      </c>
      <c r="AV41" s="92">
        <f t="shared" si="24"/>
        <v>0</v>
      </c>
    </row>
    <row r="42" spans="1:48" ht="15">
      <c r="A42" s="122" t="s">
        <v>145</v>
      </c>
      <c r="B42" s="128" t="s">
        <v>125</v>
      </c>
      <c r="C42" s="124">
        <v>22640</v>
      </c>
      <c r="D42" s="124">
        <f t="shared" si="32"/>
        <v>22618</v>
      </c>
      <c r="E42" s="125">
        <f t="shared" si="31"/>
        <v>0.99902826855123672</v>
      </c>
      <c r="F42" s="124">
        <f t="shared" si="33"/>
        <v>22</v>
      </c>
      <c r="G42" s="125">
        <f t="shared" si="34"/>
        <v>9.7173144876325094E-4</v>
      </c>
      <c r="H42" s="124"/>
      <c r="I42" s="125">
        <f t="shared" si="4"/>
        <v>0</v>
      </c>
      <c r="J42" s="124">
        <v>0</v>
      </c>
      <c r="K42" s="125">
        <f t="shared" si="37"/>
        <v>0</v>
      </c>
      <c r="L42" s="124">
        <v>22</v>
      </c>
      <c r="M42" s="125">
        <f t="shared" si="38"/>
        <v>1.7956691724413756E-4</v>
      </c>
      <c r="N42" s="124"/>
      <c r="O42" s="125">
        <f t="shared" si="7"/>
        <v>0</v>
      </c>
      <c r="P42" s="124">
        <v>0</v>
      </c>
      <c r="Q42" s="125">
        <f t="shared" si="8"/>
        <v>0</v>
      </c>
      <c r="R42" s="124">
        <v>0</v>
      </c>
      <c r="S42" s="125">
        <f t="shared" si="9"/>
        <v>0</v>
      </c>
      <c r="T42" s="124"/>
      <c r="U42" s="125">
        <f t="shared" si="10"/>
        <v>0</v>
      </c>
      <c r="V42" s="124"/>
      <c r="W42" s="125">
        <f t="shared" si="11"/>
        <v>0</v>
      </c>
      <c r="X42" s="124"/>
      <c r="Y42" s="125">
        <f t="shared" si="12"/>
        <v>0</v>
      </c>
      <c r="Z42" s="124"/>
      <c r="AA42" s="125">
        <f t="shared" si="13"/>
        <v>0</v>
      </c>
      <c r="AB42" s="124">
        <v>0</v>
      </c>
      <c r="AC42" s="125">
        <f t="shared" si="14"/>
        <v>0</v>
      </c>
      <c r="AD42" s="124"/>
      <c r="AE42" s="125">
        <f t="shared" si="15"/>
        <v>0</v>
      </c>
      <c r="AF42" s="124"/>
      <c r="AG42" s="125">
        <f t="shared" si="16"/>
        <v>0</v>
      </c>
      <c r="AH42" s="124"/>
      <c r="AI42" s="125">
        <f t="shared" si="17"/>
        <v>0</v>
      </c>
      <c r="AJ42" s="124"/>
      <c r="AK42" s="125">
        <f t="shared" si="18"/>
        <v>0</v>
      </c>
      <c r="AL42" s="124">
        <v>0</v>
      </c>
      <c r="AM42" s="125">
        <f t="shared" si="19"/>
        <v>0</v>
      </c>
      <c r="AN42" s="124"/>
      <c r="AO42" s="125">
        <f t="shared" si="20"/>
        <v>0</v>
      </c>
      <c r="AP42" s="124"/>
      <c r="AQ42" s="125">
        <f t="shared" si="21"/>
        <v>0</v>
      </c>
      <c r="AR42" s="124">
        <v>0</v>
      </c>
      <c r="AS42" s="125">
        <f t="shared" si="22"/>
        <v>0</v>
      </c>
      <c r="AT42" s="124"/>
      <c r="AU42" s="125">
        <f t="shared" si="23"/>
        <v>0</v>
      </c>
      <c r="AV42" s="92">
        <f t="shared" si="24"/>
        <v>0</v>
      </c>
    </row>
    <row r="43" spans="1:48" ht="15">
      <c r="A43" s="122" t="s">
        <v>145</v>
      </c>
      <c r="B43" s="128" t="s">
        <v>138</v>
      </c>
      <c r="C43" s="124">
        <v>46850</v>
      </c>
      <c r="D43" s="124">
        <f t="shared" si="32"/>
        <v>46756</v>
      </c>
      <c r="E43" s="125">
        <f t="shared" si="31"/>
        <v>0.99799359658484521</v>
      </c>
      <c r="F43" s="124">
        <f t="shared" si="33"/>
        <v>94</v>
      </c>
      <c r="G43" s="125">
        <f t="shared" si="34"/>
        <v>2.006403415154749E-3</v>
      </c>
      <c r="H43" s="124"/>
      <c r="I43" s="125">
        <f t="shared" si="4"/>
        <v>0</v>
      </c>
      <c r="J43" s="124">
        <v>26</v>
      </c>
      <c r="K43" s="125">
        <f t="shared" si="37"/>
        <v>2.1221544765216254E-4</v>
      </c>
      <c r="L43" s="124">
        <v>36</v>
      </c>
      <c r="M43" s="125">
        <f t="shared" si="38"/>
        <v>2.9383677367222509E-4</v>
      </c>
      <c r="N43" s="124"/>
      <c r="O43" s="125">
        <f t="shared" si="7"/>
        <v>0</v>
      </c>
      <c r="P43" s="124">
        <v>0</v>
      </c>
      <c r="Q43" s="125">
        <f t="shared" si="8"/>
        <v>0</v>
      </c>
      <c r="R43" s="124">
        <v>0</v>
      </c>
      <c r="S43" s="125">
        <f t="shared" si="9"/>
        <v>0</v>
      </c>
      <c r="T43" s="124"/>
      <c r="U43" s="125">
        <f t="shared" si="10"/>
        <v>0</v>
      </c>
      <c r="V43" s="124"/>
      <c r="W43" s="125">
        <f t="shared" si="11"/>
        <v>0</v>
      </c>
      <c r="X43" s="124"/>
      <c r="Y43" s="125">
        <f t="shared" si="12"/>
        <v>0</v>
      </c>
      <c r="Z43" s="124"/>
      <c r="AA43" s="125">
        <f t="shared" si="13"/>
        <v>0</v>
      </c>
      <c r="AB43" s="124">
        <v>19</v>
      </c>
      <c r="AC43" s="125">
        <f t="shared" si="14"/>
        <v>1.5508051943811878E-4</v>
      </c>
      <c r="AD43" s="124"/>
      <c r="AE43" s="125">
        <f t="shared" si="15"/>
        <v>0</v>
      </c>
      <c r="AF43" s="124"/>
      <c r="AG43" s="125">
        <f t="shared" si="16"/>
        <v>0</v>
      </c>
      <c r="AH43" s="124"/>
      <c r="AI43" s="125">
        <f t="shared" si="17"/>
        <v>0</v>
      </c>
      <c r="AJ43" s="124"/>
      <c r="AK43" s="125">
        <f t="shared" si="18"/>
        <v>0</v>
      </c>
      <c r="AL43" s="124">
        <v>0</v>
      </c>
      <c r="AM43" s="125">
        <f t="shared" si="19"/>
        <v>0</v>
      </c>
      <c r="AN43" s="124"/>
      <c r="AO43" s="125">
        <f t="shared" si="20"/>
        <v>0</v>
      </c>
      <c r="AP43" s="124"/>
      <c r="AQ43" s="125">
        <f t="shared" si="21"/>
        <v>0</v>
      </c>
      <c r="AR43" s="124">
        <v>13</v>
      </c>
      <c r="AS43" s="125">
        <f t="shared" si="22"/>
        <v>1.0610772382608127E-4</v>
      </c>
      <c r="AT43" s="124"/>
      <c r="AU43" s="125">
        <f t="shared" si="23"/>
        <v>0</v>
      </c>
      <c r="AV43" s="92">
        <f t="shared" si="24"/>
        <v>0</v>
      </c>
    </row>
    <row r="44" spans="1:48" ht="15">
      <c r="A44" s="122" t="s">
        <v>145</v>
      </c>
      <c r="B44" s="128" t="s">
        <v>147</v>
      </c>
      <c r="C44" s="124">
        <v>109376</v>
      </c>
      <c r="D44" s="124">
        <f t="shared" si="32"/>
        <v>109075</v>
      </c>
      <c r="E44" s="125">
        <f t="shared" si="31"/>
        <v>0.99724802516091282</v>
      </c>
      <c r="F44" s="124">
        <f t="shared" si="33"/>
        <v>301</v>
      </c>
      <c r="G44" s="125">
        <f t="shared" si="34"/>
        <v>2.7519748390871855E-3</v>
      </c>
      <c r="H44" s="124"/>
      <c r="I44" s="125">
        <f t="shared" si="4"/>
        <v>0</v>
      </c>
      <c r="J44" s="124">
        <v>76</v>
      </c>
      <c r="K44" s="125">
        <f t="shared" si="37"/>
        <v>6.2032207775247511E-4</v>
      </c>
      <c r="L44" s="124">
        <v>85</v>
      </c>
      <c r="M44" s="125">
        <f t="shared" si="38"/>
        <v>6.9378127117053143E-4</v>
      </c>
      <c r="N44" s="124"/>
      <c r="O44" s="125">
        <f t="shared" si="7"/>
        <v>0</v>
      </c>
      <c r="P44" s="124">
        <v>0</v>
      </c>
      <c r="Q44" s="125">
        <f t="shared" si="8"/>
        <v>0</v>
      </c>
      <c r="R44" s="124">
        <v>0</v>
      </c>
      <c r="S44" s="125">
        <f t="shared" si="9"/>
        <v>0</v>
      </c>
      <c r="T44" s="124"/>
      <c r="U44" s="125">
        <f t="shared" si="10"/>
        <v>0</v>
      </c>
      <c r="V44" s="124"/>
      <c r="W44" s="125">
        <f t="shared" si="11"/>
        <v>0</v>
      </c>
      <c r="X44" s="124"/>
      <c r="Y44" s="125">
        <f t="shared" si="12"/>
        <v>0</v>
      </c>
      <c r="Z44" s="124"/>
      <c r="AA44" s="125">
        <f t="shared" si="13"/>
        <v>0</v>
      </c>
      <c r="AB44" s="124">
        <v>75</v>
      </c>
      <c r="AC44" s="125">
        <f t="shared" si="14"/>
        <v>6.1215994515046888E-4</v>
      </c>
      <c r="AD44" s="124"/>
      <c r="AE44" s="125">
        <f t="shared" si="15"/>
        <v>0</v>
      </c>
      <c r="AF44" s="124"/>
      <c r="AG44" s="125">
        <f t="shared" si="16"/>
        <v>0</v>
      </c>
      <c r="AH44" s="124"/>
      <c r="AI44" s="125">
        <f t="shared" si="17"/>
        <v>0</v>
      </c>
      <c r="AJ44" s="124"/>
      <c r="AK44" s="125">
        <f t="shared" si="18"/>
        <v>0</v>
      </c>
      <c r="AL44" s="124">
        <v>0</v>
      </c>
      <c r="AM44" s="125">
        <f t="shared" si="19"/>
        <v>0</v>
      </c>
      <c r="AN44" s="124"/>
      <c r="AO44" s="125">
        <f t="shared" si="20"/>
        <v>0</v>
      </c>
      <c r="AP44" s="124"/>
      <c r="AQ44" s="125">
        <f t="shared" si="21"/>
        <v>0</v>
      </c>
      <c r="AR44" s="124">
        <v>65</v>
      </c>
      <c r="AS44" s="125">
        <f t="shared" si="22"/>
        <v>5.3053861913040644E-4</v>
      </c>
      <c r="AT44" s="124"/>
      <c r="AU44" s="125">
        <f t="shared" si="23"/>
        <v>0</v>
      </c>
      <c r="AV44" s="92">
        <f t="shared" si="24"/>
        <v>0</v>
      </c>
    </row>
    <row r="45" spans="1:48" ht="15">
      <c r="A45" s="122" t="s">
        <v>145</v>
      </c>
      <c r="B45" s="128" t="s">
        <v>133</v>
      </c>
      <c r="C45" s="124">
        <v>60342</v>
      </c>
      <c r="D45" s="124">
        <f t="shared" si="32"/>
        <v>60125</v>
      </c>
      <c r="E45" s="125">
        <f t="shared" si="31"/>
        <v>0.99640383149381861</v>
      </c>
      <c r="F45" s="124">
        <f t="shared" si="33"/>
        <v>217</v>
      </c>
      <c r="G45" s="125">
        <f t="shared" si="34"/>
        <v>3.5961685061814326E-3</v>
      </c>
      <c r="H45" s="124"/>
      <c r="I45" s="125">
        <f t="shared" si="4"/>
        <v>0</v>
      </c>
      <c r="J45" s="124">
        <v>51</v>
      </c>
      <c r="K45" s="125">
        <f t="shared" si="37"/>
        <v>4.1626876270231886E-4</v>
      </c>
      <c r="L45" s="124">
        <v>47</v>
      </c>
      <c r="M45" s="125">
        <f t="shared" si="38"/>
        <v>3.8362023229429387E-4</v>
      </c>
      <c r="N45" s="124"/>
      <c r="O45" s="125">
        <f t="shared" si="7"/>
        <v>0</v>
      </c>
      <c r="P45" s="124">
        <v>0</v>
      </c>
      <c r="Q45" s="125">
        <f t="shared" si="8"/>
        <v>0</v>
      </c>
      <c r="R45" s="124">
        <v>0</v>
      </c>
      <c r="S45" s="125">
        <f t="shared" si="9"/>
        <v>0</v>
      </c>
      <c r="T45" s="124"/>
      <c r="U45" s="125">
        <f t="shared" si="10"/>
        <v>0</v>
      </c>
      <c r="V45" s="124"/>
      <c r="W45" s="125">
        <f t="shared" si="11"/>
        <v>0</v>
      </c>
      <c r="X45" s="124"/>
      <c r="Y45" s="125">
        <f t="shared" si="12"/>
        <v>0</v>
      </c>
      <c r="Z45" s="124"/>
      <c r="AA45" s="125">
        <f t="shared" si="13"/>
        <v>0</v>
      </c>
      <c r="AB45" s="124">
        <v>46</v>
      </c>
      <c r="AC45" s="125">
        <f t="shared" si="14"/>
        <v>3.7545809969228758E-4</v>
      </c>
      <c r="AD45" s="124"/>
      <c r="AE45" s="125">
        <f t="shared" si="15"/>
        <v>0</v>
      </c>
      <c r="AF45" s="124"/>
      <c r="AG45" s="125">
        <f t="shared" si="16"/>
        <v>0</v>
      </c>
      <c r="AH45" s="124"/>
      <c r="AI45" s="125">
        <f t="shared" si="17"/>
        <v>0</v>
      </c>
      <c r="AJ45" s="124"/>
      <c r="AK45" s="125">
        <f t="shared" si="18"/>
        <v>0</v>
      </c>
      <c r="AL45" s="124">
        <v>0</v>
      </c>
      <c r="AM45" s="125">
        <f t="shared" si="19"/>
        <v>0</v>
      </c>
      <c r="AN45" s="124"/>
      <c r="AO45" s="125">
        <f t="shared" si="20"/>
        <v>0</v>
      </c>
      <c r="AP45" s="124"/>
      <c r="AQ45" s="125">
        <f t="shared" si="21"/>
        <v>0</v>
      </c>
      <c r="AR45" s="124">
        <v>73</v>
      </c>
      <c r="AS45" s="125">
        <f t="shared" si="22"/>
        <v>5.9583567994645641E-4</v>
      </c>
      <c r="AT45" s="124"/>
      <c r="AU45" s="125">
        <f t="shared" si="23"/>
        <v>0</v>
      </c>
      <c r="AV45" s="92">
        <f t="shared" si="24"/>
        <v>0</v>
      </c>
    </row>
    <row r="46" spans="1:48" ht="15">
      <c r="A46" s="122" t="s">
        <v>135</v>
      </c>
      <c r="B46" s="128" t="s">
        <v>125</v>
      </c>
      <c r="C46" s="124">
        <v>52699</v>
      </c>
      <c r="D46" s="124">
        <f t="shared" si="32"/>
        <v>52564</v>
      </c>
      <c r="E46" s="125">
        <f t="shared" si="31"/>
        <v>0.99743828156131997</v>
      </c>
      <c r="F46" s="124">
        <f t="shared" si="33"/>
        <v>135</v>
      </c>
      <c r="G46" s="125">
        <f t="shared" si="34"/>
        <v>2.5617184386800508E-3</v>
      </c>
      <c r="H46" s="124"/>
      <c r="I46" s="125">
        <f t="shared" si="4"/>
        <v>0</v>
      </c>
      <c r="J46" s="124">
        <v>17</v>
      </c>
      <c r="K46" s="125">
        <f t="shared" si="37"/>
        <v>1.3875625423410629E-4</v>
      </c>
      <c r="L46" s="124">
        <v>51</v>
      </c>
      <c r="M46" s="125">
        <f t="shared" si="38"/>
        <v>4.1626876270231886E-4</v>
      </c>
      <c r="N46" s="124"/>
      <c r="O46" s="125">
        <f t="shared" si="7"/>
        <v>0</v>
      </c>
      <c r="P46" s="124">
        <v>0</v>
      </c>
      <c r="Q46" s="125">
        <f t="shared" si="8"/>
        <v>0</v>
      </c>
      <c r="R46" s="124">
        <v>0</v>
      </c>
      <c r="S46" s="125">
        <f t="shared" si="9"/>
        <v>0</v>
      </c>
      <c r="T46" s="124"/>
      <c r="U46" s="125">
        <f t="shared" si="10"/>
        <v>0</v>
      </c>
      <c r="V46" s="124"/>
      <c r="W46" s="125">
        <f t="shared" si="11"/>
        <v>0</v>
      </c>
      <c r="X46" s="124"/>
      <c r="Y46" s="125">
        <f t="shared" si="12"/>
        <v>0</v>
      </c>
      <c r="Z46" s="124"/>
      <c r="AA46" s="125">
        <f t="shared" si="13"/>
        <v>0</v>
      </c>
      <c r="AB46" s="124">
        <v>56</v>
      </c>
      <c r="AC46" s="125">
        <f t="shared" si="14"/>
        <v>4.5707942571235013E-4</v>
      </c>
      <c r="AD46" s="124"/>
      <c r="AE46" s="125">
        <f t="shared" si="15"/>
        <v>0</v>
      </c>
      <c r="AF46" s="124"/>
      <c r="AG46" s="125">
        <f t="shared" si="16"/>
        <v>0</v>
      </c>
      <c r="AH46" s="124"/>
      <c r="AI46" s="125">
        <f t="shared" si="17"/>
        <v>0</v>
      </c>
      <c r="AJ46" s="124"/>
      <c r="AK46" s="125">
        <f t="shared" si="18"/>
        <v>0</v>
      </c>
      <c r="AL46" s="124">
        <v>0</v>
      </c>
      <c r="AM46" s="125">
        <f t="shared" si="19"/>
        <v>0</v>
      </c>
      <c r="AN46" s="124"/>
      <c r="AO46" s="125">
        <f t="shared" si="20"/>
        <v>0</v>
      </c>
      <c r="AP46" s="124"/>
      <c r="AQ46" s="125">
        <f t="shared" si="21"/>
        <v>0</v>
      </c>
      <c r="AR46" s="124">
        <v>11</v>
      </c>
      <c r="AS46" s="125">
        <f t="shared" si="22"/>
        <v>8.9783458622068779E-5</v>
      </c>
      <c r="AT46" s="124"/>
      <c r="AU46" s="125">
        <f t="shared" si="23"/>
        <v>0</v>
      </c>
      <c r="AV46" s="92">
        <f t="shared" si="24"/>
        <v>0</v>
      </c>
    </row>
    <row r="47" spans="1:48" ht="15">
      <c r="A47" s="122" t="s">
        <v>135</v>
      </c>
      <c r="B47" s="128" t="s">
        <v>138</v>
      </c>
      <c r="C47" s="124">
        <v>46504</v>
      </c>
      <c r="D47" s="124">
        <f t="shared" si="32"/>
        <v>46328</v>
      </c>
      <c r="E47" s="125">
        <f t="shared" si="31"/>
        <v>0.99621537932220883</v>
      </c>
      <c r="F47" s="124">
        <f t="shared" si="33"/>
        <v>176</v>
      </c>
      <c r="G47" s="125">
        <f t="shared" si="34"/>
        <v>3.7846206777911577E-3</v>
      </c>
      <c r="H47" s="124"/>
      <c r="I47" s="125">
        <f t="shared" si="4"/>
        <v>0</v>
      </c>
      <c r="J47" s="124">
        <v>57</v>
      </c>
      <c r="K47" s="125">
        <f t="shared" si="37"/>
        <v>4.6524155831435636E-4</v>
      </c>
      <c r="L47" s="124">
        <v>7</v>
      </c>
      <c r="M47" s="125">
        <f t="shared" si="38"/>
        <v>5.7134928214043766E-5</v>
      </c>
      <c r="N47" s="124"/>
      <c r="O47" s="125">
        <f t="shared" si="7"/>
        <v>0</v>
      </c>
      <c r="P47" s="124">
        <v>0</v>
      </c>
      <c r="Q47" s="125">
        <f t="shared" si="8"/>
        <v>0</v>
      </c>
      <c r="R47" s="124">
        <v>0</v>
      </c>
      <c r="S47" s="125">
        <f t="shared" si="9"/>
        <v>0</v>
      </c>
      <c r="T47" s="124"/>
      <c r="U47" s="125">
        <f t="shared" si="10"/>
        <v>0</v>
      </c>
      <c r="V47" s="124"/>
      <c r="W47" s="125">
        <f t="shared" si="11"/>
        <v>0</v>
      </c>
      <c r="X47" s="124"/>
      <c r="Y47" s="125">
        <f t="shared" si="12"/>
        <v>0</v>
      </c>
      <c r="Z47" s="124"/>
      <c r="AA47" s="125">
        <f t="shared" si="13"/>
        <v>0</v>
      </c>
      <c r="AB47" s="124">
        <v>73</v>
      </c>
      <c r="AC47" s="125">
        <f t="shared" si="14"/>
        <v>5.9583567994645641E-4</v>
      </c>
      <c r="AD47" s="124"/>
      <c r="AE47" s="125">
        <f t="shared" si="15"/>
        <v>0</v>
      </c>
      <c r="AF47" s="124"/>
      <c r="AG47" s="125">
        <f t="shared" si="16"/>
        <v>0</v>
      </c>
      <c r="AH47" s="124"/>
      <c r="AI47" s="125">
        <f t="shared" si="17"/>
        <v>0</v>
      </c>
      <c r="AJ47" s="124"/>
      <c r="AK47" s="125">
        <f t="shared" si="18"/>
        <v>0</v>
      </c>
      <c r="AL47" s="124">
        <v>0</v>
      </c>
      <c r="AM47" s="125">
        <f t="shared" si="19"/>
        <v>0</v>
      </c>
      <c r="AN47" s="124"/>
      <c r="AO47" s="125">
        <f t="shared" si="20"/>
        <v>0</v>
      </c>
      <c r="AP47" s="124"/>
      <c r="AQ47" s="125">
        <f t="shared" si="21"/>
        <v>0</v>
      </c>
      <c r="AR47" s="124">
        <v>39</v>
      </c>
      <c r="AS47" s="125">
        <f t="shared" si="22"/>
        <v>3.1832317147824384E-4</v>
      </c>
      <c r="AT47" s="124"/>
      <c r="AU47" s="125">
        <f t="shared" si="23"/>
        <v>0</v>
      </c>
      <c r="AV47" s="92">
        <f t="shared" si="24"/>
        <v>0</v>
      </c>
    </row>
    <row r="48" spans="1:48" ht="15">
      <c r="A48" s="122" t="s">
        <v>135</v>
      </c>
      <c r="B48" s="128" t="s">
        <v>147</v>
      </c>
      <c r="C48" s="124">
        <v>0</v>
      </c>
      <c r="D48" s="124">
        <f t="shared" si="32"/>
        <v>0</v>
      </c>
      <c r="E48" s="125"/>
      <c r="F48" s="124">
        <f t="shared" si="33"/>
        <v>0</v>
      </c>
      <c r="G48" s="125"/>
      <c r="H48" s="124"/>
      <c r="I48" s="125">
        <f t="shared" si="4"/>
        <v>0</v>
      </c>
      <c r="J48" s="124">
        <v>0</v>
      </c>
      <c r="K48" s="125">
        <f t="shared" si="37"/>
        <v>0</v>
      </c>
      <c r="L48" s="124">
        <v>0</v>
      </c>
      <c r="M48" s="125">
        <f t="shared" si="38"/>
        <v>0</v>
      </c>
      <c r="N48" s="124"/>
      <c r="O48" s="125">
        <f t="shared" si="7"/>
        <v>0</v>
      </c>
      <c r="P48" s="124">
        <v>0</v>
      </c>
      <c r="Q48" s="125">
        <f t="shared" si="8"/>
        <v>0</v>
      </c>
      <c r="R48" s="124">
        <v>0</v>
      </c>
      <c r="S48" s="125">
        <f t="shared" si="9"/>
        <v>0</v>
      </c>
      <c r="T48" s="124">
        <v>0</v>
      </c>
      <c r="U48" s="125">
        <f t="shared" si="10"/>
        <v>0</v>
      </c>
      <c r="V48" s="124"/>
      <c r="W48" s="125">
        <f t="shared" si="11"/>
        <v>0</v>
      </c>
      <c r="X48" s="124"/>
      <c r="Y48" s="125">
        <f t="shared" si="12"/>
        <v>0</v>
      </c>
      <c r="Z48" s="124"/>
      <c r="AA48" s="125">
        <f t="shared" si="13"/>
        <v>0</v>
      </c>
      <c r="AB48" s="124">
        <v>0</v>
      </c>
      <c r="AC48" s="125">
        <f t="shared" si="14"/>
        <v>0</v>
      </c>
      <c r="AD48" s="124"/>
      <c r="AE48" s="125">
        <f t="shared" si="15"/>
        <v>0</v>
      </c>
      <c r="AF48" s="124"/>
      <c r="AG48" s="125">
        <f t="shared" si="16"/>
        <v>0</v>
      </c>
      <c r="AH48" s="124"/>
      <c r="AI48" s="125">
        <f t="shared" si="17"/>
        <v>0</v>
      </c>
      <c r="AJ48" s="124"/>
      <c r="AK48" s="125">
        <f t="shared" si="18"/>
        <v>0</v>
      </c>
      <c r="AL48" s="124">
        <v>0</v>
      </c>
      <c r="AM48" s="125">
        <f t="shared" si="19"/>
        <v>0</v>
      </c>
      <c r="AN48" s="124"/>
      <c r="AO48" s="125">
        <f t="shared" si="20"/>
        <v>0</v>
      </c>
      <c r="AP48" s="124"/>
      <c r="AQ48" s="125">
        <f t="shared" si="21"/>
        <v>0</v>
      </c>
      <c r="AR48" s="124">
        <v>0</v>
      </c>
      <c r="AS48" s="125">
        <f t="shared" si="22"/>
        <v>0</v>
      </c>
      <c r="AT48" s="124"/>
      <c r="AU48" s="125">
        <f t="shared" si="23"/>
        <v>0</v>
      </c>
      <c r="AV48" s="92">
        <f t="shared" si="24"/>
        <v>0</v>
      </c>
    </row>
    <row r="49" spans="1:48" ht="15">
      <c r="A49" s="122" t="s">
        <v>135</v>
      </c>
      <c r="B49" s="128" t="s">
        <v>133</v>
      </c>
      <c r="C49" s="124">
        <v>40732</v>
      </c>
      <c r="D49" s="124">
        <f t="shared" si="32"/>
        <v>40247</v>
      </c>
      <c r="E49" s="125">
        <f t="shared" ref="E49:E146" si="39">D49/C49</f>
        <v>0.98809289993125793</v>
      </c>
      <c r="F49" s="124">
        <f t="shared" si="33"/>
        <v>485</v>
      </c>
      <c r="G49" s="125">
        <f t="shared" ref="G49:G146" si="40">F49/C49</f>
        <v>1.1907100068742021E-2</v>
      </c>
      <c r="H49" s="124"/>
      <c r="I49" s="125">
        <f t="shared" si="4"/>
        <v>0</v>
      </c>
      <c r="J49" s="124">
        <v>159</v>
      </c>
      <c r="K49" s="125">
        <f t="shared" si="37"/>
        <v>1.2977790837189942E-3</v>
      </c>
      <c r="L49" s="124">
        <v>140</v>
      </c>
      <c r="M49" s="125">
        <f t="shared" si="38"/>
        <v>1.1426985642808752E-3</v>
      </c>
      <c r="N49" s="124"/>
      <c r="O49" s="125">
        <f t="shared" si="7"/>
        <v>0</v>
      </c>
      <c r="P49" s="124">
        <v>0</v>
      </c>
      <c r="Q49" s="125">
        <f t="shared" si="8"/>
        <v>0</v>
      </c>
      <c r="R49" s="124">
        <v>0</v>
      </c>
      <c r="S49" s="125">
        <f t="shared" si="9"/>
        <v>0</v>
      </c>
      <c r="T49" s="124"/>
      <c r="U49" s="125">
        <f t="shared" si="10"/>
        <v>0</v>
      </c>
      <c r="V49" s="124"/>
      <c r="W49" s="125">
        <f t="shared" si="11"/>
        <v>0</v>
      </c>
      <c r="X49" s="124"/>
      <c r="Y49" s="125">
        <f t="shared" si="12"/>
        <v>0</v>
      </c>
      <c r="Z49" s="124"/>
      <c r="AA49" s="125">
        <f t="shared" si="13"/>
        <v>0</v>
      </c>
      <c r="AB49" s="124">
        <v>139</v>
      </c>
      <c r="AC49" s="125">
        <f t="shared" si="14"/>
        <v>1.1345364316788691E-3</v>
      </c>
      <c r="AD49" s="124"/>
      <c r="AE49" s="125">
        <f t="shared" si="15"/>
        <v>0</v>
      </c>
      <c r="AF49" s="124"/>
      <c r="AG49" s="125">
        <f t="shared" si="16"/>
        <v>0</v>
      </c>
      <c r="AH49" s="124"/>
      <c r="AI49" s="125">
        <f t="shared" si="17"/>
        <v>0</v>
      </c>
      <c r="AJ49" s="124"/>
      <c r="AK49" s="125">
        <f t="shared" si="18"/>
        <v>0</v>
      </c>
      <c r="AL49" s="124">
        <v>0</v>
      </c>
      <c r="AM49" s="125">
        <f t="shared" si="19"/>
        <v>0</v>
      </c>
      <c r="AN49" s="124"/>
      <c r="AO49" s="125">
        <f t="shared" si="20"/>
        <v>0</v>
      </c>
      <c r="AP49" s="124"/>
      <c r="AQ49" s="125">
        <f t="shared" si="21"/>
        <v>0</v>
      </c>
      <c r="AR49" s="124">
        <v>47</v>
      </c>
      <c r="AS49" s="125">
        <f t="shared" si="22"/>
        <v>3.8362023229429387E-4</v>
      </c>
      <c r="AT49" s="124"/>
      <c r="AU49" s="125">
        <f t="shared" si="23"/>
        <v>0</v>
      </c>
      <c r="AV49" s="92">
        <f t="shared" si="24"/>
        <v>0</v>
      </c>
    </row>
    <row r="50" spans="1:48" ht="15">
      <c r="A50" s="122" t="s">
        <v>135</v>
      </c>
      <c r="B50" s="128" t="s">
        <v>134</v>
      </c>
      <c r="C50" s="124">
        <v>50657</v>
      </c>
      <c r="D50" s="124">
        <f t="shared" si="32"/>
        <v>50006</v>
      </c>
      <c r="E50" s="125">
        <f t="shared" si="39"/>
        <v>0.98714886392798629</v>
      </c>
      <c r="F50" s="124">
        <f t="shared" si="33"/>
        <v>651</v>
      </c>
      <c r="G50" s="125">
        <f t="shared" si="40"/>
        <v>1.285113607201374E-2</v>
      </c>
      <c r="H50" s="124"/>
      <c r="I50" s="125">
        <f t="shared" si="4"/>
        <v>0</v>
      </c>
      <c r="J50" s="124">
        <v>193</v>
      </c>
      <c r="K50" s="125">
        <f t="shared" si="37"/>
        <v>1.5752915921872068E-3</v>
      </c>
      <c r="L50" s="124">
        <v>205</v>
      </c>
      <c r="M50" s="125">
        <f t="shared" si="38"/>
        <v>1.6732371834112818E-3</v>
      </c>
      <c r="N50" s="124"/>
      <c r="O50" s="125">
        <f t="shared" si="7"/>
        <v>0</v>
      </c>
      <c r="P50" s="124">
        <v>0</v>
      </c>
      <c r="Q50" s="125">
        <f t="shared" si="8"/>
        <v>0</v>
      </c>
      <c r="R50" s="124">
        <v>0</v>
      </c>
      <c r="S50" s="125">
        <f t="shared" si="9"/>
        <v>0</v>
      </c>
      <c r="T50" s="124"/>
      <c r="U50" s="125">
        <f t="shared" si="10"/>
        <v>0</v>
      </c>
      <c r="V50" s="124"/>
      <c r="W50" s="125">
        <f t="shared" si="11"/>
        <v>0</v>
      </c>
      <c r="X50" s="124"/>
      <c r="Y50" s="125">
        <f t="shared" si="12"/>
        <v>0</v>
      </c>
      <c r="Z50" s="124"/>
      <c r="AA50" s="125">
        <f t="shared" si="13"/>
        <v>0</v>
      </c>
      <c r="AB50" s="124">
        <v>184</v>
      </c>
      <c r="AC50" s="125">
        <f t="shared" si="14"/>
        <v>1.5018323987691503E-3</v>
      </c>
      <c r="AD50" s="124"/>
      <c r="AE50" s="125">
        <f t="shared" si="15"/>
        <v>0</v>
      </c>
      <c r="AF50" s="124"/>
      <c r="AG50" s="125">
        <f t="shared" si="16"/>
        <v>0</v>
      </c>
      <c r="AH50" s="124"/>
      <c r="AI50" s="125">
        <f t="shared" si="17"/>
        <v>0</v>
      </c>
      <c r="AJ50" s="124"/>
      <c r="AK50" s="125">
        <f t="shared" si="18"/>
        <v>0</v>
      </c>
      <c r="AL50" s="124">
        <v>0</v>
      </c>
      <c r="AM50" s="125">
        <f t="shared" si="19"/>
        <v>0</v>
      </c>
      <c r="AN50" s="124"/>
      <c r="AO50" s="125">
        <f t="shared" si="20"/>
        <v>0</v>
      </c>
      <c r="AP50" s="124"/>
      <c r="AQ50" s="125">
        <f t="shared" si="21"/>
        <v>0</v>
      </c>
      <c r="AR50" s="124">
        <v>69</v>
      </c>
      <c r="AS50" s="125">
        <f t="shared" si="22"/>
        <v>5.6318714953843137E-4</v>
      </c>
      <c r="AT50" s="124"/>
      <c r="AU50" s="125">
        <f t="shared" si="23"/>
        <v>0</v>
      </c>
      <c r="AV50" s="92">
        <f t="shared" si="24"/>
        <v>0</v>
      </c>
    </row>
    <row r="51" spans="1:48" ht="15">
      <c r="A51" s="122" t="s">
        <v>142</v>
      </c>
      <c r="B51" s="128" t="s">
        <v>126</v>
      </c>
      <c r="C51" s="124">
        <v>60168</v>
      </c>
      <c r="D51" s="124">
        <f t="shared" si="32"/>
        <v>60128</v>
      </c>
      <c r="E51" s="125">
        <f t="shared" si="39"/>
        <v>0.99933519478792709</v>
      </c>
      <c r="F51" s="124">
        <f t="shared" si="33"/>
        <v>40</v>
      </c>
      <c r="G51" s="125">
        <f t="shared" si="40"/>
        <v>6.6480521207286261E-4</v>
      </c>
      <c r="H51" s="124"/>
      <c r="I51" s="125">
        <f t="shared" si="4"/>
        <v>0</v>
      </c>
      <c r="J51" s="124">
        <v>30</v>
      </c>
      <c r="K51" s="125">
        <f t="shared" si="37"/>
        <v>2.4486397806018758E-4</v>
      </c>
      <c r="L51" s="124">
        <v>1</v>
      </c>
      <c r="M51" s="125">
        <f t="shared" si="38"/>
        <v>8.1621326020062516E-6</v>
      </c>
      <c r="N51" s="124"/>
      <c r="O51" s="125">
        <f t="shared" si="7"/>
        <v>0</v>
      </c>
      <c r="P51" s="124">
        <v>0</v>
      </c>
      <c r="Q51" s="125">
        <f t="shared" si="8"/>
        <v>0</v>
      </c>
      <c r="R51" s="124">
        <v>0</v>
      </c>
      <c r="S51" s="125">
        <f t="shared" si="9"/>
        <v>0</v>
      </c>
      <c r="T51" s="124">
        <v>0</v>
      </c>
      <c r="U51" s="125">
        <f t="shared" si="10"/>
        <v>0</v>
      </c>
      <c r="V51" s="124"/>
      <c r="W51" s="125">
        <f t="shared" si="11"/>
        <v>0</v>
      </c>
      <c r="X51" s="124"/>
      <c r="Y51" s="125">
        <f t="shared" si="12"/>
        <v>0</v>
      </c>
      <c r="Z51" s="124"/>
      <c r="AA51" s="125">
        <f t="shared" si="13"/>
        <v>0</v>
      </c>
      <c r="AB51" s="124">
        <v>9</v>
      </c>
      <c r="AC51" s="125">
        <f t="shared" si="14"/>
        <v>7.3459193418056273E-5</v>
      </c>
      <c r="AD51" s="124"/>
      <c r="AE51" s="125">
        <f t="shared" si="15"/>
        <v>0</v>
      </c>
      <c r="AF51" s="124"/>
      <c r="AG51" s="125">
        <f t="shared" si="16"/>
        <v>0</v>
      </c>
      <c r="AH51" s="124"/>
      <c r="AI51" s="125">
        <f t="shared" si="17"/>
        <v>0</v>
      </c>
      <c r="AJ51" s="124"/>
      <c r="AK51" s="125">
        <f t="shared" si="18"/>
        <v>0</v>
      </c>
      <c r="AL51" s="124">
        <v>0</v>
      </c>
      <c r="AM51" s="125">
        <f t="shared" si="19"/>
        <v>0</v>
      </c>
      <c r="AN51" s="124"/>
      <c r="AO51" s="125">
        <f t="shared" si="20"/>
        <v>0</v>
      </c>
      <c r="AP51" s="124"/>
      <c r="AQ51" s="125">
        <f t="shared" si="21"/>
        <v>0</v>
      </c>
      <c r="AR51" s="124">
        <v>0</v>
      </c>
      <c r="AS51" s="125">
        <f t="shared" si="22"/>
        <v>0</v>
      </c>
      <c r="AT51" s="124"/>
      <c r="AU51" s="125">
        <f t="shared" si="23"/>
        <v>0</v>
      </c>
      <c r="AV51" s="92">
        <f t="shared" si="24"/>
        <v>0</v>
      </c>
    </row>
    <row r="52" spans="1:48" ht="15">
      <c r="A52" s="122" t="s">
        <v>142</v>
      </c>
      <c r="B52" s="128" t="s">
        <v>147</v>
      </c>
      <c r="C52" s="124">
        <v>125428</v>
      </c>
      <c r="D52" s="124">
        <f t="shared" si="32"/>
        <v>125147</v>
      </c>
      <c r="E52" s="125">
        <f t="shared" si="39"/>
        <v>0.99775967088688333</v>
      </c>
      <c r="F52" s="124">
        <f t="shared" si="33"/>
        <v>281</v>
      </c>
      <c r="G52" s="125">
        <f t="shared" si="40"/>
        <v>2.2403291131166884E-3</v>
      </c>
      <c r="H52" s="124"/>
      <c r="I52" s="125">
        <f t="shared" si="4"/>
        <v>0</v>
      </c>
      <c r="J52" s="124">
        <v>115</v>
      </c>
      <c r="K52" s="125">
        <f t="shared" si="37"/>
        <v>9.3864524923071896E-4</v>
      </c>
      <c r="L52" s="124">
        <v>40</v>
      </c>
      <c r="M52" s="125">
        <f t="shared" si="38"/>
        <v>3.2648530408025008E-4</v>
      </c>
      <c r="N52" s="124"/>
      <c r="O52" s="125">
        <f t="shared" si="7"/>
        <v>0</v>
      </c>
      <c r="P52" s="124">
        <v>0</v>
      </c>
      <c r="Q52" s="125">
        <f t="shared" si="8"/>
        <v>0</v>
      </c>
      <c r="R52" s="124">
        <v>0</v>
      </c>
      <c r="S52" s="125">
        <f t="shared" si="9"/>
        <v>0</v>
      </c>
      <c r="T52" s="124">
        <v>0</v>
      </c>
      <c r="U52" s="125">
        <f t="shared" si="10"/>
        <v>0</v>
      </c>
      <c r="V52" s="124"/>
      <c r="W52" s="125">
        <f t="shared" si="11"/>
        <v>0</v>
      </c>
      <c r="X52" s="124"/>
      <c r="Y52" s="125">
        <f t="shared" si="12"/>
        <v>0</v>
      </c>
      <c r="Z52" s="124"/>
      <c r="AA52" s="125">
        <f t="shared" si="13"/>
        <v>0</v>
      </c>
      <c r="AB52" s="124">
        <v>96</v>
      </c>
      <c r="AC52" s="125">
        <f t="shared" si="14"/>
        <v>7.8356472979260021E-4</v>
      </c>
      <c r="AD52" s="124"/>
      <c r="AE52" s="125">
        <f t="shared" si="15"/>
        <v>0</v>
      </c>
      <c r="AF52" s="124"/>
      <c r="AG52" s="125">
        <f t="shared" si="16"/>
        <v>0</v>
      </c>
      <c r="AH52" s="124"/>
      <c r="AI52" s="125">
        <f t="shared" si="17"/>
        <v>0</v>
      </c>
      <c r="AJ52" s="124"/>
      <c r="AK52" s="125">
        <f t="shared" si="18"/>
        <v>0</v>
      </c>
      <c r="AL52" s="124">
        <v>0</v>
      </c>
      <c r="AM52" s="125">
        <f t="shared" si="19"/>
        <v>0</v>
      </c>
      <c r="AN52" s="124"/>
      <c r="AO52" s="125">
        <f t="shared" si="20"/>
        <v>0</v>
      </c>
      <c r="AP52" s="124"/>
      <c r="AQ52" s="125">
        <f t="shared" si="21"/>
        <v>0</v>
      </c>
      <c r="AR52" s="124">
        <v>30</v>
      </c>
      <c r="AS52" s="125">
        <f t="shared" si="22"/>
        <v>2.4486397806018758E-4</v>
      </c>
      <c r="AT52" s="124"/>
      <c r="AU52" s="125">
        <f t="shared" si="23"/>
        <v>0</v>
      </c>
      <c r="AV52" s="92">
        <f t="shared" si="24"/>
        <v>0</v>
      </c>
    </row>
    <row r="53" spans="1:48" ht="15">
      <c r="A53" s="122" t="s">
        <v>142</v>
      </c>
      <c r="B53" s="128" t="s">
        <v>133</v>
      </c>
      <c r="C53" s="124">
        <v>118323</v>
      </c>
      <c r="D53" s="124">
        <f t="shared" si="32"/>
        <v>117546</v>
      </c>
      <c r="E53" s="125">
        <f t="shared" si="39"/>
        <v>0.99343322938059375</v>
      </c>
      <c r="F53" s="124">
        <f t="shared" si="33"/>
        <v>777</v>
      </c>
      <c r="G53" s="125">
        <f t="shared" si="40"/>
        <v>6.5667706194062021E-3</v>
      </c>
      <c r="H53" s="124"/>
      <c r="I53" s="125">
        <f t="shared" si="4"/>
        <v>0</v>
      </c>
      <c r="J53" s="124">
        <v>586</v>
      </c>
      <c r="K53" s="125">
        <f t="shared" si="37"/>
        <v>4.7830097047756636E-3</v>
      </c>
      <c r="L53" s="124">
        <v>68</v>
      </c>
      <c r="M53" s="125">
        <f t="shared" si="38"/>
        <v>5.5502501693642514E-4</v>
      </c>
      <c r="N53" s="124"/>
      <c r="O53" s="125">
        <f t="shared" si="7"/>
        <v>0</v>
      </c>
      <c r="P53" s="124">
        <v>0</v>
      </c>
      <c r="Q53" s="125">
        <f t="shared" si="8"/>
        <v>0</v>
      </c>
      <c r="R53" s="124">
        <v>0</v>
      </c>
      <c r="S53" s="125">
        <f t="shared" si="9"/>
        <v>0</v>
      </c>
      <c r="T53" s="124">
        <v>0</v>
      </c>
      <c r="U53" s="125">
        <f t="shared" si="10"/>
        <v>0</v>
      </c>
      <c r="V53" s="124"/>
      <c r="W53" s="125">
        <f t="shared" si="11"/>
        <v>0</v>
      </c>
      <c r="X53" s="124"/>
      <c r="Y53" s="125">
        <f t="shared" si="12"/>
        <v>0</v>
      </c>
      <c r="Z53" s="124"/>
      <c r="AA53" s="125">
        <f t="shared" si="13"/>
        <v>0</v>
      </c>
      <c r="AB53" s="124">
        <v>89</v>
      </c>
      <c r="AC53" s="125">
        <f t="shared" si="14"/>
        <v>7.2642980157855647E-4</v>
      </c>
      <c r="AD53" s="124"/>
      <c r="AE53" s="125">
        <f t="shared" si="15"/>
        <v>0</v>
      </c>
      <c r="AF53" s="124"/>
      <c r="AG53" s="125">
        <f t="shared" si="16"/>
        <v>0</v>
      </c>
      <c r="AH53" s="124"/>
      <c r="AI53" s="125">
        <f t="shared" si="17"/>
        <v>0</v>
      </c>
      <c r="AJ53" s="124"/>
      <c r="AK53" s="125">
        <f t="shared" si="18"/>
        <v>0</v>
      </c>
      <c r="AL53" s="124">
        <v>0</v>
      </c>
      <c r="AM53" s="125">
        <f t="shared" si="19"/>
        <v>0</v>
      </c>
      <c r="AN53" s="124"/>
      <c r="AO53" s="125">
        <f t="shared" si="20"/>
        <v>0</v>
      </c>
      <c r="AP53" s="124"/>
      <c r="AQ53" s="125">
        <f t="shared" si="21"/>
        <v>0</v>
      </c>
      <c r="AR53" s="124">
        <v>34</v>
      </c>
      <c r="AS53" s="125">
        <f t="shared" si="22"/>
        <v>2.7751250846821257E-4</v>
      </c>
      <c r="AT53" s="124"/>
      <c r="AU53" s="125">
        <f t="shared" si="23"/>
        <v>0</v>
      </c>
      <c r="AV53" s="92">
        <f t="shared" si="24"/>
        <v>0</v>
      </c>
    </row>
    <row r="54" spans="1:48" ht="15">
      <c r="A54" s="122" t="s">
        <v>142</v>
      </c>
      <c r="B54" s="128" t="s">
        <v>134</v>
      </c>
      <c r="C54" s="124">
        <v>77638</v>
      </c>
      <c r="D54" s="124">
        <f t="shared" si="32"/>
        <v>76995</v>
      </c>
      <c r="E54" s="125">
        <f t="shared" si="39"/>
        <v>0.99171797315747445</v>
      </c>
      <c r="F54" s="124">
        <f t="shared" si="33"/>
        <v>643</v>
      </c>
      <c r="G54" s="125">
        <f t="shared" si="40"/>
        <v>8.282026842525568E-3</v>
      </c>
      <c r="H54" s="124"/>
      <c r="I54" s="125">
        <f t="shared" si="4"/>
        <v>0</v>
      </c>
      <c r="J54" s="124">
        <v>52</v>
      </c>
      <c r="K54" s="125">
        <f t="shared" si="37"/>
        <v>4.2443089530432509E-4</v>
      </c>
      <c r="L54" s="124">
        <v>32</v>
      </c>
      <c r="M54" s="125">
        <f t="shared" si="38"/>
        <v>2.6118824326420005E-4</v>
      </c>
      <c r="N54" s="124"/>
      <c r="O54" s="125">
        <f t="shared" si="7"/>
        <v>0</v>
      </c>
      <c r="P54" s="124">
        <v>0</v>
      </c>
      <c r="Q54" s="125">
        <f t="shared" si="8"/>
        <v>0</v>
      </c>
      <c r="R54" s="124">
        <v>0</v>
      </c>
      <c r="S54" s="125">
        <f t="shared" si="9"/>
        <v>0</v>
      </c>
      <c r="T54" s="124">
        <v>0</v>
      </c>
      <c r="U54" s="125">
        <f t="shared" si="10"/>
        <v>0</v>
      </c>
      <c r="V54" s="124"/>
      <c r="W54" s="125">
        <f t="shared" si="11"/>
        <v>0</v>
      </c>
      <c r="X54" s="124"/>
      <c r="Y54" s="125">
        <f t="shared" si="12"/>
        <v>0</v>
      </c>
      <c r="Z54" s="124"/>
      <c r="AA54" s="125">
        <f t="shared" si="13"/>
        <v>0</v>
      </c>
      <c r="AB54" s="124">
        <v>51</v>
      </c>
      <c r="AC54" s="125">
        <f t="shared" si="14"/>
        <v>4.1626876270231886E-4</v>
      </c>
      <c r="AD54" s="124"/>
      <c r="AE54" s="125">
        <f t="shared" si="15"/>
        <v>0</v>
      </c>
      <c r="AF54" s="124"/>
      <c r="AG54" s="125">
        <f t="shared" si="16"/>
        <v>0</v>
      </c>
      <c r="AH54" s="124"/>
      <c r="AI54" s="125">
        <f t="shared" si="17"/>
        <v>0</v>
      </c>
      <c r="AJ54" s="124"/>
      <c r="AK54" s="125">
        <f t="shared" si="18"/>
        <v>0</v>
      </c>
      <c r="AL54" s="124">
        <v>0</v>
      </c>
      <c r="AM54" s="125">
        <f t="shared" si="19"/>
        <v>0</v>
      </c>
      <c r="AN54" s="124"/>
      <c r="AO54" s="125">
        <f t="shared" si="20"/>
        <v>0</v>
      </c>
      <c r="AP54" s="124"/>
      <c r="AQ54" s="125">
        <f t="shared" si="21"/>
        <v>0</v>
      </c>
      <c r="AR54" s="124">
        <v>508</v>
      </c>
      <c r="AS54" s="125">
        <f t="shared" si="22"/>
        <v>4.1463633618191763E-3</v>
      </c>
      <c r="AT54" s="124"/>
      <c r="AU54" s="125">
        <f t="shared" si="23"/>
        <v>0</v>
      </c>
      <c r="AV54" s="92">
        <f t="shared" si="24"/>
        <v>0</v>
      </c>
    </row>
    <row r="55" spans="1:48" ht="15">
      <c r="A55" s="122" t="s">
        <v>146</v>
      </c>
      <c r="B55" s="128" t="s">
        <v>126</v>
      </c>
      <c r="C55" s="124">
        <v>23654</v>
      </c>
      <c r="D55" s="124">
        <f t="shared" si="32"/>
        <v>23642</v>
      </c>
      <c r="E55" s="125">
        <f t="shared" si="39"/>
        <v>0.99949268622643106</v>
      </c>
      <c r="F55" s="124">
        <f t="shared" si="33"/>
        <v>12</v>
      </c>
      <c r="G55" s="125">
        <f t="shared" si="40"/>
        <v>5.073137735689524E-4</v>
      </c>
      <c r="H55" s="124"/>
      <c r="I55" s="125">
        <f t="shared" si="4"/>
        <v>0</v>
      </c>
      <c r="J55" s="124">
        <v>4</v>
      </c>
      <c r="K55" s="125">
        <f t="shared" si="37"/>
        <v>3.2648530408025006E-5</v>
      </c>
      <c r="L55" s="124">
        <v>0</v>
      </c>
      <c r="M55" s="125">
        <f t="shared" si="38"/>
        <v>0</v>
      </c>
      <c r="N55" s="124"/>
      <c r="O55" s="125">
        <f t="shared" si="7"/>
        <v>0</v>
      </c>
      <c r="P55" s="124">
        <v>0</v>
      </c>
      <c r="Q55" s="125">
        <f t="shared" si="8"/>
        <v>0</v>
      </c>
      <c r="R55" s="124">
        <v>0</v>
      </c>
      <c r="S55" s="125">
        <f t="shared" si="9"/>
        <v>0</v>
      </c>
      <c r="T55" s="124"/>
      <c r="U55" s="125">
        <f t="shared" si="10"/>
        <v>0</v>
      </c>
      <c r="V55" s="124"/>
      <c r="W55" s="125">
        <f t="shared" si="11"/>
        <v>0</v>
      </c>
      <c r="X55" s="124"/>
      <c r="Y55" s="125">
        <f t="shared" si="12"/>
        <v>0</v>
      </c>
      <c r="Z55" s="124"/>
      <c r="AA55" s="125">
        <f t="shared" si="13"/>
        <v>0</v>
      </c>
      <c r="AB55" s="124">
        <v>8</v>
      </c>
      <c r="AC55" s="125">
        <f t="shared" si="14"/>
        <v>6.5297060816050013E-5</v>
      </c>
      <c r="AD55" s="124"/>
      <c r="AE55" s="125">
        <f t="shared" si="15"/>
        <v>0</v>
      </c>
      <c r="AF55" s="124"/>
      <c r="AG55" s="125">
        <f t="shared" si="16"/>
        <v>0</v>
      </c>
      <c r="AH55" s="124"/>
      <c r="AI55" s="125">
        <f t="shared" si="17"/>
        <v>0</v>
      </c>
      <c r="AJ55" s="124"/>
      <c r="AK55" s="125">
        <f t="shared" si="18"/>
        <v>0</v>
      </c>
      <c r="AL55" s="124">
        <v>0</v>
      </c>
      <c r="AM55" s="125">
        <f t="shared" si="19"/>
        <v>0</v>
      </c>
      <c r="AN55" s="124"/>
      <c r="AO55" s="125">
        <f t="shared" si="20"/>
        <v>0</v>
      </c>
      <c r="AP55" s="124"/>
      <c r="AQ55" s="125">
        <f t="shared" si="21"/>
        <v>0</v>
      </c>
      <c r="AR55" s="124">
        <v>0</v>
      </c>
      <c r="AS55" s="125">
        <f t="shared" si="22"/>
        <v>0</v>
      </c>
      <c r="AT55" s="124"/>
      <c r="AU55" s="125">
        <f t="shared" si="23"/>
        <v>0</v>
      </c>
      <c r="AV55" s="92">
        <f t="shared" si="24"/>
        <v>0</v>
      </c>
    </row>
    <row r="56" spans="1:48" ht="15">
      <c r="A56" s="122" t="s">
        <v>146</v>
      </c>
      <c r="B56" s="128" t="s">
        <v>131</v>
      </c>
      <c r="C56" s="124">
        <v>184539</v>
      </c>
      <c r="D56" s="124">
        <f t="shared" si="32"/>
        <v>184403</v>
      </c>
      <c r="E56" s="125">
        <f t="shared" si="39"/>
        <v>0.99926302841133852</v>
      </c>
      <c r="F56" s="124">
        <f t="shared" si="33"/>
        <v>136</v>
      </c>
      <c r="G56" s="125">
        <f t="shared" si="40"/>
        <v>7.3697158866147536E-4</v>
      </c>
      <c r="H56" s="124"/>
      <c r="I56" s="125">
        <f t="shared" si="4"/>
        <v>0</v>
      </c>
      <c r="J56" s="124">
        <v>59</v>
      </c>
      <c r="K56" s="125">
        <f t="shared" si="37"/>
        <v>4.8156582351836888E-4</v>
      </c>
      <c r="L56" s="124">
        <v>11</v>
      </c>
      <c r="M56" s="125">
        <f t="shared" si="38"/>
        <v>8.9783458622068779E-5</v>
      </c>
      <c r="N56" s="124"/>
      <c r="O56" s="125">
        <f t="shared" si="7"/>
        <v>0</v>
      </c>
      <c r="P56" s="124">
        <v>0</v>
      </c>
      <c r="Q56" s="125">
        <f t="shared" si="8"/>
        <v>0</v>
      </c>
      <c r="R56" s="124">
        <v>0</v>
      </c>
      <c r="S56" s="125">
        <f t="shared" si="9"/>
        <v>0</v>
      </c>
      <c r="T56" s="124"/>
      <c r="U56" s="125">
        <f t="shared" si="10"/>
        <v>0</v>
      </c>
      <c r="V56" s="124"/>
      <c r="W56" s="125">
        <f t="shared" si="11"/>
        <v>0</v>
      </c>
      <c r="X56" s="124"/>
      <c r="Y56" s="125">
        <f t="shared" si="12"/>
        <v>0</v>
      </c>
      <c r="Z56" s="124"/>
      <c r="AA56" s="125">
        <f t="shared" si="13"/>
        <v>0</v>
      </c>
      <c r="AB56" s="124">
        <v>66</v>
      </c>
      <c r="AC56" s="125">
        <f t="shared" si="14"/>
        <v>5.3870075173241268E-4</v>
      </c>
      <c r="AD56" s="124"/>
      <c r="AE56" s="125">
        <f t="shared" si="15"/>
        <v>0</v>
      </c>
      <c r="AF56" s="124"/>
      <c r="AG56" s="125">
        <f t="shared" si="16"/>
        <v>0</v>
      </c>
      <c r="AH56" s="124"/>
      <c r="AI56" s="125">
        <f t="shared" si="17"/>
        <v>0</v>
      </c>
      <c r="AJ56" s="124"/>
      <c r="AK56" s="125">
        <f t="shared" si="18"/>
        <v>0</v>
      </c>
      <c r="AL56" s="124">
        <v>0</v>
      </c>
      <c r="AM56" s="125">
        <f t="shared" si="19"/>
        <v>0</v>
      </c>
      <c r="AN56" s="124"/>
      <c r="AO56" s="125">
        <f t="shared" si="20"/>
        <v>0</v>
      </c>
      <c r="AP56" s="124"/>
      <c r="AQ56" s="125">
        <f t="shared" si="21"/>
        <v>0</v>
      </c>
      <c r="AR56" s="124">
        <v>0</v>
      </c>
      <c r="AS56" s="125">
        <f t="shared" si="22"/>
        <v>0</v>
      </c>
      <c r="AT56" s="124"/>
      <c r="AU56" s="125">
        <f t="shared" si="23"/>
        <v>0</v>
      </c>
      <c r="AV56" s="92">
        <f t="shared" si="24"/>
        <v>0</v>
      </c>
    </row>
    <row r="57" spans="1:48" ht="15">
      <c r="A57" s="122" t="s">
        <v>146</v>
      </c>
      <c r="B57" s="128" t="s">
        <v>127</v>
      </c>
      <c r="C57" s="124">
        <v>41934</v>
      </c>
      <c r="D57" s="124">
        <f t="shared" si="32"/>
        <v>41825</v>
      </c>
      <c r="E57" s="125">
        <f t="shared" si="39"/>
        <v>0.99740067725473358</v>
      </c>
      <c r="F57" s="124">
        <f t="shared" si="33"/>
        <v>109</v>
      </c>
      <c r="G57" s="125">
        <f t="shared" si="40"/>
        <v>2.599322745266371E-3</v>
      </c>
      <c r="H57" s="124"/>
      <c r="I57" s="125">
        <f t="shared" si="4"/>
        <v>0</v>
      </c>
      <c r="J57" s="124">
        <v>31</v>
      </c>
      <c r="K57" s="125">
        <f t="shared" si="37"/>
        <v>2.5302611066219382E-4</v>
      </c>
      <c r="L57" s="124">
        <v>29</v>
      </c>
      <c r="M57" s="125">
        <f t="shared" si="38"/>
        <v>2.3670184545818132E-4</v>
      </c>
      <c r="N57" s="124"/>
      <c r="O57" s="125">
        <f t="shared" si="7"/>
        <v>0</v>
      </c>
      <c r="P57" s="124">
        <v>0</v>
      </c>
      <c r="Q57" s="125">
        <f t="shared" si="8"/>
        <v>0</v>
      </c>
      <c r="R57" s="124">
        <v>0</v>
      </c>
      <c r="S57" s="125">
        <f t="shared" si="9"/>
        <v>0</v>
      </c>
      <c r="T57" s="124"/>
      <c r="U57" s="125">
        <f t="shared" si="10"/>
        <v>0</v>
      </c>
      <c r="V57" s="124"/>
      <c r="W57" s="125">
        <f t="shared" si="11"/>
        <v>0</v>
      </c>
      <c r="X57" s="124"/>
      <c r="Y57" s="125">
        <f t="shared" si="12"/>
        <v>0</v>
      </c>
      <c r="Z57" s="124"/>
      <c r="AA57" s="125">
        <f t="shared" si="13"/>
        <v>0</v>
      </c>
      <c r="AB57" s="124">
        <v>28</v>
      </c>
      <c r="AC57" s="125">
        <f t="shared" si="14"/>
        <v>2.2853971285617506E-4</v>
      </c>
      <c r="AD57" s="124"/>
      <c r="AE57" s="125">
        <f t="shared" si="15"/>
        <v>0</v>
      </c>
      <c r="AF57" s="124"/>
      <c r="AG57" s="125">
        <f t="shared" si="16"/>
        <v>0</v>
      </c>
      <c r="AH57" s="124"/>
      <c r="AI57" s="125">
        <f t="shared" si="17"/>
        <v>0</v>
      </c>
      <c r="AJ57" s="124"/>
      <c r="AK57" s="125">
        <f t="shared" si="18"/>
        <v>0</v>
      </c>
      <c r="AL57" s="124">
        <v>0</v>
      </c>
      <c r="AM57" s="125">
        <f t="shared" si="19"/>
        <v>0</v>
      </c>
      <c r="AN57" s="124"/>
      <c r="AO57" s="125">
        <f t="shared" si="20"/>
        <v>0</v>
      </c>
      <c r="AP57" s="124"/>
      <c r="AQ57" s="125">
        <f t="shared" si="21"/>
        <v>0</v>
      </c>
      <c r="AR57" s="124">
        <v>21</v>
      </c>
      <c r="AS57" s="125">
        <f t="shared" si="22"/>
        <v>1.714047846421313E-4</v>
      </c>
      <c r="AT57" s="124"/>
      <c r="AU57" s="125">
        <f t="shared" si="23"/>
        <v>0</v>
      </c>
      <c r="AV57" s="92">
        <f t="shared" si="24"/>
        <v>0</v>
      </c>
    </row>
    <row r="58" spans="1:48" ht="15">
      <c r="A58" s="122" t="s">
        <v>146</v>
      </c>
      <c r="B58" s="128" t="s">
        <v>125</v>
      </c>
      <c r="C58" s="124">
        <v>146597</v>
      </c>
      <c r="D58" s="124">
        <f t="shared" si="32"/>
        <v>146056</v>
      </c>
      <c r="E58" s="125">
        <f t="shared" si="39"/>
        <v>0.99630961070144686</v>
      </c>
      <c r="F58" s="124">
        <f t="shared" si="33"/>
        <v>541</v>
      </c>
      <c r="G58" s="125">
        <f t="shared" si="40"/>
        <v>3.6903892985531762E-3</v>
      </c>
      <c r="H58" s="124"/>
      <c r="I58" s="125">
        <f t="shared" si="4"/>
        <v>0</v>
      </c>
      <c r="J58" s="124">
        <v>114</v>
      </c>
      <c r="K58" s="125">
        <f t="shared" si="37"/>
        <v>9.3048311662871272E-4</v>
      </c>
      <c r="L58" s="124">
        <v>98</v>
      </c>
      <c r="M58" s="125">
        <f t="shared" si="38"/>
        <v>7.9988899499661267E-4</v>
      </c>
      <c r="N58" s="124"/>
      <c r="O58" s="125">
        <f t="shared" si="7"/>
        <v>0</v>
      </c>
      <c r="P58" s="124">
        <v>0</v>
      </c>
      <c r="Q58" s="125">
        <f t="shared" si="8"/>
        <v>0</v>
      </c>
      <c r="R58" s="124">
        <v>0</v>
      </c>
      <c r="S58" s="125">
        <f t="shared" si="9"/>
        <v>0</v>
      </c>
      <c r="T58" s="124"/>
      <c r="U58" s="125">
        <f t="shared" si="10"/>
        <v>0</v>
      </c>
      <c r="V58" s="124"/>
      <c r="W58" s="125">
        <f t="shared" si="11"/>
        <v>0</v>
      </c>
      <c r="X58" s="124"/>
      <c r="Y58" s="125">
        <f t="shared" si="12"/>
        <v>0</v>
      </c>
      <c r="Z58" s="124"/>
      <c r="AA58" s="125">
        <f t="shared" si="13"/>
        <v>0</v>
      </c>
      <c r="AB58" s="124">
        <v>92</v>
      </c>
      <c r="AC58" s="125">
        <f t="shared" si="14"/>
        <v>7.5091619938457517E-4</v>
      </c>
      <c r="AD58" s="124"/>
      <c r="AE58" s="125">
        <f t="shared" si="15"/>
        <v>0</v>
      </c>
      <c r="AF58" s="124"/>
      <c r="AG58" s="125">
        <f t="shared" si="16"/>
        <v>0</v>
      </c>
      <c r="AH58" s="124"/>
      <c r="AI58" s="125">
        <f t="shared" si="17"/>
        <v>0</v>
      </c>
      <c r="AJ58" s="124"/>
      <c r="AK58" s="125">
        <f t="shared" si="18"/>
        <v>0</v>
      </c>
      <c r="AL58" s="124">
        <v>0</v>
      </c>
      <c r="AM58" s="125">
        <f t="shared" si="19"/>
        <v>0</v>
      </c>
      <c r="AN58" s="124"/>
      <c r="AO58" s="125">
        <f t="shared" si="20"/>
        <v>0</v>
      </c>
      <c r="AP58" s="124"/>
      <c r="AQ58" s="125">
        <f t="shared" si="21"/>
        <v>0</v>
      </c>
      <c r="AR58" s="124">
        <v>237</v>
      </c>
      <c r="AS58" s="125">
        <f t="shared" si="22"/>
        <v>1.9344254266754819E-3</v>
      </c>
      <c r="AT58" s="124"/>
      <c r="AU58" s="125">
        <f t="shared" si="23"/>
        <v>0</v>
      </c>
      <c r="AV58" s="92">
        <f t="shared" si="24"/>
        <v>0</v>
      </c>
    </row>
    <row r="59" spans="1:48" ht="15">
      <c r="A59" s="122" t="s">
        <v>146</v>
      </c>
      <c r="B59" s="128" t="s">
        <v>147</v>
      </c>
      <c r="C59" s="124">
        <v>168616</v>
      </c>
      <c r="D59" s="124">
        <f t="shared" si="32"/>
        <v>168024</v>
      </c>
      <c r="E59" s="125">
        <f t="shared" si="39"/>
        <v>0.99648906390852587</v>
      </c>
      <c r="F59" s="124">
        <f t="shared" si="33"/>
        <v>592</v>
      </c>
      <c r="G59" s="125">
        <f t="shared" si="40"/>
        <v>3.5109360914741187E-3</v>
      </c>
      <c r="H59" s="124"/>
      <c r="I59" s="125">
        <f t="shared" si="4"/>
        <v>0</v>
      </c>
      <c r="J59" s="124">
        <v>114</v>
      </c>
      <c r="K59" s="125">
        <f t="shared" si="37"/>
        <v>9.3048311662871272E-4</v>
      </c>
      <c r="L59" s="124">
        <v>83</v>
      </c>
      <c r="M59" s="125">
        <f t="shared" si="38"/>
        <v>6.7745700596651896E-4</v>
      </c>
      <c r="N59" s="124"/>
      <c r="O59" s="125">
        <f t="shared" si="7"/>
        <v>0</v>
      </c>
      <c r="P59" s="124">
        <v>0</v>
      </c>
      <c r="Q59" s="125">
        <f t="shared" si="8"/>
        <v>0</v>
      </c>
      <c r="R59" s="124">
        <v>0</v>
      </c>
      <c r="S59" s="125">
        <f t="shared" si="9"/>
        <v>0</v>
      </c>
      <c r="T59" s="124"/>
      <c r="U59" s="125">
        <f t="shared" si="10"/>
        <v>0</v>
      </c>
      <c r="V59" s="124"/>
      <c r="W59" s="125">
        <f t="shared" si="11"/>
        <v>0</v>
      </c>
      <c r="X59" s="124"/>
      <c r="Y59" s="125">
        <f t="shared" si="12"/>
        <v>0</v>
      </c>
      <c r="Z59" s="124"/>
      <c r="AA59" s="125">
        <f t="shared" si="13"/>
        <v>0</v>
      </c>
      <c r="AB59" s="124">
        <v>105</v>
      </c>
      <c r="AC59" s="125">
        <f t="shared" si="14"/>
        <v>8.5702392321065652E-4</v>
      </c>
      <c r="AD59" s="124"/>
      <c r="AE59" s="125">
        <f t="shared" si="15"/>
        <v>0</v>
      </c>
      <c r="AF59" s="124"/>
      <c r="AG59" s="125">
        <f t="shared" si="16"/>
        <v>0</v>
      </c>
      <c r="AH59" s="124"/>
      <c r="AI59" s="125">
        <f t="shared" si="17"/>
        <v>0</v>
      </c>
      <c r="AJ59" s="124"/>
      <c r="AK59" s="125">
        <f t="shared" si="18"/>
        <v>0</v>
      </c>
      <c r="AL59" s="124">
        <v>0</v>
      </c>
      <c r="AM59" s="125">
        <f t="shared" si="19"/>
        <v>0</v>
      </c>
      <c r="AN59" s="124"/>
      <c r="AO59" s="125">
        <f t="shared" si="20"/>
        <v>0</v>
      </c>
      <c r="AP59" s="124"/>
      <c r="AQ59" s="125">
        <f t="shared" si="21"/>
        <v>0</v>
      </c>
      <c r="AR59" s="124">
        <v>290</v>
      </c>
      <c r="AS59" s="125">
        <f t="shared" si="22"/>
        <v>2.367018454581813E-3</v>
      </c>
      <c r="AT59" s="124"/>
      <c r="AU59" s="125">
        <f t="shared" si="23"/>
        <v>0</v>
      </c>
      <c r="AV59" s="92">
        <f t="shared" si="24"/>
        <v>0</v>
      </c>
    </row>
    <row r="60" spans="1:48" ht="15">
      <c r="A60" s="122" t="s">
        <v>146</v>
      </c>
      <c r="B60" s="128" t="s">
        <v>133</v>
      </c>
      <c r="C60" s="124">
        <v>131433</v>
      </c>
      <c r="D60" s="124">
        <f t="shared" si="32"/>
        <v>130878</v>
      </c>
      <c r="E60" s="125">
        <f t="shared" si="39"/>
        <v>0.99577731619912813</v>
      </c>
      <c r="F60" s="124">
        <f t="shared" si="33"/>
        <v>555</v>
      </c>
      <c r="G60" s="125">
        <f t="shared" si="40"/>
        <v>4.2226838008719274E-3</v>
      </c>
      <c r="H60" s="124"/>
      <c r="I60" s="125">
        <f t="shared" si="4"/>
        <v>0</v>
      </c>
      <c r="J60" s="124">
        <v>86</v>
      </c>
      <c r="K60" s="125">
        <f t="shared" si="37"/>
        <v>7.0194340377253766E-4</v>
      </c>
      <c r="L60" s="124">
        <v>66</v>
      </c>
      <c r="M60" s="125">
        <f t="shared" si="38"/>
        <v>5.3870075173241268E-4</v>
      </c>
      <c r="N60" s="124"/>
      <c r="O60" s="125">
        <f t="shared" si="7"/>
        <v>0</v>
      </c>
      <c r="P60" s="124">
        <v>0</v>
      </c>
      <c r="Q60" s="125">
        <f t="shared" si="8"/>
        <v>0</v>
      </c>
      <c r="R60" s="124">
        <v>0</v>
      </c>
      <c r="S60" s="125">
        <f t="shared" si="9"/>
        <v>0</v>
      </c>
      <c r="T60" s="124"/>
      <c r="U60" s="125">
        <f t="shared" si="10"/>
        <v>0</v>
      </c>
      <c r="V60" s="124"/>
      <c r="W60" s="125">
        <f t="shared" si="11"/>
        <v>0</v>
      </c>
      <c r="X60" s="124"/>
      <c r="Y60" s="125">
        <f t="shared" si="12"/>
        <v>0</v>
      </c>
      <c r="Z60" s="124"/>
      <c r="AA60" s="125">
        <f t="shared" si="13"/>
        <v>0</v>
      </c>
      <c r="AB60" s="124">
        <v>84</v>
      </c>
      <c r="AC60" s="125">
        <f t="shared" si="14"/>
        <v>6.8561913856852519E-4</v>
      </c>
      <c r="AD60" s="124"/>
      <c r="AE60" s="125">
        <f t="shared" si="15"/>
        <v>0</v>
      </c>
      <c r="AF60" s="124"/>
      <c r="AG60" s="125">
        <f t="shared" si="16"/>
        <v>0</v>
      </c>
      <c r="AH60" s="124"/>
      <c r="AI60" s="125">
        <f t="shared" si="17"/>
        <v>0</v>
      </c>
      <c r="AJ60" s="124"/>
      <c r="AK60" s="125">
        <f t="shared" si="18"/>
        <v>0</v>
      </c>
      <c r="AL60" s="124">
        <v>0</v>
      </c>
      <c r="AM60" s="125">
        <f t="shared" si="19"/>
        <v>0</v>
      </c>
      <c r="AN60" s="124"/>
      <c r="AO60" s="125">
        <f t="shared" si="20"/>
        <v>0</v>
      </c>
      <c r="AP60" s="124"/>
      <c r="AQ60" s="125">
        <f t="shared" si="21"/>
        <v>0</v>
      </c>
      <c r="AR60" s="124">
        <v>319</v>
      </c>
      <c r="AS60" s="125">
        <f t="shared" si="22"/>
        <v>2.6037203000399945E-3</v>
      </c>
      <c r="AT60" s="124"/>
      <c r="AU60" s="125">
        <f t="shared" si="23"/>
        <v>0</v>
      </c>
      <c r="AV60" s="92">
        <f t="shared" si="24"/>
        <v>0</v>
      </c>
    </row>
    <row r="61" spans="1:48" ht="15">
      <c r="A61" s="122" t="s">
        <v>146</v>
      </c>
      <c r="B61" s="128" t="s">
        <v>134</v>
      </c>
      <c r="C61" s="124">
        <v>115784</v>
      </c>
      <c r="D61" s="124">
        <f t="shared" si="32"/>
        <v>115254</v>
      </c>
      <c r="E61" s="125">
        <f t="shared" si="39"/>
        <v>0.99542251088233258</v>
      </c>
      <c r="F61" s="124">
        <f t="shared" si="33"/>
        <v>530</v>
      </c>
      <c r="G61" s="125">
        <f t="shared" si="40"/>
        <v>4.5774891176673807E-3</v>
      </c>
      <c r="H61" s="124"/>
      <c r="I61" s="125">
        <f t="shared" si="4"/>
        <v>0</v>
      </c>
      <c r="J61" s="124">
        <v>69</v>
      </c>
      <c r="K61" s="125">
        <f t="shared" si="37"/>
        <v>5.6318714953843137E-4</v>
      </c>
      <c r="L61" s="124">
        <v>45</v>
      </c>
      <c r="M61" s="125">
        <f t="shared" si="38"/>
        <v>3.6729596709028135E-4</v>
      </c>
      <c r="N61" s="124"/>
      <c r="O61" s="125">
        <f t="shared" si="7"/>
        <v>0</v>
      </c>
      <c r="P61" s="124">
        <v>42</v>
      </c>
      <c r="Q61" s="125">
        <f t="shared" si="8"/>
        <v>3.428095692842626E-4</v>
      </c>
      <c r="R61" s="124">
        <v>14</v>
      </c>
      <c r="S61" s="125">
        <f t="shared" si="9"/>
        <v>1.1426985642808753E-4</v>
      </c>
      <c r="T61" s="124"/>
      <c r="U61" s="125">
        <f t="shared" si="10"/>
        <v>0</v>
      </c>
      <c r="V61" s="124"/>
      <c r="W61" s="125">
        <f t="shared" si="11"/>
        <v>0</v>
      </c>
      <c r="X61" s="124"/>
      <c r="Y61" s="125">
        <f t="shared" si="12"/>
        <v>0</v>
      </c>
      <c r="Z61" s="124"/>
      <c r="AA61" s="125">
        <f t="shared" si="13"/>
        <v>0</v>
      </c>
      <c r="AB61" s="124">
        <v>67</v>
      </c>
      <c r="AC61" s="125">
        <f t="shared" si="14"/>
        <v>5.4686288433441891E-4</v>
      </c>
      <c r="AD61" s="124"/>
      <c r="AE61" s="125">
        <f t="shared" si="15"/>
        <v>0</v>
      </c>
      <c r="AF61" s="124"/>
      <c r="AG61" s="125">
        <f t="shared" si="16"/>
        <v>0</v>
      </c>
      <c r="AH61" s="124"/>
      <c r="AI61" s="125">
        <f t="shared" si="17"/>
        <v>0</v>
      </c>
      <c r="AJ61" s="124"/>
      <c r="AK61" s="125">
        <f t="shared" si="18"/>
        <v>0</v>
      </c>
      <c r="AL61" s="124">
        <v>0</v>
      </c>
      <c r="AM61" s="125">
        <f t="shared" si="19"/>
        <v>0</v>
      </c>
      <c r="AN61" s="124"/>
      <c r="AO61" s="125">
        <f t="shared" si="20"/>
        <v>0</v>
      </c>
      <c r="AP61" s="124"/>
      <c r="AQ61" s="125">
        <f t="shared" si="21"/>
        <v>0</v>
      </c>
      <c r="AR61" s="124">
        <v>293</v>
      </c>
      <c r="AS61" s="125">
        <f t="shared" si="22"/>
        <v>2.3915048523878318E-3</v>
      </c>
      <c r="AT61" s="124"/>
      <c r="AU61" s="125">
        <f t="shared" si="23"/>
        <v>0</v>
      </c>
      <c r="AV61" s="92">
        <f t="shared" si="24"/>
        <v>0</v>
      </c>
    </row>
    <row r="62" spans="1:48" ht="15">
      <c r="A62" s="122" t="s">
        <v>139</v>
      </c>
      <c r="B62" s="128" t="s">
        <v>126</v>
      </c>
      <c r="C62" s="124">
        <v>101528</v>
      </c>
      <c r="D62" s="124">
        <f t="shared" si="32"/>
        <v>101479</v>
      </c>
      <c r="E62" s="125">
        <f t="shared" si="39"/>
        <v>0.99951737451737455</v>
      </c>
      <c r="F62" s="124">
        <f t="shared" si="33"/>
        <v>49</v>
      </c>
      <c r="G62" s="125">
        <f t="shared" si="40"/>
        <v>4.8262548262548264E-4</v>
      </c>
      <c r="H62" s="124"/>
      <c r="I62" s="125">
        <f t="shared" si="4"/>
        <v>0</v>
      </c>
      <c r="J62" s="124">
        <v>22</v>
      </c>
      <c r="K62" s="125">
        <f t="shared" si="37"/>
        <v>1.7956691724413756E-4</v>
      </c>
      <c r="L62" s="124">
        <v>2</v>
      </c>
      <c r="M62" s="125">
        <f t="shared" si="38"/>
        <v>1.6324265204012503E-5</v>
      </c>
      <c r="N62" s="124"/>
      <c r="O62" s="125">
        <f t="shared" si="7"/>
        <v>0</v>
      </c>
      <c r="P62" s="124">
        <v>0</v>
      </c>
      <c r="Q62" s="125">
        <f t="shared" si="8"/>
        <v>0</v>
      </c>
      <c r="R62" s="124">
        <v>0</v>
      </c>
      <c r="S62" s="125">
        <f t="shared" si="9"/>
        <v>0</v>
      </c>
      <c r="T62" s="124"/>
      <c r="U62" s="125">
        <f t="shared" si="10"/>
        <v>0</v>
      </c>
      <c r="V62" s="124"/>
      <c r="W62" s="125">
        <f t="shared" si="11"/>
        <v>0</v>
      </c>
      <c r="X62" s="124"/>
      <c r="Y62" s="125">
        <f t="shared" si="12"/>
        <v>0</v>
      </c>
      <c r="Z62" s="124"/>
      <c r="AA62" s="125">
        <f t="shared" si="13"/>
        <v>0</v>
      </c>
      <c r="AB62" s="124">
        <v>24</v>
      </c>
      <c r="AC62" s="125">
        <f t="shared" si="14"/>
        <v>1.9589118244815005E-4</v>
      </c>
      <c r="AD62" s="124"/>
      <c r="AE62" s="125">
        <f t="shared" si="15"/>
        <v>0</v>
      </c>
      <c r="AF62" s="124"/>
      <c r="AG62" s="125">
        <f t="shared" si="16"/>
        <v>0</v>
      </c>
      <c r="AH62" s="124"/>
      <c r="AI62" s="125">
        <f t="shared" si="17"/>
        <v>0</v>
      </c>
      <c r="AJ62" s="124"/>
      <c r="AK62" s="125">
        <f t="shared" si="18"/>
        <v>0</v>
      </c>
      <c r="AL62" s="124">
        <v>1</v>
      </c>
      <c r="AM62" s="125">
        <f t="shared" si="19"/>
        <v>8.1621326020062516E-6</v>
      </c>
      <c r="AN62" s="124"/>
      <c r="AO62" s="125">
        <f t="shared" si="20"/>
        <v>0</v>
      </c>
      <c r="AP62" s="124"/>
      <c r="AQ62" s="125">
        <f t="shared" si="21"/>
        <v>0</v>
      </c>
      <c r="AR62" s="124">
        <v>0</v>
      </c>
      <c r="AS62" s="125">
        <f t="shared" si="22"/>
        <v>0</v>
      </c>
      <c r="AT62" s="124"/>
      <c r="AU62" s="125">
        <f t="shared" si="23"/>
        <v>0</v>
      </c>
      <c r="AV62" s="92">
        <f t="shared" si="24"/>
        <v>0</v>
      </c>
    </row>
    <row r="63" spans="1:48" ht="15">
      <c r="A63" s="122" t="s">
        <v>139</v>
      </c>
      <c r="B63" s="128" t="s">
        <v>131</v>
      </c>
      <c r="C63" s="124">
        <v>121436</v>
      </c>
      <c r="D63" s="124">
        <f t="shared" si="32"/>
        <v>121357</v>
      </c>
      <c r="E63" s="125">
        <f t="shared" si="39"/>
        <v>0.99934945156296318</v>
      </c>
      <c r="F63" s="124">
        <f t="shared" si="33"/>
        <v>79</v>
      </c>
      <c r="G63" s="125">
        <f t="shared" si="40"/>
        <v>6.5054843703679307E-4</v>
      </c>
      <c r="H63" s="124"/>
      <c r="I63" s="125">
        <f t="shared" si="4"/>
        <v>0</v>
      </c>
      <c r="J63" s="124">
        <v>40</v>
      </c>
      <c r="K63" s="125">
        <f t="shared" si="37"/>
        <v>3.2648530408025008E-4</v>
      </c>
      <c r="L63" s="124">
        <v>9</v>
      </c>
      <c r="M63" s="125">
        <f t="shared" si="38"/>
        <v>7.3459193418056273E-5</v>
      </c>
      <c r="N63" s="124"/>
      <c r="O63" s="125">
        <f t="shared" si="7"/>
        <v>0</v>
      </c>
      <c r="P63" s="124">
        <v>0</v>
      </c>
      <c r="Q63" s="125">
        <f t="shared" si="8"/>
        <v>0</v>
      </c>
      <c r="R63" s="124">
        <v>0</v>
      </c>
      <c r="S63" s="125">
        <f t="shared" si="9"/>
        <v>0</v>
      </c>
      <c r="T63" s="124"/>
      <c r="U63" s="125">
        <f t="shared" si="10"/>
        <v>0</v>
      </c>
      <c r="V63" s="124"/>
      <c r="W63" s="125">
        <f t="shared" si="11"/>
        <v>0</v>
      </c>
      <c r="X63" s="124"/>
      <c r="Y63" s="125">
        <f t="shared" si="12"/>
        <v>0</v>
      </c>
      <c r="Z63" s="124"/>
      <c r="AA63" s="125">
        <f t="shared" si="13"/>
        <v>0</v>
      </c>
      <c r="AB63" s="124">
        <v>30</v>
      </c>
      <c r="AC63" s="125">
        <f t="shared" si="14"/>
        <v>2.4486397806018758E-4</v>
      </c>
      <c r="AD63" s="124"/>
      <c r="AE63" s="125">
        <f t="shared" si="15"/>
        <v>0</v>
      </c>
      <c r="AF63" s="124"/>
      <c r="AG63" s="125">
        <f t="shared" si="16"/>
        <v>0</v>
      </c>
      <c r="AH63" s="124"/>
      <c r="AI63" s="125">
        <f t="shared" si="17"/>
        <v>0</v>
      </c>
      <c r="AJ63" s="124"/>
      <c r="AK63" s="125">
        <f t="shared" si="18"/>
        <v>0</v>
      </c>
      <c r="AL63" s="124">
        <v>0</v>
      </c>
      <c r="AM63" s="125">
        <f t="shared" si="19"/>
        <v>0</v>
      </c>
      <c r="AN63" s="124"/>
      <c r="AO63" s="125">
        <f t="shared" si="20"/>
        <v>0</v>
      </c>
      <c r="AP63" s="124"/>
      <c r="AQ63" s="125">
        <f t="shared" si="21"/>
        <v>0</v>
      </c>
      <c r="AR63" s="124">
        <v>0</v>
      </c>
      <c r="AS63" s="125">
        <f t="shared" si="22"/>
        <v>0</v>
      </c>
      <c r="AT63" s="124"/>
      <c r="AU63" s="125">
        <f t="shared" si="23"/>
        <v>0</v>
      </c>
      <c r="AV63" s="92">
        <f t="shared" si="24"/>
        <v>0</v>
      </c>
    </row>
    <row r="64" spans="1:48" ht="15">
      <c r="A64" s="122" t="s">
        <v>139</v>
      </c>
      <c r="B64" s="128" t="s">
        <v>127</v>
      </c>
      <c r="C64" s="124">
        <v>104934</v>
      </c>
      <c r="D64" s="124">
        <f t="shared" si="32"/>
        <v>104700</v>
      </c>
      <c r="E64" s="125">
        <f t="shared" si="39"/>
        <v>0.99777002687403515</v>
      </c>
      <c r="F64" s="124">
        <f t="shared" si="33"/>
        <v>234</v>
      </c>
      <c r="G64" s="125">
        <f t="shared" si="40"/>
        <v>2.2299731259648923E-3</v>
      </c>
      <c r="H64" s="124"/>
      <c r="I64" s="125">
        <f t="shared" si="4"/>
        <v>0</v>
      </c>
      <c r="J64" s="124">
        <v>71</v>
      </c>
      <c r="K64" s="125">
        <f t="shared" si="37"/>
        <v>5.7951141474244395E-4</v>
      </c>
      <c r="L64" s="124">
        <v>26</v>
      </c>
      <c r="M64" s="125">
        <f t="shared" si="38"/>
        <v>2.1221544765216254E-4</v>
      </c>
      <c r="N64" s="124"/>
      <c r="O64" s="125">
        <f t="shared" si="7"/>
        <v>0</v>
      </c>
      <c r="P64" s="124">
        <v>0</v>
      </c>
      <c r="Q64" s="125">
        <f t="shared" si="8"/>
        <v>0</v>
      </c>
      <c r="R64" s="124">
        <v>0</v>
      </c>
      <c r="S64" s="125">
        <f t="shared" si="9"/>
        <v>0</v>
      </c>
      <c r="T64" s="124"/>
      <c r="U64" s="125">
        <f t="shared" si="10"/>
        <v>0</v>
      </c>
      <c r="V64" s="124"/>
      <c r="W64" s="125">
        <f t="shared" si="11"/>
        <v>0</v>
      </c>
      <c r="X64" s="124"/>
      <c r="Y64" s="125">
        <f t="shared" si="12"/>
        <v>0</v>
      </c>
      <c r="Z64" s="124"/>
      <c r="AA64" s="125">
        <f t="shared" si="13"/>
        <v>0</v>
      </c>
      <c r="AB64" s="124">
        <v>61</v>
      </c>
      <c r="AC64" s="125">
        <f t="shared" si="14"/>
        <v>4.978900887223814E-4</v>
      </c>
      <c r="AD64" s="124"/>
      <c r="AE64" s="125">
        <f t="shared" si="15"/>
        <v>0</v>
      </c>
      <c r="AF64" s="124"/>
      <c r="AG64" s="125">
        <f t="shared" si="16"/>
        <v>0</v>
      </c>
      <c r="AH64" s="124"/>
      <c r="AI64" s="125">
        <f t="shared" si="17"/>
        <v>0</v>
      </c>
      <c r="AJ64" s="124"/>
      <c r="AK64" s="125">
        <f t="shared" si="18"/>
        <v>0</v>
      </c>
      <c r="AL64" s="124">
        <v>0</v>
      </c>
      <c r="AM64" s="125">
        <f t="shared" si="19"/>
        <v>0</v>
      </c>
      <c r="AN64" s="124"/>
      <c r="AO64" s="125">
        <f t="shared" si="20"/>
        <v>0</v>
      </c>
      <c r="AP64" s="124"/>
      <c r="AQ64" s="125">
        <f t="shared" si="21"/>
        <v>0</v>
      </c>
      <c r="AR64" s="124">
        <v>76</v>
      </c>
      <c r="AS64" s="125">
        <f t="shared" si="22"/>
        <v>6.2032207775247511E-4</v>
      </c>
      <c r="AT64" s="124"/>
      <c r="AU64" s="125">
        <f t="shared" si="23"/>
        <v>0</v>
      </c>
      <c r="AV64" s="92">
        <f t="shared" si="24"/>
        <v>0</v>
      </c>
    </row>
    <row r="65" spans="1:48" ht="15">
      <c r="A65" s="122" t="s">
        <v>139</v>
      </c>
      <c r="B65" s="128" t="s">
        <v>125</v>
      </c>
      <c r="C65" s="124">
        <v>115072</v>
      </c>
      <c r="D65" s="124">
        <f t="shared" si="32"/>
        <v>114690</v>
      </c>
      <c r="E65" s="125">
        <f t="shared" si="39"/>
        <v>0.99668033926585098</v>
      </c>
      <c r="F65" s="124">
        <f t="shared" si="33"/>
        <v>382</v>
      </c>
      <c r="G65" s="125">
        <f t="shared" si="40"/>
        <v>3.3196607341490544E-3</v>
      </c>
      <c r="H65" s="124"/>
      <c r="I65" s="125">
        <f t="shared" si="4"/>
        <v>0</v>
      </c>
      <c r="J65" s="124">
        <v>89</v>
      </c>
      <c r="K65" s="125">
        <f t="shared" si="37"/>
        <v>7.2642980157855647E-4</v>
      </c>
      <c r="L65" s="124">
        <v>61</v>
      </c>
      <c r="M65" s="125">
        <f t="shared" si="38"/>
        <v>4.978900887223814E-4</v>
      </c>
      <c r="N65" s="124"/>
      <c r="O65" s="125">
        <f t="shared" si="7"/>
        <v>0</v>
      </c>
      <c r="P65" s="124">
        <v>0</v>
      </c>
      <c r="Q65" s="125">
        <f t="shared" si="8"/>
        <v>0</v>
      </c>
      <c r="R65" s="124">
        <v>0</v>
      </c>
      <c r="S65" s="125">
        <f t="shared" si="9"/>
        <v>0</v>
      </c>
      <c r="T65" s="124"/>
      <c r="U65" s="125">
        <f t="shared" si="10"/>
        <v>0</v>
      </c>
      <c r="V65" s="124"/>
      <c r="W65" s="125">
        <f t="shared" si="11"/>
        <v>0</v>
      </c>
      <c r="X65" s="124"/>
      <c r="Y65" s="125">
        <f t="shared" si="12"/>
        <v>0</v>
      </c>
      <c r="Z65" s="124"/>
      <c r="AA65" s="125">
        <f t="shared" si="13"/>
        <v>0</v>
      </c>
      <c r="AB65" s="124">
        <v>87</v>
      </c>
      <c r="AC65" s="125">
        <f t="shared" si="14"/>
        <v>7.1010553637454389E-4</v>
      </c>
      <c r="AD65" s="124"/>
      <c r="AE65" s="125">
        <f t="shared" si="15"/>
        <v>0</v>
      </c>
      <c r="AF65" s="124"/>
      <c r="AG65" s="125">
        <f t="shared" si="16"/>
        <v>0</v>
      </c>
      <c r="AH65" s="124"/>
      <c r="AI65" s="125">
        <f t="shared" si="17"/>
        <v>0</v>
      </c>
      <c r="AJ65" s="124"/>
      <c r="AK65" s="125">
        <f t="shared" si="18"/>
        <v>0</v>
      </c>
      <c r="AL65" s="124">
        <v>0</v>
      </c>
      <c r="AM65" s="125">
        <f t="shared" si="19"/>
        <v>0</v>
      </c>
      <c r="AN65" s="124"/>
      <c r="AO65" s="125">
        <f t="shared" si="20"/>
        <v>0</v>
      </c>
      <c r="AP65" s="124"/>
      <c r="AQ65" s="125">
        <f t="shared" si="21"/>
        <v>0</v>
      </c>
      <c r="AR65" s="124">
        <v>145</v>
      </c>
      <c r="AS65" s="125">
        <f t="shared" si="22"/>
        <v>1.1835092272909065E-3</v>
      </c>
      <c r="AT65" s="124"/>
      <c r="AU65" s="125">
        <f t="shared" si="23"/>
        <v>0</v>
      </c>
      <c r="AV65" s="92">
        <f t="shared" si="24"/>
        <v>0</v>
      </c>
    </row>
    <row r="66" spans="1:48" ht="15">
      <c r="A66" s="122" t="s">
        <v>139</v>
      </c>
      <c r="B66" s="128" t="s">
        <v>138</v>
      </c>
      <c r="C66" s="124">
        <v>101006</v>
      </c>
      <c r="D66" s="124">
        <f t="shared" si="32"/>
        <v>100654</v>
      </c>
      <c r="E66" s="125">
        <f t="shared" si="39"/>
        <v>0.99651505851137556</v>
      </c>
      <c r="F66" s="124">
        <f t="shared" si="33"/>
        <v>352</v>
      </c>
      <c r="G66" s="125">
        <f t="shared" si="40"/>
        <v>3.4849414886244383E-3</v>
      </c>
      <c r="H66" s="124"/>
      <c r="I66" s="125">
        <f t="shared" si="4"/>
        <v>0</v>
      </c>
      <c r="J66" s="124">
        <v>78</v>
      </c>
      <c r="K66" s="125">
        <f t="shared" si="37"/>
        <v>6.3664634295648769E-4</v>
      </c>
      <c r="L66" s="124">
        <v>56</v>
      </c>
      <c r="M66" s="125">
        <f t="shared" si="38"/>
        <v>4.5707942571235013E-4</v>
      </c>
      <c r="N66" s="124"/>
      <c r="O66" s="125">
        <f t="shared" si="7"/>
        <v>0</v>
      </c>
      <c r="P66" s="124">
        <v>0</v>
      </c>
      <c r="Q66" s="125">
        <f t="shared" si="8"/>
        <v>0</v>
      </c>
      <c r="R66" s="124">
        <v>0</v>
      </c>
      <c r="S66" s="125">
        <f t="shared" si="9"/>
        <v>0</v>
      </c>
      <c r="T66" s="124"/>
      <c r="U66" s="125">
        <f t="shared" si="10"/>
        <v>0</v>
      </c>
      <c r="V66" s="124"/>
      <c r="W66" s="125">
        <f t="shared" si="11"/>
        <v>0</v>
      </c>
      <c r="X66" s="124"/>
      <c r="Y66" s="125">
        <f t="shared" si="12"/>
        <v>0</v>
      </c>
      <c r="Z66" s="124"/>
      <c r="AA66" s="125">
        <f t="shared" si="13"/>
        <v>0</v>
      </c>
      <c r="AB66" s="124">
        <v>72</v>
      </c>
      <c r="AC66" s="125">
        <f t="shared" si="14"/>
        <v>5.8767354734445018E-4</v>
      </c>
      <c r="AD66" s="124"/>
      <c r="AE66" s="125">
        <f t="shared" si="15"/>
        <v>0</v>
      </c>
      <c r="AF66" s="124"/>
      <c r="AG66" s="125">
        <f t="shared" si="16"/>
        <v>0</v>
      </c>
      <c r="AH66" s="124"/>
      <c r="AI66" s="125">
        <f t="shared" si="17"/>
        <v>0</v>
      </c>
      <c r="AJ66" s="124"/>
      <c r="AK66" s="125">
        <f t="shared" si="18"/>
        <v>0</v>
      </c>
      <c r="AL66" s="124">
        <v>0</v>
      </c>
      <c r="AM66" s="125">
        <f t="shared" si="19"/>
        <v>0</v>
      </c>
      <c r="AN66" s="124"/>
      <c r="AO66" s="125">
        <f t="shared" si="20"/>
        <v>0</v>
      </c>
      <c r="AP66" s="124"/>
      <c r="AQ66" s="125">
        <f t="shared" si="21"/>
        <v>0</v>
      </c>
      <c r="AR66" s="124">
        <v>146</v>
      </c>
      <c r="AS66" s="125">
        <f t="shared" si="22"/>
        <v>1.1916713598929128E-3</v>
      </c>
      <c r="AT66" s="124"/>
      <c r="AU66" s="125">
        <f t="shared" si="23"/>
        <v>0</v>
      </c>
      <c r="AV66" s="92">
        <f t="shared" si="24"/>
        <v>0</v>
      </c>
    </row>
    <row r="67" spans="1:48" ht="15">
      <c r="A67" s="122" t="s">
        <v>139</v>
      </c>
      <c r="B67" s="128" t="s">
        <v>147</v>
      </c>
      <c r="C67" s="124">
        <v>110750</v>
      </c>
      <c r="D67" s="124">
        <f t="shared" si="32"/>
        <v>110384</v>
      </c>
      <c r="E67" s="125">
        <f t="shared" si="39"/>
        <v>0.99669525959367944</v>
      </c>
      <c r="F67" s="124">
        <f t="shared" si="33"/>
        <v>366</v>
      </c>
      <c r="G67" s="125">
        <f t="shared" si="40"/>
        <v>3.3047404063205419E-3</v>
      </c>
      <c r="H67" s="124"/>
      <c r="I67" s="125">
        <f t="shared" si="4"/>
        <v>0</v>
      </c>
      <c r="J67" s="124">
        <v>96</v>
      </c>
      <c r="K67" s="125">
        <f t="shared" si="37"/>
        <v>7.8356472979260021E-4</v>
      </c>
      <c r="L67" s="124">
        <v>54</v>
      </c>
      <c r="M67" s="125">
        <f t="shared" si="38"/>
        <v>4.4075516050833761E-4</v>
      </c>
      <c r="N67" s="124"/>
      <c r="O67" s="125">
        <f t="shared" si="7"/>
        <v>0</v>
      </c>
      <c r="P67" s="124">
        <v>0</v>
      </c>
      <c r="Q67" s="125">
        <f t="shared" si="8"/>
        <v>0</v>
      </c>
      <c r="R67" s="124">
        <v>0</v>
      </c>
      <c r="S67" s="125">
        <f t="shared" si="9"/>
        <v>0</v>
      </c>
      <c r="T67" s="124"/>
      <c r="U67" s="125">
        <f t="shared" si="10"/>
        <v>0</v>
      </c>
      <c r="V67" s="124"/>
      <c r="W67" s="125">
        <f t="shared" si="11"/>
        <v>0</v>
      </c>
      <c r="X67" s="124"/>
      <c r="Y67" s="125">
        <f t="shared" si="12"/>
        <v>0</v>
      </c>
      <c r="Z67" s="124"/>
      <c r="AA67" s="125">
        <f t="shared" si="13"/>
        <v>0</v>
      </c>
      <c r="AB67" s="124">
        <v>84</v>
      </c>
      <c r="AC67" s="125">
        <f t="shared" si="14"/>
        <v>6.8561913856852519E-4</v>
      </c>
      <c r="AD67" s="124"/>
      <c r="AE67" s="125">
        <f t="shared" si="15"/>
        <v>0</v>
      </c>
      <c r="AF67" s="124"/>
      <c r="AG67" s="125">
        <f t="shared" si="16"/>
        <v>0</v>
      </c>
      <c r="AH67" s="124"/>
      <c r="AI67" s="125">
        <f t="shared" si="17"/>
        <v>0</v>
      </c>
      <c r="AJ67" s="124"/>
      <c r="AK67" s="125">
        <f t="shared" si="18"/>
        <v>0</v>
      </c>
      <c r="AL67" s="124">
        <v>0</v>
      </c>
      <c r="AM67" s="125">
        <f t="shared" si="19"/>
        <v>0</v>
      </c>
      <c r="AN67" s="124"/>
      <c r="AO67" s="125">
        <f t="shared" si="20"/>
        <v>0</v>
      </c>
      <c r="AP67" s="124"/>
      <c r="AQ67" s="125">
        <f t="shared" si="21"/>
        <v>0</v>
      </c>
      <c r="AR67" s="124">
        <v>132</v>
      </c>
      <c r="AS67" s="125">
        <f t="shared" si="22"/>
        <v>1.0774015034648254E-3</v>
      </c>
      <c r="AT67" s="124"/>
      <c r="AU67" s="125">
        <f t="shared" si="23"/>
        <v>0</v>
      </c>
      <c r="AV67" s="92">
        <f t="shared" si="24"/>
        <v>0</v>
      </c>
    </row>
    <row r="68" spans="1:48" ht="15">
      <c r="A68" s="122" t="s">
        <v>139</v>
      </c>
      <c r="B68" s="128" t="s">
        <v>133</v>
      </c>
      <c r="C68" s="124">
        <v>47132</v>
      </c>
      <c r="D68" s="124">
        <f t="shared" si="32"/>
        <v>46957</v>
      </c>
      <c r="E68" s="125">
        <f t="shared" si="39"/>
        <v>0.99628702367818045</v>
      </c>
      <c r="F68" s="124">
        <f t="shared" si="33"/>
        <v>175</v>
      </c>
      <c r="G68" s="125">
        <f t="shared" si="40"/>
        <v>3.7129763218195708E-3</v>
      </c>
      <c r="H68" s="124"/>
      <c r="I68" s="125">
        <f t="shared" si="4"/>
        <v>0</v>
      </c>
      <c r="J68" s="124">
        <v>43</v>
      </c>
      <c r="K68" s="125">
        <f t="shared" si="37"/>
        <v>3.5097170188626883E-4</v>
      </c>
      <c r="L68" s="124">
        <v>30</v>
      </c>
      <c r="M68" s="125">
        <f t="shared" si="38"/>
        <v>2.4486397806018758E-4</v>
      </c>
      <c r="N68" s="124"/>
      <c r="O68" s="125">
        <f t="shared" si="7"/>
        <v>0</v>
      </c>
      <c r="P68" s="124">
        <v>0</v>
      </c>
      <c r="Q68" s="125">
        <f t="shared" si="8"/>
        <v>0</v>
      </c>
      <c r="R68" s="124">
        <v>0</v>
      </c>
      <c r="S68" s="125">
        <f t="shared" si="9"/>
        <v>0</v>
      </c>
      <c r="T68" s="124"/>
      <c r="U68" s="125">
        <f t="shared" si="10"/>
        <v>0</v>
      </c>
      <c r="V68" s="124"/>
      <c r="W68" s="125">
        <f t="shared" si="11"/>
        <v>0</v>
      </c>
      <c r="X68" s="124"/>
      <c r="Y68" s="125">
        <f t="shared" si="12"/>
        <v>0</v>
      </c>
      <c r="Z68" s="124"/>
      <c r="AA68" s="125">
        <f t="shared" si="13"/>
        <v>0</v>
      </c>
      <c r="AB68" s="124">
        <v>35</v>
      </c>
      <c r="AC68" s="125">
        <f t="shared" si="14"/>
        <v>2.856746410702188E-4</v>
      </c>
      <c r="AD68" s="124"/>
      <c r="AE68" s="125">
        <f t="shared" si="15"/>
        <v>0</v>
      </c>
      <c r="AF68" s="124"/>
      <c r="AG68" s="125">
        <f t="shared" si="16"/>
        <v>0</v>
      </c>
      <c r="AH68" s="124"/>
      <c r="AI68" s="125">
        <f t="shared" si="17"/>
        <v>0</v>
      </c>
      <c r="AJ68" s="124"/>
      <c r="AK68" s="125">
        <f t="shared" si="18"/>
        <v>0</v>
      </c>
      <c r="AL68" s="124">
        <v>0</v>
      </c>
      <c r="AM68" s="125">
        <f t="shared" si="19"/>
        <v>0</v>
      </c>
      <c r="AN68" s="124"/>
      <c r="AO68" s="125">
        <f t="shared" si="20"/>
        <v>0</v>
      </c>
      <c r="AP68" s="124"/>
      <c r="AQ68" s="125">
        <f t="shared" si="21"/>
        <v>0</v>
      </c>
      <c r="AR68" s="124">
        <v>67</v>
      </c>
      <c r="AS68" s="125">
        <f t="shared" si="22"/>
        <v>5.4686288433441891E-4</v>
      </c>
      <c r="AT68" s="124"/>
      <c r="AU68" s="125">
        <f t="shared" si="23"/>
        <v>0</v>
      </c>
      <c r="AV68" s="92">
        <f t="shared" si="24"/>
        <v>0</v>
      </c>
    </row>
    <row r="69" spans="1:48" ht="15">
      <c r="A69" s="122" t="s">
        <v>137</v>
      </c>
      <c r="B69" s="128" t="s">
        <v>126</v>
      </c>
      <c r="C69" s="124">
        <v>157135</v>
      </c>
      <c r="D69" s="124">
        <f t="shared" si="32"/>
        <v>157010</v>
      </c>
      <c r="E69" s="125">
        <f t="shared" si="39"/>
        <v>0.99920450567982944</v>
      </c>
      <c r="F69" s="124">
        <f t="shared" si="33"/>
        <v>125</v>
      </c>
      <c r="G69" s="125">
        <f t="shared" si="40"/>
        <v>7.9549432017055402E-4</v>
      </c>
      <c r="H69" s="124"/>
      <c r="I69" s="125">
        <f t="shared" si="4"/>
        <v>0</v>
      </c>
      <c r="J69" s="124">
        <v>56</v>
      </c>
      <c r="K69" s="125">
        <f t="shared" si="37"/>
        <v>4.5707942571235013E-4</v>
      </c>
      <c r="L69" s="124">
        <v>8</v>
      </c>
      <c r="M69" s="125">
        <f t="shared" si="38"/>
        <v>6.5297060816050013E-5</v>
      </c>
      <c r="N69" s="124"/>
      <c r="O69" s="125">
        <f t="shared" si="7"/>
        <v>0</v>
      </c>
      <c r="P69" s="124">
        <v>0</v>
      </c>
      <c r="Q69" s="125">
        <f t="shared" si="8"/>
        <v>0</v>
      </c>
      <c r="R69" s="124">
        <v>0</v>
      </c>
      <c r="S69" s="125">
        <f t="shared" si="9"/>
        <v>0</v>
      </c>
      <c r="T69" s="124"/>
      <c r="U69" s="125">
        <f t="shared" si="10"/>
        <v>0</v>
      </c>
      <c r="V69" s="124"/>
      <c r="W69" s="125">
        <f t="shared" si="11"/>
        <v>0</v>
      </c>
      <c r="X69" s="124"/>
      <c r="Y69" s="125">
        <f t="shared" si="12"/>
        <v>0</v>
      </c>
      <c r="Z69" s="124"/>
      <c r="AA69" s="125">
        <f t="shared" si="13"/>
        <v>0</v>
      </c>
      <c r="AB69" s="124">
        <v>61</v>
      </c>
      <c r="AC69" s="125">
        <f t="shared" si="14"/>
        <v>4.978900887223814E-4</v>
      </c>
      <c r="AD69" s="124"/>
      <c r="AE69" s="125">
        <f t="shared" si="15"/>
        <v>0</v>
      </c>
      <c r="AF69" s="124"/>
      <c r="AG69" s="125">
        <f t="shared" si="16"/>
        <v>0</v>
      </c>
      <c r="AH69" s="124"/>
      <c r="AI69" s="125">
        <f t="shared" si="17"/>
        <v>0</v>
      </c>
      <c r="AJ69" s="124"/>
      <c r="AK69" s="125">
        <f t="shared" si="18"/>
        <v>0</v>
      </c>
      <c r="AL69" s="124">
        <v>0</v>
      </c>
      <c r="AM69" s="125">
        <f t="shared" si="19"/>
        <v>0</v>
      </c>
      <c r="AN69" s="124"/>
      <c r="AO69" s="125">
        <f t="shared" si="20"/>
        <v>0</v>
      </c>
      <c r="AP69" s="124"/>
      <c r="AQ69" s="125">
        <f t="shared" si="21"/>
        <v>0</v>
      </c>
      <c r="AR69" s="124">
        <v>0</v>
      </c>
      <c r="AS69" s="125">
        <f t="shared" si="22"/>
        <v>0</v>
      </c>
      <c r="AT69" s="124"/>
      <c r="AU69" s="125">
        <f t="shared" si="23"/>
        <v>0</v>
      </c>
      <c r="AV69" s="92">
        <f t="shared" si="24"/>
        <v>0</v>
      </c>
    </row>
    <row r="70" spans="1:48" ht="15">
      <c r="A70" s="122" t="s">
        <v>137</v>
      </c>
      <c r="B70" s="128" t="s">
        <v>131</v>
      </c>
      <c r="C70" s="124">
        <v>94593</v>
      </c>
      <c r="D70" s="124">
        <f t="shared" si="32"/>
        <v>94500</v>
      </c>
      <c r="E70" s="125">
        <f t="shared" si="39"/>
        <v>0.99901684056959816</v>
      </c>
      <c r="F70" s="124">
        <f t="shared" si="33"/>
        <v>93</v>
      </c>
      <c r="G70" s="125">
        <f t="shared" si="40"/>
        <v>9.8315943040182675E-4</v>
      </c>
      <c r="H70" s="124"/>
      <c r="I70" s="125">
        <f t="shared" si="4"/>
        <v>0</v>
      </c>
      <c r="J70" s="124">
        <v>44</v>
      </c>
      <c r="K70" s="125">
        <f t="shared" si="37"/>
        <v>3.5913383448827512E-4</v>
      </c>
      <c r="L70" s="124">
        <v>0</v>
      </c>
      <c r="M70" s="125">
        <f t="shared" si="38"/>
        <v>0</v>
      </c>
      <c r="N70" s="124"/>
      <c r="O70" s="125">
        <f t="shared" si="7"/>
        <v>0</v>
      </c>
      <c r="P70" s="124">
        <v>0</v>
      </c>
      <c r="Q70" s="125">
        <f t="shared" si="8"/>
        <v>0</v>
      </c>
      <c r="R70" s="124">
        <v>0</v>
      </c>
      <c r="S70" s="125">
        <f t="shared" si="9"/>
        <v>0</v>
      </c>
      <c r="T70" s="124"/>
      <c r="U70" s="125">
        <f t="shared" si="10"/>
        <v>0</v>
      </c>
      <c r="V70" s="124"/>
      <c r="W70" s="125">
        <f t="shared" si="11"/>
        <v>0</v>
      </c>
      <c r="X70" s="124"/>
      <c r="Y70" s="125">
        <f t="shared" si="12"/>
        <v>0</v>
      </c>
      <c r="Z70" s="124"/>
      <c r="AA70" s="125">
        <f t="shared" si="13"/>
        <v>0</v>
      </c>
      <c r="AB70" s="124">
        <v>49</v>
      </c>
      <c r="AC70" s="125">
        <f t="shared" si="14"/>
        <v>3.9994449749830634E-4</v>
      </c>
      <c r="AD70" s="124"/>
      <c r="AE70" s="125">
        <f t="shared" si="15"/>
        <v>0</v>
      </c>
      <c r="AF70" s="124"/>
      <c r="AG70" s="125">
        <f t="shared" si="16"/>
        <v>0</v>
      </c>
      <c r="AH70" s="124"/>
      <c r="AI70" s="125">
        <f t="shared" si="17"/>
        <v>0</v>
      </c>
      <c r="AJ70" s="124"/>
      <c r="AK70" s="125">
        <f t="shared" si="18"/>
        <v>0</v>
      </c>
      <c r="AL70" s="124">
        <v>0</v>
      </c>
      <c r="AM70" s="125">
        <f t="shared" si="19"/>
        <v>0</v>
      </c>
      <c r="AN70" s="124"/>
      <c r="AO70" s="125">
        <f t="shared" si="20"/>
        <v>0</v>
      </c>
      <c r="AP70" s="124"/>
      <c r="AQ70" s="125">
        <f t="shared" si="21"/>
        <v>0</v>
      </c>
      <c r="AR70" s="124">
        <v>0</v>
      </c>
      <c r="AS70" s="125">
        <f t="shared" si="22"/>
        <v>0</v>
      </c>
      <c r="AT70" s="124"/>
      <c r="AU70" s="125">
        <f t="shared" si="23"/>
        <v>0</v>
      </c>
      <c r="AV70" s="92">
        <f t="shared" si="24"/>
        <v>0</v>
      </c>
    </row>
    <row r="71" spans="1:48" ht="15">
      <c r="A71" s="122" t="s">
        <v>137</v>
      </c>
      <c r="B71" s="128" t="s">
        <v>127</v>
      </c>
      <c r="C71" s="124">
        <v>99053</v>
      </c>
      <c r="D71" s="124">
        <f t="shared" si="32"/>
        <v>98777</v>
      </c>
      <c r="E71" s="125">
        <f t="shared" si="39"/>
        <v>0.99721361291429844</v>
      </c>
      <c r="F71" s="124">
        <f t="shared" si="33"/>
        <v>276</v>
      </c>
      <c r="G71" s="125">
        <f t="shared" si="40"/>
        <v>2.7863870857015942E-3</v>
      </c>
      <c r="H71" s="124"/>
      <c r="I71" s="125">
        <f t="shared" si="4"/>
        <v>0</v>
      </c>
      <c r="J71" s="124">
        <v>61</v>
      </c>
      <c r="K71" s="125">
        <f t="shared" si="37"/>
        <v>4.978900887223814E-4</v>
      </c>
      <c r="L71" s="124">
        <v>2</v>
      </c>
      <c r="M71" s="125">
        <f t="shared" si="38"/>
        <v>1.6324265204012503E-5</v>
      </c>
      <c r="N71" s="124"/>
      <c r="O71" s="125">
        <f t="shared" si="7"/>
        <v>0</v>
      </c>
      <c r="P71" s="124">
        <v>1</v>
      </c>
      <c r="Q71" s="125">
        <f t="shared" si="8"/>
        <v>8.1621326020062516E-6</v>
      </c>
      <c r="R71" s="124">
        <v>0</v>
      </c>
      <c r="S71" s="125">
        <f t="shared" si="9"/>
        <v>0</v>
      </c>
      <c r="T71" s="124"/>
      <c r="U71" s="125">
        <f t="shared" si="10"/>
        <v>0</v>
      </c>
      <c r="V71" s="124"/>
      <c r="W71" s="125">
        <f t="shared" si="11"/>
        <v>0</v>
      </c>
      <c r="X71" s="124"/>
      <c r="Y71" s="125">
        <f t="shared" si="12"/>
        <v>0</v>
      </c>
      <c r="Z71" s="124"/>
      <c r="AA71" s="125">
        <f t="shared" si="13"/>
        <v>0</v>
      </c>
      <c r="AB71" s="124">
        <v>54</v>
      </c>
      <c r="AC71" s="125">
        <f t="shared" si="14"/>
        <v>4.4075516050833761E-4</v>
      </c>
      <c r="AD71" s="124"/>
      <c r="AE71" s="125">
        <f t="shared" si="15"/>
        <v>0</v>
      </c>
      <c r="AF71" s="124"/>
      <c r="AG71" s="125">
        <f t="shared" si="16"/>
        <v>0</v>
      </c>
      <c r="AH71" s="124"/>
      <c r="AI71" s="125">
        <f t="shared" si="17"/>
        <v>0</v>
      </c>
      <c r="AJ71" s="124"/>
      <c r="AK71" s="125">
        <f t="shared" si="18"/>
        <v>0</v>
      </c>
      <c r="AL71" s="124">
        <v>0</v>
      </c>
      <c r="AM71" s="125">
        <f t="shared" si="19"/>
        <v>0</v>
      </c>
      <c r="AN71" s="124"/>
      <c r="AO71" s="125">
        <f t="shared" si="20"/>
        <v>0</v>
      </c>
      <c r="AP71" s="124"/>
      <c r="AQ71" s="125">
        <f t="shared" si="21"/>
        <v>0</v>
      </c>
      <c r="AR71" s="124">
        <v>158</v>
      </c>
      <c r="AS71" s="125">
        <f t="shared" si="22"/>
        <v>1.2896169511169878E-3</v>
      </c>
      <c r="AT71" s="124"/>
      <c r="AU71" s="125">
        <f t="shared" si="23"/>
        <v>0</v>
      </c>
      <c r="AV71" s="92">
        <f t="shared" si="24"/>
        <v>0</v>
      </c>
    </row>
    <row r="72" spans="1:48" ht="15">
      <c r="A72" s="122" t="s">
        <v>137</v>
      </c>
      <c r="B72" s="128" t="s">
        <v>125</v>
      </c>
      <c r="C72" s="124">
        <v>167505</v>
      </c>
      <c r="D72" s="124">
        <f t="shared" si="32"/>
        <v>167067</v>
      </c>
      <c r="E72" s="125">
        <f t="shared" si="39"/>
        <v>0.99738515268200945</v>
      </c>
      <c r="F72" s="124">
        <f t="shared" si="33"/>
        <v>438</v>
      </c>
      <c r="G72" s="125">
        <f t="shared" si="40"/>
        <v>2.6148473179905076E-3</v>
      </c>
      <c r="H72" s="124"/>
      <c r="I72" s="125">
        <f t="shared" si="4"/>
        <v>0</v>
      </c>
      <c r="J72" s="124">
        <v>99</v>
      </c>
      <c r="K72" s="125">
        <f t="shared" si="37"/>
        <v>8.0805112759861901E-4</v>
      </c>
      <c r="L72" s="124">
        <v>29</v>
      </c>
      <c r="M72" s="125">
        <f t="shared" si="38"/>
        <v>2.3670184545818132E-4</v>
      </c>
      <c r="N72" s="124"/>
      <c r="O72" s="125">
        <f t="shared" si="7"/>
        <v>0</v>
      </c>
      <c r="P72" s="124">
        <v>6</v>
      </c>
      <c r="Q72" s="125">
        <f t="shared" si="8"/>
        <v>4.8972795612037513E-5</v>
      </c>
      <c r="R72" s="124">
        <v>0</v>
      </c>
      <c r="S72" s="125">
        <f t="shared" si="9"/>
        <v>0</v>
      </c>
      <c r="T72" s="124"/>
      <c r="U72" s="125">
        <f t="shared" si="10"/>
        <v>0</v>
      </c>
      <c r="V72" s="124"/>
      <c r="W72" s="125">
        <f t="shared" si="11"/>
        <v>0</v>
      </c>
      <c r="X72" s="124"/>
      <c r="Y72" s="125">
        <f t="shared" si="12"/>
        <v>0</v>
      </c>
      <c r="Z72" s="124"/>
      <c r="AA72" s="125">
        <f t="shared" si="13"/>
        <v>0</v>
      </c>
      <c r="AB72" s="124">
        <v>102</v>
      </c>
      <c r="AC72" s="125">
        <f t="shared" si="14"/>
        <v>8.3253752540463771E-4</v>
      </c>
      <c r="AD72" s="124"/>
      <c r="AE72" s="125">
        <f t="shared" si="15"/>
        <v>0</v>
      </c>
      <c r="AF72" s="124"/>
      <c r="AG72" s="125">
        <f t="shared" si="16"/>
        <v>0</v>
      </c>
      <c r="AH72" s="124"/>
      <c r="AI72" s="125">
        <f t="shared" si="17"/>
        <v>0</v>
      </c>
      <c r="AJ72" s="124"/>
      <c r="AK72" s="125">
        <f t="shared" si="18"/>
        <v>0</v>
      </c>
      <c r="AL72" s="124">
        <v>0</v>
      </c>
      <c r="AM72" s="125">
        <f t="shared" si="19"/>
        <v>0</v>
      </c>
      <c r="AN72" s="124"/>
      <c r="AO72" s="125">
        <f t="shared" si="20"/>
        <v>0</v>
      </c>
      <c r="AP72" s="124"/>
      <c r="AQ72" s="125">
        <f t="shared" si="21"/>
        <v>0</v>
      </c>
      <c r="AR72" s="124">
        <v>202</v>
      </c>
      <c r="AS72" s="125">
        <f t="shared" si="22"/>
        <v>1.648750785605263E-3</v>
      </c>
      <c r="AT72" s="124"/>
      <c r="AU72" s="125">
        <f t="shared" si="23"/>
        <v>0</v>
      </c>
      <c r="AV72" s="92">
        <f t="shared" si="24"/>
        <v>0</v>
      </c>
    </row>
    <row r="73" spans="1:48" ht="15">
      <c r="A73" s="122" t="s">
        <v>137</v>
      </c>
      <c r="B73" s="128" t="s">
        <v>138</v>
      </c>
      <c r="C73" s="124">
        <v>104777</v>
      </c>
      <c r="D73" s="124">
        <f t="shared" si="32"/>
        <v>104591</v>
      </c>
      <c r="E73" s="125">
        <f t="shared" si="39"/>
        <v>0.99822480124454793</v>
      </c>
      <c r="F73" s="124">
        <f t="shared" si="33"/>
        <v>186</v>
      </c>
      <c r="G73" s="125">
        <f t="shared" si="40"/>
        <v>1.7751987554520553E-3</v>
      </c>
      <c r="H73" s="124"/>
      <c r="I73" s="125">
        <f t="shared" si="4"/>
        <v>0</v>
      </c>
      <c r="J73" s="124">
        <v>71</v>
      </c>
      <c r="K73" s="125">
        <f t="shared" si="37"/>
        <v>5.7951141474244395E-4</v>
      </c>
      <c r="L73" s="124">
        <v>9</v>
      </c>
      <c r="M73" s="125">
        <f t="shared" si="38"/>
        <v>7.3459193418056273E-5</v>
      </c>
      <c r="N73" s="124"/>
      <c r="O73" s="125">
        <f t="shared" si="7"/>
        <v>0</v>
      </c>
      <c r="P73" s="124">
        <v>0</v>
      </c>
      <c r="Q73" s="125">
        <f t="shared" si="8"/>
        <v>0</v>
      </c>
      <c r="R73" s="124">
        <v>0</v>
      </c>
      <c r="S73" s="125">
        <f t="shared" si="9"/>
        <v>0</v>
      </c>
      <c r="T73" s="124"/>
      <c r="U73" s="125">
        <f t="shared" si="10"/>
        <v>0</v>
      </c>
      <c r="V73" s="124"/>
      <c r="W73" s="125">
        <f t="shared" si="11"/>
        <v>0</v>
      </c>
      <c r="X73" s="124"/>
      <c r="Y73" s="125">
        <f t="shared" si="12"/>
        <v>0</v>
      </c>
      <c r="Z73" s="124"/>
      <c r="AA73" s="125">
        <f t="shared" si="13"/>
        <v>0</v>
      </c>
      <c r="AB73" s="124">
        <v>63</v>
      </c>
      <c r="AC73" s="125">
        <f t="shared" si="14"/>
        <v>5.1421435392639387E-4</v>
      </c>
      <c r="AD73" s="124"/>
      <c r="AE73" s="125">
        <f t="shared" si="15"/>
        <v>0</v>
      </c>
      <c r="AF73" s="124"/>
      <c r="AG73" s="125">
        <f t="shared" si="16"/>
        <v>0</v>
      </c>
      <c r="AH73" s="124"/>
      <c r="AI73" s="125">
        <f t="shared" si="17"/>
        <v>0</v>
      </c>
      <c r="AJ73" s="124"/>
      <c r="AK73" s="125">
        <f t="shared" si="18"/>
        <v>0</v>
      </c>
      <c r="AL73" s="124">
        <v>0</v>
      </c>
      <c r="AM73" s="125">
        <f t="shared" si="19"/>
        <v>0</v>
      </c>
      <c r="AN73" s="124"/>
      <c r="AO73" s="125">
        <f t="shared" si="20"/>
        <v>0</v>
      </c>
      <c r="AP73" s="124"/>
      <c r="AQ73" s="125">
        <f t="shared" si="21"/>
        <v>0</v>
      </c>
      <c r="AR73" s="124">
        <v>43</v>
      </c>
      <c r="AS73" s="125">
        <f t="shared" si="22"/>
        <v>3.5097170188626883E-4</v>
      </c>
      <c r="AT73" s="124"/>
      <c r="AU73" s="125">
        <f t="shared" si="23"/>
        <v>0</v>
      </c>
      <c r="AV73" s="92">
        <f t="shared" si="24"/>
        <v>0</v>
      </c>
    </row>
    <row r="74" spans="1:48" ht="15">
      <c r="A74" s="122" t="s">
        <v>137</v>
      </c>
      <c r="B74" s="128" t="s">
        <v>147</v>
      </c>
      <c r="C74" s="124">
        <v>104320</v>
      </c>
      <c r="D74" s="124">
        <f t="shared" si="32"/>
        <v>104078</v>
      </c>
      <c r="E74" s="125">
        <f t="shared" si="39"/>
        <v>0.99768021472392643</v>
      </c>
      <c r="F74" s="124">
        <f t="shared" si="33"/>
        <v>242</v>
      </c>
      <c r="G74" s="125">
        <f t="shared" si="40"/>
        <v>2.3197852760736197E-3</v>
      </c>
      <c r="H74" s="124"/>
      <c r="I74" s="125">
        <f t="shared" si="4"/>
        <v>0</v>
      </c>
      <c r="J74" s="124">
        <v>77</v>
      </c>
      <c r="K74" s="125">
        <f t="shared" si="37"/>
        <v>6.2848421035448146E-4</v>
      </c>
      <c r="L74" s="124">
        <v>20</v>
      </c>
      <c r="M74" s="125">
        <f t="shared" si="38"/>
        <v>1.6324265204012504E-4</v>
      </c>
      <c r="N74" s="124"/>
      <c r="O74" s="125">
        <f t="shared" si="7"/>
        <v>0</v>
      </c>
      <c r="P74" s="124">
        <v>0</v>
      </c>
      <c r="Q74" s="125">
        <f t="shared" si="8"/>
        <v>0</v>
      </c>
      <c r="R74" s="124">
        <v>0</v>
      </c>
      <c r="S74" s="125">
        <f t="shared" si="9"/>
        <v>0</v>
      </c>
      <c r="T74" s="124"/>
      <c r="U74" s="125">
        <f t="shared" si="10"/>
        <v>0</v>
      </c>
      <c r="V74" s="124"/>
      <c r="W74" s="125">
        <f t="shared" si="11"/>
        <v>0</v>
      </c>
      <c r="X74" s="124"/>
      <c r="Y74" s="125">
        <f t="shared" si="12"/>
        <v>0</v>
      </c>
      <c r="Z74" s="124"/>
      <c r="AA74" s="125">
        <f t="shared" si="13"/>
        <v>0</v>
      </c>
      <c r="AB74" s="124">
        <v>76</v>
      </c>
      <c r="AC74" s="125">
        <f t="shared" si="14"/>
        <v>6.2032207775247511E-4</v>
      </c>
      <c r="AD74" s="124"/>
      <c r="AE74" s="125">
        <f t="shared" si="15"/>
        <v>0</v>
      </c>
      <c r="AF74" s="124"/>
      <c r="AG74" s="125">
        <f t="shared" si="16"/>
        <v>0</v>
      </c>
      <c r="AH74" s="124"/>
      <c r="AI74" s="125">
        <f t="shared" si="17"/>
        <v>0</v>
      </c>
      <c r="AJ74" s="124"/>
      <c r="AK74" s="125">
        <f t="shared" si="18"/>
        <v>0</v>
      </c>
      <c r="AL74" s="124">
        <v>0</v>
      </c>
      <c r="AM74" s="125">
        <f t="shared" si="19"/>
        <v>0</v>
      </c>
      <c r="AN74" s="124"/>
      <c r="AO74" s="125">
        <f t="shared" si="20"/>
        <v>0</v>
      </c>
      <c r="AP74" s="124"/>
      <c r="AQ74" s="125">
        <f t="shared" si="21"/>
        <v>0</v>
      </c>
      <c r="AR74" s="124">
        <v>69</v>
      </c>
      <c r="AS74" s="125">
        <f t="shared" si="22"/>
        <v>5.6318714953843137E-4</v>
      </c>
      <c r="AT74" s="124"/>
      <c r="AU74" s="125">
        <f t="shared" si="23"/>
        <v>0</v>
      </c>
      <c r="AV74" s="92">
        <f t="shared" si="24"/>
        <v>0</v>
      </c>
    </row>
    <row r="75" spans="1:48" ht="15">
      <c r="A75" s="122" t="s">
        <v>137</v>
      </c>
      <c r="B75" s="128" t="s">
        <v>133</v>
      </c>
      <c r="C75" s="124">
        <v>151718</v>
      </c>
      <c r="D75" s="124">
        <f t="shared" si="32"/>
        <v>150842</v>
      </c>
      <c r="E75" s="125">
        <f t="shared" si="39"/>
        <v>0.9942261300570796</v>
      </c>
      <c r="F75" s="124">
        <f t="shared" si="33"/>
        <v>876</v>
      </c>
      <c r="G75" s="125">
        <f t="shared" si="40"/>
        <v>5.773869942920418E-3</v>
      </c>
      <c r="H75" s="124"/>
      <c r="I75" s="125">
        <f t="shared" si="4"/>
        <v>0</v>
      </c>
      <c r="J75" s="124">
        <v>105</v>
      </c>
      <c r="K75" s="125">
        <f t="shared" si="37"/>
        <v>8.5702392321065652E-4</v>
      </c>
      <c r="L75" s="124">
        <v>33</v>
      </c>
      <c r="M75" s="125">
        <f t="shared" si="38"/>
        <v>2.6935037586620634E-4</v>
      </c>
      <c r="N75" s="124"/>
      <c r="O75" s="125">
        <f t="shared" si="7"/>
        <v>0</v>
      </c>
      <c r="P75" s="124">
        <v>12</v>
      </c>
      <c r="Q75" s="125">
        <f t="shared" si="8"/>
        <v>9.7945591224075026E-5</v>
      </c>
      <c r="R75" s="124">
        <v>0</v>
      </c>
      <c r="S75" s="125">
        <f t="shared" si="9"/>
        <v>0</v>
      </c>
      <c r="T75" s="124"/>
      <c r="U75" s="125">
        <f t="shared" si="10"/>
        <v>0</v>
      </c>
      <c r="V75" s="124"/>
      <c r="W75" s="125">
        <f t="shared" si="11"/>
        <v>0</v>
      </c>
      <c r="X75" s="124"/>
      <c r="Y75" s="125">
        <f t="shared" si="12"/>
        <v>0</v>
      </c>
      <c r="Z75" s="124"/>
      <c r="AA75" s="125">
        <f t="shared" si="13"/>
        <v>0</v>
      </c>
      <c r="AB75" s="124">
        <v>606</v>
      </c>
      <c r="AC75" s="125">
        <f t="shared" si="14"/>
        <v>4.9462523568157887E-3</v>
      </c>
      <c r="AD75" s="124"/>
      <c r="AE75" s="125">
        <f t="shared" si="15"/>
        <v>0</v>
      </c>
      <c r="AF75" s="124"/>
      <c r="AG75" s="125">
        <f t="shared" si="16"/>
        <v>0</v>
      </c>
      <c r="AH75" s="124"/>
      <c r="AI75" s="125">
        <f t="shared" si="17"/>
        <v>0</v>
      </c>
      <c r="AJ75" s="124"/>
      <c r="AK75" s="125">
        <f t="shared" si="18"/>
        <v>0</v>
      </c>
      <c r="AL75" s="124">
        <v>0</v>
      </c>
      <c r="AM75" s="125">
        <f t="shared" si="19"/>
        <v>0</v>
      </c>
      <c r="AN75" s="124"/>
      <c r="AO75" s="125">
        <f t="shared" si="20"/>
        <v>0</v>
      </c>
      <c r="AP75" s="124"/>
      <c r="AQ75" s="125">
        <f t="shared" si="21"/>
        <v>0</v>
      </c>
      <c r="AR75" s="124">
        <v>120</v>
      </c>
      <c r="AS75" s="125">
        <f t="shared" si="22"/>
        <v>9.7945591224075034E-4</v>
      </c>
      <c r="AT75" s="124"/>
      <c r="AU75" s="125">
        <f t="shared" si="23"/>
        <v>0</v>
      </c>
      <c r="AV75" s="92">
        <f t="shared" si="24"/>
        <v>0</v>
      </c>
    </row>
    <row r="76" spans="1:48" ht="15">
      <c r="A76" s="122" t="s">
        <v>137</v>
      </c>
      <c r="B76" s="128" t="s">
        <v>134</v>
      </c>
      <c r="C76" s="124">
        <v>144113</v>
      </c>
      <c r="D76" s="124">
        <f t="shared" si="32"/>
        <v>143641</v>
      </c>
      <c r="E76" s="125">
        <f t="shared" si="39"/>
        <v>0.9967247923504472</v>
      </c>
      <c r="F76" s="124">
        <f t="shared" si="33"/>
        <v>472</v>
      </c>
      <c r="G76" s="125">
        <f t="shared" si="40"/>
        <v>3.2752076495527814E-3</v>
      </c>
      <c r="H76" s="124"/>
      <c r="I76" s="125">
        <f t="shared" si="4"/>
        <v>0</v>
      </c>
      <c r="J76" s="124">
        <v>105</v>
      </c>
      <c r="K76" s="125">
        <f t="shared" si="37"/>
        <v>8.5702392321065652E-4</v>
      </c>
      <c r="L76" s="124">
        <v>8</v>
      </c>
      <c r="M76" s="125">
        <f t="shared" si="38"/>
        <v>6.5297060816050013E-5</v>
      </c>
      <c r="N76" s="124"/>
      <c r="O76" s="125">
        <f t="shared" si="7"/>
        <v>0</v>
      </c>
      <c r="P76" s="124">
        <v>0</v>
      </c>
      <c r="Q76" s="125">
        <f t="shared" si="8"/>
        <v>0</v>
      </c>
      <c r="R76" s="124">
        <v>0</v>
      </c>
      <c r="S76" s="125">
        <f t="shared" si="9"/>
        <v>0</v>
      </c>
      <c r="T76" s="124"/>
      <c r="U76" s="125">
        <f t="shared" si="10"/>
        <v>0</v>
      </c>
      <c r="V76" s="124"/>
      <c r="W76" s="125">
        <f t="shared" si="11"/>
        <v>0</v>
      </c>
      <c r="X76" s="124"/>
      <c r="Y76" s="125">
        <f t="shared" si="12"/>
        <v>0</v>
      </c>
      <c r="Z76" s="124"/>
      <c r="AA76" s="125">
        <f t="shared" si="13"/>
        <v>0</v>
      </c>
      <c r="AB76" s="124">
        <v>100</v>
      </c>
      <c r="AC76" s="125">
        <f t="shared" si="14"/>
        <v>8.1621326020062525E-4</v>
      </c>
      <c r="AD76" s="124"/>
      <c r="AE76" s="125">
        <f t="shared" si="15"/>
        <v>0</v>
      </c>
      <c r="AF76" s="124"/>
      <c r="AG76" s="125">
        <f t="shared" si="16"/>
        <v>0</v>
      </c>
      <c r="AH76" s="124"/>
      <c r="AI76" s="125">
        <f t="shared" si="17"/>
        <v>0</v>
      </c>
      <c r="AJ76" s="124"/>
      <c r="AK76" s="125">
        <f t="shared" si="18"/>
        <v>0</v>
      </c>
      <c r="AL76" s="124">
        <v>0</v>
      </c>
      <c r="AM76" s="125">
        <f t="shared" si="19"/>
        <v>0</v>
      </c>
      <c r="AN76" s="124"/>
      <c r="AO76" s="125">
        <f t="shared" si="20"/>
        <v>0</v>
      </c>
      <c r="AP76" s="124"/>
      <c r="AQ76" s="125">
        <f t="shared" si="21"/>
        <v>0</v>
      </c>
      <c r="AR76" s="124">
        <v>259</v>
      </c>
      <c r="AS76" s="125">
        <f t="shared" si="22"/>
        <v>2.1139923439196192E-3</v>
      </c>
      <c r="AT76" s="124"/>
      <c r="AU76" s="125">
        <f t="shared" si="23"/>
        <v>0</v>
      </c>
      <c r="AV76" s="92">
        <f t="shared" si="24"/>
        <v>0</v>
      </c>
    </row>
    <row r="77" spans="1:48" ht="15">
      <c r="A77" s="122" t="s">
        <v>119</v>
      </c>
      <c r="B77" s="128" t="s">
        <v>131</v>
      </c>
      <c r="C77" s="124">
        <f t="shared" ref="C77:C138" si="41">D77+F77</f>
        <v>16537</v>
      </c>
      <c r="D77" s="124">
        <v>16500</v>
      </c>
      <c r="E77" s="125">
        <f t="shared" si="39"/>
        <v>0.99776259297333247</v>
      </c>
      <c r="F77" s="124">
        <v>37</v>
      </c>
      <c r="G77" s="125">
        <f t="shared" si="40"/>
        <v>2.2374070266674728E-3</v>
      </c>
      <c r="H77" s="124">
        <v>0</v>
      </c>
      <c r="I77" s="125">
        <f t="shared" ref="I77:I146" si="42">H77/C77</f>
        <v>0</v>
      </c>
      <c r="J77" s="124">
        <v>0</v>
      </c>
      <c r="K77" s="125">
        <f t="shared" ref="K77:K146" si="43">J77/C77</f>
        <v>0</v>
      </c>
      <c r="L77" s="124">
        <v>0</v>
      </c>
      <c r="M77" s="125">
        <f t="shared" ref="M77:M146" si="44">L77/C77</f>
        <v>0</v>
      </c>
      <c r="N77" s="124">
        <v>0</v>
      </c>
      <c r="O77" s="125">
        <f t="shared" si="7"/>
        <v>0</v>
      </c>
      <c r="P77" s="124">
        <v>2</v>
      </c>
      <c r="Q77" s="125">
        <f t="shared" ref="Q77:Q146" si="45">P77/C77</f>
        <v>1.2094092036040394E-4</v>
      </c>
      <c r="R77" s="124">
        <v>0</v>
      </c>
      <c r="S77" s="125">
        <f t="shared" ref="S77:S146" si="46">R77/C77</f>
        <v>0</v>
      </c>
      <c r="T77" s="124">
        <v>0</v>
      </c>
      <c r="U77" s="125">
        <f t="shared" ref="U77:U146" si="47">T77/C77</f>
        <v>0</v>
      </c>
      <c r="V77" s="124"/>
      <c r="W77" s="125">
        <f t="shared" si="11"/>
        <v>0</v>
      </c>
      <c r="X77" s="124"/>
      <c r="Y77" s="125">
        <f t="shared" si="12"/>
        <v>0</v>
      </c>
      <c r="Z77" s="124">
        <v>0</v>
      </c>
      <c r="AA77" s="125">
        <f t="shared" ref="AA77:AA146" si="48">Z77/C77</f>
        <v>0</v>
      </c>
      <c r="AB77" s="124">
        <v>0</v>
      </c>
      <c r="AC77" s="125">
        <f t="shared" ref="AC77:AC146" si="49">AB77/C77</f>
        <v>0</v>
      </c>
      <c r="AD77" s="124"/>
      <c r="AE77" s="125">
        <f t="shared" si="15"/>
        <v>0</v>
      </c>
      <c r="AF77" s="124"/>
      <c r="AG77" s="125">
        <f t="shared" si="16"/>
        <v>0</v>
      </c>
      <c r="AH77" s="124"/>
      <c r="AI77" s="125">
        <f t="shared" si="17"/>
        <v>0</v>
      </c>
      <c r="AJ77" s="124"/>
      <c r="AK77" s="125">
        <f t="shared" si="18"/>
        <v>0</v>
      </c>
      <c r="AL77" s="124">
        <v>0</v>
      </c>
      <c r="AM77" s="125">
        <f t="shared" ref="AM77:AM146" si="50">AL77/C77</f>
        <v>0</v>
      </c>
      <c r="AN77" s="124">
        <v>0</v>
      </c>
      <c r="AO77" s="125">
        <f t="shared" ref="AO77:AO146" si="51">AN77/C77</f>
        <v>0</v>
      </c>
      <c r="AP77" s="124">
        <v>0</v>
      </c>
      <c r="AQ77" s="125">
        <f t="shared" ref="AQ77:AQ146" si="52">AP77/C77</f>
        <v>0</v>
      </c>
      <c r="AR77" s="124">
        <v>35</v>
      </c>
      <c r="AS77" s="125">
        <f t="shared" ref="AS77:AS146" si="53">AR77/C77</f>
        <v>2.1164661063070691E-3</v>
      </c>
      <c r="AT77" s="124"/>
      <c r="AU77" s="125">
        <f t="shared" ref="AU77:AU146" si="54">AT77/C77</f>
        <v>0</v>
      </c>
      <c r="AV77" s="92">
        <f t="shared" si="24"/>
        <v>0</v>
      </c>
    </row>
    <row r="78" spans="1:48" ht="15">
      <c r="A78" s="122" t="s">
        <v>119</v>
      </c>
      <c r="B78" s="128" t="s">
        <v>127</v>
      </c>
      <c r="C78" s="124">
        <f t="shared" si="41"/>
        <v>83437</v>
      </c>
      <c r="D78" s="124">
        <v>82505</v>
      </c>
      <c r="E78" s="125">
        <f t="shared" si="39"/>
        <v>0.98882989560986134</v>
      </c>
      <c r="F78" s="124">
        <v>932</v>
      </c>
      <c r="G78" s="125">
        <f t="shared" si="40"/>
        <v>1.1170104390138668E-2</v>
      </c>
      <c r="H78" s="124">
        <v>166</v>
      </c>
      <c r="I78" s="125">
        <f t="shared" si="42"/>
        <v>1.9895250308616082E-3</v>
      </c>
      <c r="J78" s="124">
        <v>65</v>
      </c>
      <c r="K78" s="125">
        <f t="shared" si="43"/>
        <v>7.7903088557834059E-4</v>
      </c>
      <c r="L78" s="124">
        <v>12</v>
      </c>
      <c r="M78" s="125">
        <f t="shared" si="44"/>
        <v>1.4382108656830903E-4</v>
      </c>
      <c r="N78" s="124">
        <v>0</v>
      </c>
      <c r="O78" s="125">
        <f t="shared" si="7"/>
        <v>0</v>
      </c>
      <c r="P78" s="124">
        <v>93</v>
      </c>
      <c r="Q78" s="125">
        <f t="shared" si="45"/>
        <v>1.1146134209043949E-3</v>
      </c>
      <c r="R78" s="124">
        <v>101</v>
      </c>
      <c r="S78" s="125">
        <f t="shared" si="46"/>
        <v>1.2104941452832675E-3</v>
      </c>
      <c r="T78" s="124">
        <v>0</v>
      </c>
      <c r="U78" s="125">
        <f t="shared" si="47"/>
        <v>0</v>
      </c>
      <c r="V78" s="124"/>
      <c r="W78" s="125">
        <f t="shared" si="11"/>
        <v>0</v>
      </c>
      <c r="X78" s="124"/>
      <c r="Y78" s="125">
        <f t="shared" si="12"/>
        <v>0</v>
      </c>
      <c r="Z78" s="124">
        <v>0</v>
      </c>
      <c r="AA78" s="125">
        <f t="shared" si="48"/>
        <v>0</v>
      </c>
      <c r="AB78" s="124">
        <v>0</v>
      </c>
      <c r="AC78" s="125">
        <f t="shared" si="49"/>
        <v>0</v>
      </c>
      <c r="AD78" s="124"/>
      <c r="AE78" s="125">
        <f t="shared" si="15"/>
        <v>0</v>
      </c>
      <c r="AF78" s="124"/>
      <c r="AG78" s="125">
        <f t="shared" si="16"/>
        <v>0</v>
      </c>
      <c r="AH78" s="124"/>
      <c r="AI78" s="125">
        <f t="shared" si="17"/>
        <v>0</v>
      </c>
      <c r="AJ78" s="124"/>
      <c r="AK78" s="125">
        <f t="shared" si="18"/>
        <v>0</v>
      </c>
      <c r="AL78" s="124">
        <v>0</v>
      </c>
      <c r="AM78" s="125">
        <f t="shared" si="50"/>
        <v>0</v>
      </c>
      <c r="AN78" s="124">
        <v>29</v>
      </c>
      <c r="AO78" s="125">
        <f t="shared" si="51"/>
        <v>3.4756762587341349E-4</v>
      </c>
      <c r="AP78" s="124">
        <v>0</v>
      </c>
      <c r="AQ78" s="125">
        <f t="shared" si="52"/>
        <v>0</v>
      </c>
      <c r="AR78" s="124">
        <v>466</v>
      </c>
      <c r="AS78" s="125">
        <f t="shared" si="53"/>
        <v>5.585052195069334E-3</v>
      </c>
      <c r="AT78" s="124"/>
      <c r="AU78" s="125">
        <f t="shared" si="54"/>
        <v>0</v>
      </c>
      <c r="AV78" s="92">
        <f t="shared" si="24"/>
        <v>0</v>
      </c>
    </row>
    <row r="79" spans="1:48" ht="15">
      <c r="A79" s="122" t="s">
        <v>119</v>
      </c>
      <c r="B79" s="128" t="s">
        <v>125</v>
      </c>
      <c r="C79" s="124">
        <f t="shared" si="41"/>
        <v>172632</v>
      </c>
      <c r="D79" s="124">
        <v>170929</v>
      </c>
      <c r="E79" s="125">
        <f t="shared" si="39"/>
        <v>0.99013508503637793</v>
      </c>
      <c r="F79" s="124">
        <v>1703</v>
      </c>
      <c r="G79" s="125">
        <f t="shared" si="40"/>
        <v>9.8649149636220405E-3</v>
      </c>
      <c r="H79" s="124">
        <v>331</v>
      </c>
      <c r="I79" s="125">
        <f t="shared" si="42"/>
        <v>1.9173733722600676E-3</v>
      </c>
      <c r="J79" s="124">
        <v>0</v>
      </c>
      <c r="K79" s="125">
        <f t="shared" si="43"/>
        <v>0</v>
      </c>
      <c r="L79" s="124">
        <v>150</v>
      </c>
      <c r="M79" s="125">
        <f t="shared" si="44"/>
        <v>8.6890031975531763E-4</v>
      </c>
      <c r="N79" s="124">
        <v>0</v>
      </c>
      <c r="O79" s="125">
        <f t="shared" si="7"/>
        <v>0</v>
      </c>
      <c r="P79" s="124">
        <v>156</v>
      </c>
      <c r="Q79" s="125">
        <f t="shared" si="45"/>
        <v>9.0365633254553036E-4</v>
      </c>
      <c r="R79" s="124">
        <v>40</v>
      </c>
      <c r="S79" s="125">
        <f t="shared" si="46"/>
        <v>2.3170675193475137E-4</v>
      </c>
      <c r="T79" s="124">
        <v>0</v>
      </c>
      <c r="U79" s="125">
        <f t="shared" si="47"/>
        <v>0</v>
      </c>
      <c r="V79" s="124"/>
      <c r="W79" s="125">
        <f t="shared" si="11"/>
        <v>0</v>
      </c>
      <c r="X79" s="124"/>
      <c r="Y79" s="125">
        <f t="shared" si="12"/>
        <v>0</v>
      </c>
      <c r="Z79" s="124">
        <v>236</v>
      </c>
      <c r="AA79" s="125">
        <f t="shared" si="48"/>
        <v>1.3670698364150332E-3</v>
      </c>
      <c r="AB79" s="124">
        <v>0</v>
      </c>
      <c r="AC79" s="125">
        <f t="shared" si="49"/>
        <v>0</v>
      </c>
      <c r="AD79" s="124"/>
      <c r="AE79" s="125">
        <f t="shared" si="15"/>
        <v>0</v>
      </c>
      <c r="AF79" s="124"/>
      <c r="AG79" s="125">
        <f t="shared" si="16"/>
        <v>0</v>
      </c>
      <c r="AH79" s="124"/>
      <c r="AI79" s="125">
        <f t="shared" si="17"/>
        <v>0</v>
      </c>
      <c r="AJ79" s="124"/>
      <c r="AK79" s="125">
        <f t="shared" si="18"/>
        <v>0</v>
      </c>
      <c r="AL79" s="124">
        <v>0</v>
      </c>
      <c r="AM79" s="125">
        <f t="shared" si="50"/>
        <v>0</v>
      </c>
      <c r="AN79" s="124">
        <v>45</v>
      </c>
      <c r="AO79" s="125">
        <f t="shared" si="51"/>
        <v>2.6067009592659529E-4</v>
      </c>
      <c r="AP79" s="124">
        <v>58</v>
      </c>
      <c r="AQ79" s="125">
        <f t="shared" si="52"/>
        <v>3.359747903053895E-4</v>
      </c>
      <c r="AR79" s="124">
        <v>687</v>
      </c>
      <c r="AS79" s="125">
        <f t="shared" si="53"/>
        <v>3.9795634644793553E-3</v>
      </c>
      <c r="AT79" s="124"/>
      <c r="AU79" s="125">
        <f t="shared" si="54"/>
        <v>0</v>
      </c>
      <c r="AV79" s="92">
        <f t="shared" si="24"/>
        <v>0</v>
      </c>
    </row>
    <row r="80" spans="1:48" ht="15">
      <c r="A80" s="122" t="s">
        <v>119</v>
      </c>
      <c r="B80" s="128" t="s">
        <v>138</v>
      </c>
      <c r="C80" s="124">
        <f t="shared" si="41"/>
        <v>247141</v>
      </c>
      <c r="D80" s="124">
        <v>245470</v>
      </c>
      <c r="E80" s="125">
        <f t="shared" si="39"/>
        <v>0.99323867751607386</v>
      </c>
      <c r="F80" s="124">
        <v>1671</v>
      </c>
      <c r="G80" s="125">
        <f t="shared" si="40"/>
        <v>6.7613224839261797E-3</v>
      </c>
      <c r="H80" s="124">
        <v>177</v>
      </c>
      <c r="I80" s="125">
        <f t="shared" si="42"/>
        <v>7.1619035287548405E-4</v>
      </c>
      <c r="J80" s="124">
        <v>0</v>
      </c>
      <c r="K80" s="125">
        <f t="shared" si="43"/>
        <v>0</v>
      </c>
      <c r="L80" s="124">
        <v>30</v>
      </c>
      <c r="M80" s="125">
        <f t="shared" si="44"/>
        <v>1.2138819540262442E-4</v>
      </c>
      <c r="N80" s="124">
        <v>0</v>
      </c>
      <c r="O80" s="125">
        <f t="shared" si="7"/>
        <v>0</v>
      </c>
      <c r="P80" s="124">
        <v>74</v>
      </c>
      <c r="Q80" s="125">
        <f t="shared" si="45"/>
        <v>2.9942421532647357E-4</v>
      </c>
      <c r="R80" s="124">
        <v>81</v>
      </c>
      <c r="S80" s="125">
        <f t="shared" si="46"/>
        <v>3.2774812758708591E-4</v>
      </c>
      <c r="T80" s="124">
        <v>0</v>
      </c>
      <c r="U80" s="125">
        <f t="shared" si="47"/>
        <v>0</v>
      </c>
      <c r="V80" s="124"/>
      <c r="W80" s="125">
        <f t="shared" si="11"/>
        <v>0</v>
      </c>
      <c r="X80" s="124"/>
      <c r="Y80" s="125">
        <f t="shared" si="12"/>
        <v>0</v>
      </c>
      <c r="Z80" s="124">
        <v>401</v>
      </c>
      <c r="AA80" s="125">
        <f t="shared" si="48"/>
        <v>1.6225555452150796E-3</v>
      </c>
      <c r="AB80" s="124">
        <v>108</v>
      </c>
      <c r="AC80" s="125">
        <f t="shared" si="49"/>
        <v>4.3699750344944788E-4</v>
      </c>
      <c r="AD80" s="124"/>
      <c r="AE80" s="125">
        <f t="shared" si="15"/>
        <v>0</v>
      </c>
      <c r="AF80" s="124"/>
      <c r="AG80" s="125">
        <f t="shared" si="16"/>
        <v>0</v>
      </c>
      <c r="AH80" s="124"/>
      <c r="AI80" s="125">
        <f t="shared" si="17"/>
        <v>0</v>
      </c>
      <c r="AJ80" s="124"/>
      <c r="AK80" s="125">
        <f t="shared" si="18"/>
        <v>0</v>
      </c>
      <c r="AL80" s="124">
        <v>0</v>
      </c>
      <c r="AM80" s="125">
        <f t="shared" si="50"/>
        <v>0</v>
      </c>
      <c r="AN80" s="124">
        <v>0</v>
      </c>
      <c r="AO80" s="125">
        <f t="shared" si="51"/>
        <v>0</v>
      </c>
      <c r="AP80" s="124">
        <v>0</v>
      </c>
      <c r="AQ80" s="125">
        <f t="shared" si="52"/>
        <v>0</v>
      </c>
      <c r="AR80" s="124">
        <v>800</v>
      </c>
      <c r="AS80" s="125">
        <f t="shared" si="53"/>
        <v>3.2370185440699843E-3</v>
      </c>
      <c r="AT80" s="124"/>
      <c r="AU80" s="125">
        <f t="shared" si="54"/>
        <v>0</v>
      </c>
      <c r="AV80" s="92">
        <f t="shared" si="24"/>
        <v>0</v>
      </c>
    </row>
    <row r="81" spans="1:48" ht="15">
      <c r="A81" s="122" t="s">
        <v>119</v>
      </c>
      <c r="B81" s="128" t="s">
        <v>147</v>
      </c>
      <c r="C81" s="124">
        <f t="shared" si="41"/>
        <v>187515</v>
      </c>
      <c r="D81" s="124">
        <v>186156</v>
      </c>
      <c r="E81" s="125">
        <f t="shared" si="39"/>
        <v>0.99275257979361653</v>
      </c>
      <c r="F81" s="124">
        <v>1359</v>
      </c>
      <c r="G81" s="125">
        <f t="shared" si="40"/>
        <v>7.2474202063834894E-3</v>
      </c>
      <c r="H81" s="124">
        <v>134</v>
      </c>
      <c r="I81" s="125">
        <f t="shared" si="42"/>
        <v>7.1460949790683409E-4</v>
      </c>
      <c r="J81" s="124">
        <v>48</v>
      </c>
      <c r="K81" s="125">
        <f t="shared" si="43"/>
        <v>2.5597952163826891E-4</v>
      </c>
      <c r="L81" s="124">
        <v>52</v>
      </c>
      <c r="M81" s="125">
        <f t="shared" si="44"/>
        <v>2.7731114844145799E-4</v>
      </c>
      <c r="N81" s="124">
        <v>0</v>
      </c>
      <c r="O81" s="125">
        <f t="shared" si="7"/>
        <v>0</v>
      </c>
      <c r="P81" s="124">
        <v>132</v>
      </c>
      <c r="Q81" s="125">
        <f t="shared" si="45"/>
        <v>7.0394368450523955E-4</v>
      </c>
      <c r="R81" s="124">
        <v>100</v>
      </c>
      <c r="S81" s="125">
        <f t="shared" si="46"/>
        <v>5.3329067007972691E-4</v>
      </c>
      <c r="T81" s="124">
        <v>73</v>
      </c>
      <c r="U81" s="125">
        <f t="shared" si="47"/>
        <v>3.8930218915820067E-4</v>
      </c>
      <c r="V81" s="124"/>
      <c r="W81" s="125">
        <f t="shared" si="11"/>
        <v>0</v>
      </c>
      <c r="X81" s="124"/>
      <c r="Y81" s="125">
        <f t="shared" si="12"/>
        <v>0</v>
      </c>
      <c r="Z81" s="124">
        <v>352</v>
      </c>
      <c r="AA81" s="125">
        <f t="shared" si="48"/>
        <v>1.8771831586806389E-3</v>
      </c>
      <c r="AB81" s="124">
        <v>0</v>
      </c>
      <c r="AC81" s="125">
        <f t="shared" si="49"/>
        <v>0</v>
      </c>
      <c r="AD81" s="124"/>
      <c r="AE81" s="125">
        <f t="shared" si="15"/>
        <v>0</v>
      </c>
      <c r="AF81" s="124"/>
      <c r="AG81" s="125">
        <f t="shared" si="16"/>
        <v>0</v>
      </c>
      <c r="AH81" s="124"/>
      <c r="AI81" s="125">
        <f t="shared" si="17"/>
        <v>0</v>
      </c>
      <c r="AJ81" s="124"/>
      <c r="AK81" s="125">
        <f t="shared" si="18"/>
        <v>0</v>
      </c>
      <c r="AL81" s="124">
        <v>0</v>
      </c>
      <c r="AM81" s="125">
        <f t="shared" si="50"/>
        <v>0</v>
      </c>
      <c r="AN81" s="124">
        <v>107</v>
      </c>
      <c r="AO81" s="125">
        <f t="shared" si="51"/>
        <v>5.706210169853078E-4</v>
      </c>
      <c r="AP81" s="124">
        <v>42</v>
      </c>
      <c r="AQ81" s="125">
        <f t="shared" si="52"/>
        <v>2.2398208143348532E-4</v>
      </c>
      <c r="AR81" s="124">
        <v>319</v>
      </c>
      <c r="AS81" s="125">
        <f t="shared" si="53"/>
        <v>1.7011972375543291E-3</v>
      </c>
      <c r="AT81" s="124"/>
      <c r="AU81" s="125">
        <f t="shared" si="54"/>
        <v>0</v>
      </c>
      <c r="AV81" s="92">
        <f t="shared" si="24"/>
        <v>0</v>
      </c>
    </row>
    <row r="82" spans="1:48" ht="15">
      <c r="A82" s="122" t="s">
        <v>119</v>
      </c>
      <c r="B82" s="128" t="s">
        <v>133</v>
      </c>
      <c r="C82" s="124">
        <f t="shared" si="41"/>
        <v>114287</v>
      </c>
      <c r="D82" s="124">
        <v>113116</v>
      </c>
      <c r="E82" s="125">
        <f t="shared" si="39"/>
        <v>0.98975386526901576</v>
      </c>
      <c r="F82" s="124">
        <v>1171</v>
      </c>
      <c r="G82" s="125">
        <f t="shared" si="40"/>
        <v>1.0246134730984277E-2</v>
      </c>
      <c r="H82" s="124">
        <v>0</v>
      </c>
      <c r="I82" s="125">
        <f t="shared" si="42"/>
        <v>0</v>
      </c>
      <c r="J82" s="124">
        <v>143</v>
      </c>
      <c r="K82" s="125">
        <f t="shared" si="43"/>
        <v>1.2512359235958596E-3</v>
      </c>
      <c r="L82" s="124">
        <v>105</v>
      </c>
      <c r="M82" s="125">
        <f t="shared" si="44"/>
        <v>9.1873966417877796E-4</v>
      </c>
      <c r="N82" s="124">
        <v>0</v>
      </c>
      <c r="O82" s="125">
        <f t="shared" si="7"/>
        <v>0</v>
      </c>
      <c r="P82" s="124">
        <v>115</v>
      </c>
      <c r="Q82" s="125">
        <f t="shared" si="45"/>
        <v>1.006238679814852E-3</v>
      </c>
      <c r="R82" s="124">
        <v>270</v>
      </c>
      <c r="S82" s="125">
        <f t="shared" si="46"/>
        <v>2.3624734221740005E-3</v>
      </c>
      <c r="T82" s="124">
        <v>35</v>
      </c>
      <c r="U82" s="125">
        <f t="shared" si="47"/>
        <v>3.0624655472625932E-4</v>
      </c>
      <c r="V82" s="124"/>
      <c r="W82" s="125">
        <f t="shared" si="11"/>
        <v>0</v>
      </c>
      <c r="X82" s="124"/>
      <c r="Y82" s="125">
        <f t="shared" si="12"/>
        <v>0</v>
      </c>
      <c r="Z82" s="124">
        <v>141</v>
      </c>
      <c r="AA82" s="125">
        <f t="shared" si="48"/>
        <v>1.2337361204686446E-3</v>
      </c>
      <c r="AB82" s="124">
        <v>0</v>
      </c>
      <c r="AC82" s="125">
        <f t="shared" si="49"/>
        <v>0</v>
      </c>
      <c r="AD82" s="124"/>
      <c r="AE82" s="125">
        <f t="shared" si="15"/>
        <v>0</v>
      </c>
      <c r="AF82" s="124"/>
      <c r="AG82" s="125">
        <f t="shared" si="16"/>
        <v>0</v>
      </c>
      <c r="AH82" s="124"/>
      <c r="AI82" s="125">
        <f t="shared" si="17"/>
        <v>0</v>
      </c>
      <c r="AJ82" s="124"/>
      <c r="AK82" s="125">
        <f t="shared" si="18"/>
        <v>0</v>
      </c>
      <c r="AL82" s="124">
        <v>0</v>
      </c>
      <c r="AM82" s="125">
        <f t="shared" si="50"/>
        <v>0</v>
      </c>
      <c r="AN82" s="124">
        <v>288</v>
      </c>
      <c r="AO82" s="125">
        <f t="shared" si="51"/>
        <v>2.5199716503189339E-3</v>
      </c>
      <c r="AP82" s="124">
        <v>17</v>
      </c>
      <c r="AQ82" s="125">
        <f t="shared" si="52"/>
        <v>1.4874832658132595E-4</v>
      </c>
      <c r="AR82" s="124">
        <v>57</v>
      </c>
      <c r="AS82" s="125">
        <f t="shared" si="53"/>
        <v>4.9874438912562232E-4</v>
      </c>
      <c r="AT82" s="124"/>
      <c r="AU82" s="125">
        <f t="shared" si="54"/>
        <v>0</v>
      </c>
      <c r="AV82" s="92">
        <f t="shared" si="24"/>
        <v>0</v>
      </c>
    </row>
    <row r="83" spans="1:48" ht="15">
      <c r="A83" s="122" t="s">
        <v>119</v>
      </c>
      <c r="B83" s="128" t="s">
        <v>134</v>
      </c>
      <c r="C83" s="124">
        <f t="shared" si="41"/>
        <v>122296</v>
      </c>
      <c r="D83" s="124">
        <v>117164</v>
      </c>
      <c r="E83" s="125">
        <f t="shared" si="39"/>
        <v>0.9580362399424347</v>
      </c>
      <c r="F83" s="124">
        <v>5132</v>
      </c>
      <c r="G83" s="125">
        <f t="shared" si="40"/>
        <v>4.1963760057565254E-2</v>
      </c>
      <c r="H83" s="124">
        <v>120</v>
      </c>
      <c r="I83" s="125">
        <f t="shared" si="42"/>
        <v>9.8122587819716089E-4</v>
      </c>
      <c r="J83" s="124">
        <v>80</v>
      </c>
      <c r="K83" s="125">
        <f t="shared" si="43"/>
        <v>6.5415058546477404E-4</v>
      </c>
      <c r="L83" s="124">
        <v>64</v>
      </c>
      <c r="M83" s="125">
        <f t="shared" si="44"/>
        <v>5.2332046837181916E-4</v>
      </c>
      <c r="N83" s="124">
        <v>0</v>
      </c>
      <c r="O83" s="125">
        <f t="shared" si="7"/>
        <v>0</v>
      </c>
      <c r="P83" s="124">
        <v>215</v>
      </c>
      <c r="Q83" s="125">
        <f t="shared" si="45"/>
        <v>1.7580296984365802E-3</v>
      </c>
      <c r="R83" s="124">
        <v>298</v>
      </c>
      <c r="S83" s="125">
        <f t="shared" si="46"/>
        <v>2.436710930856283E-3</v>
      </c>
      <c r="T83" s="124">
        <v>0</v>
      </c>
      <c r="U83" s="125">
        <f t="shared" si="47"/>
        <v>0</v>
      </c>
      <c r="V83" s="124"/>
      <c r="W83" s="125">
        <f t="shared" si="11"/>
        <v>0</v>
      </c>
      <c r="X83" s="124"/>
      <c r="Y83" s="125">
        <f t="shared" si="12"/>
        <v>0</v>
      </c>
      <c r="Z83" s="124">
        <v>3990</v>
      </c>
      <c r="AA83" s="125">
        <f t="shared" si="48"/>
        <v>3.2625760450055601E-2</v>
      </c>
      <c r="AB83" s="124">
        <v>0</v>
      </c>
      <c r="AC83" s="125">
        <f t="shared" si="49"/>
        <v>0</v>
      </c>
      <c r="AD83" s="124"/>
      <c r="AE83" s="125">
        <f t="shared" si="15"/>
        <v>0</v>
      </c>
      <c r="AF83" s="124"/>
      <c r="AG83" s="125">
        <f t="shared" si="16"/>
        <v>0</v>
      </c>
      <c r="AH83" s="124"/>
      <c r="AI83" s="125">
        <f t="shared" si="17"/>
        <v>0</v>
      </c>
      <c r="AJ83" s="124"/>
      <c r="AK83" s="125">
        <f t="shared" si="18"/>
        <v>0</v>
      </c>
      <c r="AL83" s="124">
        <v>0</v>
      </c>
      <c r="AM83" s="125">
        <f t="shared" si="50"/>
        <v>0</v>
      </c>
      <c r="AN83" s="124">
        <v>312</v>
      </c>
      <c r="AO83" s="125">
        <f t="shared" si="51"/>
        <v>2.5511872833126185E-3</v>
      </c>
      <c r="AP83" s="124">
        <v>0</v>
      </c>
      <c r="AQ83" s="125">
        <f t="shared" si="52"/>
        <v>0</v>
      </c>
      <c r="AR83" s="124">
        <v>53</v>
      </c>
      <c r="AS83" s="125">
        <f t="shared" si="53"/>
        <v>4.3337476287041277E-4</v>
      </c>
      <c r="AT83" s="124"/>
      <c r="AU83" s="125">
        <f t="shared" si="54"/>
        <v>0</v>
      </c>
      <c r="AV83" s="92">
        <f t="shared" si="24"/>
        <v>0</v>
      </c>
    </row>
    <row r="84" spans="1:48" ht="15">
      <c r="A84" s="122" t="s">
        <v>31</v>
      </c>
      <c r="B84" s="128" t="s">
        <v>131</v>
      </c>
      <c r="C84" s="124">
        <f t="shared" si="41"/>
        <v>34664</v>
      </c>
      <c r="D84" s="124">
        <v>34447</v>
      </c>
      <c r="E84" s="125">
        <f t="shared" si="39"/>
        <v>0.99373990306946691</v>
      </c>
      <c r="F84" s="124">
        <v>217</v>
      </c>
      <c r="G84" s="125">
        <f t="shared" si="40"/>
        <v>6.2600969305331182E-3</v>
      </c>
      <c r="H84" s="124">
        <v>5</v>
      </c>
      <c r="I84" s="125">
        <f t="shared" si="42"/>
        <v>1.4424186475882759E-4</v>
      </c>
      <c r="J84" s="124">
        <v>26</v>
      </c>
      <c r="K84" s="125">
        <f t="shared" si="43"/>
        <v>7.5005769674590353E-4</v>
      </c>
      <c r="L84" s="124">
        <v>102</v>
      </c>
      <c r="M84" s="125">
        <f t="shared" si="44"/>
        <v>2.942534041080083E-3</v>
      </c>
      <c r="N84" s="124">
        <v>0</v>
      </c>
      <c r="O84" s="125">
        <f t="shared" si="7"/>
        <v>0</v>
      </c>
      <c r="P84" s="124">
        <v>26</v>
      </c>
      <c r="Q84" s="125">
        <f t="shared" si="45"/>
        <v>7.5005769674590353E-4</v>
      </c>
      <c r="R84" s="124">
        <v>0</v>
      </c>
      <c r="S84" s="125">
        <f t="shared" si="46"/>
        <v>0</v>
      </c>
      <c r="T84" s="124">
        <v>0</v>
      </c>
      <c r="U84" s="125">
        <f t="shared" si="47"/>
        <v>0</v>
      </c>
      <c r="V84" s="124"/>
      <c r="W84" s="125">
        <f t="shared" si="11"/>
        <v>0</v>
      </c>
      <c r="X84" s="124"/>
      <c r="Y84" s="125">
        <f t="shared" si="12"/>
        <v>0</v>
      </c>
      <c r="Z84" s="124">
        <v>55</v>
      </c>
      <c r="AA84" s="125">
        <f t="shared" si="48"/>
        <v>1.5866605123471037E-3</v>
      </c>
      <c r="AB84" s="124">
        <v>0</v>
      </c>
      <c r="AC84" s="125">
        <f t="shared" si="49"/>
        <v>0</v>
      </c>
      <c r="AD84" s="124"/>
      <c r="AE84" s="125">
        <f t="shared" si="15"/>
        <v>0</v>
      </c>
      <c r="AF84" s="124"/>
      <c r="AG84" s="125">
        <f t="shared" si="16"/>
        <v>0</v>
      </c>
      <c r="AH84" s="124"/>
      <c r="AI84" s="125">
        <f t="shared" si="17"/>
        <v>0</v>
      </c>
      <c r="AJ84" s="124"/>
      <c r="AK84" s="125">
        <f t="shared" si="18"/>
        <v>0</v>
      </c>
      <c r="AL84" s="124">
        <v>0</v>
      </c>
      <c r="AM84" s="125">
        <f t="shared" si="50"/>
        <v>0</v>
      </c>
      <c r="AN84" s="124">
        <v>0</v>
      </c>
      <c r="AO84" s="125">
        <f t="shared" si="51"/>
        <v>0</v>
      </c>
      <c r="AP84" s="124">
        <v>0</v>
      </c>
      <c r="AQ84" s="125">
        <f t="shared" si="52"/>
        <v>0</v>
      </c>
      <c r="AR84" s="124">
        <v>3</v>
      </c>
      <c r="AS84" s="125">
        <f t="shared" si="53"/>
        <v>8.6545118855296555E-5</v>
      </c>
      <c r="AT84" s="124"/>
      <c r="AU84" s="125">
        <f t="shared" si="54"/>
        <v>0</v>
      </c>
      <c r="AV84" s="92">
        <f t="shared" si="24"/>
        <v>0</v>
      </c>
    </row>
    <row r="85" spans="1:48" ht="15">
      <c r="A85" s="122" t="s">
        <v>31</v>
      </c>
      <c r="B85" s="128" t="s">
        <v>127</v>
      </c>
      <c r="C85" s="124">
        <f t="shared" si="41"/>
        <v>40443</v>
      </c>
      <c r="D85" s="124">
        <v>40119</v>
      </c>
      <c r="E85" s="125">
        <f t="shared" si="39"/>
        <v>0.99198872487204215</v>
      </c>
      <c r="F85" s="124">
        <v>324</v>
      </c>
      <c r="G85" s="125">
        <f t="shared" si="40"/>
        <v>8.0112751279578665E-3</v>
      </c>
      <c r="H85" s="124">
        <v>0</v>
      </c>
      <c r="I85" s="125">
        <f t="shared" si="42"/>
        <v>0</v>
      </c>
      <c r="J85" s="124">
        <v>43</v>
      </c>
      <c r="K85" s="125">
        <f t="shared" si="43"/>
        <v>1.063224785500581E-3</v>
      </c>
      <c r="L85" s="124">
        <v>145</v>
      </c>
      <c r="M85" s="125">
        <f t="shared" si="44"/>
        <v>3.5852928813391687E-3</v>
      </c>
      <c r="N85" s="124">
        <v>0</v>
      </c>
      <c r="O85" s="125">
        <f t="shared" si="7"/>
        <v>0</v>
      </c>
      <c r="P85" s="124">
        <v>48</v>
      </c>
      <c r="Q85" s="125">
        <f t="shared" si="45"/>
        <v>1.1868555745122766E-3</v>
      </c>
      <c r="R85" s="124">
        <v>0</v>
      </c>
      <c r="S85" s="125">
        <f t="shared" si="46"/>
        <v>0</v>
      </c>
      <c r="T85" s="124">
        <v>0</v>
      </c>
      <c r="U85" s="125">
        <f t="shared" si="47"/>
        <v>0</v>
      </c>
      <c r="V85" s="124"/>
      <c r="W85" s="125">
        <f t="shared" si="11"/>
        <v>0</v>
      </c>
      <c r="X85" s="124"/>
      <c r="Y85" s="125">
        <f t="shared" si="12"/>
        <v>0</v>
      </c>
      <c r="Z85" s="124">
        <v>49</v>
      </c>
      <c r="AA85" s="125">
        <f t="shared" si="48"/>
        <v>1.2115817323146156E-3</v>
      </c>
      <c r="AB85" s="124">
        <v>0</v>
      </c>
      <c r="AC85" s="125">
        <f t="shared" si="49"/>
        <v>0</v>
      </c>
      <c r="AD85" s="124"/>
      <c r="AE85" s="125">
        <f t="shared" si="15"/>
        <v>0</v>
      </c>
      <c r="AF85" s="124"/>
      <c r="AG85" s="125">
        <f t="shared" si="16"/>
        <v>0</v>
      </c>
      <c r="AH85" s="124"/>
      <c r="AI85" s="125">
        <f t="shared" si="17"/>
        <v>0</v>
      </c>
      <c r="AJ85" s="124"/>
      <c r="AK85" s="125">
        <f t="shared" si="18"/>
        <v>0</v>
      </c>
      <c r="AL85" s="124">
        <v>0</v>
      </c>
      <c r="AM85" s="125">
        <f t="shared" si="50"/>
        <v>0</v>
      </c>
      <c r="AN85" s="124">
        <v>30</v>
      </c>
      <c r="AO85" s="125">
        <f t="shared" si="51"/>
        <v>7.4178473407017281E-4</v>
      </c>
      <c r="AP85" s="124">
        <v>0</v>
      </c>
      <c r="AQ85" s="125">
        <f t="shared" si="52"/>
        <v>0</v>
      </c>
      <c r="AR85" s="124">
        <v>9</v>
      </c>
      <c r="AS85" s="125">
        <f t="shared" si="53"/>
        <v>2.2253542022105185E-4</v>
      </c>
      <c r="AT85" s="124"/>
      <c r="AU85" s="125">
        <f t="shared" si="54"/>
        <v>0</v>
      </c>
      <c r="AV85" s="92">
        <f t="shared" si="24"/>
        <v>0</v>
      </c>
    </row>
    <row r="86" spans="1:48" ht="15">
      <c r="A86" s="122" t="s">
        <v>31</v>
      </c>
      <c r="B86" s="128" t="s">
        <v>125</v>
      </c>
      <c r="C86" s="124">
        <f t="shared" si="41"/>
        <v>64388</v>
      </c>
      <c r="D86" s="124">
        <v>63682</v>
      </c>
      <c r="E86" s="125">
        <f t="shared" si="39"/>
        <v>0.98903522395477417</v>
      </c>
      <c r="F86" s="124">
        <v>706</v>
      </c>
      <c r="G86" s="125">
        <f t="shared" si="40"/>
        <v>1.0964776045225819E-2</v>
      </c>
      <c r="H86" s="124">
        <v>0</v>
      </c>
      <c r="I86" s="125">
        <f t="shared" si="42"/>
        <v>0</v>
      </c>
      <c r="J86" s="124">
        <v>208</v>
      </c>
      <c r="K86" s="125">
        <f t="shared" si="43"/>
        <v>3.2304156053923091E-3</v>
      </c>
      <c r="L86" s="124">
        <v>198</v>
      </c>
      <c r="M86" s="125">
        <f t="shared" si="44"/>
        <v>3.0751071628253713E-3</v>
      </c>
      <c r="N86" s="124">
        <v>0</v>
      </c>
      <c r="O86" s="125">
        <f t="shared" si="7"/>
        <v>0</v>
      </c>
      <c r="P86" s="124">
        <v>38</v>
      </c>
      <c r="Q86" s="125">
        <f t="shared" si="45"/>
        <v>5.9017208175436416E-4</v>
      </c>
      <c r="R86" s="124">
        <v>0</v>
      </c>
      <c r="S86" s="125">
        <f t="shared" si="46"/>
        <v>0</v>
      </c>
      <c r="T86" s="124">
        <v>0</v>
      </c>
      <c r="U86" s="125">
        <f t="shared" si="47"/>
        <v>0</v>
      </c>
      <c r="V86" s="124"/>
      <c r="W86" s="125">
        <f t="shared" si="11"/>
        <v>0</v>
      </c>
      <c r="X86" s="124"/>
      <c r="Y86" s="125">
        <f t="shared" si="12"/>
        <v>0</v>
      </c>
      <c r="Z86" s="124">
        <v>117</v>
      </c>
      <c r="AA86" s="125">
        <f t="shared" si="48"/>
        <v>1.8171087780331739E-3</v>
      </c>
      <c r="AB86" s="124">
        <v>0</v>
      </c>
      <c r="AC86" s="125">
        <f t="shared" si="49"/>
        <v>0</v>
      </c>
      <c r="AD86" s="124"/>
      <c r="AE86" s="125">
        <f t="shared" si="15"/>
        <v>0</v>
      </c>
      <c r="AF86" s="124"/>
      <c r="AG86" s="125">
        <f t="shared" si="16"/>
        <v>0</v>
      </c>
      <c r="AH86" s="124"/>
      <c r="AI86" s="125">
        <f t="shared" si="17"/>
        <v>0</v>
      </c>
      <c r="AJ86" s="124"/>
      <c r="AK86" s="125">
        <f t="shared" si="18"/>
        <v>0</v>
      </c>
      <c r="AL86" s="124">
        <v>0</v>
      </c>
      <c r="AM86" s="125">
        <f t="shared" si="50"/>
        <v>0</v>
      </c>
      <c r="AN86" s="124">
        <v>99</v>
      </c>
      <c r="AO86" s="125">
        <f t="shared" si="51"/>
        <v>1.5375535814126857E-3</v>
      </c>
      <c r="AP86" s="124">
        <v>0</v>
      </c>
      <c r="AQ86" s="125">
        <f t="shared" si="52"/>
        <v>0</v>
      </c>
      <c r="AR86" s="124">
        <v>46</v>
      </c>
      <c r="AS86" s="125">
        <f t="shared" si="53"/>
        <v>7.144188358079145E-4</v>
      </c>
      <c r="AT86" s="124"/>
      <c r="AU86" s="125">
        <f t="shared" si="54"/>
        <v>0</v>
      </c>
      <c r="AV86" s="92">
        <f t="shared" si="24"/>
        <v>0</v>
      </c>
    </row>
    <row r="87" spans="1:48" ht="15">
      <c r="A87" s="122" t="s">
        <v>31</v>
      </c>
      <c r="B87" s="128" t="s">
        <v>138</v>
      </c>
      <c r="C87" s="124">
        <f t="shared" si="41"/>
        <v>54536</v>
      </c>
      <c r="D87" s="124">
        <v>53885</v>
      </c>
      <c r="E87" s="125">
        <f t="shared" si="39"/>
        <v>0.98806293090802411</v>
      </c>
      <c r="F87" s="124">
        <v>651</v>
      </c>
      <c r="G87" s="125">
        <f t="shared" si="40"/>
        <v>1.1937069091975942E-2</v>
      </c>
      <c r="H87" s="124">
        <v>0</v>
      </c>
      <c r="I87" s="125">
        <f t="shared" si="42"/>
        <v>0</v>
      </c>
      <c r="J87" s="124">
        <v>120</v>
      </c>
      <c r="K87" s="125">
        <f t="shared" si="43"/>
        <v>2.2003813994425701E-3</v>
      </c>
      <c r="L87" s="124">
        <v>277</v>
      </c>
      <c r="M87" s="125">
        <f t="shared" si="44"/>
        <v>5.0792137303799327E-3</v>
      </c>
      <c r="N87" s="124">
        <v>0</v>
      </c>
      <c r="O87" s="125">
        <f t="shared" si="7"/>
        <v>0</v>
      </c>
      <c r="P87" s="124">
        <v>29</v>
      </c>
      <c r="Q87" s="125">
        <f t="shared" si="45"/>
        <v>5.3175883819862109E-4</v>
      </c>
      <c r="R87" s="124">
        <v>0</v>
      </c>
      <c r="S87" s="125">
        <f t="shared" si="46"/>
        <v>0</v>
      </c>
      <c r="T87" s="124">
        <v>0</v>
      </c>
      <c r="U87" s="125">
        <f t="shared" si="47"/>
        <v>0</v>
      </c>
      <c r="V87" s="124"/>
      <c r="W87" s="125">
        <f t="shared" si="11"/>
        <v>0</v>
      </c>
      <c r="X87" s="124"/>
      <c r="Y87" s="125">
        <f t="shared" si="12"/>
        <v>0</v>
      </c>
      <c r="Z87" s="124">
        <v>86</v>
      </c>
      <c r="AA87" s="125">
        <f t="shared" si="48"/>
        <v>1.576940002933842E-3</v>
      </c>
      <c r="AB87" s="124">
        <v>0</v>
      </c>
      <c r="AC87" s="125">
        <f t="shared" si="49"/>
        <v>0</v>
      </c>
      <c r="AD87" s="124"/>
      <c r="AE87" s="125">
        <f t="shared" si="15"/>
        <v>0</v>
      </c>
      <c r="AF87" s="124"/>
      <c r="AG87" s="125">
        <f t="shared" si="16"/>
        <v>0</v>
      </c>
      <c r="AH87" s="124"/>
      <c r="AI87" s="125">
        <f t="shared" si="17"/>
        <v>0</v>
      </c>
      <c r="AJ87" s="124"/>
      <c r="AK87" s="125">
        <f t="shared" si="18"/>
        <v>0</v>
      </c>
      <c r="AL87" s="124">
        <v>0</v>
      </c>
      <c r="AM87" s="125">
        <f t="shared" si="50"/>
        <v>0</v>
      </c>
      <c r="AN87" s="124">
        <v>117</v>
      </c>
      <c r="AO87" s="125">
        <f t="shared" si="51"/>
        <v>2.1453718644565056E-3</v>
      </c>
      <c r="AP87" s="124">
        <v>0</v>
      </c>
      <c r="AQ87" s="125">
        <f t="shared" si="52"/>
        <v>0</v>
      </c>
      <c r="AR87" s="124">
        <v>22</v>
      </c>
      <c r="AS87" s="125">
        <f t="shared" si="53"/>
        <v>4.0340325656447115E-4</v>
      </c>
      <c r="AT87" s="124"/>
      <c r="AU87" s="125">
        <f t="shared" si="54"/>
        <v>0</v>
      </c>
      <c r="AV87" s="92">
        <f t="shared" si="24"/>
        <v>0</v>
      </c>
    </row>
    <row r="88" spans="1:48" ht="15">
      <c r="A88" s="122" t="s">
        <v>31</v>
      </c>
      <c r="B88" s="128" t="s">
        <v>147</v>
      </c>
      <c r="C88" s="124">
        <f t="shared" si="41"/>
        <v>13699</v>
      </c>
      <c r="D88" s="124">
        <v>13660</v>
      </c>
      <c r="E88" s="125">
        <f t="shared" si="39"/>
        <v>0.99715307686692456</v>
      </c>
      <c r="F88" s="124">
        <v>39</v>
      </c>
      <c r="G88" s="125">
        <f t="shared" si="40"/>
        <v>2.8469231330754069E-3</v>
      </c>
      <c r="H88" s="124">
        <v>0</v>
      </c>
      <c r="I88" s="125">
        <f t="shared" si="42"/>
        <v>0</v>
      </c>
      <c r="J88" s="124">
        <v>10</v>
      </c>
      <c r="K88" s="125">
        <f t="shared" si="43"/>
        <v>7.299802905321556E-4</v>
      </c>
      <c r="L88" s="124">
        <v>0</v>
      </c>
      <c r="M88" s="125">
        <f t="shared" si="44"/>
        <v>0</v>
      </c>
      <c r="N88" s="124">
        <v>0</v>
      </c>
      <c r="O88" s="125">
        <f t="shared" si="7"/>
        <v>0</v>
      </c>
      <c r="P88" s="124">
        <v>0</v>
      </c>
      <c r="Q88" s="125">
        <f t="shared" si="45"/>
        <v>0</v>
      </c>
      <c r="R88" s="124">
        <v>0</v>
      </c>
      <c r="S88" s="125">
        <f t="shared" si="46"/>
        <v>0</v>
      </c>
      <c r="T88" s="124">
        <v>0</v>
      </c>
      <c r="U88" s="125">
        <f t="shared" si="47"/>
        <v>0</v>
      </c>
      <c r="V88" s="124"/>
      <c r="W88" s="125">
        <f t="shared" si="11"/>
        <v>0</v>
      </c>
      <c r="X88" s="124"/>
      <c r="Y88" s="125">
        <f t="shared" si="12"/>
        <v>0</v>
      </c>
      <c r="Z88" s="124">
        <v>14</v>
      </c>
      <c r="AA88" s="125">
        <f t="shared" si="48"/>
        <v>1.021972406745018E-3</v>
      </c>
      <c r="AB88" s="124">
        <v>0</v>
      </c>
      <c r="AC88" s="125">
        <f t="shared" si="49"/>
        <v>0</v>
      </c>
      <c r="AD88" s="124"/>
      <c r="AE88" s="125">
        <f t="shared" si="15"/>
        <v>0</v>
      </c>
      <c r="AF88" s="124"/>
      <c r="AG88" s="125">
        <f t="shared" si="16"/>
        <v>0</v>
      </c>
      <c r="AH88" s="124"/>
      <c r="AI88" s="125">
        <f t="shared" si="17"/>
        <v>0</v>
      </c>
      <c r="AJ88" s="124"/>
      <c r="AK88" s="125">
        <f t="shared" si="18"/>
        <v>0</v>
      </c>
      <c r="AL88" s="124">
        <v>0</v>
      </c>
      <c r="AM88" s="125">
        <f t="shared" si="50"/>
        <v>0</v>
      </c>
      <c r="AN88" s="124">
        <v>12</v>
      </c>
      <c r="AO88" s="125">
        <f t="shared" si="51"/>
        <v>8.7597634863858674E-4</v>
      </c>
      <c r="AP88" s="124">
        <v>0</v>
      </c>
      <c r="AQ88" s="125">
        <f t="shared" si="52"/>
        <v>0</v>
      </c>
      <c r="AR88" s="124">
        <v>3</v>
      </c>
      <c r="AS88" s="125">
        <f t="shared" si="53"/>
        <v>2.1899408715964669E-4</v>
      </c>
      <c r="AT88" s="124"/>
      <c r="AU88" s="125">
        <f t="shared" si="54"/>
        <v>0</v>
      </c>
      <c r="AV88" s="92">
        <f t="shared" si="24"/>
        <v>0</v>
      </c>
    </row>
    <row r="89" spans="1:48" ht="15">
      <c r="A89" s="122" t="s">
        <v>91</v>
      </c>
      <c r="B89" s="128" t="s">
        <v>131</v>
      </c>
      <c r="C89" s="124">
        <f t="shared" si="41"/>
        <v>253914</v>
      </c>
      <c r="D89" s="124">
        <v>253289</v>
      </c>
      <c r="E89" s="125">
        <f t="shared" si="39"/>
        <v>0.99753853666989611</v>
      </c>
      <c r="F89" s="124">
        <v>625</v>
      </c>
      <c r="G89" s="125">
        <f t="shared" si="40"/>
        <v>2.4614633301038935E-3</v>
      </c>
      <c r="H89" s="124">
        <v>58</v>
      </c>
      <c r="I89" s="125">
        <f t="shared" si="42"/>
        <v>2.2842379703364132E-4</v>
      </c>
      <c r="J89" s="124">
        <v>23</v>
      </c>
      <c r="K89" s="125">
        <f t="shared" si="43"/>
        <v>9.0581850547823272E-5</v>
      </c>
      <c r="L89" s="124">
        <v>39</v>
      </c>
      <c r="M89" s="125">
        <f t="shared" si="44"/>
        <v>1.5359531179848294E-4</v>
      </c>
      <c r="N89" s="124">
        <v>0</v>
      </c>
      <c r="O89" s="125">
        <f t="shared" si="7"/>
        <v>0</v>
      </c>
      <c r="P89" s="124">
        <v>27</v>
      </c>
      <c r="Q89" s="125">
        <f t="shared" si="45"/>
        <v>1.0633521586048819E-4</v>
      </c>
      <c r="R89" s="124">
        <v>48</v>
      </c>
      <c r="S89" s="125">
        <f t="shared" si="46"/>
        <v>1.8904038375197903E-4</v>
      </c>
      <c r="T89" s="124">
        <v>29</v>
      </c>
      <c r="U89" s="125">
        <f t="shared" si="47"/>
        <v>1.1421189851682066E-4</v>
      </c>
      <c r="V89" s="124"/>
      <c r="W89" s="125">
        <f t="shared" si="11"/>
        <v>0</v>
      </c>
      <c r="X89" s="124"/>
      <c r="Y89" s="125">
        <f t="shared" si="12"/>
        <v>0</v>
      </c>
      <c r="Z89" s="124">
        <v>66</v>
      </c>
      <c r="AA89" s="125">
        <f t="shared" si="48"/>
        <v>2.5993052765897116E-4</v>
      </c>
      <c r="AB89" s="124">
        <v>0</v>
      </c>
      <c r="AC89" s="125">
        <f t="shared" si="49"/>
        <v>0</v>
      </c>
      <c r="AD89" s="124"/>
      <c r="AE89" s="125">
        <f t="shared" si="15"/>
        <v>0</v>
      </c>
      <c r="AF89" s="124"/>
      <c r="AG89" s="125">
        <f t="shared" si="16"/>
        <v>0</v>
      </c>
      <c r="AH89" s="124"/>
      <c r="AI89" s="125">
        <f t="shared" si="17"/>
        <v>0</v>
      </c>
      <c r="AJ89" s="124"/>
      <c r="AK89" s="125">
        <f t="shared" si="18"/>
        <v>0</v>
      </c>
      <c r="AL89" s="124">
        <v>0</v>
      </c>
      <c r="AM89" s="125">
        <f t="shared" si="50"/>
        <v>0</v>
      </c>
      <c r="AN89" s="124">
        <v>149</v>
      </c>
      <c r="AO89" s="125">
        <f t="shared" si="51"/>
        <v>5.868128578967682E-4</v>
      </c>
      <c r="AP89" s="124">
        <v>32</v>
      </c>
      <c r="AQ89" s="125">
        <f t="shared" si="52"/>
        <v>1.2602692250131934E-4</v>
      </c>
      <c r="AR89" s="124">
        <v>154</v>
      </c>
      <c r="AS89" s="125">
        <f t="shared" si="53"/>
        <v>6.0650456453759929E-4</v>
      </c>
      <c r="AT89" s="124"/>
      <c r="AU89" s="125">
        <f t="shared" si="54"/>
        <v>0</v>
      </c>
      <c r="AV89" s="92">
        <f t="shared" si="24"/>
        <v>0</v>
      </c>
    </row>
    <row r="90" spans="1:48" ht="15">
      <c r="A90" s="122" t="s">
        <v>91</v>
      </c>
      <c r="B90" s="128" t="s">
        <v>127</v>
      </c>
      <c r="C90" s="124">
        <f t="shared" si="41"/>
        <v>276461</v>
      </c>
      <c r="D90" s="124">
        <v>273897</v>
      </c>
      <c r="E90" s="125">
        <f t="shared" si="39"/>
        <v>0.99072563580396511</v>
      </c>
      <c r="F90" s="124">
        <v>2564</v>
      </c>
      <c r="G90" s="125">
        <f t="shared" si="40"/>
        <v>9.274364196034883E-3</v>
      </c>
      <c r="H90" s="124">
        <v>288</v>
      </c>
      <c r="I90" s="125">
        <f t="shared" si="42"/>
        <v>1.0417382560288793E-3</v>
      </c>
      <c r="J90" s="124">
        <v>170</v>
      </c>
      <c r="K90" s="125">
        <f t="shared" si="43"/>
        <v>6.1491494279482457E-4</v>
      </c>
      <c r="L90" s="124">
        <v>94</v>
      </c>
      <c r="M90" s="125">
        <f t="shared" si="44"/>
        <v>3.4001179189831475E-4</v>
      </c>
      <c r="N90" s="124">
        <v>0</v>
      </c>
      <c r="O90" s="125">
        <f t="shared" si="7"/>
        <v>0</v>
      </c>
      <c r="P90" s="124">
        <v>426</v>
      </c>
      <c r="Q90" s="125">
        <f t="shared" si="45"/>
        <v>1.5409045037093839E-3</v>
      </c>
      <c r="R90" s="124">
        <v>582</v>
      </c>
      <c r="S90" s="125">
        <f t="shared" si="46"/>
        <v>2.1051793923916938E-3</v>
      </c>
      <c r="T90" s="124">
        <v>170</v>
      </c>
      <c r="U90" s="125">
        <f t="shared" si="47"/>
        <v>6.1491494279482457E-4</v>
      </c>
      <c r="V90" s="124"/>
      <c r="W90" s="125">
        <f t="shared" si="11"/>
        <v>0</v>
      </c>
      <c r="X90" s="124"/>
      <c r="Y90" s="125">
        <f t="shared" si="12"/>
        <v>0</v>
      </c>
      <c r="Z90" s="124">
        <v>98</v>
      </c>
      <c r="AA90" s="125">
        <f t="shared" si="48"/>
        <v>3.5448037878760475E-4</v>
      </c>
      <c r="AB90" s="124">
        <v>0</v>
      </c>
      <c r="AC90" s="125">
        <f t="shared" si="49"/>
        <v>0</v>
      </c>
      <c r="AD90" s="124"/>
      <c r="AE90" s="125">
        <f t="shared" si="15"/>
        <v>0</v>
      </c>
      <c r="AF90" s="124"/>
      <c r="AG90" s="125">
        <f t="shared" si="16"/>
        <v>0</v>
      </c>
      <c r="AH90" s="124"/>
      <c r="AI90" s="125">
        <f t="shared" si="17"/>
        <v>0</v>
      </c>
      <c r="AJ90" s="124"/>
      <c r="AK90" s="125">
        <f t="shared" si="18"/>
        <v>0</v>
      </c>
      <c r="AL90" s="124">
        <v>0</v>
      </c>
      <c r="AM90" s="125">
        <f t="shared" si="50"/>
        <v>0</v>
      </c>
      <c r="AN90" s="124">
        <v>166</v>
      </c>
      <c r="AO90" s="125">
        <f t="shared" si="51"/>
        <v>6.0044635590553457E-4</v>
      </c>
      <c r="AP90" s="124">
        <v>108</v>
      </c>
      <c r="AQ90" s="125">
        <f t="shared" si="52"/>
        <v>3.9065184601082975E-4</v>
      </c>
      <c r="AR90" s="124">
        <v>462</v>
      </c>
      <c r="AS90" s="125">
        <f t="shared" si="53"/>
        <v>1.6711217857129938E-3</v>
      </c>
      <c r="AT90" s="124"/>
      <c r="AU90" s="125">
        <f t="shared" si="54"/>
        <v>0</v>
      </c>
      <c r="AV90" s="92">
        <f t="shared" si="24"/>
        <v>0</v>
      </c>
    </row>
    <row r="91" spans="1:48" ht="15">
      <c r="A91" s="122" t="s">
        <v>91</v>
      </c>
      <c r="B91" s="128" t="s">
        <v>125</v>
      </c>
      <c r="C91" s="124">
        <f t="shared" si="41"/>
        <v>576522</v>
      </c>
      <c r="D91" s="124">
        <v>571092</v>
      </c>
      <c r="E91" s="125">
        <f t="shared" si="39"/>
        <v>0.99058145222558724</v>
      </c>
      <c r="F91" s="124">
        <v>5430</v>
      </c>
      <c r="G91" s="125">
        <f t="shared" si="40"/>
        <v>9.4185477744127711E-3</v>
      </c>
      <c r="H91" s="124">
        <v>761</v>
      </c>
      <c r="I91" s="125">
        <f t="shared" si="42"/>
        <v>1.3199843197657679E-3</v>
      </c>
      <c r="J91" s="124">
        <v>182</v>
      </c>
      <c r="K91" s="125">
        <f t="shared" si="43"/>
        <v>3.1568613166540045E-4</v>
      </c>
      <c r="L91" s="124">
        <v>104</v>
      </c>
      <c r="M91" s="125">
        <f t="shared" si="44"/>
        <v>1.8039207523737167E-4</v>
      </c>
      <c r="N91" s="124">
        <v>0</v>
      </c>
      <c r="O91" s="125">
        <f t="shared" si="7"/>
        <v>0</v>
      </c>
      <c r="P91" s="124">
        <v>1452</v>
      </c>
      <c r="Q91" s="125">
        <f t="shared" si="45"/>
        <v>2.5185508965833046E-3</v>
      </c>
      <c r="R91" s="124">
        <v>614</v>
      </c>
      <c r="S91" s="125">
        <f t="shared" si="46"/>
        <v>1.0650070595744829E-3</v>
      </c>
      <c r="T91" s="124">
        <v>389</v>
      </c>
      <c r="U91" s="125">
        <f t="shared" si="47"/>
        <v>6.7473574295516905E-4</v>
      </c>
      <c r="V91" s="124"/>
      <c r="W91" s="125">
        <f t="shared" si="11"/>
        <v>0</v>
      </c>
      <c r="X91" s="124"/>
      <c r="Y91" s="125">
        <f t="shared" si="12"/>
        <v>0</v>
      </c>
      <c r="Z91" s="124">
        <v>742</v>
      </c>
      <c r="AA91" s="125">
        <f t="shared" si="48"/>
        <v>1.2870280752512479E-3</v>
      </c>
      <c r="AB91" s="124">
        <v>10</v>
      </c>
      <c r="AC91" s="125">
        <f t="shared" si="49"/>
        <v>1.7345391849747278E-5</v>
      </c>
      <c r="AD91" s="124"/>
      <c r="AE91" s="125">
        <f t="shared" si="15"/>
        <v>0</v>
      </c>
      <c r="AF91" s="124"/>
      <c r="AG91" s="125">
        <f t="shared" si="16"/>
        <v>0</v>
      </c>
      <c r="AH91" s="124"/>
      <c r="AI91" s="125">
        <f t="shared" si="17"/>
        <v>0</v>
      </c>
      <c r="AJ91" s="124"/>
      <c r="AK91" s="125">
        <f t="shared" si="18"/>
        <v>0</v>
      </c>
      <c r="AL91" s="124">
        <v>0</v>
      </c>
      <c r="AM91" s="125">
        <f t="shared" si="50"/>
        <v>0</v>
      </c>
      <c r="AN91" s="124">
        <v>356</v>
      </c>
      <c r="AO91" s="125">
        <f t="shared" si="51"/>
        <v>6.174959498510031E-4</v>
      </c>
      <c r="AP91" s="124">
        <v>228</v>
      </c>
      <c r="AQ91" s="125">
        <f t="shared" si="52"/>
        <v>3.9547493417423795E-4</v>
      </c>
      <c r="AR91" s="124">
        <v>592</v>
      </c>
      <c r="AS91" s="125">
        <f t="shared" si="53"/>
        <v>1.0268471975050388E-3</v>
      </c>
      <c r="AT91" s="124"/>
      <c r="AU91" s="125">
        <f t="shared" si="54"/>
        <v>0</v>
      </c>
      <c r="AV91" s="92">
        <f t="shared" si="24"/>
        <v>0</v>
      </c>
    </row>
    <row r="92" spans="1:48" ht="15">
      <c r="A92" s="122" t="s">
        <v>91</v>
      </c>
      <c r="B92" s="128" t="s">
        <v>138</v>
      </c>
      <c r="C92" s="124">
        <f t="shared" si="41"/>
        <v>447014</v>
      </c>
      <c r="D92" s="124">
        <v>442199</v>
      </c>
      <c r="E92" s="125">
        <f t="shared" si="39"/>
        <v>0.9892285252810874</v>
      </c>
      <c r="F92" s="124">
        <v>4815</v>
      </c>
      <c r="G92" s="125">
        <f t="shared" si="40"/>
        <v>1.0771474718912606E-2</v>
      </c>
      <c r="H92" s="124">
        <v>741</v>
      </c>
      <c r="I92" s="125">
        <f t="shared" si="42"/>
        <v>1.6576662028482329E-3</v>
      </c>
      <c r="J92" s="124">
        <v>771</v>
      </c>
      <c r="K92" s="125">
        <f t="shared" si="43"/>
        <v>1.7247781948663799E-3</v>
      </c>
      <c r="L92" s="124">
        <v>255</v>
      </c>
      <c r="M92" s="125">
        <f t="shared" si="44"/>
        <v>5.704519321542502E-4</v>
      </c>
      <c r="N92" s="124">
        <v>0</v>
      </c>
      <c r="O92" s="125">
        <f t="shared" si="7"/>
        <v>0</v>
      </c>
      <c r="P92" s="124">
        <v>470</v>
      </c>
      <c r="Q92" s="125">
        <f t="shared" si="45"/>
        <v>1.0514212082843044E-3</v>
      </c>
      <c r="R92" s="124">
        <v>180</v>
      </c>
      <c r="S92" s="125">
        <f t="shared" si="46"/>
        <v>4.0267195210888252E-4</v>
      </c>
      <c r="T92" s="124">
        <v>313</v>
      </c>
      <c r="U92" s="125">
        <f t="shared" si="47"/>
        <v>7.0020178338933454E-4</v>
      </c>
      <c r="V92" s="124"/>
      <c r="W92" s="125">
        <f t="shared" si="11"/>
        <v>0</v>
      </c>
      <c r="X92" s="124"/>
      <c r="Y92" s="125">
        <f t="shared" si="12"/>
        <v>0</v>
      </c>
      <c r="Z92" s="124">
        <v>255</v>
      </c>
      <c r="AA92" s="125">
        <f t="shared" si="48"/>
        <v>5.704519321542502E-4</v>
      </c>
      <c r="AB92" s="124">
        <v>0</v>
      </c>
      <c r="AC92" s="125">
        <f t="shared" si="49"/>
        <v>0</v>
      </c>
      <c r="AD92" s="124"/>
      <c r="AE92" s="125">
        <f t="shared" si="15"/>
        <v>0</v>
      </c>
      <c r="AF92" s="124"/>
      <c r="AG92" s="125">
        <f t="shared" si="16"/>
        <v>0</v>
      </c>
      <c r="AH92" s="124"/>
      <c r="AI92" s="125">
        <f t="shared" si="17"/>
        <v>0</v>
      </c>
      <c r="AJ92" s="124"/>
      <c r="AK92" s="125">
        <f t="shared" si="18"/>
        <v>0</v>
      </c>
      <c r="AL92" s="124">
        <v>0</v>
      </c>
      <c r="AM92" s="125">
        <f t="shared" si="50"/>
        <v>0</v>
      </c>
      <c r="AN92" s="124">
        <v>585</v>
      </c>
      <c r="AO92" s="125">
        <f t="shared" si="51"/>
        <v>1.308683844353868E-3</v>
      </c>
      <c r="AP92" s="124">
        <v>724</v>
      </c>
      <c r="AQ92" s="125">
        <f t="shared" si="52"/>
        <v>1.6196360740379496E-3</v>
      </c>
      <c r="AR92" s="124">
        <v>521</v>
      </c>
      <c r="AS92" s="125">
        <f t="shared" si="53"/>
        <v>1.1655115947151542E-3</v>
      </c>
      <c r="AT92" s="124"/>
      <c r="AU92" s="125">
        <f t="shared" si="54"/>
        <v>0</v>
      </c>
      <c r="AV92" s="92">
        <f t="shared" si="24"/>
        <v>0</v>
      </c>
    </row>
    <row r="93" spans="1:48" ht="15">
      <c r="A93" s="122" t="s">
        <v>91</v>
      </c>
      <c r="B93" s="128" t="s">
        <v>147</v>
      </c>
      <c r="C93" s="124">
        <f t="shared" si="41"/>
        <v>335406</v>
      </c>
      <c r="D93" s="124">
        <v>332899</v>
      </c>
      <c r="E93" s="125">
        <f t="shared" si="39"/>
        <v>0.99252547658658463</v>
      </c>
      <c r="F93" s="124">
        <v>2507</v>
      </c>
      <c r="G93" s="125">
        <f t="shared" si="40"/>
        <v>7.4745234134153829E-3</v>
      </c>
      <c r="H93" s="124">
        <v>249</v>
      </c>
      <c r="I93" s="125">
        <f t="shared" si="42"/>
        <v>7.4238385717607914E-4</v>
      </c>
      <c r="J93" s="124">
        <v>276</v>
      </c>
      <c r="K93" s="125">
        <f t="shared" si="43"/>
        <v>8.22883311568666E-4</v>
      </c>
      <c r="L93" s="124">
        <v>229</v>
      </c>
      <c r="M93" s="125">
        <f t="shared" si="44"/>
        <v>6.8275463170008887E-4</v>
      </c>
      <c r="N93" s="124">
        <v>0</v>
      </c>
      <c r="O93" s="125">
        <f t="shared" si="7"/>
        <v>0</v>
      </c>
      <c r="P93" s="124">
        <v>226</v>
      </c>
      <c r="Q93" s="125">
        <f t="shared" si="45"/>
        <v>6.7381024787869029E-4</v>
      </c>
      <c r="R93" s="124">
        <v>354</v>
      </c>
      <c r="S93" s="125">
        <f t="shared" si="46"/>
        <v>1.0554372909250282E-3</v>
      </c>
      <c r="T93" s="124">
        <v>125</v>
      </c>
      <c r="U93" s="125">
        <f t="shared" si="47"/>
        <v>3.7268265922493933E-4</v>
      </c>
      <c r="V93" s="124"/>
      <c r="W93" s="125">
        <f t="shared" si="11"/>
        <v>0</v>
      </c>
      <c r="X93" s="124"/>
      <c r="Y93" s="125">
        <f t="shared" si="12"/>
        <v>0</v>
      </c>
      <c r="Z93" s="124">
        <v>174</v>
      </c>
      <c r="AA93" s="125">
        <f t="shared" si="48"/>
        <v>5.1877426164111552E-4</v>
      </c>
      <c r="AB93" s="124">
        <v>0</v>
      </c>
      <c r="AC93" s="125">
        <f t="shared" si="49"/>
        <v>0</v>
      </c>
      <c r="AD93" s="124"/>
      <c r="AE93" s="125">
        <f t="shared" si="15"/>
        <v>0</v>
      </c>
      <c r="AF93" s="124"/>
      <c r="AG93" s="125">
        <f t="shared" si="16"/>
        <v>0</v>
      </c>
      <c r="AH93" s="124"/>
      <c r="AI93" s="125">
        <f t="shared" si="17"/>
        <v>0</v>
      </c>
      <c r="AJ93" s="124"/>
      <c r="AK93" s="125">
        <f t="shared" si="18"/>
        <v>0</v>
      </c>
      <c r="AL93" s="124">
        <v>0</v>
      </c>
      <c r="AM93" s="125">
        <f t="shared" si="50"/>
        <v>0</v>
      </c>
      <c r="AN93" s="124">
        <v>410</v>
      </c>
      <c r="AO93" s="125">
        <f t="shared" si="51"/>
        <v>1.222399122257801E-3</v>
      </c>
      <c r="AP93" s="124">
        <v>230</v>
      </c>
      <c r="AQ93" s="125">
        <f t="shared" si="52"/>
        <v>6.857360929738884E-4</v>
      </c>
      <c r="AR93" s="124">
        <v>234</v>
      </c>
      <c r="AS93" s="125">
        <f t="shared" si="53"/>
        <v>6.9766193806908641E-4</v>
      </c>
      <c r="AT93" s="124"/>
      <c r="AU93" s="125">
        <f t="shared" si="54"/>
        <v>0</v>
      </c>
      <c r="AV93" s="92">
        <f t="shared" si="24"/>
        <v>0</v>
      </c>
    </row>
    <row r="94" spans="1:48" ht="15">
      <c r="A94" s="122" t="s">
        <v>91</v>
      </c>
      <c r="B94" s="128" t="s">
        <v>133</v>
      </c>
      <c r="C94" s="124">
        <f t="shared" si="41"/>
        <v>176257</v>
      </c>
      <c r="D94" s="124">
        <v>174846</v>
      </c>
      <c r="E94" s="125">
        <f t="shared" si="39"/>
        <v>0.99199464418434447</v>
      </c>
      <c r="F94" s="124">
        <v>1411</v>
      </c>
      <c r="G94" s="125">
        <f t="shared" si="40"/>
        <v>8.0053558156555488E-3</v>
      </c>
      <c r="H94" s="124">
        <v>226</v>
      </c>
      <c r="I94" s="125">
        <f t="shared" si="42"/>
        <v>1.2822185785529086E-3</v>
      </c>
      <c r="J94" s="124">
        <v>135</v>
      </c>
      <c r="K94" s="125">
        <f t="shared" si="43"/>
        <v>7.6592702701169314E-4</v>
      </c>
      <c r="L94" s="124">
        <v>67</v>
      </c>
      <c r="M94" s="125">
        <f t="shared" si="44"/>
        <v>3.8012674673913662E-4</v>
      </c>
      <c r="N94" s="124">
        <v>0</v>
      </c>
      <c r="O94" s="125">
        <f t="shared" si="7"/>
        <v>0</v>
      </c>
      <c r="P94" s="124">
        <v>74</v>
      </c>
      <c r="Q94" s="125">
        <f t="shared" si="45"/>
        <v>4.1984148147307626E-4</v>
      </c>
      <c r="R94" s="124">
        <v>257</v>
      </c>
      <c r="S94" s="125">
        <f t="shared" si="46"/>
        <v>1.458098118088927E-3</v>
      </c>
      <c r="T94" s="124">
        <v>78</v>
      </c>
      <c r="U94" s="125">
        <f t="shared" si="47"/>
        <v>4.4253561560675603E-4</v>
      </c>
      <c r="V94" s="124"/>
      <c r="W94" s="125">
        <f t="shared" si="11"/>
        <v>0</v>
      </c>
      <c r="X94" s="124"/>
      <c r="Y94" s="125">
        <f t="shared" si="12"/>
        <v>0</v>
      </c>
      <c r="Z94" s="124">
        <v>54</v>
      </c>
      <c r="AA94" s="125">
        <f t="shared" si="48"/>
        <v>3.0637081080467729E-4</v>
      </c>
      <c r="AB94" s="124">
        <v>0</v>
      </c>
      <c r="AC94" s="125">
        <f t="shared" si="49"/>
        <v>0</v>
      </c>
      <c r="AD94" s="124"/>
      <c r="AE94" s="125">
        <f t="shared" si="15"/>
        <v>0</v>
      </c>
      <c r="AF94" s="124"/>
      <c r="AG94" s="125">
        <f t="shared" si="16"/>
        <v>0</v>
      </c>
      <c r="AH94" s="124"/>
      <c r="AI94" s="125">
        <f t="shared" si="17"/>
        <v>0</v>
      </c>
      <c r="AJ94" s="124"/>
      <c r="AK94" s="125">
        <f t="shared" si="18"/>
        <v>0</v>
      </c>
      <c r="AL94" s="124">
        <v>0</v>
      </c>
      <c r="AM94" s="125">
        <f t="shared" si="50"/>
        <v>0</v>
      </c>
      <c r="AN94" s="124">
        <v>331</v>
      </c>
      <c r="AO94" s="125">
        <f t="shared" si="51"/>
        <v>1.8779395995620033E-3</v>
      </c>
      <c r="AP94" s="124">
        <v>28</v>
      </c>
      <c r="AQ94" s="125">
        <f t="shared" si="52"/>
        <v>1.5885893893575857E-4</v>
      </c>
      <c r="AR94" s="124">
        <v>161</v>
      </c>
      <c r="AS94" s="125">
        <f t="shared" si="53"/>
        <v>9.1343889888061179E-4</v>
      </c>
      <c r="AT94" s="124"/>
      <c r="AU94" s="125">
        <f t="shared" si="54"/>
        <v>0</v>
      </c>
      <c r="AV94" s="92">
        <f t="shared" si="24"/>
        <v>0</v>
      </c>
    </row>
    <row r="95" spans="1:48" ht="15">
      <c r="A95" s="122" t="s">
        <v>91</v>
      </c>
      <c r="B95" s="128" t="s">
        <v>134</v>
      </c>
      <c r="C95" s="124">
        <f t="shared" si="41"/>
        <v>380553</v>
      </c>
      <c r="D95" s="124">
        <v>377349</v>
      </c>
      <c r="E95" s="125">
        <f t="shared" si="39"/>
        <v>0.99158067338846367</v>
      </c>
      <c r="F95" s="124">
        <v>3204</v>
      </c>
      <c r="G95" s="125">
        <f t="shared" si="40"/>
        <v>8.4193266115363697E-3</v>
      </c>
      <c r="H95" s="124">
        <v>387</v>
      </c>
      <c r="I95" s="125">
        <f t="shared" si="42"/>
        <v>1.0169411356631007E-3</v>
      </c>
      <c r="J95" s="124">
        <v>286</v>
      </c>
      <c r="K95" s="125">
        <f t="shared" si="43"/>
        <v>7.5153789353913909E-4</v>
      </c>
      <c r="L95" s="124">
        <v>104</v>
      </c>
      <c r="M95" s="125">
        <f t="shared" si="44"/>
        <v>2.7328650674150512E-4</v>
      </c>
      <c r="N95" s="124">
        <v>0</v>
      </c>
      <c r="O95" s="125">
        <f t="shared" si="7"/>
        <v>0</v>
      </c>
      <c r="P95" s="124">
        <v>286</v>
      </c>
      <c r="Q95" s="125">
        <f t="shared" si="45"/>
        <v>7.5153789353913909E-4</v>
      </c>
      <c r="R95" s="124">
        <v>515</v>
      </c>
      <c r="S95" s="125">
        <f t="shared" si="46"/>
        <v>1.3532937593449532E-3</v>
      </c>
      <c r="T95" s="124">
        <v>366</v>
      </c>
      <c r="U95" s="125">
        <f t="shared" si="47"/>
        <v>9.6175828334029692E-4</v>
      </c>
      <c r="V95" s="124"/>
      <c r="W95" s="125">
        <f t="shared" si="11"/>
        <v>0</v>
      </c>
      <c r="X95" s="124"/>
      <c r="Y95" s="125">
        <f t="shared" si="12"/>
        <v>0</v>
      </c>
      <c r="Z95" s="124">
        <v>135</v>
      </c>
      <c r="AA95" s="125">
        <f t="shared" si="48"/>
        <v>3.5474690778945376E-4</v>
      </c>
      <c r="AB95" s="124">
        <v>0</v>
      </c>
      <c r="AC95" s="125">
        <f t="shared" si="49"/>
        <v>0</v>
      </c>
      <c r="AD95" s="124"/>
      <c r="AE95" s="125">
        <f t="shared" si="15"/>
        <v>0</v>
      </c>
      <c r="AF95" s="124"/>
      <c r="AG95" s="125">
        <f t="shared" si="16"/>
        <v>0</v>
      </c>
      <c r="AH95" s="124"/>
      <c r="AI95" s="125">
        <f t="shared" si="17"/>
        <v>0</v>
      </c>
      <c r="AJ95" s="124"/>
      <c r="AK95" s="125">
        <f t="shared" si="18"/>
        <v>0</v>
      </c>
      <c r="AL95" s="124">
        <v>0</v>
      </c>
      <c r="AM95" s="125">
        <f t="shared" si="50"/>
        <v>0</v>
      </c>
      <c r="AN95" s="124">
        <v>587</v>
      </c>
      <c r="AO95" s="125">
        <f t="shared" si="51"/>
        <v>1.5424921101659954E-3</v>
      </c>
      <c r="AP95" s="124">
        <v>128</v>
      </c>
      <c r="AQ95" s="125">
        <f t="shared" si="52"/>
        <v>3.3635262368185247E-4</v>
      </c>
      <c r="AR95" s="124">
        <v>410</v>
      </c>
      <c r="AS95" s="125">
        <f t="shared" si="53"/>
        <v>1.0773794977309336E-3</v>
      </c>
      <c r="AT95" s="124"/>
      <c r="AU95" s="125">
        <f t="shared" si="54"/>
        <v>0</v>
      </c>
      <c r="AV95" s="92">
        <f t="shared" si="24"/>
        <v>0</v>
      </c>
    </row>
    <row r="96" spans="1:48" ht="15">
      <c r="A96" s="122" t="s">
        <v>85</v>
      </c>
      <c r="B96" s="128" t="s">
        <v>131</v>
      </c>
      <c r="C96" s="124">
        <f t="shared" si="41"/>
        <v>101635</v>
      </c>
      <c r="D96" s="124">
        <v>101200</v>
      </c>
      <c r="E96" s="125">
        <f t="shared" si="39"/>
        <v>0.99571997835391346</v>
      </c>
      <c r="F96" s="124">
        <v>435</v>
      </c>
      <c r="G96" s="125">
        <f t="shared" si="40"/>
        <v>4.2800216460864857E-3</v>
      </c>
      <c r="H96" s="124">
        <v>0</v>
      </c>
      <c r="I96" s="125">
        <f t="shared" si="42"/>
        <v>0</v>
      </c>
      <c r="J96" s="124">
        <v>275</v>
      </c>
      <c r="K96" s="125">
        <f t="shared" si="43"/>
        <v>2.7057608107443304E-3</v>
      </c>
      <c r="L96" s="124">
        <v>0</v>
      </c>
      <c r="M96" s="125">
        <f t="shared" si="44"/>
        <v>0</v>
      </c>
      <c r="N96" s="124">
        <v>0</v>
      </c>
      <c r="O96" s="125">
        <f t="shared" si="7"/>
        <v>0</v>
      </c>
      <c r="P96" s="124">
        <v>101</v>
      </c>
      <c r="Q96" s="125">
        <f t="shared" si="45"/>
        <v>9.9375215230973588E-4</v>
      </c>
      <c r="R96" s="124">
        <v>44</v>
      </c>
      <c r="S96" s="125">
        <f t="shared" si="46"/>
        <v>4.3292172971909283E-4</v>
      </c>
      <c r="T96" s="124">
        <v>0</v>
      </c>
      <c r="U96" s="125">
        <f t="shared" si="47"/>
        <v>0</v>
      </c>
      <c r="V96" s="124"/>
      <c r="W96" s="125">
        <f t="shared" si="11"/>
        <v>0</v>
      </c>
      <c r="X96" s="124"/>
      <c r="Y96" s="125">
        <f t="shared" si="12"/>
        <v>0</v>
      </c>
      <c r="Z96" s="124">
        <v>0</v>
      </c>
      <c r="AA96" s="125">
        <f t="shared" si="48"/>
        <v>0</v>
      </c>
      <c r="AB96" s="124">
        <v>0</v>
      </c>
      <c r="AC96" s="125">
        <f t="shared" si="49"/>
        <v>0</v>
      </c>
      <c r="AD96" s="124"/>
      <c r="AE96" s="125">
        <f t="shared" si="15"/>
        <v>0</v>
      </c>
      <c r="AF96" s="124"/>
      <c r="AG96" s="125">
        <f t="shared" si="16"/>
        <v>0</v>
      </c>
      <c r="AH96" s="124"/>
      <c r="AI96" s="125">
        <f t="shared" si="17"/>
        <v>0</v>
      </c>
      <c r="AJ96" s="124"/>
      <c r="AK96" s="125">
        <f t="shared" si="18"/>
        <v>0</v>
      </c>
      <c r="AL96" s="124">
        <v>15</v>
      </c>
      <c r="AM96" s="125">
        <f t="shared" si="50"/>
        <v>1.475869533133271E-4</v>
      </c>
      <c r="AN96" s="124">
        <v>0</v>
      </c>
      <c r="AO96" s="125">
        <f t="shared" si="51"/>
        <v>0</v>
      </c>
      <c r="AP96" s="124">
        <v>0</v>
      </c>
      <c r="AQ96" s="125">
        <f t="shared" si="52"/>
        <v>0</v>
      </c>
      <c r="AR96" s="124">
        <v>0</v>
      </c>
      <c r="AS96" s="125">
        <f t="shared" si="53"/>
        <v>0</v>
      </c>
      <c r="AT96" s="124"/>
      <c r="AU96" s="125">
        <f t="shared" si="54"/>
        <v>0</v>
      </c>
      <c r="AV96" s="92">
        <f t="shared" si="24"/>
        <v>0</v>
      </c>
    </row>
    <row r="97" spans="1:48" ht="15">
      <c r="A97" s="122" t="s">
        <v>85</v>
      </c>
      <c r="B97" s="128" t="s">
        <v>127</v>
      </c>
      <c r="C97" s="124">
        <f t="shared" si="41"/>
        <v>142851</v>
      </c>
      <c r="D97" s="124">
        <v>141702</v>
      </c>
      <c r="E97" s="125">
        <f t="shared" si="39"/>
        <v>0.99195665413612788</v>
      </c>
      <c r="F97" s="124">
        <v>1149</v>
      </c>
      <c r="G97" s="125">
        <f t="shared" si="40"/>
        <v>8.043345863872146E-3</v>
      </c>
      <c r="H97" s="124">
        <v>0</v>
      </c>
      <c r="I97" s="125">
        <f t="shared" si="42"/>
        <v>0</v>
      </c>
      <c r="J97" s="124">
        <v>757</v>
      </c>
      <c r="K97" s="125">
        <f t="shared" si="43"/>
        <v>5.2992278667982722E-3</v>
      </c>
      <c r="L97" s="124">
        <v>0</v>
      </c>
      <c r="M97" s="125">
        <f t="shared" si="44"/>
        <v>0</v>
      </c>
      <c r="N97" s="124">
        <v>0</v>
      </c>
      <c r="O97" s="125">
        <f t="shared" si="7"/>
        <v>0</v>
      </c>
      <c r="P97" s="124">
        <v>189</v>
      </c>
      <c r="Q97" s="125">
        <f t="shared" si="45"/>
        <v>1.3230568914463321E-3</v>
      </c>
      <c r="R97" s="124">
        <v>162</v>
      </c>
      <c r="S97" s="125">
        <f t="shared" si="46"/>
        <v>1.1340487640968562E-3</v>
      </c>
      <c r="T97" s="124">
        <v>0</v>
      </c>
      <c r="U97" s="125">
        <f t="shared" si="47"/>
        <v>0</v>
      </c>
      <c r="V97" s="124"/>
      <c r="W97" s="125">
        <f t="shared" si="11"/>
        <v>0</v>
      </c>
      <c r="X97" s="124"/>
      <c r="Y97" s="125">
        <f t="shared" si="12"/>
        <v>0</v>
      </c>
      <c r="Z97" s="124">
        <v>0</v>
      </c>
      <c r="AA97" s="125">
        <f t="shared" si="48"/>
        <v>0</v>
      </c>
      <c r="AB97" s="124">
        <v>0</v>
      </c>
      <c r="AC97" s="125">
        <f t="shared" si="49"/>
        <v>0</v>
      </c>
      <c r="AD97" s="124"/>
      <c r="AE97" s="125">
        <f t="shared" si="15"/>
        <v>0</v>
      </c>
      <c r="AF97" s="124"/>
      <c r="AG97" s="125">
        <f t="shared" si="16"/>
        <v>0</v>
      </c>
      <c r="AH97" s="124"/>
      <c r="AI97" s="125">
        <f t="shared" si="17"/>
        <v>0</v>
      </c>
      <c r="AJ97" s="124"/>
      <c r="AK97" s="125">
        <f t="shared" si="18"/>
        <v>0</v>
      </c>
      <c r="AL97" s="124">
        <v>41</v>
      </c>
      <c r="AM97" s="125">
        <f t="shared" si="50"/>
        <v>2.8701234153068579E-4</v>
      </c>
      <c r="AN97" s="124">
        <v>0</v>
      </c>
      <c r="AO97" s="125">
        <f t="shared" si="51"/>
        <v>0</v>
      </c>
      <c r="AP97" s="124">
        <v>0</v>
      </c>
      <c r="AQ97" s="125">
        <f t="shared" si="52"/>
        <v>0</v>
      </c>
      <c r="AR97" s="124">
        <v>0</v>
      </c>
      <c r="AS97" s="125">
        <f t="shared" si="53"/>
        <v>0</v>
      </c>
      <c r="AT97" s="124"/>
      <c r="AU97" s="125">
        <f t="shared" si="54"/>
        <v>0</v>
      </c>
      <c r="AV97" s="92">
        <f t="shared" si="24"/>
        <v>0</v>
      </c>
    </row>
    <row r="98" spans="1:48" ht="15">
      <c r="A98" s="122" t="s">
        <v>85</v>
      </c>
      <c r="B98" s="128" t="s">
        <v>125</v>
      </c>
      <c r="C98" s="124">
        <f t="shared" si="41"/>
        <v>280351</v>
      </c>
      <c r="D98" s="124">
        <v>277567</v>
      </c>
      <c r="E98" s="125">
        <f t="shared" si="39"/>
        <v>0.99006959133372097</v>
      </c>
      <c r="F98" s="124">
        <v>2784</v>
      </c>
      <c r="G98" s="125">
        <f t="shared" si="40"/>
        <v>9.9304086662790579E-3</v>
      </c>
      <c r="H98" s="124">
        <v>0</v>
      </c>
      <c r="I98" s="125">
        <f t="shared" si="42"/>
        <v>0</v>
      </c>
      <c r="J98" s="124">
        <v>1581</v>
      </c>
      <c r="K98" s="125">
        <f t="shared" si="43"/>
        <v>5.6393592318201109E-3</v>
      </c>
      <c r="L98" s="124">
        <v>236</v>
      </c>
      <c r="M98" s="125">
        <f t="shared" si="44"/>
        <v>8.4180188406675913E-4</v>
      </c>
      <c r="N98" s="124">
        <v>0</v>
      </c>
      <c r="O98" s="125">
        <f t="shared" si="7"/>
        <v>0</v>
      </c>
      <c r="P98" s="124">
        <v>425</v>
      </c>
      <c r="Q98" s="125">
        <f t="shared" si="45"/>
        <v>1.5159567827473417E-3</v>
      </c>
      <c r="R98" s="124">
        <v>321</v>
      </c>
      <c r="S98" s="125">
        <f t="shared" si="46"/>
        <v>1.1449932406162274E-3</v>
      </c>
      <c r="T98" s="124">
        <v>0</v>
      </c>
      <c r="U98" s="125">
        <f t="shared" si="47"/>
        <v>0</v>
      </c>
      <c r="V98" s="124"/>
      <c r="W98" s="125">
        <f t="shared" si="11"/>
        <v>0</v>
      </c>
      <c r="X98" s="124"/>
      <c r="Y98" s="125">
        <f t="shared" si="12"/>
        <v>0</v>
      </c>
      <c r="Z98" s="124">
        <v>0</v>
      </c>
      <c r="AA98" s="125">
        <f t="shared" si="48"/>
        <v>0</v>
      </c>
      <c r="AB98" s="124">
        <v>0</v>
      </c>
      <c r="AC98" s="125">
        <f t="shared" si="49"/>
        <v>0</v>
      </c>
      <c r="AD98" s="124"/>
      <c r="AE98" s="125">
        <f t="shared" si="15"/>
        <v>0</v>
      </c>
      <c r="AF98" s="124"/>
      <c r="AG98" s="125">
        <f t="shared" si="16"/>
        <v>0</v>
      </c>
      <c r="AH98" s="124"/>
      <c r="AI98" s="125">
        <f t="shared" si="17"/>
        <v>0</v>
      </c>
      <c r="AJ98" s="124"/>
      <c r="AK98" s="125">
        <f t="shared" si="18"/>
        <v>0</v>
      </c>
      <c r="AL98" s="124">
        <v>221</v>
      </c>
      <c r="AM98" s="125">
        <f t="shared" si="50"/>
        <v>7.8829752702861767E-4</v>
      </c>
      <c r="AN98" s="124">
        <v>0</v>
      </c>
      <c r="AO98" s="125">
        <f t="shared" si="51"/>
        <v>0</v>
      </c>
      <c r="AP98" s="124">
        <v>0</v>
      </c>
      <c r="AQ98" s="125">
        <f t="shared" si="52"/>
        <v>0</v>
      </c>
      <c r="AR98" s="124">
        <v>0</v>
      </c>
      <c r="AS98" s="125">
        <f t="shared" si="53"/>
        <v>0</v>
      </c>
      <c r="AT98" s="124"/>
      <c r="AU98" s="125">
        <f t="shared" si="54"/>
        <v>0</v>
      </c>
      <c r="AV98" s="92">
        <f t="shared" si="24"/>
        <v>0</v>
      </c>
    </row>
    <row r="99" spans="1:48" ht="15">
      <c r="A99" s="122" t="s">
        <v>85</v>
      </c>
      <c r="B99" s="128" t="s">
        <v>138</v>
      </c>
      <c r="C99" s="124">
        <f t="shared" si="41"/>
        <v>201251</v>
      </c>
      <c r="D99" s="124">
        <v>199170</v>
      </c>
      <c r="E99" s="125">
        <f t="shared" si="39"/>
        <v>0.98965967870967098</v>
      </c>
      <c r="F99" s="124">
        <v>2081</v>
      </c>
      <c r="G99" s="125">
        <f t="shared" si="40"/>
        <v>1.0340321290328991E-2</v>
      </c>
      <c r="H99" s="124">
        <v>0</v>
      </c>
      <c r="I99" s="125">
        <f t="shared" si="42"/>
        <v>0</v>
      </c>
      <c r="J99" s="124">
        <v>1501</v>
      </c>
      <c r="K99" s="125">
        <f t="shared" si="43"/>
        <v>7.458348033053252E-3</v>
      </c>
      <c r="L99" s="124">
        <v>184</v>
      </c>
      <c r="M99" s="125">
        <f t="shared" si="44"/>
        <v>9.1428117127368314E-4</v>
      </c>
      <c r="N99" s="124">
        <v>0</v>
      </c>
      <c r="O99" s="125">
        <f t="shared" si="7"/>
        <v>0</v>
      </c>
      <c r="P99" s="124">
        <v>156</v>
      </c>
      <c r="Q99" s="125">
        <f t="shared" si="45"/>
        <v>7.7515142781899222E-4</v>
      </c>
      <c r="R99" s="124">
        <v>68</v>
      </c>
      <c r="S99" s="125">
        <f t="shared" si="46"/>
        <v>3.3788651981853508E-4</v>
      </c>
      <c r="T99" s="124">
        <v>0</v>
      </c>
      <c r="U99" s="125">
        <f t="shared" si="47"/>
        <v>0</v>
      </c>
      <c r="V99" s="124"/>
      <c r="W99" s="125">
        <f t="shared" si="11"/>
        <v>0</v>
      </c>
      <c r="X99" s="124"/>
      <c r="Y99" s="125">
        <f t="shared" si="12"/>
        <v>0</v>
      </c>
      <c r="Z99" s="124">
        <v>0</v>
      </c>
      <c r="AA99" s="125">
        <f t="shared" si="48"/>
        <v>0</v>
      </c>
      <c r="AB99" s="124">
        <v>0</v>
      </c>
      <c r="AC99" s="125">
        <f t="shared" si="49"/>
        <v>0</v>
      </c>
      <c r="AD99" s="124"/>
      <c r="AE99" s="125">
        <f t="shared" si="15"/>
        <v>0</v>
      </c>
      <c r="AF99" s="124"/>
      <c r="AG99" s="125">
        <f t="shared" si="16"/>
        <v>0</v>
      </c>
      <c r="AH99" s="124"/>
      <c r="AI99" s="125">
        <f t="shared" si="17"/>
        <v>0</v>
      </c>
      <c r="AJ99" s="124"/>
      <c r="AK99" s="125">
        <f t="shared" si="18"/>
        <v>0</v>
      </c>
      <c r="AL99" s="124">
        <v>172</v>
      </c>
      <c r="AM99" s="125">
        <f t="shared" si="50"/>
        <v>8.5465413836452984E-4</v>
      </c>
      <c r="AN99" s="124">
        <v>0</v>
      </c>
      <c r="AO99" s="125">
        <f t="shared" si="51"/>
        <v>0</v>
      </c>
      <c r="AP99" s="124">
        <v>0</v>
      </c>
      <c r="AQ99" s="125">
        <f t="shared" si="52"/>
        <v>0</v>
      </c>
      <c r="AR99" s="124">
        <v>0</v>
      </c>
      <c r="AS99" s="125">
        <f t="shared" si="53"/>
        <v>0</v>
      </c>
      <c r="AT99" s="124"/>
      <c r="AU99" s="125">
        <f t="shared" si="54"/>
        <v>0</v>
      </c>
      <c r="AV99" s="92">
        <f t="shared" si="24"/>
        <v>0</v>
      </c>
    </row>
    <row r="100" spans="1:48" ht="15">
      <c r="A100" s="122" t="s">
        <v>85</v>
      </c>
      <c r="B100" s="128" t="s">
        <v>147</v>
      </c>
      <c r="C100" s="124">
        <f t="shared" si="41"/>
        <v>205140</v>
      </c>
      <c r="D100" s="124">
        <v>203166</v>
      </c>
      <c r="E100" s="125">
        <f t="shared" si="39"/>
        <v>0.99037730330505991</v>
      </c>
      <c r="F100" s="124">
        <v>1974</v>
      </c>
      <c r="G100" s="125">
        <f t="shared" si="40"/>
        <v>9.6226966949400413E-3</v>
      </c>
      <c r="H100" s="124">
        <v>0</v>
      </c>
      <c r="I100" s="125">
        <f t="shared" si="42"/>
        <v>0</v>
      </c>
      <c r="J100" s="124">
        <v>927</v>
      </c>
      <c r="K100" s="125">
        <f t="shared" si="43"/>
        <v>4.5188651652529983E-3</v>
      </c>
      <c r="L100" s="124">
        <v>271</v>
      </c>
      <c r="M100" s="125">
        <f t="shared" si="44"/>
        <v>1.3210490396802185E-3</v>
      </c>
      <c r="N100" s="124">
        <v>0</v>
      </c>
      <c r="O100" s="125">
        <f t="shared" si="7"/>
        <v>0</v>
      </c>
      <c r="P100" s="124">
        <v>165</v>
      </c>
      <c r="Q100" s="125">
        <f t="shared" si="45"/>
        <v>8.043287510968119E-4</v>
      </c>
      <c r="R100" s="124">
        <v>211</v>
      </c>
      <c r="S100" s="125">
        <f t="shared" si="46"/>
        <v>1.0285658574631959E-3</v>
      </c>
      <c r="T100" s="124">
        <v>0</v>
      </c>
      <c r="U100" s="125">
        <f t="shared" si="47"/>
        <v>0</v>
      </c>
      <c r="V100" s="124"/>
      <c r="W100" s="125">
        <f t="shared" si="11"/>
        <v>0</v>
      </c>
      <c r="X100" s="124"/>
      <c r="Y100" s="125">
        <f t="shared" si="12"/>
        <v>0</v>
      </c>
      <c r="Z100" s="124">
        <v>0</v>
      </c>
      <c r="AA100" s="125">
        <f t="shared" si="48"/>
        <v>0</v>
      </c>
      <c r="AB100" s="124">
        <v>0</v>
      </c>
      <c r="AC100" s="125">
        <f t="shared" si="49"/>
        <v>0</v>
      </c>
      <c r="AD100" s="124"/>
      <c r="AE100" s="125">
        <f t="shared" si="15"/>
        <v>0</v>
      </c>
      <c r="AF100" s="124"/>
      <c r="AG100" s="125">
        <f t="shared" si="16"/>
        <v>0</v>
      </c>
      <c r="AH100" s="124"/>
      <c r="AI100" s="125">
        <f t="shared" si="17"/>
        <v>0</v>
      </c>
      <c r="AJ100" s="124"/>
      <c r="AK100" s="125">
        <f t="shared" si="18"/>
        <v>0</v>
      </c>
      <c r="AL100" s="124">
        <v>90</v>
      </c>
      <c r="AM100" s="125">
        <f t="shared" si="50"/>
        <v>4.387247733255338E-4</v>
      </c>
      <c r="AN100" s="124">
        <v>270</v>
      </c>
      <c r="AO100" s="125">
        <f t="shared" si="51"/>
        <v>1.3161743199766012E-3</v>
      </c>
      <c r="AP100" s="124">
        <v>0</v>
      </c>
      <c r="AQ100" s="125">
        <f t="shared" si="52"/>
        <v>0</v>
      </c>
      <c r="AR100" s="124">
        <v>40</v>
      </c>
      <c r="AS100" s="125">
        <f t="shared" si="53"/>
        <v>1.9498878814468168E-4</v>
      </c>
      <c r="AT100" s="124"/>
      <c r="AU100" s="125">
        <f t="shared" si="54"/>
        <v>0</v>
      </c>
      <c r="AV100" s="92">
        <f t="shared" si="24"/>
        <v>0</v>
      </c>
    </row>
    <row r="101" spans="1:48" ht="15">
      <c r="A101" s="122" t="s">
        <v>85</v>
      </c>
      <c r="B101" s="128" t="s">
        <v>133</v>
      </c>
      <c r="C101" s="124">
        <f t="shared" si="41"/>
        <v>155794</v>
      </c>
      <c r="D101" s="124">
        <v>154280</v>
      </c>
      <c r="E101" s="125">
        <f t="shared" si="39"/>
        <v>0.99028203910291801</v>
      </c>
      <c r="F101" s="124">
        <v>1514</v>
      </c>
      <c r="G101" s="125">
        <f t="shared" si="40"/>
        <v>9.7179608970820435E-3</v>
      </c>
      <c r="H101" s="124">
        <v>0</v>
      </c>
      <c r="I101" s="125">
        <f t="shared" si="42"/>
        <v>0</v>
      </c>
      <c r="J101" s="124">
        <v>698</v>
      </c>
      <c r="K101" s="125">
        <f t="shared" si="43"/>
        <v>4.4802752352465433E-3</v>
      </c>
      <c r="L101" s="124">
        <v>272</v>
      </c>
      <c r="M101" s="125">
        <f t="shared" si="44"/>
        <v>1.7458952206118336E-3</v>
      </c>
      <c r="N101" s="124">
        <v>0</v>
      </c>
      <c r="O101" s="125">
        <f t="shared" si="7"/>
        <v>0</v>
      </c>
      <c r="P101" s="124">
        <v>284</v>
      </c>
      <c r="Q101" s="125">
        <f t="shared" si="45"/>
        <v>1.8229200097564732E-3</v>
      </c>
      <c r="R101" s="124">
        <v>54</v>
      </c>
      <c r="S101" s="125">
        <f t="shared" si="46"/>
        <v>3.4661155115087871E-4</v>
      </c>
      <c r="T101" s="124">
        <v>0</v>
      </c>
      <c r="U101" s="125">
        <f t="shared" si="47"/>
        <v>0</v>
      </c>
      <c r="V101" s="124"/>
      <c r="W101" s="125">
        <f t="shared" si="11"/>
        <v>0</v>
      </c>
      <c r="X101" s="124"/>
      <c r="Y101" s="125">
        <f t="shared" si="12"/>
        <v>0</v>
      </c>
      <c r="Z101" s="124">
        <v>0</v>
      </c>
      <c r="AA101" s="125">
        <f t="shared" si="48"/>
        <v>0</v>
      </c>
      <c r="AB101" s="124">
        <v>0</v>
      </c>
      <c r="AC101" s="125">
        <f t="shared" si="49"/>
        <v>0</v>
      </c>
      <c r="AD101" s="124"/>
      <c r="AE101" s="125">
        <f t="shared" si="15"/>
        <v>0</v>
      </c>
      <c r="AF101" s="124"/>
      <c r="AG101" s="125">
        <f t="shared" si="16"/>
        <v>0</v>
      </c>
      <c r="AH101" s="124"/>
      <c r="AI101" s="125">
        <f t="shared" si="17"/>
        <v>0</v>
      </c>
      <c r="AJ101" s="124"/>
      <c r="AK101" s="125">
        <f t="shared" si="18"/>
        <v>0</v>
      </c>
      <c r="AL101" s="124">
        <v>41</v>
      </c>
      <c r="AM101" s="125">
        <f t="shared" si="50"/>
        <v>2.6316802957751902E-4</v>
      </c>
      <c r="AN101" s="124">
        <v>165</v>
      </c>
      <c r="AO101" s="125">
        <f t="shared" si="51"/>
        <v>1.0590908507387962E-3</v>
      </c>
      <c r="AP101" s="124">
        <v>0</v>
      </c>
      <c r="AQ101" s="125">
        <f t="shared" si="52"/>
        <v>0</v>
      </c>
      <c r="AR101" s="124">
        <v>0</v>
      </c>
      <c r="AS101" s="125">
        <f t="shared" si="53"/>
        <v>0</v>
      </c>
      <c r="AT101" s="124"/>
      <c r="AU101" s="125">
        <f t="shared" si="54"/>
        <v>0</v>
      </c>
      <c r="AV101" s="92">
        <f t="shared" si="24"/>
        <v>0</v>
      </c>
    </row>
    <row r="102" spans="1:48" ht="15">
      <c r="A102" s="122" t="s">
        <v>85</v>
      </c>
      <c r="B102" s="128" t="s">
        <v>134</v>
      </c>
      <c r="C102" s="124">
        <f t="shared" si="41"/>
        <v>175431</v>
      </c>
      <c r="D102" s="124">
        <v>173590</v>
      </c>
      <c r="E102" s="125">
        <f t="shared" si="39"/>
        <v>0.98950584560311461</v>
      </c>
      <c r="F102" s="124">
        <v>1841</v>
      </c>
      <c r="G102" s="125">
        <f t="shared" si="40"/>
        <v>1.0494154396885386E-2</v>
      </c>
      <c r="H102" s="124">
        <v>0</v>
      </c>
      <c r="I102" s="125">
        <f t="shared" si="42"/>
        <v>0</v>
      </c>
      <c r="J102" s="124">
        <v>965</v>
      </c>
      <c r="K102" s="125">
        <f t="shared" si="43"/>
        <v>5.5007381819632793E-3</v>
      </c>
      <c r="L102" s="124">
        <v>427</v>
      </c>
      <c r="M102" s="125">
        <f t="shared" si="44"/>
        <v>2.4340053924334923E-3</v>
      </c>
      <c r="N102" s="124">
        <v>0</v>
      </c>
      <c r="O102" s="125">
        <f t="shared" si="7"/>
        <v>0</v>
      </c>
      <c r="P102" s="124">
        <v>146</v>
      </c>
      <c r="Q102" s="125">
        <f t="shared" si="45"/>
        <v>8.32236035820351E-4</v>
      </c>
      <c r="R102" s="124">
        <v>96</v>
      </c>
      <c r="S102" s="125">
        <f t="shared" si="46"/>
        <v>5.4722369478598428E-4</v>
      </c>
      <c r="T102" s="124">
        <v>0</v>
      </c>
      <c r="U102" s="125">
        <f t="shared" si="47"/>
        <v>0</v>
      </c>
      <c r="V102" s="124"/>
      <c r="W102" s="125">
        <f t="shared" si="11"/>
        <v>0</v>
      </c>
      <c r="X102" s="124"/>
      <c r="Y102" s="125">
        <f t="shared" si="12"/>
        <v>0</v>
      </c>
      <c r="Z102" s="124">
        <v>0</v>
      </c>
      <c r="AA102" s="125">
        <f t="shared" si="48"/>
        <v>0</v>
      </c>
      <c r="AB102" s="124">
        <v>0</v>
      </c>
      <c r="AC102" s="125">
        <f t="shared" si="49"/>
        <v>0</v>
      </c>
      <c r="AD102" s="124"/>
      <c r="AE102" s="125">
        <f t="shared" si="15"/>
        <v>0</v>
      </c>
      <c r="AF102" s="124"/>
      <c r="AG102" s="125">
        <f t="shared" si="16"/>
        <v>0</v>
      </c>
      <c r="AH102" s="124"/>
      <c r="AI102" s="125">
        <f t="shared" si="17"/>
        <v>0</v>
      </c>
      <c r="AJ102" s="124"/>
      <c r="AK102" s="125">
        <f t="shared" si="18"/>
        <v>0</v>
      </c>
      <c r="AL102" s="124">
        <v>81</v>
      </c>
      <c r="AM102" s="125">
        <f t="shared" si="50"/>
        <v>4.6171999247567421E-4</v>
      </c>
      <c r="AN102" s="124">
        <v>126</v>
      </c>
      <c r="AO102" s="125">
        <f t="shared" si="51"/>
        <v>7.1823109940660431E-4</v>
      </c>
      <c r="AP102" s="124">
        <v>0</v>
      </c>
      <c r="AQ102" s="125">
        <f t="shared" si="52"/>
        <v>0</v>
      </c>
      <c r="AR102" s="124">
        <v>0</v>
      </c>
      <c r="AS102" s="125">
        <f t="shared" si="53"/>
        <v>0</v>
      </c>
      <c r="AT102" s="124"/>
      <c r="AU102" s="125">
        <f t="shared" si="54"/>
        <v>0</v>
      </c>
      <c r="AV102" s="92">
        <f t="shared" si="24"/>
        <v>0</v>
      </c>
    </row>
    <row r="103" spans="1:48" ht="15">
      <c r="A103" s="122" t="s">
        <v>102</v>
      </c>
      <c r="B103" s="128" t="s">
        <v>126</v>
      </c>
      <c r="C103" s="124">
        <f t="shared" si="41"/>
        <v>15625</v>
      </c>
      <c r="D103" s="124">
        <v>15545</v>
      </c>
      <c r="E103" s="125">
        <f t="shared" si="39"/>
        <v>0.99487999999999999</v>
      </c>
      <c r="F103" s="124">
        <v>80</v>
      </c>
      <c r="G103" s="125">
        <f t="shared" si="40"/>
        <v>5.1200000000000004E-3</v>
      </c>
      <c r="H103" s="124">
        <v>0</v>
      </c>
      <c r="I103" s="125">
        <f t="shared" si="42"/>
        <v>0</v>
      </c>
      <c r="J103" s="124">
        <v>28</v>
      </c>
      <c r="K103" s="125">
        <f t="shared" si="43"/>
        <v>1.792E-3</v>
      </c>
      <c r="L103" s="124">
        <v>0</v>
      </c>
      <c r="M103" s="125">
        <f t="shared" si="44"/>
        <v>0</v>
      </c>
      <c r="N103" s="124">
        <v>0</v>
      </c>
      <c r="O103" s="125">
        <f t="shared" si="7"/>
        <v>0</v>
      </c>
      <c r="P103" s="124">
        <v>52</v>
      </c>
      <c r="Q103" s="125">
        <f t="shared" si="45"/>
        <v>3.3279999999999998E-3</v>
      </c>
      <c r="R103" s="124">
        <v>0</v>
      </c>
      <c r="S103" s="125">
        <f t="shared" si="46"/>
        <v>0</v>
      </c>
      <c r="T103" s="124">
        <v>0</v>
      </c>
      <c r="U103" s="125">
        <f t="shared" si="47"/>
        <v>0</v>
      </c>
      <c r="V103" s="124"/>
      <c r="W103" s="125">
        <f t="shared" si="11"/>
        <v>0</v>
      </c>
      <c r="X103" s="124"/>
      <c r="Y103" s="125">
        <f t="shared" si="12"/>
        <v>0</v>
      </c>
      <c r="Z103" s="124">
        <v>0</v>
      </c>
      <c r="AA103" s="125">
        <f t="shared" si="48"/>
        <v>0</v>
      </c>
      <c r="AB103" s="124">
        <v>0</v>
      </c>
      <c r="AC103" s="125">
        <f t="shared" si="49"/>
        <v>0</v>
      </c>
      <c r="AD103" s="124"/>
      <c r="AE103" s="125">
        <f t="shared" si="15"/>
        <v>0</v>
      </c>
      <c r="AF103" s="124"/>
      <c r="AG103" s="125">
        <f t="shared" si="16"/>
        <v>0</v>
      </c>
      <c r="AH103" s="124"/>
      <c r="AI103" s="125">
        <f t="shared" si="17"/>
        <v>0</v>
      </c>
      <c r="AJ103" s="124"/>
      <c r="AK103" s="125">
        <f t="shared" si="18"/>
        <v>0</v>
      </c>
      <c r="AL103" s="124">
        <v>0</v>
      </c>
      <c r="AM103" s="125">
        <f t="shared" si="50"/>
        <v>0</v>
      </c>
      <c r="AN103" s="124">
        <v>0</v>
      </c>
      <c r="AO103" s="125">
        <f t="shared" si="51"/>
        <v>0</v>
      </c>
      <c r="AP103" s="124">
        <v>0</v>
      </c>
      <c r="AQ103" s="125">
        <f t="shared" si="52"/>
        <v>0</v>
      </c>
      <c r="AR103" s="124">
        <v>0</v>
      </c>
      <c r="AS103" s="125">
        <f t="shared" si="53"/>
        <v>0</v>
      </c>
      <c r="AT103" s="124"/>
      <c r="AU103" s="125">
        <f t="shared" si="54"/>
        <v>0</v>
      </c>
      <c r="AV103" s="92">
        <f t="shared" si="24"/>
        <v>0</v>
      </c>
    </row>
    <row r="104" spans="1:48" ht="15">
      <c r="A104" s="122" t="s">
        <v>102</v>
      </c>
      <c r="B104" s="128" t="s">
        <v>131</v>
      </c>
      <c r="C104" s="124">
        <f t="shared" si="41"/>
        <v>46577</v>
      </c>
      <c r="D104" s="124">
        <v>46172</v>
      </c>
      <c r="E104" s="125">
        <f t="shared" si="39"/>
        <v>0.99130472121433322</v>
      </c>
      <c r="F104" s="124">
        <v>405</v>
      </c>
      <c r="G104" s="125">
        <f t="shared" si="40"/>
        <v>8.6952787856667459E-3</v>
      </c>
      <c r="H104" s="124">
        <v>0</v>
      </c>
      <c r="I104" s="125">
        <f t="shared" si="42"/>
        <v>0</v>
      </c>
      <c r="J104" s="124">
        <v>0</v>
      </c>
      <c r="K104" s="125">
        <f t="shared" si="43"/>
        <v>0</v>
      </c>
      <c r="L104" s="124">
        <v>106</v>
      </c>
      <c r="M104" s="125">
        <f t="shared" si="44"/>
        <v>2.2758013611868517E-3</v>
      </c>
      <c r="N104" s="124">
        <v>0</v>
      </c>
      <c r="O104" s="125">
        <f t="shared" si="7"/>
        <v>0</v>
      </c>
      <c r="P104" s="124">
        <v>201</v>
      </c>
      <c r="Q104" s="125">
        <f t="shared" si="45"/>
        <v>4.3154346565901624E-3</v>
      </c>
      <c r="R104" s="124">
        <v>54</v>
      </c>
      <c r="S104" s="125">
        <f t="shared" si="46"/>
        <v>1.159370504755566E-3</v>
      </c>
      <c r="T104" s="124">
        <v>20</v>
      </c>
      <c r="U104" s="125">
        <f t="shared" si="47"/>
        <v>4.2939648324280224E-4</v>
      </c>
      <c r="V104" s="124"/>
      <c r="W104" s="125">
        <f t="shared" si="11"/>
        <v>0</v>
      </c>
      <c r="X104" s="124"/>
      <c r="Y104" s="125">
        <f t="shared" si="12"/>
        <v>0</v>
      </c>
      <c r="Z104" s="124">
        <v>0</v>
      </c>
      <c r="AA104" s="125">
        <f t="shared" si="48"/>
        <v>0</v>
      </c>
      <c r="AB104" s="124">
        <v>24</v>
      </c>
      <c r="AC104" s="125">
        <f t="shared" si="49"/>
        <v>5.1527577989136269E-4</v>
      </c>
      <c r="AD104" s="124"/>
      <c r="AE104" s="125">
        <f t="shared" si="15"/>
        <v>0</v>
      </c>
      <c r="AF104" s="124"/>
      <c r="AG104" s="125">
        <f t="shared" si="16"/>
        <v>0</v>
      </c>
      <c r="AH104" s="124"/>
      <c r="AI104" s="125">
        <f t="shared" si="17"/>
        <v>0</v>
      </c>
      <c r="AJ104" s="124"/>
      <c r="AK104" s="125">
        <f t="shared" si="18"/>
        <v>0</v>
      </c>
      <c r="AL104" s="124">
        <v>0</v>
      </c>
      <c r="AM104" s="125">
        <f t="shared" si="50"/>
        <v>0</v>
      </c>
      <c r="AN104" s="124">
        <v>0</v>
      </c>
      <c r="AO104" s="125">
        <f t="shared" si="51"/>
        <v>0</v>
      </c>
      <c r="AP104" s="124">
        <v>0</v>
      </c>
      <c r="AQ104" s="125">
        <f t="shared" si="52"/>
        <v>0</v>
      </c>
      <c r="AR104" s="124">
        <v>0</v>
      </c>
      <c r="AS104" s="125">
        <f t="shared" si="53"/>
        <v>0</v>
      </c>
      <c r="AT104" s="124"/>
      <c r="AU104" s="125">
        <f t="shared" si="54"/>
        <v>0</v>
      </c>
      <c r="AV104" s="92">
        <f t="shared" si="24"/>
        <v>0</v>
      </c>
    </row>
    <row r="105" spans="1:48" ht="15">
      <c r="A105" s="122" t="s">
        <v>102</v>
      </c>
      <c r="B105" s="128" t="s">
        <v>127</v>
      </c>
      <c r="C105" s="124">
        <f t="shared" si="41"/>
        <v>16017</v>
      </c>
      <c r="D105" s="124">
        <v>15545</v>
      </c>
      <c r="E105" s="125">
        <f t="shared" si="39"/>
        <v>0.97053131048261221</v>
      </c>
      <c r="F105" s="124">
        <v>472</v>
      </c>
      <c r="G105" s="125">
        <f t="shared" si="40"/>
        <v>2.9468689517387774E-2</v>
      </c>
      <c r="H105" s="124">
        <v>0</v>
      </c>
      <c r="I105" s="125">
        <f t="shared" si="42"/>
        <v>0</v>
      </c>
      <c r="J105" s="124">
        <v>0</v>
      </c>
      <c r="K105" s="125">
        <f t="shared" si="43"/>
        <v>0</v>
      </c>
      <c r="L105" s="124">
        <v>91</v>
      </c>
      <c r="M105" s="125">
        <f t="shared" si="44"/>
        <v>5.6814634450895922E-3</v>
      </c>
      <c r="N105" s="124">
        <v>0</v>
      </c>
      <c r="O105" s="125">
        <f t="shared" si="7"/>
        <v>0</v>
      </c>
      <c r="P105" s="124">
        <v>292</v>
      </c>
      <c r="Q105" s="125">
        <f t="shared" si="45"/>
        <v>1.8230629955672099E-2</v>
      </c>
      <c r="R105" s="124">
        <v>50</v>
      </c>
      <c r="S105" s="125">
        <f t="shared" si="46"/>
        <v>3.121683211587688E-3</v>
      </c>
      <c r="T105" s="124">
        <v>30</v>
      </c>
      <c r="U105" s="125">
        <f t="shared" si="47"/>
        <v>1.8730099269526129E-3</v>
      </c>
      <c r="V105" s="124"/>
      <c r="W105" s="125">
        <f t="shared" si="11"/>
        <v>0</v>
      </c>
      <c r="X105" s="124"/>
      <c r="Y105" s="125">
        <f t="shared" si="12"/>
        <v>0</v>
      </c>
      <c r="Z105" s="124">
        <v>0</v>
      </c>
      <c r="AA105" s="125">
        <f t="shared" si="48"/>
        <v>0</v>
      </c>
      <c r="AB105" s="124">
        <v>0</v>
      </c>
      <c r="AC105" s="125">
        <f t="shared" si="49"/>
        <v>0</v>
      </c>
      <c r="AD105" s="124"/>
      <c r="AE105" s="125">
        <f t="shared" si="15"/>
        <v>0</v>
      </c>
      <c r="AF105" s="124"/>
      <c r="AG105" s="125">
        <f t="shared" si="16"/>
        <v>0</v>
      </c>
      <c r="AH105" s="124"/>
      <c r="AI105" s="125">
        <f t="shared" si="17"/>
        <v>0</v>
      </c>
      <c r="AJ105" s="124"/>
      <c r="AK105" s="125">
        <f t="shared" si="18"/>
        <v>0</v>
      </c>
      <c r="AL105" s="124">
        <v>0</v>
      </c>
      <c r="AM105" s="125">
        <f t="shared" si="50"/>
        <v>0</v>
      </c>
      <c r="AN105" s="124">
        <v>0</v>
      </c>
      <c r="AO105" s="125">
        <f t="shared" si="51"/>
        <v>0</v>
      </c>
      <c r="AP105" s="124">
        <v>0</v>
      </c>
      <c r="AQ105" s="125">
        <f t="shared" si="52"/>
        <v>0</v>
      </c>
      <c r="AR105" s="124">
        <v>9</v>
      </c>
      <c r="AS105" s="125">
        <f t="shared" si="53"/>
        <v>5.6190297808578389E-4</v>
      </c>
      <c r="AT105" s="124"/>
      <c r="AU105" s="125">
        <f t="shared" si="54"/>
        <v>0</v>
      </c>
      <c r="AV105" s="92">
        <f t="shared" si="24"/>
        <v>0</v>
      </c>
    </row>
    <row r="106" spans="1:48" ht="15">
      <c r="A106" s="122" t="s">
        <v>102</v>
      </c>
      <c r="B106" s="128" t="s">
        <v>125</v>
      </c>
      <c r="C106" s="124">
        <f t="shared" si="41"/>
        <v>72952</v>
      </c>
      <c r="D106" s="124">
        <v>72363</v>
      </c>
      <c r="E106" s="125">
        <f t="shared" si="39"/>
        <v>0.99192619804803162</v>
      </c>
      <c r="F106" s="124">
        <v>589</v>
      </c>
      <c r="G106" s="125">
        <f t="shared" si="40"/>
        <v>8.0738019519684175E-3</v>
      </c>
      <c r="H106" s="124">
        <v>0</v>
      </c>
      <c r="I106" s="125">
        <f t="shared" si="42"/>
        <v>0</v>
      </c>
      <c r="J106" s="124">
        <v>247</v>
      </c>
      <c r="K106" s="125">
        <f t="shared" si="43"/>
        <v>3.3857879153415945E-3</v>
      </c>
      <c r="L106" s="124">
        <v>3</v>
      </c>
      <c r="M106" s="125">
        <f t="shared" si="44"/>
        <v>4.1122930145849323E-5</v>
      </c>
      <c r="N106" s="124">
        <v>0</v>
      </c>
      <c r="O106" s="125">
        <f t="shared" si="7"/>
        <v>0</v>
      </c>
      <c r="P106" s="124">
        <v>100</v>
      </c>
      <c r="Q106" s="125">
        <f t="shared" si="45"/>
        <v>1.3707643381949775E-3</v>
      </c>
      <c r="R106" s="124">
        <v>0</v>
      </c>
      <c r="S106" s="125">
        <f t="shared" si="46"/>
        <v>0</v>
      </c>
      <c r="T106" s="124">
        <v>191</v>
      </c>
      <c r="U106" s="125">
        <f t="shared" si="47"/>
        <v>2.618159885952407E-3</v>
      </c>
      <c r="V106" s="124"/>
      <c r="W106" s="125">
        <f t="shared" si="11"/>
        <v>0</v>
      </c>
      <c r="X106" s="124"/>
      <c r="Y106" s="125">
        <f t="shared" si="12"/>
        <v>0</v>
      </c>
      <c r="Z106" s="124">
        <v>0</v>
      </c>
      <c r="AA106" s="125">
        <f t="shared" si="48"/>
        <v>0</v>
      </c>
      <c r="AB106" s="124">
        <v>26</v>
      </c>
      <c r="AC106" s="125">
        <f t="shared" si="49"/>
        <v>3.5639872793069414E-4</v>
      </c>
      <c r="AD106" s="124"/>
      <c r="AE106" s="125">
        <f t="shared" si="15"/>
        <v>0</v>
      </c>
      <c r="AF106" s="124"/>
      <c r="AG106" s="125">
        <f t="shared" si="16"/>
        <v>0</v>
      </c>
      <c r="AH106" s="124"/>
      <c r="AI106" s="125">
        <f t="shared" si="17"/>
        <v>0</v>
      </c>
      <c r="AJ106" s="124"/>
      <c r="AK106" s="125">
        <f t="shared" si="18"/>
        <v>0</v>
      </c>
      <c r="AL106" s="124">
        <v>0</v>
      </c>
      <c r="AM106" s="125">
        <f t="shared" si="50"/>
        <v>0</v>
      </c>
      <c r="AN106" s="124">
        <v>22</v>
      </c>
      <c r="AO106" s="125">
        <f t="shared" si="51"/>
        <v>3.0156815440289503E-4</v>
      </c>
      <c r="AP106" s="124">
        <v>0</v>
      </c>
      <c r="AQ106" s="125">
        <f t="shared" si="52"/>
        <v>0</v>
      </c>
      <c r="AR106" s="124">
        <v>0</v>
      </c>
      <c r="AS106" s="125">
        <f t="shared" si="53"/>
        <v>0</v>
      </c>
      <c r="AT106" s="124"/>
      <c r="AU106" s="125">
        <f t="shared" si="54"/>
        <v>0</v>
      </c>
      <c r="AV106" s="92">
        <f t="shared" si="24"/>
        <v>0</v>
      </c>
    </row>
    <row r="107" spans="1:48" ht="15">
      <c r="A107" s="122" t="s">
        <v>102</v>
      </c>
      <c r="B107" s="128" t="s">
        <v>138</v>
      </c>
      <c r="C107" s="124">
        <f t="shared" si="41"/>
        <v>103185</v>
      </c>
      <c r="D107" s="124">
        <v>102590</v>
      </c>
      <c r="E107" s="125">
        <f t="shared" si="39"/>
        <v>0.99423365799292529</v>
      </c>
      <c r="F107" s="124">
        <v>595</v>
      </c>
      <c r="G107" s="125">
        <f t="shared" si="40"/>
        <v>5.7663420070746714E-3</v>
      </c>
      <c r="H107" s="124">
        <v>0</v>
      </c>
      <c r="I107" s="125">
        <f t="shared" si="42"/>
        <v>0</v>
      </c>
      <c r="J107" s="124">
        <v>331</v>
      </c>
      <c r="K107" s="125">
        <f t="shared" si="43"/>
        <v>3.2078305955322963E-3</v>
      </c>
      <c r="L107" s="124">
        <v>39</v>
      </c>
      <c r="M107" s="125">
        <f t="shared" si="44"/>
        <v>3.7796191306875999E-4</v>
      </c>
      <c r="N107" s="124">
        <v>0</v>
      </c>
      <c r="O107" s="125">
        <f t="shared" si="7"/>
        <v>0</v>
      </c>
      <c r="P107" s="124">
        <v>62</v>
      </c>
      <c r="Q107" s="125">
        <f t="shared" si="45"/>
        <v>6.0086252846828516E-4</v>
      </c>
      <c r="R107" s="124">
        <v>150</v>
      </c>
      <c r="S107" s="125">
        <f t="shared" si="46"/>
        <v>1.4536996656490768E-3</v>
      </c>
      <c r="T107" s="124">
        <v>0</v>
      </c>
      <c r="U107" s="125">
        <f t="shared" si="47"/>
        <v>0</v>
      </c>
      <c r="V107" s="124"/>
      <c r="W107" s="125">
        <f t="shared" si="11"/>
        <v>0</v>
      </c>
      <c r="X107" s="124"/>
      <c r="Y107" s="125">
        <f t="shared" si="12"/>
        <v>0</v>
      </c>
      <c r="Z107" s="124">
        <v>0</v>
      </c>
      <c r="AA107" s="125">
        <f t="shared" si="48"/>
        <v>0</v>
      </c>
      <c r="AB107" s="124">
        <v>13</v>
      </c>
      <c r="AC107" s="125">
        <f t="shared" si="49"/>
        <v>1.2598730435625332E-4</v>
      </c>
      <c r="AD107" s="124"/>
      <c r="AE107" s="125">
        <f t="shared" si="15"/>
        <v>0</v>
      </c>
      <c r="AF107" s="124"/>
      <c r="AG107" s="125">
        <f t="shared" si="16"/>
        <v>0</v>
      </c>
      <c r="AH107" s="124"/>
      <c r="AI107" s="125">
        <f t="shared" si="17"/>
        <v>0</v>
      </c>
      <c r="AJ107" s="124"/>
      <c r="AK107" s="125">
        <f t="shared" si="18"/>
        <v>0</v>
      </c>
      <c r="AL107" s="124">
        <v>0</v>
      </c>
      <c r="AM107" s="125">
        <f t="shared" si="50"/>
        <v>0</v>
      </c>
      <c r="AN107" s="124">
        <v>0</v>
      </c>
      <c r="AO107" s="125">
        <f t="shared" si="51"/>
        <v>0</v>
      </c>
      <c r="AP107" s="124">
        <v>0</v>
      </c>
      <c r="AQ107" s="125">
        <f t="shared" si="52"/>
        <v>0</v>
      </c>
      <c r="AR107" s="124">
        <v>0</v>
      </c>
      <c r="AS107" s="125">
        <f t="shared" si="53"/>
        <v>0</v>
      </c>
      <c r="AT107" s="124"/>
      <c r="AU107" s="125">
        <f t="shared" si="54"/>
        <v>0</v>
      </c>
      <c r="AV107" s="92">
        <f t="shared" si="24"/>
        <v>0</v>
      </c>
    </row>
    <row r="108" spans="1:48" ht="15">
      <c r="A108" s="122" t="s">
        <v>102</v>
      </c>
      <c r="B108" s="128" t="s">
        <v>147</v>
      </c>
      <c r="C108" s="124">
        <f t="shared" si="41"/>
        <v>131555</v>
      </c>
      <c r="D108" s="124">
        <v>130158</v>
      </c>
      <c r="E108" s="125">
        <f t="shared" si="39"/>
        <v>0.9893808673178518</v>
      </c>
      <c r="F108" s="124">
        <v>1397</v>
      </c>
      <c r="G108" s="125">
        <f t="shared" si="40"/>
        <v>1.061913268214815E-2</v>
      </c>
      <c r="H108" s="124">
        <v>25</v>
      </c>
      <c r="I108" s="125">
        <f t="shared" si="42"/>
        <v>1.9003458629470563E-4</v>
      </c>
      <c r="J108" s="124">
        <v>552</v>
      </c>
      <c r="K108" s="125">
        <f t="shared" si="43"/>
        <v>4.1959636653871001E-3</v>
      </c>
      <c r="L108" s="124">
        <v>156</v>
      </c>
      <c r="M108" s="125">
        <f t="shared" si="44"/>
        <v>1.1858158184789632E-3</v>
      </c>
      <c r="N108" s="124">
        <v>0</v>
      </c>
      <c r="O108" s="125">
        <f t="shared" si="7"/>
        <v>0</v>
      </c>
      <c r="P108" s="124">
        <v>501</v>
      </c>
      <c r="Q108" s="125">
        <f t="shared" si="45"/>
        <v>3.8082931093459007E-3</v>
      </c>
      <c r="R108" s="124">
        <v>119</v>
      </c>
      <c r="S108" s="125">
        <f t="shared" si="46"/>
        <v>9.0456463076279883E-4</v>
      </c>
      <c r="T108" s="124">
        <v>22</v>
      </c>
      <c r="U108" s="125">
        <f t="shared" si="47"/>
        <v>1.6723043593934095E-4</v>
      </c>
      <c r="V108" s="124"/>
      <c r="W108" s="125">
        <f t="shared" si="11"/>
        <v>0</v>
      </c>
      <c r="X108" s="124"/>
      <c r="Y108" s="125">
        <f t="shared" si="12"/>
        <v>0</v>
      </c>
      <c r="Z108" s="124">
        <v>0</v>
      </c>
      <c r="AA108" s="125">
        <f t="shared" si="48"/>
        <v>0</v>
      </c>
      <c r="AB108" s="124">
        <v>0</v>
      </c>
      <c r="AC108" s="125">
        <f t="shared" si="49"/>
        <v>0</v>
      </c>
      <c r="AD108" s="124"/>
      <c r="AE108" s="125">
        <f t="shared" si="15"/>
        <v>0</v>
      </c>
      <c r="AF108" s="124"/>
      <c r="AG108" s="125">
        <f t="shared" si="16"/>
        <v>0</v>
      </c>
      <c r="AH108" s="124"/>
      <c r="AI108" s="125">
        <f t="shared" si="17"/>
        <v>0</v>
      </c>
      <c r="AJ108" s="124"/>
      <c r="AK108" s="125">
        <f t="shared" si="18"/>
        <v>0</v>
      </c>
      <c r="AL108" s="124">
        <v>0</v>
      </c>
      <c r="AM108" s="125">
        <f t="shared" si="50"/>
        <v>0</v>
      </c>
      <c r="AN108" s="124">
        <v>0</v>
      </c>
      <c r="AO108" s="125">
        <f t="shared" si="51"/>
        <v>0</v>
      </c>
      <c r="AP108" s="124">
        <v>0</v>
      </c>
      <c r="AQ108" s="125">
        <f t="shared" si="52"/>
        <v>0</v>
      </c>
      <c r="AR108" s="124">
        <v>22</v>
      </c>
      <c r="AS108" s="125">
        <f t="shared" si="53"/>
        <v>1.6723043593934095E-4</v>
      </c>
      <c r="AT108" s="124"/>
      <c r="AU108" s="125">
        <f t="shared" si="54"/>
        <v>0</v>
      </c>
      <c r="AV108" s="92">
        <f t="shared" si="24"/>
        <v>0</v>
      </c>
    </row>
    <row r="109" spans="1:48" ht="15">
      <c r="A109" s="122" t="s">
        <v>102</v>
      </c>
      <c r="B109" s="128" t="s">
        <v>133</v>
      </c>
      <c r="C109" s="124">
        <f t="shared" si="41"/>
        <v>84033</v>
      </c>
      <c r="D109" s="124">
        <v>79201</v>
      </c>
      <c r="E109" s="125">
        <f t="shared" si="39"/>
        <v>0.94249878024109579</v>
      </c>
      <c r="F109" s="124">
        <v>4832</v>
      </c>
      <c r="G109" s="125">
        <f t="shared" si="40"/>
        <v>5.7501219758904237E-2</v>
      </c>
      <c r="H109" s="124">
        <v>348</v>
      </c>
      <c r="I109" s="125">
        <f t="shared" si="42"/>
        <v>4.1412302309806861E-3</v>
      </c>
      <c r="J109" s="124">
        <v>429</v>
      </c>
      <c r="K109" s="125">
        <f t="shared" si="43"/>
        <v>5.1051372675020527E-3</v>
      </c>
      <c r="L109" s="124">
        <v>479</v>
      </c>
      <c r="M109" s="125">
        <f t="shared" si="44"/>
        <v>5.7001416110337606E-3</v>
      </c>
      <c r="N109" s="124">
        <v>0</v>
      </c>
      <c r="O109" s="125">
        <f t="shared" si="7"/>
        <v>0</v>
      </c>
      <c r="P109" s="124">
        <v>841</v>
      </c>
      <c r="Q109" s="125">
        <f t="shared" si="45"/>
        <v>1.0007973058203326E-2</v>
      </c>
      <c r="R109" s="124">
        <v>1025</v>
      </c>
      <c r="S109" s="125">
        <f t="shared" si="46"/>
        <v>1.2197589042400009E-2</v>
      </c>
      <c r="T109" s="124">
        <v>30</v>
      </c>
      <c r="U109" s="125">
        <f t="shared" si="47"/>
        <v>3.5700260611902469E-4</v>
      </c>
      <c r="V109" s="124"/>
      <c r="W109" s="125">
        <f t="shared" si="11"/>
        <v>0</v>
      </c>
      <c r="X109" s="124"/>
      <c r="Y109" s="125">
        <f t="shared" si="12"/>
        <v>0</v>
      </c>
      <c r="Z109" s="124">
        <v>948</v>
      </c>
      <c r="AA109" s="125">
        <f t="shared" si="48"/>
        <v>1.1281282353361179E-2</v>
      </c>
      <c r="AB109" s="124">
        <v>110</v>
      </c>
      <c r="AC109" s="125">
        <f t="shared" si="49"/>
        <v>1.3090095557697571E-3</v>
      </c>
      <c r="AD109" s="124"/>
      <c r="AE109" s="125">
        <f t="shared" si="15"/>
        <v>0</v>
      </c>
      <c r="AF109" s="124"/>
      <c r="AG109" s="125">
        <f t="shared" si="16"/>
        <v>0</v>
      </c>
      <c r="AH109" s="124"/>
      <c r="AI109" s="125">
        <f t="shared" si="17"/>
        <v>0</v>
      </c>
      <c r="AJ109" s="124"/>
      <c r="AK109" s="125">
        <f t="shared" si="18"/>
        <v>0</v>
      </c>
      <c r="AL109" s="124">
        <v>0</v>
      </c>
      <c r="AM109" s="125">
        <f t="shared" si="50"/>
        <v>0</v>
      </c>
      <c r="AN109" s="124">
        <v>86</v>
      </c>
      <c r="AO109" s="125">
        <f t="shared" si="51"/>
        <v>1.0234074708745373E-3</v>
      </c>
      <c r="AP109" s="124">
        <v>0</v>
      </c>
      <c r="AQ109" s="125">
        <f t="shared" si="52"/>
        <v>0</v>
      </c>
      <c r="AR109" s="124">
        <v>536</v>
      </c>
      <c r="AS109" s="125">
        <f t="shared" si="53"/>
        <v>6.3784465626599077E-3</v>
      </c>
      <c r="AT109" s="124"/>
      <c r="AU109" s="125">
        <f t="shared" si="54"/>
        <v>0</v>
      </c>
      <c r="AV109" s="92">
        <f t="shared" si="24"/>
        <v>0</v>
      </c>
    </row>
    <row r="110" spans="1:48" ht="15">
      <c r="A110" s="122" t="s">
        <v>102</v>
      </c>
      <c r="B110" s="128" t="s">
        <v>134</v>
      </c>
      <c r="C110" s="124">
        <f t="shared" si="41"/>
        <v>124745</v>
      </c>
      <c r="D110" s="124">
        <v>123063</v>
      </c>
      <c r="E110" s="125">
        <f t="shared" si="39"/>
        <v>0.98651649364703997</v>
      </c>
      <c r="F110" s="124">
        <v>1682</v>
      </c>
      <c r="G110" s="125">
        <f t="shared" si="40"/>
        <v>1.3483506352960039E-2</v>
      </c>
      <c r="H110" s="124">
        <v>385</v>
      </c>
      <c r="I110" s="125">
        <f t="shared" si="42"/>
        <v>3.0862960439296165E-3</v>
      </c>
      <c r="J110" s="124">
        <v>412</v>
      </c>
      <c r="K110" s="125">
        <f t="shared" si="43"/>
        <v>3.3027375846727326E-3</v>
      </c>
      <c r="L110" s="124">
        <v>251</v>
      </c>
      <c r="M110" s="125">
        <f t="shared" si="44"/>
        <v>2.0121046935748926E-3</v>
      </c>
      <c r="N110" s="124">
        <v>0</v>
      </c>
      <c r="O110" s="125">
        <f t="shared" si="7"/>
        <v>0</v>
      </c>
      <c r="P110" s="124">
        <v>505</v>
      </c>
      <c r="Q110" s="125">
        <f t="shared" si="45"/>
        <v>4.0482584472323543E-3</v>
      </c>
      <c r="R110" s="124">
        <v>104</v>
      </c>
      <c r="S110" s="125">
        <f t="shared" si="46"/>
        <v>8.3370074952903925E-4</v>
      </c>
      <c r="T110" s="124">
        <v>17</v>
      </c>
      <c r="U110" s="125">
        <f t="shared" si="47"/>
        <v>1.3627800713455449E-4</v>
      </c>
      <c r="V110" s="124"/>
      <c r="W110" s="125">
        <f t="shared" si="11"/>
        <v>0</v>
      </c>
      <c r="X110" s="124"/>
      <c r="Y110" s="125">
        <f t="shared" si="12"/>
        <v>0</v>
      </c>
      <c r="Z110" s="124">
        <v>0</v>
      </c>
      <c r="AA110" s="125">
        <f t="shared" si="48"/>
        <v>0</v>
      </c>
      <c r="AB110" s="124">
        <v>0</v>
      </c>
      <c r="AC110" s="125">
        <f t="shared" si="49"/>
        <v>0</v>
      </c>
      <c r="AD110" s="124"/>
      <c r="AE110" s="125">
        <f t="shared" si="15"/>
        <v>0</v>
      </c>
      <c r="AF110" s="124"/>
      <c r="AG110" s="125">
        <f t="shared" si="16"/>
        <v>0</v>
      </c>
      <c r="AH110" s="124"/>
      <c r="AI110" s="125">
        <f t="shared" si="17"/>
        <v>0</v>
      </c>
      <c r="AJ110" s="124"/>
      <c r="AK110" s="125">
        <f t="shared" si="18"/>
        <v>0</v>
      </c>
      <c r="AL110" s="124">
        <v>0</v>
      </c>
      <c r="AM110" s="125">
        <f t="shared" si="50"/>
        <v>0</v>
      </c>
      <c r="AN110" s="124">
        <v>0</v>
      </c>
      <c r="AO110" s="125">
        <f t="shared" si="51"/>
        <v>0</v>
      </c>
      <c r="AP110" s="124">
        <v>0</v>
      </c>
      <c r="AQ110" s="125">
        <f t="shared" si="52"/>
        <v>0</v>
      </c>
      <c r="AR110" s="124">
        <v>8</v>
      </c>
      <c r="AS110" s="125">
        <f t="shared" si="53"/>
        <v>6.4130826886849178E-5</v>
      </c>
      <c r="AT110" s="124"/>
      <c r="AU110" s="125">
        <f t="shared" si="54"/>
        <v>0</v>
      </c>
      <c r="AV110" s="92">
        <f t="shared" si="24"/>
        <v>0</v>
      </c>
    </row>
    <row r="111" spans="1:48" ht="15">
      <c r="A111" s="122" t="s">
        <v>81</v>
      </c>
      <c r="B111" s="128" t="s">
        <v>127</v>
      </c>
      <c r="C111" s="124">
        <f t="shared" si="41"/>
        <v>30784</v>
      </c>
      <c r="D111" s="124">
        <v>30425</v>
      </c>
      <c r="E111" s="125">
        <f t="shared" si="39"/>
        <v>0.98833809771309766</v>
      </c>
      <c r="F111" s="124">
        <v>359</v>
      </c>
      <c r="G111" s="125">
        <f t="shared" si="40"/>
        <v>1.1661902286902287E-2</v>
      </c>
      <c r="H111" s="124">
        <v>0</v>
      </c>
      <c r="I111" s="125">
        <f t="shared" si="42"/>
        <v>0</v>
      </c>
      <c r="J111" s="124">
        <v>48</v>
      </c>
      <c r="K111" s="125">
        <f t="shared" si="43"/>
        <v>1.5592515592515593E-3</v>
      </c>
      <c r="L111" s="124">
        <v>45</v>
      </c>
      <c r="M111" s="125">
        <f t="shared" si="44"/>
        <v>1.4617983367983369E-3</v>
      </c>
      <c r="N111" s="124">
        <v>0</v>
      </c>
      <c r="O111" s="125">
        <f t="shared" si="7"/>
        <v>0</v>
      </c>
      <c r="P111" s="124">
        <v>43</v>
      </c>
      <c r="Q111" s="125">
        <f t="shared" si="45"/>
        <v>1.3968295218295219E-3</v>
      </c>
      <c r="R111" s="124">
        <v>197</v>
      </c>
      <c r="S111" s="125">
        <f t="shared" si="46"/>
        <v>6.3994282744282748E-3</v>
      </c>
      <c r="T111" s="124">
        <v>0</v>
      </c>
      <c r="U111" s="125">
        <f t="shared" si="47"/>
        <v>0</v>
      </c>
      <c r="V111" s="124"/>
      <c r="W111" s="125">
        <f t="shared" si="11"/>
        <v>0</v>
      </c>
      <c r="X111" s="124"/>
      <c r="Y111" s="125">
        <f t="shared" si="12"/>
        <v>0</v>
      </c>
      <c r="Z111" s="124">
        <v>0</v>
      </c>
      <c r="AA111" s="125">
        <f t="shared" si="48"/>
        <v>0</v>
      </c>
      <c r="AB111" s="124">
        <v>0</v>
      </c>
      <c r="AC111" s="125">
        <f t="shared" si="49"/>
        <v>0</v>
      </c>
      <c r="AD111" s="124"/>
      <c r="AE111" s="125">
        <f t="shared" si="15"/>
        <v>0</v>
      </c>
      <c r="AF111" s="124"/>
      <c r="AG111" s="125">
        <f t="shared" si="16"/>
        <v>0</v>
      </c>
      <c r="AH111" s="124"/>
      <c r="AI111" s="125">
        <f t="shared" si="17"/>
        <v>0</v>
      </c>
      <c r="AJ111" s="124"/>
      <c r="AK111" s="125">
        <f t="shared" si="18"/>
        <v>0</v>
      </c>
      <c r="AL111" s="124">
        <v>4</v>
      </c>
      <c r="AM111" s="125">
        <f t="shared" si="50"/>
        <v>1.2993762993762994E-4</v>
      </c>
      <c r="AN111" s="124">
        <v>22</v>
      </c>
      <c r="AO111" s="125">
        <f t="shared" si="51"/>
        <v>7.146569646569647E-4</v>
      </c>
      <c r="AP111" s="124">
        <v>0</v>
      </c>
      <c r="AQ111" s="125">
        <f t="shared" si="52"/>
        <v>0</v>
      </c>
      <c r="AR111" s="124">
        <v>0</v>
      </c>
      <c r="AS111" s="125">
        <f t="shared" si="53"/>
        <v>0</v>
      </c>
      <c r="AT111" s="124"/>
      <c r="AU111" s="125">
        <f t="shared" si="54"/>
        <v>0</v>
      </c>
      <c r="AV111" s="92">
        <f t="shared" si="24"/>
        <v>0</v>
      </c>
    </row>
    <row r="112" spans="1:48" ht="15">
      <c r="A112" s="122" t="s">
        <v>81</v>
      </c>
      <c r="B112" s="128" t="s">
        <v>125</v>
      </c>
      <c r="C112" s="124">
        <f t="shared" si="41"/>
        <v>49717</v>
      </c>
      <c r="D112" s="124">
        <v>49025</v>
      </c>
      <c r="E112" s="125">
        <f t="shared" si="39"/>
        <v>0.98608121970352192</v>
      </c>
      <c r="F112" s="124">
        <v>692</v>
      </c>
      <c r="G112" s="125">
        <f t="shared" si="40"/>
        <v>1.3918780296478066E-2</v>
      </c>
      <c r="H112" s="124">
        <v>0</v>
      </c>
      <c r="I112" s="125">
        <f t="shared" si="42"/>
        <v>0</v>
      </c>
      <c r="J112" s="124">
        <v>109</v>
      </c>
      <c r="K112" s="125">
        <f t="shared" si="43"/>
        <v>2.1924090351388859E-3</v>
      </c>
      <c r="L112" s="124">
        <v>53</v>
      </c>
      <c r="M112" s="125">
        <f t="shared" si="44"/>
        <v>1.0660337510308346E-3</v>
      </c>
      <c r="N112" s="124">
        <v>0</v>
      </c>
      <c r="O112" s="125">
        <f t="shared" si="7"/>
        <v>0</v>
      </c>
      <c r="P112" s="124">
        <v>0</v>
      </c>
      <c r="Q112" s="125">
        <f t="shared" si="45"/>
        <v>0</v>
      </c>
      <c r="R112" s="124">
        <v>476</v>
      </c>
      <c r="S112" s="125">
        <f t="shared" si="46"/>
        <v>9.5741899149184382E-3</v>
      </c>
      <c r="T112" s="124">
        <v>0</v>
      </c>
      <c r="U112" s="125">
        <f t="shared" si="47"/>
        <v>0</v>
      </c>
      <c r="V112" s="124"/>
      <c r="W112" s="125">
        <f t="shared" si="11"/>
        <v>0</v>
      </c>
      <c r="X112" s="124"/>
      <c r="Y112" s="125">
        <f t="shared" si="12"/>
        <v>0</v>
      </c>
      <c r="Z112" s="124">
        <v>0</v>
      </c>
      <c r="AA112" s="125">
        <f t="shared" si="48"/>
        <v>0</v>
      </c>
      <c r="AB112" s="124">
        <v>0</v>
      </c>
      <c r="AC112" s="125">
        <f t="shared" si="49"/>
        <v>0</v>
      </c>
      <c r="AD112" s="124"/>
      <c r="AE112" s="125">
        <f t="shared" si="15"/>
        <v>0</v>
      </c>
      <c r="AF112" s="124"/>
      <c r="AG112" s="125">
        <f t="shared" si="16"/>
        <v>0</v>
      </c>
      <c r="AH112" s="124"/>
      <c r="AI112" s="125">
        <f t="shared" si="17"/>
        <v>0</v>
      </c>
      <c r="AJ112" s="124"/>
      <c r="AK112" s="125">
        <f t="shared" si="18"/>
        <v>0</v>
      </c>
      <c r="AL112" s="124">
        <v>5</v>
      </c>
      <c r="AM112" s="125">
        <f t="shared" si="50"/>
        <v>1.0056922179536175E-4</v>
      </c>
      <c r="AN112" s="124">
        <v>49</v>
      </c>
      <c r="AO112" s="125">
        <f t="shared" si="51"/>
        <v>9.8557837359454503E-4</v>
      </c>
      <c r="AP112" s="124">
        <v>0</v>
      </c>
      <c r="AQ112" s="125">
        <f t="shared" si="52"/>
        <v>0</v>
      </c>
      <c r="AR112" s="124">
        <v>0</v>
      </c>
      <c r="AS112" s="125">
        <f t="shared" si="53"/>
        <v>0</v>
      </c>
      <c r="AT112" s="124"/>
      <c r="AU112" s="125">
        <f t="shared" si="54"/>
        <v>0</v>
      </c>
      <c r="AV112" s="92">
        <f t="shared" si="24"/>
        <v>0</v>
      </c>
    </row>
    <row r="113" spans="1:48" ht="15">
      <c r="A113" s="122" t="s">
        <v>81</v>
      </c>
      <c r="B113" s="128" t="s">
        <v>138</v>
      </c>
      <c r="C113" s="124">
        <f t="shared" si="41"/>
        <v>38729</v>
      </c>
      <c r="D113" s="124">
        <v>38338</v>
      </c>
      <c r="E113" s="125">
        <f t="shared" si="39"/>
        <v>0.98990420615042996</v>
      </c>
      <c r="F113" s="124">
        <v>391</v>
      </c>
      <c r="G113" s="125">
        <f t="shared" si="40"/>
        <v>1.009579384957009E-2</v>
      </c>
      <c r="H113" s="124">
        <v>0</v>
      </c>
      <c r="I113" s="125">
        <f t="shared" si="42"/>
        <v>0</v>
      </c>
      <c r="J113" s="124">
        <v>83</v>
      </c>
      <c r="K113" s="125">
        <f t="shared" si="43"/>
        <v>2.1430969041286892E-3</v>
      </c>
      <c r="L113" s="124">
        <v>33</v>
      </c>
      <c r="M113" s="125">
        <f t="shared" si="44"/>
        <v>8.5207467272586435E-4</v>
      </c>
      <c r="N113" s="124">
        <v>0</v>
      </c>
      <c r="O113" s="125">
        <f t="shared" si="7"/>
        <v>0</v>
      </c>
      <c r="P113" s="124">
        <v>46</v>
      </c>
      <c r="Q113" s="125">
        <f t="shared" si="45"/>
        <v>1.1877404528905988E-3</v>
      </c>
      <c r="R113" s="124">
        <v>151</v>
      </c>
      <c r="S113" s="125">
        <f t="shared" si="46"/>
        <v>3.8988871388365306E-3</v>
      </c>
      <c r="T113" s="124">
        <v>0</v>
      </c>
      <c r="U113" s="125">
        <f t="shared" si="47"/>
        <v>0</v>
      </c>
      <c r="V113" s="124"/>
      <c r="W113" s="125">
        <f t="shared" si="11"/>
        <v>0</v>
      </c>
      <c r="X113" s="124"/>
      <c r="Y113" s="125">
        <f t="shared" si="12"/>
        <v>0</v>
      </c>
      <c r="Z113" s="124">
        <v>0</v>
      </c>
      <c r="AA113" s="125">
        <f t="shared" si="48"/>
        <v>0</v>
      </c>
      <c r="AB113" s="124">
        <v>0</v>
      </c>
      <c r="AC113" s="125">
        <f t="shared" si="49"/>
        <v>0</v>
      </c>
      <c r="AD113" s="124"/>
      <c r="AE113" s="125">
        <f t="shared" si="15"/>
        <v>0</v>
      </c>
      <c r="AF113" s="124"/>
      <c r="AG113" s="125">
        <f t="shared" si="16"/>
        <v>0</v>
      </c>
      <c r="AH113" s="124"/>
      <c r="AI113" s="125">
        <f t="shared" si="17"/>
        <v>0</v>
      </c>
      <c r="AJ113" s="124"/>
      <c r="AK113" s="125">
        <f t="shared" si="18"/>
        <v>0</v>
      </c>
      <c r="AL113" s="124">
        <v>0</v>
      </c>
      <c r="AM113" s="125">
        <f t="shared" si="50"/>
        <v>0</v>
      </c>
      <c r="AN113" s="124">
        <v>78</v>
      </c>
      <c r="AO113" s="125">
        <f t="shared" si="51"/>
        <v>2.0139946809884066E-3</v>
      </c>
      <c r="AP113" s="124">
        <v>0</v>
      </c>
      <c r="AQ113" s="125">
        <f t="shared" si="52"/>
        <v>0</v>
      </c>
      <c r="AR113" s="124">
        <v>0</v>
      </c>
      <c r="AS113" s="125">
        <f t="shared" si="53"/>
        <v>0</v>
      </c>
      <c r="AT113" s="124"/>
      <c r="AU113" s="125">
        <f t="shared" si="54"/>
        <v>0</v>
      </c>
      <c r="AV113" s="92">
        <f t="shared" si="24"/>
        <v>0</v>
      </c>
    </row>
    <row r="114" spans="1:48" ht="15">
      <c r="A114" s="122" t="s">
        <v>35</v>
      </c>
      <c r="B114" s="128" t="s">
        <v>131</v>
      </c>
      <c r="C114" s="124">
        <f t="shared" si="41"/>
        <v>15599</v>
      </c>
      <c r="D114" s="124">
        <v>15520</v>
      </c>
      <c r="E114" s="125">
        <f t="shared" si="39"/>
        <v>0.99493557279312772</v>
      </c>
      <c r="F114" s="124">
        <v>79</v>
      </c>
      <c r="G114" s="125">
        <f t="shared" si="40"/>
        <v>5.0644272068722353E-3</v>
      </c>
      <c r="H114" s="124">
        <v>0</v>
      </c>
      <c r="I114" s="125">
        <f t="shared" si="42"/>
        <v>0</v>
      </c>
      <c r="J114" s="124">
        <v>0</v>
      </c>
      <c r="K114" s="125">
        <f t="shared" si="43"/>
        <v>0</v>
      </c>
      <c r="L114" s="124">
        <v>8</v>
      </c>
      <c r="M114" s="125">
        <f t="shared" si="44"/>
        <v>5.1285338803769471E-4</v>
      </c>
      <c r="N114" s="124">
        <v>0</v>
      </c>
      <c r="O114" s="125">
        <f t="shared" si="7"/>
        <v>0</v>
      </c>
      <c r="P114" s="124">
        <v>20</v>
      </c>
      <c r="Q114" s="125">
        <f t="shared" si="45"/>
        <v>1.2821334700942367E-3</v>
      </c>
      <c r="R114" s="124">
        <v>42</v>
      </c>
      <c r="S114" s="125">
        <f t="shared" si="46"/>
        <v>2.6924802871978971E-3</v>
      </c>
      <c r="T114" s="124">
        <v>0</v>
      </c>
      <c r="U114" s="125">
        <f t="shared" si="47"/>
        <v>0</v>
      </c>
      <c r="V114" s="124"/>
      <c r="W114" s="125">
        <f t="shared" si="11"/>
        <v>0</v>
      </c>
      <c r="X114" s="124"/>
      <c r="Y114" s="125">
        <f t="shared" si="12"/>
        <v>0</v>
      </c>
      <c r="Z114" s="124">
        <v>0</v>
      </c>
      <c r="AA114" s="125">
        <f t="shared" si="48"/>
        <v>0</v>
      </c>
      <c r="AB114" s="124">
        <v>0</v>
      </c>
      <c r="AC114" s="125">
        <f t="shared" si="49"/>
        <v>0</v>
      </c>
      <c r="AD114" s="124"/>
      <c r="AE114" s="125">
        <f t="shared" si="15"/>
        <v>0</v>
      </c>
      <c r="AF114" s="124"/>
      <c r="AG114" s="125">
        <f t="shared" si="16"/>
        <v>0</v>
      </c>
      <c r="AH114" s="124"/>
      <c r="AI114" s="125">
        <f t="shared" si="17"/>
        <v>0</v>
      </c>
      <c r="AJ114" s="124"/>
      <c r="AK114" s="125">
        <f t="shared" si="18"/>
        <v>0</v>
      </c>
      <c r="AL114" s="124">
        <v>9</v>
      </c>
      <c r="AM114" s="125">
        <f t="shared" si="50"/>
        <v>5.7696006154240654E-4</v>
      </c>
      <c r="AN114" s="124">
        <v>0</v>
      </c>
      <c r="AO114" s="125">
        <f t="shared" si="51"/>
        <v>0</v>
      </c>
      <c r="AP114" s="124">
        <v>0</v>
      </c>
      <c r="AQ114" s="125">
        <f t="shared" si="52"/>
        <v>0</v>
      </c>
      <c r="AR114" s="124">
        <v>0</v>
      </c>
      <c r="AS114" s="125">
        <f t="shared" si="53"/>
        <v>0</v>
      </c>
      <c r="AT114" s="124"/>
      <c r="AU114" s="125">
        <f t="shared" si="54"/>
        <v>0</v>
      </c>
      <c r="AV114" s="92">
        <f t="shared" si="24"/>
        <v>0</v>
      </c>
    </row>
    <row r="115" spans="1:48" ht="15">
      <c r="A115" s="122" t="s">
        <v>35</v>
      </c>
      <c r="B115" s="128" t="s">
        <v>127</v>
      </c>
      <c r="C115" s="124">
        <f t="shared" si="41"/>
        <v>85419</v>
      </c>
      <c r="D115" s="124">
        <v>84700</v>
      </c>
      <c r="E115" s="125">
        <f t="shared" si="39"/>
        <v>0.99158266896123815</v>
      </c>
      <c r="F115" s="124">
        <v>719</v>
      </c>
      <c r="G115" s="125">
        <f t="shared" si="40"/>
        <v>8.4173310387618688E-3</v>
      </c>
      <c r="H115" s="124">
        <v>0</v>
      </c>
      <c r="I115" s="125">
        <f t="shared" si="42"/>
        <v>0</v>
      </c>
      <c r="J115" s="124">
        <v>72</v>
      </c>
      <c r="K115" s="125">
        <f t="shared" si="43"/>
        <v>8.4290380360341373E-4</v>
      </c>
      <c r="L115" s="124">
        <v>110</v>
      </c>
      <c r="M115" s="125">
        <f t="shared" si="44"/>
        <v>1.2877696999496599E-3</v>
      </c>
      <c r="N115" s="124">
        <v>0</v>
      </c>
      <c r="O115" s="125">
        <f t="shared" si="7"/>
        <v>0</v>
      </c>
      <c r="P115" s="124">
        <v>195</v>
      </c>
      <c r="Q115" s="125">
        <f t="shared" si="45"/>
        <v>2.2828644680925789E-3</v>
      </c>
      <c r="R115" s="124">
        <v>198</v>
      </c>
      <c r="S115" s="125">
        <f t="shared" si="46"/>
        <v>2.3179854599093878E-3</v>
      </c>
      <c r="T115" s="124">
        <v>0</v>
      </c>
      <c r="U115" s="125">
        <f t="shared" si="47"/>
        <v>0</v>
      </c>
      <c r="V115" s="124"/>
      <c r="W115" s="125">
        <f t="shared" si="11"/>
        <v>0</v>
      </c>
      <c r="X115" s="124"/>
      <c r="Y115" s="125">
        <f t="shared" si="12"/>
        <v>0</v>
      </c>
      <c r="Z115" s="124">
        <v>0</v>
      </c>
      <c r="AA115" s="125">
        <f t="shared" si="48"/>
        <v>0</v>
      </c>
      <c r="AB115" s="124">
        <v>59</v>
      </c>
      <c r="AC115" s="125">
        <f t="shared" si="49"/>
        <v>6.9071283906390853E-4</v>
      </c>
      <c r="AD115" s="124"/>
      <c r="AE115" s="125">
        <f t="shared" si="15"/>
        <v>0</v>
      </c>
      <c r="AF115" s="124"/>
      <c r="AG115" s="125">
        <f t="shared" si="16"/>
        <v>0</v>
      </c>
      <c r="AH115" s="124"/>
      <c r="AI115" s="125">
        <f t="shared" si="17"/>
        <v>0</v>
      </c>
      <c r="AJ115" s="124"/>
      <c r="AK115" s="125">
        <f t="shared" si="18"/>
        <v>0</v>
      </c>
      <c r="AL115" s="124">
        <v>17</v>
      </c>
      <c r="AM115" s="125">
        <f t="shared" si="50"/>
        <v>1.9901895362858381E-4</v>
      </c>
      <c r="AN115" s="124">
        <v>68</v>
      </c>
      <c r="AO115" s="125">
        <f t="shared" si="51"/>
        <v>7.9607581451433525E-4</v>
      </c>
      <c r="AP115" s="124">
        <v>0</v>
      </c>
      <c r="AQ115" s="125">
        <f t="shared" si="52"/>
        <v>0</v>
      </c>
      <c r="AR115" s="124">
        <v>0</v>
      </c>
      <c r="AS115" s="125">
        <f t="shared" si="53"/>
        <v>0</v>
      </c>
      <c r="AT115" s="124"/>
      <c r="AU115" s="125">
        <f t="shared" si="54"/>
        <v>0</v>
      </c>
      <c r="AV115" s="92">
        <f t="shared" si="24"/>
        <v>0</v>
      </c>
    </row>
    <row r="116" spans="1:48" ht="15">
      <c r="A116" s="122" t="s">
        <v>35</v>
      </c>
      <c r="B116" s="128" t="s">
        <v>125</v>
      </c>
      <c r="C116" s="124">
        <f t="shared" si="41"/>
        <v>113463</v>
      </c>
      <c r="D116" s="124">
        <v>112885</v>
      </c>
      <c r="E116" s="125">
        <f t="shared" si="39"/>
        <v>0.99490582833170282</v>
      </c>
      <c r="F116" s="124">
        <v>578</v>
      </c>
      <c r="G116" s="125">
        <f t="shared" si="40"/>
        <v>5.0941716682971544E-3</v>
      </c>
      <c r="H116" s="124">
        <v>0</v>
      </c>
      <c r="I116" s="125">
        <f t="shared" si="42"/>
        <v>0</v>
      </c>
      <c r="J116" s="124">
        <v>74</v>
      </c>
      <c r="K116" s="125">
        <f t="shared" si="43"/>
        <v>6.5219498867472221E-4</v>
      </c>
      <c r="L116" s="124">
        <v>101</v>
      </c>
      <c r="M116" s="125">
        <f t="shared" si="44"/>
        <v>8.9015802508306675E-4</v>
      </c>
      <c r="N116" s="124">
        <v>0</v>
      </c>
      <c r="O116" s="125">
        <f t="shared" si="7"/>
        <v>0</v>
      </c>
      <c r="P116" s="124">
        <v>60</v>
      </c>
      <c r="Q116" s="125">
        <f t="shared" si="45"/>
        <v>5.2880674757409902E-4</v>
      </c>
      <c r="R116" s="124">
        <v>101</v>
      </c>
      <c r="S116" s="125">
        <f t="shared" si="46"/>
        <v>8.9015802508306675E-4</v>
      </c>
      <c r="T116" s="124">
        <v>0</v>
      </c>
      <c r="U116" s="125">
        <f t="shared" si="47"/>
        <v>0</v>
      </c>
      <c r="V116" s="124"/>
      <c r="W116" s="125">
        <f t="shared" si="11"/>
        <v>0</v>
      </c>
      <c r="X116" s="124"/>
      <c r="Y116" s="125">
        <f t="shared" si="12"/>
        <v>0</v>
      </c>
      <c r="Z116" s="124">
        <v>0</v>
      </c>
      <c r="AA116" s="125">
        <f t="shared" si="48"/>
        <v>0</v>
      </c>
      <c r="AB116" s="124">
        <v>76</v>
      </c>
      <c r="AC116" s="125">
        <f t="shared" si="49"/>
        <v>6.6982188026052541E-4</v>
      </c>
      <c r="AD116" s="124"/>
      <c r="AE116" s="125">
        <f t="shared" si="15"/>
        <v>0</v>
      </c>
      <c r="AF116" s="124"/>
      <c r="AG116" s="125">
        <f t="shared" si="16"/>
        <v>0</v>
      </c>
      <c r="AH116" s="124"/>
      <c r="AI116" s="125">
        <f t="shared" si="17"/>
        <v>0</v>
      </c>
      <c r="AJ116" s="124"/>
      <c r="AK116" s="125">
        <f t="shared" si="18"/>
        <v>0</v>
      </c>
      <c r="AL116" s="124">
        <v>40</v>
      </c>
      <c r="AM116" s="125">
        <f t="shared" si="50"/>
        <v>3.5253783171606602E-4</v>
      </c>
      <c r="AN116" s="124">
        <v>126</v>
      </c>
      <c r="AO116" s="125">
        <f t="shared" si="51"/>
        <v>1.1104941699056081E-3</v>
      </c>
      <c r="AP116" s="124">
        <v>0</v>
      </c>
      <c r="AQ116" s="125">
        <f t="shared" si="52"/>
        <v>0</v>
      </c>
      <c r="AR116" s="124">
        <v>0</v>
      </c>
      <c r="AS116" s="125">
        <f t="shared" si="53"/>
        <v>0</v>
      </c>
      <c r="AT116" s="124"/>
      <c r="AU116" s="125">
        <f t="shared" si="54"/>
        <v>0</v>
      </c>
      <c r="AV116" s="92">
        <f t="shared" si="24"/>
        <v>0</v>
      </c>
    </row>
    <row r="117" spans="1:48" ht="15">
      <c r="A117" s="122" t="s">
        <v>35</v>
      </c>
      <c r="B117" s="128" t="s">
        <v>138</v>
      </c>
      <c r="C117" s="124">
        <f t="shared" si="41"/>
        <v>198328</v>
      </c>
      <c r="D117" s="124">
        <v>197420</v>
      </c>
      <c r="E117" s="125">
        <f t="shared" si="39"/>
        <v>0.99542172562623532</v>
      </c>
      <c r="F117" s="124">
        <v>908</v>
      </c>
      <c r="G117" s="125">
        <f t="shared" si="40"/>
        <v>4.5782743737646731E-3</v>
      </c>
      <c r="H117" s="124">
        <v>0</v>
      </c>
      <c r="I117" s="125">
        <f t="shared" si="42"/>
        <v>0</v>
      </c>
      <c r="J117" s="124">
        <v>86</v>
      </c>
      <c r="K117" s="125">
        <f t="shared" si="43"/>
        <v>4.3362510588520028E-4</v>
      </c>
      <c r="L117" s="124">
        <v>173</v>
      </c>
      <c r="M117" s="125">
        <f t="shared" si="44"/>
        <v>8.7229236416441454E-4</v>
      </c>
      <c r="N117" s="124">
        <v>0</v>
      </c>
      <c r="O117" s="125">
        <f t="shared" si="7"/>
        <v>0</v>
      </c>
      <c r="P117" s="124">
        <v>80</v>
      </c>
      <c r="Q117" s="125">
        <f t="shared" si="45"/>
        <v>4.0337219152111655E-4</v>
      </c>
      <c r="R117" s="124">
        <v>95</v>
      </c>
      <c r="S117" s="125">
        <f t="shared" si="46"/>
        <v>4.7900447743132586E-4</v>
      </c>
      <c r="T117" s="124">
        <v>0</v>
      </c>
      <c r="U117" s="125">
        <f t="shared" si="47"/>
        <v>0</v>
      </c>
      <c r="V117" s="124"/>
      <c r="W117" s="125">
        <f t="shared" si="11"/>
        <v>0</v>
      </c>
      <c r="X117" s="124"/>
      <c r="Y117" s="125">
        <f t="shared" si="12"/>
        <v>0</v>
      </c>
      <c r="Z117" s="124">
        <v>134</v>
      </c>
      <c r="AA117" s="125">
        <f t="shared" si="48"/>
        <v>6.7564842079787023E-4</v>
      </c>
      <c r="AB117" s="124">
        <v>0</v>
      </c>
      <c r="AC117" s="125">
        <f t="shared" si="49"/>
        <v>0</v>
      </c>
      <c r="AD117" s="124"/>
      <c r="AE117" s="125">
        <f t="shared" si="15"/>
        <v>0</v>
      </c>
      <c r="AF117" s="124"/>
      <c r="AG117" s="125">
        <f t="shared" si="16"/>
        <v>0</v>
      </c>
      <c r="AH117" s="124"/>
      <c r="AI117" s="125">
        <f t="shared" si="17"/>
        <v>0</v>
      </c>
      <c r="AJ117" s="124"/>
      <c r="AK117" s="125">
        <f t="shared" si="18"/>
        <v>0</v>
      </c>
      <c r="AL117" s="124">
        <v>35</v>
      </c>
      <c r="AM117" s="125">
        <f t="shared" si="50"/>
        <v>1.7647533379048849E-4</v>
      </c>
      <c r="AN117" s="124">
        <v>305</v>
      </c>
      <c r="AO117" s="125">
        <f t="shared" si="51"/>
        <v>1.5378564801742567E-3</v>
      </c>
      <c r="AP117" s="124">
        <v>0</v>
      </c>
      <c r="AQ117" s="125">
        <f t="shared" si="52"/>
        <v>0</v>
      </c>
      <c r="AR117" s="124">
        <v>0</v>
      </c>
      <c r="AS117" s="125">
        <f t="shared" si="53"/>
        <v>0</v>
      </c>
      <c r="AT117" s="124"/>
      <c r="AU117" s="125">
        <f t="shared" si="54"/>
        <v>0</v>
      </c>
      <c r="AV117" s="92">
        <f t="shared" si="24"/>
        <v>0</v>
      </c>
    </row>
    <row r="118" spans="1:48" ht="15">
      <c r="A118" s="122" t="s">
        <v>35</v>
      </c>
      <c r="B118" s="128" t="s">
        <v>147</v>
      </c>
      <c r="C118" s="124">
        <f t="shared" si="41"/>
        <v>355915</v>
      </c>
      <c r="D118" s="124">
        <v>354044</v>
      </c>
      <c r="E118" s="125">
        <f t="shared" si="39"/>
        <v>0.99474312687017963</v>
      </c>
      <c r="F118" s="124">
        <v>1871</v>
      </c>
      <c r="G118" s="125">
        <f t="shared" si="40"/>
        <v>5.2568731298203225E-3</v>
      </c>
      <c r="H118" s="124">
        <v>0</v>
      </c>
      <c r="I118" s="125">
        <f t="shared" si="42"/>
        <v>0</v>
      </c>
      <c r="J118" s="124">
        <v>330</v>
      </c>
      <c r="K118" s="125">
        <f t="shared" si="43"/>
        <v>9.2718767121363242E-4</v>
      </c>
      <c r="L118" s="124">
        <v>658</v>
      </c>
      <c r="M118" s="125">
        <f t="shared" si="44"/>
        <v>1.8487560232077883E-3</v>
      </c>
      <c r="N118" s="124">
        <v>0</v>
      </c>
      <c r="O118" s="125">
        <f t="shared" si="7"/>
        <v>0</v>
      </c>
      <c r="P118" s="124">
        <v>201</v>
      </c>
      <c r="Q118" s="125">
        <f t="shared" si="45"/>
        <v>5.6474158155739437E-4</v>
      </c>
      <c r="R118" s="124">
        <v>151</v>
      </c>
      <c r="S118" s="125">
        <f t="shared" si="46"/>
        <v>4.2425860107048034E-4</v>
      </c>
      <c r="T118" s="124">
        <v>0</v>
      </c>
      <c r="U118" s="125">
        <f t="shared" si="47"/>
        <v>0</v>
      </c>
      <c r="V118" s="124"/>
      <c r="W118" s="125">
        <f t="shared" si="11"/>
        <v>0</v>
      </c>
      <c r="X118" s="124"/>
      <c r="Y118" s="125">
        <f t="shared" si="12"/>
        <v>0</v>
      </c>
      <c r="Z118" s="124">
        <v>161</v>
      </c>
      <c r="AA118" s="125">
        <f t="shared" si="48"/>
        <v>4.5235519716786313E-4</v>
      </c>
      <c r="AB118" s="124">
        <v>0</v>
      </c>
      <c r="AC118" s="125">
        <f t="shared" si="49"/>
        <v>0</v>
      </c>
      <c r="AD118" s="124"/>
      <c r="AE118" s="125">
        <f t="shared" si="15"/>
        <v>0</v>
      </c>
      <c r="AF118" s="124"/>
      <c r="AG118" s="125">
        <f t="shared" si="16"/>
        <v>0</v>
      </c>
      <c r="AH118" s="124"/>
      <c r="AI118" s="125">
        <f t="shared" si="17"/>
        <v>0</v>
      </c>
      <c r="AJ118" s="124"/>
      <c r="AK118" s="125">
        <f t="shared" si="18"/>
        <v>0</v>
      </c>
      <c r="AL118" s="124">
        <v>12</v>
      </c>
      <c r="AM118" s="125">
        <f t="shared" si="50"/>
        <v>3.371591531685936E-5</v>
      </c>
      <c r="AN118" s="124">
        <v>358</v>
      </c>
      <c r="AO118" s="125">
        <f t="shared" si="51"/>
        <v>1.0058581402863044E-3</v>
      </c>
      <c r="AP118" s="124">
        <v>0</v>
      </c>
      <c r="AQ118" s="125">
        <f t="shared" si="52"/>
        <v>0</v>
      </c>
      <c r="AR118" s="124">
        <v>0</v>
      </c>
      <c r="AS118" s="125">
        <f t="shared" si="53"/>
        <v>0</v>
      </c>
      <c r="AT118" s="124"/>
      <c r="AU118" s="125">
        <f t="shared" si="54"/>
        <v>0</v>
      </c>
      <c r="AV118" s="92">
        <f t="shared" si="24"/>
        <v>0</v>
      </c>
    </row>
    <row r="119" spans="1:48" ht="15">
      <c r="A119" s="122" t="s">
        <v>35</v>
      </c>
      <c r="B119" s="128" t="s">
        <v>133</v>
      </c>
      <c r="C119" s="124">
        <f t="shared" si="41"/>
        <v>417139</v>
      </c>
      <c r="D119" s="124">
        <v>414973</v>
      </c>
      <c r="E119" s="125">
        <f t="shared" si="39"/>
        <v>0.9948074862336056</v>
      </c>
      <c r="F119" s="124">
        <v>2166</v>
      </c>
      <c r="G119" s="125">
        <f t="shared" si="40"/>
        <v>5.1925137663944151E-3</v>
      </c>
      <c r="H119" s="124">
        <v>0</v>
      </c>
      <c r="I119" s="125">
        <f t="shared" si="42"/>
        <v>0</v>
      </c>
      <c r="J119" s="124">
        <v>536</v>
      </c>
      <c r="K119" s="125">
        <f t="shared" si="43"/>
        <v>1.2849433881751647E-3</v>
      </c>
      <c r="L119" s="124">
        <v>423</v>
      </c>
      <c r="M119" s="125">
        <f t="shared" si="44"/>
        <v>1.0140504723845048E-3</v>
      </c>
      <c r="N119" s="124">
        <v>0</v>
      </c>
      <c r="O119" s="125">
        <f t="shared" si="7"/>
        <v>0</v>
      </c>
      <c r="P119" s="124">
        <v>155</v>
      </c>
      <c r="Q119" s="125">
        <f t="shared" si="45"/>
        <v>3.7157877829692258E-4</v>
      </c>
      <c r="R119" s="124">
        <v>204</v>
      </c>
      <c r="S119" s="125">
        <f t="shared" si="46"/>
        <v>4.8904561788756264E-4</v>
      </c>
      <c r="T119" s="124">
        <v>0</v>
      </c>
      <c r="U119" s="125">
        <f t="shared" si="47"/>
        <v>0</v>
      </c>
      <c r="V119" s="124"/>
      <c r="W119" s="125">
        <f t="shared" si="11"/>
        <v>0</v>
      </c>
      <c r="X119" s="124"/>
      <c r="Y119" s="125">
        <f t="shared" si="12"/>
        <v>0</v>
      </c>
      <c r="Z119" s="124">
        <v>192</v>
      </c>
      <c r="AA119" s="125">
        <f t="shared" si="48"/>
        <v>4.6027822860005897E-4</v>
      </c>
      <c r="AB119" s="124">
        <v>10</v>
      </c>
      <c r="AC119" s="125">
        <f t="shared" si="49"/>
        <v>2.3972824406253072E-5</v>
      </c>
      <c r="AD119" s="124"/>
      <c r="AE119" s="125">
        <f t="shared" si="15"/>
        <v>0</v>
      </c>
      <c r="AF119" s="124"/>
      <c r="AG119" s="125">
        <f t="shared" si="16"/>
        <v>0</v>
      </c>
      <c r="AH119" s="124"/>
      <c r="AI119" s="125">
        <f t="shared" si="17"/>
        <v>0</v>
      </c>
      <c r="AJ119" s="124"/>
      <c r="AK119" s="125">
        <f t="shared" si="18"/>
        <v>0</v>
      </c>
      <c r="AL119" s="124">
        <v>0</v>
      </c>
      <c r="AM119" s="125">
        <f t="shared" si="50"/>
        <v>0</v>
      </c>
      <c r="AN119" s="124">
        <v>646</v>
      </c>
      <c r="AO119" s="125">
        <f t="shared" si="51"/>
        <v>1.5486444566439484E-3</v>
      </c>
      <c r="AP119" s="124">
        <v>0</v>
      </c>
      <c r="AQ119" s="125">
        <f t="shared" si="52"/>
        <v>0</v>
      </c>
      <c r="AR119" s="124">
        <v>0</v>
      </c>
      <c r="AS119" s="125">
        <f t="shared" si="53"/>
        <v>0</v>
      </c>
      <c r="AT119" s="124"/>
      <c r="AU119" s="125">
        <f t="shared" si="54"/>
        <v>0</v>
      </c>
      <c r="AV119" s="92">
        <f t="shared" si="24"/>
        <v>0</v>
      </c>
    </row>
    <row r="120" spans="1:48" ht="15">
      <c r="A120" s="122" t="s">
        <v>35</v>
      </c>
      <c r="B120" s="128" t="s">
        <v>134</v>
      </c>
      <c r="C120" s="124">
        <f t="shared" si="41"/>
        <v>318458</v>
      </c>
      <c r="D120" s="124">
        <v>315812</v>
      </c>
      <c r="E120" s="125">
        <f t="shared" si="39"/>
        <v>0.99169121202795973</v>
      </c>
      <c r="F120" s="124">
        <v>2646</v>
      </c>
      <c r="G120" s="125">
        <f t="shared" si="40"/>
        <v>8.3087879720402692E-3</v>
      </c>
      <c r="H120" s="124">
        <v>0</v>
      </c>
      <c r="I120" s="125">
        <f t="shared" si="42"/>
        <v>0</v>
      </c>
      <c r="J120" s="124">
        <v>768</v>
      </c>
      <c r="K120" s="125">
        <f t="shared" si="43"/>
        <v>2.411620998687425E-3</v>
      </c>
      <c r="L120" s="124">
        <v>562</v>
      </c>
      <c r="M120" s="125">
        <f t="shared" si="44"/>
        <v>1.7647539078936626E-3</v>
      </c>
      <c r="N120" s="124">
        <v>0</v>
      </c>
      <c r="O120" s="125">
        <f t="shared" si="7"/>
        <v>0</v>
      </c>
      <c r="P120" s="124">
        <v>302</v>
      </c>
      <c r="Q120" s="125">
        <f t="shared" si="45"/>
        <v>9.4831971562969058E-4</v>
      </c>
      <c r="R120" s="124">
        <v>223</v>
      </c>
      <c r="S120" s="125">
        <f t="shared" si="46"/>
        <v>7.0024932644179136E-4</v>
      </c>
      <c r="T120" s="124">
        <v>0</v>
      </c>
      <c r="U120" s="125">
        <f t="shared" si="47"/>
        <v>0</v>
      </c>
      <c r="V120" s="124"/>
      <c r="W120" s="125">
        <f t="shared" si="11"/>
        <v>0</v>
      </c>
      <c r="X120" s="124"/>
      <c r="Y120" s="125">
        <f t="shared" si="12"/>
        <v>0</v>
      </c>
      <c r="Z120" s="124">
        <v>107</v>
      </c>
      <c r="AA120" s="125">
        <f t="shared" si="48"/>
        <v>3.3599407143171156E-4</v>
      </c>
      <c r="AB120" s="124">
        <v>0</v>
      </c>
      <c r="AC120" s="125">
        <f t="shared" si="49"/>
        <v>0</v>
      </c>
      <c r="AD120" s="124"/>
      <c r="AE120" s="125">
        <f t="shared" si="15"/>
        <v>0</v>
      </c>
      <c r="AF120" s="124"/>
      <c r="AG120" s="125">
        <f t="shared" si="16"/>
        <v>0</v>
      </c>
      <c r="AH120" s="124"/>
      <c r="AI120" s="125">
        <f t="shared" si="17"/>
        <v>0</v>
      </c>
      <c r="AJ120" s="124"/>
      <c r="AK120" s="125">
        <f t="shared" si="18"/>
        <v>0</v>
      </c>
      <c r="AL120" s="124">
        <v>59</v>
      </c>
      <c r="AM120" s="125">
        <f t="shared" si="50"/>
        <v>1.852677590137475E-4</v>
      </c>
      <c r="AN120" s="124">
        <v>625</v>
      </c>
      <c r="AO120" s="125">
        <f t="shared" si="51"/>
        <v>1.9625821929422404E-3</v>
      </c>
      <c r="AP120" s="124">
        <v>0</v>
      </c>
      <c r="AQ120" s="125">
        <f t="shared" si="52"/>
        <v>0</v>
      </c>
      <c r="AR120" s="124">
        <v>0</v>
      </c>
      <c r="AS120" s="125">
        <f t="shared" si="53"/>
        <v>0</v>
      </c>
      <c r="AT120" s="124"/>
      <c r="AU120" s="125">
        <f t="shared" si="54"/>
        <v>0</v>
      </c>
      <c r="AV120" s="92">
        <f t="shared" si="24"/>
        <v>0</v>
      </c>
    </row>
    <row r="121" spans="1:48" ht="15">
      <c r="A121" s="122" t="s">
        <v>118</v>
      </c>
      <c r="B121" s="128" t="s">
        <v>125</v>
      </c>
      <c r="C121" s="124">
        <f t="shared" si="41"/>
        <v>29666</v>
      </c>
      <c r="D121" s="124">
        <v>29081</v>
      </c>
      <c r="E121" s="125">
        <f t="shared" si="39"/>
        <v>0.98028045574057843</v>
      </c>
      <c r="F121" s="124">
        <v>585</v>
      </c>
      <c r="G121" s="125">
        <f t="shared" si="40"/>
        <v>1.9719544259421559E-2</v>
      </c>
      <c r="H121" s="124">
        <v>0</v>
      </c>
      <c r="I121" s="125">
        <f t="shared" si="42"/>
        <v>0</v>
      </c>
      <c r="J121" s="124">
        <v>66</v>
      </c>
      <c r="K121" s="125">
        <f t="shared" si="43"/>
        <v>2.2247690959347399E-3</v>
      </c>
      <c r="L121" s="124">
        <v>138</v>
      </c>
      <c r="M121" s="125">
        <f t="shared" si="44"/>
        <v>4.6517899278635472E-3</v>
      </c>
      <c r="N121" s="124">
        <v>0</v>
      </c>
      <c r="O121" s="125">
        <f t="shared" si="7"/>
        <v>0</v>
      </c>
      <c r="P121" s="124">
        <v>112</v>
      </c>
      <c r="Q121" s="125">
        <f t="shared" si="45"/>
        <v>3.7753657385559227E-3</v>
      </c>
      <c r="R121" s="124">
        <v>194</v>
      </c>
      <c r="S121" s="125">
        <f t="shared" si="46"/>
        <v>6.5394727971415092E-3</v>
      </c>
      <c r="T121" s="124">
        <v>0</v>
      </c>
      <c r="U121" s="125">
        <f t="shared" si="47"/>
        <v>0</v>
      </c>
      <c r="V121" s="124"/>
      <c r="W121" s="125">
        <f t="shared" si="11"/>
        <v>0</v>
      </c>
      <c r="X121" s="124"/>
      <c r="Y121" s="125">
        <f t="shared" si="12"/>
        <v>0</v>
      </c>
      <c r="Z121" s="124">
        <v>0</v>
      </c>
      <c r="AA121" s="125">
        <f t="shared" si="48"/>
        <v>0</v>
      </c>
      <c r="AB121" s="124">
        <v>0</v>
      </c>
      <c r="AC121" s="125">
        <f t="shared" si="49"/>
        <v>0</v>
      </c>
      <c r="AD121" s="124"/>
      <c r="AE121" s="125">
        <f t="shared" si="15"/>
        <v>0</v>
      </c>
      <c r="AF121" s="124"/>
      <c r="AG121" s="125">
        <f t="shared" si="16"/>
        <v>0</v>
      </c>
      <c r="AH121" s="124"/>
      <c r="AI121" s="125">
        <f t="shared" si="17"/>
        <v>0</v>
      </c>
      <c r="AJ121" s="124"/>
      <c r="AK121" s="125">
        <f t="shared" si="18"/>
        <v>0</v>
      </c>
      <c r="AL121" s="124">
        <v>43</v>
      </c>
      <c r="AM121" s="125">
        <f t="shared" si="50"/>
        <v>1.4494707746241489E-3</v>
      </c>
      <c r="AN121" s="124">
        <v>32</v>
      </c>
      <c r="AO121" s="125">
        <f t="shared" si="51"/>
        <v>1.0786759253016921E-3</v>
      </c>
      <c r="AP121" s="124">
        <v>0</v>
      </c>
      <c r="AQ121" s="125">
        <f t="shared" si="52"/>
        <v>0</v>
      </c>
      <c r="AR121" s="124">
        <v>0</v>
      </c>
      <c r="AS121" s="125">
        <f t="shared" si="53"/>
        <v>0</v>
      </c>
      <c r="AT121" s="124"/>
      <c r="AU121" s="125">
        <f t="shared" si="54"/>
        <v>0</v>
      </c>
      <c r="AV121" s="92">
        <f t="shared" si="24"/>
        <v>0</v>
      </c>
    </row>
    <row r="122" spans="1:48" ht="15">
      <c r="A122" s="122" t="s">
        <v>118</v>
      </c>
      <c r="B122" s="128" t="s">
        <v>138</v>
      </c>
      <c r="C122" s="124">
        <f t="shared" si="41"/>
        <v>69663</v>
      </c>
      <c r="D122" s="124">
        <v>68985</v>
      </c>
      <c r="E122" s="125">
        <f t="shared" si="39"/>
        <v>0.99026743034322384</v>
      </c>
      <c r="F122" s="124">
        <v>678</v>
      </c>
      <c r="G122" s="125">
        <f t="shared" si="40"/>
        <v>9.7325696567761941E-3</v>
      </c>
      <c r="H122" s="124">
        <v>0</v>
      </c>
      <c r="I122" s="125">
        <f t="shared" si="42"/>
        <v>0</v>
      </c>
      <c r="J122" s="124">
        <v>120</v>
      </c>
      <c r="K122" s="125">
        <f t="shared" si="43"/>
        <v>1.7225787003143705E-3</v>
      </c>
      <c r="L122" s="124">
        <v>100</v>
      </c>
      <c r="M122" s="125">
        <f t="shared" si="44"/>
        <v>1.4354822502619755E-3</v>
      </c>
      <c r="N122" s="124">
        <v>0</v>
      </c>
      <c r="O122" s="125">
        <f t="shared" si="7"/>
        <v>0</v>
      </c>
      <c r="P122" s="124">
        <v>145</v>
      </c>
      <c r="Q122" s="125">
        <f t="shared" si="45"/>
        <v>2.0814492628798646E-3</v>
      </c>
      <c r="R122" s="124">
        <v>84</v>
      </c>
      <c r="S122" s="125">
        <f t="shared" si="46"/>
        <v>1.2058050902200594E-3</v>
      </c>
      <c r="T122" s="124">
        <v>0</v>
      </c>
      <c r="U122" s="125">
        <f t="shared" si="47"/>
        <v>0</v>
      </c>
      <c r="V122" s="124"/>
      <c r="W122" s="125">
        <f t="shared" si="11"/>
        <v>0</v>
      </c>
      <c r="X122" s="124"/>
      <c r="Y122" s="125">
        <f t="shared" si="12"/>
        <v>0</v>
      </c>
      <c r="Z122" s="124">
        <v>0</v>
      </c>
      <c r="AA122" s="125">
        <f t="shared" si="48"/>
        <v>0</v>
      </c>
      <c r="AB122" s="124">
        <v>0</v>
      </c>
      <c r="AC122" s="125">
        <f t="shared" si="49"/>
        <v>0</v>
      </c>
      <c r="AD122" s="124"/>
      <c r="AE122" s="125">
        <f t="shared" si="15"/>
        <v>0</v>
      </c>
      <c r="AF122" s="124"/>
      <c r="AG122" s="125">
        <f t="shared" si="16"/>
        <v>0</v>
      </c>
      <c r="AH122" s="124"/>
      <c r="AI122" s="125">
        <f t="shared" si="17"/>
        <v>0</v>
      </c>
      <c r="AJ122" s="124"/>
      <c r="AK122" s="125">
        <f t="shared" si="18"/>
        <v>0</v>
      </c>
      <c r="AL122" s="124">
        <v>51</v>
      </c>
      <c r="AM122" s="125">
        <f t="shared" si="50"/>
        <v>7.3209594763360753E-4</v>
      </c>
      <c r="AN122" s="124">
        <v>172</v>
      </c>
      <c r="AO122" s="125">
        <f t="shared" si="51"/>
        <v>2.4690294704505979E-3</v>
      </c>
      <c r="AP122" s="124">
        <v>0</v>
      </c>
      <c r="AQ122" s="125">
        <f t="shared" si="52"/>
        <v>0</v>
      </c>
      <c r="AR122" s="124">
        <v>6</v>
      </c>
      <c r="AS122" s="125">
        <f t="shared" si="53"/>
        <v>8.6128935015718536E-5</v>
      </c>
      <c r="AT122" s="124"/>
      <c r="AU122" s="125">
        <f t="shared" si="54"/>
        <v>0</v>
      </c>
      <c r="AV122" s="92">
        <f t="shared" si="24"/>
        <v>0</v>
      </c>
    </row>
    <row r="123" spans="1:48" ht="15">
      <c r="A123" s="122" t="s">
        <v>118</v>
      </c>
      <c r="B123" s="128" t="s">
        <v>147</v>
      </c>
      <c r="C123" s="124">
        <f t="shared" si="41"/>
        <v>121732</v>
      </c>
      <c r="D123" s="124">
        <v>120515</v>
      </c>
      <c r="E123" s="125">
        <f t="shared" si="39"/>
        <v>0.99000262872539679</v>
      </c>
      <c r="F123" s="124">
        <v>1217</v>
      </c>
      <c r="G123" s="125">
        <f t="shared" si="40"/>
        <v>9.997371274603227E-3</v>
      </c>
      <c r="H123" s="124">
        <v>0</v>
      </c>
      <c r="I123" s="125">
        <f t="shared" si="42"/>
        <v>0</v>
      </c>
      <c r="J123" s="124">
        <v>140</v>
      </c>
      <c r="K123" s="125">
        <f t="shared" si="43"/>
        <v>1.1500673610882924E-3</v>
      </c>
      <c r="L123" s="124">
        <v>66</v>
      </c>
      <c r="M123" s="125">
        <f t="shared" si="44"/>
        <v>5.4217461308448062E-4</v>
      </c>
      <c r="N123" s="124">
        <v>0</v>
      </c>
      <c r="O123" s="125">
        <f t="shared" si="7"/>
        <v>0</v>
      </c>
      <c r="P123" s="124">
        <v>94</v>
      </c>
      <c r="Q123" s="125">
        <f t="shared" si="45"/>
        <v>7.7218808530213909E-4</v>
      </c>
      <c r="R123" s="124">
        <v>127</v>
      </c>
      <c r="S123" s="125">
        <f t="shared" si="46"/>
        <v>1.0432753918443794E-3</v>
      </c>
      <c r="T123" s="124">
        <v>0</v>
      </c>
      <c r="U123" s="125">
        <f t="shared" si="47"/>
        <v>0</v>
      </c>
      <c r="V123" s="124"/>
      <c r="W123" s="125">
        <f t="shared" si="11"/>
        <v>0</v>
      </c>
      <c r="X123" s="124"/>
      <c r="Y123" s="125">
        <f t="shared" si="12"/>
        <v>0</v>
      </c>
      <c r="Z123" s="124">
        <v>148</v>
      </c>
      <c r="AA123" s="125">
        <f t="shared" si="48"/>
        <v>1.2157854960076233E-3</v>
      </c>
      <c r="AB123" s="124">
        <v>0</v>
      </c>
      <c r="AC123" s="125">
        <f t="shared" si="49"/>
        <v>0</v>
      </c>
      <c r="AD123" s="124"/>
      <c r="AE123" s="125">
        <f t="shared" si="15"/>
        <v>0</v>
      </c>
      <c r="AF123" s="124"/>
      <c r="AG123" s="125">
        <f t="shared" si="16"/>
        <v>0</v>
      </c>
      <c r="AH123" s="124"/>
      <c r="AI123" s="125">
        <f t="shared" si="17"/>
        <v>0</v>
      </c>
      <c r="AJ123" s="124"/>
      <c r="AK123" s="125">
        <f t="shared" si="18"/>
        <v>0</v>
      </c>
      <c r="AL123" s="124">
        <v>53</v>
      </c>
      <c r="AM123" s="125">
        <f t="shared" si="50"/>
        <v>4.3538264384056783E-4</v>
      </c>
      <c r="AN123" s="124">
        <v>484</v>
      </c>
      <c r="AO123" s="125">
        <f t="shared" si="51"/>
        <v>3.9759471626195251E-3</v>
      </c>
      <c r="AP123" s="124">
        <v>0</v>
      </c>
      <c r="AQ123" s="125">
        <f t="shared" si="52"/>
        <v>0</v>
      </c>
      <c r="AR123" s="124">
        <v>105</v>
      </c>
      <c r="AS123" s="125">
        <f t="shared" si="53"/>
        <v>8.6255052081621927E-4</v>
      </c>
      <c r="AT123" s="124"/>
      <c r="AU123" s="125">
        <f t="shared" si="54"/>
        <v>0</v>
      </c>
      <c r="AV123" s="92">
        <f t="shared" si="24"/>
        <v>0</v>
      </c>
    </row>
    <row r="124" spans="1:48" ht="15">
      <c r="A124" s="122" t="s">
        <v>118</v>
      </c>
      <c r="B124" s="128" t="s">
        <v>133</v>
      </c>
      <c r="C124" s="124">
        <f t="shared" si="41"/>
        <v>52491</v>
      </c>
      <c r="D124" s="124">
        <v>51750</v>
      </c>
      <c r="E124" s="125">
        <f t="shared" si="39"/>
        <v>0.98588329427901922</v>
      </c>
      <c r="F124" s="124">
        <v>741</v>
      </c>
      <c r="G124" s="125">
        <f t="shared" si="40"/>
        <v>1.4116705720980739E-2</v>
      </c>
      <c r="H124" s="124">
        <v>0</v>
      </c>
      <c r="I124" s="125">
        <f t="shared" si="42"/>
        <v>0</v>
      </c>
      <c r="J124" s="124">
        <v>79</v>
      </c>
      <c r="K124" s="125">
        <f t="shared" si="43"/>
        <v>1.5050199081747347E-3</v>
      </c>
      <c r="L124" s="124">
        <v>77</v>
      </c>
      <c r="M124" s="125">
        <f t="shared" si="44"/>
        <v>1.4669181383475261E-3</v>
      </c>
      <c r="N124" s="124">
        <v>0</v>
      </c>
      <c r="O124" s="125">
        <f t="shared" si="7"/>
        <v>0</v>
      </c>
      <c r="P124" s="124">
        <v>129</v>
      </c>
      <c r="Q124" s="125">
        <f t="shared" si="45"/>
        <v>2.4575641538549468E-3</v>
      </c>
      <c r="R124" s="124">
        <v>155</v>
      </c>
      <c r="S124" s="125">
        <f t="shared" si="46"/>
        <v>2.9528871616086565E-3</v>
      </c>
      <c r="T124" s="124">
        <v>0</v>
      </c>
      <c r="U124" s="125">
        <f t="shared" si="47"/>
        <v>0</v>
      </c>
      <c r="V124" s="124"/>
      <c r="W124" s="125">
        <f t="shared" si="11"/>
        <v>0</v>
      </c>
      <c r="X124" s="124"/>
      <c r="Y124" s="125">
        <f t="shared" si="12"/>
        <v>0</v>
      </c>
      <c r="Z124" s="124">
        <v>110</v>
      </c>
      <c r="AA124" s="125">
        <f t="shared" si="48"/>
        <v>2.0955973404964659E-3</v>
      </c>
      <c r="AB124" s="124">
        <v>0</v>
      </c>
      <c r="AC124" s="125">
        <f t="shared" si="49"/>
        <v>0</v>
      </c>
      <c r="AD124" s="124"/>
      <c r="AE124" s="125">
        <f t="shared" si="15"/>
        <v>0</v>
      </c>
      <c r="AF124" s="124"/>
      <c r="AG124" s="125">
        <f t="shared" si="16"/>
        <v>0</v>
      </c>
      <c r="AH124" s="124"/>
      <c r="AI124" s="125">
        <f t="shared" si="17"/>
        <v>0</v>
      </c>
      <c r="AJ124" s="124"/>
      <c r="AK124" s="125">
        <f t="shared" si="18"/>
        <v>0</v>
      </c>
      <c r="AL124" s="124">
        <v>21</v>
      </c>
      <c r="AM124" s="125">
        <f t="shared" si="50"/>
        <v>4.0006858318568898E-4</v>
      </c>
      <c r="AN124" s="124">
        <v>152</v>
      </c>
      <c r="AO124" s="125">
        <f t="shared" si="51"/>
        <v>2.8957345068678442E-3</v>
      </c>
      <c r="AP124" s="124">
        <v>0</v>
      </c>
      <c r="AQ124" s="125">
        <f t="shared" si="52"/>
        <v>0</v>
      </c>
      <c r="AR124" s="124">
        <v>18</v>
      </c>
      <c r="AS124" s="125">
        <f t="shared" si="53"/>
        <v>3.4291592844487627E-4</v>
      </c>
      <c r="AT124" s="124"/>
      <c r="AU124" s="125">
        <f t="shared" si="54"/>
        <v>0</v>
      </c>
      <c r="AV124" s="92">
        <f t="shared" si="24"/>
        <v>0</v>
      </c>
    </row>
    <row r="125" spans="1:48" ht="15">
      <c r="A125" s="122" t="s">
        <v>47</v>
      </c>
      <c r="B125" s="128" t="s">
        <v>127</v>
      </c>
      <c r="C125" s="124">
        <f t="shared" si="41"/>
        <v>46783</v>
      </c>
      <c r="D125" s="124">
        <v>46020</v>
      </c>
      <c r="E125" s="125">
        <f t="shared" si="39"/>
        <v>0.98369065686253554</v>
      </c>
      <c r="F125" s="124">
        <v>763</v>
      </c>
      <c r="G125" s="125">
        <f t="shared" si="40"/>
        <v>1.6309343137464464E-2</v>
      </c>
      <c r="H125" s="124">
        <v>89</v>
      </c>
      <c r="I125" s="125">
        <f t="shared" si="42"/>
        <v>1.9024004446059465E-3</v>
      </c>
      <c r="J125" s="124">
        <v>12</v>
      </c>
      <c r="K125" s="125">
        <f t="shared" si="43"/>
        <v>2.5650343073338607E-4</v>
      </c>
      <c r="L125" s="124">
        <v>10</v>
      </c>
      <c r="M125" s="125">
        <f t="shared" si="44"/>
        <v>2.1375285894448839E-4</v>
      </c>
      <c r="N125" s="124">
        <v>0</v>
      </c>
      <c r="O125" s="125">
        <f t="shared" si="7"/>
        <v>0</v>
      </c>
      <c r="P125" s="124">
        <v>125</v>
      </c>
      <c r="Q125" s="125">
        <f t="shared" si="45"/>
        <v>2.6719107368061048E-3</v>
      </c>
      <c r="R125" s="124">
        <v>156</v>
      </c>
      <c r="S125" s="125">
        <f t="shared" si="46"/>
        <v>3.3345445995340188E-3</v>
      </c>
      <c r="T125" s="124">
        <v>2</v>
      </c>
      <c r="U125" s="125">
        <f t="shared" si="47"/>
        <v>4.2750571788897679E-5</v>
      </c>
      <c r="V125" s="124"/>
      <c r="W125" s="125">
        <f t="shared" si="11"/>
        <v>0</v>
      </c>
      <c r="X125" s="124"/>
      <c r="Y125" s="125">
        <f t="shared" si="12"/>
        <v>0</v>
      </c>
      <c r="Z125" s="124">
        <v>0</v>
      </c>
      <c r="AA125" s="125">
        <f t="shared" si="48"/>
        <v>0</v>
      </c>
      <c r="AB125" s="124">
        <v>0</v>
      </c>
      <c r="AC125" s="125">
        <f t="shared" si="49"/>
        <v>0</v>
      </c>
      <c r="AD125" s="124"/>
      <c r="AE125" s="125">
        <f t="shared" si="15"/>
        <v>0</v>
      </c>
      <c r="AF125" s="124"/>
      <c r="AG125" s="125">
        <f t="shared" si="16"/>
        <v>0</v>
      </c>
      <c r="AH125" s="124"/>
      <c r="AI125" s="125">
        <f t="shared" si="17"/>
        <v>0</v>
      </c>
      <c r="AJ125" s="124"/>
      <c r="AK125" s="125">
        <f t="shared" si="18"/>
        <v>0</v>
      </c>
      <c r="AL125" s="124">
        <v>0</v>
      </c>
      <c r="AM125" s="125">
        <f t="shared" si="50"/>
        <v>0</v>
      </c>
      <c r="AN125" s="124">
        <v>150</v>
      </c>
      <c r="AO125" s="125">
        <f t="shared" si="51"/>
        <v>3.2062928841673256E-3</v>
      </c>
      <c r="AP125" s="124">
        <v>0</v>
      </c>
      <c r="AQ125" s="125">
        <f t="shared" si="52"/>
        <v>0</v>
      </c>
      <c r="AR125" s="124">
        <v>219</v>
      </c>
      <c r="AS125" s="125">
        <f t="shared" si="53"/>
        <v>4.6811876108842953E-3</v>
      </c>
      <c r="AT125" s="124"/>
      <c r="AU125" s="125">
        <f t="shared" si="54"/>
        <v>0</v>
      </c>
      <c r="AV125" s="92">
        <f t="shared" si="24"/>
        <v>0</v>
      </c>
    </row>
    <row r="126" spans="1:48" ht="15">
      <c r="A126" s="122" t="s">
        <v>47</v>
      </c>
      <c r="B126" s="128" t="s">
        <v>125</v>
      </c>
      <c r="C126" s="124">
        <f t="shared" si="41"/>
        <v>139254</v>
      </c>
      <c r="D126" s="124">
        <v>137732</v>
      </c>
      <c r="E126" s="125">
        <f t="shared" si="39"/>
        <v>0.98907033191147109</v>
      </c>
      <c r="F126" s="124">
        <v>1522</v>
      </c>
      <c r="G126" s="125">
        <f t="shared" si="40"/>
        <v>1.0929668088528875E-2</v>
      </c>
      <c r="H126" s="124">
        <v>57</v>
      </c>
      <c r="I126" s="125">
        <f t="shared" si="42"/>
        <v>4.0932396914989874E-4</v>
      </c>
      <c r="J126" s="124">
        <v>59</v>
      </c>
      <c r="K126" s="125">
        <f t="shared" si="43"/>
        <v>4.2368621368147415E-4</v>
      </c>
      <c r="L126" s="124">
        <v>168</v>
      </c>
      <c r="M126" s="125">
        <f t="shared" si="44"/>
        <v>1.2064285406523331E-3</v>
      </c>
      <c r="N126" s="124">
        <v>0</v>
      </c>
      <c r="O126" s="125">
        <f t="shared" si="7"/>
        <v>0</v>
      </c>
      <c r="P126" s="124">
        <v>533</v>
      </c>
      <c r="Q126" s="125">
        <f t="shared" si="45"/>
        <v>3.8275381676648426E-3</v>
      </c>
      <c r="R126" s="124">
        <v>295</v>
      </c>
      <c r="S126" s="125">
        <f t="shared" si="46"/>
        <v>2.1184310684073705E-3</v>
      </c>
      <c r="T126" s="124">
        <v>4</v>
      </c>
      <c r="U126" s="125">
        <f t="shared" si="47"/>
        <v>2.8724489063150788E-5</v>
      </c>
      <c r="V126" s="124"/>
      <c r="W126" s="125">
        <f t="shared" si="11"/>
        <v>0</v>
      </c>
      <c r="X126" s="124"/>
      <c r="Y126" s="125">
        <f t="shared" si="12"/>
        <v>0</v>
      </c>
      <c r="Z126" s="124">
        <v>0</v>
      </c>
      <c r="AA126" s="125">
        <f t="shared" si="48"/>
        <v>0</v>
      </c>
      <c r="AB126" s="124">
        <v>0</v>
      </c>
      <c r="AC126" s="125">
        <f t="shared" si="49"/>
        <v>0</v>
      </c>
      <c r="AD126" s="124"/>
      <c r="AE126" s="125">
        <f t="shared" si="15"/>
        <v>0</v>
      </c>
      <c r="AF126" s="124"/>
      <c r="AG126" s="125">
        <f t="shared" si="16"/>
        <v>0</v>
      </c>
      <c r="AH126" s="124"/>
      <c r="AI126" s="125">
        <f t="shared" si="17"/>
        <v>0</v>
      </c>
      <c r="AJ126" s="124"/>
      <c r="AK126" s="125">
        <f t="shared" si="18"/>
        <v>0</v>
      </c>
      <c r="AL126" s="124">
        <v>0</v>
      </c>
      <c r="AM126" s="125">
        <f t="shared" si="50"/>
        <v>0</v>
      </c>
      <c r="AN126" s="124">
        <v>191</v>
      </c>
      <c r="AO126" s="125">
        <f t="shared" si="51"/>
        <v>1.3715943527654502E-3</v>
      </c>
      <c r="AP126" s="124">
        <v>0</v>
      </c>
      <c r="AQ126" s="125">
        <f t="shared" si="52"/>
        <v>0</v>
      </c>
      <c r="AR126" s="124">
        <v>215</v>
      </c>
      <c r="AS126" s="125">
        <f t="shared" si="53"/>
        <v>1.543941287144355E-3</v>
      </c>
      <c r="AT126" s="124"/>
      <c r="AU126" s="125">
        <f t="shared" si="54"/>
        <v>0</v>
      </c>
      <c r="AV126" s="92">
        <f t="shared" si="24"/>
        <v>0</v>
      </c>
    </row>
    <row r="127" spans="1:48" ht="15">
      <c r="A127" s="122" t="s">
        <v>47</v>
      </c>
      <c r="B127" s="128" t="s">
        <v>138</v>
      </c>
      <c r="C127" s="124">
        <f t="shared" si="41"/>
        <v>298771</v>
      </c>
      <c r="D127" s="124">
        <v>297200</v>
      </c>
      <c r="E127" s="125">
        <f t="shared" si="39"/>
        <v>0.99474179220874848</v>
      </c>
      <c r="F127" s="124">
        <v>1571</v>
      </c>
      <c r="G127" s="125">
        <f t="shared" si="40"/>
        <v>5.258207791251494E-3</v>
      </c>
      <c r="H127" s="124">
        <v>12</v>
      </c>
      <c r="I127" s="125">
        <f t="shared" si="42"/>
        <v>4.0164540735211921E-5</v>
      </c>
      <c r="J127" s="124">
        <v>315</v>
      </c>
      <c r="K127" s="125">
        <f t="shared" si="43"/>
        <v>1.0543191942993129E-3</v>
      </c>
      <c r="L127" s="124">
        <v>31</v>
      </c>
      <c r="M127" s="125">
        <f t="shared" si="44"/>
        <v>1.0375839689929745E-4</v>
      </c>
      <c r="N127" s="124">
        <v>0</v>
      </c>
      <c r="O127" s="125">
        <f t="shared" si="7"/>
        <v>0</v>
      </c>
      <c r="P127" s="124">
        <v>356</v>
      </c>
      <c r="Q127" s="125">
        <f t="shared" si="45"/>
        <v>1.1915480418112868E-3</v>
      </c>
      <c r="R127" s="124">
        <v>525</v>
      </c>
      <c r="S127" s="125">
        <f t="shared" si="46"/>
        <v>1.7571986571655214E-3</v>
      </c>
      <c r="T127" s="124">
        <v>4</v>
      </c>
      <c r="U127" s="125">
        <f t="shared" si="47"/>
        <v>1.338818024507064E-5</v>
      </c>
      <c r="V127" s="124"/>
      <c r="W127" s="125">
        <f t="shared" si="11"/>
        <v>0</v>
      </c>
      <c r="X127" s="124"/>
      <c r="Y127" s="125">
        <f t="shared" si="12"/>
        <v>0</v>
      </c>
      <c r="Z127" s="124">
        <v>0</v>
      </c>
      <c r="AA127" s="125">
        <f t="shared" si="48"/>
        <v>0</v>
      </c>
      <c r="AB127" s="124">
        <v>0</v>
      </c>
      <c r="AC127" s="125">
        <f t="shared" si="49"/>
        <v>0</v>
      </c>
      <c r="AD127" s="124"/>
      <c r="AE127" s="125">
        <f t="shared" si="15"/>
        <v>0</v>
      </c>
      <c r="AF127" s="124"/>
      <c r="AG127" s="125">
        <f t="shared" si="16"/>
        <v>0</v>
      </c>
      <c r="AH127" s="124"/>
      <c r="AI127" s="125">
        <f t="shared" si="17"/>
        <v>0</v>
      </c>
      <c r="AJ127" s="124"/>
      <c r="AK127" s="125">
        <f t="shared" si="18"/>
        <v>0</v>
      </c>
      <c r="AL127" s="124">
        <v>0</v>
      </c>
      <c r="AM127" s="125">
        <f t="shared" si="50"/>
        <v>0</v>
      </c>
      <c r="AN127" s="124">
        <v>169</v>
      </c>
      <c r="AO127" s="125">
        <f t="shared" si="51"/>
        <v>5.6565061535423448E-4</v>
      </c>
      <c r="AP127" s="124">
        <v>0</v>
      </c>
      <c r="AQ127" s="125">
        <f t="shared" si="52"/>
        <v>0</v>
      </c>
      <c r="AR127" s="124">
        <v>159</v>
      </c>
      <c r="AS127" s="125">
        <f t="shared" si="53"/>
        <v>5.321801647415579E-4</v>
      </c>
      <c r="AT127" s="124"/>
      <c r="AU127" s="125">
        <f t="shared" si="54"/>
        <v>0</v>
      </c>
      <c r="AV127" s="92">
        <f t="shared" si="24"/>
        <v>0</v>
      </c>
    </row>
    <row r="128" spans="1:48" ht="15">
      <c r="A128" s="122" t="s">
        <v>47</v>
      </c>
      <c r="B128" s="128" t="s">
        <v>147</v>
      </c>
      <c r="C128" s="124">
        <f t="shared" si="41"/>
        <v>189733</v>
      </c>
      <c r="D128" s="124">
        <v>187553</v>
      </c>
      <c r="E128" s="125">
        <f t="shared" si="39"/>
        <v>0.98851016955405757</v>
      </c>
      <c r="F128" s="124">
        <v>2180</v>
      </c>
      <c r="G128" s="125">
        <f t="shared" si="40"/>
        <v>1.1489830445942456E-2</v>
      </c>
      <c r="H128" s="124">
        <v>381</v>
      </c>
      <c r="I128" s="125">
        <f t="shared" si="42"/>
        <v>2.0080850458275576E-3</v>
      </c>
      <c r="J128" s="124">
        <v>188</v>
      </c>
      <c r="K128" s="125">
        <f t="shared" si="43"/>
        <v>9.9086611185191832E-4</v>
      </c>
      <c r="L128" s="124">
        <v>125</v>
      </c>
      <c r="M128" s="125">
        <f t="shared" si="44"/>
        <v>6.5882055309303075E-4</v>
      </c>
      <c r="N128" s="124">
        <v>0</v>
      </c>
      <c r="O128" s="125">
        <f t="shared" si="7"/>
        <v>0</v>
      </c>
      <c r="P128" s="124">
        <v>175</v>
      </c>
      <c r="Q128" s="125">
        <f t="shared" si="45"/>
        <v>9.2234877433024307E-4</v>
      </c>
      <c r="R128" s="124">
        <v>345</v>
      </c>
      <c r="S128" s="125">
        <f t="shared" si="46"/>
        <v>1.8183447265367647E-3</v>
      </c>
      <c r="T128" s="124">
        <v>3</v>
      </c>
      <c r="U128" s="125">
        <f t="shared" si="47"/>
        <v>1.5811693274232738E-5</v>
      </c>
      <c r="V128" s="124"/>
      <c r="W128" s="125">
        <f t="shared" si="11"/>
        <v>0</v>
      </c>
      <c r="X128" s="124"/>
      <c r="Y128" s="125">
        <f t="shared" si="12"/>
        <v>0</v>
      </c>
      <c r="Z128" s="124">
        <v>0</v>
      </c>
      <c r="AA128" s="125">
        <f t="shared" si="48"/>
        <v>0</v>
      </c>
      <c r="AB128" s="124">
        <v>0</v>
      </c>
      <c r="AC128" s="125">
        <f t="shared" si="49"/>
        <v>0</v>
      </c>
      <c r="AD128" s="124"/>
      <c r="AE128" s="125">
        <f t="shared" si="15"/>
        <v>0</v>
      </c>
      <c r="AF128" s="124"/>
      <c r="AG128" s="125">
        <f t="shared" si="16"/>
        <v>0</v>
      </c>
      <c r="AH128" s="124"/>
      <c r="AI128" s="125">
        <f t="shared" si="17"/>
        <v>0</v>
      </c>
      <c r="AJ128" s="124"/>
      <c r="AK128" s="125">
        <f t="shared" si="18"/>
        <v>0</v>
      </c>
      <c r="AL128" s="124">
        <v>0</v>
      </c>
      <c r="AM128" s="125">
        <f t="shared" si="50"/>
        <v>0</v>
      </c>
      <c r="AN128" s="124">
        <v>513</v>
      </c>
      <c r="AO128" s="125">
        <f t="shared" si="51"/>
        <v>2.7037995498937983E-3</v>
      </c>
      <c r="AP128" s="124">
        <v>0</v>
      </c>
      <c r="AQ128" s="125">
        <f t="shared" si="52"/>
        <v>0</v>
      </c>
      <c r="AR128" s="124">
        <v>450</v>
      </c>
      <c r="AS128" s="125">
        <f t="shared" si="53"/>
        <v>2.3717539911349106E-3</v>
      </c>
      <c r="AT128" s="124"/>
      <c r="AU128" s="125">
        <f t="shared" si="54"/>
        <v>0</v>
      </c>
      <c r="AV128" s="92">
        <f t="shared" si="24"/>
        <v>0</v>
      </c>
    </row>
    <row r="129" spans="1:48" ht="15">
      <c r="A129" s="122" t="s">
        <v>47</v>
      </c>
      <c r="B129" s="128" t="s">
        <v>133</v>
      </c>
      <c r="C129" s="124">
        <f t="shared" si="41"/>
        <v>231607</v>
      </c>
      <c r="D129" s="124">
        <v>228802</v>
      </c>
      <c r="E129" s="125">
        <f t="shared" si="39"/>
        <v>0.98788896708648699</v>
      </c>
      <c r="F129" s="124">
        <v>2805</v>
      </c>
      <c r="G129" s="125">
        <f t="shared" si="40"/>
        <v>1.2111032913512976E-2</v>
      </c>
      <c r="H129" s="124">
        <v>371</v>
      </c>
      <c r="I129" s="125">
        <f t="shared" si="42"/>
        <v>1.6018514120903081E-3</v>
      </c>
      <c r="J129" s="124">
        <v>587</v>
      </c>
      <c r="K129" s="125">
        <f t="shared" si="43"/>
        <v>2.5344657113126976E-3</v>
      </c>
      <c r="L129" s="124">
        <v>212</v>
      </c>
      <c r="M129" s="125">
        <f t="shared" si="44"/>
        <v>9.1534366405160461E-4</v>
      </c>
      <c r="N129" s="124">
        <v>0</v>
      </c>
      <c r="O129" s="125">
        <f t="shared" si="7"/>
        <v>0</v>
      </c>
      <c r="P129" s="124">
        <v>652</v>
      </c>
      <c r="Q129" s="125">
        <f t="shared" si="45"/>
        <v>2.815113532837954E-3</v>
      </c>
      <c r="R129" s="124">
        <v>489</v>
      </c>
      <c r="S129" s="125">
        <f t="shared" si="46"/>
        <v>2.1113351496284656E-3</v>
      </c>
      <c r="T129" s="124">
        <v>0</v>
      </c>
      <c r="U129" s="125">
        <f t="shared" si="47"/>
        <v>0</v>
      </c>
      <c r="V129" s="124"/>
      <c r="W129" s="125">
        <f t="shared" si="11"/>
        <v>0</v>
      </c>
      <c r="X129" s="124"/>
      <c r="Y129" s="125">
        <f t="shared" si="12"/>
        <v>0</v>
      </c>
      <c r="Z129" s="124">
        <v>0</v>
      </c>
      <c r="AA129" s="125">
        <f t="shared" si="48"/>
        <v>0</v>
      </c>
      <c r="AB129" s="124">
        <v>0</v>
      </c>
      <c r="AC129" s="125">
        <f t="shared" si="49"/>
        <v>0</v>
      </c>
      <c r="AD129" s="124"/>
      <c r="AE129" s="125">
        <f t="shared" si="15"/>
        <v>0</v>
      </c>
      <c r="AF129" s="124"/>
      <c r="AG129" s="125">
        <f t="shared" si="16"/>
        <v>0</v>
      </c>
      <c r="AH129" s="124"/>
      <c r="AI129" s="125">
        <f t="shared" si="17"/>
        <v>0</v>
      </c>
      <c r="AJ129" s="124"/>
      <c r="AK129" s="125">
        <f t="shared" si="18"/>
        <v>0</v>
      </c>
      <c r="AL129" s="124">
        <v>0</v>
      </c>
      <c r="AM129" s="125">
        <f t="shared" si="50"/>
        <v>0</v>
      </c>
      <c r="AN129" s="124">
        <v>368</v>
      </c>
      <c r="AO129" s="125">
        <f t="shared" si="51"/>
        <v>1.5888984357122194E-3</v>
      </c>
      <c r="AP129" s="124">
        <v>0</v>
      </c>
      <c r="AQ129" s="125">
        <f t="shared" si="52"/>
        <v>0</v>
      </c>
      <c r="AR129" s="124">
        <v>126</v>
      </c>
      <c r="AS129" s="125">
        <f t="shared" si="53"/>
        <v>5.4402500787972732E-4</v>
      </c>
      <c r="AT129" s="124"/>
      <c r="AU129" s="125">
        <f t="shared" si="54"/>
        <v>0</v>
      </c>
      <c r="AV129" s="92">
        <f t="shared" si="24"/>
        <v>0</v>
      </c>
    </row>
    <row r="130" spans="1:48" ht="15">
      <c r="A130" s="122" t="s">
        <v>47</v>
      </c>
      <c r="B130" s="128" t="s">
        <v>134</v>
      </c>
      <c r="C130" s="124">
        <f t="shared" si="41"/>
        <v>218950</v>
      </c>
      <c r="D130" s="124">
        <v>216453</v>
      </c>
      <c r="E130" s="125">
        <f t="shared" si="39"/>
        <v>0.98859556976478646</v>
      </c>
      <c r="F130" s="124">
        <v>2497</v>
      </c>
      <c r="G130" s="125">
        <f t="shared" si="40"/>
        <v>1.1404430235213519E-2</v>
      </c>
      <c r="H130" s="124">
        <v>568</v>
      </c>
      <c r="I130" s="125">
        <f t="shared" si="42"/>
        <v>2.5941995889472483E-3</v>
      </c>
      <c r="J130" s="124">
        <v>103</v>
      </c>
      <c r="K130" s="125">
        <f t="shared" si="43"/>
        <v>4.7042703813656085E-4</v>
      </c>
      <c r="L130" s="124">
        <v>97</v>
      </c>
      <c r="M130" s="125">
        <f t="shared" si="44"/>
        <v>4.4302352135190681E-4</v>
      </c>
      <c r="N130" s="124">
        <v>0</v>
      </c>
      <c r="O130" s="125">
        <f t="shared" si="7"/>
        <v>0</v>
      </c>
      <c r="P130" s="124">
        <v>483</v>
      </c>
      <c r="Q130" s="125">
        <f t="shared" si="45"/>
        <v>2.2059831011646495E-3</v>
      </c>
      <c r="R130" s="124">
        <v>250</v>
      </c>
      <c r="S130" s="125">
        <f t="shared" si="46"/>
        <v>1.1418131993605847E-3</v>
      </c>
      <c r="T130" s="124">
        <v>25</v>
      </c>
      <c r="U130" s="125">
        <f t="shared" si="47"/>
        <v>1.1418131993605846E-4</v>
      </c>
      <c r="V130" s="124"/>
      <c r="W130" s="125">
        <f t="shared" si="11"/>
        <v>0</v>
      </c>
      <c r="X130" s="124"/>
      <c r="Y130" s="125">
        <f t="shared" si="12"/>
        <v>0</v>
      </c>
      <c r="Z130" s="124">
        <v>50</v>
      </c>
      <c r="AA130" s="125">
        <f t="shared" si="48"/>
        <v>2.2836263987211693E-4</v>
      </c>
      <c r="AB130" s="124">
        <v>0</v>
      </c>
      <c r="AC130" s="125">
        <f t="shared" si="49"/>
        <v>0</v>
      </c>
      <c r="AD130" s="124"/>
      <c r="AE130" s="125">
        <f t="shared" si="15"/>
        <v>0</v>
      </c>
      <c r="AF130" s="124"/>
      <c r="AG130" s="125">
        <f t="shared" si="16"/>
        <v>0</v>
      </c>
      <c r="AH130" s="124"/>
      <c r="AI130" s="125">
        <f t="shared" si="17"/>
        <v>0</v>
      </c>
      <c r="AJ130" s="124"/>
      <c r="AK130" s="125">
        <f t="shared" si="18"/>
        <v>0</v>
      </c>
      <c r="AL130" s="124">
        <v>0</v>
      </c>
      <c r="AM130" s="125">
        <f t="shared" si="50"/>
        <v>0</v>
      </c>
      <c r="AN130" s="124">
        <v>715</v>
      </c>
      <c r="AO130" s="125">
        <f t="shared" si="51"/>
        <v>3.265585750171272E-3</v>
      </c>
      <c r="AP130" s="124">
        <v>0</v>
      </c>
      <c r="AQ130" s="125">
        <f t="shared" si="52"/>
        <v>0</v>
      </c>
      <c r="AR130" s="124">
        <v>206</v>
      </c>
      <c r="AS130" s="125">
        <f t="shared" si="53"/>
        <v>9.4085407627312169E-4</v>
      </c>
      <c r="AT130" s="124"/>
      <c r="AU130" s="125">
        <f t="shared" si="54"/>
        <v>0</v>
      </c>
      <c r="AV130" s="92">
        <f t="shared" si="24"/>
        <v>0</v>
      </c>
    </row>
    <row r="131" spans="1:48" ht="15">
      <c r="A131" s="122" t="s">
        <v>72</v>
      </c>
      <c r="B131" s="128" t="s">
        <v>125</v>
      </c>
      <c r="C131" s="124">
        <f t="shared" si="41"/>
        <v>257043</v>
      </c>
      <c r="D131" s="124">
        <v>253874</v>
      </c>
      <c r="E131" s="125">
        <f t="shared" si="39"/>
        <v>0.98767132347506059</v>
      </c>
      <c r="F131" s="124">
        <v>3169</v>
      </c>
      <c r="G131" s="125">
        <f t="shared" si="40"/>
        <v>1.2328676524939406E-2</v>
      </c>
      <c r="H131" s="124">
        <v>0</v>
      </c>
      <c r="I131" s="125">
        <f t="shared" si="42"/>
        <v>0</v>
      </c>
      <c r="J131" s="124">
        <v>176</v>
      </c>
      <c r="K131" s="125">
        <f t="shared" si="43"/>
        <v>6.8471034029325836E-4</v>
      </c>
      <c r="L131" s="124">
        <v>127</v>
      </c>
      <c r="M131" s="125">
        <f t="shared" si="44"/>
        <v>4.9408075691615805E-4</v>
      </c>
      <c r="N131" s="124">
        <v>0</v>
      </c>
      <c r="O131" s="125">
        <f t="shared" si="7"/>
        <v>0</v>
      </c>
      <c r="P131" s="124">
        <v>1343</v>
      </c>
      <c r="Q131" s="125">
        <f t="shared" si="45"/>
        <v>5.2248067443968517E-3</v>
      </c>
      <c r="R131" s="124">
        <v>715</v>
      </c>
      <c r="S131" s="125">
        <f t="shared" si="46"/>
        <v>2.781635757441362E-3</v>
      </c>
      <c r="T131" s="124">
        <v>0</v>
      </c>
      <c r="U131" s="125">
        <f t="shared" si="47"/>
        <v>0</v>
      </c>
      <c r="V131" s="124"/>
      <c r="W131" s="125">
        <f t="shared" si="11"/>
        <v>0</v>
      </c>
      <c r="X131" s="124"/>
      <c r="Y131" s="125">
        <f t="shared" si="12"/>
        <v>0</v>
      </c>
      <c r="Z131" s="124">
        <v>360</v>
      </c>
      <c r="AA131" s="125">
        <f t="shared" si="48"/>
        <v>1.4005438778725739E-3</v>
      </c>
      <c r="AB131" s="124">
        <v>0</v>
      </c>
      <c r="AC131" s="125">
        <f t="shared" si="49"/>
        <v>0</v>
      </c>
      <c r="AD131" s="124"/>
      <c r="AE131" s="125">
        <f t="shared" si="15"/>
        <v>0</v>
      </c>
      <c r="AF131" s="124"/>
      <c r="AG131" s="125">
        <f t="shared" si="16"/>
        <v>0</v>
      </c>
      <c r="AH131" s="124"/>
      <c r="AI131" s="125">
        <f t="shared" si="17"/>
        <v>0</v>
      </c>
      <c r="AJ131" s="124"/>
      <c r="AK131" s="125">
        <f t="shared" si="18"/>
        <v>0</v>
      </c>
      <c r="AL131" s="124">
        <v>0</v>
      </c>
      <c r="AM131" s="125">
        <f t="shared" si="50"/>
        <v>0</v>
      </c>
      <c r="AN131" s="124">
        <v>442</v>
      </c>
      <c r="AO131" s="125">
        <f t="shared" si="51"/>
        <v>1.7195566500546602E-3</v>
      </c>
      <c r="AP131" s="124">
        <v>0</v>
      </c>
      <c r="AQ131" s="125">
        <f t="shared" si="52"/>
        <v>0</v>
      </c>
      <c r="AR131" s="124">
        <v>6</v>
      </c>
      <c r="AS131" s="125">
        <f t="shared" si="53"/>
        <v>2.3342397964542899E-5</v>
      </c>
      <c r="AT131" s="124">
        <v>0</v>
      </c>
      <c r="AU131" s="125">
        <f t="shared" si="54"/>
        <v>0</v>
      </c>
      <c r="AV131" s="92">
        <f t="shared" si="24"/>
        <v>0</v>
      </c>
    </row>
    <row r="132" spans="1:48" ht="15">
      <c r="A132" s="122" t="s">
        <v>72</v>
      </c>
      <c r="B132" s="128" t="s">
        <v>138</v>
      </c>
      <c r="C132" s="124">
        <f t="shared" si="41"/>
        <v>500964</v>
      </c>
      <c r="D132" s="124">
        <v>495090</v>
      </c>
      <c r="E132" s="125">
        <f t="shared" si="39"/>
        <v>0.98827460655855515</v>
      </c>
      <c r="F132" s="124">
        <v>5874</v>
      </c>
      <c r="G132" s="125">
        <f t="shared" si="40"/>
        <v>1.1725393441444893E-2</v>
      </c>
      <c r="H132" s="124">
        <v>0</v>
      </c>
      <c r="I132" s="125">
        <f t="shared" si="42"/>
        <v>0</v>
      </c>
      <c r="J132" s="124">
        <v>63</v>
      </c>
      <c r="K132" s="125">
        <f t="shared" si="43"/>
        <v>1.2575753946391359E-4</v>
      </c>
      <c r="L132" s="124">
        <v>88</v>
      </c>
      <c r="M132" s="125">
        <f t="shared" si="44"/>
        <v>1.7566132496546659E-4</v>
      </c>
      <c r="N132" s="124">
        <v>0</v>
      </c>
      <c r="O132" s="125">
        <f t="shared" si="7"/>
        <v>0</v>
      </c>
      <c r="P132" s="124">
        <v>2366</v>
      </c>
      <c r="Q132" s="125">
        <f t="shared" si="45"/>
        <v>4.7228942598669761E-3</v>
      </c>
      <c r="R132" s="124">
        <v>2326</v>
      </c>
      <c r="S132" s="125">
        <f t="shared" si="46"/>
        <v>4.6430482030644918E-3</v>
      </c>
      <c r="T132" s="124">
        <v>0</v>
      </c>
      <c r="U132" s="125">
        <f t="shared" si="47"/>
        <v>0</v>
      </c>
      <c r="V132" s="124"/>
      <c r="W132" s="125">
        <f t="shared" si="11"/>
        <v>0</v>
      </c>
      <c r="X132" s="124"/>
      <c r="Y132" s="125">
        <f t="shared" si="12"/>
        <v>0</v>
      </c>
      <c r="Z132" s="124">
        <v>0</v>
      </c>
      <c r="AA132" s="125">
        <f t="shared" si="48"/>
        <v>0</v>
      </c>
      <c r="AB132" s="124">
        <v>0</v>
      </c>
      <c r="AC132" s="125">
        <f t="shared" si="49"/>
        <v>0</v>
      </c>
      <c r="AD132" s="124"/>
      <c r="AE132" s="125">
        <f t="shared" si="15"/>
        <v>0</v>
      </c>
      <c r="AF132" s="124"/>
      <c r="AG132" s="125">
        <f t="shared" si="16"/>
        <v>0</v>
      </c>
      <c r="AH132" s="124"/>
      <c r="AI132" s="125">
        <f t="shared" si="17"/>
        <v>0</v>
      </c>
      <c r="AJ132" s="124"/>
      <c r="AK132" s="125">
        <f t="shared" si="18"/>
        <v>0</v>
      </c>
      <c r="AL132" s="124">
        <v>0</v>
      </c>
      <c r="AM132" s="125">
        <f t="shared" si="50"/>
        <v>0</v>
      </c>
      <c r="AN132" s="124">
        <v>1031</v>
      </c>
      <c r="AO132" s="125">
        <f t="shared" si="51"/>
        <v>2.058032114084046E-3</v>
      </c>
      <c r="AP132" s="124">
        <v>0</v>
      </c>
      <c r="AQ132" s="125">
        <f t="shared" si="52"/>
        <v>0</v>
      </c>
      <c r="AR132" s="124">
        <v>0</v>
      </c>
      <c r="AS132" s="125">
        <f t="shared" si="53"/>
        <v>0</v>
      </c>
      <c r="AT132" s="124">
        <v>0</v>
      </c>
      <c r="AU132" s="125">
        <f t="shared" si="54"/>
        <v>0</v>
      </c>
      <c r="AV132" s="92">
        <f t="shared" si="24"/>
        <v>0</v>
      </c>
    </row>
    <row r="133" spans="1:48" ht="15">
      <c r="A133" s="122" t="s">
        <v>72</v>
      </c>
      <c r="B133" s="128" t="s">
        <v>147</v>
      </c>
      <c r="C133" s="124">
        <f t="shared" si="41"/>
        <v>475451</v>
      </c>
      <c r="D133" s="124">
        <v>467681</v>
      </c>
      <c r="E133" s="125">
        <f t="shared" si="39"/>
        <v>0.98365762192108119</v>
      </c>
      <c r="F133" s="124">
        <v>7770</v>
      </c>
      <c r="G133" s="125">
        <f t="shared" si="40"/>
        <v>1.6342378078918755E-2</v>
      </c>
      <c r="H133" s="124">
        <v>0</v>
      </c>
      <c r="I133" s="125">
        <f t="shared" si="42"/>
        <v>0</v>
      </c>
      <c r="J133" s="124">
        <v>85</v>
      </c>
      <c r="K133" s="125">
        <f t="shared" si="43"/>
        <v>1.7877762377195547E-4</v>
      </c>
      <c r="L133" s="124">
        <v>106</v>
      </c>
      <c r="M133" s="125">
        <f t="shared" si="44"/>
        <v>2.2294621317443859E-4</v>
      </c>
      <c r="N133" s="124">
        <v>0</v>
      </c>
      <c r="O133" s="125">
        <f t="shared" si="7"/>
        <v>0</v>
      </c>
      <c r="P133" s="124">
        <v>4909</v>
      </c>
      <c r="Q133" s="125">
        <f t="shared" si="45"/>
        <v>1.0324933589370934E-2</v>
      </c>
      <c r="R133" s="124">
        <v>1256</v>
      </c>
      <c r="S133" s="125">
        <f t="shared" si="46"/>
        <v>2.6417022995008951E-3</v>
      </c>
      <c r="T133" s="124">
        <v>0</v>
      </c>
      <c r="U133" s="125">
        <f t="shared" si="47"/>
        <v>0</v>
      </c>
      <c r="V133" s="124"/>
      <c r="W133" s="125">
        <f t="shared" si="11"/>
        <v>0</v>
      </c>
      <c r="X133" s="124"/>
      <c r="Y133" s="125">
        <f t="shared" si="12"/>
        <v>0</v>
      </c>
      <c r="Z133" s="124">
        <v>0</v>
      </c>
      <c r="AA133" s="125">
        <f t="shared" si="48"/>
        <v>0</v>
      </c>
      <c r="AB133" s="124">
        <v>0</v>
      </c>
      <c r="AC133" s="125">
        <f t="shared" si="49"/>
        <v>0</v>
      </c>
      <c r="AD133" s="124"/>
      <c r="AE133" s="125">
        <f t="shared" si="15"/>
        <v>0</v>
      </c>
      <c r="AF133" s="124"/>
      <c r="AG133" s="125">
        <f t="shared" si="16"/>
        <v>0</v>
      </c>
      <c r="AH133" s="124"/>
      <c r="AI133" s="125">
        <f t="shared" si="17"/>
        <v>0</v>
      </c>
      <c r="AJ133" s="124"/>
      <c r="AK133" s="125">
        <f t="shared" si="18"/>
        <v>0</v>
      </c>
      <c r="AL133" s="124">
        <v>0</v>
      </c>
      <c r="AM133" s="125">
        <f t="shared" si="50"/>
        <v>0</v>
      </c>
      <c r="AN133" s="124">
        <v>1414</v>
      </c>
      <c r="AO133" s="125">
        <f t="shared" si="51"/>
        <v>2.9740183531005299E-3</v>
      </c>
      <c r="AP133" s="124">
        <v>0</v>
      </c>
      <c r="AQ133" s="125">
        <f t="shared" si="52"/>
        <v>0</v>
      </c>
      <c r="AR133" s="124">
        <v>0</v>
      </c>
      <c r="AS133" s="125">
        <f t="shared" si="53"/>
        <v>0</v>
      </c>
      <c r="AT133" s="124">
        <v>0</v>
      </c>
      <c r="AU133" s="125">
        <f t="shared" si="54"/>
        <v>0</v>
      </c>
      <c r="AV133" s="92">
        <f t="shared" si="24"/>
        <v>0</v>
      </c>
    </row>
    <row r="134" spans="1:48" ht="15">
      <c r="A134" s="122" t="s">
        <v>72</v>
      </c>
      <c r="B134" s="128" t="s">
        <v>133</v>
      </c>
      <c r="C134" s="124">
        <f t="shared" si="41"/>
        <v>376988</v>
      </c>
      <c r="D134" s="124">
        <v>369610</v>
      </c>
      <c r="E134" s="125">
        <f t="shared" si="39"/>
        <v>0.98042908527592387</v>
      </c>
      <c r="F134" s="124">
        <v>7378</v>
      </c>
      <c r="G134" s="125">
        <f t="shared" si="40"/>
        <v>1.9570914724076099E-2</v>
      </c>
      <c r="H134" s="124">
        <v>0</v>
      </c>
      <c r="I134" s="125">
        <f t="shared" si="42"/>
        <v>0</v>
      </c>
      <c r="J134" s="124">
        <v>187</v>
      </c>
      <c r="K134" s="125">
        <f t="shared" si="43"/>
        <v>4.9603700913556932E-4</v>
      </c>
      <c r="L134" s="124">
        <v>101</v>
      </c>
      <c r="M134" s="125">
        <f t="shared" si="44"/>
        <v>2.6791303701974599E-4</v>
      </c>
      <c r="N134" s="124">
        <v>0</v>
      </c>
      <c r="O134" s="125">
        <f t="shared" si="7"/>
        <v>0</v>
      </c>
      <c r="P134" s="124">
        <v>3346</v>
      </c>
      <c r="Q134" s="125">
        <f t="shared" si="45"/>
        <v>8.8756140779016838E-3</v>
      </c>
      <c r="R134" s="124">
        <v>1458</v>
      </c>
      <c r="S134" s="125">
        <f t="shared" si="46"/>
        <v>3.8674971086612837E-3</v>
      </c>
      <c r="T134" s="124">
        <v>0</v>
      </c>
      <c r="U134" s="125">
        <f t="shared" si="47"/>
        <v>0</v>
      </c>
      <c r="V134" s="124"/>
      <c r="W134" s="125">
        <f t="shared" si="11"/>
        <v>0</v>
      </c>
      <c r="X134" s="124"/>
      <c r="Y134" s="125">
        <f t="shared" si="12"/>
        <v>0</v>
      </c>
      <c r="Z134" s="124">
        <v>0</v>
      </c>
      <c r="AA134" s="125">
        <f t="shared" si="48"/>
        <v>0</v>
      </c>
      <c r="AB134" s="124">
        <v>0</v>
      </c>
      <c r="AC134" s="125">
        <f t="shared" si="49"/>
        <v>0</v>
      </c>
      <c r="AD134" s="124"/>
      <c r="AE134" s="125">
        <f t="shared" si="15"/>
        <v>0</v>
      </c>
      <c r="AF134" s="124"/>
      <c r="AG134" s="125">
        <f t="shared" si="16"/>
        <v>0</v>
      </c>
      <c r="AH134" s="124"/>
      <c r="AI134" s="125">
        <f t="shared" si="17"/>
        <v>0</v>
      </c>
      <c r="AJ134" s="124"/>
      <c r="AK134" s="125">
        <f t="shared" si="18"/>
        <v>0</v>
      </c>
      <c r="AL134" s="124">
        <v>0</v>
      </c>
      <c r="AM134" s="125">
        <f t="shared" si="50"/>
        <v>0</v>
      </c>
      <c r="AN134" s="124">
        <v>786</v>
      </c>
      <c r="AO134" s="125">
        <f t="shared" si="51"/>
        <v>2.0849470009655481E-3</v>
      </c>
      <c r="AP134" s="124">
        <v>0</v>
      </c>
      <c r="AQ134" s="125">
        <f t="shared" si="52"/>
        <v>0</v>
      </c>
      <c r="AR134" s="124">
        <v>1500</v>
      </c>
      <c r="AS134" s="125">
        <f t="shared" si="53"/>
        <v>3.9789064903922675E-3</v>
      </c>
      <c r="AT134" s="124">
        <v>0</v>
      </c>
      <c r="AU134" s="125">
        <f t="shared" si="54"/>
        <v>0</v>
      </c>
      <c r="AV134" s="92">
        <f t="shared" si="24"/>
        <v>0</v>
      </c>
    </row>
    <row r="135" spans="1:48" ht="15">
      <c r="A135" s="122" t="s">
        <v>72</v>
      </c>
      <c r="B135" s="128" t="s">
        <v>134</v>
      </c>
      <c r="C135" s="124">
        <f t="shared" si="41"/>
        <v>421734</v>
      </c>
      <c r="D135" s="124">
        <v>416226</v>
      </c>
      <c r="E135" s="125">
        <f t="shared" si="39"/>
        <v>0.9869396349357652</v>
      </c>
      <c r="F135" s="124">
        <v>5508</v>
      </c>
      <c r="G135" s="125">
        <f t="shared" si="40"/>
        <v>1.3060365064234802E-2</v>
      </c>
      <c r="H135" s="124">
        <v>0</v>
      </c>
      <c r="I135" s="125">
        <f t="shared" si="42"/>
        <v>0</v>
      </c>
      <c r="J135" s="124">
        <v>71</v>
      </c>
      <c r="K135" s="125">
        <f t="shared" si="43"/>
        <v>1.6835256346417411E-4</v>
      </c>
      <c r="L135" s="124">
        <v>114</v>
      </c>
      <c r="M135" s="125">
        <f t="shared" si="44"/>
        <v>2.7031256668895562E-4</v>
      </c>
      <c r="N135" s="124">
        <v>0</v>
      </c>
      <c r="O135" s="125">
        <f t="shared" si="7"/>
        <v>0</v>
      </c>
      <c r="P135" s="124">
        <v>2030</v>
      </c>
      <c r="Q135" s="125">
        <f t="shared" si="45"/>
        <v>4.8134606173559635E-3</v>
      </c>
      <c r="R135" s="124">
        <v>1817</v>
      </c>
      <c r="S135" s="125">
        <f t="shared" si="46"/>
        <v>4.3084029269634411E-3</v>
      </c>
      <c r="T135" s="124">
        <v>0</v>
      </c>
      <c r="U135" s="125">
        <f t="shared" si="47"/>
        <v>0</v>
      </c>
      <c r="V135" s="124"/>
      <c r="W135" s="125">
        <f t="shared" si="11"/>
        <v>0</v>
      </c>
      <c r="X135" s="124"/>
      <c r="Y135" s="125">
        <f t="shared" si="12"/>
        <v>0</v>
      </c>
      <c r="Z135" s="124">
        <v>385</v>
      </c>
      <c r="AA135" s="125">
        <f t="shared" si="48"/>
        <v>9.128977032916483E-4</v>
      </c>
      <c r="AB135" s="124">
        <v>0</v>
      </c>
      <c r="AC135" s="125">
        <f t="shared" si="49"/>
        <v>0</v>
      </c>
      <c r="AD135" s="124"/>
      <c r="AE135" s="125">
        <f t="shared" si="15"/>
        <v>0</v>
      </c>
      <c r="AF135" s="124"/>
      <c r="AG135" s="125">
        <f t="shared" si="16"/>
        <v>0</v>
      </c>
      <c r="AH135" s="124"/>
      <c r="AI135" s="125">
        <f t="shared" si="17"/>
        <v>0</v>
      </c>
      <c r="AJ135" s="124"/>
      <c r="AK135" s="125">
        <f t="shared" si="18"/>
        <v>0</v>
      </c>
      <c r="AL135" s="124">
        <v>0</v>
      </c>
      <c r="AM135" s="125">
        <f t="shared" si="50"/>
        <v>0</v>
      </c>
      <c r="AN135" s="124">
        <v>1086</v>
      </c>
      <c r="AO135" s="125">
        <f t="shared" si="51"/>
        <v>2.575082872142156E-3</v>
      </c>
      <c r="AP135" s="124">
        <v>0</v>
      </c>
      <c r="AQ135" s="125">
        <f t="shared" si="52"/>
        <v>0</v>
      </c>
      <c r="AR135" s="124">
        <v>0</v>
      </c>
      <c r="AS135" s="125">
        <f t="shared" si="53"/>
        <v>0</v>
      </c>
      <c r="AT135" s="124">
        <v>5</v>
      </c>
      <c r="AU135" s="129">
        <f t="shared" si="54"/>
        <v>1.1855814328462964E-5</v>
      </c>
      <c r="AV135" s="92">
        <f t="shared" si="24"/>
        <v>0</v>
      </c>
    </row>
    <row r="136" spans="1:48" ht="15">
      <c r="A136" s="122" t="s">
        <v>58</v>
      </c>
      <c r="B136" s="128" t="s">
        <v>147</v>
      </c>
      <c r="C136" s="124">
        <f t="shared" si="41"/>
        <v>155530</v>
      </c>
      <c r="D136" s="124">
        <v>153672</v>
      </c>
      <c r="E136" s="125">
        <f t="shared" si="39"/>
        <v>0.98805375168777732</v>
      </c>
      <c r="F136" s="124">
        <v>1858</v>
      </c>
      <c r="G136" s="125">
        <f t="shared" si="40"/>
        <v>1.1946248312222723E-2</v>
      </c>
      <c r="H136" s="124">
        <v>0</v>
      </c>
      <c r="I136" s="125">
        <f t="shared" si="42"/>
        <v>0</v>
      </c>
      <c r="J136" s="124">
        <v>54</v>
      </c>
      <c r="K136" s="125">
        <f t="shared" si="43"/>
        <v>3.4719989712595639E-4</v>
      </c>
      <c r="L136" s="124">
        <v>67</v>
      </c>
      <c r="M136" s="125">
        <f t="shared" si="44"/>
        <v>4.3078505754516811E-4</v>
      </c>
      <c r="N136" s="124">
        <v>0</v>
      </c>
      <c r="O136" s="125">
        <f t="shared" si="7"/>
        <v>0</v>
      </c>
      <c r="P136" s="124">
        <v>1125</v>
      </c>
      <c r="Q136" s="125">
        <f t="shared" si="45"/>
        <v>7.2333311901240918E-3</v>
      </c>
      <c r="R136" s="124">
        <v>336</v>
      </c>
      <c r="S136" s="125">
        <f t="shared" si="46"/>
        <v>2.1603549154503954E-3</v>
      </c>
      <c r="T136" s="124">
        <v>0</v>
      </c>
      <c r="U136" s="125">
        <f t="shared" si="47"/>
        <v>0</v>
      </c>
      <c r="V136" s="124"/>
      <c r="W136" s="125">
        <f t="shared" si="11"/>
        <v>0</v>
      </c>
      <c r="X136" s="124"/>
      <c r="Y136" s="125">
        <f t="shared" si="12"/>
        <v>0</v>
      </c>
      <c r="Z136" s="124">
        <v>0</v>
      </c>
      <c r="AA136" s="125">
        <f t="shared" si="48"/>
        <v>0</v>
      </c>
      <c r="AB136" s="124">
        <v>2</v>
      </c>
      <c r="AC136" s="125">
        <f t="shared" si="49"/>
        <v>1.2859255449109497E-5</v>
      </c>
      <c r="AD136" s="124"/>
      <c r="AE136" s="125">
        <f t="shared" si="15"/>
        <v>0</v>
      </c>
      <c r="AF136" s="124"/>
      <c r="AG136" s="125">
        <f t="shared" si="16"/>
        <v>0</v>
      </c>
      <c r="AH136" s="124"/>
      <c r="AI136" s="125">
        <f t="shared" si="17"/>
        <v>0</v>
      </c>
      <c r="AJ136" s="124"/>
      <c r="AK136" s="125">
        <f t="shared" si="18"/>
        <v>0</v>
      </c>
      <c r="AL136" s="124">
        <v>0</v>
      </c>
      <c r="AM136" s="125">
        <f t="shared" si="50"/>
        <v>0</v>
      </c>
      <c r="AN136" s="124">
        <v>274</v>
      </c>
      <c r="AO136" s="125">
        <f t="shared" si="51"/>
        <v>1.7617179965280011E-3</v>
      </c>
      <c r="AP136" s="124">
        <v>0</v>
      </c>
      <c r="AQ136" s="125">
        <f t="shared" si="52"/>
        <v>0</v>
      </c>
      <c r="AR136" s="124">
        <v>0</v>
      </c>
      <c r="AS136" s="125">
        <f t="shared" si="53"/>
        <v>0</v>
      </c>
      <c r="AT136" s="124">
        <v>0</v>
      </c>
      <c r="AU136" s="125">
        <f t="shared" si="54"/>
        <v>0</v>
      </c>
      <c r="AV136" s="92">
        <f t="shared" si="24"/>
        <v>0</v>
      </c>
    </row>
    <row r="137" spans="1:48" ht="15">
      <c r="A137" s="122" t="s">
        <v>58</v>
      </c>
      <c r="B137" s="128" t="s">
        <v>133</v>
      </c>
      <c r="C137" s="124">
        <f t="shared" si="41"/>
        <v>313842</v>
      </c>
      <c r="D137" s="124">
        <v>312274</v>
      </c>
      <c r="E137" s="125">
        <f t="shared" si="39"/>
        <v>0.99500385544318481</v>
      </c>
      <c r="F137" s="124">
        <v>1568</v>
      </c>
      <c r="G137" s="125">
        <f t="shared" si="40"/>
        <v>4.996144556815213E-3</v>
      </c>
      <c r="H137" s="124">
        <v>0</v>
      </c>
      <c r="I137" s="125">
        <f t="shared" si="42"/>
        <v>0</v>
      </c>
      <c r="J137" s="124">
        <v>41</v>
      </c>
      <c r="K137" s="125">
        <f t="shared" si="43"/>
        <v>1.3063898394733656E-4</v>
      </c>
      <c r="L137" s="124">
        <v>45</v>
      </c>
      <c r="M137" s="125">
        <f t="shared" si="44"/>
        <v>1.4338425067390598E-4</v>
      </c>
      <c r="N137" s="124">
        <v>0</v>
      </c>
      <c r="O137" s="125">
        <f t="shared" si="7"/>
        <v>0</v>
      </c>
      <c r="P137" s="124">
        <v>740</v>
      </c>
      <c r="Q137" s="125">
        <f t="shared" si="45"/>
        <v>2.3578743444153429E-3</v>
      </c>
      <c r="R137" s="124">
        <v>541</v>
      </c>
      <c r="S137" s="125">
        <f t="shared" si="46"/>
        <v>1.7237973247685142E-3</v>
      </c>
      <c r="T137" s="124">
        <v>0</v>
      </c>
      <c r="U137" s="125">
        <f t="shared" si="47"/>
        <v>0</v>
      </c>
      <c r="V137" s="124"/>
      <c r="W137" s="125">
        <f t="shared" si="11"/>
        <v>0</v>
      </c>
      <c r="X137" s="124"/>
      <c r="Y137" s="125">
        <f t="shared" si="12"/>
        <v>0</v>
      </c>
      <c r="Z137" s="124">
        <v>0</v>
      </c>
      <c r="AA137" s="125">
        <f t="shared" si="48"/>
        <v>0</v>
      </c>
      <c r="AB137" s="124">
        <v>2</v>
      </c>
      <c r="AC137" s="125">
        <f t="shared" si="49"/>
        <v>6.3726333632847104E-6</v>
      </c>
      <c r="AD137" s="124"/>
      <c r="AE137" s="125">
        <f t="shared" si="15"/>
        <v>0</v>
      </c>
      <c r="AF137" s="124"/>
      <c r="AG137" s="125">
        <f t="shared" si="16"/>
        <v>0</v>
      </c>
      <c r="AH137" s="124"/>
      <c r="AI137" s="125">
        <f t="shared" si="17"/>
        <v>0</v>
      </c>
      <c r="AJ137" s="124"/>
      <c r="AK137" s="125">
        <f t="shared" si="18"/>
        <v>0</v>
      </c>
      <c r="AL137" s="124">
        <v>0</v>
      </c>
      <c r="AM137" s="125">
        <f t="shared" si="50"/>
        <v>0</v>
      </c>
      <c r="AN137" s="124">
        <v>195</v>
      </c>
      <c r="AO137" s="125">
        <f t="shared" si="51"/>
        <v>6.2133175292025927E-4</v>
      </c>
      <c r="AP137" s="124">
        <v>0</v>
      </c>
      <c r="AQ137" s="125">
        <f t="shared" si="52"/>
        <v>0</v>
      </c>
      <c r="AR137" s="124">
        <v>0</v>
      </c>
      <c r="AS137" s="125">
        <f t="shared" si="53"/>
        <v>0</v>
      </c>
      <c r="AT137" s="124">
        <v>4</v>
      </c>
      <c r="AU137" s="129">
        <f t="shared" si="54"/>
        <v>1.2745266726569421E-5</v>
      </c>
      <c r="AV137" s="92">
        <f t="shared" si="24"/>
        <v>0</v>
      </c>
    </row>
    <row r="138" spans="1:48" ht="15">
      <c r="A138" s="122" t="s">
        <v>58</v>
      </c>
      <c r="B138" s="128" t="s">
        <v>134</v>
      </c>
      <c r="C138" s="124">
        <f t="shared" si="41"/>
        <v>356696</v>
      </c>
      <c r="D138" s="124">
        <v>354982</v>
      </c>
      <c r="E138" s="125">
        <f t="shared" si="39"/>
        <v>0.9951947877183932</v>
      </c>
      <c r="F138" s="124">
        <v>1714</v>
      </c>
      <c r="G138" s="125">
        <f t="shared" si="40"/>
        <v>4.8052122816067463E-3</v>
      </c>
      <c r="H138" s="124">
        <v>0</v>
      </c>
      <c r="I138" s="125">
        <f t="shared" si="42"/>
        <v>0</v>
      </c>
      <c r="J138" s="124">
        <v>4</v>
      </c>
      <c r="K138" s="125">
        <f t="shared" si="43"/>
        <v>1.1214030995581672E-5</v>
      </c>
      <c r="L138" s="124">
        <v>34</v>
      </c>
      <c r="M138" s="125">
        <f t="shared" si="44"/>
        <v>9.5319263462444217E-5</v>
      </c>
      <c r="N138" s="124">
        <v>0</v>
      </c>
      <c r="O138" s="125">
        <f t="shared" si="7"/>
        <v>0</v>
      </c>
      <c r="P138" s="124">
        <v>786</v>
      </c>
      <c r="Q138" s="125">
        <f t="shared" si="45"/>
        <v>2.2035570906317986E-3</v>
      </c>
      <c r="R138" s="124">
        <v>666</v>
      </c>
      <c r="S138" s="125">
        <f t="shared" si="46"/>
        <v>1.8671361607643484E-3</v>
      </c>
      <c r="T138" s="124">
        <v>0</v>
      </c>
      <c r="U138" s="125">
        <f t="shared" si="47"/>
        <v>0</v>
      </c>
      <c r="V138" s="124"/>
      <c r="W138" s="125">
        <f t="shared" si="11"/>
        <v>0</v>
      </c>
      <c r="X138" s="124"/>
      <c r="Y138" s="125">
        <f t="shared" si="12"/>
        <v>0</v>
      </c>
      <c r="Z138" s="124">
        <v>0</v>
      </c>
      <c r="AA138" s="125">
        <f t="shared" si="48"/>
        <v>0</v>
      </c>
      <c r="AB138" s="124">
        <v>24</v>
      </c>
      <c r="AC138" s="125">
        <f t="shared" si="49"/>
        <v>6.7284185973490027E-5</v>
      </c>
      <c r="AD138" s="124"/>
      <c r="AE138" s="125">
        <f t="shared" si="15"/>
        <v>0</v>
      </c>
      <c r="AF138" s="124"/>
      <c r="AG138" s="125">
        <f t="shared" si="16"/>
        <v>0</v>
      </c>
      <c r="AH138" s="124"/>
      <c r="AI138" s="125">
        <f t="shared" si="17"/>
        <v>0</v>
      </c>
      <c r="AJ138" s="124"/>
      <c r="AK138" s="125">
        <f t="shared" si="18"/>
        <v>0</v>
      </c>
      <c r="AL138" s="124">
        <v>0</v>
      </c>
      <c r="AM138" s="125">
        <f t="shared" si="50"/>
        <v>0</v>
      </c>
      <c r="AN138" s="124">
        <v>190</v>
      </c>
      <c r="AO138" s="125">
        <f t="shared" si="51"/>
        <v>5.3266647229012942E-4</v>
      </c>
      <c r="AP138" s="124">
        <v>0</v>
      </c>
      <c r="AQ138" s="125">
        <f t="shared" si="52"/>
        <v>0</v>
      </c>
      <c r="AR138" s="124">
        <v>0</v>
      </c>
      <c r="AS138" s="125">
        <f t="shared" si="53"/>
        <v>0</v>
      </c>
      <c r="AT138" s="124">
        <v>10</v>
      </c>
      <c r="AU138" s="129">
        <f t="shared" si="54"/>
        <v>2.8035077488954179E-5</v>
      </c>
      <c r="AV138" s="92">
        <f t="shared" si="24"/>
        <v>0</v>
      </c>
    </row>
    <row r="139" spans="1:48" ht="15">
      <c r="A139" s="122" t="s">
        <v>108</v>
      </c>
      <c r="B139" s="128" t="s">
        <v>126</v>
      </c>
      <c r="C139" s="124">
        <v>923540</v>
      </c>
      <c r="D139" s="124">
        <v>917790</v>
      </c>
      <c r="E139" s="125">
        <f t="shared" si="39"/>
        <v>0.99377395673170621</v>
      </c>
      <c r="F139" s="124">
        <v>5750</v>
      </c>
      <c r="G139" s="125">
        <f t="shared" si="40"/>
        <v>6.2260432682937393E-3</v>
      </c>
      <c r="H139" s="124">
        <v>170</v>
      </c>
      <c r="I139" s="125">
        <f t="shared" si="42"/>
        <v>1.8407432271477141E-4</v>
      </c>
      <c r="J139" s="124">
        <v>1058</v>
      </c>
      <c r="K139" s="125">
        <f t="shared" si="43"/>
        <v>1.145591961366048E-3</v>
      </c>
      <c r="L139" s="124">
        <v>499</v>
      </c>
      <c r="M139" s="125">
        <f t="shared" si="44"/>
        <v>5.4031227667453499E-4</v>
      </c>
      <c r="N139" s="124">
        <v>0</v>
      </c>
      <c r="O139" s="125">
        <f t="shared" si="7"/>
        <v>0</v>
      </c>
      <c r="P139" s="124">
        <v>114</v>
      </c>
      <c r="Q139" s="125">
        <f t="shared" si="45"/>
        <v>1.2343807523225849E-4</v>
      </c>
      <c r="R139" s="124">
        <v>1548</v>
      </c>
      <c r="S139" s="125">
        <f t="shared" si="46"/>
        <v>1.6761591268380362E-3</v>
      </c>
      <c r="T139" s="124">
        <v>0</v>
      </c>
      <c r="U139" s="125">
        <f t="shared" si="47"/>
        <v>0</v>
      </c>
      <c r="V139" s="124"/>
      <c r="W139" s="125">
        <f t="shared" si="11"/>
        <v>0</v>
      </c>
      <c r="X139" s="124"/>
      <c r="Y139" s="125">
        <f t="shared" si="12"/>
        <v>0</v>
      </c>
      <c r="Z139" s="124">
        <v>1920</v>
      </c>
      <c r="AA139" s="125">
        <f t="shared" si="48"/>
        <v>2.0789570565433006E-3</v>
      </c>
      <c r="AB139" s="124">
        <v>90</v>
      </c>
      <c r="AC139" s="125">
        <f t="shared" si="49"/>
        <v>9.745111202546723E-5</v>
      </c>
      <c r="AD139" s="124"/>
      <c r="AE139" s="125">
        <f t="shared" si="15"/>
        <v>0</v>
      </c>
      <c r="AF139" s="124"/>
      <c r="AG139" s="125">
        <f t="shared" si="16"/>
        <v>0</v>
      </c>
      <c r="AH139" s="124"/>
      <c r="AI139" s="125">
        <f t="shared" si="17"/>
        <v>0</v>
      </c>
      <c r="AJ139" s="124"/>
      <c r="AK139" s="125">
        <f t="shared" si="18"/>
        <v>0</v>
      </c>
      <c r="AL139" s="124">
        <v>83</v>
      </c>
      <c r="AM139" s="125">
        <f t="shared" si="50"/>
        <v>8.9871581090153108E-5</v>
      </c>
      <c r="AN139" s="124">
        <v>255</v>
      </c>
      <c r="AO139" s="125">
        <f t="shared" si="51"/>
        <v>2.7611148407215714E-4</v>
      </c>
      <c r="AP139" s="124">
        <v>13</v>
      </c>
      <c r="AQ139" s="125">
        <f t="shared" si="52"/>
        <v>1.4076271737011933E-5</v>
      </c>
      <c r="AR139" s="124">
        <v>0</v>
      </c>
      <c r="AS139" s="125">
        <f t="shared" si="53"/>
        <v>0</v>
      </c>
      <c r="AT139" s="124"/>
      <c r="AU139" s="125">
        <f t="shared" si="54"/>
        <v>0</v>
      </c>
      <c r="AV139" s="92">
        <f t="shared" si="24"/>
        <v>0</v>
      </c>
    </row>
    <row r="140" spans="1:48" ht="15">
      <c r="A140" s="122" t="s">
        <v>108</v>
      </c>
      <c r="B140" s="128" t="s">
        <v>131</v>
      </c>
      <c r="C140" s="124">
        <v>1220892</v>
      </c>
      <c r="D140" s="124">
        <v>1216612</v>
      </c>
      <c r="E140" s="125">
        <f t="shared" si="39"/>
        <v>0.99649436641406453</v>
      </c>
      <c r="F140" s="124">
        <v>4280</v>
      </c>
      <c r="G140" s="125">
        <f t="shared" si="40"/>
        <v>3.505633585935529E-3</v>
      </c>
      <c r="H140" s="124">
        <v>112</v>
      </c>
      <c r="I140" s="125">
        <f t="shared" si="42"/>
        <v>9.1736205987097961E-5</v>
      </c>
      <c r="J140" s="124">
        <v>158</v>
      </c>
      <c r="K140" s="125">
        <f t="shared" si="43"/>
        <v>1.2941357630322749E-4</v>
      </c>
      <c r="L140" s="124">
        <v>889</v>
      </c>
      <c r="M140" s="125">
        <f t="shared" si="44"/>
        <v>7.2815613502258999E-4</v>
      </c>
      <c r="N140" s="124">
        <v>0</v>
      </c>
      <c r="O140" s="125">
        <f t="shared" si="7"/>
        <v>0</v>
      </c>
      <c r="P140" s="124">
        <v>440</v>
      </c>
      <c r="Q140" s="125">
        <f t="shared" si="45"/>
        <v>3.6039223780645624E-4</v>
      </c>
      <c r="R140" s="124">
        <v>897</v>
      </c>
      <c r="S140" s="125">
        <f t="shared" si="46"/>
        <v>7.347087211645256E-4</v>
      </c>
      <c r="T140" s="124">
        <v>0</v>
      </c>
      <c r="U140" s="125">
        <f t="shared" si="47"/>
        <v>0</v>
      </c>
      <c r="V140" s="124"/>
      <c r="W140" s="125">
        <f t="shared" si="11"/>
        <v>0</v>
      </c>
      <c r="X140" s="124"/>
      <c r="Y140" s="125">
        <f t="shared" si="12"/>
        <v>0</v>
      </c>
      <c r="Z140" s="124">
        <v>667</v>
      </c>
      <c r="AA140" s="125">
        <f t="shared" si="48"/>
        <v>5.46321869583878E-4</v>
      </c>
      <c r="AB140" s="124">
        <v>0</v>
      </c>
      <c r="AC140" s="125">
        <f t="shared" si="49"/>
        <v>0</v>
      </c>
      <c r="AD140" s="124"/>
      <c r="AE140" s="125">
        <f t="shared" si="15"/>
        <v>0</v>
      </c>
      <c r="AF140" s="124"/>
      <c r="AG140" s="125">
        <f t="shared" si="16"/>
        <v>0</v>
      </c>
      <c r="AH140" s="124"/>
      <c r="AI140" s="125">
        <f t="shared" si="17"/>
        <v>0</v>
      </c>
      <c r="AJ140" s="124"/>
      <c r="AK140" s="125">
        <f t="shared" si="18"/>
        <v>0</v>
      </c>
      <c r="AL140" s="124">
        <v>89</v>
      </c>
      <c r="AM140" s="125">
        <f t="shared" si="50"/>
        <v>7.2897520829033198E-5</v>
      </c>
      <c r="AN140" s="124">
        <v>956</v>
      </c>
      <c r="AO140" s="125">
        <f t="shared" si="51"/>
        <v>7.8303404396130047E-4</v>
      </c>
      <c r="AP140" s="124">
        <v>32</v>
      </c>
      <c r="AQ140" s="125">
        <f t="shared" si="52"/>
        <v>2.6210344567742274E-5</v>
      </c>
      <c r="AR140" s="124">
        <v>40</v>
      </c>
      <c r="AS140" s="125">
        <f t="shared" si="53"/>
        <v>3.276293070967784E-5</v>
      </c>
      <c r="AT140" s="124"/>
      <c r="AU140" s="125">
        <f t="shared" si="54"/>
        <v>0</v>
      </c>
      <c r="AV140" s="92">
        <f t="shared" si="24"/>
        <v>0</v>
      </c>
    </row>
    <row r="141" spans="1:48" ht="15">
      <c r="A141" s="122" t="s">
        <v>108</v>
      </c>
      <c r="B141" s="128" t="s">
        <v>127</v>
      </c>
      <c r="C141" s="124">
        <f t="shared" ref="C141:C146" si="55">D141+F141</f>
        <v>1534702</v>
      </c>
      <c r="D141" s="124">
        <v>1519600</v>
      </c>
      <c r="E141" s="125">
        <f t="shared" si="39"/>
        <v>0.99015965314438892</v>
      </c>
      <c r="F141" s="124">
        <v>15102</v>
      </c>
      <c r="G141" s="125">
        <f t="shared" si="40"/>
        <v>9.8403468556110575E-3</v>
      </c>
      <c r="H141" s="124">
        <v>265</v>
      </c>
      <c r="I141" s="125">
        <f t="shared" si="42"/>
        <v>1.7267195846490068E-4</v>
      </c>
      <c r="J141" s="124">
        <v>2660</v>
      </c>
      <c r="K141" s="125">
        <f t="shared" si="43"/>
        <v>1.7332355076099463E-3</v>
      </c>
      <c r="L141" s="124">
        <v>1162</v>
      </c>
      <c r="M141" s="125">
        <f t="shared" si="44"/>
        <v>7.571502480611871E-4</v>
      </c>
      <c r="N141" s="124">
        <v>0</v>
      </c>
      <c r="O141" s="125">
        <f t="shared" si="7"/>
        <v>0</v>
      </c>
      <c r="P141" s="124">
        <v>1828</v>
      </c>
      <c r="Q141" s="125">
        <f t="shared" si="45"/>
        <v>1.1911107172597676E-3</v>
      </c>
      <c r="R141" s="124">
        <v>4956</v>
      </c>
      <c r="S141" s="125">
        <f t="shared" si="46"/>
        <v>3.2292914194416897E-3</v>
      </c>
      <c r="T141" s="124">
        <v>0</v>
      </c>
      <c r="U141" s="125">
        <f t="shared" si="47"/>
        <v>0</v>
      </c>
      <c r="V141" s="124"/>
      <c r="W141" s="125">
        <f t="shared" si="11"/>
        <v>0</v>
      </c>
      <c r="X141" s="124"/>
      <c r="Y141" s="125">
        <f t="shared" si="12"/>
        <v>0</v>
      </c>
      <c r="Z141" s="124">
        <v>976</v>
      </c>
      <c r="AA141" s="125">
        <f t="shared" si="48"/>
        <v>6.3595408098770969E-4</v>
      </c>
      <c r="AB141" s="124">
        <v>0</v>
      </c>
      <c r="AC141" s="125">
        <f t="shared" si="49"/>
        <v>0</v>
      </c>
      <c r="AD141" s="124"/>
      <c r="AE141" s="125">
        <f t="shared" si="15"/>
        <v>0</v>
      </c>
      <c r="AF141" s="124"/>
      <c r="AG141" s="125">
        <f t="shared" si="16"/>
        <v>0</v>
      </c>
      <c r="AH141" s="124"/>
      <c r="AI141" s="125">
        <f t="shared" si="17"/>
        <v>0</v>
      </c>
      <c r="AJ141" s="124"/>
      <c r="AK141" s="125">
        <f t="shared" si="18"/>
        <v>0</v>
      </c>
      <c r="AL141" s="124">
        <v>65</v>
      </c>
      <c r="AM141" s="125">
        <f t="shared" si="50"/>
        <v>4.2353499246107711E-5</v>
      </c>
      <c r="AN141" s="124">
        <v>3065</v>
      </c>
      <c r="AO141" s="125">
        <f t="shared" si="51"/>
        <v>1.997130387528002E-3</v>
      </c>
      <c r="AP141" s="124">
        <v>66</v>
      </c>
      <c r="AQ141" s="125">
        <f t="shared" si="52"/>
        <v>4.3005091542201681E-5</v>
      </c>
      <c r="AR141" s="124">
        <v>59</v>
      </c>
      <c r="AS141" s="125">
        <f t="shared" si="53"/>
        <v>3.8443945469543922E-5</v>
      </c>
      <c r="AT141" s="124"/>
      <c r="AU141" s="125">
        <f t="shared" si="54"/>
        <v>0</v>
      </c>
      <c r="AV141" s="92">
        <f t="shared" si="24"/>
        <v>0</v>
      </c>
    </row>
    <row r="142" spans="1:48" ht="15">
      <c r="A142" s="122" t="s">
        <v>108</v>
      </c>
      <c r="B142" s="128" t="s">
        <v>125</v>
      </c>
      <c r="C142" s="124">
        <f t="shared" si="55"/>
        <v>2285388</v>
      </c>
      <c r="D142" s="124">
        <v>2252783</v>
      </c>
      <c r="E142" s="125">
        <f t="shared" si="39"/>
        <v>0.98573327592513826</v>
      </c>
      <c r="F142" s="124">
        <v>32605</v>
      </c>
      <c r="G142" s="125">
        <f t="shared" si="40"/>
        <v>1.4266724074861686E-2</v>
      </c>
      <c r="H142" s="124">
        <v>2176</v>
      </c>
      <c r="I142" s="125">
        <f t="shared" si="42"/>
        <v>9.5213591740220922E-4</v>
      </c>
      <c r="J142" s="124">
        <v>3746</v>
      </c>
      <c r="K142" s="125">
        <f t="shared" si="43"/>
        <v>1.6391089828072958E-3</v>
      </c>
      <c r="L142" s="124">
        <v>2594</v>
      </c>
      <c r="M142" s="125">
        <f t="shared" si="44"/>
        <v>1.1350370265355379E-3</v>
      </c>
      <c r="N142" s="124">
        <v>0</v>
      </c>
      <c r="O142" s="125">
        <f t="shared" si="7"/>
        <v>0</v>
      </c>
      <c r="P142" s="124">
        <v>3505</v>
      </c>
      <c r="Q142" s="125">
        <f t="shared" si="45"/>
        <v>1.5336564294553046E-3</v>
      </c>
      <c r="R142" s="124">
        <v>9664</v>
      </c>
      <c r="S142" s="125">
        <f t="shared" si="46"/>
        <v>4.2286036331686348E-3</v>
      </c>
      <c r="T142" s="124">
        <v>0</v>
      </c>
      <c r="U142" s="125">
        <f t="shared" si="47"/>
        <v>0</v>
      </c>
      <c r="V142" s="124"/>
      <c r="W142" s="125">
        <f t="shared" si="11"/>
        <v>0</v>
      </c>
      <c r="X142" s="124"/>
      <c r="Y142" s="125">
        <f t="shared" si="12"/>
        <v>0</v>
      </c>
      <c r="Z142" s="124">
        <v>865</v>
      </c>
      <c r="AA142" s="125">
        <f t="shared" si="48"/>
        <v>3.7849152966585979E-4</v>
      </c>
      <c r="AB142" s="124">
        <v>0</v>
      </c>
      <c r="AC142" s="125">
        <f t="shared" si="49"/>
        <v>0</v>
      </c>
      <c r="AD142" s="124"/>
      <c r="AE142" s="125">
        <f t="shared" si="15"/>
        <v>0</v>
      </c>
      <c r="AF142" s="124"/>
      <c r="AG142" s="125">
        <f t="shared" si="16"/>
        <v>0</v>
      </c>
      <c r="AH142" s="124"/>
      <c r="AI142" s="125">
        <f t="shared" si="17"/>
        <v>0</v>
      </c>
      <c r="AJ142" s="124"/>
      <c r="AK142" s="125">
        <f t="shared" si="18"/>
        <v>0</v>
      </c>
      <c r="AL142" s="124">
        <v>1059</v>
      </c>
      <c r="AM142" s="125">
        <f t="shared" si="50"/>
        <v>4.6337864730190237E-4</v>
      </c>
      <c r="AN142" s="124">
        <v>7205</v>
      </c>
      <c r="AO142" s="125">
        <f t="shared" si="51"/>
        <v>3.1526375390086934E-3</v>
      </c>
      <c r="AP142" s="124">
        <v>1245</v>
      </c>
      <c r="AQ142" s="125">
        <f t="shared" si="52"/>
        <v>5.4476526524161329E-4</v>
      </c>
      <c r="AR142" s="124">
        <v>546</v>
      </c>
      <c r="AS142" s="125">
        <f t="shared" si="53"/>
        <v>2.3890910427463522E-4</v>
      </c>
      <c r="AT142" s="124"/>
      <c r="AU142" s="125">
        <f t="shared" si="54"/>
        <v>0</v>
      </c>
      <c r="AV142" s="92">
        <f t="shared" si="24"/>
        <v>0</v>
      </c>
    </row>
    <row r="143" spans="1:48" ht="15">
      <c r="A143" s="122" t="s">
        <v>108</v>
      </c>
      <c r="B143" s="128" t="s">
        <v>138</v>
      </c>
      <c r="C143" s="124">
        <f t="shared" si="55"/>
        <v>1925013</v>
      </c>
      <c r="D143" s="124">
        <v>1892137</v>
      </c>
      <c r="E143" s="125">
        <f t="shared" si="39"/>
        <v>0.9829216737757096</v>
      </c>
      <c r="F143" s="124">
        <v>32876</v>
      </c>
      <c r="G143" s="125">
        <f t="shared" si="40"/>
        <v>1.7078326224290435E-2</v>
      </c>
      <c r="H143" s="124">
        <v>599</v>
      </c>
      <c r="I143" s="125">
        <f t="shared" si="42"/>
        <v>3.1116672978312356E-4</v>
      </c>
      <c r="J143" s="124">
        <v>5316</v>
      </c>
      <c r="K143" s="125">
        <f t="shared" si="43"/>
        <v>2.761539792198806E-3</v>
      </c>
      <c r="L143" s="124">
        <v>2898</v>
      </c>
      <c r="M143" s="125">
        <f t="shared" si="44"/>
        <v>1.5054443788171819E-3</v>
      </c>
      <c r="N143" s="124">
        <v>0</v>
      </c>
      <c r="O143" s="125">
        <f t="shared" si="7"/>
        <v>0</v>
      </c>
      <c r="P143" s="124">
        <v>5097</v>
      </c>
      <c r="Q143" s="125">
        <f t="shared" si="45"/>
        <v>2.6477743267188324E-3</v>
      </c>
      <c r="R143" s="124">
        <v>8188</v>
      </c>
      <c r="S143" s="125">
        <f t="shared" si="46"/>
        <v>4.2534777687215615E-3</v>
      </c>
      <c r="T143" s="124">
        <v>0</v>
      </c>
      <c r="U143" s="125">
        <f t="shared" si="47"/>
        <v>0</v>
      </c>
      <c r="V143" s="124"/>
      <c r="W143" s="125">
        <f t="shared" si="11"/>
        <v>0</v>
      </c>
      <c r="X143" s="124"/>
      <c r="Y143" s="125">
        <f t="shared" si="12"/>
        <v>0</v>
      </c>
      <c r="Z143" s="124">
        <v>754</v>
      </c>
      <c r="AA143" s="125">
        <f t="shared" si="48"/>
        <v>3.9168566653835583E-4</v>
      </c>
      <c r="AB143" s="124">
        <v>0</v>
      </c>
      <c r="AC143" s="125">
        <f t="shared" si="49"/>
        <v>0</v>
      </c>
      <c r="AD143" s="124"/>
      <c r="AE143" s="125">
        <f t="shared" si="15"/>
        <v>0</v>
      </c>
      <c r="AF143" s="124"/>
      <c r="AG143" s="125">
        <f t="shared" si="16"/>
        <v>0</v>
      </c>
      <c r="AH143" s="124"/>
      <c r="AI143" s="125">
        <f t="shared" si="17"/>
        <v>0</v>
      </c>
      <c r="AJ143" s="124"/>
      <c r="AK143" s="125">
        <f t="shared" si="18"/>
        <v>0</v>
      </c>
      <c r="AL143" s="124">
        <v>210</v>
      </c>
      <c r="AM143" s="125">
        <f t="shared" si="50"/>
        <v>1.0909017237805667E-4</v>
      </c>
      <c r="AN143" s="124">
        <v>9648</v>
      </c>
      <c r="AO143" s="125">
        <f t="shared" si="51"/>
        <v>5.0119142052547179E-3</v>
      </c>
      <c r="AP143" s="124">
        <v>166</v>
      </c>
      <c r="AQ143" s="125">
        <f t="shared" si="52"/>
        <v>8.6233183879797171E-5</v>
      </c>
      <c r="AR143" s="124">
        <v>0</v>
      </c>
      <c r="AS143" s="125">
        <f t="shared" si="53"/>
        <v>0</v>
      </c>
      <c r="AT143" s="124"/>
      <c r="AU143" s="125">
        <f t="shared" si="54"/>
        <v>0</v>
      </c>
      <c r="AV143" s="92">
        <f t="shared" si="24"/>
        <v>0</v>
      </c>
    </row>
    <row r="144" spans="1:48" ht="15">
      <c r="A144" s="122" t="s">
        <v>108</v>
      </c>
      <c r="B144" s="128" t="s">
        <v>147</v>
      </c>
      <c r="C144" s="124">
        <f t="shared" si="55"/>
        <v>2114630</v>
      </c>
      <c r="D144" s="124">
        <v>2085582</v>
      </c>
      <c r="E144" s="125">
        <f t="shared" si="39"/>
        <v>0.98626331793268796</v>
      </c>
      <c r="F144" s="124">
        <v>29048</v>
      </c>
      <c r="G144" s="125">
        <f t="shared" si="40"/>
        <v>1.3736682067312012E-2</v>
      </c>
      <c r="H144" s="124">
        <v>725</v>
      </c>
      <c r="I144" s="125">
        <f t="shared" si="42"/>
        <v>3.4284957652166097E-4</v>
      </c>
      <c r="J144" s="124">
        <v>3319</v>
      </c>
      <c r="K144" s="125">
        <f t="shared" si="43"/>
        <v>1.5695417165177833E-3</v>
      </c>
      <c r="L144" s="124">
        <v>1700</v>
      </c>
      <c r="M144" s="125">
        <f t="shared" si="44"/>
        <v>8.0392314494734298E-4</v>
      </c>
      <c r="N144" s="124">
        <v>0</v>
      </c>
      <c r="O144" s="125">
        <f t="shared" si="7"/>
        <v>0</v>
      </c>
      <c r="P144" s="124">
        <v>4894</v>
      </c>
      <c r="Q144" s="125">
        <f t="shared" si="45"/>
        <v>2.3143528655131156E-3</v>
      </c>
      <c r="R144" s="124">
        <v>6852</v>
      </c>
      <c r="S144" s="125">
        <f t="shared" si="46"/>
        <v>3.2402831701054085E-3</v>
      </c>
      <c r="T144" s="124">
        <v>0</v>
      </c>
      <c r="U144" s="125">
        <f t="shared" si="47"/>
        <v>0</v>
      </c>
      <c r="V144" s="124"/>
      <c r="W144" s="125">
        <f t="shared" si="11"/>
        <v>0</v>
      </c>
      <c r="X144" s="124"/>
      <c r="Y144" s="125">
        <f t="shared" si="12"/>
        <v>0</v>
      </c>
      <c r="Z144" s="124">
        <v>304</v>
      </c>
      <c r="AA144" s="125">
        <f t="shared" si="48"/>
        <v>1.4376037415528959E-4</v>
      </c>
      <c r="AB144" s="124">
        <v>0</v>
      </c>
      <c r="AC144" s="125">
        <f t="shared" si="49"/>
        <v>0</v>
      </c>
      <c r="AD144" s="124"/>
      <c r="AE144" s="125">
        <f t="shared" si="15"/>
        <v>0</v>
      </c>
      <c r="AF144" s="124"/>
      <c r="AG144" s="125">
        <f t="shared" si="16"/>
        <v>0</v>
      </c>
      <c r="AH144" s="124"/>
      <c r="AI144" s="125">
        <f t="shared" si="17"/>
        <v>0</v>
      </c>
      <c r="AJ144" s="124"/>
      <c r="AK144" s="125">
        <f t="shared" si="18"/>
        <v>0</v>
      </c>
      <c r="AL144" s="124">
        <v>171</v>
      </c>
      <c r="AM144" s="125">
        <f t="shared" si="50"/>
        <v>8.0865210462350393E-5</v>
      </c>
      <c r="AN144" s="124">
        <v>10501</v>
      </c>
      <c r="AO144" s="125">
        <f t="shared" si="51"/>
        <v>4.9658805559364997E-3</v>
      </c>
      <c r="AP144" s="124">
        <v>582</v>
      </c>
      <c r="AQ144" s="125">
        <f t="shared" si="52"/>
        <v>2.7522545315256098E-4</v>
      </c>
      <c r="AR144" s="124">
        <v>0</v>
      </c>
      <c r="AS144" s="125">
        <f t="shared" si="53"/>
        <v>0</v>
      </c>
      <c r="AT144" s="124"/>
      <c r="AU144" s="125">
        <f t="shared" si="54"/>
        <v>0</v>
      </c>
      <c r="AV144" s="92">
        <f t="shared" si="24"/>
        <v>0</v>
      </c>
    </row>
    <row r="145" spans="1:48" ht="15">
      <c r="A145" s="122" t="s">
        <v>108</v>
      </c>
      <c r="B145" s="128" t="s">
        <v>133</v>
      </c>
      <c r="C145" s="124">
        <f t="shared" si="55"/>
        <v>1837714</v>
      </c>
      <c r="D145" s="124">
        <v>1810723</v>
      </c>
      <c r="E145" s="125">
        <f t="shared" si="39"/>
        <v>0.98531273092548677</v>
      </c>
      <c r="F145" s="124">
        <v>26991</v>
      </c>
      <c r="G145" s="125">
        <f t="shared" si="40"/>
        <v>1.4687269074513227E-2</v>
      </c>
      <c r="H145" s="124">
        <v>608</v>
      </c>
      <c r="I145" s="125">
        <f t="shared" si="42"/>
        <v>3.30845822581751E-4</v>
      </c>
      <c r="J145" s="124">
        <v>3986</v>
      </c>
      <c r="K145" s="125">
        <f t="shared" si="43"/>
        <v>2.1689990934389137E-3</v>
      </c>
      <c r="L145" s="124">
        <v>1503</v>
      </c>
      <c r="M145" s="125">
        <f t="shared" si="44"/>
        <v>8.1786393312561145E-4</v>
      </c>
      <c r="N145" s="124">
        <v>0</v>
      </c>
      <c r="O145" s="125">
        <f t="shared" si="7"/>
        <v>0</v>
      </c>
      <c r="P145" s="124">
        <v>3324</v>
      </c>
      <c r="Q145" s="125">
        <f t="shared" si="45"/>
        <v>1.808768937930494E-3</v>
      </c>
      <c r="R145" s="124">
        <v>7430</v>
      </c>
      <c r="S145" s="125">
        <f t="shared" si="46"/>
        <v>4.0430665489842275E-3</v>
      </c>
      <c r="T145" s="124">
        <v>0</v>
      </c>
      <c r="U145" s="125">
        <f t="shared" si="47"/>
        <v>0</v>
      </c>
      <c r="V145" s="124"/>
      <c r="W145" s="125">
        <f t="shared" si="11"/>
        <v>0</v>
      </c>
      <c r="X145" s="124"/>
      <c r="Y145" s="125">
        <f t="shared" si="12"/>
        <v>0</v>
      </c>
      <c r="Z145" s="124">
        <v>408</v>
      </c>
      <c r="AA145" s="125">
        <f t="shared" si="48"/>
        <v>2.2201495989038555E-4</v>
      </c>
      <c r="AB145" s="124">
        <v>0</v>
      </c>
      <c r="AC145" s="125">
        <f t="shared" si="49"/>
        <v>0</v>
      </c>
      <c r="AD145" s="124"/>
      <c r="AE145" s="125">
        <f t="shared" si="15"/>
        <v>0</v>
      </c>
      <c r="AF145" s="124"/>
      <c r="AG145" s="125">
        <f t="shared" si="16"/>
        <v>0</v>
      </c>
      <c r="AH145" s="124"/>
      <c r="AI145" s="125">
        <f t="shared" si="17"/>
        <v>0</v>
      </c>
      <c r="AJ145" s="124"/>
      <c r="AK145" s="125">
        <f t="shared" si="18"/>
        <v>0</v>
      </c>
      <c r="AL145" s="124">
        <v>459</v>
      </c>
      <c r="AM145" s="125">
        <f t="shared" si="50"/>
        <v>2.4976682987668376E-4</v>
      </c>
      <c r="AN145" s="124">
        <v>8275</v>
      </c>
      <c r="AO145" s="125">
        <f t="shared" si="51"/>
        <v>4.502876943855246E-3</v>
      </c>
      <c r="AP145" s="124">
        <v>864</v>
      </c>
      <c r="AQ145" s="125">
        <f t="shared" si="52"/>
        <v>4.7014932682669884E-4</v>
      </c>
      <c r="AR145" s="124">
        <v>134</v>
      </c>
      <c r="AS145" s="125">
        <f t="shared" si="53"/>
        <v>7.2916678003214869E-5</v>
      </c>
      <c r="AT145" s="124"/>
      <c r="AU145" s="125">
        <f t="shared" si="54"/>
        <v>0</v>
      </c>
      <c r="AV145" s="92">
        <f t="shared" si="24"/>
        <v>0</v>
      </c>
    </row>
    <row r="146" spans="1:48" ht="15">
      <c r="A146" s="122" t="s">
        <v>108</v>
      </c>
      <c r="B146" s="128" t="s">
        <v>134</v>
      </c>
      <c r="C146" s="124">
        <f t="shared" si="55"/>
        <v>1686431</v>
      </c>
      <c r="D146" s="124">
        <v>1660652</v>
      </c>
      <c r="E146" s="125">
        <f t="shared" si="39"/>
        <v>0.98471387207659256</v>
      </c>
      <c r="F146" s="124">
        <v>25779</v>
      </c>
      <c r="G146" s="125">
        <f t="shared" si="40"/>
        <v>1.5286127923407481E-2</v>
      </c>
      <c r="H146" s="124">
        <v>838</v>
      </c>
      <c r="I146" s="125">
        <f t="shared" si="42"/>
        <v>4.9690737421216754E-4</v>
      </c>
      <c r="J146" s="124">
        <v>1480</v>
      </c>
      <c r="K146" s="125">
        <f t="shared" si="43"/>
        <v>8.7759297593557049E-4</v>
      </c>
      <c r="L146" s="124">
        <v>1855</v>
      </c>
      <c r="M146" s="125">
        <f t="shared" si="44"/>
        <v>1.0999560610543805E-3</v>
      </c>
      <c r="N146" s="124">
        <v>0</v>
      </c>
      <c r="O146" s="125">
        <f t="shared" si="7"/>
        <v>0</v>
      </c>
      <c r="P146" s="124">
        <v>3448</v>
      </c>
      <c r="Q146" s="125">
        <f t="shared" si="45"/>
        <v>2.0445544466390856E-3</v>
      </c>
      <c r="R146" s="124">
        <v>7563</v>
      </c>
      <c r="S146" s="125">
        <f t="shared" si="46"/>
        <v>4.4846187006761613E-3</v>
      </c>
      <c r="T146" s="124">
        <v>0</v>
      </c>
      <c r="U146" s="125">
        <f t="shared" si="47"/>
        <v>0</v>
      </c>
      <c r="V146" s="124"/>
      <c r="W146" s="125">
        <f t="shared" si="11"/>
        <v>0</v>
      </c>
      <c r="X146" s="124"/>
      <c r="Y146" s="125">
        <f t="shared" si="12"/>
        <v>0</v>
      </c>
      <c r="Z146" s="124">
        <v>245</v>
      </c>
      <c r="AA146" s="125">
        <f t="shared" si="48"/>
        <v>1.4527721561095593E-4</v>
      </c>
      <c r="AB146" s="124">
        <v>0</v>
      </c>
      <c r="AC146" s="125">
        <f t="shared" si="49"/>
        <v>0</v>
      </c>
      <c r="AD146" s="124"/>
      <c r="AE146" s="125">
        <f t="shared" si="15"/>
        <v>0</v>
      </c>
      <c r="AF146" s="124"/>
      <c r="AG146" s="125">
        <f t="shared" si="16"/>
        <v>0</v>
      </c>
      <c r="AH146" s="124"/>
      <c r="AI146" s="125">
        <f t="shared" si="17"/>
        <v>0</v>
      </c>
      <c r="AJ146" s="124"/>
      <c r="AK146" s="125">
        <f t="shared" si="18"/>
        <v>0</v>
      </c>
      <c r="AL146" s="124">
        <v>1230</v>
      </c>
      <c r="AM146" s="125">
        <f t="shared" si="50"/>
        <v>7.2935091918969704E-4</v>
      </c>
      <c r="AN146" s="124">
        <v>7946</v>
      </c>
      <c r="AO146" s="125">
        <f t="shared" si="51"/>
        <v>4.7117255316108395E-3</v>
      </c>
      <c r="AP146" s="124">
        <v>786</v>
      </c>
      <c r="AQ146" s="125">
        <f t="shared" si="52"/>
        <v>4.6607302640902591E-4</v>
      </c>
      <c r="AR146" s="124">
        <v>388</v>
      </c>
      <c r="AS146" s="125">
        <f t="shared" si="53"/>
        <v>2.3007167206959549E-4</v>
      </c>
      <c r="AT146" s="124"/>
      <c r="AU146" s="125">
        <f t="shared" si="54"/>
        <v>0</v>
      </c>
      <c r="AV146" s="92">
        <f t="shared" si="24"/>
        <v>0</v>
      </c>
    </row>
    <row r="147" spans="1:48" ht="15.4">
      <c r="A147" s="122" t="s">
        <v>155</v>
      </c>
      <c r="B147" s="130" t="s">
        <v>126</v>
      </c>
      <c r="C147" s="124">
        <v>190434</v>
      </c>
      <c r="D147" s="124">
        <v>189631</v>
      </c>
      <c r="E147" s="125">
        <f t="shared" ref="E147:E247" si="56">D147/$C$3</f>
        <v>1.5477933674510476</v>
      </c>
      <c r="F147" s="124">
        <v>803</v>
      </c>
      <c r="G147" s="125">
        <f t="shared" ref="G147:G249" si="57">F147/$C$3</f>
        <v>6.5541924794110208E-3</v>
      </c>
      <c r="H147" s="131">
        <v>31</v>
      </c>
      <c r="I147" s="125">
        <f t="shared" ref="I147:I249" si="58">H147/$C$3</f>
        <v>2.5302611066219382E-4</v>
      </c>
      <c r="J147" s="131">
        <v>40</v>
      </c>
      <c r="K147" s="125">
        <f t="shared" ref="K147:K226" si="59">J147/$C$3</f>
        <v>3.2648530408025008E-4</v>
      </c>
      <c r="L147" s="131">
        <v>196</v>
      </c>
      <c r="M147" s="125">
        <f t="shared" ref="M147:M226" si="60">L147/$C$3</f>
        <v>1.5997779899932253E-3</v>
      </c>
      <c r="N147" s="124"/>
      <c r="O147" s="125">
        <f t="shared" si="7"/>
        <v>0</v>
      </c>
      <c r="P147" s="131">
        <v>214</v>
      </c>
      <c r="Q147" s="125">
        <f t="shared" ref="Q147:Q226" si="61">P147/$C$3</f>
        <v>1.746696376829338E-3</v>
      </c>
      <c r="R147" s="124"/>
      <c r="S147" s="125">
        <f t="shared" ref="S147:S182" si="62">R147/$C$3</f>
        <v>0</v>
      </c>
      <c r="T147" s="124"/>
      <c r="U147" s="125">
        <f t="shared" ref="U147:U182" si="63">T147/$C$3</f>
        <v>0</v>
      </c>
      <c r="V147" s="124"/>
      <c r="W147" s="125">
        <f t="shared" si="11"/>
        <v>0</v>
      </c>
      <c r="X147" s="124"/>
      <c r="Y147" s="125">
        <f t="shared" si="12"/>
        <v>0</v>
      </c>
      <c r="Z147" s="124"/>
      <c r="AA147" s="125">
        <f t="shared" ref="AA147:AA182" si="64">Z147/$C$3</f>
        <v>0</v>
      </c>
      <c r="AB147" s="131">
        <v>13</v>
      </c>
      <c r="AC147" s="125">
        <f t="shared" ref="AC147:AC226" si="65">AB147/$C$3</f>
        <v>1.0610772382608127E-4</v>
      </c>
      <c r="AD147" s="124"/>
      <c r="AE147" s="125">
        <f t="shared" si="15"/>
        <v>0</v>
      </c>
      <c r="AF147" s="124"/>
      <c r="AG147" s="125">
        <f t="shared" si="16"/>
        <v>0</v>
      </c>
      <c r="AH147" s="124"/>
      <c r="AI147" s="125">
        <f t="shared" si="17"/>
        <v>0</v>
      </c>
      <c r="AJ147" s="124"/>
      <c r="AK147" s="125">
        <f t="shared" si="18"/>
        <v>0</v>
      </c>
      <c r="AL147" s="131">
        <v>161</v>
      </c>
      <c r="AM147" s="125">
        <f t="shared" ref="AM147:AM226" si="66">AL147/$C$3</f>
        <v>1.3141033489230066E-3</v>
      </c>
      <c r="AN147" s="131">
        <v>148</v>
      </c>
      <c r="AO147" s="125">
        <f t="shared" ref="AO147:AO226" si="67">AN147/$C$3</f>
        <v>1.2079956250969253E-3</v>
      </c>
      <c r="AP147" s="124"/>
      <c r="AQ147" s="125">
        <f t="shared" ref="AQ147:AQ182" si="68">AP147/$C$3</f>
        <v>0</v>
      </c>
      <c r="AR147" s="124"/>
      <c r="AS147" s="125">
        <f t="shared" ref="AS147:AS182" si="69">AR147/$C$3</f>
        <v>0</v>
      </c>
      <c r="AT147" s="124"/>
      <c r="AU147" s="125">
        <f t="shared" ref="AU147:AU182" si="70">AT147/$C$3</f>
        <v>0</v>
      </c>
      <c r="AV147" s="92">
        <f t="shared" si="24"/>
        <v>0</v>
      </c>
    </row>
    <row r="148" spans="1:48" ht="15.4">
      <c r="A148" s="122" t="s">
        <v>155</v>
      </c>
      <c r="B148" s="130" t="s">
        <v>131</v>
      </c>
      <c r="C148" s="124">
        <v>158127</v>
      </c>
      <c r="D148" s="124">
        <v>157920</v>
      </c>
      <c r="E148" s="125">
        <f t="shared" si="56"/>
        <v>1.2889639805088273</v>
      </c>
      <c r="F148" s="124">
        <v>207</v>
      </c>
      <c r="G148" s="125">
        <f t="shared" si="57"/>
        <v>1.6895614486152942E-3</v>
      </c>
      <c r="H148" s="131">
        <v>7</v>
      </c>
      <c r="I148" s="125">
        <f t="shared" si="58"/>
        <v>5.7134928214043766E-5</v>
      </c>
      <c r="J148" s="131">
        <v>11</v>
      </c>
      <c r="K148" s="125">
        <f t="shared" si="59"/>
        <v>8.9783458622068779E-5</v>
      </c>
      <c r="L148" s="131">
        <v>50</v>
      </c>
      <c r="M148" s="125">
        <f t="shared" si="60"/>
        <v>4.0810663010031262E-4</v>
      </c>
      <c r="N148" s="124"/>
      <c r="O148" s="125">
        <f t="shared" si="7"/>
        <v>0</v>
      </c>
      <c r="P148" s="131">
        <v>55</v>
      </c>
      <c r="Q148" s="125">
        <f t="shared" si="61"/>
        <v>4.489172931103439E-4</v>
      </c>
      <c r="R148" s="124"/>
      <c r="S148" s="125">
        <f t="shared" si="62"/>
        <v>0</v>
      </c>
      <c r="T148" s="124"/>
      <c r="U148" s="125">
        <f t="shared" si="63"/>
        <v>0</v>
      </c>
      <c r="V148" s="124"/>
      <c r="W148" s="125">
        <f t="shared" si="11"/>
        <v>0</v>
      </c>
      <c r="X148" s="124"/>
      <c r="Y148" s="125">
        <f t="shared" si="12"/>
        <v>0</v>
      </c>
      <c r="Z148" s="124"/>
      <c r="AA148" s="125">
        <f t="shared" si="64"/>
        <v>0</v>
      </c>
      <c r="AB148" s="131">
        <v>4</v>
      </c>
      <c r="AC148" s="125">
        <f t="shared" si="65"/>
        <v>3.2648530408025006E-5</v>
      </c>
      <c r="AD148" s="124"/>
      <c r="AE148" s="125">
        <f t="shared" si="15"/>
        <v>0</v>
      </c>
      <c r="AF148" s="124"/>
      <c r="AG148" s="125">
        <f t="shared" si="16"/>
        <v>0</v>
      </c>
      <c r="AH148" s="124"/>
      <c r="AI148" s="125">
        <f t="shared" si="17"/>
        <v>0</v>
      </c>
      <c r="AJ148" s="124"/>
      <c r="AK148" s="125">
        <f t="shared" si="18"/>
        <v>0</v>
      </c>
      <c r="AL148" s="131">
        <v>41</v>
      </c>
      <c r="AM148" s="125">
        <f t="shared" si="66"/>
        <v>3.3464743668225636E-4</v>
      </c>
      <c r="AN148" s="131">
        <v>39</v>
      </c>
      <c r="AO148" s="125">
        <f t="shared" si="67"/>
        <v>3.1832317147824384E-4</v>
      </c>
      <c r="AP148" s="124"/>
      <c r="AQ148" s="125">
        <f t="shared" si="68"/>
        <v>0</v>
      </c>
      <c r="AR148" s="124"/>
      <c r="AS148" s="125">
        <f t="shared" si="69"/>
        <v>0</v>
      </c>
      <c r="AT148" s="124"/>
      <c r="AU148" s="125">
        <f t="shared" si="70"/>
        <v>0</v>
      </c>
      <c r="AV148" s="92">
        <f t="shared" si="24"/>
        <v>0</v>
      </c>
    </row>
    <row r="149" spans="1:48" ht="15">
      <c r="A149" s="122" t="s">
        <v>155</v>
      </c>
      <c r="B149" s="130" t="s">
        <v>127</v>
      </c>
      <c r="C149" s="124">
        <v>86472</v>
      </c>
      <c r="D149" s="124">
        <v>85166</v>
      </c>
      <c r="E149" s="125">
        <f t="shared" si="56"/>
        <v>0.69513618518246445</v>
      </c>
      <c r="F149" s="124">
        <v>1306</v>
      </c>
      <c r="G149" s="125">
        <f t="shared" si="57"/>
        <v>1.0659745178220166E-2</v>
      </c>
      <c r="H149" s="132">
        <v>50</v>
      </c>
      <c r="I149" s="125">
        <f t="shared" si="58"/>
        <v>4.0810663010031262E-4</v>
      </c>
      <c r="J149" s="132">
        <v>65</v>
      </c>
      <c r="K149" s="125">
        <f t="shared" si="59"/>
        <v>5.3053861913040644E-4</v>
      </c>
      <c r="L149" s="132">
        <v>316</v>
      </c>
      <c r="M149" s="125">
        <f t="shared" si="60"/>
        <v>2.5792339022339757E-3</v>
      </c>
      <c r="N149" s="124"/>
      <c r="O149" s="125">
        <f t="shared" si="7"/>
        <v>0</v>
      </c>
      <c r="P149" s="132">
        <v>348</v>
      </c>
      <c r="Q149" s="125">
        <f t="shared" si="61"/>
        <v>2.8404221454981756E-3</v>
      </c>
      <c r="R149" s="124"/>
      <c r="S149" s="125">
        <f t="shared" si="62"/>
        <v>0</v>
      </c>
      <c r="T149" s="124"/>
      <c r="U149" s="125">
        <f t="shared" si="63"/>
        <v>0</v>
      </c>
      <c r="V149" s="124"/>
      <c r="W149" s="125">
        <f t="shared" si="11"/>
        <v>0</v>
      </c>
      <c r="X149" s="124"/>
      <c r="Y149" s="125">
        <f t="shared" si="12"/>
        <v>0</v>
      </c>
      <c r="Z149" s="124"/>
      <c r="AA149" s="125">
        <f t="shared" si="64"/>
        <v>0</v>
      </c>
      <c r="AB149" s="132">
        <v>25</v>
      </c>
      <c r="AC149" s="125">
        <f t="shared" si="65"/>
        <v>2.0405331505015631E-4</v>
      </c>
      <c r="AD149" s="124"/>
      <c r="AE149" s="125">
        <f t="shared" si="15"/>
        <v>0</v>
      </c>
      <c r="AF149" s="124"/>
      <c r="AG149" s="125">
        <f t="shared" si="16"/>
        <v>0</v>
      </c>
      <c r="AH149" s="124"/>
      <c r="AI149" s="125">
        <f t="shared" si="17"/>
        <v>0</v>
      </c>
      <c r="AJ149" s="124"/>
      <c r="AK149" s="125">
        <f t="shared" si="18"/>
        <v>0</v>
      </c>
      <c r="AL149" s="132">
        <v>261</v>
      </c>
      <c r="AM149" s="125">
        <f t="shared" si="66"/>
        <v>2.1303166091236319E-3</v>
      </c>
      <c r="AN149" s="132">
        <v>241</v>
      </c>
      <c r="AO149" s="125">
        <f t="shared" si="67"/>
        <v>1.9670739570835068E-3</v>
      </c>
      <c r="AP149" s="124"/>
      <c r="AQ149" s="125">
        <f t="shared" si="68"/>
        <v>0</v>
      </c>
      <c r="AR149" s="124"/>
      <c r="AS149" s="125">
        <f t="shared" si="69"/>
        <v>0</v>
      </c>
      <c r="AT149" s="124"/>
      <c r="AU149" s="125">
        <f t="shared" si="70"/>
        <v>0</v>
      </c>
      <c r="AV149" s="92">
        <f t="shared" si="24"/>
        <v>0</v>
      </c>
    </row>
    <row r="150" spans="1:48" ht="15.4">
      <c r="A150" s="122" t="s">
        <v>155</v>
      </c>
      <c r="B150" s="130" t="s">
        <v>125</v>
      </c>
      <c r="C150" s="124">
        <v>153192</v>
      </c>
      <c r="D150" s="124">
        <v>152141</v>
      </c>
      <c r="E150" s="125">
        <f t="shared" si="56"/>
        <v>1.2417950162018332</v>
      </c>
      <c r="F150" s="124">
        <v>1051</v>
      </c>
      <c r="G150" s="125">
        <f t="shared" si="57"/>
        <v>8.5784013647085718E-3</v>
      </c>
      <c r="H150" s="131">
        <v>40</v>
      </c>
      <c r="I150" s="125">
        <f t="shared" si="58"/>
        <v>3.2648530408025008E-4</v>
      </c>
      <c r="J150" s="131">
        <v>53</v>
      </c>
      <c r="K150" s="125">
        <f t="shared" si="59"/>
        <v>4.3259302790633138E-4</v>
      </c>
      <c r="L150" s="131">
        <v>254</v>
      </c>
      <c r="M150" s="125">
        <f t="shared" si="60"/>
        <v>2.0731816809095882E-3</v>
      </c>
      <c r="N150" s="124"/>
      <c r="O150" s="125">
        <f t="shared" si="7"/>
        <v>0</v>
      </c>
      <c r="P150" s="131">
        <v>280</v>
      </c>
      <c r="Q150" s="125">
        <f t="shared" si="61"/>
        <v>2.2853971285617504E-3</v>
      </c>
      <c r="R150" s="124"/>
      <c r="S150" s="125">
        <f t="shared" si="62"/>
        <v>0</v>
      </c>
      <c r="T150" s="124"/>
      <c r="U150" s="125">
        <f t="shared" si="63"/>
        <v>0</v>
      </c>
      <c r="V150" s="124"/>
      <c r="W150" s="125">
        <f t="shared" si="11"/>
        <v>0</v>
      </c>
      <c r="X150" s="124"/>
      <c r="Y150" s="125">
        <f t="shared" si="12"/>
        <v>0</v>
      </c>
      <c r="Z150" s="124"/>
      <c r="AA150" s="125">
        <f t="shared" si="64"/>
        <v>0</v>
      </c>
      <c r="AB150" s="131">
        <v>20</v>
      </c>
      <c r="AC150" s="125">
        <f t="shared" si="65"/>
        <v>1.6324265204012504E-4</v>
      </c>
      <c r="AD150" s="124"/>
      <c r="AE150" s="125">
        <f t="shared" si="15"/>
        <v>0</v>
      </c>
      <c r="AF150" s="124"/>
      <c r="AG150" s="125">
        <f t="shared" si="16"/>
        <v>0</v>
      </c>
      <c r="AH150" s="124"/>
      <c r="AI150" s="125">
        <f t="shared" si="17"/>
        <v>0</v>
      </c>
      <c r="AJ150" s="124"/>
      <c r="AK150" s="125">
        <f t="shared" si="18"/>
        <v>0</v>
      </c>
      <c r="AL150" s="131">
        <v>210</v>
      </c>
      <c r="AM150" s="125">
        <f t="shared" si="66"/>
        <v>1.714047846421313E-3</v>
      </c>
      <c r="AN150" s="131">
        <v>194</v>
      </c>
      <c r="AO150" s="125">
        <f t="shared" si="67"/>
        <v>1.5834537247892129E-3</v>
      </c>
      <c r="AP150" s="124"/>
      <c r="AQ150" s="125">
        <f t="shared" si="68"/>
        <v>0</v>
      </c>
      <c r="AR150" s="124"/>
      <c r="AS150" s="125">
        <f t="shared" si="69"/>
        <v>0</v>
      </c>
      <c r="AT150" s="124"/>
      <c r="AU150" s="125">
        <f t="shared" si="70"/>
        <v>0</v>
      </c>
      <c r="AV150" s="92">
        <f t="shared" si="24"/>
        <v>0</v>
      </c>
    </row>
    <row r="151" spans="1:48" ht="15.4">
      <c r="A151" s="122" t="s">
        <v>155</v>
      </c>
      <c r="B151" s="130" t="s">
        <v>138</v>
      </c>
      <c r="C151" s="124">
        <v>147264</v>
      </c>
      <c r="D151" s="124">
        <v>145732</v>
      </c>
      <c r="E151" s="125">
        <f t="shared" si="56"/>
        <v>1.189483908355575</v>
      </c>
      <c r="F151" s="124">
        <v>1532</v>
      </c>
      <c r="G151" s="125">
        <f t="shared" si="57"/>
        <v>1.2504387146273579E-2</v>
      </c>
      <c r="H151" s="131">
        <v>60</v>
      </c>
      <c r="I151" s="125">
        <f t="shared" si="58"/>
        <v>4.8972795612037517E-4</v>
      </c>
      <c r="J151" s="131">
        <v>77</v>
      </c>
      <c r="K151" s="125">
        <f t="shared" si="59"/>
        <v>6.2848421035448146E-4</v>
      </c>
      <c r="L151" s="131">
        <v>370</v>
      </c>
      <c r="M151" s="125">
        <f t="shared" si="60"/>
        <v>3.0199890627423133E-3</v>
      </c>
      <c r="N151" s="124"/>
      <c r="O151" s="125">
        <f t="shared" si="7"/>
        <v>0</v>
      </c>
      <c r="P151" s="131">
        <v>409</v>
      </c>
      <c r="Q151" s="125">
        <f t="shared" si="61"/>
        <v>3.338312234220557E-3</v>
      </c>
      <c r="R151" s="124"/>
      <c r="S151" s="125">
        <f t="shared" si="62"/>
        <v>0</v>
      </c>
      <c r="T151" s="124"/>
      <c r="U151" s="125">
        <f t="shared" si="63"/>
        <v>0</v>
      </c>
      <c r="V151" s="124"/>
      <c r="W151" s="125">
        <f t="shared" si="11"/>
        <v>0</v>
      </c>
      <c r="X151" s="124"/>
      <c r="Y151" s="125">
        <f t="shared" si="12"/>
        <v>0</v>
      </c>
      <c r="Z151" s="124"/>
      <c r="AA151" s="125">
        <f t="shared" si="64"/>
        <v>0</v>
      </c>
      <c r="AB151" s="131">
        <v>25</v>
      </c>
      <c r="AC151" s="125">
        <f t="shared" si="65"/>
        <v>2.0405331505015631E-4</v>
      </c>
      <c r="AD151" s="124"/>
      <c r="AE151" s="125">
        <f t="shared" si="15"/>
        <v>0</v>
      </c>
      <c r="AF151" s="124"/>
      <c r="AG151" s="125">
        <f t="shared" si="16"/>
        <v>0</v>
      </c>
      <c r="AH151" s="124"/>
      <c r="AI151" s="125">
        <f t="shared" si="17"/>
        <v>0</v>
      </c>
      <c r="AJ151" s="124"/>
      <c r="AK151" s="125">
        <f t="shared" si="18"/>
        <v>0</v>
      </c>
      <c r="AL151" s="131">
        <v>308</v>
      </c>
      <c r="AM151" s="125">
        <f t="shared" si="66"/>
        <v>2.5139368414179258E-3</v>
      </c>
      <c r="AN151" s="131">
        <v>283</v>
      </c>
      <c r="AO151" s="125">
        <f t="shared" si="67"/>
        <v>2.3098835263677692E-3</v>
      </c>
      <c r="AP151" s="124"/>
      <c r="AQ151" s="125">
        <f t="shared" si="68"/>
        <v>0</v>
      </c>
      <c r="AR151" s="124"/>
      <c r="AS151" s="125">
        <f t="shared" si="69"/>
        <v>0</v>
      </c>
      <c r="AT151" s="124"/>
      <c r="AU151" s="125">
        <f t="shared" si="70"/>
        <v>0</v>
      </c>
      <c r="AV151" s="92">
        <f t="shared" si="24"/>
        <v>0</v>
      </c>
    </row>
    <row r="152" spans="1:48" ht="15.4">
      <c r="A152" s="122" t="s">
        <v>155</v>
      </c>
      <c r="B152" s="130" t="s">
        <v>147</v>
      </c>
      <c r="C152" s="124">
        <v>303221</v>
      </c>
      <c r="D152" s="124">
        <v>299903</v>
      </c>
      <c r="E152" s="125">
        <f t="shared" si="56"/>
        <v>2.4478480537394809</v>
      </c>
      <c r="F152" s="124">
        <v>3318</v>
      </c>
      <c r="G152" s="125">
        <f t="shared" si="57"/>
        <v>2.7081955973456744E-2</v>
      </c>
      <c r="H152" s="131">
        <v>128</v>
      </c>
      <c r="I152" s="125">
        <f t="shared" si="58"/>
        <v>1.0447529730568002E-3</v>
      </c>
      <c r="J152" s="131">
        <v>168</v>
      </c>
      <c r="K152" s="125">
        <f t="shared" si="59"/>
        <v>1.3712382771370504E-3</v>
      </c>
      <c r="L152" s="131">
        <v>803</v>
      </c>
      <c r="M152" s="125">
        <f t="shared" si="60"/>
        <v>6.5541924794110208E-3</v>
      </c>
      <c r="N152" s="124"/>
      <c r="O152" s="125">
        <f t="shared" si="7"/>
        <v>0</v>
      </c>
      <c r="P152" s="131">
        <v>884</v>
      </c>
      <c r="Q152" s="125">
        <f t="shared" si="61"/>
        <v>7.2153252201735268E-3</v>
      </c>
      <c r="R152" s="124"/>
      <c r="S152" s="125">
        <f t="shared" si="62"/>
        <v>0</v>
      </c>
      <c r="T152" s="124"/>
      <c r="U152" s="125">
        <f t="shared" si="63"/>
        <v>0</v>
      </c>
      <c r="V152" s="124"/>
      <c r="W152" s="125">
        <f t="shared" si="11"/>
        <v>0</v>
      </c>
      <c r="X152" s="124"/>
      <c r="Y152" s="125">
        <f t="shared" si="12"/>
        <v>0</v>
      </c>
      <c r="Z152" s="124"/>
      <c r="AA152" s="125">
        <f t="shared" si="64"/>
        <v>0</v>
      </c>
      <c r="AB152" s="131">
        <v>54</v>
      </c>
      <c r="AC152" s="125">
        <f t="shared" si="65"/>
        <v>4.4075516050833761E-4</v>
      </c>
      <c r="AD152" s="124"/>
      <c r="AE152" s="125">
        <f t="shared" si="15"/>
        <v>0</v>
      </c>
      <c r="AF152" s="124"/>
      <c r="AG152" s="125">
        <f t="shared" si="16"/>
        <v>0</v>
      </c>
      <c r="AH152" s="124"/>
      <c r="AI152" s="125">
        <f t="shared" si="17"/>
        <v>0</v>
      </c>
      <c r="AJ152" s="124"/>
      <c r="AK152" s="125">
        <f t="shared" si="18"/>
        <v>0</v>
      </c>
      <c r="AL152" s="131">
        <v>668</v>
      </c>
      <c r="AM152" s="125">
        <f t="shared" si="66"/>
        <v>5.4523045781401762E-3</v>
      </c>
      <c r="AN152" s="131">
        <v>613</v>
      </c>
      <c r="AO152" s="125">
        <f t="shared" si="67"/>
        <v>5.0033872850298328E-3</v>
      </c>
      <c r="AP152" s="124"/>
      <c r="AQ152" s="125">
        <f t="shared" si="68"/>
        <v>0</v>
      </c>
      <c r="AR152" s="124"/>
      <c r="AS152" s="125">
        <f t="shared" si="69"/>
        <v>0</v>
      </c>
      <c r="AT152" s="124"/>
      <c r="AU152" s="125">
        <f t="shared" si="70"/>
        <v>0</v>
      </c>
      <c r="AV152" s="92">
        <f t="shared" si="24"/>
        <v>0</v>
      </c>
    </row>
    <row r="153" spans="1:48" ht="15">
      <c r="A153" s="122" t="s">
        <v>155</v>
      </c>
      <c r="B153" s="130" t="s">
        <v>133</v>
      </c>
      <c r="C153" s="124">
        <v>244796</v>
      </c>
      <c r="D153" s="124">
        <v>241661</v>
      </c>
      <c r="E153" s="125">
        <f t="shared" si="56"/>
        <v>1.9724691267334329</v>
      </c>
      <c r="F153" s="124">
        <v>3135</v>
      </c>
      <c r="G153" s="125">
        <f t="shared" si="57"/>
        <v>2.5588285707289601E-2</v>
      </c>
      <c r="H153" s="132">
        <v>121</v>
      </c>
      <c r="I153" s="125">
        <f t="shared" si="58"/>
        <v>9.8761804484275646E-4</v>
      </c>
      <c r="J153" s="132">
        <v>157</v>
      </c>
      <c r="K153" s="125">
        <f t="shared" si="59"/>
        <v>1.2814548185149815E-3</v>
      </c>
      <c r="L153" s="132">
        <v>758</v>
      </c>
      <c r="M153" s="125">
        <f t="shared" si="60"/>
        <v>6.1868965123207395E-3</v>
      </c>
      <c r="N153" s="124"/>
      <c r="O153" s="125">
        <f t="shared" si="7"/>
        <v>0</v>
      </c>
      <c r="P153" s="132">
        <v>835</v>
      </c>
      <c r="Q153" s="125">
        <f t="shared" si="61"/>
        <v>6.8153807226752202E-3</v>
      </c>
      <c r="R153" s="124"/>
      <c r="S153" s="125">
        <f t="shared" si="62"/>
        <v>0</v>
      </c>
      <c r="T153" s="124"/>
      <c r="U153" s="125">
        <f t="shared" si="63"/>
        <v>0</v>
      </c>
      <c r="V153" s="124"/>
      <c r="W153" s="125">
        <f t="shared" si="11"/>
        <v>0</v>
      </c>
      <c r="X153" s="124"/>
      <c r="Y153" s="125">
        <f t="shared" si="12"/>
        <v>0</v>
      </c>
      <c r="Z153" s="124"/>
      <c r="AA153" s="125">
        <f t="shared" si="64"/>
        <v>0</v>
      </c>
      <c r="AB153" s="132">
        <v>54</v>
      </c>
      <c r="AC153" s="125">
        <f t="shared" si="65"/>
        <v>4.4075516050833761E-4</v>
      </c>
      <c r="AD153" s="124"/>
      <c r="AE153" s="125">
        <f t="shared" si="15"/>
        <v>0</v>
      </c>
      <c r="AF153" s="124"/>
      <c r="AG153" s="125">
        <f t="shared" si="16"/>
        <v>0</v>
      </c>
      <c r="AH153" s="124"/>
      <c r="AI153" s="125">
        <f t="shared" si="17"/>
        <v>0</v>
      </c>
      <c r="AJ153" s="124"/>
      <c r="AK153" s="125">
        <f t="shared" si="18"/>
        <v>0</v>
      </c>
      <c r="AL153" s="132">
        <v>631</v>
      </c>
      <c r="AM153" s="125">
        <f t="shared" si="66"/>
        <v>5.1503056718659448E-3</v>
      </c>
      <c r="AN153" s="132">
        <v>579</v>
      </c>
      <c r="AO153" s="125">
        <f t="shared" si="67"/>
        <v>4.7258747765616203E-3</v>
      </c>
      <c r="AP153" s="124"/>
      <c r="AQ153" s="125">
        <f t="shared" si="68"/>
        <v>0</v>
      </c>
      <c r="AR153" s="124"/>
      <c r="AS153" s="125">
        <f t="shared" si="69"/>
        <v>0</v>
      </c>
      <c r="AT153" s="124"/>
      <c r="AU153" s="125">
        <f t="shared" si="70"/>
        <v>0</v>
      </c>
      <c r="AV153" s="92">
        <f t="shared" si="24"/>
        <v>0</v>
      </c>
    </row>
    <row r="154" spans="1:48" ht="15">
      <c r="A154" s="122" t="s">
        <v>155</v>
      </c>
      <c r="B154" s="130" t="s">
        <v>134</v>
      </c>
      <c r="C154" s="124">
        <v>329428</v>
      </c>
      <c r="D154" s="124">
        <v>325112</v>
      </c>
      <c r="E154" s="125">
        <f t="shared" si="56"/>
        <v>2.6536072545034566</v>
      </c>
      <c r="F154" s="124">
        <v>4316</v>
      </c>
      <c r="G154" s="125">
        <f t="shared" si="57"/>
        <v>3.5227764310258987E-2</v>
      </c>
      <c r="H154" s="132">
        <v>166</v>
      </c>
      <c r="I154" s="125">
        <f t="shared" si="58"/>
        <v>1.3549140119330379E-3</v>
      </c>
      <c r="J154" s="132">
        <v>216</v>
      </c>
      <c r="K154" s="125">
        <f t="shared" si="59"/>
        <v>1.7630206420333504E-3</v>
      </c>
      <c r="L154" s="132">
        <v>1049</v>
      </c>
      <c r="M154" s="125">
        <f t="shared" si="60"/>
        <v>8.5620770995045586E-3</v>
      </c>
      <c r="N154" s="124"/>
      <c r="O154" s="125">
        <f t="shared" si="7"/>
        <v>0</v>
      </c>
      <c r="P154" s="132">
        <v>1150</v>
      </c>
      <c r="Q154" s="125">
        <f t="shared" si="61"/>
        <v>9.3864524923071898E-3</v>
      </c>
      <c r="R154" s="124"/>
      <c r="S154" s="125">
        <f t="shared" si="62"/>
        <v>0</v>
      </c>
      <c r="T154" s="124"/>
      <c r="U154" s="125">
        <f t="shared" si="63"/>
        <v>0</v>
      </c>
      <c r="V154" s="124"/>
      <c r="W154" s="125">
        <f t="shared" si="11"/>
        <v>0</v>
      </c>
      <c r="X154" s="124"/>
      <c r="Y154" s="125">
        <f t="shared" si="12"/>
        <v>0</v>
      </c>
      <c r="Z154" s="124"/>
      <c r="AA154" s="125">
        <f t="shared" si="64"/>
        <v>0</v>
      </c>
      <c r="AB154" s="132">
        <v>74</v>
      </c>
      <c r="AC154" s="125">
        <f t="shared" si="65"/>
        <v>6.0399781254846265E-4</v>
      </c>
      <c r="AD154" s="124"/>
      <c r="AE154" s="125">
        <f t="shared" si="15"/>
        <v>0</v>
      </c>
      <c r="AF154" s="124"/>
      <c r="AG154" s="125">
        <f t="shared" si="16"/>
        <v>0</v>
      </c>
      <c r="AH154" s="124"/>
      <c r="AI154" s="125">
        <f t="shared" si="17"/>
        <v>0</v>
      </c>
      <c r="AJ154" s="124"/>
      <c r="AK154" s="125">
        <f t="shared" si="18"/>
        <v>0</v>
      </c>
      <c r="AL154" s="132">
        <v>863</v>
      </c>
      <c r="AM154" s="125">
        <f t="shared" si="66"/>
        <v>7.0439204355313961E-3</v>
      </c>
      <c r="AN154" s="132">
        <v>798</v>
      </c>
      <c r="AO154" s="125">
        <f t="shared" si="67"/>
        <v>6.5133818164009889E-3</v>
      </c>
      <c r="AP154" s="124"/>
      <c r="AQ154" s="125">
        <f t="shared" si="68"/>
        <v>0</v>
      </c>
      <c r="AR154" s="124"/>
      <c r="AS154" s="125">
        <f t="shared" si="69"/>
        <v>0</v>
      </c>
      <c r="AT154" s="124"/>
      <c r="AU154" s="125">
        <f t="shared" si="70"/>
        <v>0</v>
      </c>
      <c r="AV154" s="92">
        <f t="shared" si="24"/>
        <v>0</v>
      </c>
    </row>
    <row r="155" spans="1:48" ht="15.4">
      <c r="A155" s="122" t="s">
        <v>151</v>
      </c>
      <c r="B155" s="130" t="s">
        <v>126</v>
      </c>
      <c r="C155" s="124">
        <v>224848</v>
      </c>
      <c r="D155" s="124">
        <v>224346</v>
      </c>
      <c r="E155" s="125">
        <f t="shared" si="56"/>
        <v>1.8311418007296947</v>
      </c>
      <c r="F155" s="124">
        <v>502</v>
      </c>
      <c r="G155" s="125">
        <f t="shared" si="57"/>
        <v>4.0973905662071387E-3</v>
      </c>
      <c r="H155" s="131">
        <v>16</v>
      </c>
      <c r="I155" s="125">
        <f t="shared" si="58"/>
        <v>1.3059412163210003E-4</v>
      </c>
      <c r="J155" s="131">
        <v>46</v>
      </c>
      <c r="K155" s="125">
        <f t="shared" si="59"/>
        <v>3.7545809969228758E-4</v>
      </c>
      <c r="L155" s="131">
        <v>155</v>
      </c>
      <c r="M155" s="125">
        <f t="shared" si="60"/>
        <v>1.265130553310969E-3</v>
      </c>
      <c r="N155" s="124"/>
      <c r="O155" s="125">
        <f t="shared" si="7"/>
        <v>0</v>
      </c>
      <c r="P155" s="131">
        <v>17</v>
      </c>
      <c r="Q155" s="125">
        <f t="shared" si="61"/>
        <v>1.3875625423410629E-4</v>
      </c>
      <c r="R155" s="124"/>
      <c r="S155" s="125">
        <f t="shared" si="62"/>
        <v>0</v>
      </c>
      <c r="T155" s="124"/>
      <c r="U155" s="125">
        <f t="shared" si="63"/>
        <v>0</v>
      </c>
      <c r="V155" s="124"/>
      <c r="W155" s="125">
        <f t="shared" si="11"/>
        <v>0</v>
      </c>
      <c r="X155" s="124"/>
      <c r="Y155" s="125">
        <f t="shared" si="12"/>
        <v>0</v>
      </c>
      <c r="Z155" s="124"/>
      <c r="AA155" s="125">
        <f t="shared" si="64"/>
        <v>0</v>
      </c>
      <c r="AB155" s="131">
        <v>25</v>
      </c>
      <c r="AC155" s="125">
        <f t="shared" si="65"/>
        <v>2.0405331505015631E-4</v>
      </c>
      <c r="AD155" s="124"/>
      <c r="AE155" s="125">
        <f t="shared" si="15"/>
        <v>0</v>
      </c>
      <c r="AF155" s="124"/>
      <c r="AG155" s="125">
        <f t="shared" si="16"/>
        <v>0</v>
      </c>
      <c r="AH155" s="124"/>
      <c r="AI155" s="125">
        <f t="shared" si="17"/>
        <v>0</v>
      </c>
      <c r="AJ155" s="124"/>
      <c r="AK155" s="125">
        <f t="shared" si="18"/>
        <v>0</v>
      </c>
      <c r="AL155" s="131">
        <v>101</v>
      </c>
      <c r="AM155" s="125">
        <f t="shared" si="66"/>
        <v>8.2437539280263148E-4</v>
      </c>
      <c r="AN155" s="131">
        <v>142</v>
      </c>
      <c r="AO155" s="125">
        <f t="shared" si="67"/>
        <v>1.1590228294848879E-3</v>
      </c>
      <c r="AP155" s="124"/>
      <c r="AQ155" s="125">
        <f t="shared" si="68"/>
        <v>0</v>
      </c>
      <c r="AR155" s="124"/>
      <c r="AS155" s="125">
        <f t="shared" si="69"/>
        <v>0</v>
      </c>
      <c r="AT155" s="124"/>
      <c r="AU155" s="125">
        <f t="shared" si="70"/>
        <v>0</v>
      </c>
      <c r="AV155" s="92">
        <f t="shared" si="24"/>
        <v>0</v>
      </c>
    </row>
    <row r="156" spans="1:48" ht="15.4">
      <c r="A156" s="122" t="s">
        <v>151</v>
      </c>
      <c r="B156" s="130" t="s">
        <v>131</v>
      </c>
      <c r="C156" s="124">
        <v>54808</v>
      </c>
      <c r="D156" s="124">
        <v>54703</v>
      </c>
      <c r="E156" s="125">
        <f t="shared" si="56"/>
        <v>0.44649313972754801</v>
      </c>
      <c r="F156" s="124">
        <v>105</v>
      </c>
      <c r="G156" s="125">
        <f t="shared" si="57"/>
        <v>8.5702392321065652E-4</v>
      </c>
      <c r="H156" s="131">
        <v>2</v>
      </c>
      <c r="I156" s="125">
        <f t="shared" si="58"/>
        <v>1.6324265204012503E-5</v>
      </c>
      <c r="J156" s="131">
        <v>5</v>
      </c>
      <c r="K156" s="125">
        <f t="shared" si="59"/>
        <v>4.081066301003126E-5</v>
      </c>
      <c r="L156" s="131">
        <v>15</v>
      </c>
      <c r="M156" s="125">
        <f t="shared" si="60"/>
        <v>1.2243198903009379E-4</v>
      </c>
      <c r="N156" s="124"/>
      <c r="O156" s="125">
        <f t="shared" si="7"/>
        <v>0</v>
      </c>
      <c r="P156" s="131">
        <v>25</v>
      </c>
      <c r="Q156" s="125">
        <f t="shared" si="61"/>
        <v>2.0405331505015631E-4</v>
      </c>
      <c r="R156" s="124"/>
      <c r="S156" s="125">
        <f t="shared" si="62"/>
        <v>0</v>
      </c>
      <c r="T156" s="124"/>
      <c r="U156" s="125">
        <f t="shared" si="63"/>
        <v>0</v>
      </c>
      <c r="V156" s="124"/>
      <c r="W156" s="125">
        <f t="shared" si="11"/>
        <v>0</v>
      </c>
      <c r="X156" s="124"/>
      <c r="Y156" s="125">
        <f t="shared" si="12"/>
        <v>0</v>
      </c>
      <c r="Z156" s="124"/>
      <c r="AA156" s="125">
        <f t="shared" si="64"/>
        <v>0</v>
      </c>
      <c r="AB156" s="131">
        <v>5</v>
      </c>
      <c r="AC156" s="125">
        <f t="shared" si="65"/>
        <v>4.081066301003126E-5</v>
      </c>
      <c r="AD156" s="124"/>
      <c r="AE156" s="125">
        <f t="shared" si="15"/>
        <v>0</v>
      </c>
      <c r="AF156" s="124"/>
      <c r="AG156" s="125">
        <f t="shared" si="16"/>
        <v>0</v>
      </c>
      <c r="AH156" s="124"/>
      <c r="AI156" s="125">
        <f t="shared" si="17"/>
        <v>0</v>
      </c>
      <c r="AJ156" s="124"/>
      <c r="AK156" s="125">
        <f t="shared" si="18"/>
        <v>0</v>
      </c>
      <c r="AL156" s="131">
        <v>18</v>
      </c>
      <c r="AM156" s="125">
        <f t="shared" si="66"/>
        <v>1.4691838683611255E-4</v>
      </c>
      <c r="AN156" s="131">
        <v>35</v>
      </c>
      <c r="AO156" s="125">
        <f t="shared" si="67"/>
        <v>2.856746410702188E-4</v>
      </c>
      <c r="AP156" s="124"/>
      <c r="AQ156" s="125">
        <f t="shared" si="68"/>
        <v>0</v>
      </c>
      <c r="AR156" s="124"/>
      <c r="AS156" s="125">
        <f t="shared" si="69"/>
        <v>0</v>
      </c>
      <c r="AT156" s="124"/>
      <c r="AU156" s="125">
        <f t="shared" si="70"/>
        <v>0</v>
      </c>
      <c r="AV156" s="92">
        <f t="shared" si="24"/>
        <v>0</v>
      </c>
    </row>
    <row r="157" spans="1:48" ht="15">
      <c r="A157" s="122" t="s">
        <v>151</v>
      </c>
      <c r="B157" s="130" t="s">
        <v>127</v>
      </c>
      <c r="C157" s="124">
        <v>225745</v>
      </c>
      <c r="D157" s="124">
        <v>223729</v>
      </c>
      <c r="E157" s="125">
        <f t="shared" si="56"/>
        <v>1.8261057649142567</v>
      </c>
      <c r="F157" s="124">
        <v>2016</v>
      </c>
      <c r="G157" s="125">
        <f t="shared" si="57"/>
        <v>1.6454859325644604E-2</v>
      </c>
      <c r="H157" s="132">
        <v>32</v>
      </c>
      <c r="I157" s="125">
        <f t="shared" si="58"/>
        <v>2.6118824326420005E-4</v>
      </c>
      <c r="J157" s="132">
        <v>78</v>
      </c>
      <c r="K157" s="125">
        <f t="shared" si="59"/>
        <v>6.3664634295648769E-4</v>
      </c>
      <c r="L157" s="132">
        <v>208</v>
      </c>
      <c r="M157" s="125">
        <f t="shared" si="60"/>
        <v>1.6977235812173004E-3</v>
      </c>
      <c r="N157" s="124"/>
      <c r="O157" s="125">
        <f t="shared" si="7"/>
        <v>0</v>
      </c>
      <c r="P157" s="132">
        <v>870</v>
      </c>
      <c r="Q157" s="125">
        <f t="shared" si="61"/>
        <v>7.1010553637454394E-3</v>
      </c>
      <c r="R157" s="124"/>
      <c r="S157" s="125">
        <f t="shared" si="62"/>
        <v>0</v>
      </c>
      <c r="T157" s="124"/>
      <c r="U157" s="125">
        <f t="shared" si="63"/>
        <v>0</v>
      </c>
      <c r="V157" s="124"/>
      <c r="W157" s="125">
        <f t="shared" si="11"/>
        <v>0</v>
      </c>
      <c r="X157" s="124"/>
      <c r="Y157" s="125">
        <f t="shared" si="12"/>
        <v>0</v>
      </c>
      <c r="Z157" s="124"/>
      <c r="AA157" s="125">
        <f t="shared" si="64"/>
        <v>0</v>
      </c>
      <c r="AB157" s="132">
        <v>35</v>
      </c>
      <c r="AC157" s="125">
        <f t="shared" si="65"/>
        <v>2.856746410702188E-4</v>
      </c>
      <c r="AD157" s="124"/>
      <c r="AE157" s="125">
        <f t="shared" si="15"/>
        <v>0</v>
      </c>
      <c r="AF157" s="124"/>
      <c r="AG157" s="125">
        <f t="shared" si="16"/>
        <v>0</v>
      </c>
      <c r="AH157" s="124"/>
      <c r="AI157" s="125">
        <f t="shared" si="17"/>
        <v>0</v>
      </c>
      <c r="AJ157" s="124"/>
      <c r="AK157" s="125">
        <f t="shared" si="18"/>
        <v>0</v>
      </c>
      <c r="AL157" s="132">
        <v>56</v>
      </c>
      <c r="AM157" s="125">
        <f t="shared" si="66"/>
        <v>4.5707942571235013E-4</v>
      </c>
      <c r="AN157" s="132">
        <v>737</v>
      </c>
      <c r="AO157" s="125">
        <f t="shared" si="67"/>
        <v>6.0154917276786079E-3</v>
      </c>
      <c r="AP157" s="124"/>
      <c r="AQ157" s="125">
        <f t="shared" si="68"/>
        <v>0</v>
      </c>
      <c r="AR157" s="124"/>
      <c r="AS157" s="125">
        <f t="shared" si="69"/>
        <v>0</v>
      </c>
      <c r="AT157" s="124"/>
      <c r="AU157" s="125">
        <f t="shared" si="70"/>
        <v>0</v>
      </c>
      <c r="AV157" s="92">
        <f t="shared" si="24"/>
        <v>0</v>
      </c>
    </row>
    <row r="158" spans="1:48" ht="15.4">
      <c r="A158" s="122" t="s">
        <v>151</v>
      </c>
      <c r="B158" s="130" t="s">
        <v>125</v>
      </c>
      <c r="C158" s="124">
        <v>613766</v>
      </c>
      <c r="D158" s="124">
        <v>607527</v>
      </c>
      <c r="E158" s="125">
        <f t="shared" si="56"/>
        <v>4.958715933299052</v>
      </c>
      <c r="F158" s="124">
        <v>6239</v>
      </c>
      <c r="G158" s="125">
        <f t="shared" si="57"/>
        <v>5.092354530391701E-2</v>
      </c>
      <c r="H158" s="131">
        <v>127</v>
      </c>
      <c r="I158" s="125">
        <f t="shared" si="58"/>
        <v>1.0365908404547941E-3</v>
      </c>
      <c r="J158" s="131">
        <v>198</v>
      </c>
      <c r="K158" s="125">
        <f t="shared" si="59"/>
        <v>1.616102255197238E-3</v>
      </c>
      <c r="L158" s="131">
        <v>1357</v>
      </c>
      <c r="M158" s="125">
        <f t="shared" si="60"/>
        <v>1.1076013940922485E-2</v>
      </c>
      <c r="N158" s="124"/>
      <c r="O158" s="125">
        <f t="shared" si="7"/>
        <v>0</v>
      </c>
      <c r="P158" s="131">
        <v>835</v>
      </c>
      <c r="Q158" s="125">
        <f t="shared" si="61"/>
        <v>6.8153807226752202E-3</v>
      </c>
      <c r="R158" s="124"/>
      <c r="S158" s="125">
        <f t="shared" si="62"/>
        <v>0</v>
      </c>
      <c r="T158" s="124"/>
      <c r="U158" s="125">
        <f t="shared" si="63"/>
        <v>0</v>
      </c>
      <c r="V158" s="124"/>
      <c r="W158" s="125">
        <f t="shared" si="11"/>
        <v>0</v>
      </c>
      <c r="X158" s="124"/>
      <c r="Y158" s="125">
        <f t="shared" si="12"/>
        <v>0</v>
      </c>
      <c r="Z158" s="124"/>
      <c r="AA158" s="125">
        <f t="shared" si="64"/>
        <v>0</v>
      </c>
      <c r="AB158" s="131">
        <v>36</v>
      </c>
      <c r="AC158" s="125">
        <f t="shared" si="65"/>
        <v>2.9383677367222509E-4</v>
      </c>
      <c r="AD158" s="124"/>
      <c r="AE158" s="125">
        <f t="shared" si="15"/>
        <v>0</v>
      </c>
      <c r="AF158" s="124"/>
      <c r="AG158" s="125">
        <f t="shared" si="16"/>
        <v>0</v>
      </c>
      <c r="AH158" s="124"/>
      <c r="AI158" s="125">
        <f t="shared" si="17"/>
        <v>0</v>
      </c>
      <c r="AJ158" s="124"/>
      <c r="AK158" s="125">
        <f t="shared" si="18"/>
        <v>0</v>
      </c>
      <c r="AL158" s="131">
        <v>217</v>
      </c>
      <c r="AM158" s="125">
        <f t="shared" si="66"/>
        <v>1.7711827746353568E-3</v>
      </c>
      <c r="AN158" s="131">
        <v>3469</v>
      </c>
      <c r="AO158" s="125">
        <f t="shared" si="67"/>
        <v>2.8314437996359691E-2</v>
      </c>
      <c r="AP158" s="124"/>
      <c r="AQ158" s="125">
        <f t="shared" si="68"/>
        <v>0</v>
      </c>
      <c r="AR158" s="124"/>
      <c r="AS158" s="125">
        <f t="shared" si="69"/>
        <v>0</v>
      </c>
      <c r="AT158" s="124"/>
      <c r="AU158" s="125">
        <f t="shared" si="70"/>
        <v>0</v>
      </c>
      <c r="AV158" s="92">
        <f t="shared" si="24"/>
        <v>0</v>
      </c>
    </row>
    <row r="159" spans="1:48" ht="15.4">
      <c r="A159" s="122" t="s">
        <v>151</v>
      </c>
      <c r="B159" s="130" t="s">
        <v>138</v>
      </c>
      <c r="C159" s="124">
        <v>473904</v>
      </c>
      <c r="D159" s="124">
        <v>468401</v>
      </c>
      <c r="E159" s="125">
        <f t="shared" si="56"/>
        <v>3.8231510729123306</v>
      </c>
      <c r="F159" s="124">
        <v>5503</v>
      </c>
      <c r="G159" s="125">
        <f t="shared" si="57"/>
        <v>4.4916215708840405E-2</v>
      </c>
      <c r="H159" s="131">
        <v>149</v>
      </c>
      <c r="I159" s="125">
        <f t="shared" si="58"/>
        <v>1.2161577576989316E-3</v>
      </c>
      <c r="J159" s="131">
        <v>284</v>
      </c>
      <c r="K159" s="125">
        <f t="shared" si="59"/>
        <v>2.3180456589697758E-3</v>
      </c>
      <c r="L159" s="131">
        <v>1348</v>
      </c>
      <c r="M159" s="125">
        <f t="shared" si="60"/>
        <v>1.1002554747504428E-2</v>
      </c>
      <c r="N159" s="124"/>
      <c r="O159" s="125">
        <f t="shared" si="7"/>
        <v>0</v>
      </c>
      <c r="P159" s="131">
        <v>3</v>
      </c>
      <c r="Q159" s="125">
        <f t="shared" si="61"/>
        <v>2.4486397806018756E-5</v>
      </c>
      <c r="R159" s="124"/>
      <c r="S159" s="125">
        <f t="shared" si="62"/>
        <v>0</v>
      </c>
      <c r="T159" s="124"/>
      <c r="U159" s="125">
        <f t="shared" si="63"/>
        <v>0</v>
      </c>
      <c r="V159" s="124"/>
      <c r="W159" s="125">
        <f t="shared" si="11"/>
        <v>0</v>
      </c>
      <c r="X159" s="124"/>
      <c r="Y159" s="125">
        <f t="shared" si="12"/>
        <v>0</v>
      </c>
      <c r="Z159" s="124"/>
      <c r="AA159" s="125">
        <f t="shared" si="64"/>
        <v>0</v>
      </c>
      <c r="AB159" s="131">
        <v>82</v>
      </c>
      <c r="AC159" s="125">
        <f t="shared" si="65"/>
        <v>6.6929487336451273E-4</v>
      </c>
      <c r="AD159" s="124"/>
      <c r="AE159" s="125">
        <f t="shared" si="15"/>
        <v>0</v>
      </c>
      <c r="AF159" s="124"/>
      <c r="AG159" s="125">
        <f t="shared" si="16"/>
        <v>0</v>
      </c>
      <c r="AH159" s="124"/>
      <c r="AI159" s="125">
        <f t="shared" si="17"/>
        <v>0</v>
      </c>
      <c r="AJ159" s="124"/>
      <c r="AK159" s="125">
        <f t="shared" si="18"/>
        <v>0</v>
      </c>
      <c r="AL159" s="131">
        <v>276</v>
      </c>
      <c r="AM159" s="125">
        <f t="shared" si="66"/>
        <v>2.2527485981537255E-3</v>
      </c>
      <c r="AN159" s="131">
        <v>3361</v>
      </c>
      <c r="AO159" s="125">
        <f t="shared" si="67"/>
        <v>2.7432927675343013E-2</v>
      </c>
      <c r="AP159" s="124"/>
      <c r="AQ159" s="125">
        <f t="shared" si="68"/>
        <v>0</v>
      </c>
      <c r="AR159" s="124"/>
      <c r="AS159" s="125">
        <f t="shared" si="69"/>
        <v>0</v>
      </c>
      <c r="AT159" s="124"/>
      <c r="AU159" s="125">
        <f t="shared" si="70"/>
        <v>0</v>
      </c>
      <c r="AV159" s="92">
        <f t="shared" si="24"/>
        <v>0</v>
      </c>
    </row>
    <row r="160" spans="1:48" ht="15.4">
      <c r="A160" s="122" t="s">
        <v>151</v>
      </c>
      <c r="B160" s="130" t="s">
        <v>147</v>
      </c>
      <c r="C160" s="124">
        <v>697985</v>
      </c>
      <c r="D160" s="124">
        <v>689598</v>
      </c>
      <c r="E160" s="125">
        <f t="shared" si="56"/>
        <v>5.6285903180783077</v>
      </c>
      <c r="F160" s="124">
        <v>8387</v>
      </c>
      <c r="G160" s="125">
        <f t="shared" si="57"/>
        <v>6.8455806133026431E-2</v>
      </c>
      <c r="H160" s="131">
        <v>161</v>
      </c>
      <c r="I160" s="125">
        <f t="shared" si="58"/>
        <v>1.3141033489230066E-3</v>
      </c>
      <c r="J160" s="131">
        <v>250</v>
      </c>
      <c r="K160" s="125">
        <f t="shared" si="59"/>
        <v>2.0405331505015632E-3</v>
      </c>
      <c r="L160" s="131">
        <v>1534</v>
      </c>
      <c r="M160" s="125">
        <f t="shared" si="60"/>
        <v>1.252071141147759E-2</v>
      </c>
      <c r="N160" s="124"/>
      <c r="O160" s="125">
        <f t="shared" si="7"/>
        <v>0</v>
      </c>
      <c r="P160" s="131">
        <v>224</v>
      </c>
      <c r="Q160" s="125">
        <f t="shared" si="61"/>
        <v>1.8283177028494005E-3</v>
      </c>
      <c r="R160" s="124"/>
      <c r="S160" s="125">
        <f t="shared" si="62"/>
        <v>0</v>
      </c>
      <c r="T160" s="124"/>
      <c r="U160" s="125">
        <f t="shared" si="63"/>
        <v>0</v>
      </c>
      <c r="V160" s="124"/>
      <c r="W160" s="125">
        <f t="shared" si="11"/>
        <v>0</v>
      </c>
      <c r="X160" s="124"/>
      <c r="Y160" s="125">
        <f t="shared" si="12"/>
        <v>0</v>
      </c>
      <c r="Z160" s="124"/>
      <c r="AA160" s="125">
        <f t="shared" si="64"/>
        <v>0</v>
      </c>
      <c r="AB160" s="131">
        <v>128</v>
      </c>
      <c r="AC160" s="125">
        <f t="shared" si="65"/>
        <v>1.0447529730568002E-3</v>
      </c>
      <c r="AD160" s="124"/>
      <c r="AE160" s="125">
        <f t="shared" si="15"/>
        <v>0</v>
      </c>
      <c r="AF160" s="124"/>
      <c r="AG160" s="125">
        <f t="shared" si="16"/>
        <v>0</v>
      </c>
      <c r="AH160" s="124"/>
      <c r="AI160" s="125">
        <f t="shared" si="17"/>
        <v>0</v>
      </c>
      <c r="AJ160" s="124"/>
      <c r="AK160" s="125">
        <f t="shared" si="18"/>
        <v>0</v>
      </c>
      <c r="AL160" s="131">
        <v>373</v>
      </c>
      <c r="AM160" s="125">
        <f t="shared" si="66"/>
        <v>3.0444754605483322E-3</v>
      </c>
      <c r="AN160" s="131">
        <v>5717</v>
      </c>
      <c r="AO160" s="125">
        <f t="shared" si="67"/>
        <v>4.6662912085669743E-2</v>
      </c>
      <c r="AP160" s="124"/>
      <c r="AQ160" s="125">
        <f t="shared" si="68"/>
        <v>0</v>
      </c>
      <c r="AR160" s="124"/>
      <c r="AS160" s="125">
        <f t="shared" si="69"/>
        <v>0</v>
      </c>
      <c r="AT160" s="124"/>
      <c r="AU160" s="125">
        <f t="shared" si="70"/>
        <v>0</v>
      </c>
      <c r="AV160" s="92">
        <f t="shared" si="24"/>
        <v>0</v>
      </c>
    </row>
    <row r="161" spans="1:48" ht="15">
      <c r="A161" s="122" t="s">
        <v>151</v>
      </c>
      <c r="B161" s="130" t="s">
        <v>133</v>
      </c>
      <c r="C161" s="124">
        <v>337924</v>
      </c>
      <c r="D161" s="124">
        <v>333077</v>
      </c>
      <c r="E161" s="125">
        <f t="shared" si="56"/>
        <v>2.7186186406784363</v>
      </c>
      <c r="F161" s="124">
        <v>4847</v>
      </c>
      <c r="G161" s="125">
        <f t="shared" si="57"/>
        <v>3.9561856721924304E-2</v>
      </c>
      <c r="H161" s="132">
        <v>81</v>
      </c>
      <c r="I161" s="125">
        <f t="shared" si="58"/>
        <v>6.6113274076250639E-4</v>
      </c>
      <c r="J161" s="132">
        <v>194</v>
      </c>
      <c r="K161" s="125">
        <f t="shared" si="59"/>
        <v>1.5834537247892129E-3</v>
      </c>
      <c r="L161" s="132">
        <v>1035</v>
      </c>
      <c r="M161" s="125">
        <f t="shared" si="60"/>
        <v>8.4478072430764703E-3</v>
      </c>
      <c r="N161" s="124"/>
      <c r="O161" s="125">
        <f t="shared" si="7"/>
        <v>0</v>
      </c>
      <c r="P161" s="132">
        <v>93</v>
      </c>
      <c r="Q161" s="125">
        <f t="shared" si="61"/>
        <v>7.5907833198658151E-4</v>
      </c>
      <c r="R161" s="124"/>
      <c r="S161" s="125">
        <f t="shared" si="62"/>
        <v>0</v>
      </c>
      <c r="T161" s="124"/>
      <c r="U161" s="125">
        <f t="shared" si="63"/>
        <v>0</v>
      </c>
      <c r="V161" s="124"/>
      <c r="W161" s="125">
        <f t="shared" si="11"/>
        <v>0</v>
      </c>
      <c r="X161" s="124"/>
      <c r="Y161" s="125">
        <f t="shared" si="12"/>
        <v>0</v>
      </c>
      <c r="Z161" s="124"/>
      <c r="AA161" s="125">
        <f t="shared" si="64"/>
        <v>0</v>
      </c>
      <c r="AB161" s="132">
        <v>78</v>
      </c>
      <c r="AC161" s="125">
        <f t="shared" si="65"/>
        <v>6.3664634295648769E-4</v>
      </c>
      <c r="AD161" s="124"/>
      <c r="AE161" s="125">
        <f t="shared" si="15"/>
        <v>0</v>
      </c>
      <c r="AF161" s="124"/>
      <c r="AG161" s="125">
        <f t="shared" si="16"/>
        <v>0</v>
      </c>
      <c r="AH161" s="124"/>
      <c r="AI161" s="125">
        <f t="shared" si="17"/>
        <v>0</v>
      </c>
      <c r="AJ161" s="124"/>
      <c r="AK161" s="125">
        <f t="shared" si="18"/>
        <v>0</v>
      </c>
      <c r="AL161" s="132">
        <v>232</v>
      </c>
      <c r="AM161" s="125">
        <f t="shared" si="66"/>
        <v>1.8936147636654506E-3</v>
      </c>
      <c r="AN161" s="132">
        <v>3134</v>
      </c>
      <c r="AO161" s="125">
        <f t="shared" si="67"/>
        <v>2.5580123574687596E-2</v>
      </c>
      <c r="AP161" s="124"/>
      <c r="AQ161" s="125">
        <f t="shared" si="68"/>
        <v>0</v>
      </c>
      <c r="AR161" s="124"/>
      <c r="AS161" s="125">
        <f t="shared" si="69"/>
        <v>0</v>
      </c>
      <c r="AT161" s="124"/>
      <c r="AU161" s="125">
        <f t="shared" si="70"/>
        <v>0</v>
      </c>
      <c r="AV161" s="92">
        <v>0</v>
      </c>
    </row>
    <row r="162" spans="1:48" ht="15">
      <c r="A162" s="122" t="s">
        <v>151</v>
      </c>
      <c r="B162" s="130" t="s">
        <v>134</v>
      </c>
      <c r="C162" s="124">
        <v>482534</v>
      </c>
      <c r="D162" s="124">
        <v>475981</v>
      </c>
      <c r="E162" s="125">
        <f t="shared" si="56"/>
        <v>3.8850200380355377</v>
      </c>
      <c r="F162" s="124">
        <v>6553</v>
      </c>
      <c r="G162" s="125">
        <f t="shared" si="57"/>
        <v>5.3486454940946969E-2</v>
      </c>
      <c r="H162" s="132">
        <v>67</v>
      </c>
      <c r="I162" s="125">
        <f t="shared" si="58"/>
        <v>5.4686288433441891E-4</v>
      </c>
      <c r="J162" s="132">
        <v>198</v>
      </c>
      <c r="K162" s="125">
        <f t="shared" si="59"/>
        <v>1.616102255197238E-3</v>
      </c>
      <c r="L162" s="132">
        <v>1161</v>
      </c>
      <c r="M162" s="125">
        <f t="shared" si="60"/>
        <v>9.4762359509292585E-3</v>
      </c>
      <c r="N162" s="124"/>
      <c r="O162" s="125">
        <f t="shared" si="7"/>
        <v>0</v>
      </c>
      <c r="P162" s="132">
        <v>741</v>
      </c>
      <c r="Q162" s="125">
        <f t="shared" si="61"/>
        <v>6.0481402580866333E-3</v>
      </c>
      <c r="R162" s="124"/>
      <c r="S162" s="125">
        <f t="shared" si="62"/>
        <v>0</v>
      </c>
      <c r="T162" s="124"/>
      <c r="U162" s="125">
        <f t="shared" si="63"/>
        <v>0</v>
      </c>
      <c r="V162" s="124"/>
      <c r="W162" s="125">
        <f t="shared" si="11"/>
        <v>0</v>
      </c>
      <c r="X162" s="124"/>
      <c r="Y162" s="125">
        <f t="shared" si="12"/>
        <v>0</v>
      </c>
      <c r="Z162" s="124"/>
      <c r="AA162" s="125">
        <f t="shared" si="64"/>
        <v>0</v>
      </c>
      <c r="AB162" s="132">
        <v>88</v>
      </c>
      <c r="AC162" s="125">
        <f t="shared" si="65"/>
        <v>7.1826766897655023E-4</v>
      </c>
      <c r="AD162" s="124"/>
      <c r="AE162" s="125">
        <f t="shared" si="15"/>
        <v>0</v>
      </c>
      <c r="AF162" s="124"/>
      <c r="AG162" s="125">
        <f t="shared" si="16"/>
        <v>0</v>
      </c>
      <c r="AH162" s="124"/>
      <c r="AI162" s="125">
        <f t="shared" si="17"/>
        <v>0</v>
      </c>
      <c r="AJ162" s="124"/>
      <c r="AK162" s="125">
        <f t="shared" si="18"/>
        <v>0</v>
      </c>
      <c r="AL162" s="132">
        <v>152</v>
      </c>
      <c r="AM162" s="125">
        <f t="shared" si="66"/>
        <v>1.2406441555049502E-3</v>
      </c>
      <c r="AN162" s="132">
        <v>4146</v>
      </c>
      <c r="AO162" s="125">
        <f t="shared" si="67"/>
        <v>3.3840201767917924E-2</v>
      </c>
      <c r="AP162" s="124"/>
      <c r="AQ162" s="125">
        <f t="shared" si="68"/>
        <v>0</v>
      </c>
      <c r="AR162" s="124"/>
      <c r="AS162" s="125">
        <f t="shared" si="69"/>
        <v>0</v>
      </c>
      <c r="AT162" s="124"/>
      <c r="AU162" s="125">
        <f t="shared" si="70"/>
        <v>0</v>
      </c>
      <c r="AV162" s="92">
        <f t="shared" ref="AV162:AV182" si="71">AR162+AL162+AB162+T162+R162+P162+L162+J162-F162+AT162+N162+H162+AP162+AN162+AJ162+AH162+AF162+AD162+Z162+X162+V162</f>
        <v>0</v>
      </c>
    </row>
    <row r="163" spans="1:48" ht="15.4">
      <c r="A163" s="122" t="s">
        <v>161</v>
      </c>
      <c r="B163" s="130" t="s">
        <v>126</v>
      </c>
      <c r="C163" s="124">
        <v>26668</v>
      </c>
      <c r="D163" s="124">
        <v>26500</v>
      </c>
      <c r="E163" s="125">
        <f t="shared" si="56"/>
        <v>0.21629651395316568</v>
      </c>
      <c r="F163" s="124">
        <v>168</v>
      </c>
      <c r="G163" s="125">
        <f t="shared" si="57"/>
        <v>1.3712382771370504E-3</v>
      </c>
      <c r="H163" s="131">
        <v>0</v>
      </c>
      <c r="I163" s="125">
        <f t="shared" si="58"/>
        <v>0</v>
      </c>
      <c r="J163" s="131">
        <v>0</v>
      </c>
      <c r="K163" s="125">
        <f t="shared" si="59"/>
        <v>0</v>
      </c>
      <c r="L163" s="131">
        <v>42</v>
      </c>
      <c r="M163" s="125">
        <f t="shared" si="60"/>
        <v>3.428095692842626E-4</v>
      </c>
      <c r="N163" s="124"/>
      <c r="O163" s="125">
        <f t="shared" si="7"/>
        <v>0</v>
      </c>
      <c r="P163" s="131">
        <v>87</v>
      </c>
      <c r="Q163" s="125">
        <f t="shared" si="61"/>
        <v>7.1010553637454389E-4</v>
      </c>
      <c r="R163" s="124"/>
      <c r="S163" s="125">
        <f t="shared" si="62"/>
        <v>0</v>
      </c>
      <c r="T163" s="124"/>
      <c r="U163" s="125">
        <f t="shared" si="63"/>
        <v>0</v>
      </c>
      <c r="V163" s="124"/>
      <c r="W163" s="125">
        <f t="shared" si="11"/>
        <v>0</v>
      </c>
      <c r="X163" s="124"/>
      <c r="Y163" s="125">
        <f t="shared" si="12"/>
        <v>0</v>
      </c>
      <c r="Z163" s="124"/>
      <c r="AA163" s="125">
        <f t="shared" si="64"/>
        <v>0</v>
      </c>
      <c r="AB163" s="131">
        <v>2</v>
      </c>
      <c r="AC163" s="125">
        <f t="shared" si="65"/>
        <v>1.6324265204012503E-5</v>
      </c>
      <c r="AD163" s="124"/>
      <c r="AE163" s="125">
        <f t="shared" si="15"/>
        <v>0</v>
      </c>
      <c r="AF163" s="124"/>
      <c r="AG163" s="125">
        <f t="shared" si="16"/>
        <v>0</v>
      </c>
      <c r="AH163" s="124"/>
      <c r="AI163" s="125">
        <f t="shared" si="17"/>
        <v>0</v>
      </c>
      <c r="AJ163" s="124"/>
      <c r="AK163" s="125">
        <f t="shared" si="18"/>
        <v>0</v>
      </c>
      <c r="AL163" s="131">
        <v>12</v>
      </c>
      <c r="AM163" s="125">
        <f t="shared" si="66"/>
        <v>9.7945591224075026E-5</v>
      </c>
      <c r="AN163" s="131">
        <v>25</v>
      </c>
      <c r="AO163" s="125">
        <f t="shared" si="67"/>
        <v>2.0405331505015631E-4</v>
      </c>
      <c r="AP163" s="124"/>
      <c r="AQ163" s="125">
        <f t="shared" si="68"/>
        <v>0</v>
      </c>
      <c r="AR163" s="124"/>
      <c r="AS163" s="125">
        <f t="shared" si="69"/>
        <v>0</v>
      </c>
      <c r="AT163" s="124"/>
      <c r="AU163" s="125">
        <f t="shared" si="70"/>
        <v>0</v>
      </c>
      <c r="AV163" s="92">
        <f t="shared" si="71"/>
        <v>0</v>
      </c>
    </row>
    <row r="164" spans="1:48" ht="15.4">
      <c r="A164" s="122" t="s">
        <v>161</v>
      </c>
      <c r="B164" s="130" t="s">
        <v>131</v>
      </c>
      <c r="C164" s="124">
        <v>19099</v>
      </c>
      <c r="D164" s="124">
        <v>19033</v>
      </c>
      <c r="E164" s="125">
        <f t="shared" si="56"/>
        <v>0.15534986981398499</v>
      </c>
      <c r="F164" s="124">
        <v>66</v>
      </c>
      <c r="G164" s="125">
        <f t="shared" si="57"/>
        <v>5.3870075173241268E-4</v>
      </c>
      <c r="H164" s="131">
        <v>0</v>
      </c>
      <c r="I164" s="125">
        <f t="shared" si="58"/>
        <v>0</v>
      </c>
      <c r="J164" s="131">
        <v>3</v>
      </c>
      <c r="K164" s="125">
        <f t="shared" si="59"/>
        <v>2.4486397806018756E-5</v>
      </c>
      <c r="L164" s="131">
        <v>16</v>
      </c>
      <c r="M164" s="125">
        <f t="shared" si="60"/>
        <v>1.3059412163210003E-4</v>
      </c>
      <c r="N164" s="124"/>
      <c r="O164" s="125">
        <f t="shared" si="7"/>
        <v>0</v>
      </c>
      <c r="P164" s="131">
        <v>28</v>
      </c>
      <c r="Q164" s="125">
        <f t="shared" si="61"/>
        <v>2.2853971285617506E-4</v>
      </c>
      <c r="R164" s="124"/>
      <c r="S164" s="125">
        <f t="shared" si="62"/>
        <v>0</v>
      </c>
      <c r="T164" s="124"/>
      <c r="U164" s="125">
        <f t="shared" si="63"/>
        <v>0</v>
      </c>
      <c r="V164" s="124"/>
      <c r="W164" s="125">
        <f t="shared" si="11"/>
        <v>0</v>
      </c>
      <c r="X164" s="124"/>
      <c r="Y164" s="125">
        <f t="shared" si="12"/>
        <v>0</v>
      </c>
      <c r="Z164" s="124"/>
      <c r="AA164" s="125">
        <f t="shared" si="64"/>
        <v>0</v>
      </c>
      <c r="AB164" s="131">
        <v>5</v>
      </c>
      <c r="AC164" s="125">
        <f t="shared" si="65"/>
        <v>4.081066301003126E-5</v>
      </c>
      <c r="AD164" s="124"/>
      <c r="AE164" s="125">
        <f t="shared" si="15"/>
        <v>0</v>
      </c>
      <c r="AF164" s="124"/>
      <c r="AG164" s="125">
        <f t="shared" si="16"/>
        <v>0</v>
      </c>
      <c r="AH164" s="124"/>
      <c r="AI164" s="125">
        <f t="shared" si="17"/>
        <v>0</v>
      </c>
      <c r="AJ164" s="124"/>
      <c r="AK164" s="125">
        <f t="shared" si="18"/>
        <v>0</v>
      </c>
      <c r="AL164" s="131">
        <v>14</v>
      </c>
      <c r="AM164" s="125">
        <f t="shared" si="66"/>
        <v>1.1426985642808753E-4</v>
      </c>
      <c r="AN164" s="131">
        <v>0</v>
      </c>
      <c r="AO164" s="125">
        <f t="shared" si="67"/>
        <v>0</v>
      </c>
      <c r="AP164" s="124"/>
      <c r="AQ164" s="125">
        <f t="shared" si="68"/>
        <v>0</v>
      </c>
      <c r="AR164" s="124"/>
      <c r="AS164" s="125">
        <f t="shared" si="69"/>
        <v>0</v>
      </c>
      <c r="AT164" s="124"/>
      <c r="AU164" s="125">
        <f t="shared" si="70"/>
        <v>0</v>
      </c>
      <c r="AV164" s="92">
        <f t="shared" si="71"/>
        <v>0</v>
      </c>
    </row>
    <row r="165" spans="1:48" ht="15">
      <c r="A165" s="122" t="s">
        <v>161</v>
      </c>
      <c r="B165" s="130" t="s">
        <v>127</v>
      </c>
      <c r="C165" s="124">
        <v>59471</v>
      </c>
      <c r="D165" s="124">
        <v>58635</v>
      </c>
      <c r="E165" s="125">
        <f t="shared" si="56"/>
        <v>0.47858664511863658</v>
      </c>
      <c r="F165" s="124">
        <v>836</v>
      </c>
      <c r="G165" s="125">
        <f t="shared" si="57"/>
        <v>6.8235428552772268E-3</v>
      </c>
      <c r="H165" s="132">
        <v>18</v>
      </c>
      <c r="I165" s="125">
        <f t="shared" si="58"/>
        <v>1.4691838683611255E-4</v>
      </c>
      <c r="J165" s="132">
        <v>45</v>
      </c>
      <c r="K165" s="125">
        <f t="shared" si="59"/>
        <v>3.6729596709028135E-4</v>
      </c>
      <c r="L165" s="132">
        <v>150</v>
      </c>
      <c r="M165" s="125">
        <f t="shared" si="60"/>
        <v>1.2243198903009378E-3</v>
      </c>
      <c r="N165" s="124"/>
      <c r="O165" s="125">
        <f t="shared" si="7"/>
        <v>0</v>
      </c>
      <c r="P165" s="132">
        <v>245</v>
      </c>
      <c r="Q165" s="125">
        <f t="shared" si="61"/>
        <v>1.9997224874915317E-3</v>
      </c>
      <c r="R165" s="124"/>
      <c r="S165" s="125">
        <f t="shared" si="62"/>
        <v>0</v>
      </c>
      <c r="T165" s="124"/>
      <c r="U165" s="125">
        <f t="shared" si="63"/>
        <v>0</v>
      </c>
      <c r="V165" s="124"/>
      <c r="W165" s="125">
        <f t="shared" si="11"/>
        <v>0</v>
      </c>
      <c r="X165" s="124"/>
      <c r="Y165" s="125">
        <f t="shared" si="12"/>
        <v>0</v>
      </c>
      <c r="Z165" s="124"/>
      <c r="AA165" s="125">
        <f t="shared" si="64"/>
        <v>0</v>
      </c>
      <c r="AB165" s="132">
        <v>17</v>
      </c>
      <c r="AC165" s="125">
        <f t="shared" si="65"/>
        <v>1.3875625423410629E-4</v>
      </c>
      <c r="AD165" s="124"/>
      <c r="AE165" s="125">
        <f t="shared" si="15"/>
        <v>0</v>
      </c>
      <c r="AF165" s="124"/>
      <c r="AG165" s="125">
        <f t="shared" si="16"/>
        <v>0</v>
      </c>
      <c r="AH165" s="124"/>
      <c r="AI165" s="125">
        <f t="shared" si="17"/>
        <v>0</v>
      </c>
      <c r="AJ165" s="124"/>
      <c r="AK165" s="125">
        <f t="shared" si="18"/>
        <v>0</v>
      </c>
      <c r="AL165" s="132">
        <v>156</v>
      </c>
      <c r="AM165" s="125">
        <f t="shared" si="66"/>
        <v>1.2732926859129754E-3</v>
      </c>
      <c r="AN165" s="132">
        <v>205</v>
      </c>
      <c r="AO165" s="125">
        <f t="shared" si="67"/>
        <v>1.6732371834112818E-3</v>
      </c>
      <c r="AP165" s="124"/>
      <c r="AQ165" s="125">
        <f t="shared" si="68"/>
        <v>0</v>
      </c>
      <c r="AR165" s="124"/>
      <c r="AS165" s="125">
        <f t="shared" si="69"/>
        <v>0</v>
      </c>
      <c r="AT165" s="124"/>
      <c r="AU165" s="125">
        <f t="shared" si="70"/>
        <v>0</v>
      </c>
      <c r="AV165" s="92">
        <f t="shared" si="71"/>
        <v>0</v>
      </c>
    </row>
    <row r="166" spans="1:48" ht="15.4">
      <c r="A166" s="122" t="s">
        <v>161</v>
      </c>
      <c r="B166" s="130" t="s">
        <v>125</v>
      </c>
      <c r="C166" s="124">
        <v>8698</v>
      </c>
      <c r="D166" s="124">
        <v>8386</v>
      </c>
      <c r="E166" s="125">
        <f t="shared" si="56"/>
        <v>6.8447644000424426E-2</v>
      </c>
      <c r="F166" s="124">
        <v>312</v>
      </c>
      <c r="G166" s="125">
        <f t="shared" si="57"/>
        <v>2.5465853718259508E-3</v>
      </c>
      <c r="H166" s="131">
        <v>0</v>
      </c>
      <c r="I166" s="125">
        <f t="shared" si="58"/>
        <v>0</v>
      </c>
      <c r="J166" s="131">
        <v>3</v>
      </c>
      <c r="K166" s="125">
        <f t="shared" si="59"/>
        <v>2.4486397806018756E-5</v>
      </c>
      <c r="L166" s="131">
        <v>174</v>
      </c>
      <c r="M166" s="125">
        <f t="shared" si="60"/>
        <v>1.4202110727490878E-3</v>
      </c>
      <c r="N166" s="124"/>
      <c r="O166" s="125">
        <f t="shared" si="7"/>
        <v>0</v>
      </c>
      <c r="P166" s="131">
        <v>58</v>
      </c>
      <c r="Q166" s="125">
        <f t="shared" si="61"/>
        <v>4.7340369091636265E-4</v>
      </c>
      <c r="R166" s="124"/>
      <c r="S166" s="125">
        <f t="shared" si="62"/>
        <v>0</v>
      </c>
      <c r="T166" s="124"/>
      <c r="U166" s="125">
        <f t="shared" si="63"/>
        <v>0</v>
      </c>
      <c r="V166" s="124"/>
      <c r="W166" s="125">
        <f t="shared" si="11"/>
        <v>0</v>
      </c>
      <c r="X166" s="124"/>
      <c r="Y166" s="125">
        <f t="shared" si="12"/>
        <v>0</v>
      </c>
      <c r="Z166" s="124"/>
      <c r="AA166" s="125">
        <f t="shared" si="64"/>
        <v>0</v>
      </c>
      <c r="AB166" s="131">
        <v>3</v>
      </c>
      <c r="AC166" s="125">
        <f t="shared" si="65"/>
        <v>2.4486397806018756E-5</v>
      </c>
      <c r="AD166" s="124"/>
      <c r="AE166" s="125">
        <f t="shared" si="15"/>
        <v>0</v>
      </c>
      <c r="AF166" s="124"/>
      <c r="AG166" s="125">
        <f t="shared" si="16"/>
        <v>0</v>
      </c>
      <c r="AH166" s="124"/>
      <c r="AI166" s="125">
        <f t="shared" si="17"/>
        <v>0</v>
      </c>
      <c r="AJ166" s="124"/>
      <c r="AK166" s="125">
        <f t="shared" si="18"/>
        <v>0</v>
      </c>
      <c r="AL166" s="131">
        <v>52</v>
      </c>
      <c r="AM166" s="125">
        <f t="shared" si="66"/>
        <v>4.2443089530432509E-4</v>
      </c>
      <c r="AN166" s="131">
        <v>22</v>
      </c>
      <c r="AO166" s="125">
        <f t="shared" si="67"/>
        <v>1.7956691724413756E-4</v>
      </c>
      <c r="AP166" s="124"/>
      <c r="AQ166" s="125">
        <f t="shared" si="68"/>
        <v>0</v>
      </c>
      <c r="AR166" s="124"/>
      <c r="AS166" s="125">
        <f t="shared" si="69"/>
        <v>0</v>
      </c>
      <c r="AT166" s="124"/>
      <c r="AU166" s="125">
        <f t="shared" si="70"/>
        <v>0</v>
      </c>
      <c r="AV166" s="92">
        <f t="shared" si="71"/>
        <v>0</v>
      </c>
    </row>
    <row r="167" spans="1:48" ht="15.4">
      <c r="A167" s="122" t="s">
        <v>161</v>
      </c>
      <c r="B167" s="130" t="s">
        <v>138</v>
      </c>
      <c r="C167" s="124">
        <v>88237</v>
      </c>
      <c r="D167" s="124">
        <v>86412</v>
      </c>
      <c r="E167" s="125">
        <f t="shared" si="56"/>
        <v>0.70530620240456432</v>
      </c>
      <c r="F167" s="124">
        <v>1825</v>
      </c>
      <c r="G167" s="125">
        <f t="shared" si="57"/>
        <v>1.489589199866141E-2</v>
      </c>
      <c r="H167" s="131">
        <v>19</v>
      </c>
      <c r="I167" s="125">
        <f t="shared" si="58"/>
        <v>1.5508051943811878E-4</v>
      </c>
      <c r="J167" s="131">
        <v>90</v>
      </c>
      <c r="K167" s="125">
        <f t="shared" si="59"/>
        <v>7.345919341805627E-4</v>
      </c>
      <c r="L167" s="131">
        <v>472</v>
      </c>
      <c r="M167" s="125">
        <f t="shared" si="60"/>
        <v>3.8525265881469511E-3</v>
      </c>
      <c r="N167" s="124"/>
      <c r="O167" s="125">
        <f t="shared" si="7"/>
        <v>0</v>
      </c>
      <c r="P167" s="131">
        <v>398</v>
      </c>
      <c r="Q167" s="125">
        <f t="shared" si="61"/>
        <v>3.2485287755984883E-3</v>
      </c>
      <c r="R167" s="124"/>
      <c r="S167" s="125">
        <f t="shared" si="62"/>
        <v>0</v>
      </c>
      <c r="T167" s="124"/>
      <c r="U167" s="125">
        <f t="shared" si="63"/>
        <v>0</v>
      </c>
      <c r="V167" s="124"/>
      <c r="W167" s="125">
        <f t="shared" si="11"/>
        <v>0</v>
      </c>
      <c r="X167" s="124"/>
      <c r="Y167" s="125">
        <f t="shared" si="12"/>
        <v>0</v>
      </c>
      <c r="Z167" s="124"/>
      <c r="AA167" s="125">
        <f t="shared" si="64"/>
        <v>0</v>
      </c>
      <c r="AB167" s="131">
        <v>10</v>
      </c>
      <c r="AC167" s="125">
        <f t="shared" si="65"/>
        <v>8.1621326020062519E-5</v>
      </c>
      <c r="AD167" s="124"/>
      <c r="AE167" s="125">
        <f t="shared" si="15"/>
        <v>0</v>
      </c>
      <c r="AF167" s="124"/>
      <c r="AG167" s="125">
        <f t="shared" si="16"/>
        <v>0</v>
      </c>
      <c r="AH167" s="124"/>
      <c r="AI167" s="125">
        <f t="shared" si="17"/>
        <v>0</v>
      </c>
      <c r="AJ167" s="124"/>
      <c r="AK167" s="125">
        <f t="shared" si="18"/>
        <v>0</v>
      </c>
      <c r="AL167" s="131">
        <v>493</v>
      </c>
      <c r="AM167" s="125">
        <f t="shared" si="66"/>
        <v>4.0239313727890823E-3</v>
      </c>
      <c r="AN167" s="131">
        <v>343</v>
      </c>
      <c r="AO167" s="125">
        <f t="shared" si="67"/>
        <v>2.7996114824881445E-3</v>
      </c>
      <c r="AP167" s="124"/>
      <c r="AQ167" s="125">
        <f t="shared" si="68"/>
        <v>0</v>
      </c>
      <c r="AR167" s="124"/>
      <c r="AS167" s="125">
        <f t="shared" si="69"/>
        <v>0</v>
      </c>
      <c r="AT167" s="124"/>
      <c r="AU167" s="125">
        <f t="shared" si="70"/>
        <v>0</v>
      </c>
      <c r="AV167" s="92">
        <f t="shared" si="71"/>
        <v>0</v>
      </c>
    </row>
    <row r="168" spans="1:48" ht="15.4">
      <c r="A168" s="122" t="s">
        <v>161</v>
      </c>
      <c r="B168" s="130" t="s">
        <v>147</v>
      </c>
      <c r="C168" s="124">
        <v>33280</v>
      </c>
      <c r="D168" s="124">
        <v>32085</v>
      </c>
      <c r="E168" s="125">
        <f t="shared" si="56"/>
        <v>0.26188202453537063</v>
      </c>
      <c r="F168" s="124">
        <v>1195</v>
      </c>
      <c r="G168" s="125">
        <f t="shared" si="57"/>
        <v>9.753748459397471E-3</v>
      </c>
      <c r="H168" s="131">
        <v>0</v>
      </c>
      <c r="I168" s="125">
        <f t="shared" si="58"/>
        <v>0</v>
      </c>
      <c r="J168" s="131">
        <v>3</v>
      </c>
      <c r="K168" s="125">
        <f t="shared" si="59"/>
        <v>2.4486397806018756E-5</v>
      </c>
      <c r="L168" s="131">
        <v>276</v>
      </c>
      <c r="M168" s="125">
        <f t="shared" si="60"/>
        <v>2.2527485981537255E-3</v>
      </c>
      <c r="N168" s="124"/>
      <c r="O168" s="125">
        <f t="shared" si="7"/>
        <v>0</v>
      </c>
      <c r="P168" s="131">
        <v>162</v>
      </c>
      <c r="Q168" s="125">
        <f t="shared" si="61"/>
        <v>1.3222654815250128E-3</v>
      </c>
      <c r="R168" s="124"/>
      <c r="S168" s="125">
        <f t="shared" si="62"/>
        <v>0</v>
      </c>
      <c r="T168" s="124"/>
      <c r="U168" s="125">
        <f t="shared" si="63"/>
        <v>0</v>
      </c>
      <c r="V168" s="124"/>
      <c r="W168" s="125">
        <f t="shared" si="11"/>
        <v>0</v>
      </c>
      <c r="X168" s="124"/>
      <c r="Y168" s="125">
        <f t="shared" si="12"/>
        <v>0</v>
      </c>
      <c r="Z168" s="124"/>
      <c r="AA168" s="125">
        <f t="shared" si="64"/>
        <v>0</v>
      </c>
      <c r="AB168" s="131">
        <v>0</v>
      </c>
      <c r="AC168" s="125">
        <f t="shared" si="65"/>
        <v>0</v>
      </c>
      <c r="AD168" s="124"/>
      <c r="AE168" s="125">
        <f t="shared" si="15"/>
        <v>0</v>
      </c>
      <c r="AF168" s="124"/>
      <c r="AG168" s="125">
        <f t="shared" si="16"/>
        <v>0</v>
      </c>
      <c r="AH168" s="124"/>
      <c r="AI168" s="125">
        <f t="shared" si="17"/>
        <v>0</v>
      </c>
      <c r="AJ168" s="124"/>
      <c r="AK168" s="125">
        <f t="shared" si="18"/>
        <v>0</v>
      </c>
      <c r="AL168" s="131">
        <v>720</v>
      </c>
      <c r="AM168" s="125">
        <f t="shared" si="66"/>
        <v>5.8767354734445016E-3</v>
      </c>
      <c r="AN168" s="131">
        <v>34</v>
      </c>
      <c r="AO168" s="125">
        <f t="shared" si="67"/>
        <v>2.7751250846821257E-4</v>
      </c>
      <c r="AP168" s="124"/>
      <c r="AQ168" s="125">
        <f t="shared" si="68"/>
        <v>0</v>
      </c>
      <c r="AR168" s="124"/>
      <c r="AS168" s="125">
        <f t="shared" si="69"/>
        <v>0</v>
      </c>
      <c r="AT168" s="124"/>
      <c r="AU168" s="125">
        <f t="shared" si="70"/>
        <v>0</v>
      </c>
      <c r="AV168" s="92">
        <f t="shared" si="71"/>
        <v>0</v>
      </c>
    </row>
    <row r="169" spans="1:48" ht="15">
      <c r="A169" s="122" t="s">
        <v>161</v>
      </c>
      <c r="B169" s="130" t="s">
        <v>133</v>
      </c>
      <c r="C169" s="124">
        <v>68771</v>
      </c>
      <c r="D169" s="124">
        <v>67405</v>
      </c>
      <c r="E169" s="125">
        <f t="shared" si="56"/>
        <v>0.55016854803823145</v>
      </c>
      <c r="F169" s="124">
        <v>1366</v>
      </c>
      <c r="G169" s="125">
        <f t="shared" si="57"/>
        <v>1.114947313434054E-2</v>
      </c>
      <c r="H169" s="132">
        <v>18</v>
      </c>
      <c r="I169" s="125">
        <f t="shared" si="58"/>
        <v>1.4691838683611255E-4</v>
      </c>
      <c r="J169" s="132">
        <v>42</v>
      </c>
      <c r="K169" s="125">
        <f t="shared" si="59"/>
        <v>3.428095692842626E-4</v>
      </c>
      <c r="L169" s="132">
        <v>149</v>
      </c>
      <c r="M169" s="125">
        <f t="shared" si="60"/>
        <v>1.2161577576989316E-3</v>
      </c>
      <c r="N169" s="124"/>
      <c r="O169" s="125">
        <f t="shared" si="7"/>
        <v>0</v>
      </c>
      <c r="P169" s="132">
        <v>289</v>
      </c>
      <c r="Q169" s="125">
        <f t="shared" si="61"/>
        <v>2.3588563219798069E-3</v>
      </c>
      <c r="R169" s="124"/>
      <c r="S169" s="125">
        <f t="shared" si="62"/>
        <v>0</v>
      </c>
      <c r="T169" s="124"/>
      <c r="U169" s="125">
        <f t="shared" si="63"/>
        <v>0</v>
      </c>
      <c r="V169" s="124"/>
      <c r="W169" s="125">
        <f t="shared" si="11"/>
        <v>0</v>
      </c>
      <c r="X169" s="124"/>
      <c r="Y169" s="125">
        <f t="shared" si="12"/>
        <v>0</v>
      </c>
      <c r="Z169" s="124"/>
      <c r="AA169" s="125">
        <f t="shared" si="64"/>
        <v>0</v>
      </c>
      <c r="AB169" s="132">
        <v>8</v>
      </c>
      <c r="AC169" s="125">
        <f t="shared" si="65"/>
        <v>6.5297060816050013E-5</v>
      </c>
      <c r="AD169" s="124"/>
      <c r="AE169" s="125">
        <f t="shared" si="15"/>
        <v>0</v>
      </c>
      <c r="AF169" s="124"/>
      <c r="AG169" s="125">
        <f t="shared" si="16"/>
        <v>0</v>
      </c>
      <c r="AH169" s="124"/>
      <c r="AI169" s="125">
        <f t="shared" si="17"/>
        <v>0</v>
      </c>
      <c r="AJ169" s="124"/>
      <c r="AK169" s="125">
        <f t="shared" si="18"/>
        <v>0</v>
      </c>
      <c r="AL169" s="132">
        <v>249</v>
      </c>
      <c r="AM169" s="125">
        <f t="shared" si="66"/>
        <v>2.0323710178995567E-3</v>
      </c>
      <c r="AN169" s="132">
        <v>611</v>
      </c>
      <c r="AO169" s="125">
        <f t="shared" si="67"/>
        <v>4.9870630198258197E-3</v>
      </c>
      <c r="AP169" s="124"/>
      <c r="AQ169" s="125">
        <f t="shared" si="68"/>
        <v>0</v>
      </c>
      <c r="AR169" s="124"/>
      <c r="AS169" s="125">
        <f t="shared" si="69"/>
        <v>0</v>
      </c>
      <c r="AT169" s="124"/>
      <c r="AU169" s="125">
        <f t="shared" si="70"/>
        <v>0</v>
      </c>
      <c r="AV169" s="92">
        <f t="shared" si="71"/>
        <v>0</v>
      </c>
    </row>
    <row r="170" spans="1:48" ht="15">
      <c r="A170" s="122" t="s">
        <v>161</v>
      </c>
      <c r="B170" s="130" t="s">
        <v>134</v>
      </c>
      <c r="C170" s="124">
        <v>92968</v>
      </c>
      <c r="D170" s="124">
        <v>90736</v>
      </c>
      <c r="E170" s="125">
        <f t="shared" si="56"/>
        <v>0.74059926377563934</v>
      </c>
      <c r="F170" s="124">
        <v>2232</v>
      </c>
      <c r="G170" s="125">
        <f t="shared" si="57"/>
        <v>1.8217879967677954E-2</v>
      </c>
      <c r="H170" s="132">
        <v>0</v>
      </c>
      <c r="I170" s="125">
        <f t="shared" si="58"/>
        <v>0</v>
      </c>
      <c r="J170" s="132">
        <v>92</v>
      </c>
      <c r="K170" s="125">
        <f t="shared" si="59"/>
        <v>7.5091619938457517E-4</v>
      </c>
      <c r="L170" s="132">
        <v>483</v>
      </c>
      <c r="M170" s="125">
        <f t="shared" si="60"/>
        <v>3.9423100467690202E-3</v>
      </c>
      <c r="N170" s="124"/>
      <c r="O170" s="125">
        <f t="shared" si="7"/>
        <v>0</v>
      </c>
      <c r="P170" s="132">
        <v>419</v>
      </c>
      <c r="Q170" s="125">
        <f t="shared" si="61"/>
        <v>3.4199335602406195E-3</v>
      </c>
      <c r="R170" s="124"/>
      <c r="S170" s="125">
        <f t="shared" si="62"/>
        <v>0</v>
      </c>
      <c r="T170" s="124"/>
      <c r="U170" s="125">
        <f t="shared" si="63"/>
        <v>0</v>
      </c>
      <c r="V170" s="124"/>
      <c r="W170" s="125">
        <f t="shared" si="11"/>
        <v>0</v>
      </c>
      <c r="X170" s="124"/>
      <c r="Y170" s="125">
        <f t="shared" si="12"/>
        <v>0</v>
      </c>
      <c r="Z170" s="124"/>
      <c r="AA170" s="125">
        <f t="shared" si="64"/>
        <v>0</v>
      </c>
      <c r="AB170" s="132">
        <v>9</v>
      </c>
      <c r="AC170" s="125">
        <f t="shared" si="65"/>
        <v>7.3459193418056273E-5</v>
      </c>
      <c r="AD170" s="124"/>
      <c r="AE170" s="125">
        <f t="shared" si="15"/>
        <v>0</v>
      </c>
      <c r="AF170" s="124"/>
      <c r="AG170" s="125">
        <f t="shared" si="16"/>
        <v>0</v>
      </c>
      <c r="AH170" s="124"/>
      <c r="AI170" s="125">
        <f t="shared" si="17"/>
        <v>0</v>
      </c>
      <c r="AJ170" s="124"/>
      <c r="AK170" s="125">
        <f t="shared" si="18"/>
        <v>0</v>
      </c>
      <c r="AL170" s="132">
        <v>460</v>
      </c>
      <c r="AM170" s="125">
        <f t="shared" si="66"/>
        <v>3.7545809969228758E-3</v>
      </c>
      <c r="AN170" s="132">
        <v>769</v>
      </c>
      <c r="AO170" s="125">
        <f t="shared" si="67"/>
        <v>6.2766799709428082E-3</v>
      </c>
      <c r="AP170" s="124"/>
      <c r="AQ170" s="125">
        <f t="shared" si="68"/>
        <v>0</v>
      </c>
      <c r="AR170" s="124"/>
      <c r="AS170" s="125">
        <f t="shared" si="69"/>
        <v>0</v>
      </c>
      <c r="AT170" s="124"/>
      <c r="AU170" s="125">
        <f t="shared" si="70"/>
        <v>0</v>
      </c>
      <c r="AV170" s="92">
        <f t="shared" si="71"/>
        <v>0</v>
      </c>
    </row>
    <row r="171" spans="1:48" ht="15.4">
      <c r="A171" s="122" t="s">
        <v>157</v>
      </c>
      <c r="B171" s="130" t="s">
        <v>126</v>
      </c>
      <c r="C171" s="124">
        <v>144717</v>
      </c>
      <c r="D171" s="124">
        <v>144371</v>
      </c>
      <c r="E171" s="125">
        <f t="shared" si="56"/>
        <v>1.1783752458842447</v>
      </c>
      <c r="F171" s="124">
        <v>346</v>
      </c>
      <c r="G171" s="125">
        <f t="shared" si="57"/>
        <v>2.8240978802941633E-3</v>
      </c>
      <c r="H171" s="131">
        <v>10</v>
      </c>
      <c r="I171" s="125">
        <f t="shared" si="58"/>
        <v>8.1621326020062519E-5</v>
      </c>
      <c r="J171" s="131">
        <v>18</v>
      </c>
      <c r="K171" s="125">
        <f t="shared" si="59"/>
        <v>1.4691838683611255E-4</v>
      </c>
      <c r="L171" s="131">
        <v>81</v>
      </c>
      <c r="M171" s="125">
        <f t="shared" si="60"/>
        <v>6.6113274076250639E-4</v>
      </c>
      <c r="N171" s="124"/>
      <c r="O171" s="125">
        <f t="shared" si="7"/>
        <v>0</v>
      </c>
      <c r="P171" s="131">
        <v>99</v>
      </c>
      <c r="Q171" s="125">
        <f t="shared" si="61"/>
        <v>8.0805112759861901E-4</v>
      </c>
      <c r="R171" s="124"/>
      <c r="S171" s="125">
        <f t="shared" si="62"/>
        <v>0</v>
      </c>
      <c r="T171" s="124"/>
      <c r="U171" s="125">
        <f t="shared" si="63"/>
        <v>0</v>
      </c>
      <c r="V171" s="124"/>
      <c r="W171" s="125">
        <f t="shared" si="11"/>
        <v>0</v>
      </c>
      <c r="X171" s="124"/>
      <c r="Y171" s="125">
        <f t="shared" si="12"/>
        <v>0</v>
      </c>
      <c r="Z171" s="124"/>
      <c r="AA171" s="125">
        <f t="shared" si="64"/>
        <v>0</v>
      </c>
      <c r="AB171" s="131">
        <v>7</v>
      </c>
      <c r="AC171" s="125">
        <f t="shared" si="65"/>
        <v>5.7134928214043766E-5</v>
      </c>
      <c r="AD171" s="124"/>
      <c r="AE171" s="125">
        <f t="shared" si="15"/>
        <v>0</v>
      </c>
      <c r="AF171" s="124"/>
      <c r="AG171" s="125">
        <f t="shared" si="16"/>
        <v>0</v>
      </c>
      <c r="AH171" s="124"/>
      <c r="AI171" s="125">
        <f t="shared" si="17"/>
        <v>0</v>
      </c>
      <c r="AJ171" s="124"/>
      <c r="AK171" s="125">
        <f t="shared" si="18"/>
        <v>0</v>
      </c>
      <c r="AL171" s="131">
        <v>23</v>
      </c>
      <c r="AM171" s="125">
        <f t="shared" si="66"/>
        <v>1.8772904984614379E-4</v>
      </c>
      <c r="AN171" s="131">
        <v>108</v>
      </c>
      <c r="AO171" s="125">
        <f t="shared" si="67"/>
        <v>8.8151032101667522E-4</v>
      </c>
      <c r="AP171" s="124"/>
      <c r="AQ171" s="125">
        <f t="shared" si="68"/>
        <v>0</v>
      </c>
      <c r="AR171" s="124"/>
      <c r="AS171" s="125">
        <f t="shared" si="69"/>
        <v>0</v>
      </c>
      <c r="AT171" s="124"/>
      <c r="AU171" s="125">
        <f t="shared" si="70"/>
        <v>0</v>
      </c>
      <c r="AV171" s="92">
        <f t="shared" si="71"/>
        <v>0</v>
      </c>
    </row>
    <row r="172" spans="1:48" ht="15.4">
      <c r="A172" s="122" t="s">
        <v>157</v>
      </c>
      <c r="B172" s="130" t="s">
        <v>131</v>
      </c>
      <c r="C172" s="124">
        <v>241301</v>
      </c>
      <c r="D172" s="124">
        <v>240457</v>
      </c>
      <c r="E172" s="125">
        <f t="shared" si="56"/>
        <v>1.9626419190806175</v>
      </c>
      <c r="F172" s="124">
        <v>844</v>
      </c>
      <c r="G172" s="125">
        <f t="shared" si="57"/>
        <v>6.8888399160932767E-3</v>
      </c>
      <c r="H172" s="131">
        <v>6</v>
      </c>
      <c r="I172" s="125">
        <f t="shared" si="58"/>
        <v>4.8972795612037513E-5</v>
      </c>
      <c r="J172" s="131">
        <v>17</v>
      </c>
      <c r="K172" s="125">
        <f t="shared" si="59"/>
        <v>1.3875625423410629E-4</v>
      </c>
      <c r="L172" s="131">
        <v>182</v>
      </c>
      <c r="M172" s="125">
        <f t="shared" si="60"/>
        <v>1.4855081335651379E-3</v>
      </c>
      <c r="N172" s="124"/>
      <c r="O172" s="125">
        <f t="shared" si="7"/>
        <v>0</v>
      </c>
      <c r="P172" s="131">
        <v>333</v>
      </c>
      <c r="Q172" s="125">
        <f t="shared" si="61"/>
        <v>2.717990156468082E-3</v>
      </c>
      <c r="R172" s="124"/>
      <c r="S172" s="125">
        <f t="shared" si="62"/>
        <v>0</v>
      </c>
      <c r="T172" s="124"/>
      <c r="U172" s="125">
        <f t="shared" si="63"/>
        <v>0</v>
      </c>
      <c r="V172" s="124"/>
      <c r="W172" s="125">
        <f t="shared" si="11"/>
        <v>0</v>
      </c>
      <c r="X172" s="124"/>
      <c r="Y172" s="125">
        <f t="shared" si="12"/>
        <v>0</v>
      </c>
      <c r="Z172" s="124"/>
      <c r="AA172" s="125">
        <f t="shared" si="64"/>
        <v>0</v>
      </c>
      <c r="AB172" s="131">
        <v>5</v>
      </c>
      <c r="AC172" s="125">
        <f t="shared" si="65"/>
        <v>4.081066301003126E-5</v>
      </c>
      <c r="AD172" s="124"/>
      <c r="AE172" s="125">
        <f t="shared" si="15"/>
        <v>0</v>
      </c>
      <c r="AF172" s="124"/>
      <c r="AG172" s="125">
        <f t="shared" si="16"/>
        <v>0</v>
      </c>
      <c r="AH172" s="124"/>
      <c r="AI172" s="125">
        <f t="shared" si="17"/>
        <v>0</v>
      </c>
      <c r="AJ172" s="124"/>
      <c r="AK172" s="125">
        <f t="shared" si="18"/>
        <v>0</v>
      </c>
      <c r="AL172" s="131">
        <v>68</v>
      </c>
      <c r="AM172" s="125">
        <f t="shared" si="66"/>
        <v>5.5502501693642514E-4</v>
      </c>
      <c r="AN172" s="131">
        <v>233</v>
      </c>
      <c r="AO172" s="125">
        <f t="shared" si="67"/>
        <v>1.9017768962674567E-3</v>
      </c>
      <c r="AP172" s="124"/>
      <c r="AQ172" s="125">
        <f t="shared" si="68"/>
        <v>0</v>
      </c>
      <c r="AR172" s="124"/>
      <c r="AS172" s="125">
        <f t="shared" si="69"/>
        <v>0</v>
      </c>
      <c r="AT172" s="124"/>
      <c r="AU172" s="125">
        <f t="shared" si="70"/>
        <v>0</v>
      </c>
      <c r="AV172" s="92">
        <f t="shared" si="71"/>
        <v>0</v>
      </c>
    </row>
    <row r="173" spans="1:48" ht="15">
      <c r="A173" s="122" t="s">
        <v>157</v>
      </c>
      <c r="B173" s="130" t="s">
        <v>127</v>
      </c>
      <c r="C173" s="124">
        <v>0</v>
      </c>
      <c r="D173" s="124">
        <v>0</v>
      </c>
      <c r="E173" s="125">
        <f t="shared" si="56"/>
        <v>0</v>
      </c>
      <c r="F173" s="124">
        <v>0</v>
      </c>
      <c r="G173" s="125">
        <f t="shared" si="57"/>
        <v>0</v>
      </c>
      <c r="H173" s="133">
        <v>0</v>
      </c>
      <c r="I173" s="125">
        <f t="shared" si="58"/>
        <v>0</v>
      </c>
      <c r="J173" s="133">
        <v>0</v>
      </c>
      <c r="K173" s="125">
        <f t="shared" si="59"/>
        <v>0</v>
      </c>
      <c r="L173" s="133">
        <v>0</v>
      </c>
      <c r="M173" s="125">
        <f t="shared" si="60"/>
        <v>0</v>
      </c>
      <c r="N173" s="124"/>
      <c r="O173" s="125">
        <f t="shared" si="7"/>
        <v>0</v>
      </c>
      <c r="P173" s="133">
        <v>0</v>
      </c>
      <c r="Q173" s="125">
        <f t="shared" si="61"/>
        <v>0</v>
      </c>
      <c r="R173" s="124"/>
      <c r="S173" s="125">
        <f t="shared" si="62"/>
        <v>0</v>
      </c>
      <c r="T173" s="124"/>
      <c r="U173" s="125">
        <f t="shared" si="63"/>
        <v>0</v>
      </c>
      <c r="V173" s="124"/>
      <c r="W173" s="125">
        <f t="shared" si="11"/>
        <v>0</v>
      </c>
      <c r="X173" s="124"/>
      <c r="Y173" s="125">
        <f t="shared" si="12"/>
        <v>0</v>
      </c>
      <c r="Z173" s="124"/>
      <c r="AA173" s="125">
        <f t="shared" si="64"/>
        <v>0</v>
      </c>
      <c r="AB173" s="133">
        <v>0</v>
      </c>
      <c r="AC173" s="125">
        <f t="shared" si="65"/>
        <v>0</v>
      </c>
      <c r="AD173" s="124"/>
      <c r="AE173" s="125">
        <f t="shared" si="15"/>
        <v>0</v>
      </c>
      <c r="AF173" s="124"/>
      <c r="AG173" s="125">
        <f t="shared" si="16"/>
        <v>0</v>
      </c>
      <c r="AH173" s="124"/>
      <c r="AI173" s="125">
        <f t="shared" si="17"/>
        <v>0</v>
      </c>
      <c r="AJ173" s="124"/>
      <c r="AK173" s="125">
        <f t="shared" si="18"/>
        <v>0</v>
      </c>
      <c r="AL173" s="133">
        <v>0</v>
      </c>
      <c r="AM173" s="125">
        <f t="shared" si="66"/>
        <v>0</v>
      </c>
      <c r="AN173" s="133">
        <v>0</v>
      </c>
      <c r="AO173" s="125">
        <f t="shared" si="67"/>
        <v>0</v>
      </c>
      <c r="AP173" s="124"/>
      <c r="AQ173" s="125">
        <f t="shared" si="68"/>
        <v>0</v>
      </c>
      <c r="AR173" s="124"/>
      <c r="AS173" s="125">
        <f t="shared" si="69"/>
        <v>0</v>
      </c>
      <c r="AT173" s="124"/>
      <c r="AU173" s="125">
        <f t="shared" si="70"/>
        <v>0</v>
      </c>
      <c r="AV173" s="92">
        <f t="shared" si="71"/>
        <v>0</v>
      </c>
    </row>
    <row r="174" spans="1:48" ht="15.4">
      <c r="A174" s="122" t="s">
        <v>157</v>
      </c>
      <c r="B174" s="130" t="s">
        <v>125</v>
      </c>
      <c r="C174" s="124">
        <v>47351</v>
      </c>
      <c r="D174" s="124">
        <v>46709</v>
      </c>
      <c r="E174" s="125">
        <f t="shared" si="56"/>
        <v>0.38124505170711004</v>
      </c>
      <c r="F174" s="124">
        <v>642</v>
      </c>
      <c r="G174" s="125">
        <f t="shared" si="57"/>
        <v>5.2400891304880135E-3</v>
      </c>
      <c r="H174" s="131">
        <v>8</v>
      </c>
      <c r="I174" s="125">
        <f t="shared" si="58"/>
        <v>6.5297060816050013E-5</v>
      </c>
      <c r="J174" s="131">
        <v>8</v>
      </c>
      <c r="K174" s="125">
        <f t="shared" si="59"/>
        <v>6.5297060816050013E-5</v>
      </c>
      <c r="L174" s="131">
        <v>138</v>
      </c>
      <c r="M174" s="125">
        <f t="shared" si="60"/>
        <v>1.1263742990768627E-3</v>
      </c>
      <c r="N174" s="124"/>
      <c r="O174" s="125">
        <f t="shared" si="7"/>
        <v>0</v>
      </c>
      <c r="P174" s="131">
        <v>210</v>
      </c>
      <c r="Q174" s="125">
        <f t="shared" si="61"/>
        <v>1.714047846421313E-3</v>
      </c>
      <c r="R174" s="124"/>
      <c r="S174" s="125">
        <f t="shared" si="62"/>
        <v>0</v>
      </c>
      <c r="T174" s="124"/>
      <c r="U174" s="125">
        <f t="shared" si="63"/>
        <v>0</v>
      </c>
      <c r="V174" s="124"/>
      <c r="W174" s="125">
        <f t="shared" si="11"/>
        <v>0</v>
      </c>
      <c r="X174" s="124"/>
      <c r="Y174" s="125">
        <f t="shared" si="12"/>
        <v>0</v>
      </c>
      <c r="Z174" s="124"/>
      <c r="AA174" s="125">
        <f t="shared" si="64"/>
        <v>0</v>
      </c>
      <c r="AB174" s="131">
        <v>5</v>
      </c>
      <c r="AC174" s="125">
        <f t="shared" si="65"/>
        <v>4.081066301003126E-5</v>
      </c>
      <c r="AD174" s="124"/>
      <c r="AE174" s="125">
        <f t="shared" si="15"/>
        <v>0</v>
      </c>
      <c r="AF174" s="124"/>
      <c r="AG174" s="125">
        <f t="shared" si="16"/>
        <v>0</v>
      </c>
      <c r="AH174" s="124"/>
      <c r="AI174" s="125">
        <f t="shared" si="17"/>
        <v>0</v>
      </c>
      <c r="AJ174" s="124"/>
      <c r="AK174" s="125">
        <f t="shared" si="18"/>
        <v>0</v>
      </c>
      <c r="AL174" s="131">
        <v>41</v>
      </c>
      <c r="AM174" s="125">
        <f t="shared" si="66"/>
        <v>3.3464743668225636E-4</v>
      </c>
      <c r="AN174" s="131">
        <v>232</v>
      </c>
      <c r="AO174" s="125">
        <f t="shared" si="67"/>
        <v>1.8936147636654506E-3</v>
      </c>
      <c r="AP174" s="124"/>
      <c r="AQ174" s="125">
        <f t="shared" si="68"/>
        <v>0</v>
      </c>
      <c r="AR174" s="124"/>
      <c r="AS174" s="125">
        <f t="shared" si="69"/>
        <v>0</v>
      </c>
      <c r="AT174" s="124"/>
      <c r="AU174" s="125">
        <f t="shared" si="70"/>
        <v>0</v>
      </c>
      <c r="AV174" s="92">
        <f t="shared" si="71"/>
        <v>0</v>
      </c>
    </row>
    <row r="175" spans="1:48" ht="15.4">
      <c r="A175" s="122" t="s">
        <v>157</v>
      </c>
      <c r="B175" s="130" t="s">
        <v>138</v>
      </c>
      <c r="C175" s="124">
        <v>150277</v>
      </c>
      <c r="D175" s="124">
        <v>148947</v>
      </c>
      <c r="E175" s="125">
        <f t="shared" si="56"/>
        <v>1.2157251646710252</v>
      </c>
      <c r="F175" s="124">
        <v>1330</v>
      </c>
      <c r="G175" s="125">
        <f t="shared" si="57"/>
        <v>1.0855636360668315E-2</v>
      </c>
      <c r="H175" s="131">
        <v>17</v>
      </c>
      <c r="I175" s="125">
        <f t="shared" si="58"/>
        <v>1.3875625423410629E-4</v>
      </c>
      <c r="J175" s="131">
        <v>53</v>
      </c>
      <c r="K175" s="125">
        <f t="shared" si="59"/>
        <v>4.3259302790633138E-4</v>
      </c>
      <c r="L175" s="131">
        <v>200</v>
      </c>
      <c r="M175" s="125">
        <f t="shared" si="60"/>
        <v>1.6324265204012505E-3</v>
      </c>
      <c r="N175" s="124"/>
      <c r="O175" s="125">
        <f t="shared" si="7"/>
        <v>0</v>
      </c>
      <c r="P175" s="131">
        <v>481</v>
      </c>
      <c r="Q175" s="125">
        <f t="shared" si="61"/>
        <v>3.925985781565007E-3</v>
      </c>
      <c r="R175" s="124"/>
      <c r="S175" s="125">
        <f t="shared" si="62"/>
        <v>0</v>
      </c>
      <c r="T175" s="124"/>
      <c r="U175" s="125">
        <f t="shared" si="63"/>
        <v>0</v>
      </c>
      <c r="V175" s="124"/>
      <c r="W175" s="125">
        <f t="shared" si="11"/>
        <v>0</v>
      </c>
      <c r="X175" s="124"/>
      <c r="Y175" s="125">
        <f t="shared" si="12"/>
        <v>0</v>
      </c>
      <c r="Z175" s="124"/>
      <c r="AA175" s="125">
        <f t="shared" si="64"/>
        <v>0</v>
      </c>
      <c r="AB175" s="131">
        <v>16</v>
      </c>
      <c r="AC175" s="125">
        <f t="shared" si="65"/>
        <v>1.3059412163210003E-4</v>
      </c>
      <c r="AD175" s="124"/>
      <c r="AE175" s="125">
        <f t="shared" si="15"/>
        <v>0</v>
      </c>
      <c r="AF175" s="124"/>
      <c r="AG175" s="125">
        <f t="shared" si="16"/>
        <v>0</v>
      </c>
      <c r="AH175" s="124"/>
      <c r="AI175" s="125">
        <f t="shared" si="17"/>
        <v>0</v>
      </c>
      <c r="AJ175" s="124"/>
      <c r="AK175" s="125">
        <f t="shared" si="18"/>
        <v>0</v>
      </c>
      <c r="AL175" s="131">
        <v>106</v>
      </c>
      <c r="AM175" s="125">
        <f t="shared" si="66"/>
        <v>8.6518605581266275E-4</v>
      </c>
      <c r="AN175" s="131">
        <v>457</v>
      </c>
      <c r="AO175" s="125">
        <f t="shared" si="67"/>
        <v>3.7300945991168575E-3</v>
      </c>
      <c r="AP175" s="124"/>
      <c r="AQ175" s="125">
        <f t="shared" si="68"/>
        <v>0</v>
      </c>
      <c r="AR175" s="124"/>
      <c r="AS175" s="125">
        <f t="shared" si="69"/>
        <v>0</v>
      </c>
      <c r="AT175" s="124"/>
      <c r="AU175" s="125">
        <f t="shared" si="70"/>
        <v>0</v>
      </c>
      <c r="AV175" s="92">
        <f t="shared" si="71"/>
        <v>0</v>
      </c>
    </row>
    <row r="176" spans="1:48" ht="15.4">
      <c r="A176" s="122" t="s">
        <v>157</v>
      </c>
      <c r="B176" s="130" t="s">
        <v>147</v>
      </c>
      <c r="C176" s="124">
        <v>0</v>
      </c>
      <c r="D176" s="124">
        <v>0</v>
      </c>
      <c r="E176" s="125">
        <f t="shared" si="56"/>
        <v>0</v>
      </c>
      <c r="F176" s="124">
        <v>0</v>
      </c>
      <c r="G176" s="125">
        <f t="shared" si="57"/>
        <v>0</v>
      </c>
      <c r="H176" s="131">
        <v>0</v>
      </c>
      <c r="I176" s="125">
        <f t="shared" si="58"/>
        <v>0</v>
      </c>
      <c r="J176" s="131">
        <v>0</v>
      </c>
      <c r="K176" s="125">
        <f t="shared" si="59"/>
        <v>0</v>
      </c>
      <c r="L176" s="131">
        <v>0</v>
      </c>
      <c r="M176" s="125">
        <f t="shared" si="60"/>
        <v>0</v>
      </c>
      <c r="N176" s="124"/>
      <c r="O176" s="125">
        <f t="shared" si="7"/>
        <v>0</v>
      </c>
      <c r="P176" s="131">
        <v>0</v>
      </c>
      <c r="Q176" s="125">
        <f t="shared" si="61"/>
        <v>0</v>
      </c>
      <c r="R176" s="124"/>
      <c r="S176" s="125">
        <f t="shared" si="62"/>
        <v>0</v>
      </c>
      <c r="T176" s="124"/>
      <c r="U176" s="125">
        <f t="shared" si="63"/>
        <v>0</v>
      </c>
      <c r="V176" s="124"/>
      <c r="W176" s="125">
        <f t="shared" si="11"/>
        <v>0</v>
      </c>
      <c r="X176" s="124"/>
      <c r="Y176" s="125">
        <f t="shared" si="12"/>
        <v>0</v>
      </c>
      <c r="Z176" s="124"/>
      <c r="AA176" s="125">
        <f t="shared" si="64"/>
        <v>0</v>
      </c>
      <c r="AB176" s="131">
        <v>0</v>
      </c>
      <c r="AC176" s="125">
        <f t="shared" si="65"/>
        <v>0</v>
      </c>
      <c r="AD176" s="124"/>
      <c r="AE176" s="125">
        <f t="shared" si="15"/>
        <v>0</v>
      </c>
      <c r="AF176" s="124"/>
      <c r="AG176" s="125">
        <f t="shared" si="16"/>
        <v>0</v>
      </c>
      <c r="AH176" s="124"/>
      <c r="AI176" s="125">
        <f t="shared" si="17"/>
        <v>0</v>
      </c>
      <c r="AJ176" s="124"/>
      <c r="AK176" s="125">
        <f t="shared" si="18"/>
        <v>0</v>
      </c>
      <c r="AL176" s="131">
        <v>0</v>
      </c>
      <c r="AM176" s="125">
        <f t="shared" si="66"/>
        <v>0</v>
      </c>
      <c r="AN176" s="131">
        <v>0</v>
      </c>
      <c r="AO176" s="125">
        <f t="shared" si="67"/>
        <v>0</v>
      </c>
      <c r="AP176" s="124"/>
      <c r="AQ176" s="125">
        <f t="shared" si="68"/>
        <v>0</v>
      </c>
      <c r="AR176" s="124"/>
      <c r="AS176" s="125">
        <f t="shared" si="69"/>
        <v>0</v>
      </c>
      <c r="AT176" s="124"/>
      <c r="AU176" s="125">
        <f t="shared" si="70"/>
        <v>0</v>
      </c>
      <c r="AV176" s="92">
        <f t="shared" si="71"/>
        <v>0</v>
      </c>
    </row>
    <row r="177" spans="1:48" ht="15">
      <c r="A177" s="122" t="s">
        <v>157</v>
      </c>
      <c r="B177" s="130" t="s">
        <v>133</v>
      </c>
      <c r="C177" s="124">
        <v>0</v>
      </c>
      <c r="D177" s="124">
        <v>0</v>
      </c>
      <c r="E177" s="125">
        <f t="shared" si="56"/>
        <v>0</v>
      </c>
      <c r="F177" s="124">
        <v>0</v>
      </c>
      <c r="G177" s="125">
        <f t="shared" si="57"/>
        <v>0</v>
      </c>
      <c r="H177" s="132">
        <v>0</v>
      </c>
      <c r="I177" s="125">
        <f t="shared" si="58"/>
        <v>0</v>
      </c>
      <c r="J177" s="132">
        <v>0</v>
      </c>
      <c r="K177" s="125">
        <f t="shared" si="59"/>
        <v>0</v>
      </c>
      <c r="L177" s="132">
        <v>0</v>
      </c>
      <c r="M177" s="125">
        <f t="shared" si="60"/>
        <v>0</v>
      </c>
      <c r="N177" s="124"/>
      <c r="O177" s="125">
        <f t="shared" si="7"/>
        <v>0</v>
      </c>
      <c r="P177" s="132">
        <v>0</v>
      </c>
      <c r="Q177" s="125">
        <f t="shared" si="61"/>
        <v>0</v>
      </c>
      <c r="R177" s="124"/>
      <c r="S177" s="125">
        <f t="shared" si="62"/>
        <v>0</v>
      </c>
      <c r="T177" s="124"/>
      <c r="U177" s="125">
        <f t="shared" si="63"/>
        <v>0</v>
      </c>
      <c r="V177" s="124"/>
      <c r="W177" s="125">
        <f t="shared" si="11"/>
        <v>0</v>
      </c>
      <c r="X177" s="124"/>
      <c r="Y177" s="125">
        <f t="shared" si="12"/>
        <v>0</v>
      </c>
      <c r="Z177" s="124"/>
      <c r="AA177" s="125">
        <f t="shared" si="64"/>
        <v>0</v>
      </c>
      <c r="AB177" s="132">
        <v>0</v>
      </c>
      <c r="AC177" s="125">
        <f t="shared" si="65"/>
        <v>0</v>
      </c>
      <c r="AD177" s="124"/>
      <c r="AE177" s="125">
        <f t="shared" si="15"/>
        <v>0</v>
      </c>
      <c r="AF177" s="124"/>
      <c r="AG177" s="125">
        <f t="shared" si="16"/>
        <v>0</v>
      </c>
      <c r="AH177" s="124"/>
      <c r="AI177" s="125">
        <f t="shared" si="17"/>
        <v>0</v>
      </c>
      <c r="AJ177" s="124"/>
      <c r="AK177" s="125">
        <f t="shared" si="18"/>
        <v>0</v>
      </c>
      <c r="AL177" s="132">
        <v>0</v>
      </c>
      <c r="AM177" s="125">
        <f t="shared" si="66"/>
        <v>0</v>
      </c>
      <c r="AN177" s="132">
        <v>0</v>
      </c>
      <c r="AO177" s="125">
        <f t="shared" si="67"/>
        <v>0</v>
      </c>
      <c r="AP177" s="124"/>
      <c r="AQ177" s="125">
        <f t="shared" si="68"/>
        <v>0</v>
      </c>
      <c r="AR177" s="124"/>
      <c r="AS177" s="125">
        <f t="shared" si="69"/>
        <v>0</v>
      </c>
      <c r="AT177" s="124"/>
      <c r="AU177" s="125">
        <f t="shared" si="70"/>
        <v>0</v>
      </c>
      <c r="AV177" s="92">
        <f t="shared" si="71"/>
        <v>0</v>
      </c>
    </row>
    <row r="178" spans="1:48" ht="15">
      <c r="A178" s="122" t="s">
        <v>157</v>
      </c>
      <c r="B178" s="130" t="s">
        <v>134</v>
      </c>
      <c r="C178" s="124">
        <v>0</v>
      </c>
      <c r="D178" s="124">
        <v>0</v>
      </c>
      <c r="E178" s="125">
        <f t="shared" si="56"/>
        <v>0</v>
      </c>
      <c r="F178" s="124">
        <v>0</v>
      </c>
      <c r="G178" s="125">
        <f t="shared" si="57"/>
        <v>0</v>
      </c>
      <c r="H178" s="132">
        <v>0</v>
      </c>
      <c r="I178" s="125">
        <f t="shared" si="58"/>
        <v>0</v>
      </c>
      <c r="J178" s="132">
        <v>0</v>
      </c>
      <c r="K178" s="125">
        <f t="shared" si="59"/>
        <v>0</v>
      </c>
      <c r="L178" s="132">
        <v>0</v>
      </c>
      <c r="M178" s="125">
        <f t="shared" si="60"/>
        <v>0</v>
      </c>
      <c r="N178" s="124"/>
      <c r="O178" s="125">
        <f t="shared" si="7"/>
        <v>0</v>
      </c>
      <c r="P178" s="132">
        <v>0</v>
      </c>
      <c r="Q178" s="125">
        <f t="shared" si="61"/>
        <v>0</v>
      </c>
      <c r="R178" s="124"/>
      <c r="S178" s="125">
        <f t="shared" si="62"/>
        <v>0</v>
      </c>
      <c r="T178" s="124"/>
      <c r="U178" s="125">
        <f t="shared" si="63"/>
        <v>0</v>
      </c>
      <c r="V178" s="124"/>
      <c r="W178" s="125">
        <f t="shared" si="11"/>
        <v>0</v>
      </c>
      <c r="X178" s="124"/>
      <c r="Y178" s="125">
        <f t="shared" si="12"/>
        <v>0</v>
      </c>
      <c r="Z178" s="124"/>
      <c r="AA178" s="125">
        <f t="shared" si="64"/>
        <v>0</v>
      </c>
      <c r="AB178" s="132">
        <v>0</v>
      </c>
      <c r="AC178" s="125">
        <f t="shared" si="65"/>
        <v>0</v>
      </c>
      <c r="AD178" s="124"/>
      <c r="AE178" s="125">
        <f t="shared" si="15"/>
        <v>0</v>
      </c>
      <c r="AF178" s="124"/>
      <c r="AG178" s="125">
        <f t="shared" si="16"/>
        <v>0</v>
      </c>
      <c r="AH178" s="124"/>
      <c r="AI178" s="125">
        <f t="shared" si="17"/>
        <v>0</v>
      </c>
      <c r="AJ178" s="124"/>
      <c r="AK178" s="125">
        <f t="shared" si="18"/>
        <v>0</v>
      </c>
      <c r="AL178" s="132">
        <v>0</v>
      </c>
      <c r="AM178" s="125">
        <f t="shared" si="66"/>
        <v>0</v>
      </c>
      <c r="AN178" s="132">
        <v>0</v>
      </c>
      <c r="AO178" s="125">
        <f t="shared" si="67"/>
        <v>0</v>
      </c>
      <c r="AP178" s="124"/>
      <c r="AQ178" s="125">
        <f t="shared" si="68"/>
        <v>0</v>
      </c>
      <c r="AR178" s="124"/>
      <c r="AS178" s="125">
        <f t="shared" si="69"/>
        <v>0</v>
      </c>
      <c r="AT178" s="124"/>
      <c r="AU178" s="125">
        <f t="shared" si="70"/>
        <v>0</v>
      </c>
      <c r="AV178" s="92">
        <f t="shared" si="71"/>
        <v>0</v>
      </c>
    </row>
    <row r="179" spans="1:48" ht="15.4">
      <c r="A179" s="122" t="s">
        <v>154</v>
      </c>
      <c r="B179" s="130" t="s">
        <v>126</v>
      </c>
      <c r="C179" s="124" t="s">
        <v>153</v>
      </c>
      <c r="D179" s="124" t="s">
        <v>153</v>
      </c>
      <c r="E179" s="125" t="e">
        <f t="shared" si="56"/>
        <v>#VALUE!</v>
      </c>
      <c r="F179" s="124" t="s">
        <v>153</v>
      </c>
      <c r="G179" s="125" t="e">
        <f t="shared" si="57"/>
        <v>#VALUE!</v>
      </c>
      <c r="H179" s="134" t="s">
        <v>153</v>
      </c>
      <c r="I179" s="125" t="e">
        <f t="shared" si="58"/>
        <v>#VALUE!</v>
      </c>
      <c r="J179" s="134" t="s">
        <v>153</v>
      </c>
      <c r="K179" s="125" t="e">
        <f t="shared" si="59"/>
        <v>#VALUE!</v>
      </c>
      <c r="L179" s="134" t="s">
        <v>153</v>
      </c>
      <c r="M179" s="125" t="e">
        <f t="shared" si="60"/>
        <v>#VALUE!</v>
      </c>
      <c r="N179" s="124"/>
      <c r="O179" s="125">
        <f t="shared" si="7"/>
        <v>0</v>
      </c>
      <c r="P179" s="134" t="s">
        <v>153</v>
      </c>
      <c r="Q179" s="125" t="e">
        <f t="shared" si="61"/>
        <v>#VALUE!</v>
      </c>
      <c r="R179" s="124"/>
      <c r="S179" s="125">
        <f t="shared" si="62"/>
        <v>0</v>
      </c>
      <c r="T179" s="124"/>
      <c r="U179" s="125">
        <f t="shared" si="63"/>
        <v>0</v>
      </c>
      <c r="V179" s="124"/>
      <c r="W179" s="125">
        <f t="shared" si="11"/>
        <v>0</v>
      </c>
      <c r="X179" s="124"/>
      <c r="Y179" s="125">
        <f t="shared" si="12"/>
        <v>0</v>
      </c>
      <c r="Z179" s="124"/>
      <c r="AA179" s="125">
        <f t="shared" si="64"/>
        <v>0</v>
      </c>
      <c r="AB179" s="134" t="s">
        <v>153</v>
      </c>
      <c r="AC179" s="125" t="e">
        <f t="shared" si="65"/>
        <v>#VALUE!</v>
      </c>
      <c r="AD179" s="124"/>
      <c r="AE179" s="125">
        <f t="shared" si="15"/>
        <v>0</v>
      </c>
      <c r="AF179" s="124"/>
      <c r="AG179" s="125">
        <f t="shared" si="16"/>
        <v>0</v>
      </c>
      <c r="AH179" s="124"/>
      <c r="AI179" s="125">
        <f t="shared" si="17"/>
        <v>0</v>
      </c>
      <c r="AJ179" s="124"/>
      <c r="AK179" s="125">
        <f t="shared" si="18"/>
        <v>0</v>
      </c>
      <c r="AL179" s="134" t="s">
        <v>153</v>
      </c>
      <c r="AM179" s="125" t="e">
        <f t="shared" si="66"/>
        <v>#VALUE!</v>
      </c>
      <c r="AN179" s="134" t="s">
        <v>153</v>
      </c>
      <c r="AO179" s="125" t="e">
        <f t="shared" si="67"/>
        <v>#VALUE!</v>
      </c>
      <c r="AP179" s="124"/>
      <c r="AQ179" s="125">
        <f t="shared" si="68"/>
        <v>0</v>
      </c>
      <c r="AR179" s="124"/>
      <c r="AS179" s="125">
        <f t="shared" si="69"/>
        <v>0</v>
      </c>
      <c r="AT179" s="124"/>
      <c r="AU179" s="125">
        <f t="shared" si="70"/>
        <v>0</v>
      </c>
      <c r="AV179" s="92" t="e">
        <f t="shared" si="71"/>
        <v>#VALUE!</v>
      </c>
    </row>
    <row r="180" spans="1:48" ht="15.4">
      <c r="A180" s="122" t="s">
        <v>154</v>
      </c>
      <c r="B180" s="130" t="s">
        <v>131</v>
      </c>
      <c r="C180" s="124">
        <v>84543</v>
      </c>
      <c r="D180" s="124">
        <v>84225</v>
      </c>
      <c r="E180" s="125">
        <f t="shared" si="56"/>
        <v>0.68745561840397662</v>
      </c>
      <c r="F180" s="124">
        <v>318</v>
      </c>
      <c r="G180" s="125">
        <f t="shared" si="57"/>
        <v>2.5955581674379884E-3</v>
      </c>
      <c r="H180" s="131">
        <v>0</v>
      </c>
      <c r="I180" s="125">
        <f t="shared" si="58"/>
        <v>0</v>
      </c>
      <c r="J180" s="131">
        <v>8</v>
      </c>
      <c r="K180" s="125">
        <f t="shared" si="59"/>
        <v>6.5297060816050013E-5</v>
      </c>
      <c r="L180" s="131">
        <v>56</v>
      </c>
      <c r="M180" s="125">
        <f t="shared" si="60"/>
        <v>4.5707942571235013E-4</v>
      </c>
      <c r="N180" s="124"/>
      <c r="O180" s="125">
        <f t="shared" si="7"/>
        <v>0</v>
      </c>
      <c r="P180" s="131">
        <v>92</v>
      </c>
      <c r="Q180" s="125">
        <f t="shared" si="61"/>
        <v>7.5091619938457517E-4</v>
      </c>
      <c r="R180" s="124"/>
      <c r="S180" s="125">
        <f t="shared" si="62"/>
        <v>0</v>
      </c>
      <c r="T180" s="124"/>
      <c r="U180" s="125">
        <f t="shared" si="63"/>
        <v>0</v>
      </c>
      <c r="V180" s="124"/>
      <c r="W180" s="125">
        <f t="shared" si="11"/>
        <v>0</v>
      </c>
      <c r="X180" s="124"/>
      <c r="Y180" s="125">
        <f t="shared" si="12"/>
        <v>0</v>
      </c>
      <c r="Z180" s="124"/>
      <c r="AA180" s="125">
        <f t="shared" si="64"/>
        <v>0</v>
      </c>
      <c r="AB180" s="131">
        <v>4</v>
      </c>
      <c r="AC180" s="125">
        <f t="shared" si="65"/>
        <v>3.2648530408025006E-5</v>
      </c>
      <c r="AD180" s="124"/>
      <c r="AE180" s="125">
        <f t="shared" si="15"/>
        <v>0</v>
      </c>
      <c r="AF180" s="124"/>
      <c r="AG180" s="125">
        <f t="shared" si="16"/>
        <v>0</v>
      </c>
      <c r="AH180" s="124"/>
      <c r="AI180" s="125">
        <f t="shared" si="17"/>
        <v>0</v>
      </c>
      <c r="AJ180" s="124"/>
      <c r="AK180" s="125">
        <f t="shared" si="18"/>
        <v>0</v>
      </c>
      <c r="AL180" s="131">
        <v>72</v>
      </c>
      <c r="AM180" s="125">
        <f t="shared" si="66"/>
        <v>5.8767354734445018E-4</v>
      </c>
      <c r="AN180" s="131">
        <v>86</v>
      </c>
      <c r="AO180" s="125">
        <f t="shared" si="67"/>
        <v>7.0194340377253766E-4</v>
      </c>
      <c r="AP180" s="124"/>
      <c r="AQ180" s="125">
        <f t="shared" si="68"/>
        <v>0</v>
      </c>
      <c r="AR180" s="124"/>
      <c r="AS180" s="125">
        <f t="shared" si="69"/>
        <v>0</v>
      </c>
      <c r="AT180" s="124"/>
      <c r="AU180" s="125">
        <f t="shared" si="70"/>
        <v>0</v>
      </c>
      <c r="AV180" s="92">
        <f t="shared" si="71"/>
        <v>0</v>
      </c>
    </row>
    <row r="181" spans="1:48" ht="15">
      <c r="A181" s="122" t="s">
        <v>154</v>
      </c>
      <c r="B181" s="130" t="s">
        <v>127</v>
      </c>
      <c r="C181" s="124">
        <v>0</v>
      </c>
      <c r="D181" s="124">
        <v>0</v>
      </c>
      <c r="E181" s="125">
        <f t="shared" si="56"/>
        <v>0</v>
      </c>
      <c r="F181" s="124">
        <v>0</v>
      </c>
      <c r="G181" s="125">
        <f t="shared" si="57"/>
        <v>0</v>
      </c>
      <c r="H181" s="133">
        <v>0</v>
      </c>
      <c r="I181" s="125">
        <f t="shared" si="58"/>
        <v>0</v>
      </c>
      <c r="J181" s="133">
        <v>0</v>
      </c>
      <c r="K181" s="125">
        <f t="shared" si="59"/>
        <v>0</v>
      </c>
      <c r="L181" s="133">
        <v>0</v>
      </c>
      <c r="M181" s="125">
        <f t="shared" si="60"/>
        <v>0</v>
      </c>
      <c r="N181" s="124"/>
      <c r="O181" s="125">
        <f t="shared" si="7"/>
        <v>0</v>
      </c>
      <c r="P181" s="133">
        <v>0</v>
      </c>
      <c r="Q181" s="125">
        <f t="shared" si="61"/>
        <v>0</v>
      </c>
      <c r="R181" s="124"/>
      <c r="S181" s="125">
        <f t="shared" si="62"/>
        <v>0</v>
      </c>
      <c r="T181" s="124"/>
      <c r="U181" s="125">
        <f t="shared" si="63"/>
        <v>0</v>
      </c>
      <c r="V181" s="124"/>
      <c r="W181" s="125">
        <f t="shared" si="11"/>
        <v>0</v>
      </c>
      <c r="X181" s="124"/>
      <c r="Y181" s="125">
        <f t="shared" si="12"/>
        <v>0</v>
      </c>
      <c r="Z181" s="124"/>
      <c r="AA181" s="125">
        <f t="shared" si="64"/>
        <v>0</v>
      </c>
      <c r="AB181" s="133">
        <v>0</v>
      </c>
      <c r="AC181" s="125">
        <f t="shared" si="65"/>
        <v>0</v>
      </c>
      <c r="AD181" s="124"/>
      <c r="AE181" s="125">
        <f t="shared" si="15"/>
        <v>0</v>
      </c>
      <c r="AF181" s="124"/>
      <c r="AG181" s="125">
        <f t="shared" si="16"/>
        <v>0</v>
      </c>
      <c r="AH181" s="124"/>
      <c r="AI181" s="125">
        <f t="shared" si="17"/>
        <v>0</v>
      </c>
      <c r="AJ181" s="124"/>
      <c r="AK181" s="125">
        <f t="shared" si="18"/>
        <v>0</v>
      </c>
      <c r="AL181" s="133">
        <v>0</v>
      </c>
      <c r="AM181" s="125">
        <f t="shared" si="66"/>
        <v>0</v>
      </c>
      <c r="AN181" s="133">
        <v>0</v>
      </c>
      <c r="AO181" s="125">
        <f t="shared" si="67"/>
        <v>0</v>
      </c>
      <c r="AP181" s="124"/>
      <c r="AQ181" s="125">
        <f t="shared" si="68"/>
        <v>0</v>
      </c>
      <c r="AR181" s="124"/>
      <c r="AS181" s="125">
        <f t="shared" si="69"/>
        <v>0</v>
      </c>
      <c r="AT181" s="124"/>
      <c r="AU181" s="125">
        <f t="shared" si="70"/>
        <v>0</v>
      </c>
      <c r="AV181" s="92">
        <f t="shared" si="71"/>
        <v>0</v>
      </c>
    </row>
    <row r="182" spans="1:48" ht="15.4">
      <c r="A182" s="122" t="s">
        <v>154</v>
      </c>
      <c r="B182" s="130" t="s">
        <v>125</v>
      </c>
      <c r="C182" s="124">
        <v>0</v>
      </c>
      <c r="D182" s="124">
        <v>0</v>
      </c>
      <c r="E182" s="125">
        <f t="shared" si="56"/>
        <v>0</v>
      </c>
      <c r="F182" s="124">
        <v>0</v>
      </c>
      <c r="G182" s="125">
        <f t="shared" si="57"/>
        <v>0</v>
      </c>
      <c r="H182" s="131">
        <v>0</v>
      </c>
      <c r="I182" s="125">
        <f t="shared" si="58"/>
        <v>0</v>
      </c>
      <c r="J182" s="131">
        <v>0</v>
      </c>
      <c r="K182" s="125">
        <f t="shared" si="59"/>
        <v>0</v>
      </c>
      <c r="L182" s="131">
        <v>0</v>
      </c>
      <c r="M182" s="125">
        <f t="shared" si="60"/>
        <v>0</v>
      </c>
      <c r="N182" s="124"/>
      <c r="O182" s="125">
        <f t="shared" si="7"/>
        <v>0</v>
      </c>
      <c r="P182" s="131">
        <v>0</v>
      </c>
      <c r="Q182" s="125">
        <f t="shared" si="61"/>
        <v>0</v>
      </c>
      <c r="R182" s="124"/>
      <c r="S182" s="125">
        <f t="shared" si="62"/>
        <v>0</v>
      </c>
      <c r="T182" s="124"/>
      <c r="U182" s="125">
        <f t="shared" si="63"/>
        <v>0</v>
      </c>
      <c r="V182" s="124"/>
      <c r="W182" s="125">
        <f t="shared" si="11"/>
        <v>0</v>
      </c>
      <c r="X182" s="124"/>
      <c r="Y182" s="125">
        <f t="shared" si="12"/>
        <v>0</v>
      </c>
      <c r="Z182" s="124"/>
      <c r="AA182" s="125">
        <f t="shared" si="64"/>
        <v>0</v>
      </c>
      <c r="AB182" s="131">
        <v>0</v>
      </c>
      <c r="AC182" s="125">
        <f t="shared" si="65"/>
        <v>0</v>
      </c>
      <c r="AD182" s="124"/>
      <c r="AE182" s="125">
        <f t="shared" si="15"/>
        <v>0</v>
      </c>
      <c r="AF182" s="124"/>
      <c r="AG182" s="125">
        <f t="shared" si="16"/>
        <v>0</v>
      </c>
      <c r="AH182" s="124"/>
      <c r="AI182" s="125">
        <f t="shared" si="17"/>
        <v>0</v>
      </c>
      <c r="AJ182" s="124"/>
      <c r="AK182" s="125">
        <f t="shared" si="18"/>
        <v>0</v>
      </c>
      <c r="AL182" s="131">
        <v>0</v>
      </c>
      <c r="AM182" s="125">
        <f t="shared" si="66"/>
        <v>0</v>
      </c>
      <c r="AN182" s="131">
        <v>0</v>
      </c>
      <c r="AO182" s="125">
        <f t="shared" si="67"/>
        <v>0</v>
      </c>
      <c r="AP182" s="124"/>
      <c r="AQ182" s="125">
        <f t="shared" si="68"/>
        <v>0</v>
      </c>
      <c r="AR182" s="124"/>
      <c r="AS182" s="125">
        <f t="shared" si="69"/>
        <v>0</v>
      </c>
      <c r="AT182" s="124"/>
      <c r="AU182" s="125">
        <f t="shared" si="70"/>
        <v>0</v>
      </c>
      <c r="AV182" s="92">
        <f t="shared" si="71"/>
        <v>0</v>
      </c>
    </row>
    <row r="183" spans="1:48" ht="15.4">
      <c r="A183" s="122" t="s">
        <v>154</v>
      </c>
      <c r="B183" s="130" t="s">
        <v>138</v>
      </c>
      <c r="C183" s="124">
        <v>0</v>
      </c>
      <c r="D183" s="124">
        <v>0</v>
      </c>
      <c r="E183" s="125">
        <f t="shared" si="56"/>
        <v>0</v>
      </c>
      <c r="F183" s="124">
        <v>0</v>
      </c>
      <c r="G183" s="125">
        <f t="shared" si="57"/>
        <v>0</v>
      </c>
      <c r="H183" s="131">
        <v>0</v>
      </c>
      <c r="I183" s="125">
        <f t="shared" si="58"/>
        <v>0</v>
      </c>
      <c r="J183" s="131">
        <v>0</v>
      </c>
      <c r="K183" s="125">
        <f t="shared" si="59"/>
        <v>0</v>
      </c>
      <c r="L183" s="131">
        <v>0</v>
      </c>
      <c r="M183" s="125">
        <f t="shared" si="60"/>
        <v>0</v>
      </c>
      <c r="N183" s="124"/>
      <c r="O183" s="125">
        <f t="shared" si="7"/>
        <v>0</v>
      </c>
      <c r="P183" s="131">
        <v>0</v>
      </c>
      <c r="Q183" s="125">
        <f t="shared" si="61"/>
        <v>0</v>
      </c>
      <c r="R183" s="124"/>
      <c r="S183" s="125"/>
      <c r="T183" s="124"/>
      <c r="U183" s="125"/>
      <c r="V183" s="124"/>
      <c r="W183" s="125"/>
      <c r="X183" s="124"/>
      <c r="Y183" s="125"/>
      <c r="Z183" s="124"/>
      <c r="AA183" s="125"/>
      <c r="AB183" s="131">
        <v>0</v>
      </c>
      <c r="AC183" s="125">
        <f t="shared" si="65"/>
        <v>0</v>
      </c>
      <c r="AD183" s="124"/>
      <c r="AE183" s="125"/>
      <c r="AF183" s="124"/>
      <c r="AG183" s="125"/>
      <c r="AH183" s="124"/>
      <c r="AI183" s="125"/>
      <c r="AJ183" s="124"/>
      <c r="AK183" s="125"/>
      <c r="AL183" s="131">
        <v>0</v>
      </c>
      <c r="AM183" s="125">
        <f t="shared" si="66"/>
        <v>0</v>
      </c>
      <c r="AN183" s="131">
        <v>0</v>
      </c>
      <c r="AO183" s="125">
        <f t="shared" si="67"/>
        <v>0</v>
      </c>
      <c r="AP183" s="124"/>
      <c r="AQ183" s="125"/>
      <c r="AR183" s="124"/>
      <c r="AS183" s="125"/>
      <c r="AT183" s="124"/>
      <c r="AU183" s="125"/>
    </row>
    <row r="184" spans="1:48" ht="15.4">
      <c r="A184" s="122" t="s">
        <v>154</v>
      </c>
      <c r="B184" s="130" t="s">
        <v>147</v>
      </c>
      <c r="C184" s="124">
        <v>180647</v>
      </c>
      <c r="D184" s="124">
        <v>177954</v>
      </c>
      <c r="E184" s="125">
        <f t="shared" si="56"/>
        <v>1.4524841450574206</v>
      </c>
      <c r="F184" s="124">
        <v>2693</v>
      </c>
      <c r="G184" s="125">
        <f t="shared" si="57"/>
        <v>2.1980623097202837E-2</v>
      </c>
      <c r="H184" s="131">
        <v>0</v>
      </c>
      <c r="I184" s="125">
        <f t="shared" si="58"/>
        <v>0</v>
      </c>
      <c r="J184" s="131">
        <v>112</v>
      </c>
      <c r="K184" s="125">
        <f t="shared" si="59"/>
        <v>9.1415885142470026E-4</v>
      </c>
      <c r="L184" s="131">
        <v>297</v>
      </c>
      <c r="M184" s="125">
        <f t="shared" si="60"/>
        <v>2.4241533827958567E-3</v>
      </c>
      <c r="N184" s="124"/>
      <c r="O184" s="125">
        <f t="shared" si="7"/>
        <v>0</v>
      </c>
      <c r="P184" s="131">
        <v>1089</v>
      </c>
      <c r="Q184" s="125">
        <f t="shared" si="61"/>
        <v>8.8885624035848088E-3</v>
      </c>
      <c r="R184" s="124"/>
      <c r="S184" s="125"/>
      <c r="T184" s="124"/>
      <c r="U184" s="125"/>
      <c r="V184" s="124"/>
      <c r="W184" s="125"/>
      <c r="X184" s="124"/>
      <c r="Y184" s="125"/>
      <c r="Z184" s="124"/>
      <c r="AA184" s="125"/>
      <c r="AB184" s="131">
        <v>57</v>
      </c>
      <c r="AC184" s="125">
        <f t="shared" si="65"/>
        <v>4.6524155831435636E-4</v>
      </c>
      <c r="AD184" s="124"/>
      <c r="AE184" s="125"/>
      <c r="AF184" s="124"/>
      <c r="AG184" s="125"/>
      <c r="AH184" s="124"/>
      <c r="AI184" s="125"/>
      <c r="AJ184" s="124"/>
      <c r="AK184" s="125"/>
      <c r="AL184" s="131">
        <v>587</v>
      </c>
      <c r="AM184" s="125">
        <f t="shared" si="66"/>
        <v>4.7911718373776701E-3</v>
      </c>
      <c r="AN184" s="131">
        <v>551</v>
      </c>
      <c r="AO184" s="125">
        <f t="shared" si="67"/>
        <v>4.4973350637054453E-3</v>
      </c>
      <c r="AP184" s="124"/>
      <c r="AQ184" s="125"/>
      <c r="AR184" s="124"/>
      <c r="AS184" s="125"/>
      <c r="AT184" s="124"/>
      <c r="AU184" s="125"/>
    </row>
    <row r="185" spans="1:48" ht="15">
      <c r="A185" s="122" t="s">
        <v>154</v>
      </c>
      <c r="B185" s="130" t="s">
        <v>133</v>
      </c>
      <c r="C185" s="124">
        <v>157911</v>
      </c>
      <c r="D185" s="124">
        <v>154327</v>
      </c>
      <c r="E185" s="125">
        <f t="shared" si="56"/>
        <v>1.259637438069819</v>
      </c>
      <c r="F185" s="124">
        <v>3584</v>
      </c>
      <c r="G185" s="125">
        <f t="shared" si="57"/>
        <v>2.9253083245590408E-2</v>
      </c>
      <c r="H185" s="132">
        <v>49</v>
      </c>
      <c r="I185" s="125">
        <f t="shared" si="58"/>
        <v>3.9994449749830634E-4</v>
      </c>
      <c r="J185" s="132">
        <v>29</v>
      </c>
      <c r="K185" s="125">
        <f t="shared" si="59"/>
        <v>2.3670184545818132E-4</v>
      </c>
      <c r="L185" s="132">
        <v>287</v>
      </c>
      <c r="M185" s="125">
        <f t="shared" si="60"/>
        <v>2.3425320567757942E-3</v>
      </c>
      <c r="N185" s="124"/>
      <c r="O185" s="125">
        <f t="shared" si="7"/>
        <v>0</v>
      </c>
      <c r="P185" s="132">
        <v>1753</v>
      </c>
      <c r="Q185" s="125">
        <f t="shared" si="61"/>
        <v>1.4308218451316961E-2</v>
      </c>
      <c r="R185" s="124"/>
      <c r="S185" s="125"/>
      <c r="T185" s="124"/>
      <c r="U185" s="125"/>
      <c r="V185" s="124"/>
      <c r="W185" s="125"/>
      <c r="X185" s="124"/>
      <c r="Y185" s="125"/>
      <c r="Z185" s="124"/>
      <c r="AA185" s="125"/>
      <c r="AB185" s="132">
        <v>18</v>
      </c>
      <c r="AC185" s="125">
        <f t="shared" si="65"/>
        <v>1.4691838683611255E-4</v>
      </c>
      <c r="AD185" s="124"/>
      <c r="AE185" s="125"/>
      <c r="AF185" s="124"/>
      <c r="AG185" s="125"/>
      <c r="AH185" s="124"/>
      <c r="AI185" s="125"/>
      <c r="AJ185" s="124"/>
      <c r="AK185" s="125"/>
      <c r="AL185" s="132">
        <v>849</v>
      </c>
      <c r="AM185" s="125">
        <f t="shared" si="66"/>
        <v>6.9296505791033077E-3</v>
      </c>
      <c r="AN185" s="132">
        <v>599</v>
      </c>
      <c r="AO185" s="125">
        <f t="shared" si="67"/>
        <v>4.8891174286017454E-3</v>
      </c>
      <c r="AP185" s="124"/>
      <c r="AQ185" s="125"/>
      <c r="AR185" s="124"/>
      <c r="AS185" s="125"/>
      <c r="AT185" s="124"/>
      <c r="AU185" s="125"/>
    </row>
    <row r="186" spans="1:48" ht="15">
      <c r="A186" s="122" t="s">
        <v>154</v>
      </c>
      <c r="B186" s="130" t="s">
        <v>134</v>
      </c>
      <c r="C186" s="124">
        <v>188288</v>
      </c>
      <c r="D186" s="124">
        <v>184842</v>
      </c>
      <c r="E186" s="125">
        <f t="shared" si="56"/>
        <v>1.5087049144200397</v>
      </c>
      <c r="F186" s="124">
        <v>3446</v>
      </c>
      <c r="G186" s="125">
        <f t="shared" si="57"/>
        <v>2.8126708946513545E-2</v>
      </c>
      <c r="H186" s="132">
        <v>0</v>
      </c>
      <c r="I186" s="125">
        <f t="shared" si="58"/>
        <v>0</v>
      </c>
      <c r="J186" s="132">
        <v>79</v>
      </c>
      <c r="K186" s="125">
        <f t="shared" si="59"/>
        <v>6.4480847555849392E-4</v>
      </c>
      <c r="L186" s="132">
        <v>336</v>
      </c>
      <c r="M186" s="125">
        <f t="shared" si="60"/>
        <v>2.7424765542741008E-3</v>
      </c>
      <c r="N186" s="124"/>
      <c r="O186" s="125">
        <f t="shared" si="7"/>
        <v>0</v>
      </c>
      <c r="P186" s="132">
        <v>1649</v>
      </c>
      <c r="Q186" s="125">
        <f t="shared" si="61"/>
        <v>1.345935666070831E-2</v>
      </c>
      <c r="R186" s="124"/>
      <c r="S186" s="125"/>
      <c r="T186" s="124"/>
      <c r="U186" s="125"/>
      <c r="V186" s="124"/>
      <c r="W186" s="125"/>
      <c r="X186" s="124"/>
      <c r="Y186" s="125"/>
      <c r="Z186" s="124"/>
      <c r="AA186" s="125"/>
      <c r="AB186" s="132">
        <v>14</v>
      </c>
      <c r="AC186" s="125">
        <f t="shared" si="65"/>
        <v>1.1426985642808753E-4</v>
      </c>
      <c r="AD186" s="124"/>
      <c r="AE186" s="125"/>
      <c r="AF186" s="124"/>
      <c r="AG186" s="125"/>
      <c r="AH186" s="124"/>
      <c r="AI186" s="125"/>
      <c r="AJ186" s="124"/>
      <c r="AK186" s="125"/>
      <c r="AL186" s="132">
        <v>786</v>
      </c>
      <c r="AM186" s="125">
        <f t="shared" si="66"/>
        <v>6.4154362251769145E-3</v>
      </c>
      <c r="AN186" s="132">
        <v>582</v>
      </c>
      <c r="AO186" s="125">
        <f t="shared" si="67"/>
        <v>4.7503611743676391E-3</v>
      </c>
      <c r="AP186" s="124"/>
      <c r="AQ186" s="125"/>
      <c r="AR186" s="124"/>
      <c r="AS186" s="125"/>
      <c r="AT186" s="124"/>
      <c r="AU186" s="125"/>
    </row>
    <row r="187" spans="1:48" ht="15.4">
      <c r="A187" s="122" t="s">
        <v>152</v>
      </c>
      <c r="B187" s="130" t="s">
        <v>126</v>
      </c>
      <c r="C187" s="124" t="s">
        <v>153</v>
      </c>
      <c r="D187" s="124" t="s">
        <v>153</v>
      </c>
      <c r="E187" s="125" t="e">
        <f t="shared" si="56"/>
        <v>#VALUE!</v>
      </c>
      <c r="F187" s="124" t="s">
        <v>153</v>
      </c>
      <c r="G187" s="125" t="e">
        <f t="shared" si="57"/>
        <v>#VALUE!</v>
      </c>
      <c r="H187" s="134" t="s">
        <v>153</v>
      </c>
      <c r="I187" s="125" t="e">
        <f t="shared" si="58"/>
        <v>#VALUE!</v>
      </c>
      <c r="J187" s="134" t="s">
        <v>153</v>
      </c>
      <c r="K187" s="125" t="e">
        <f t="shared" si="59"/>
        <v>#VALUE!</v>
      </c>
      <c r="L187" s="134" t="s">
        <v>153</v>
      </c>
      <c r="M187" s="125" t="e">
        <f t="shared" si="60"/>
        <v>#VALUE!</v>
      </c>
      <c r="N187" s="124"/>
      <c r="O187" s="125">
        <f t="shared" si="7"/>
        <v>0</v>
      </c>
      <c r="P187" s="134" t="s">
        <v>153</v>
      </c>
      <c r="Q187" s="125" t="e">
        <f t="shared" si="61"/>
        <v>#VALUE!</v>
      </c>
      <c r="R187" s="124"/>
      <c r="S187" s="125"/>
      <c r="T187" s="124"/>
      <c r="U187" s="125"/>
      <c r="V187" s="124"/>
      <c r="W187" s="125"/>
      <c r="X187" s="124"/>
      <c r="Y187" s="125"/>
      <c r="Z187" s="124"/>
      <c r="AA187" s="125"/>
      <c r="AB187" s="134" t="s">
        <v>153</v>
      </c>
      <c r="AC187" s="125" t="e">
        <f t="shared" si="65"/>
        <v>#VALUE!</v>
      </c>
      <c r="AD187" s="124"/>
      <c r="AE187" s="125"/>
      <c r="AF187" s="124"/>
      <c r="AG187" s="125"/>
      <c r="AH187" s="124"/>
      <c r="AI187" s="125"/>
      <c r="AJ187" s="124"/>
      <c r="AK187" s="125"/>
      <c r="AL187" s="134" t="s">
        <v>153</v>
      </c>
      <c r="AM187" s="125" t="e">
        <f t="shared" si="66"/>
        <v>#VALUE!</v>
      </c>
      <c r="AN187" s="134" t="s">
        <v>153</v>
      </c>
      <c r="AO187" s="125" t="e">
        <f t="shared" si="67"/>
        <v>#VALUE!</v>
      </c>
      <c r="AP187" s="124"/>
      <c r="AQ187" s="125"/>
      <c r="AR187" s="124"/>
      <c r="AS187" s="125"/>
      <c r="AT187" s="124"/>
      <c r="AU187" s="125"/>
    </row>
    <row r="188" spans="1:48" ht="15.4">
      <c r="A188" s="122" t="s">
        <v>152</v>
      </c>
      <c r="B188" s="130" t="s">
        <v>131</v>
      </c>
      <c r="C188" s="124">
        <v>168609</v>
      </c>
      <c r="D188" s="124">
        <v>168008</v>
      </c>
      <c r="E188" s="125">
        <f t="shared" si="56"/>
        <v>1.3713035741978665</v>
      </c>
      <c r="F188" s="124">
        <v>601</v>
      </c>
      <c r="G188" s="125">
        <f t="shared" si="57"/>
        <v>4.9054416938057576E-3</v>
      </c>
      <c r="H188" s="131">
        <v>6</v>
      </c>
      <c r="I188" s="125">
        <f t="shared" si="58"/>
        <v>4.8972795612037513E-5</v>
      </c>
      <c r="J188" s="131">
        <v>18</v>
      </c>
      <c r="K188" s="125">
        <f t="shared" si="59"/>
        <v>1.4691838683611255E-4</v>
      </c>
      <c r="L188" s="131">
        <v>56</v>
      </c>
      <c r="M188" s="125">
        <f t="shared" si="60"/>
        <v>4.5707942571235013E-4</v>
      </c>
      <c r="N188" s="124"/>
      <c r="O188" s="125">
        <f t="shared" si="7"/>
        <v>0</v>
      </c>
      <c r="P188" s="131">
        <v>265</v>
      </c>
      <c r="Q188" s="125">
        <f t="shared" si="61"/>
        <v>2.1629651395316568E-3</v>
      </c>
      <c r="R188" s="124"/>
      <c r="S188" s="125"/>
      <c r="T188" s="124"/>
      <c r="U188" s="125"/>
      <c r="V188" s="124"/>
      <c r="W188" s="125"/>
      <c r="X188" s="124"/>
      <c r="Y188" s="125"/>
      <c r="Z188" s="124"/>
      <c r="AA188" s="125"/>
      <c r="AB188" s="131">
        <v>5</v>
      </c>
      <c r="AC188" s="125">
        <f t="shared" si="65"/>
        <v>4.081066301003126E-5</v>
      </c>
      <c r="AD188" s="124"/>
      <c r="AE188" s="125"/>
      <c r="AF188" s="124"/>
      <c r="AG188" s="125"/>
      <c r="AH188" s="124"/>
      <c r="AI188" s="125"/>
      <c r="AJ188" s="124"/>
      <c r="AK188" s="125"/>
      <c r="AL188" s="131">
        <v>28</v>
      </c>
      <c r="AM188" s="125">
        <f t="shared" si="66"/>
        <v>2.2853971285617506E-4</v>
      </c>
      <c r="AN188" s="131">
        <v>223</v>
      </c>
      <c r="AO188" s="125">
        <f t="shared" si="67"/>
        <v>1.8201555702473942E-3</v>
      </c>
      <c r="AP188" s="124"/>
      <c r="AQ188" s="125"/>
      <c r="AR188" s="124"/>
      <c r="AS188" s="125"/>
      <c r="AT188" s="124"/>
      <c r="AU188" s="125"/>
    </row>
    <row r="189" spans="1:48" ht="15">
      <c r="A189" s="122" t="s">
        <v>152</v>
      </c>
      <c r="B189" s="130" t="s">
        <v>127</v>
      </c>
      <c r="C189" s="124">
        <v>292591</v>
      </c>
      <c r="D189" s="124">
        <v>289985</v>
      </c>
      <c r="E189" s="125">
        <f t="shared" si="56"/>
        <v>2.3668960225927829</v>
      </c>
      <c r="F189" s="124">
        <v>2606</v>
      </c>
      <c r="G189" s="125">
        <f t="shared" si="57"/>
        <v>2.1270517560828293E-2</v>
      </c>
      <c r="H189" s="132">
        <v>49</v>
      </c>
      <c r="I189" s="125">
        <f t="shared" si="58"/>
        <v>3.9994449749830634E-4</v>
      </c>
      <c r="J189" s="132">
        <v>65</v>
      </c>
      <c r="K189" s="125">
        <f t="shared" si="59"/>
        <v>5.3053861913040644E-4</v>
      </c>
      <c r="L189" s="132">
        <v>702</v>
      </c>
      <c r="M189" s="125">
        <f t="shared" si="60"/>
        <v>5.7298170866083888E-3</v>
      </c>
      <c r="N189" s="124"/>
      <c r="O189" s="125">
        <f t="shared" si="7"/>
        <v>0</v>
      </c>
      <c r="P189" s="132">
        <v>1242</v>
      </c>
      <c r="Q189" s="125">
        <f t="shared" si="61"/>
        <v>1.0137368691691765E-2</v>
      </c>
      <c r="R189" s="124"/>
      <c r="S189" s="125"/>
      <c r="T189" s="124"/>
      <c r="U189" s="125"/>
      <c r="V189" s="124"/>
      <c r="W189" s="125"/>
      <c r="X189" s="124"/>
      <c r="Y189" s="125"/>
      <c r="Z189" s="124"/>
      <c r="AA189" s="125"/>
      <c r="AB189" s="132">
        <v>9</v>
      </c>
      <c r="AC189" s="125">
        <f t="shared" si="65"/>
        <v>7.3459193418056273E-5</v>
      </c>
      <c r="AD189" s="124"/>
      <c r="AE189" s="125"/>
      <c r="AF189" s="124"/>
      <c r="AG189" s="125"/>
      <c r="AH189" s="124"/>
      <c r="AI189" s="125"/>
      <c r="AJ189" s="124"/>
      <c r="AK189" s="125"/>
      <c r="AL189" s="132">
        <v>93</v>
      </c>
      <c r="AM189" s="125">
        <f t="shared" si="66"/>
        <v>7.5907833198658151E-4</v>
      </c>
      <c r="AN189" s="132">
        <v>446</v>
      </c>
      <c r="AO189" s="125">
        <f t="shared" si="67"/>
        <v>3.6403111404947884E-3</v>
      </c>
      <c r="AP189" s="124"/>
      <c r="AQ189" s="125"/>
      <c r="AR189" s="124"/>
      <c r="AS189" s="125"/>
      <c r="AT189" s="124"/>
      <c r="AU189" s="125"/>
    </row>
    <row r="190" spans="1:48" ht="15.4">
      <c r="A190" s="122" t="s">
        <v>152</v>
      </c>
      <c r="B190" s="130" t="s">
        <v>125</v>
      </c>
      <c r="C190" s="124">
        <v>0</v>
      </c>
      <c r="D190" s="124">
        <v>0</v>
      </c>
      <c r="E190" s="125">
        <f t="shared" si="56"/>
        <v>0</v>
      </c>
      <c r="F190" s="124">
        <v>0</v>
      </c>
      <c r="G190" s="125">
        <f t="shared" si="57"/>
        <v>0</v>
      </c>
      <c r="H190" s="131">
        <v>0</v>
      </c>
      <c r="I190" s="125">
        <f t="shared" si="58"/>
        <v>0</v>
      </c>
      <c r="J190" s="131">
        <v>0</v>
      </c>
      <c r="K190" s="125">
        <f t="shared" si="59"/>
        <v>0</v>
      </c>
      <c r="L190" s="131">
        <v>0</v>
      </c>
      <c r="M190" s="125">
        <f t="shared" si="60"/>
        <v>0</v>
      </c>
      <c r="N190" s="124"/>
      <c r="O190" s="125">
        <f t="shared" si="7"/>
        <v>0</v>
      </c>
      <c r="P190" s="131">
        <v>0</v>
      </c>
      <c r="Q190" s="125">
        <f t="shared" si="61"/>
        <v>0</v>
      </c>
      <c r="R190" s="124"/>
      <c r="S190" s="125"/>
      <c r="T190" s="124"/>
      <c r="U190" s="125"/>
      <c r="V190" s="124"/>
      <c r="W190" s="125"/>
      <c r="X190" s="124"/>
      <c r="Y190" s="125"/>
      <c r="Z190" s="124"/>
      <c r="AA190" s="125"/>
      <c r="AB190" s="131">
        <v>0</v>
      </c>
      <c r="AC190" s="125">
        <f t="shared" si="65"/>
        <v>0</v>
      </c>
      <c r="AD190" s="124"/>
      <c r="AE190" s="125"/>
      <c r="AF190" s="124"/>
      <c r="AG190" s="125"/>
      <c r="AH190" s="124"/>
      <c r="AI190" s="125"/>
      <c r="AJ190" s="124"/>
      <c r="AK190" s="125"/>
      <c r="AL190" s="131">
        <v>0</v>
      </c>
      <c r="AM190" s="125">
        <f t="shared" si="66"/>
        <v>0</v>
      </c>
      <c r="AN190" s="131">
        <v>0</v>
      </c>
      <c r="AO190" s="125">
        <f t="shared" si="67"/>
        <v>0</v>
      </c>
      <c r="AP190" s="124"/>
      <c r="AQ190" s="125"/>
      <c r="AR190" s="124"/>
      <c r="AS190" s="125"/>
      <c r="AT190" s="124"/>
      <c r="AU190" s="125"/>
    </row>
    <row r="191" spans="1:48" ht="15.4">
      <c r="A191" s="122" t="s">
        <v>152</v>
      </c>
      <c r="B191" s="130" t="s">
        <v>138</v>
      </c>
      <c r="C191" s="124">
        <v>0</v>
      </c>
      <c r="D191" s="124">
        <v>0</v>
      </c>
      <c r="E191" s="125">
        <f t="shared" si="56"/>
        <v>0</v>
      </c>
      <c r="F191" s="124">
        <v>0</v>
      </c>
      <c r="G191" s="125">
        <f t="shared" si="57"/>
        <v>0</v>
      </c>
      <c r="H191" s="131">
        <v>0</v>
      </c>
      <c r="I191" s="125">
        <f t="shared" si="58"/>
        <v>0</v>
      </c>
      <c r="J191" s="131">
        <v>0</v>
      </c>
      <c r="K191" s="125">
        <f t="shared" si="59"/>
        <v>0</v>
      </c>
      <c r="L191" s="131">
        <v>0</v>
      </c>
      <c r="M191" s="125">
        <f t="shared" si="60"/>
        <v>0</v>
      </c>
      <c r="N191" s="124"/>
      <c r="O191" s="125">
        <f t="shared" si="7"/>
        <v>0</v>
      </c>
      <c r="P191" s="131">
        <v>0</v>
      </c>
      <c r="Q191" s="125">
        <f t="shared" si="61"/>
        <v>0</v>
      </c>
      <c r="R191" s="124"/>
      <c r="S191" s="125"/>
      <c r="T191" s="124"/>
      <c r="U191" s="125"/>
      <c r="V191" s="124"/>
      <c r="W191" s="125"/>
      <c r="X191" s="124"/>
      <c r="Y191" s="125"/>
      <c r="Z191" s="124"/>
      <c r="AA191" s="125"/>
      <c r="AB191" s="131">
        <v>0</v>
      </c>
      <c r="AC191" s="125">
        <f t="shared" si="65"/>
        <v>0</v>
      </c>
      <c r="AD191" s="124"/>
      <c r="AE191" s="125"/>
      <c r="AF191" s="124"/>
      <c r="AG191" s="125"/>
      <c r="AH191" s="124"/>
      <c r="AI191" s="125"/>
      <c r="AJ191" s="124"/>
      <c r="AK191" s="125"/>
      <c r="AL191" s="131">
        <v>0</v>
      </c>
      <c r="AM191" s="125">
        <f t="shared" si="66"/>
        <v>0</v>
      </c>
      <c r="AN191" s="131">
        <v>0</v>
      </c>
      <c r="AO191" s="125">
        <f t="shared" si="67"/>
        <v>0</v>
      </c>
      <c r="AP191" s="124"/>
      <c r="AQ191" s="125"/>
      <c r="AR191" s="124"/>
      <c r="AS191" s="125"/>
      <c r="AT191" s="124"/>
      <c r="AU191" s="125"/>
    </row>
    <row r="192" spans="1:48" ht="15.4">
      <c r="A192" s="122" t="s">
        <v>152</v>
      </c>
      <c r="B192" s="130" t="s">
        <v>147</v>
      </c>
      <c r="C192" s="124">
        <v>0</v>
      </c>
      <c r="D192" s="124">
        <v>0</v>
      </c>
      <c r="E192" s="125">
        <f t="shared" si="56"/>
        <v>0</v>
      </c>
      <c r="F192" s="124">
        <v>0</v>
      </c>
      <c r="G192" s="125">
        <f t="shared" si="57"/>
        <v>0</v>
      </c>
      <c r="H192" s="131">
        <v>0</v>
      </c>
      <c r="I192" s="125">
        <f t="shared" si="58"/>
        <v>0</v>
      </c>
      <c r="J192" s="131">
        <v>0</v>
      </c>
      <c r="K192" s="125">
        <f t="shared" si="59"/>
        <v>0</v>
      </c>
      <c r="L192" s="131">
        <v>0</v>
      </c>
      <c r="M192" s="125">
        <f t="shared" si="60"/>
        <v>0</v>
      </c>
      <c r="N192" s="124"/>
      <c r="O192" s="125">
        <f t="shared" si="7"/>
        <v>0</v>
      </c>
      <c r="P192" s="131">
        <v>0</v>
      </c>
      <c r="Q192" s="125">
        <f t="shared" si="61"/>
        <v>0</v>
      </c>
      <c r="R192" s="124"/>
      <c r="S192" s="125"/>
      <c r="T192" s="124"/>
      <c r="U192" s="125"/>
      <c r="V192" s="124"/>
      <c r="W192" s="125"/>
      <c r="X192" s="124"/>
      <c r="Y192" s="125"/>
      <c r="Z192" s="124"/>
      <c r="AA192" s="125"/>
      <c r="AB192" s="131">
        <v>0</v>
      </c>
      <c r="AC192" s="125">
        <f t="shared" si="65"/>
        <v>0</v>
      </c>
      <c r="AD192" s="124"/>
      <c r="AE192" s="125"/>
      <c r="AF192" s="124"/>
      <c r="AG192" s="125"/>
      <c r="AH192" s="124"/>
      <c r="AI192" s="125"/>
      <c r="AJ192" s="124"/>
      <c r="AK192" s="125"/>
      <c r="AL192" s="131">
        <v>0</v>
      </c>
      <c r="AM192" s="125">
        <f t="shared" si="66"/>
        <v>0</v>
      </c>
      <c r="AN192" s="131">
        <v>0</v>
      </c>
      <c r="AO192" s="125">
        <f t="shared" si="67"/>
        <v>0</v>
      </c>
      <c r="AP192" s="124"/>
      <c r="AQ192" s="125"/>
      <c r="AR192" s="124"/>
      <c r="AS192" s="125"/>
      <c r="AT192" s="124"/>
      <c r="AU192" s="125"/>
    </row>
    <row r="193" spans="1:47" ht="15">
      <c r="A193" s="122" t="s">
        <v>152</v>
      </c>
      <c r="B193" s="130" t="s">
        <v>133</v>
      </c>
      <c r="C193" s="124">
        <v>0</v>
      </c>
      <c r="D193" s="124">
        <v>0</v>
      </c>
      <c r="E193" s="125">
        <f t="shared" si="56"/>
        <v>0</v>
      </c>
      <c r="F193" s="124">
        <v>0</v>
      </c>
      <c r="G193" s="125">
        <f t="shared" si="57"/>
        <v>0</v>
      </c>
      <c r="H193" s="132">
        <v>0</v>
      </c>
      <c r="I193" s="125">
        <f t="shared" si="58"/>
        <v>0</v>
      </c>
      <c r="J193" s="132">
        <v>0</v>
      </c>
      <c r="K193" s="125">
        <f t="shared" si="59"/>
        <v>0</v>
      </c>
      <c r="L193" s="132">
        <v>0</v>
      </c>
      <c r="M193" s="125">
        <f t="shared" si="60"/>
        <v>0</v>
      </c>
      <c r="N193" s="124"/>
      <c r="O193" s="125">
        <f t="shared" si="7"/>
        <v>0</v>
      </c>
      <c r="P193" s="132">
        <v>0</v>
      </c>
      <c r="Q193" s="125">
        <f t="shared" si="61"/>
        <v>0</v>
      </c>
      <c r="R193" s="124"/>
      <c r="S193" s="125"/>
      <c r="T193" s="124"/>
      <c r="U193" s="125"/>
      <c r="V193" s="124"/>
      <c r="W193" s="125"/>
      <c r="X193" s="124"/>
      <c r="Y193" s="125"/>
      <c r="Z193" s="124"/>
      <c r="AA193" s="125"/>
      <c r="AB193" s="132">
        <v>0</v>
      </c>
      <c r="AC193" s="125">
        <f t="shared" si="65"/>
        <v>0</v>
      </c>
      <c r="AD193" s="124"/>
      <c r="AE193" s="125"/>
      <c r="AF193" s="124"/>
      <c r="AG193" s="125"/>
      <c r="AH193" s="124"/>
      <c r="AI193" s="125"/>
      <c r="AJ193" s="124"/>
      <c r="AK193" s="125"/>
      <c r="AL193" s="132">
        <v>0</v>
      </c>
      <c r="AM193" s="125">
        <f t="shared" si="66"/>
        <v>0</v>
      </c>
      <c r="AN193" s="132">
        <v>0</v>
      </c>
      <c r="AO193" s="125">
        <f t="shared" si="67"/>
        <v>0</v>
      </c>
      <c r="AP193" s="124"/>
      <c r="AQ193" s="125"/>
      <c r="AR193" s="124"/>
      <c r="AS193" s="125"/>
      <c r="AT193" s="124"/>
      <c r="AU193" s="125"/>
    </row>
    <row r="194" spans="1:47" ht="15">
      <c r="A194" s="122" t="s">
        <v>152</v>
      </c>
      <c r="B194" s="130" t="s">
        <v>134</v>
      </c>
      <c r="C194" s="124">
        <v>0</v>
      </c>
      <c r="D194" s="124">
        <v>0</v>
      </c>
      <c r="E194" s="125">
        <f t="shared" si="56"/>
        <v>0</v>
      </c>
      <c r="F194" s="124">
        <v>0</v>
      </c>
      <c r="G194" s="125">
        <f t="shared" si="57"/>
        <v>0</v>
      </c>
      <c r="H194" s="132">
        <v>0</v>
      </c>
      <c r="I194" s="125">
        <f t="shared" si="58"/>
        <v>0</v>
      </c>
      <c r="J194" s="132">
        <v>0</v>
      </c>
      <c r="K194" s="125">
        <f t="shared" si="59"/>
        <v>0</v>
      </c>
      <c r="L194" s="132">
        <v>0</v>
      </c>
      <c r="M194" s="125">
        <f t="shared" si="60"/>
        <v>0</v>
      </c>
      <c r="N194" s="124"/>
      <c r="O194" s="125">
        <f t="shared" si="7"/>
        <v>0</v>
      </c>
      <c r="P194" s="132">
        <v>0</v>
      </c>
      <c r="Q194" s="125">
        <f t="shared" si="61"/>
        <v>0</v>
      </c>
      <c r="R194" s="124"/>
      <c r="S194" s="125"/>
      <c r="T194" s="124"/>
      <c r="U194" s="125"/>
      <c r="V194" s="124"/>
      <c r="W194" s="125"/>
      <c r="X194" s="124"/>
      <c r="Y194" s="125"/>
      <c r="Z194" s="124"/>
      <c r="AA194" s="125"/>
      <c r="AB194" s="132">
        <v>0</v>
      </c>
      <c r="AC194" s="125">
        <f t="shared" si="65"/>
        <v>0</v>
      </c>
      <c r="AD194" s="124"/>
      <c r="AE194" s="125"/>
      <c r="AF194" s="124"/>
      <c r="AG194" s="125"/>
      <c r="AH194" s="124"/>
      <c r="AI194" s="125"/>
      <c r="AJ194" s="124"/>
      <c r="AK194" s="125"/>
      <c r="AL194" s="132">
        <v>0</v>
      </c>
      <c r="AM194" s="125">
        <f t="shared" si="66"/>
        <v>0</v>
      </c>
      <c r="AN194" s="132">
        <v>0</v>
      </c>
      <c r="AO194" s="125">
        <f t="shared" si="67"/>
        <v>0</v>
      </c>
      <c r="AP194" s="124"/>
      <c r="AQ194" s="125"/>
      <c r="AR194" s="124"/>
      <c r="AS194" s="125"/>
      <c r="AT194" s="124"/>
      <c r="AU194" s="125"/>
    </row>
    <row r="195" spans="1:47" ht="15.4">
      <c r="A195" s="122" t="s">
        <v>158</v>
      </c>
      <c r="B195" s="130" t="s">
        <v>126</v>
      </c>
      <c r="C195" s="124" t="s">
        <v>153</v>
      </c>
      <c r="D195" s="124" t="s">
        <v>153</v>
      </c>
      <c r="E195" s="125" t="e">
        <f t="shared" si="56"/>
        <v>#VALUE!</v>
      </c>
      <c r="F195" s="124" t="s">
        <v>153</v>
      </c>
      <c r="G195" s="125" t="e">
        <f t="shared" si="57"/>
        <v>#VALUE!</v>
      </c>
      <c r="H195" s="134" t="s">
        <v>153</v>
      </c>
      <c r="I195" s="125" t="e">
        <f t="shared" si="58"/>
        <v>#VALUE!</v>
      </c>
      <c r="J195" s="134" t="s">
        <v>153</v>
      </c>
      <c r="K195" s="125" t="e">
        <f t="shared" si="59"/>
        <v>#VALUE!</v>
      </c>
      <c r="L195" s="134" t="s">
        <v>153</v>
      </c>
      <c r="M195" s="125" t="e">
        <f t="shared" si="60"/>
        <v>#VALUE!</v>
      </c>
      <c r="N195" s="124"/>
      <c r="O195" s="125">
        <f t="shared" si="7"/>
        <v>0</v>
      </c>
      <c r="P195" s="134" t="s">
        <v>153</v>
      </c>
      <c r="Q195" s="125" t="e">
        <f t="shared" si="61"/>
        <v>#VALUE!</v>
      </c>
      <c r="R195" s="124"/>
      <c r="S195" s="125"/>
      <c r="T195" s="124"/>
      <c r="U195" s="125"/>
      <c r="V195" s="124"/>
      <c r="W195" s="125"/>
      <c r="X195" s="124"/>
      <c r="Y195" s="125"/>
      <c r="Z195" s="124"/>
      <c r="AA195" s="125"/>
      <c r="AB195" s="134" t="s">
        <v>153</v>
      </c>
      <c r="AC195" s="125" t="e">
        <f t="shared" si="65"/>
        <v>#VALUE!</v>
      </c>
      <c r="AD195" s="124"/>
      <c r="AE195" s="125"/>
      <c r="AF195" s="124"/>
      <c r="AG195" s="125"/>
      <c r="AH195" s="124"/>
      <c r="AI195" s="125"/>
      <c r="AJ195" s="124"/>
      <c r="AK195" s="125"/>
      <c r="AL195" s="134" t="s">
        <v>153</v>
      </c>
      <c r="AM195" s="125" t="e">
        <f t="shared" si="66"/>
        <v>#VALUE!</v>
      </c>
      <c r="AN195" s="134" t="s">
        <v>153</v>
      </c>
      <c r="AO195" s="125" t="e">
        <f t="shared" si="67"/>
        <v>#VALUE!</v>
      </c>
      <c r="AP195" s="124"/>
      <c r="AQ195" s="125"/>
      <c r="AR195" s="124"/>
      <c r="AS195" s="125"/>
      <c r="AT195" s="124"/>
      <c r="AU195" s="125"/>
    </row>
    <row r="196" spans="1:47" ht="15.4">
      <c r="A196" s="122" t="s">
        <v>158</v>
      </c>
      <c r="B196" s="130" t="s">
        <v>131</v>
      </c>
      <c r="C196" s="124">
        <v>20845</v>
      </c>
      <c r="D196" s="124">
        <v>20792</v>
      </c>
      <c r="E196" s="125">
        <f t="shared" si="56"/>
        <v>0.16970706106091399</v>
      </c>
      <c r="F196" s="124">
        <v>53</v>
      </c>
      <c r="G196" s="125">
        <f t="shared" si="57"/>
        <v>4.3259302790633138E-4</v>
      </c>
      <c r="H196" s="131">
        <v>0</v>
      </c>
      <c r="I196" s="125">
        <f t="shared" si="58"/>
        <v>0</v>
      </c>
      <c r="J196" s="131">
        <v>0</v>
      </c>
      <c r="K196" s="125">
        <f t="shared" si="59"/>
        <v>0</v>
      </c>
      <c r="L196" s="131">
        <v>3</v>
      </c>
      <c r="M196" s="125">
        <f t="shared" si="60"/>
        <v>2.4486397806018756E-5</v>
      </c>
      <c r="N196" s="124"/>
      <c r="O196" s="125">
        <f t="shared" si="7"/>
        <v>0</v>
      </c>
      <c r="P196" s="131">
        <v>32</v>
      </c>
      <c r="Q196" s="125">
        <f t="shared" si="61"/>
        <v>2.6118824326420005E-4</v>
      </c>
      <c r="R196" s="124"/>
      <c r="S196" s="125"/>
      <c r="T196" s="124"/>
      <c r="U196" s="125"/>
      <c r="V196" s="124"/>
      <c r="W196" s="125"/>
      <c r="X196" s="124"/>
      <c r="Y196" s="125"/>
      <c r="Z196" s="124"/>
      <c r="AA196" s="125"/>
      <c r="AB196" s="131">
        <v>0</v>
      </c>
      <c r="AC196" s="125">
        <f t="shared" si="65"/>
        <v>0</v>
      </c>
      <c r="AD196" s="124"/>
      <c r="AE196" s="125"/>
      <c r="AF196" s="124"/>
      <c r="AG196" s="125"/>
      <c r="AH196" s="124"/>
      <c r="AI196" s="125"/>
      <c r="AJ196" s="124"/>
      <c r="AK196" s="125"/>
      <c r="AL196" s="131">
        <v>0</v>
      </c>
      <c r="AM196" s="125">
        <f t="shared" si="66"/>
        <v>0</v>
      </c>
      <c r="AN196" s="131">
        <v>18</v>
      </c>
      <c r="AO196" s="125">
        <f t="shared" si="67"/>
        <v>1.4691838683611255E-4</v>
      </c>
      <c r="AP196" s="124"/>
      <c r="AQ196" s="125"/>
      <c r="AR196" s="124"/>
      <c r="AS196" s="125"/>
      <c r="AT196" s="124"/>
      <c r="AU196" s="125"/>
    </row>
    <row r="197" spans="1:47" ht="15">
      <c r="A197" s="122" t="s">
        <v>158</v>
      </c>
      <c r="B197" s="130" t="s">
        <v>127</v>
      </c>
      <c r="C197" s="124">
        <v>83160</v>
      </c>
      <c r="D197" s="124">
        <v>82884</v>
      </c>
      <c r="E197" s="125">
        <f t="shared" si="56"/>
        <v>0.6765101985846862</v>
      </c>
      <c r="F197" s="124">
        <v>276</v>
      </c>
      <c r="G197" s="125">
        <f t="shared" si="57"/>
        <v>2.2527485981537255E-3</v>
      </c>
      <c r="H197" s="132">
        <v>0</v>
      </c>
      <c r="I197" s="125">
        <f t="shared" si="58"/>
        <v>0</v>
      </c>
      <c r="J197" s="132">
        <v>29</v>
      </c>
      <c r="K197" s="125">
        <f t="shared" si="59"/>
        <v>2.3670184545818132E-4</v>
      </c>
      <c r="L197" s="132">
        <v>82</v>
      </c>
      <c r="M197" s="125">
        <f t="shared" si="60"/>
        <v>6.6929487336451273E-4</v>
      </c>
      <c r="N197" s="124"/>
      <c r="O197" s="125">
        <f t="shared" si="7"/>
        <v>0</v>
      </c>
      <c r="P197" s="132">
        <v>106</v>
      </c>
      <c r="Q197" s="125">
        <f t="shared" si="61"/>
        <v>8.6518605581266275E-4</v>
      </c>
      <c r="R197" s="124"/>
      <c r="S197" s="125"/>
      <c r="T197" s="124"/>
      <c r="U197" s="125"/>
      <c r="V197" s="124"/>
      <c r="W197" s="125"/>
      <c r="X197" s="124"/>
      <c r="Y197" s="125"/>
      <c r="Z197" s="124"/>
      <c r="AA197" s="125"/>
      <c r="AB197" s="132">
        <v>0</v>
      </c>
      <c r="AC197" s="125">
        <f t="shared" si="65"/>
        <v>0</v>
      </c>
      <c r="AD197" s="124"/>
      <c r="AE197" s="125"/>
      <c r="AF197" s="124"/>
      <c r="AG197" s="125"/>
      <c r="AH197" s="124"/>
      <c r="AI197" s="125"/>
      <c r="AJ197" s="124"/>
      <c r="AK197" s="125"/>
      <c r="AL197" s="132">
        <v>0</v>
      </c>
      <c r="AM197" s="125">
        <f t="shared" si="66"/>
        <v>0</v>
      </c>
      <c r="AN197" s="132">
        <v>59</v>
      </c>
      <c r="AO197" s="125">
        <f t="shared" si="67"/>
        <v>4.8156582351836888E-4</v>
      </c>
      <c r="AP197" s="124"/>
      <c r="AQ197" s="125"/>
      <c r="AR197" s="124"/>
      <c r="AS197" s="125"/>
      <c r="AT197" s="124"/>
      <c r="AU197" s="125"/>
    </row>
    <row r="198" spans="1:47" ht="15.4">
      <c r="A198" s="122" t="s">
        <v>158</v>
      </c>
      <c r="B198" s="130" t="s">
        <v>125</v>
      </c>
      <c r="C198" s="124">
        <v>0</v>
      </c>
      <c r="D198" s="124">
        <v>0</v>
      </c>
      <c r="E198" s="125">
        <f t="shared" si="56"/>
        <v>0</v>
      </c>
      <c r="F198" s="124">
        <v>0</v>
      </c>
      <c r="G198" s="125">
        <f t="shared" si="57"/>
        <v>0</v>
      </c>
      <c r="H198" s="131">
        <v>0</v>
      </c>
      <c r="I198" s="125">
        <f t="shared" si="58"/>
        <v>0</v>
      </c>
      <c r="J198" s="131">
        <v>0</v>
      </c>
      <c r="K198" s="125">
        <f t="shared" si="59"/>
        <v>0</v>
      </c>
      <c r="L198" s="131">
        <v>0</v>
      </c>
      <c r="M198" s="125">
        <f t="shared" si="60"/>
        <v>0</v>
      </c>
      <c r="N198" s="124"/>
      <c r="O198" s="125">
        <f t="shared" si="7"/>
        <v>0</v>
      </c>
      <c r="P198" s="131">
        <v>0</v>
      </c>
      <c r="Q198" s="125">
        <f t="shared" si="61"/>
        <v>0</v>
      </c>
      <c r="R198" s="124"/>
      <c r="S198" s="125"/>
      <c r="T198" s="124"/>
      <c r="U198" s="125"/>
      <c r="V198" s="124"/>
      <c r="W198" s="125"/>
      <c r="X198" s="124"/>
      <c r="Y198" s="125"/>
      <c r="Z198" s="124"/>
      <c r="AA198" s="125"/>
      <c r="AB198" s="131">
        <v>0</v>
      </c>
      <c r="AC198" s="125">
        <f t="shared" si="65"/>
        <v>0</v>
      </c>
      <c r="AD198" s="124"/>
      <c r="AE198" s="125"/>
      <c r="AF198" s="124"/>
      <c r="AG198" s="125"/>
      <c r="AH198" s="124"/>
      <c r="AI198" s="125"/>
      <c r="AJ198" s="124"/>
      <c r="AK198" s="125"/>
      <c r="AL198" s="131">
        <v>0</v>
      </c>
      <c r="AM198" s="125">
        <f t="shared" si="66"/>
        <v>0</v>
      </c>
      <c r="AN198" s="131">
        <v>0</v>
      </c>
      <c r="AO198" s="125">
        <f t="shared" si="67"/>
        <v>0</v>
      </c>
      <c r="AP198" s="124"/>
      <c r="AQ198" s="125"/>
      <c r="AR198" s="124"/>
      <c r="AS198" s="125"/>
      <c r="AT198" s="124"/>
      <c r="AU198" s="125"/>
    </row>
    <row r="199" spans="1:47" ht="15.4">
      <c r="A199" s="122" t="s">
        <v>158</v>
      </c>
      <c r="B199" s="130" t="s">
        <v>138</v>
      </c>
      <c r="C199" s="124">
        <v>23623</v>
      </c>
      <c r="D199" s="124">
        <v>23288</v>
      </c>
      <c r="E199" s="125">
        <f t="shared" si="56"/>
        <v>0.19007974403552161</v>
      </c>
      <c r="F199" s="124">
        <v>335</v>
      </c>
      <c r="G199" s="125">
        <f t="shared" si="57"/>
        <v>2.7343144216720947E-3</v>
      </c>
      <c r="H199" s="131">
        <v>5</v>
      </c>
      <c r="I199" s="125">
        <f t="shared" si="58"/>
        <v>4.081066301003126E-5</v>
      </c>
      <c r="J199" s="131">
        <v>8</v>
      </c>
      <c r="K199" s="125">
        <f t="shared" si="59"/>
        <v>6.5297060816050013E-5</v>
      </c>
      <c r="L199" s="131">
        <v>79</v>
      </c>
      <c r="M199" s="125">
        <f t="shared" si="60"/>
        <v>6.4480847555849392E-4</v>
      </c>
      <c r="N199" s="124"/>
      <c r="O199" s="125">
        <f t="shared" si="7"/>
        <v>0</v>
      </c>
      <c r="P199" s="131">
        <v>94</v>
      </c>
      <c r="Q199" s="125">
        <f t="shared" si="61"/>
        <v>7.6724046458858774E-4</v>
      </c>
      <c r="R199" s="124"/>
      <c r="S199" s="125"/>
      <c r="T199" s="124"/>
      <c r="U199" s="125"/>
      <c r="V199" s="124"/>
      <c r="W199" s="125"/>
      <c r="X199" s="124"/>
      <c r="Y199" s="125"/>
      <c r="Z199" s="124"/>
      <c r="AA199" s="125"/>
      <c r="AB199" s="131">
        <v>2</v>
      </c>
      <c r="AC199" s="125">
        <f t="shared" si="65"/>
        <v>1.6324265204012503E-5</v>
      </c>
      <c r="AD199" s="124"/>
      <c r="AE199" s="125"/>
      <c r="AF199" s="124"/>
      <c r="AG199" s="125"/>
      <c r="AH199" s="124"/>
      <c r="AI199" s="125"/>
      <c r="AJ199" s="124"/>
      <c r="AK199" s="125"/>
      <c r="AL199" s="131">
        <v>13</v>
      </c>
      <c r="AM199" s="125">
        <f t="shared" si="66"/>
        <v>1.0610772382608127E-4</v>
      </c>
      <c r="AN199" s="131">
        <v>134</v>
      </c>
      <c r="AO199" s="125">
        <f t="shared" si="67"/>
        <v>1.0937257686688378E-3</v>
      </c>
      <c r="AP199" s="124"/>
      <c r="AQ199" s="125"/>
      <c r="AR199" s="124"/>
      <c r="AS199" s="125"/>
      <c r="AT199" s="124"/>
      <c r="AU199" s="125"/>
    </row>
    <row r="200" spans="1:47" ht="15.4">
      <c r="A200" s="122" t="s">
        <v>158</v>
      </c>
      <c r="B200" s="130" t="s">
        <v>147</v>
      </c>
      <c r="C200" s="124">
        <v>118911</v>
      </c>
      <c r="D200" s="124">
        <v>117525</v>
      </c>
      <c r="E200" s="125">
        <f t="shared" si="56"/>
        <v>0.95925463405078482</v>
      </c>
      <c r="F200" s="124">
        <v>1386</v>
      </c>
      <c r="G200" s="125">
        <f t="shared" si="57"/>
        <v>1.1312715786380665E-2</v>
      </c>
      <c r="H200" s="131">
        <v>60</v>
      </c>
      <c r="I200" s="125">
        <f t="shared" si="58"/>
        <v>4.8972795612037517E-4</v>
      </c>
      <c r="J200" s="131">
        <v>48</v>
      </c>
      <c r="K200" s="125">
        <f t="shared" si="59"/>
        <v>3.917823648963001E-4</v>
      </c>
      <c r="L200" s="131">
        <v>389</v>
      </c>
      <c r="M200" s="125">
        <f t="shared" si="60"/>
        <v>3.1750695821804323E-3</v>
      </c>
      <c r="N200" s="124"/>
      <c r="O200" s="125">
        <f t="shared" si="7"/>
        <v>0</v>
      </c>
      <c r="P200" s="131">
        <v>395</v>
      </c>
      <c r="Q200" s="125">
        <f t="shared" si="61"/>
        <v>3.2240423777924695E-3</v>
      </c>
      <c r="R200" s="124"/>
      <c r="S200" s="125"/>
      <c r="T200" s="124"/>
      <c r="U200" s="125"/>
      <c r="V200" s="124"/>
      <c r="W200" s="125"/>
      <c r="X200" s="124"/>
      <c r="Y200" s="125"/>
      <c r="Z200" s="124"/>
      <c r="AA200" s="125"/>
      <c r="AB200" s="131">
        <v>19</v>
      </c>
      <c r="AC200" s="125">
        <f t="shared" si="65"/>
        <v>1.5508051943811878E-4</v>
      </c>
      <c r="AD200" s="124"/>
      <c r="AE200" s="125"/>
      <c r="AF200" s="124"/>
      <c r="AG200" s="125"/>
      <c r="AH200" s="124"/>
      <c r="AI200" s="125"/>
      <c r="AJ200" s="124"/>
      <c r="AK200" s="125"/>
      <c r="AL200" s="131">
        <v>56</v>
      </c>
      <c r="AM200" s="125">
        <f t="shared" si="66"/>
        <v>4.5707942571235013E-4</v>
      </c>
      <c r="AN200" s="131">
        <v>419</v>
      </c>
      <c r="AO200" s="125">
        <f t="shared" si="67"/>
        <v>3.4199335602406195E-3</v>
      </c>
      <c r="AP200" s="124"/>
      <c r="AQ200" s="125"/>
      <c r="AR200" s="124"/>
      <c r="AS200" s="125"/>
      <c r="AT200" s="124"/>
      <c r="AU200" s="125"/>
    </row>
    <row r="201" spans="1:47" ht="15">
      <c r="A201" s="122" t="s">
        <v>158</v>
      </c>
      <c r="B201" s="130" t="s">
        <v>133</v>
      </c>
      <c r="C201" s="124">
        <v>84951</v>
      </c>
      <c r="D201" s="124">
        <v>83773</v>
      </c>
      <c r="E201" s="125">
        <f t="shared" si="56"/>
        <v>0.68376633446786972</v>
      </c>
      <c r="F201" s="124">
        <v>1178</v>
      </c>
      <c r="G201" s="125">
        <f t="shared" si="57"/>
        <v>9.6149922051633648E-3</v>
      </c>
      <c r="H201" s="132">
        <v>47</v>
      </c>
      <c r="I201" s="125">
        <f t="shared" si="58"/>
        <v>3.8362023229429387E-4</v>
      </c>
      <c r="J201" s="132">
        <v>38</v>
      </c>
      <c r="K201" s="125">
        <f t="shared" si="59"/>
        <v>3.1016103887623756E-4</v>
      </c>
      <c r="L201" s="132">
        <v>351</v>
      </c>
      <c r="M201" s="125">
        <f t="shared" si="60"/>
        <v>2.8649085433041944E-3</v>
      </c>
      <c r="N201" s="124"/>
      <c r="O201" s="125">
        <f t="shared" si="7"/>
        <v>0</v>
      </c>
      <c r="P201" s="132">
        <v>329</v>
      </c>
      <c r="Q201" s="125">
        <f t="shared" si="61"/>
        <v>2.685341626060057E-3</v>
      </c>
      <c r="R201" s="124"/>
      <c r="S201" s="125"/>
      <c r="T201" s="124"/>
      <c r="U201" s="125"/>
      <c r="V201" s="124"/>
      <c r="W201" s="125"/>
      <c r="X201" s="124"/>
      <c r="Y201" s="125"/>
      <c r="Z201" s="124"/>
      <c r="AA201" s="125"/>
      <c r="AB201" s="132">
        <v>10</v>
      </c>
      <c r="AC201" s="125">
        <f t="shared" si="65"/>
        <v>8.1621326020062519E-5</v>
      </c>
      <c r="AD201" s="124"/>
      <c r="AE201" s="125"/>
      <c r="AF201" s="124"/>
      <c r="AG201" s="125"/>
      <c r="AH201" s="124"/>
      <c r="AI201" s="125"/>
      <c r="AJ201" s="124"/>
      <c r="AK201" s="125"/>
      <c r="AL201" s="132">
        <v>67</v>
      </c>
      <c r="AM201" s="125">
        <f t="shared" si="66"/>
        <v>5.4686288433441891E-4</v>
      </c>
      <c r="AN201" s="132">
        <v>336</v>
      </c>
      <c r="AO201" s="125">
        <f t="shared" si="67"/>
        <v>2.7424765542741008E-3</v>
      </c>
      <c r="AP201" s="124"/>
      <c r="AQ201" s="125"/>
      <c r="AR201" s="124"/>
      <c r="AS201" s="125"/>
      <c r="AT201" s="124"/>
      <c r="AU201" s="125"/>
    </row>
    <row r="202" spans="1:47" ht="15">
      <c r="A202" s="122" t="s">
        <v>158</v>
      </c>
      <c r="B202" s="130" t="s">
        <v>134</v>
      </c>
      <c r="C202" s="124">
        <v>199442</v>
      </c>
      <c r="D202" s="124">
        <v>197339</v>
      </c>
      <c r="E202" s="125">
        <f t="shared" si="56"/>
        <v>1.6107070855473118</v>
      </c>
      <c r="F202" s="124">
        <v>2103</v>
      </c>
      <c r="G202" s="125">
        <f t="shared" si="57"/>
        <v>1.7164964862019148E-2</v>
      </c>
      <c r="H202" s="132">
        <v>159</v>
      </c>
      <c r="I202" s="125">
        <f t="shared" si="58"/>
        <v>1.2977790837189942E-3</v>
      </c>
      <c r="J202" s="132">
        <v>71</v>
      </c>
      <c r="K202" s="125">
        <f t="shared" si="59"/>
        <v>5.7951141474244395E-4</v>
      </c>
      <c r="L202" s="132">
        <v>387</v>
      </c>
      <c r="M202" s="125">
        <f t="shared" si="60"/>
        <v>3.1587453169764196E-3</v>
      </c>
      <c r="N202" s="124"/>
      <c r="O202" s="125">
        <f t="shared" si="7"/>
        <v>0</v>
      </c>
      <c r="P202" s="132">
        <v>602</v>
      </c>
      <c r="Q202" s="125">
        <f t="shared" si="61"/>
        <v>4.9136038264077642E-3</v>
      </c>
      <c r="R202" s="124"/>
      <c r="S202" s="125"/>
      <c r="T202" s="124"/>
      <c r="U202" s="125"/>
      <c r="V202" s="124"/>
      <c r="W202" s="125"/>
      <c r="X202" s="124"/>
      <c r="Y202" s="125"/>
      <c r="Z202" s="124"/>
      <c r="AA202" s="125"/>
      <c r="AB202" s="132">
        <v>8</v>
      </c>
      <c r="AC202" s="125">
        <f t="shared" si="65"/>
        <v>6.5297060816050013E-5</v>
      </c>
      <c r="AD202" s="124"/>
      <c r="AE202" s="125"/>
      <c r="AF202" s="124"/>
      <c r="AG202" s="125"/>
      <c r="AH202" s="124"/>
      <c r="AI202" s="125"/>
      <c r="AJ202" s="124"/>
      <c r="AK202" s="125"/>
      <c r="AL202" s="132">
        <v>73</v>
      </c>
      <c r="AM202" s="125">
        <f t="shared" si="66"/>
        <v>5.9583567994645641E-4</v>
      </c>
      <c r="AN202" s="132">
        <v>803</v>
      </c>
      <c r="AO202" s="125">
        <f t="shared" si="67"/>
        <v>6.5541924794110208E-3</v>
      </c>
      <c r="AP202" s="124"/>
      <c r="AQ202" s="125"/>
      <c r="AR202" s="124"/>
      <c r="AS202" s="125"/>
      <c r="AT202" s="124"/>
      <c r="AU202" s="125"/>
    </row>
    <row r="203" spans="1:47" ht="15.4">
      <c r="A203" s="122" t="s">
        <v>159</v>
      </c>
      <c r="B203" s="130" t="s">
        <v>126</v>
      </c>
      <c r="C203" s="124" t="s">
        <v>153</v>
      </c>
      <c r="D203" s="124" t="s">
        <v>153</v>
      </c>
      <c r="E203" s="125" t="e">
        <f t="shared" si="56"/>
        <v>#VALUE!</v>
      </c>
      <c r="F203" s="124" t="s">
        <v>153</v>
      </c>
      <c r="G203" s="125" t="e">
        <f t="shared" si="57"/>
        <v>#VALUE!</v>
      </c>
      <c r="H203" s="134" t="s">
        <v>153</v>
      </c>
      <c r="I203" s="125" t="e">
        <f t="shared" si="58"/>
        <v>#VALUE!</v>
      </c>
      <c r="J203" s="134" t="s">
        <v>153</v>
      </c>
      <c r="K203" s="125" t="e">
        <f t="shared" si="59"/>
        <v>#VALUE!</v>
      </c>
      <c r="L203" s="134" t="s">
        <v>153</v>
      </c>
      <c r="M203" s="125" t="e">
        <f t="shared" si="60"/>
        <v>#VALUE!</v>
      </c>
      <c r="N203" s="124"/>
      <c r="O203" s="125">
        <f t="shared" si="7"/>
        <v>0</v>
      </c>
      <c r="P203" s="134" t="s">
        <v>153</v>
      </c>
      <c r="Q203" s="125" t="e">
        <f t="shared" si="61"/>
        <v>#VALUE!</v>
      </c>
      <c r="R203" s="124"/>
      <c r="S203" s="125"/>
      <c r="T203" s="124"/>
      <c r="U203" s="125"/>
      <c r="V203" s="124"/>
      <c r="W203" s="125"/>
      <c r="X203" s="124"/>
      <c r="Y203" s="125"/>
      <c r="Z203" s="124"/>
      <c r="AA203" s="125"/>
      <c r="AB203" s="134" t="s">
        <v>153</v>
      </c>
      <c r="AC203" s="125" t="e">
        <f t="shared" si="65"/>
        <v>#VALUE!</v>
      </c>
      <c r="AD203" s="124"/>
      <c r="AE203" s="125"/>
      <c r="AF203" s="124"/>
      <c r="AG203" s="125"/>
      <c r="AH203" s="124"/>
      <c r="AI203" s="125"/>
      <c r="AJ203" s="124"/>
      <c r="AK203" s="125"/>
      <c r="AL203" s="134" t="s">
        <v>153</v>
      </c>
      <c r="AM203" s="125" t="e">
        <f t="shared" si="66"/>
        <v>#VALUE!</v>
      </c>
      <c r="AN203" s="134" t="s">
        <v>153</v>
      </c>
      <c r="AO203" s="125" t="e">
        <f t="shared" si="67"/>
        <v>#VALUE!</v>
      </c>
      <c r="AP203" s="124"/>
      <c r="AQ203" s="125"/>
      <c r="AR203" s="124"/>
      <c r="AS203" s="125"/>
      <c r="AT203" s="124"/>
      <c r="AU203" s="125"/>
    </row>
    <row r="204" spans="1:47" ht="15.4">
      <c r="A204" s="122" t="s">
        <v>159</v>
      </c>
      <c r="B204" s="130" t="s">
        <v>131</v>
      </c>
      <c r="C204" s="124" t="s">
        <v>153</v>
      </c>
      <c r="D204" s="124" t="s">
        <v>153</v>
      </c>
      <c r="E204" s="125" t="e">
        <f t="shared" si="56"/>
        <v>#VALUE!</v>
      </c>
      <c r="F204" s="124" t="s">
        <v>153</v>
      </c>
      <c r="G204" s="125" t="e">
        <f t="shared" si="57"/>
        <v>#VALUE!</v>
      </c>
      <c r="H204" s="134" t="s">
        <v>153</v>
      </c>
      <c r="I204" s="125" t="e">
        <f t="shared" si="58"/>
        <v>#VALUE!</v>
      </c>
      <c r="J204" s="134" t="s">
        <v>153</v>
      </c>
      <c r="K204" s="125" t="e">
        <f t="shared" si="59"/>
        <v>#VALUE!</v>
      </c>
      <c r="L204" s="134" t="s">
        <v>153</v>
      </c>
      <c r="M204" s="125" t="e">
        <f t="shared" si="60"/>
        <v>#VALUE!</v>
      </c>
      <c r="N204" s="124"/>
      <c r="O204" s="125">
        <f t="shared" si="7"/>
        <v>0</v>
      </c>
      <c r="P204" s="134" t="s">
        <v>153</v>
      </c>
      <c r="Q204" s="125" t="e">
        <f t="shared" si="61"/>
        <v>#VALUE!</v>
      </c>
      <c r="R204" s="124"/>
      <c r="S204" s="125"/>
      <c r="T204" s="124"/>
      <c r="U204" s="125"/>
      <c r="V204" s="124"/>
      <c r="W204" s="125"/>
      <c r="X204" s="124"/>
      <c r="Y204" s="125"/>
      <c r="Z204" s="124"/>
      <c r="AA204" s="125"/>
      <c r="AB204" s="134" t="s">
        <v>153</v>
      </c>
      <c r="AC204" s="125" t="e">
        <f t="shared" si="65"/>
        <v>#VALUE!</v>
      </c>
      <c r="AD204" s="124"/>
      <c r="AE204" s="125"/>
      <c r="AF204" s="124"/>
      <c r="AG204" s="125"/>
      <c r="AH204" s="124"/>
      <c r="AI204" s="125"/>
      <c r="AJ204" s="124"/>
      <c r="AK204" s="125"/>
      <c r="AL204" s="134" t="s">
        <v>153</v>
      </c>
      <c r="AM204" s="125" t="e">
        <f t="shared" si="66"/>
        <v>#VALUE!</v>
      </c>
      <c r="AN204" s="134" t="s">
        <v>153</v>
      </c>
      <c r="AO204" s="125" t="e">
        <f t="shared" si="67"/>
        <v>#VALUE!</v>
      </c>
      <c r="AP204" s="124"/>
      <c r="AQ204" s="125"/>
      <c r="AR204" s="124"/>
      <c r="AS204" s="125"/>
      <c r="AT204" s="124"/>
      <c r="AU204" s="125"/>
    </row>
    <row r="205" spans="1:47" ht="15">
      <c r="A205" s="122" t="s">
        <v>159</v>
      </c>
      <c r="B205" s="130" t="s">
        <v>127</v>
      </c>
      <c r="C205" s="124" t="s">
        <v>153</v>
      </c>
      <c r="D205" s="124" t="s">
        <v>153</v>
      </c>
      <c r="E205" s="125" t="e">
        <f t="shared" si="56"/>
        <v>#VALUE!</v>
      </c>
      <c r="F205" s="124" t="s">
        <v>153</v>
      </c>
      <c r="G205" s="125" t="e">
        <f t="shared" si="57"/>
        <v>#VALUE!</v>
      </c>
      <c r="H205" s="133" t="s">
        <v>153</v>
      </c>
      <c r="I205" s="125" t="e">
        <f t="shared" si="58"/>
        <v>#VALUE!</v>
      </c>
      <c r="J205" s="133" t="s">
        <v>153</v>
      </c>
      <c r="K205" s="125" t="e">
        <f t="shared" si="59"/>
        <v>#VALUE!</v>
      </c>
      <c r="L205" s="133" t="s">
        <v>153</v>
      </c>
      <c r="M205" s="125" t="e">
        <f t="shared" si="60"/>
        <v>#VALUE!</v>
      </c>
      <c r="N205" s="124"/>
      <c r="O205" s="125">
        <f t="shared" si="7"/>
        <v>0</v>
      </c>
      <c r="P205" s="133" t="s">
        <v>153</v>
      </c>
      <c r="Q205" s="125" t="e">
        <f t="shared" si="61"/>
        <v>#VALUE!</v>
      </c>
      <c r="R205" s="124"/>
      <c r="S205" s="125"/>
      <c r="T205" s="124"/>
      <c r="U205" s="125"/>
      <c r="V205" s="124"/>
      <c r="W205" s="125"/>
      <c r="X205" s="124"/>
      <c r="Y205" s="125"/>
      <c r="Z205" s="124"/>
      <c r="AA205" s="125"/>
      <c r="AB205" s="133" t="s">
        <v>153</v>
      </c>
      <c r="AC205" s="125" t="e">
        <f t="shared" si="65"/>
        <v>#VALUE!</v>
      </c>
      <c r="AD205" s="124"/>
      <c r="AE205" s="125"/>
      <c r="AF205" s="124"/>
      <c r="AG205" s="125"/>
      <c r="AH205" s="124"/>
      <c r="AI205" s="125"/>
      <c r="AJ205" s="124"/>
      <c r="AK205" s="125"/>
      <c r="AL205" s="133" t="s">
        <v>153</v>
      </c>
      <c r="AM205" s="125" t="e">
        <f t="shared" si="66"/>
        <v>#VALUE!</v>
      </c>
      <c r="AN205" s="133" t="s">
        <v>153</v>
      </c>
      <c r="AO205" s="125" t="e">
        <f t="shared" si="67"/>
        <v>#VALUE!</v>
      </c>
      <c r="AP205" s="124"/>
      <c r="AQ205" s="125"/>
      <c r="AR205" s="124"/>
      <c r="AS205" s="125"/>
      <c r="AT205" s="124"/>
      <c r="AU205" s="125"/>
    </row>
    <row r="206" spans="1:47" ht="15.4">
      <c r="A206" s="122" t="s">
        <v>159</v>
      </c>
      <c r="B206" s="130" t="s">
        <v>125</v>
      </c>
      <c r="C206" s="124">
        <v>147286</v>
      </c>
      <c r="D206" s="124">
        <v>145717</v>
      </c>
      <c r="E206" s="125">
        <f t="shared" si="56"/>
        <v>1.189361476366545</v>
      </c>
      <c r="F206" s="124">
        <v>1569</v>
      </c>
      <c r="G206" s="125">
        <f t="shared" si="57"/>
        <v>1.2806386052547809E-2</v>
      </c>
      <c r="H206" s="131">
        <v>33</v>
      </c>
      <c r="I206" s="125">
        <f t="shared" si="58"/>
        <v>2.6935037586620634E-4</v>
      </c>
      <c r="J206" s="131">
        <v>0</v>
      </c>
      <c r="K206" s="125">
        <f t="shared" si="59"/>
        <v>0</v>
      </c>
      <c r="L206" s="131">
        <v>482</v>
      </c>
      <c r="M206" s="125">
        <f t="shared" si="60"/>
        <v>3.9341479141670136E-3</v>
      </c>
      <c r="N206" s="124"/>
      <c r="O206" s="125">
        <f t="shared" si="7"/>
        <v>0</v>
      </c>
      <c r="P206" s="131">
        <v>638</v>
      </c>
      <c r="Q206" s="125">
        <f t="shared" si="61"/>
        <v>5.207440600079989E-3</v>
      </c>
      <c r="R206" s="124"/>
      <c r="S206" s="125"/>
      <c r="T206" s="124"/>
      <c r="U206" s="125"/>
      <c r="V206" s="124"/>
      <c r="W206" s="125"/>
      <c r="X206" s="124"/>
      <c r="Y206" s="125"/>
      <c r="Z206" s="124"/>
      <c r="AA206" s="125"/>
      <c r="AB206" s="131">
        <v>0</v>
      </c>
      <c r="AC206" s="125">
        <f t="shared" si="65"/>
        <v>0</v>
      </c>
      <c r="AD206" s="124"/>
      <c r="AE206" s="125"/>
      <c r="AF206" s="124"/>
      <c r="AG206" s="125"/>
      <c r="AH206" s="124"/>
      <c r="AI206" s="125"/>
      <c r="AJ206" s="124"/>
      <c r="AK206" s="125"/>
      <c r="AL206" s="131">
        <v>47</v>
      </c>
      <c r="AM206" s="125">
        <f t="shared" si="66"/>
        <v>3.8362023229429387E-4</v>
      </c>
      <c r="AN206" s="131">
        <v>369</v>
      </c>
      <c r="AO206" s="125">
        <f t="shared" si="67"/>
        <v>3.0118269301403072E-3</v>
      </c>
      <c r="AP206" s="124"/>
      <c r="AQ206" s="125"/>
      <c r="AR206" s="124"/>
      <c r="AS206" s="125"/>
      <c r="AT206" s="124"/>
      <c r="AU206" s="125"/>
    </row>
    <row r="207" spans="1:47" ht="15.4">
      <c r="A207" s="122" t="s">
        <v>159</v>
      </c>
      <c r="B207" s="130" t="s">
        <v>138</v>
      </c>
      <c r="C207" s="124">
        <v>191395</v>
      </c>
      <c r="D207" s="124">
        <v>189475</v>
      </c>
      <c r="E207" s="125">
        <f t="shared" si="56"/>
        <v>1.5465200747651346</v>
      </c>
      <c r="F207" s="124">
        <v>1920</v>
      </c>
      <c r="G207" s="125">
        <f t="shared" si="57"/>
        <v>1.5671294595852005E-2</v>
      </c>
      <c r="H207" s="131">
        <v>45</v>
      </c>
      <c r="I207" s="125">
        <f t="shared" si="58"/>
        <v>3.6729596709028135E-4</v>
      </c>
      <c r="J207" s="131">
        <v>0</v>
      </c>
      <c r="K207" s="125">
        <f t="shared" si="59"/>
        <v>0</v>
      </c>
      <c r="L207" s="131">
        <v>564</v>
      </c>
      <c r="M207" s="125">
        <f t="shared" si="60"/>
        <v>4.6034427875315262E-3</v>
      </c>
      <c r="N207" s="124"/>
      <c r="O207" s="125">
        <f t="shared" si="7"/>
        <v>0</v>
      </c>
      <c r="P207" s="131">
        <v>729</v>
      </c>
      <c r="Q207" s="125">
        <f t="shared" si="61"/>
        <v>5.950194666862558E-3</v>
      </c>
      <c r="R207" s="124"/>
      <c r="S207" s="125"/>
      <c r="T207" s="124"/>
      <c r="U207" s="125"/>
      <c r="V207" s="124"/>
      <c r="W207" s="125"/>
      <c r="X207" s="124"/>
      <c r="Y207" s="125"/>
      <c r="Z207" s="124"/>
      <c r="AA207" s="125"/>
      <c r="AB207" s="131">
        <v>0</v>
      </c>
      <c r="AC207" s="125">
        <f t="shared" si="65"/>
        <v>0</v>
      </c>
      <c r="AD207" s="124"/>
      <c r="AE207" s="125"/>
      <c r="AF207" s="124"/>
      <c r="AG207" s="125"/>
      <c r="AH207" s="124"/>
      <c r="AI207" s="125"/>
      <c r="AJ207" s="124"/>
      <c r="AK207" s="125"/>
      <c r="AL207" s="131">
        <v>84</v>
      </c>
      <c r="AM207" s="125">
        <f t="shared" si="66"/>
        <v>6.8561913856852519E-4</v>
      </c>
      <c r="AN207" s="131">
        <v>498</v>
      </c>
      <c r="AO207" s="125">
        <f t="shared" si="67"/>
        <v>4.0647420357991133E-3</v>
      </c>
      <c r="AP207" s="124"/>
      <c r="AQ207" s="125"/>
      <c r="AR207" s="124"/>
      <c r="AS207" s="125"/>
      <c r="AT207" s="124"/>
      <c r="AU207" s="125"/>
    </row>
    <row r="208" spans="1:47" ht="15.4">
      <c r="A208" s="122" t="s">
        <v>159</v>
      </c>
      <c r="B208" s="130" t="s">
        <v>147</v>
      </c>
      <c r="C208" s="124">
        <v>273163</v>
      </c>
      <c r="D208" s="124">
        <v>270287</v>
      </c>
      <c r="E208" s="125">
        <f t="shared" si="56"/>
        <v>2.2061183345984641</v>
      </c>
      <c r="F208" s="124">
        <v>2876</v>
      </c>
      <c r="G208" s="125">
        <f t="shared" si="57"/>
        <v>2.347429336336998E-2</v>
      </c>
      <c r="H208" s="131">
        <v>46</v>
      </c>
      <c r="I208" s="125">
        <f t="shared" si="58"/>
        <v>3.7545809969228758E-4</v>
      </c>
      <c r="J208" s="131">
        <v>0</v>
      </c>
      <c r="K208" s="125">
        <f t="shared" si="59"/>
        <v>0</v>
      </c>
      <c r="L208" s="131">
        <v>1583</v>
      </c>
      <c r="M208" s="125">
        <f t="shared" si="60"/>
        <v>1.2920655908975898E-2</v>
      </c>
      <c r="N208" s="124"/>
      <c r="O208" s="125">
        <f t="shared" si="7"/>
        <v>0</v>
      </c>
      <c r="P208" s="131">
        <v>719</v>
      </c>
      <c r="Q208" s="125">
        <f t="shared" si="61"/>
        <v>5.868573340842495E-3</v>
      </c>
      <c r="R208" s="124"/>
      <c r="S208" s="125"/>
      <c r="T208" s="124"/>
      <c r="U208" s="125"/>
      <c r="V208" s="124"/>
      <c r="W208" s="125"/>
      <c r="X208" s="124"/>
      <c r="Y208" s="125"/>
      <c r="Z208" s="124"/>
      <c r="AA208" s="125"/>
      <c r="AB208" s="131">
        <v>1</v>
      </c>
      <c r="AC208" s="125">
        <f t="shared" si="65"/>
        <v>8.1621326020062516E-6</v>
      </c>
      <c r="AD208" s="124"/>
      <c r="AE208" s="125"/>
      <c r="AF208" s="124"/>
      <c r="AG208" s="125"/>
      <c r="AH208" s="124"/>
      <c r="AI208" s="125"/>
      <c r="AJ208" s="124"/>
      <c r="AK208" s="125"/>
      <c r="AL208" s="131">
        <v>88</v>
      </c>
      <c r="AM208" s="125">
        <f t="shared" si="66"/>
        <v>7.1826766897655023E-4</v>
      </c>
      <c r="AN208" s="131">
        <v>439</v>
      </c>
      <c r="AO208" s="125">
        <f t="shared" si="67"/>
        <v>3.5831762122807446E-3</v>
      </c>
      <c r="AP208" s="124"/>
      <c r="AQ208" s="125"/>
      <c r="AR208" s="124"/>
      <c r="AS208" s="125"/>
      <c r="AT208" s="124"/>
      <c r="AU208" s="125"/>
    </row>
    <row r="209" spans="1:47" ht="15">
      <c r="A209" s="122" t="s">
        <v>159</v>
      </c>
      <c r="B209" s="130" t="s">
        <v>133</v>
      </c>
      <c r="C209" s="124">
        <v>272990</v>
      </c>
      <c r="D209" s="124">
        <v>269796</v>
      </c>
      <c r="E209" s="125">
        <f t="shared" si="56"/>
        <v>2.2021107274908789</v>
      </c>
      <c r="F209" s="124">
        <v>3194</v>
      </c>
      <c r="G209" s="125">
        <f t="shared" si="57"/>
        <v>2.6069851530807969E-2</v>
      </c>
      <c r="H209" s="132">
        <v>62</v>
      </c>
      <c r="I209" s="125">
        <f t="shared" si="58"/>
        <v>5.0605222132438764E-4</v>
      </c>
      <c r="J209" s="132">
        <v>2</v>
      </c>
      <c r="K209" s="125">
        <f t="shared" si="59"/>
        <v>1.6324265204012503E-5</v>
      </c>
      <c r="L209" s="132">
        <v>1085</v>
      </c>
      <c r="M209" s="125">
        <f t="shared" si="60"/>
        <v>8.8559138731767843E-3</v>
      </c>
      <c r="N209" s="124"/>
      <c r="O209" s="125">
        <f t="shared" si="7"/>
        <v>0</v>
      </c>
      <c r="P209" s="132">
        <v>1020</v>
      </c>
      <c r="Q209" s="125">
        <f t="shared" si="61"/>
        <v>8.3253752540463771E-3</v>
      </c>
      <c r="R209" s="124"/>
      <c r="S209" s="125"/>
      <c r="T209" s="124"/>
      <c r="U209" s="125"/>
      <c r="V209" s="124"/>
      <c r="W209" s="125"/>
      <c r="X209" s="124"/>
      <c r="Y209" s="125"/>
      <c r="Z209" s="124"/>
      <c r="AA209" s="125"/>
      <c r="AB209" s="132">
        <v>1</v>
      </c>
      <c r="AC209" s="125">
        <f t="shared" si="65"/>
        <v>8.1621326020062516E-6</v>
      </c>
      <c r="AD209" s="124"/>
      <c r="AE209" s="125"/>
      <c r="AF209" s="124"/>
      <c r="AG209" s="125"/>
      <c r="AH209" s="124"/>
      <c r="AI209" s="125"/>
      <c r="AJ209" s="124"/>
      <c r="AK209" s="125"/>
      <c r="AL209" s="132">
        <v>88</v>
      </c>
      <c r="AM209" s="125">
        <f t="shared" si="66"/>
        <v>7.1826766897655023E-4</v>
      </c>
      <c r="AN209" s="132">
        <v>936</v>
      </c>
      <c r="AO209" s="125">
        <f t="shared" si="67"/>
        <v>7.6397561154778523E-3</v>
      </c>
      <c r="AP209" s="124"/>
      <c r="AQ209" s="125"/>
      <c r="AR209" s="124"/>
      <c r="AS209" s="125"/>
      <c r="AT209" s="124"/>
      <c r="AU209" s="125"/>
    </row>
    <row r="210" spans="1:47" ht="15">
      <c r="A210" s="122" t="s">
        <v>159</v>
      </c>
      <c r="B210" s="130" t="s">
        <v>134</v>
      </c>
      <c r="C210" s="124">
        <v>517609</v>
      </c>
      <c r="D210" s="124">
        <v>512140</v>
      </c>
      <c r="E210" s="125">
        <f t="shared" si="56"/>
        <v>4.1801545907914823</v>
      </c>
      <c r="F210" s="124">
        <v>5469</v>
      </c>
      <c r="G210" s="125">
        <f t="shared" si="57"/>
        <v>4.4638703200372193E-2</v>
      </c>
      <c r="H210" s="132">
        <v>92</v>
      </c>
      <c r="I210" s="125">
        <f t="shared" si="58"/>
        <v>7.5091619938457517E-4</v>
      </c>
      <c r="J210" s="132">
        <v>0</v>
      </c>
      <c r="K210" s="125">
        <f t="shared" si="59"/>
        <v>0</v>
      </c>
      <c r="L210" s="132">
        <v>1595</v>
      </c>
      <c r="M210" s="125">
        <f t="shared" si="60"/>
        <v>1.3018601500199973E-2</v>
      </c>
      <c r="N210" s="124"/>
      <c r="O210" s="125">
        <f t="shared" si="7"/>
        <v>0</v>
      </c>
      <c r="P210" s="132">
        <v>1706</v>
      </c>
      <c r="Q210" s="125">
        <f t="shared" si="61"/>
        <v>1.3924598219022666E-2</v>
      </c>
      <c r="R210" s="124"/>
      <c r="S210" s="125"/>
      <c r="T210" s="124"/>
      <c r="U210" s="125"/>
      <c r="V210" s="124"/>
      <c r="W210" s="125"/>
      <c r="X210" s="124"/>
      <c r="Y210" s="125"/>
      <c r="Z210" s="124"/>
      <c r="AA210" s="125"/>
      <c r="AB210" s="132">
        <v>0</v>
      </c>
      <c r="AC210" s="125">
        <f t="shared" si="65"/>
        <v>0</v>
      </c>
      <c r="AD210" s="124"/>
      <c r="AE210" s="125"/>
      <c r="AF210" s="124"/>
      <c r="AG210" s="125"/>
      <c r="AH210" s="124"/>
      <c r="AI210" s="125"/>
      <c r="AJ210" s="124"/>
      <c r="AK210" s="125"/>
      <c r="AL210" s="132">
        <v>143</v>
      </c>
      <c r="AM210" s="125">
        <f t="shared" si="66"/>
        <v>1.167184962086894E-3</v>
      </c>
      <c r="AN210" s="132">
        <v>1933</v>
      </c>
      <c r="AO210" s="125">
        <f t="shared" si="67"/>
        <v>1.5777402319678085E-2</v>
      </c>
      <c r="AP210" s="124"/>
      <c r="AQ210" s="125"/>
      <c r="AR210" s="124"/>
      <c r="AS210" s="125"/>
      <c r="AT210" s="124"/>
      <c r="AU210" s="125"/>
    </row>
    <row r="211" spans="1:47" ht="15.4">
      <c r="A211" s="122" t="s">
        <v>164</v>
      </c>
      <c r="B211" s="130" t="s">
        <v>126</v>
      </c>
      <c r="C211" s="124" t="s">
        <v>153</v>
      </c>
      <c r="D211" s="124" t="s">
        <v>153</v>
      </c>
      <c r="E211" s="125" t="e">
        <f t="shared" si="56"/>
        <v>#VALUE!</v>
      </c>
      <c r="F211" s="124" t="s">
        <v>153</v>
      </c>
      <c r="G211" s="125" t="e">
        <f t="shared" si="57"/>
        <v>#VALUE!</v>
      </c>
      <c r="H211" s="134" t="s">
        <v>153</v>
      </c>
      <c r="I211" s="125" t="e">
        <f t="shared" si="58"/>
        <v>#VALUE!</v>
      </c>
      <c r="J211" s="134" t="s">
        <v>153</v>
      </c>
      <c r="K211" s="125" t="e">
        <f t="shared" si="59"/>
        <v>#VALUE!</v>
      </c>
      <c r="L211" s="134" t="s">
        <v>153</v>
      </c>
      <c r="M211" s="125" t="e">
        <f t="shared" si="60"/>
        <v>#VALUE!</v>
      </c>
      <c r="N211" s="124"/>
      <c r="O211" s="125">
        <f t="shared" si="7"/>
        <v>0</v>
      </c>
      <c r="P211" s="134" t="s">
        <v>153</v>
      </c>
      <c r="Q211" s="125" t="e">
        <f t="shared" si="61"/>
        <v>#VALUE!</v>
      </c>
      <c r="R211" s="124"/>
      <c r="S211" s="125"/>
      <c r="T211" s="124"/>
      <c r="U211" s="125"/>
      <c r="V211" s="124"/>
      <c r="W211" s="125"/>
      <c r="X211" s="124"/>
      <c r="Y211" s="125"/>
      <c r="Z211" s="124"/>
      <c r="AA211" s="125"/>
      <c r="AB211" s="134" t="s">
        <v>153</v>
      </c>
      <c r="AC211" s="125" t="e">
        <f t="shared" si="65"/>
        <v>#VALUE!</v>
      </c>
      <c r="AD211" s="124"/>
      <c r="AE211" s="125"/>
      <c r="AF211" s="124"/>
      <c r="AG211" s="125"/>
      <c r="AH211" s="124"/>
      <c r="AI211" s="125"/>
      <c r="AJ211" s="124"/>
      <c r="AK211" s="125"/>
      <c r="AL211" s="134" t="s">
        <v>153</v>
      </c>
      <c r="AM211" s="125" t="e">
        <f t="shared" si="66"/>
        <v>#VALUE!</v>
      </c>
      <c r="AN211" s="134" t="s">
        <v>153</v>
      </c>
      <c r="AO211" s="125" t="e">
        <f t="shared" si="67"/>
        <v>#VALUE!</v>
      </c>
      <c r="AP211" s="124"/>
      <c r="AQ211" s="125"/>
      <c r="AR211" s="124"/>
      <c r="AS211" s="125"/>
      <c r="AT211" s="124"/>
      <c r="AU211" s="125"/>
    </row>
    <row r="212" spans="1:47" ht="15.4">
      <c r="A212" s="122" t="s">
        <v>164</v>
      </c>
      <c r="B212" s="130" t="s">
        <v>131</v>
      </c>
      <c r="C212" s="124" t="s">
        <v>153</v>
      </c>
      <c r="D212" s="124" t="s">
        <v>153</v>
      </c>
      <c r="E212" s="125" t="e">
        <f t="shared" si="56"/>
        <v>#VALUE!</v>
      </c>
      <c r="F212" s="124" t="s">
        <v>153</v>
      </c>
      <c r="G212" s="125" t="e">
        <f t="shared" si="57"/>
        <v>#VALUE!</v>
      </c>
      <c r="H212" s="134" t="s">
        <v>153</v>
      </c>
      <c r="I212" s="125" t="e">
        <f t="shared" si="58"/>
        <v>#VALUE!</v>
      </c>
      <c r="J212" s="134" t="s">
        <v>153</v>
      </c>
      <c r="K212" s="125" t="e">
        <f t="shared" si="59"/>
        <v>#VALUE!</v>
      </c>
      <c r="L212" s="134" t="s">
        <v>153</v>
      </c>
      <c r="M212" s="125" t="e">
        <f t="shared" si="60"/>
        <v>#VALUE!</v>
      </c>
      <c r="N212" s="124"/>
      <c r="O212" s="125">
        <f t="shared" si="7"/>
        <v>0</v>
      </c>
      <c r="P212" s="134" t="s">
        <v>153</v>
      </c>
      <c r="Q212" s="125" t="e">
        <f t="shared" si="61"/>
        <v>#VALUE!</v>
      </c>
      <c r="R212" s="124"/>
      <c r="S212" s="125"/>
      <c r="T212" s="124"/>
      <c r="U212" s="125"/>
      <c r="V212" s="124"/>
      <c r="W212" s="125"/>
      <c r="X212" s="124"/>
      <c r="Y212" s="125"/>
      <c r="Z212" s="124"/>
      <c r="AA212" s="125"/>
      <c r="AB212" s="134" t="s">
        <v>153</v>
      </c>
      <c r="AC212" s="125" t="e">
        <f t="shared" si="65"/>
        <v>#VALUE!</v>
      </c>
      <c r="AD212" s="124"/>
      <c r="AE212" s="125"/>
      <c r="AF212" s="124"/>
      <c r="AG212" s="125"/>
      <c r="AH212" s="124"/>
      <c r="AI212" s="125"/>
      <c r="AJ212" s="124"/>
      <c r="AK212" s="125"/>
      <c r="AL212" s="134" t="s">
        <v>153</v>
      </c>
      <c r="AM212" s="125" t="e">
        <f t="shared" si="66"/>
        <v>#VALUE!</v>
      </c>
      <c r="AN212" s="134" t="s">
        <v>153</v>
      </c>
      <c r="AO212" s="125" t="e">
        <f t="shared" si="67"/>
        <v>#VALUE!</v>
      </c>
      <c r="AP212" s="124"/>
      <c r="AQ212" s="125"/>
      <c r="AR212" s="124"/>
      <c r="AS212" s="125"/>
      <c r="AT212" s="124"/>
      <c r="AU212" s="125"/>
    </row>
    <row r="213" spans="1:47" ht="15">
      <c r="A213" s="122" t="s">
        <v>164</v>
      </c>
      <c r="B213" s="130" t="s">
        <v>127</v>
      </c>
      <c r="C213" s="124" t="s">
        <v>153</v>
      </c>
      <c r="D213" s="124" t="s">
        <v>153</v>
      </c>
      <c r="E213" s="125" t="e">
        <f t="shared" si="56"/>
        <v>#VALUE!</v>
      </c>
      <c r="F213" s="124" t="s">
        <v>153</v>
      </c>
      <c r="G213" s="125" t="e">
        <f t="shared" si="57"/>
        <v>#VALUE!</v>
      </c>
      <c r="H213" s="133" t="s">
        <v>153</v>
      </c>
      <c r="I213" s="125" t="e">
        <f t="shared" si="58"/>
        <v>#VALUE!</v>
      </c>
      <c r="J213" s="133" t="s">
        <v>153</v>
      </c>
      <c r="K213" s="125" t="e">
        <f t="shared" si="59"/>
        <v>#VALUE!</v>
      </c>
      <c r="L213" s="133" t="s">
        <v>153</v>
      </c>
      <c r="M213" s="125" t="e">
        <f t="shared" si="60"/>
        <v>#VALUE!</v>
      </c>
      <c r="N213" s="124"/>
      <c r="O213" s="125">
        <f t="shared" si="7"/>
        <v>0</v>
      </c>
      <c r="P213" s="133" t="s">
        <v>153</v>
      </c>
      <c r="Q213" s="125" t="e">
        <f t="shared" si="61"/>
        <v>#VALUE!</v>
      </c>
      <c r="R213" s="124"/>
      <c r="S213" s="125"/>
      <c r="T213" s="124"/>
      <c r="U213" s="125"/>
      <c r="V213" s="124"/>
      <c r="W213" s="125"/>
      <c r="X213" s="124"/>
      <c r="Y213" s="125"/>
      <c r="Z213" s="124"/>
      <c r="AA213" s="125"/>
      <c r="AB213" s="133" t="s">
        <v>153</v>
      </c>
      <c r="AC213" s="125" t="e">
        <f t="shared" si="65"/>
        <v>#VALUE!</v>
      </c>
      <c r="AD213" s="124"/>
      <c r="AE213" s="125"/>
      <c r="AF213" s="124"/>
      <c r="AG213" s="125"/>
      <c r="AH213" s="124"/>
      <c r="AI213" s="125"/>
      <c r="AJ213" s="124"/>
      <c r="AK213" s="125"/>
      <c r="AL213" s="133" t="s">
        <v>153</v>
      </c>
      <c r="AM213" s="125" t="e">
        <f t="shared" si="66"/>
        <v>#VALUE!</v>
      </c>
      <c r="AN213" s="133" t="s">
        <v>153</v>
      </c>
      <c r="AO213" s="125" t="e">
        <f t="shared" si="67"/>
        <v>#VALUE!</v>
      </c>
      <c r="AP213" s="124"/>
      <c r="AQ213" s="125"/>
      <c r="AR213" s="124"/>
      <c r="AS213" s="125"/>
      <c r="AT213" s="124"/>
      <c r="AU213" s="125"/>
    </row>
    <row r="214" spans="1:47" ht="15.4">
      <c r="A214" s="122" t="s">
        <v>164</v>
      </c>
      <c r="B214" s="130" t="s">
        <v>125</v>
      </c>
      <c r="C214" s="124">
        <v>18944</v>
      </c>
      <c r="D214" s="124">
        <v>18056</v>
      </c>
      <c r="E214" s="125">
        <f t="shared" si="56"/>
        <v>0.14737546626182488</v>
      </c>
      <c r="F214" s="124">
        <v>888</v>
      </c>
      <c r="G214" s="125">
        <f t="shared" si="57"/>
        <v>7.2479737505815522E-3</v>
      </c>
      <c r="H214" s="131">
        <v>0</v>
      </c>
      <c r="I214" s="125">
        <f t="shared" si="58"/>
        <v>0</v>
      </c>
      <c r="J214" s="131">
        <v>15</v>
      </c>
      <c r="K214" s="125">
        <f t="shared" si="59"/>
        <v>1.2243198903009379E-4</v>
      </c>
      <c r="L214" s="131">
        <v>192</v>
      </c>
      <c r="M214" s="125">
        <f t="shared" si="60"/>
        <v>1.5671294595852004E-3</v>
      </c>
      <c r="N214" s="124"/>
      <c r="O214" s="125">
        <f t="shared" si="7"/>
        <v>0</v>
      </c>
      <c r="P214" s="131">
        <v>0</v>
      </c>
      <c r="Q214" s="125">
        <f t="shared" si="61"/>
        <v>0</v>
      </c>
      <c r="R214" s="124"/>
      <c r="S214" s="125"/>
      <c r="T214" s="124"/>
      <c r="U214" s="125"/>
      <c r="V214" s="124"/>
      <c r="W214" s="125"/>
      <c r="X214" s="124"/>
      <c r="Y214" s="125"/>
      <c r="Z214" s="124"/>
      <c r="AA214" s="125"/>
      <c r="AB214" s="131">
        <v>8</v>
      </c>
      <c r="AC214" s="125">
        <f t="shared" si="65"/>
        <v>6.5297060816050013E-5</v>
      </c>
      <c r="AD214" s="124"/>
      <c r="AE214" s="125"/>
      <c r="AF214" s="124"/>
      <c r="AG214" s="125"/>
      <c r="AH214" s="124"/>
      <c r="AI214" s="125"/>
      <c r="AJ214" s="124"/>
      <c r="AK214" s="125"/>
      <c r="AL214" s="131">
        <v>376</v>
      </c>
      <c r="AM214" s="125">
        <f t="shared" si="66"/>
        <v>3.068961858354351E-3</v>
      </c>
      <c r="AN214" s="131">
        <v>297</v>
      </c>
      <c r="AO214" s="125">
        <f t="shared" si="67"/>
        <v>2.4241533827958567E-3</v>
      </c>
      <c r="AP214" s="124"/>
      <c r="AQ214" s="125"/>
      <c r="AR214" s="124"/>
      <c r="AS214" s="125"/>
      <c r="AT214" s="124"/>
      <c r="AU214" s="125"/>
    </row>
    <row r="215" spans="1:47" ht="15.4">
      <c r="A215" s="122" t="s">
        <v>164</v>
      </c>
      <c r="B215" s="130" t="s">
        <v>138</v>
      </c>
      <c r="C215" s="124">
        <v>165131</v>
      </c>
      <c r="D215" s="124">
        <v>164048</v>
      </c>
      <c r="E215" s="125">
        <f t="shared" si="56"/>
        <v>1.3389815290939218</v>
      </c>
      <c r="F215" s="124">
        <v>1083</v>
      </c>
      <c r="G215" s="125">
        <f t="shared" si="57"/>
        <v>8.8395896079727712E-3</v>
      </c>
      <c r="H215" s="131">
        <v>0</v>
      </c>
      <c r="I215" s="125">
        <f t="shared" si="58"/>
        <v>0</v>
      </c>
      <c r="J215" s="131">
        <v>53</v>
      </c>
      <c r="K215" s="125">
        <f t="shared" si="59"/>
        <v>4.3259302790633138E-4</v>
      </c>
      <c r="L215" s="131">
        <v>291</v>
      </c>
      <c r="M215" s="125">
        <f t="shared" si="60"/>
        <v>2.3751805871838195E-3</v>
      </c>
      <c r="N215" s="124"/>
      <c r="O215" s="125">
        <f t="shared" si="7"/>
        <v>0</v>
      </c>
      <c r="P215" s="131">
        <v>0</v>
      </c>
      <c r="Q215" s="125">
        <f t="shared" si="61"/>
        <v>0</v>
      </c>
      <c r="R215" s="124"/>
      <c r="S215" s="125"/>
      <c r="T215" s="124"/>
      <c r="U215" s="125"/>
      <c r="V215" s="124"/>
      <c r="W215" s="125"/>
      <c r="X215" s="124"/>
      <c r="Y215" s="125"/>
      <c r="Z215" s="124"/>
      <c r="AA215" s="125"/>
      <c r="AB215" s="131">
        <v>30</v>
      </c>
      <c r="AC215" s="125">
        <f t="shared" si="65"/>
        <v>2.4486397806018758E-4</v>
      </c>
      <c r="AD215" s="124"/>
      <c r="AE215" s="125"/>
      <c r="AF215" s="124"/>
      <c r="AG215" s="125"/>
      <c r="AH215" s="124"/>
      <c r="AI215" s="125"/>
      <c r="AJ215" s="124"/>
      <c r="AK215" s="125"/>
      <c r="AL215" s="131">
        <v>278</v>
      </c>
      <c r="AM215" s="125">
        <f t="shared" si="66"/>
        <v>2.2690728633577382E-3</v>
      </c>
      <c r="AN215" s="131">
        <v>431</v>
      </c>
      <c r="AO215" s="125">
        <f t="shared" si="67"/>
        <v>3.5178791514646948E-3</v>
      </c>
      <c r="AP215" s="124"/>
      <c r="AQ215" s="125"/>
      <c r="AR215" s="124"/>
      <c r="AS215" s="125"/>
      <c r="AT215" s="124"/>
      <c r="AU215" s="125"/>
    </row>
    <row r="216" spans="1:47" ht="15.4">
      <c r="A216" s="122" t="s">
        <v>164</v>
      </c>
      <c r="B216" s="130" t="s">
        <v>147</v>
      </c>
      <c r="C216" s="124">
        <v>169770</v>
      </c>
      <c r="D216" s="124">
        <v>168436</v>
      </c>
      <c r="E216" s="125">
        <f t="shared" si="56"/>
        <v>1.3747969669515252</v>
      </c>
      <c r="F216" s="124">
        <v>1334</v>
      </c>
      <c r="G216" s="125">
        <f t="shared" si="57"/>
        <v>1.0888284891076341E-2</v>
      </c>
      <c r="H216" s="131">
        <v>300</v>
      </c>
      <c r="I216" s="125">
        <f t="shared" si="58"/>
        <v>2.4486397806018755E-3</v>
      </c>
      <c r="J216" s="131">
        <v>94</v>
      </c>
      <c r="K216" s="125">
        <f t="shared" si="59"/>
        <v>7.6724046458858774E-4</v>
      </c>
      <c r="L216" s="131">
        <v>180</v>
      </c>
      <c r="M216" s="125">
        <f t="shared" si="60"/>
        <v>1.4691838683611254E-3</v>
      </c>
      <c r="N216" s="124"/>
      <c r="O216" s="125">
        <f t="shared" si="7"/>
        <v>0</v>
      </c>
      <c r="P216" s="131">
        <v>0</v>
      </c>
      <c r="Q216" s="125">
        <f t="shared" si="61"/>
        <v>0</v>
      </c>
      <c r="R216" s="124"/>
      <c r="S216" s="125"/>
      <c r="T216" s="124"/>
      <c r="U216" s="125"/>
      <c r="V216" s="124"/>
      <c r="W216" s="125"/>
      <c r="X216" s="124"/>
      <c r="Y216" s="125"/>
      <c r="Z216" s="124"/>
      <c r="AA216" s="125"/>
      <c r="AB216" s="131">
        <v>20</v>
      </c>
      <c r="AC216" s="125">
        <f t="shared" si="65"/>
        <v>1.6324265204012504E-4</v>
      </c>
      <c r="AD216" s="124"/>
      <c r="AE216" s="125"/>
      <c r="AF216" s="124"/>
      <c r="AG216" s="125"/>
      <c r="AH216" s="124"/>
      <c r="AI216" s="125"/>
      <c r="AJ216" s="124"/>
      <c r="AK216" s="125"/>
      <c r="AL216" s="131">
        <v>220</v>
      </c>
      <c r="AM216" s="125">
        <f t="shared" si="66"/>
        <v>1.7956691724413756E-3</v>
      </c>
      <c r="AN216" s="131">
        <v>520</v>
      </c>
      <c r="AO216" s="125">
        <f t="shared" si="67"/>
        <v>4.2443089530432515E-3</v>
      </c>
      <c r="AP216" s="124"/>
      <c r="AQ216" s="125"/>
      <c r="AR216" s="124"/>
      <c r="AS216" s="125"/>
      <c r="AT216" s="124"/>
      <c r="AU216" s="125"/>
    </row>
    <row r="217" spans="1:47" ht="15">
      <c r="A217" s="122" t="s">
        <v>164</v>
      </c>
      <c r="B217" s="130" t="s">
        <v>133</v>
      </c>
      <c r="C217" s="124">
        <v>52406</v>
      </c>
      <c r="D217" s="124">
        <v>52158</v>
      </c>
      <c r="E217" s="125">
        <f t="shared" si="56"/>
        <v>0.42572051225544211</v>
      </c>
      <c r="F217" s="124">
        <v>245</v>
      </c>
      <c r="G217" s="125">
        <f t="shared" si="57"/>
        <v>1.9997224874915317E-3</v>
      </c>
      <c r="H217" s="132">
        <v>0</v>
      </c>
      <c r="I217" s="125">
        <f t="shared" si="58"/>
        <v>0</v>
      </c>
      <c r="J217" s="132">
        <v>24</v>
      </c>
      <c r="K217" s="125">
        <f t="shared" si="59"/>
        <v>1.9589118244815005E-4</v>
      </c>
      <c r="L217" s="132">
        <v>36</v>
      </c>
      <c r="M217" s="125">
        <f t="shared" si="60"/>
        <v>2.9383677367222509E-4</v>
      </c>
      <c r="N217" s="124"/>
      <c r="O217" s="125">
        <f t="shared" si="7"/>
        <v>0</v>
      </c>
      <c r="P217" s="132">
        <v>0</v>
      </c>
      <c r="Q217" s="125">
        <f t="shared" si="61"/>
        <v>0</v>
      </c>
      <c r="R217" s="124"/>
      <c r="S217" s="125"/>
      <c r="T217" s="124"/>
      <c r="U217" s="125"/>
      <c r="V217" s="124"/>
      <c r="W217" s="125"/>
      <c r="X217" s="124"/>
      <c r="Y217" s="125"/>
      <c r="Z217" s="124"/>
      <c r="AA217" s="125"/>
      <c r="AB217" s="132">
        <v>10</v>
      </c>
      <c r="AC217" s="125">
        <f t="shared" si="65"/>
        <v>8.1621326020062519E-5</v>
      </c>
      <c r="AD217" s="124"/>
      <c r="AE217" s="125"/>
      <c r="AF217" s="124"/>
      <c r="AG217" s="125"/>
      <c r="AH217" s="124"/>
      <c r="AI217" s="125"/>
      <c r="AJ217" s="124"/>
      <c r="AK217" s="125"/>
      <c r="AL217" s="132">
        <v>102</v>
      </c>
      <c r="AM217" s="125">
        <f t="shared" si="66"/>
        <v>8.3253752540463771E-4</v>
      </c>
      <c r="AN217" s="132">
        <v>73</v>
      </c>
      <c r="AO217" s="125">
        <f t="shared" si="67"/>
        <v>5.9583567994645641E-4</v>
      </c>
      <c r="AP217" s="124"/>
      <c r="AQ217" s="125"/>
      <c r="AR217" s="124"/>
      <c r="AS217" s="125"/>
      <c r="AT217" s="124"/>
      <c r="AU217" s="125"/>
    </row>
    <row r="218" spans="1:47" ht="15">
      <c r="A218" s="122" t="s">
        <v>164</v>
      </c>
      <c r="B218" s="130" t="s">
        <v>134</v>
      </c>
      <c r="C218" s="124">
        <v>125347</v>
      </c>
      <c r="D218" s="124">
        <v>123907</v>
      </c>
      <c r="E218" s="125">
        <f t="shared" si="56"/>
        <v>1.0113453643167887</v>
      </c>
      <c r="F218" s="124">
        <v>1440</v>
      </c>
      <c r="G218" s="125">
        <f t="shared" si="57"/>
        <v>1.1753470946889003E-2</v>
      </c>
      <c r="H218" s="132">
        <v>0</v>
      </c>
      <c r="I218" s="125">
        <f t="shared" si="58"/>
        <v>0</v>
      </c>
      <c r="J218" s="132">
        <v>11</v>
      </c>
      <c r="K218" s="125">
        <f t="shared" si="59"/>
        <v>8.9783458622068779E-5</v>
      </c>
      <c r="L218" s="132">
        <v>41</v>
      </c>
      <c r="M218" s="125">
        <f t="shared" si="60"/>
        <v>3.3464743668225636E-4</v>
      </c>
      <c r="N218" s="124"/>
      <c r="O218" s="125">
        <f t="shared" si="7"/>
        <v>0</v>
      </c>
      <c r="P218" s="132">
        <v>0</v>
      </c>
      <c r="Q218" s="125">
        <f t="shared" si="61"/>
        <v>0</v>
      </c>
      <c r="R218" s="124"/>
      <c r="S218" s="125"/>
      <c r="T218" s="124"/>
      <c r="U218" s="125"/>
      <c r="V218" s="124"/>
      <c r="W218" s="125"/>
      <c r="X218" s="124"/>
      <c r="Y218" s="125"/>
      <c r="Z218" s="124"/>
      <c r="AA218" s="125"/>
      <c r="AB218" s="132">
        <v>5</v>
      </c>
      <c r="AC218" s="125">
        <f t="shared" si="65"/>
        <v>4.081066301003126E-5</v>
      </c>
      <c r="AD218" s="124"/>
      <c r="AE218" s="125"/>
      <c r="AF218" s="124"/>
      <c r="AG218" s="125"/>
      <c r="AH218" s="124"/>
      <c r="AI218" s="125"/>
      <c r="AJ218" s="124"/>
      <c r="AK218" s="125"/>
      <c r="AL218" s="132">
        <v>749</v>
      </c>
      <c r="AM218" s="125">
        <f t="shared" si="66"/>
        <v>6.1134373189026831E-3</v>
      </c>
      <c r="AN218" s="132">
        <v>634</v>
      </c>
      <c r="AO218" s="125">
        <f t="shared" si="67"/>
        <v>5.1747920696719636E-3</v>
      </c>
      <c r="AP218" s="124"/>
      <c r="AQ218" s="125"/>
      <c r="AR218" s="124"/>
      <c r="AS218" s="125"/>
      <c r="AT218" s="124"/>
      <c r="AU218" s="125"/>
    </row>
    <row r="219" spans="1:47" ht="15.4">
      <c r="A219" s="122" t="s">
        <v>163</v>
      </c>
      <c r="B219" s="130" t="s">
        <v>126</v>
      </c>
      <c r="C219" s="124" t="s">
        <v>153</v>
      </c>
      <c r="D219" s="124" t="s">
        <v>153</v>
      </c>
      <c r="E219" s="125" t="e">
        <f t="shared" si="56"/>
        <v>#VALUE!</v>
      </c>
      <c r="F219" s="124" t="s">
        <v>153</v>
      </c>
      <c r="G219" s="125" t="e">
        <f t="shared" si="57"/>
        <v>#VALUE!</v>
      </c>
      <c r="H219" s="134" t="s">
        <v>153</v>
      </c>
      <c r="I219" s="125" t="e">
        <f t="shared" si="58"/>
        <v>#VALUE!</v>
      </c>
      <c r="J219" s="134" t="s">
        <v>153</v>
      </c>
      <c r="K219" s="125" t="e">
        <f t="shared" si="59"/>
        <v>#VALUE!</v>
      </c>
      <c r="L219" s="134" t="s">
        <v>153</v>
      </c>
      <c r="M219" s="125" t="e">
        <f t="shared" si="60"/>
        <v>#VALUE!</v>
      </c>
      <c r="N219" s="124"/>
      <c r="O219" s="125">
        <f t="shared" si="7"/>
        <v>0</v>
      </c>
      <c r="P219" s="134" t="s">
        <v>153</v>
      </c>
      <c r="Q219" s="125" t="e">
        <f t="shared" si="61"/>
        <v>#VALUE!</v>
      </c>
      <c r="R219" s="124"/>
      <c r="S219" s="125"/>
      <c r="T219" s="124"/>
      <c r="U219" s="125"/>
      <c r="V219" s="124"/>
      <c r="W219" s="125"/>
      <c r="X219" s="124"/>
      <c r="Y219" s="125"/>
      <c r="Z219" s="124"/>
      <c r="AA219" s="125"/>
      <c r="AB219" s="134" t="s">
        <v>153</v>
      </c>
      <c r="AC219" s="125" t="e">
        <f t="shared" si="65"/>
        <v>#VALUE!</v>
      </c>
      <c r="AD219" s="124"/>
      <c r="AE219" s="125"/>
      <c r="AF219" s="124"/>
      <c r="AG219" s="125"/>
      <c r="AH219" s="124"/>
      <c r="AI219" s="125"/>
      <c r="AJ219" s="124"/>
      <c r="AK219" s="125"/>
      <c r="AL219" s="134" t="s">
        <v>153</v>
      </c>
      <c r="AM219" s="125" t="e">
        <f t="shared" si="66"/>
        <v>#VALUE!</v>
      </c>
      <c r="AN219" s="134" t="s">
        <v>153</v>
      </c>
      <c r="AO219" s="125" t="e">
        <f t="shared" si="67"/>
        <v>#VALUE!</v>
      </c>
      <c r="AP219" s="124"/>
      <c r="AQ219" s="125"/>
      <c r="AR219" s="124"/>
      <c r="AS219" s="125"/>
      <c r="AT219" s="124"/>
      <c r="AU219" s="125"/>
    </row>
    <row r="220" spans="1:47" ht="15.4">
      <c r="A220" s="122" t="s">
        <v>163</v>
      </c>
      <c r="B220" s="130" t="s">
        <v>131</v>
      </c>
      <c r="C220" s="124" t="s">
        <v>153</v>
      </c>
      <c r="D220" s="124" t="s">
        <v>153</v>
      </c>
      <c r="E220" s="125" t="e">
        <f t="shared" si="56"/>
        <v>#VALUE!</v>
      </c>
      <c r="F220" s="124" t="s">
        <v>153</v>
      </c>
      <c r="G220" s="125" t="e">
        <f t="shared" si="57"/>
        <v>#VALUE!</v>
      </c>
      <c r="H220" s="134" t="s">
        <v>153</v>
      </c>
      <c r="I220" s="125" t="e">
        <f t="shared" si="58"/>
        <v>#VALUE!</v>
      </c>
      <c r="J220" s="134" t="s">
        <v>153</v>
      </c>
      <c r="K220" s="125" t="e">
        <f t="shared" si="59"/>
        <v>#VALUE!</v>
      </c>
      <c r="L220" s="134" t="s">
        <v>153</v>
      </c>
      <c r="M220" s="125" t="e">
        <f t="shared" si="60"/>
        <v>#VALUE!</v>
      </c>
      <c r="N220" s="124"/>
      <c r="O220" s="125">
        <f t="shared" si="7"/>
        <v>0</v>
      </c>
      <c r="P220" s="134" t="s">
        <v>153</v>
      </c>
      <c r="Q220" s="125" t="e">
        <f t="shared" si="61"/>
        <v>#VALUE!</v>
      </c>
      <c r="R220" s="124"/>
      <c r="S220" s="125"/>
      <c r="T220" s="124"/>
      <c r="U220" s="125"/>
      <c r="V220" s="124"/>
      <c r="W220" s="125"/>
      <c r="X220" s="124"/>
      <c r="Y220" s="125"/>
      <c r="Z220" s="124"/>
      <c r="AA220" s="125"/>
      <c r="AB220" s="134" t="s">
        <v>153</v>
      </c>
      <c r="AC220" s="125" t="e">
        <f t="shared" si="65"/>
        <v>#VALUE!</v>
      </c>
      <c r="AD220" s="124"/>
      <c r="AE220" s="125"/>
      <c r="AF220" s="124"/>
      <c r="AG220" s="125"/>
      <c r="AH220" s="124"/>
      <c r="AI220" s="125"/>
      <c r="AJ220" s="124"/>
      <c r="AK220" s="125"/>
      <c r="AL220" s="134" t="s">
        <v>153</v>
      </c>
      <c r="AM220" s="125" t="e">
        <f t="shared" si="66"/>
        <v>#VALUE!</v>
      </c>
      <c r="AN220" s="134" t="s">
        <v>153</v>
      </c>
      <c r="AO220" s="125" t="e">
        <f t="shared" si="67"/>
        <v>#VALUE!</v>
      </c>
      <c r="AP220" s="124"/>
      <c r="AQ220" s="125"/>
      <c r="AR220" s="124"/>
      <c r="AS220" s="125"/>
      <c r="AT220" s="124"/>
      <c r="AU220" s="125"/>
    </row>
    <row r="221" spans="1:47" ht="15">
      <c r="A221" s="122" t="s">
        <v>163</v>
      </c>
      <c r="B221" s="130" t="s">
        <v>127</v>
      </c>
      <c r="C221" s="124" t="s">
        <v>153</v>
      </c>
      <c r="D221" s="124" t="s">
        <v>153</v>
      </c>
      <c r="E221" s="125" t="e">
        <f t="shared" si="56"/>
        <v>#VALUE!</v>
      </c>
      <c r="F221" s="124" t="s">
        <v>153</v>
      </c>
      <c r="G221" s="125" t="e">
        <f t="shared" si="57"/>
        <v>#VALUE!</v>
      </c>
      <c r="H221" s="133" t="s">
        <v>153</v>
      </c>
      <c r="I221" s="125" t="e">
        <f t="shared" si="58"/>
        <v>#VALUE!</v>
      </c>
      <c r="J221" s="133" t="s">
        <v>153</v>
      </c>
      <c r="K221" s="125" t="e">
        <f t="shared" si="59"/>
        <v>#VALUE!</v>
      </c>
      <c r="L221" s="133" t="s">
        <v>153</v>
      </c>
      <c r="M221" s="125" t="e">
        <f t="shared" si="60"/>
        <v>#VALUE!</v>
      </c>
      <c r="N221" s="124"/>
      <c r="O221" s="125">
        <f t="shared" si="7"/>
        <v>0</v>
      </c>
      <c r="P221" s="133" t="s">
        <v>153</v>
      </c>
      <c r="Q221" s="125" t="e">
        <f t="shared" si="61"/>
        <v>#VALUE!</v>
      </c>
      <c r="R221" s="124"/>
      <c r="S221" s="125"/>
      <c r="T221" s="124"/>
      <c r="U221" s="125"/>
      <c r="V221" s="124"/>
      <c r="W221" s="125"/>
      <c r="X221" s="124"/>
      <c r="Y221" s="125"/>
      <c r="Z221" s="124"/>
      <c r="AA221" s="125"/>
      <c r="AB221" s="133" t="s">
        <v>153</v>
      </c>
      <c r="AC221" s="125" t="e">
        <f t="shared" si="65"/>
        <v>#VALUE!</v>
      </c>
      <c r="AD221" s="124"/>
      <c r="AE221" s="125"/>
      <c r="AF221" s="124"/>
      <c r="AG221" s="125"/>
      <c r="AH221" s="124"/>
      <c r="AI221" s="125"/>
      <c r="AJ221" s="124"/>
      <c r="AK221" s="125"/>
      <c r="AL221" s="133" t="s">
        <v>153</v>
      </c>
      <c r="AM221" s="125" t="e">
        <f t="shared" si="66"/>
        <v>#VALUE!</v>
      </c>
      <c r="AN221" s="133" t="s">
        <v>153</v>
      </c>
      <c r="AO221" s="125" t="e">
        <f t="shared" si="67"/>
        <v>#VALUE!</v>
      </c>
      <c r="AP221" s="124"/>
      <c r="AQ221" s="125"/>
      <c r="AR221" s="124"/>
      <c r="AS221" s="125"/>
      <c r="AT221" s="124"/>
      <c r="AU221" s="125"/>
    </row>
    <row r="222" spans="1:47" ht="15.4">
      <c r="A222" s="122" t="s">
        <v>163</v>
      </c>
      <c r="B222" s="130" t="s">
        <v>125</v>
      </c>
      <c r="C222" s="124" t="s">
        <v>153</v>
      </c>
      <c r="D222" s="124" t="s">
        <v>153</v>
      </c>
      <c r="E222" s="125" t="e">
        <f t="shared" si="56"/>
        <v>#VALUE!</v>
      </c>
      <c r="F222" s="124" t="s">
        <v>153</v>
      </c>
      <c r="G222" s="125" t="e">
        <f t="shared" si="57"/>
        <v>#VALUE!</v>
      </c>
      <c r="H222" s="131" t="s">
        <v>153</v>
      </c>
      <c r="I222" s="125" t="e">
        <f t="shared" si="58"/>
        <v>#VALUE!</v>
      </c>
      <c r="J222" s="134" t="s">
        <v>153</v>
      </c>
      <c r="K222" s="125" t="e">
        <f t="shared" si="59"/>
        <v>#VALUE!</v>
      </c>
      <c r="L222" s="131" t="s">
        <v>153</v>
      </c>
      <c r="M222" s="125" t="e">
        <f t="shared" si="60"/>
        <v>#VALUE!</v>
      </c>
      <c r="N222" s="124"/>
      <c r="O222" s="125">
        <f t="shared" si="7"/>
        <v>0</v>
      </c>
      <c r="P222" s="134" t="s">
        <v>153</v>
      </c>
      <c r="Q222" s="125" t="e">
        <f t="shared" si="61"/>
        <v>#VALUE!</v>
      </c>
      <c r="R222" s="124"/>
      <c r="S222" s="125"/>
      <c r="T222" s="124"/>
      <c r="U222" s="125"/>
      <c r="V222" s="124"/>
      <c r="W222" s="125"/>
      <c r="X222" s="124"/>
      <c r="Y222" s="125"/>
      <c r="Z222" s="124"/>
      <c r="AA222" s="125"/>
      <c r="AB222" s="131" t="s">
        <v>153</v>
      </c>
      <c r="AC222" s="125" t="e">
        <f t="shared" si="65"/>
        <v>#VALUE!</v>
      </c>
      <c r="AD222" s="124"/>
      <c r="AE222" s="125"/>
      <c r="AF222" s="124"/>
      <c r="AG222" s="125"/>
      <c r="AH222" s="124"/>
      <c r="AI222" s="125"/>
      <c r="AJ222" s="124"/>
      <c r="AK222" s="125"/>
      <c r="AL222" s="131" t="s">
        <v>153</v>
      </c>
      <c r="AM222" s="125" t="e">
        <f t="shared" si="66"/>
        <v>#VALUE!</v>
      </c>
      <c r="AN222" s="134" t="s">
        <v>153</v>
      </c>
      <c r="AO222" s="125" t="e">
        <f t="shared" si="67"/>
        <v>#VALUE!</v>
      </c>
      <c r="AP222" s="124"/>
      <c r="AQ222" s="125"/>
      <c r="AR222" s="124"/>
      <c r="AS222" s="125"/>
      <c r="AT222" s="124"/>
      <c r="AU222" s="125"/>
    </row>
    <row r="223" spans="1:47" ht="15.4">
      <c r="A223" s="122" t="s">
        <v>163</v>
      </c>
      <c r="B223" s="130" t="s">
        <v>138</v>
      </c>
      <c r="C223" s="124" t="s">
        <v>153</v>
      </c>
      <c r="D223" s="124" t="s">
        <v>153</v>
      </c>
      <c r="E223" s="125" t="e">
        <f t="shared" si="56"/>
        <v>#VALUE!</v>
      </c>
      <c r="F223" s="124" t="s">
        <v>153</v>
      </c>
      <c r="G223" s="125" t="e">
        <f t="shared" si="57"/>
        <v>#VALUE!</v>
      </c>
      <c r="H223" s="134" t="s">
        <v>153</v>
      </c>
      <c r="I223" s="125" t="e">
        <f t="shared" si="58"/>
        <v>#VALUE!</v>
      </c>
      <c r="J223" s="134" t="s">
        <v>153</v>
      </c>
      <c r="K223" s="125" t="e">
        <f t="shared" si="59"/>
        <v>#VALUE!</v>
      </c>
      <c r="L223" s="134" t="s">
        <v>153</v>
      </c>
      <c r="M223" s="125" t="e">
        <f t="shared" si="60"/>
        <v>#VALUE!</v>
      </c>
      <c r="N223" s="124"/>
      <c r="O223" s="125">
        <f t="shared" si="7"/>
        <v>0</v>
      </c>
      <c r="P223" s="134" t="s">
        <v>153</v>
      </c>
      <c r="Q223" s="125" t="e">
        <f t="shared" si="61"/>
        <v>#VALUE!</v>
      </c>
      <c r="R223" s="124"/>
      <c r="S223" s="125"/>
      <c r="T223" s="124"/>
      <c r="U223" s="125"/>
      <c r="V223" s="124"/>
      <c r="W223" s="125"/>
      <c r="X223" s="124"/>
      <c r="Y223" s="125"/>
      <c r="Z223" s="124"/>
      <c r="AA223" s="125"/>
      <c r="AB223" s="134" t="s">
        <v>153</v>
      </c>
      <c r="AC223" s="125" t="e">
        <f t="shared" si="65"/>
        <v>#VALUE!</v>
      </c>
      <c r="AD223" s="124"/>
      <c r="AE223" s="125"/>
      <c r="AF223" s="124"/>
      <c r="AG223" s="125"/>
      <c r="AH223" s="124"/>
      <c r="AI223" s="125"/>
      <c r="AJ223" s="124"/>
      <c r="AK223" s="125"/>
      <c r="AL223" s="134" t="s">
        <v>153</v>
      </c>
      <c r="AM223" s="125" t="e">
        <f t="shared" si="66"/>
        <v>#VALUE!</v>
      </c>
      <c r="AN223" s="134" t="s">
        <v>153</v>
      </c>
      <c r="AO223" s="125" t="e">
        <f t="shared" si="67"/>
        <v>#VALUE!</v>
      </c>
      <c r="AP223" s="124"/>
      <c r="AQ223" s="125"/>
      <c r="AR223" s="124"/>
      <c r="AS223" s="125"/>
      <c r="AT223" s="124"/>
      <c r="AU223" s="125"/>
    </row>
    <row r="224" spans="1:47" ht="15.4">
      <c r="A224" s="122" t="s">
        <v>163</v>
      </c>
      <c r="B224" s="130" t="s">
        <v>147</v>
      </c>
      <c r="C224" s="124">
        <v>232477</v>
      </c>
      <c r="D224" s="124">
        <v>229947</v>
      </c>
      <c r="E224" s="125">
        <f t="shared" si="56"/>
        <v>1.8768579054335317</v>
      </c>
      <c r="F224" s="124">
        <v>2530</v>
      </c>
      <c r="G224" s="125">
        <f t="shared" si="57"/>
        <v>2.0650195483075819E-2</v>
      </c>
      <c r="H224" s="131">
        <v>144</v>
      </c>
      <c r="I224" s="125">
        <f t="shared" si="58"/>
        <v>1.1753470946889004E-3</v>
      </c>
      <c r="J224" s="131">
        <v>96</v>
      </c>
      <c r="K224" s="125">
        <f t="shared" si="59"/>
        <v>7.8356472979260021E-4</v>
      </c>
      <c r="L224" s="131">
        <v>274</v>
      </c>
      <c r="M224" s="125">
        <f t="shared" si="60"/>
        <v>2.2364243329497132E-3</v>
      </c>
      <c r="N224" s="124"/>
      <c r="O224" s="125">
        <f t="shared" si="7"/>
        <v>0</v>
      </c>
      <c r="P224" s="131">
        <v>987</v>
      </c>
      <c r="Q224" s="125">
        <f t="shared" si="61"/>
        <v>8.0560248781801711E-3</v>
      </c>
      <c r="R224" s="124"/>
      <c r="S224" s="125"/>
      <c r="T224" s="124"/>
      <c r="U224" s="125"/>
      <c r="V224" s="124"/>
      <c r="W224" s="125"/>
      <c r="X224" s="124"/>
      <c r="Y224" s="125"/>
      <c r="Z224" s="124"/>
      <c r="AA224" s="125"/>
      <c r="AB224" s="131">
        <v>62</v>
      </c>
      <c r="AC224" s="125">
        <f t="shared" si="65"/>
        <v>5.0605222132438764E-4</v>
      </c>
      <c r="AD224" s="124"/>
      <c r="AE224" s="125"/>
      <c r="AF224" s="124"/>
      <c r="AG224" s="125"/>
      <c r="AH224" s="124"/>
      <c r="AI224" s="125"/>
      <c r="AJ224" s="124"/>
      <c r="AK224" s="125"/>
      <c r="AL224" s="131">
        <v>297</v>
      </c>
      <c r="AM224" s="125">
        <f t="shared" si="66"/>
        <v>2.4241533827958567E-3</v>
      </c>
      <c r="AN224" s="131">
        <v>670</v>
      </c>
      <c r="AO224" s="125">
        <f t="shared" si="67"/>
        <v>5.4686288433441893E-3</v>
      </c>
      <c r="AP224" s="124"/>
      <c r="AQ224" s="125"/>
      <c r="AR224" s="124"/>
      <c r="AS224" s="125"/>
      <c r="AT224" s="124"/>
      <c r="AU224" s="125"/>
    </row>
    <row r="225" spans="1:47" ht="15">
      <c r="A225" s="122" t="s">
        <v>163</v>
      </c>
      <c r="B225" s="130" t="s">
        <v>133</v>
      </c>
      <c r="C225" s="124">
        <v>233239</v>
      </c>
      <c r="D225" s="124">
        <v>230792</v>
      </c>
      <c r="E225" s="125">
        <f t="shared" si="56"/>
        <v>1.8837549074822268</v>
      </c>
      <c r="F225" s="124">
        <v>2447</v>
      </c>
      <c r="G225" s="125">
        <f t="shared" si="57"/>
        <v>1.99727384771093E-2</v>
      </c>
      <c r="H225" s="132">
        <v>25</v>
      </c>
      <c r="I225" s="125">
        <f t="shared" si="58"/>
        <v>2.0405331505015631E-4</v>
      </c>
      <c r="J225" s="132">
        <v>47</v>
      </c>
      <c r="K225" s="125">
        <f t="shared" si="59"/>
        <v>3.8362023229429387E-4</v>
      </c>
      <c r="L225" s="132">
        <v>326</v>
      </c>
      <c r="M225" s="125">
        <f t="shared" si="60"/>
        <v>2.6608552282540382E-3</v>
      </c>
      <c r="N225" s="124"/>
      <c r="O225" s="125">
        <f t="shared" si="7"/>
        <v>0</v>
      </c>
      <c r="P225" s="132">
        <v>1728</v>
      </c>
      <c r="Q225" s="125">
        <f t="shared" si="61"/>
        <v>1.4104165136266804E-2</v>
      </c>
      <c r="R225" s="124"/>
      <c r="S225" s="125"/>
      <c r="T225" s="124"/>
      <c r="U225" s="125"/>
      <c r="V225" s="124"/>
      <c r="W225" s="125"/>
      <c r="X225" s="124"/>
      <c r="Y225" s="125"/>
      <c r="Z225" s="124"/>
      <c r="AA225" s="125"/>
      <c r="AB225" s="132">
        <v>36</v>
      </c>
      <c r="AC225" s="125">
        <f t="shared" si="65"/>
        <v>2.9383677367222509E-4</v>
      </c>
      <c r="AD225" s="124"/>
      <c r="AE225" s="125"/>
      <c r="AF225" s="124"/>
      <c r="AG225" s="125"/>
      <c r="AH225" s="124"/>
      <c r="AI225" s="125"/>
      <c r="AJ225" s="124"/>
      <c r="AK225" s="125"/>
      <c r="AL225" s="132">
        <v>70</v>
      </c>
      <c r="AM225" s="125">
        <f t="shared" si="66"/>
        <v>5.7134928214043761E-4</v>
      </c>
      <c r="AN225" s="132">
        <v>215</v>
      </c>
      <c r="AO225" s="125">
        <f t="shared" si="67"/>
        <v>1.7548585094313443E-3</v>
      </c>
      <c r="AP225" s="124"/>
      <c r="AQ225" s="125"/>
      <c r="AR225" s="124"/>
      <c r="AS225" s="125"/>
      <c r="AT225" s="124"/>
      <c r="AU225" s="125"/>
    </row>
    <row r="226" spans="1:47" ht="15">
      <c r="A226" s="122" t="s">
        <v>163</v>
      </c>
      <c r="B226" s="130" t="s">
        <v>134</v>
      </c>
      <c r="C226" s="124">
        <v>5512</v>
      </c>
      <c r="D226" s="124">
        <v>0</v>
      </c>
      <c r="E226" s="125">
        <f t="shared" si="56"/>
        <v>0</v>
      </c>
      <c r="F226" s="124">
        <v>0</v>
      </c>
      <c r="G226" s="125">
        <f t="shared" si="57"/>
        <v>0</v>
      </c>
      <c r="H226" s="132">
        <v>0</v>
      </c>
      <c r="I226" s="125">
        <f t="shared" si="58"/>
        <v>0</v>
      </c>
      <c r="J226" s="132">
        <v>0</v>
      </c>
      <c r="K226" s="125">
        <f t="shared" si="59"/>
        <v>0</v>
      </c>
      <c r="L226" s="132">
        <v>0</v>
      </c>
      <c r="M226" s="125">
        <f t="shared" si="60"/>
        <v>0</v>
      </c>
      <c r="N226" s="124"/>
      <c r="O226" s="125">
        <f t="shared" si="7"/>
        <v>0</v>
      </c>
      <c r="P226" s="132">
        <v>0</v>
      </c>
      <c r="Q226" s="125">
        <f t="shared" si="61"/>
        <v>0</v>
      </c>
      <c r="R226" s="124"/>
      <c r="S226" s="125"/>
      <c r="T226" s="124"/>
      <c r="U226" s="125"/>
      <c r="V226" s="124"/>
      <c r="W226" s="125"/>
      <c r="X226" s="124"/>
      <c r="Y226" s="125"/>
      <c r="Z226" s="124"/>
      <c r="AA226" s="125"/>
      <c r="AB226" s="132">
        <v>0</v>
      </c>
      <c r="AC226" s="125">
        <f t="shared" si="65"/>
        <v>0</v>
      </c>
      <c r="AD226" s="124"/>
      <c r="AE226" s="125"/>
      <c r="AF226" s="124"/>
      <c r="AG226" s="125"/>
      <c r="AH226" s="124"/>
      <c r="AI226" s="125"/>
      <c r="AJ226" s="124"/>
      <c r="AK226" s="125"/>
      <c r="AL226" s="132">
        <v>0</v>
      </c>
      <c r="AM226" s="125">
        <f t="shared" si="66"/>
        <v>0</v>
      </c>
      <c r="AN226" s="132">
        <v>0</v>
      </c>
      <c r="AO226" s="125">
        <f t="shared" si="67"/>
        <v>0</v>
      </c>
      <c r="AP226" s="124"/>
      <c r="AQ226" s="125"/>
      <c r="AR226" s="124"/>
      <c r="AS226" s="125"/>
      <c r="AT226" s="124"/>
      <c r="AU226" s="125"/>
    </row>
    <row r="227" spans="1:47" ht="15">
      <c r="A227" s="122" t="s">
        <v>155</v>
      </c>
      <c r="B227" s="128" t="s">
        <v>32</v>
      </c>
      <c r="C227" s="124"/>
      <c r="D227" s="124">
        <v>342585</v>
      </c>
      <c r="E227" s="125">
        <f t="shared" si="56"/>
        <v>2.796224197458312</v>
      </c>
      <c r="F227" s="124">
        <v>5607</v>
      </c>
      <c r="G227" s="125">
        <f t="shared" si="57"/>
        <v>4.5765077499449053E-2</v>
      </c>
      <c r="H227" s="124"/>
      <c r="I227" s="125">
        <f t="shared" si="58"/>
        <v>0</v>
      </c>
      <c r="J227" s="124"/>
      <c r="K227" s="125"/>
      <c r="L227" s="124"/>
      <c r="M227" s="125"/>
      <c r="N227" s="124"/>
      <c r="O227" s="125"/>
      <c r="P227" s="124"/>
      <c r="Q227" s="125"/>
      <c r="R227" s="124"/>
      <c r="S227" s="125"/>
      <c r="T227" s="124"/>
      <c r="U227" s="125"/>
      <c r="V227" s="124"/>
      <c r="W227" s="125"/>
      <c r="X227" s="124"/>
      <c r="Y227" s="125"/>
      <c r="Z227" s="124"/>
      <c r="AA227" s="125"/>
      <c r="AB227" s="124"/>
      <c r="AC227" s="125"/>
      <c r="AD227" s="124"/>
      <c r="AE227" s="125"/>
      <c r="AF227" s="124"/>
      <c r="AG227" s="125"/>
      <c r="AH227" s="124"/>
      <c r="AI227" s="125"/>
      <c r="AJ227" s="124"/>
      <c r="AK227" s="125"/>
      <c r="AL227" s="124"/>
      <c r="AM227" s="125"/>
      <c r="AN227" s="124"/>
      <c r="AO227" s="125"/>
      <c r="AP227" s="124"/>
      <c r="AQ227" s="125"/>
      <c r="AR227" s="124"/>
      <c r="AS227" s="125"/>
      <c r="AT227" s="124"/>
      <c r="AU227" s="125"/>
    </row>
    <row r="228" spans="1:47" ht="15">
      <c r="A228" s="122" t="s">
        <v>151</v>
      </c>
      <c r="B228" s="128" t="s">
        <v>32</v>
      </c>
      <c r="C228" s="124"/>
      <c r="D228" s="124">
        <v>541466</v>
      </c>
      <c r="E228" s="125">
        <f t="shared" si="56"/>
        <v>4.4195172914779173</v>
      </c>
      <c r="F228" s="124">
        <v>7233</v>
      </c>
      <c r="G228" s="125">
        <f t="shared" si="57"/>
        <v>5.903670511031122E-2</v>
      </c>
      <c r="H228" s="124"/>
      <c r="I228" s="125">
        <f t="shared" si="58"/>
        <v>0</v>
      </c>
      <c r="J228" s="124"/>
      <c r="K228" s="125"/>
      <c r="L228" s="124"/>
      <c r="M228" s="125"/>
      <c r="N228" s="124"/>
      <c r="O228" s="125"/>
      <c r="P228" s="124"/>
      <c r="Q228" s="125"/>
      <c r="R228" s="124"/>
      <c r="S228" s="125"/>
      <c r="T228" s="124"/>
      <c r="U228" s="125"/>
      <c r="V228" s="124"/>
      <c r="W228" s="125"/>
      <c r="X228" s="124"/>
      <c r="Y228" s="125"/>
      <c r="Z228" s="124"/>
      <c r="AA228" s="125"/>
      <c r="AB228" s="124"/>
      <c r="AC228" s="125"/>
      <c r="AD228" s="124"/>
      <c r="AE228" s="125"/>
      <c r="AF228" s="124"/>
      <c r="AG228" s="125"/>
      <c r="AH228" s="124"/>
      <c r="AI228" s="125"/>
      <c r="AJ228" s="124"/>
      <c r="AK228" s="125"/>
      <c r="AL228" s="124"/>
      <c r="AM228" s="125"/>
      <c r="AN228" s="124"/>
      <c r="AO228" s="125"/>
      <c r="AP228" s="124"/>
      <c r="AQ228" s="125"/>
      <c r="AR228" s="124"/>
      <c r="AS228" s="125"/>
      <c r="AT228" s="124"/>
      <c r="AU228" s="125"/>
    </row>
    <row r="229" spans="1:47" ht="15">
      <c r="A229" s="122" t="s">
        <v>161</v>
      </c>
      <c r="B229" s="128" t="s">
        <v>32</v>
      </c>
      <c r="C229" s="124"/>
      <c r="D229" s="124">
        <v>102105</v>
      </c>
      <c r="E229" s="125">
        <f t="shared" si="56"/>
        <v>0.8333945493278484</v>
      </c>
      <c r="F229" s="124">
        <v>2415</v>
      </c>
      <c r="G229" s="125">
        <f t="shared" si="57"/>
        <v>1.9711550233845097E-2</v>
      </c>
      <c r="H229" s="124"/>
      <c r="I229" s="125">
        <f t="shared" si="58"/>
        <v>0</v>
      </c>
      <c r="J229" s="124"/>
      <c r="K229" s="125"/>
      <c r="L229" s="124"/>
      <c r="M229" s="125"/>
      <c r="N229" s="124"/>
      <c r="O229" s="125"/>
      <c r="P229" s="124"/>
      <c r="Q229" s="125"/>
      <c r="R229" s="124"/>
      <c r="S229" s="125"/>
      <c r="T229" s="124"/>
      <c r="U229" s="125"/>
      <c r="V229" s="124"/>
      <c r="W229" s="125"/>
      <c r="X229" s="124"/>
      <c r="Y229" s="125"/>
      <c r="Z229" s="124"/>
      <c r="AA229" s="125"/>
      <c r="AB229" s="124"/>
      <c r="AC229" s="125"/>
      <c r="AD229" s="124"/>
      <c r="AE229" s="125"/>
      <c r="AF229" s="124"/>
      <c r="AG229" s="125"/>
      <c r="AH229" s="124"/>
      <c r="AI229" s="125"/>
      <c r="AJ229" s="124"/>
      <c r="AK229" s="125"/>
      <c r="AL229" s="124"/>
      <c r="AM229" s="125"/>
      <c r="AN229" s="124"/>
      <c r="AO229" s="125"/>
      <c r="AP229" s="124"/>
      <c r="AQ229" s="125"/>
      <c r="AR229" s="124"/>
      <c r="AS229" s="125"/>
      <c r="AT229" s="124"/>
      <c r="AU229" s="125"/>
    </row>
    <row r="230" spans="1:47" ht="15">
      <c r="A230" s="122" t="s">
        <v>157</v>
      </c>
      <c r="B230" s="128" t="s">
        <v>32</v>
      </c>
      <c r="C230" s="124"/>
      <c r="D230" s="124">
        <v>0</v>
      </c>
      <c r="E230" s="125">
        <f t="shared" si="56"/>
        <v>0</v>
      </c>
      <c r="F230" s="124">
        <v>0</v>
      </c>
      <c r="G230" s="125">
        <f t="shared" si="57"/>
        <v>0</v>
      </c>
      <c r="H230" s="124"/>
      <c r="I230" s="125">
        <f t="shared" si="58"/>
        <v>0</v>
      </c>
      <c r="J230" s="124"/>
      <c r="K230" s="125"/>
      <c r="L230" s="124"/>
      <c r="M230" s="125"/>
      <c r="N230" s="124"/>
      <c r="O230" s="125"/>
      <c r="P230" s="124"/>
      <c r="Q230" s="125"/>
      <c r="R230" s="124"/>
      <c r="S230" s="125"/>
      <c r="T230" s="124"/>
      <c r="U230" s="125"/>
      <c r="V230" s="124"/>
      <c r="W230" s="125"/>
      <c r="X230" s="124"/>
      <c r="Y230" s="125"/>
      <c r="Z230" s="124"/>
      <c r="AA230" s="125"/>
      <c r="AB230" s="124"/>
      <c r="AC230" s="125"/>
      <c r="AD230" s="124"/>
      <c r="AE230" s="125"/>
      <c r="AF230" s="124"/>
      <c r="AG230" s="125"/>
      <c r="AH230" s="124"/>
      <c r="AI230" s="125"/>
      <c r="AJ230" s="124"/>
      <c r="AK230" s="125"/>
      <c r="AL230" s="124"/>
      <c r="AM230" s="125"/>
      <c r="AN230" s="124"/>
      <c r="AO230" s="125"/>
      <c r="AP230" s="124"/>
      <c r="AQ230" s="125"/>
      <c r="AR230" s="124"/>
      <c r="AS230" s="125"/>
      <c r="AT230" s="124"/>
      <c r="AU230" s="125"/>
    </row>
    <row r="231" spans="1:47" ht="15">
      <c r="A231" s="122" t="s">
        <v>154</v>
      </c>
      <c r="B231" s="128" t="s">
        <v>32</v>
      </c>
      <c r="C231" s="124"/>
      <c r="D231" s="124">
        <v>164426</v>
      </c>
      <c r="E231" s="125">
        <f t="shared" si="56"/>
        <v>1.3420668152174799</v>
      </c>
      <c r="F231" s="124">
        <v>1114</v>
      </c>
      <c r="G231" s="125">
        <f t="shared" si="57"/>
        <v>9.0926157186349641E-3</v>
      </c>
      <c r="H231" s="124"/>
      <c r="I231" s="125">
        <f t="shared" si="58"/>
        <v>0</v>
      </c>
      <c r="J231" s="124"/>
      <c r="K231" s="125"/>
      <c r="L231" s="124"/>
      <c r="M231" s="125"/>
      <c r="N231" s="124"/>
      <c r="O231" s="125"/>
      <c r="P231" s="124"/>
      <c r="Q231" s="125"/>
      <c r="R231" s="124"/>
      <c r="S231" s="125"/>
      <c r="T231" s="124"/>
      <c r="U231" s="125"/>
      <c r="V231" s="124"/>
      <c r="W231" s="125"/>
      <c r="X231" s="124"/>
      <c r="Y231" s="125"/>
      <c r="Z231" s="124"/>
      <c r="AA231" s="125"/>
      <c r="AB231" s="124"/>
      <c r="AC231" s="125"/>
      <c r="AD231" s="124"/>
      <c r="AE231" s="125"/>
      <c r="AF231" s="124"/>
      <c r="AG231" s="125"/>
      <c r="AH231" s="124"/>
      <c r="AI231" s="125"/>
      <c r="AJ231" s="124"/>
      <c r="AK231" s="125"/>
      <c r="AL231" s="124"/>
      <c r="AM231" s="125"/>
      <c r="AN231" s="124"/>
      <c r="AO231" s="125"/>
      <c r="AP231" s="124"/>
      <c r="AQ231" s="125"/>
      <c r="AR231" s="124"/>
      <c r="AS231" s="125"/>
      <c r="AT231" s="124"/>
      <c r="AU231" s="125"/>
    </row>
    <row r="232" spans="1:47" ht="15">
      <c r="A232" s="122" t="s">
        <v>152</v>
      </c>
      <c r="B232" s="128" t="s">
        <v>32</v>
      </c>
      <c r="C232" s="124"/>
      <c r="D232" s="124">
        <v>0</v>
      </c>
      <c r="E232" s="125">
        <f t="shared" si="56"/>
        <v>0</v>
      </c>
      <c r="F232" s="124">
        <v>0</v>
      </c>
      <c r="G232" s="125">
        <f t="shared" si="57"/>
        <v>0</v>
      </c>
      <c r="H232" s="124"/>
      <c r="I232" s="125">
        <f t="shared" si="58"/>
        <v>0</v>
      </c>
      <c r="J232" s="124"/>
      <c r="K232" s="125"/>
      <c r="L232" s="124"/>
      <c r="M232" s="125"/>
      <c r="N232" s="124"/>
      <c r="O232" s="125"/>
      <c r="P232" s="124"/>
      <c r="Q232" s="125"/>
      <c r="R232" s="124"/>
      <c r="S232" s="125"/>
      <c r="T232" s="124"/>
      <c r="U232" s="125"/>
      <c r="V232" s="124"/>
      <c r="W232" s="125"/>
      <c r="X232" s="124"/>
      <c r="Y232" s="125"/>
      <c r="Z232" s="124"/>
      <c r="AA232" s="125"/>
      <c r="AB232" s="124"/>
      <c r="AC232" s="125"/>
      <c r="AD232" s="124"/>
      <c r="AE232" s="125"/>
      <c r="AF232" s="124"/>
      <c r="AG232" s="125"/>
      <c r="AH232" s="124"/>
      <c r="AI232" s="125"/>
      <c r="AJ232" s="124"/>
      <c r="AK232" s="125"/>
      <c r="AL232" s="124"/>
      <c r="AM232" s="125"/>
      <c r="AN232" s="124"/>
      <c r="AO232" s="125"/>
      <c r="AP232" s="124"/>
      <c r="AQ232" s="125"/>
      <c r="AR232" s="124"/>
      <c r="AS232" s="125"/>
      <c r="AT232" s="124"/>
      <c r="AU232" s="125"/>
    </row>
    <row r="233" spans="1:47" ht="15">
      <c r="A233" s="122" t="s">
        <v>158</v>
      </c>
      <c r="B233" s="128" t="s">
        <v>32</v>
      </c>
      <c r="C233" s="124"/>
      <c r="D233" s="124">
        <v>135434</v>
      </c>
      <c r="E233" s="125">
        <f t="shared" si="56"/>
        <v>1.1054302668201148</v>
      </c>
      <c r="F233" s="124">
        <v>1632</v>
      </c>
      <c r="G233" s="125">
        <f t="shared" si="57"/>
        <v>1.3320600406474203E-2</v>
      </c>
      <c r="H233" s="124"/>
      <c r="I233" s="125">
        <f t="shared" si="58"/>
        <v>0</v>
      </c>
      <c r="J233" s="124"/>
      <c r="K233" s="125"/>
      <c r="L233" s="124"/>
      <c r="M233" s="125"/>
      <c r="N233" s="124"/>
      <c r="O233" s="125"/>
      <c r="P233" s="124"/>
      <c r="Q233" s="125"/>
      <c r="R233" s="124"/>
      <c r="S233" s="125"/>
      <c r="T233" s="124"/>
      <c r="U233" s="125"/>
      <c r="V233" s="124"/>
      <c r="W233" s="125"/>
      <c r="X233" s="124"/>
      <c r="Y233" s="125"/>
      <c r="Z233" s="124"/>
      <c r="AA233" s="125"/>
      <c r="AB233" s="124"/>
      <c r="AC233" s="125"/>
      <c r="AD233" s="124"/>
      <c r="AE233" s="125"/>
      <c r="AF233" s="124"/>
      <c r="AG233" s="125"/>
      <c r="AH233" s="124"/>
      <c r="AI233" s="125"/>
      <c r="AJ233" s="124"/>
      <c r="AK233" s="125"/>
      <c r="AL233" s="124"/>
      <c r="AM233" s="125"/>
      <c r="AN233" s="124"/>
      <c r="AO233" s="125"/>
      <c r="AP233" s="124"/>
      <c r="AQ233" s="125"/>
      <c r="AR233" s="124"/>
      <c r="AS233" s="125"/>
      <c r="AT233" s="124"/>
      <c r="AU233" s="125"/>
    </row>
    <row r="234" spans="1:47" ht="15">
      <c r="A234" s="122" t="s">
        <v>159</v>
      </c>
      <c r="B234" s="128" t="s">
        <v>32</v>
      </c>
      <c r="C234" s="124"/>
      <c r="D234" s="124">
        <v>685418</v>
      </c>
      <c r="E234" s="125">
        <f t="shared" si="56"/>
        <v>5.594472603801921</v>
      </c>
      <c r="F234" s="124">
        <v>6607</v>
      </c>
      <c r="G234" s="125">
        <f t="shared" si="57"/>
        <v>5.3927210101455306E-2</v>
      </c>
      <c r="H234" s="124"/>
      <c r="I234" s="125">
        <f t="shared" si="58"/>
        <v>0</v>
      </c>
      <c r="J234" s="124"/>
      <c r="K234" s="125"/>
      <c r="L234" s="124"/>
      <c r="M234" s="125"/>
      <c r="N234" s="124"/>
      <c r="O234" s="125"/>
      <c r="P234" s="124"/>
      <c r="Q234" s="125"/>
      <c r="R234" s="124"/>
      <c r="S234" s="125"/>
      <c r="T234" s="124"/>
      <c r="U234" s="125"/>
      <c r="V234" s="124"/>
      <c r="W234" s="125"/>
      <c r="X234" s="124"/>
      <c r="Y234" s="125"/>
      <c r="Z234" s="124"/>
      <c r="AA234" s="125"/>
      <c r="AB234" s="124"/>
      <c r="AC234" s="125"/>
      <c r="AD234" s="124"/>
      <c r="AE234" s="125"/>
      <c r="AF234" s="124"/>
      <c r="AG234" s="125"/>
      <c r="AH234" s="124"/>
      <c r="AI234" s="125"/>
      <c r="AJ234" s="124"/>
      <c r="AK234" s="125"/>
      <c r="AL234" s="124"/>
      <c r="AM234" s="125"/>
      <c r="AN234" s="124"/>
      <c r="AO234" s="125"/>
      <c r="AP234" s="124"/>
      <c r="AQ234" s="125"/>
      <c r="AR234" s="124"/>
      <c r="AS234" s="125"/>
      <c r="AT234" s="124"/>
      <c r="AU234" s="125"/>
    </row>
    <row r="235" spans="1:47" ht="15">
      <c r="A235" s="122" t="s">
        <v>164</v>
      </c>
      <c r="B235" s="128" t="s">
        <v>32</v>
      </c>
      <c r="C235" s="124"/>
      <c r="D235" s="124">
        <v>15215</v>
      </c>
      <c r="E235" s="125">
        <f t="shared" si="56"/>
        <v>0.12418684753952512</v>
      </c>
      <c r="F235" s="124">
        <v>201</v>
      </c>
      <c r="G235" s="125">
        <f t="shared" si="57"/>
        <v>1.6405886530032566E-3</v>
      </c>
      <c r="H235" s="124"/>
      <c r="I235" s="125">
        <f t="shared" si="58"/>
        <v>0</v>
      </c>
      <c r="J235" s="124"/>
      <c r="K235" s="125"/>
      <c r="L235" s="124"/>
      <c r="M235" s="125"/>
      <c r="N235" s="124"/>
      <c r="O235" s="125"/>
      <c r="P235" s="124"/>
      <c r="Q235" s="125"/>
      <c r="R235" s="124"/>
      <c r="S235" s="125"/>
      <c r="T235" s="124"/>
      <c r="U235" s="125"/>
      <c r="V235" s="124"/>
      <c r="W235" s="125"/>
      <c r="X235" s="124"/>
      <c r="Y235" s="125"/>
      <c r="Z235" s="124"/>
      <c r="AA235" s="125"/>
      <c r="AB235" s="124"/>
      <c r="AC235" s="125"/>
      <c r="AD235" s="124"/>
      <c r="AE235" s="125"/>
      <c r="AF235" s="124"/>
      <c r="AG235" s="125"/>
      <c r="AH235" s="124"/>
      <c r="AI235" s="125"/>
      <c r="AJ235" s="124"/>
      <c r="AK235" s="125"/>
      <c r="AL235" s="124"/>
      <c r="AM235" s="125"/>
      <c r="AN235" s="124"/>
      <c r="AO235" s="125"/>
      <c r="AP235" s="124"/>
      <c r="AQ235" s="125"/>
      <c r="AR235" s="124"/>
      <c r="AS235" s="125"/>
      <c r="AT235" s="124"/>
      <c r="AU235" s="125"/>
    </row>
    <row r="236" spans="1:47" ht="15">
      <c r="A236" s="122" t="s">
        <v>163</v>
      </c>
      <c r="B236" s="128" t="s">
        <v>32</v>
      </c>
      <c r="C236" s="124"/>
      <c r="D236" s="124">
        <v>0</v>
      </c>
      <c r="E236" s="125">
        <f t="shared" si="56"/>
        <v>0</v>
      </c>
      <c r="F236" s="124">
        <v>0</v>
      </c>
      <c r="G236" s="125">
        <f t="shared" si="57"/>
        <v>0</v>
      </c>
      <c r="H236" s="124"/>
      <c r="I236" s="125">
        <f t="shared" si="58"/>
        <v>0</v>
      </c>
      <c r="J236" s="124"/>
      <c r="K236" s="125"/>
      <c r="L236" s="124"/>
      <c r="M236" s="125"/>
      <c r="N236" s="124"/>
      <c r="O236" s="125"/>
      <c r="P236" s="124"/>
      <c r="Q236" s="125"/>
      <c r="R236" s="124"/>
      <c r="S236" s="125"/>
      <c r="T236" s="124"/>
      <c r="U236" s="125"/>
      <c r="V236" s="124"/>
      <c r="W236" s="125"/>
      <c r="X236" s="124"/>
      <c r="Y236" s="125"/>
      <c r="Z236" s="124"/>
      <c r="AA236" s="125"/>
      <c r="AB236" s="124"/>
      <c r="AC236" s="125"/>
      <c r="AD236" s="124"/>
      <c r="AE236" s="125"/>
      <c r="AF236" s="124"/>
      <c r="AG236" s="125"/>
      <c r="AH236" s="124"/>
      <c r="AI236" s="125"/>
      <c r="AJ236" s="124"/>
      <c r="AK236" s="125"/>
      <c r="AL236" s="124"/>
      <c r="AM236" s="125"/>
      <c r="AN236" s="124"/>
      <c r="AO236" s="125"/>
      <c r="AP236" s="124"/>
      <c r="AQ236" s="125"/>
      <c r="AR236" s="124"/>
      <c r="AS236" s="125"/>
      <c r="AT236" s="124"/>
      <c r="AU236" s="125"/>
    </row>
    <row r="237" spans="1:47" ht="15">
      <c r="A237" s="122" t="s">
        <v>280</v>
      </c>
      <c r="B237" s="128" t="s">
        <v>32</v>
      </c>
      <c r="C237" s="124"/>
      <c r="D237" s="124">
        <v>47859</v>
      </c>
      <c r="E237" s="125">
        <f t="shared" si="56"/>
        <v>0.39063150419941722</v>
      </c>
      <c r="F237" s="124">
        <v>430</v>
      </c>
      <c r="G237" s="125">
        <f t="shared" si="57"/>
        <v>3.5097170188626886E-3</v>
      </c>
      <c r="H237" s="124"/>
      <c r="I237" s="125">
        <f t="shared" si="58"/>
        <v>0</v>
      </c>
      <c r="J237" s="124"/>
      <c r="K237" s="125"/>
      <c r="L237" s="124"/>
      <c r="M237" s="125"/>
      <c r="N237" s="124"/>
      <c r="O237" s="125"/>
      <c r="P237" s="124"/>
      <c r="Q237" s="125"/>
      <c r="R237" s="124"/>
      <c r="S237" s="125"/>
      <c r="T237" s="124"/>
      <c r="U237" s="125"/>
      <c r="V237" s="124"/>
      <c r="W237" s="125"/>
      <c r="X237" s="124"/>
      <c r="Y237" s="125"/>
      <c r="Z237" s="124"/>
      <c r="AA237" s="125"/>
      <c r="AB237" s="124"/>
      <c r="AC237" s="125"/>
      <c r="AD237" s="124"/>
      <c r="AE237" s="125"/>
      <c r="AF237" s="124"/>
      <c r="AG237" s="125"/>
      <c r="AH237" s="124"/>
      <c r="AI237" s="125"/>
      <c r="AJ237" s="124"/>
      <c r="AK237" s="125"/>
      <c r="AL237" s="124"/>
      <c r="AM237" s="125"/>
      <c r="AN237" s="124"/>
      <c r="AO237" s="125"/>
      <c r="AP237" s="124"/>
      <c r="AQ237" s="125"/>
      <c r="AR237" s="124"/>
      <c r="AS237" s="125"/>
      <c r="AT237" s="124"/>
      <c r="AU237" s="125"/>
    </row>
    <row r="238" spans="1:47" ht="15">
      <c r="A238" s="122" t="s">
        <v>148</v>
      </c>
      <c r="B238" s="128" t="s">
        <v>32</v>
      </c>
      <c r="C238" s="124">
        <v>304352</v>
      </c>
      <c r="D238" s="124">
        <v>302822</v>
      </c>
      <c r="E238" s="125">
        <f t="shared" si="56"/>
        <v>2.4716733188047373</v>
      </c>
      <c r="F238" s="124">
        <v>1530</v>
      </c>
      <c r="G238" s="125">
        <f t="shared" si="57"/>
        <v>1.2488062881069566E-2</v>
      </c>
      <c r="H238" s="124">
        <v>0</v>
      </c>
      <c r="I238" s="125">
        <f t="shared" si="58"/>
        <v>0</v>
      </c>
      <c r="J238" s="124">
        <v>10</v>
      </c>
      <c r="K238" s="125"/>
      <c r="L238" s="124">
        <v>16</v>
      </c>
      <c r="M238" s="125"/>
      <c r="N238" s="124">
        <v>0</v>
      </c>
      <c r="O238" s="125"/>
      <c r="P238" s="124">
        <v>496</v>
      </c>
      <c r="Q238" s="125"/>
      <c r="R238" s="124">
        <v>578</v>
      </c>
      <c r="S238" s="125"/>
      <c r="T238" s="124"/>
      <c r="U238" s="125"/>
      <c r="V238" s="124"/>
      <c r="W238" s="125"/>
      <c r="X238" s="124"/>
      <c r="Y238" s="125"/>
      <c r="Z238" s="124"/>
      <c r="AA238" s="125"/>
      <c r="AB238" s="124">
        <v>5</v>
      </c>
      <c r="AC238" s="125"/>
      <c r="AD238" s="124"/>
      <c r="AE238" s="125"/>
      <c r="AF238" s="124"/>
      <c r="AG238" s="125"/>
      <c r="AH238" s="124"/>
      <c r="AI238" s="125"/>
      <c r="AJ238" s="124"/>
      <c r="AK238" s="125"/>
      <c r="AL238" s="124">
        <v>10</v>
      </c>
      <c r="AM238" s="125"/>
      <c r="AN238" s="124"/>
      <c r="AO238" s="125"/>
      <c r="AP238" s="124"/>
      <c r="AQ238" s="125"/>
      <c r="AR238" s="124">
        <v>415</v>
      </c>
      <c r="AS238" s="125"/>
      <c r="AT238" s="124"/>
      <c r="AU238" s="125"/>
    </row>
    <row r="239" spans="1:47" ht="15">
      <c r="A239" s="122" t="s">
        <v>148</v>
      </c>
      <c r="B239" s="128" t="s">
        <v>281</v>
      </c>
      <c r="C239" s="124">
        <v>235206</v>
      </c>
      <c r="D239" s="124">
        <v>234269</v>
      </c>
      <c r="E239" s="125">
        <f t="shared" si="56"/>
        <v>1.9121346425394028</v>
      </c>
      <c r="F239" s="124">
        <v>937</v>
      </c>
      <c r="G239" s="125">
        <f t="shared" si="57"/>
        <v>7.6479182480798579E-3</v>
      </c>
      <c r="H239" s="124">
        <v>0</v>
      </c>
      <c r="I239" s="125">
        <f t="shared" si="58"/>
        <v>0</v>
      </c>
      <c r="J239" s="124">
        <v>20</v>
      </c>
      <c r="K239" s="125"/>
      <c r="L239" s="124">
        <v>10</v>
      </c>
      <c r="M239" s="125"/>
      <c r="N239" s="124">
        <v>0</v>
      </c>
      <c r="O239" s="125"/>
      <c r="P239" s="124">
        <v>432</v>
      </c>
      <c r="Q239" s="125"/>
      <c r="R239" s="124">
        <v>459</v>
      </c>
      <c r="S239" s="125"/>
      <c r="T239" s="124"/>
      <c r="U239" s="125"/>
      <c r="V239" s="124"/>
      <c r="W239" s="125"/>
      <c r="X239" s="124"/>
      <c r="Y239" s="125"/>
      <c r="Z239" s="124"/>
      <c r="AA239" s="125"/>
      <c r="AB239" s="124">
        <v>4</v>
      </c>
      <c r="AC239" s="125"/>
      <c r="AD239" s="124"/>
      <c r="AE239" s="125"/>
      <c r="AF239" s="124"/>
      <c r="AG239" s="125"/>
      <c r="AH239" s="124"/>
      <c r="AI239" s="125"/>
      <c r="AJ239" s="124"/>
      <c r="AK239" s="125"/>
      <c r="AL239" s="124">
        <v>5</v>
      </c>
      <c r="AM239" s="125"/>
      <c r="AN239" s="124"/>
      <c r="AO239" s="125"/>
      <c r="AP239" s="124"/>
      <c r="AQ239" s="125"/>
      <c r="AR239" s="124">
        <v>7</v>
      </c>
      <c r="AS239" s="125"/>
      <c r="AT239" s="124"/>
      <c r="AU239" s="125"/>
    </row>
    <row r="240" spans="1:47" ht="15">
      <c r="A240" s="122" t="s">
        <v>148</v>
      </c>
      <c r="B240" s="128" t="s">
        <v>150</v>
      </c>
      <c r="C240" s="124">
        <v>264246</v>
      </c>
      <c r="D240" s="124">
        <v>262745</v>
      </c>
      <c r="E240" s="125">
        <f t="shared" si="56"/>
        <v>2.1445595305141327</v>
      </c>
      <c r="F240" s="124">
        <v>1501</v>
      </c>
      <c r="G240" s="125">
        <f t="shared" si="57"/>
        <v>1.2251361035611384E-2</v>
      </c>
      <c r="H240" s="124">
        <v>0</v>
      </c>
      <c r="I240" s="125">
        <f t="shared" si="58"/>
        <v>0</v>
      </c>
      <c r="J240" s="124">
        <v>20</v>
      </c>
      <c r="K240" s="125"/>
      <c r="L240" s="124">
        <v>43</v>
      </c>
      <c r="M240" s="125"/>
      <c r="N240" s="124">
        <v>0</v>
      </c>
      <c r="O240" s="125"/>
      <c r="P240" s="124">
        <v>473</v>
      </c>
      <c r="Q240" s="125"/>
      <c r="R240" s="124">
        <v>568</v>
      </c>
      <c r="S240" s="125"/>
      <c r="T240" s="124"/>
      <c r="U240" s="125"/>
      <c r="V240" s="124"/>
      <c r="W240" s="125"/>
      <c r="X240" s="124"/>
      <c r="Y240" s="125"/>
      <c r="Z240" s="124"/>
      <c r="AA240" s="125"/>
      <c r="AB240" s="124">
        <v>5</v>
      </c>
      <c r="AC240" s="125"/>
      <c r="AD240" s="124"/>
      <c r="AE240" s="125"/>
      <c r="AF240" s="124"/>
      <c r="AG240" s="125"/>
      <c r="AH240" s="124"/>
      <c r="AI240" s="125"/>
      <c r="AJ240" s="124"/>
      <c r="AK240" s="125"/>
      <c r="AL240" s="124">
        <v>35</v>
      </c>
      <c r="AM240" s="125"/>
      <c r="AN240" s="124"/>
      <c r="AO240" s="125"/>
      <c r="AP240" s="124"/>
      <c r="AQ240" s="125"/>
      <c r="AR240" s="124">
        <v>55</v>
      </c>
      <c r="AS240" s="125"/>
      <c r="AT240" s="124"/>
      <c r="AU240" s="125"/>
    </row>
    <row r="241" spans="1:47" ht="15">
      <c r="A241" s="122" t="s">
        <v>148</v>
      </c>
      <c r="B241" s="128" t="s">
        <v>167</v>
      </c>
      <c r="C241" s="124">
        <v>322033</v>
      </c>
      <c r="D241" s="124">
        <v>319920</v>
      </c>
      <c r="E241" s="125">
        <f t="shared" si="56"/>
        <v>2.6112294620338403</v>
      </c>
      <c r="F241" s="124">
        <v>2113</v>
      </c>
      <c r="G241" s="125">
        <f t="shared" si="57"/>
        <v>1.724658618803921E-2</v>
      </c>
      <c r="H241" s="124">
        <v>92</v>
      </c>
      <c r="I241" s="125">
        <f t="shared" si="58"/>
        <v>7.5091619938457517E-4</v>
      </c>
      <c r="J241" s="124">
        <v>7</v>
      </c>
      <c r="K241" s="125"/>
      <c r="L241" s="124">
        <v>4</v>
      </c>
      <c r="M241" s="125"/>
      <c r="N241" s="124"/>
      <c r="O241" s="125"/>
      <c r="P241" s="124">
        <v>285</v>
      </c>
      <c r="Q241" s="125"/>
      <c r="R241" s="124">
        <v>1098</v>
      </c>
      <c r="S241" s="125"/>
      <c r="T241" s="124"/>
      <c r="U241" s="125"/>
      <c r="V241" s="124"/>
      <c r="W241" s="125"/>
      <c r="X241" s="124"/>
      <c r="Y241" s="125"/>
      <c r="Z241" s="124"/>
      <c r="AA241" s="125"/>
      <c r="AB241" s="124"/>
      <c r="AC241" s="125"/>
      <c r="AD241" s="124"/>
      <c r="AE241" s="125"/>
      <c r="AF241" s="124"/>
      <c r="AG241" s="125"/>
      <c r="AH241" s="124"/>
      <c r="AI241" s="125"/>
      <c r="AJ241" s="124"/>
      <c r="AK241" s="125"/>
      <c r="AL241" s="124">
        <v>42</v>
      </c>
      <c r="AM241" s="125"/>
      <c r="AN241" s="124">
        <v>585</v>
      </c>
      <c r="AO241" s="125"/>
      <c r="AP241" s="124"/>
      <c r="AQ241" s="125"/>
      <c r="AR241" s="124"/>
      <c r="AS241" s="125"/>
      <c r="AT241" s="124"/>
      <c r="AU241" s="125"/>
    </row>
    <row r="242" spans="1:47" ht="15">
      <c r="A242" s="122" t="s">
        <v>155</v>
      </c>
      <c r="B242" s="128" t="s">
        <v>251</v>
      </c>
      <c r="C242" s="124">
        <v>326870</v>
      </c>
      <c r="D242" s="124">
        <v>320681</v>
      </c>
      <c r="E242" s="125">
        <f t="shared" si="56"/>
        <v>2.617440844943967</v>
      </c>
      <c r="F242" s="124">
        <v>6189</v>
      </c>
      <c r="G242" s="125">
        <f t="shared" si="57"/>
        <v>5.0515438673816693E-2</v>
      </c>
      <c r="H242" s="124"/>
      <c r="I242" s="125">
        <f t="shared" si="58"/>
        <v>0</v>
      </c>
      <c r="J242" s="124">
        <v>104</v>
      </c>
      <c r="K242" s="125"/>
      <c r="L242" s="124">
        <v>639</v>
      </c>
      <c r="M242" s="125"/>
      <c r="N242" s="124"/>
      <c r="O242" s="125"/>
      <c r="P242" s="124">
        <v>2000</v>
      </c>
      <c r="Q242" s="125"/>
      <c r="R242" s="124">
        <v>435</v>
      </c>
      <c r="S242" s="125"/>
      <c r="T242" s="124"/>
      <c r="U242" s="125"/>
      <c r="V242" s="124"/>
      <c r="W242" s="125"/>
      <c r="X242" s="124"/>
      <c r="Y242" s="125"/>
      <c r="Z242" s="124"/>
      <c r="AA242" s="125"/>
      <c r="AB242" s="124">
        <v>81</v>
      </c>
      <c r="AC242" s="125"/>
      <c r="AD242" s="124"/>
      <c r="AE242" s="125"/>
      <c r="AF242" s="124"/>
      <c r="AG242" s="125"/>
      <c r="AH242" s="124"/>
      <c r="AI242" s="125"/>
      <c r="AJ242" s="124"/>
      <c r="AK242" s="125"/>
      <c r="AL242" s="124">
        <v>1889</v>
      </c>
      <c r="AM242" s="125"/>
      <c r="AN242" s="124">
        <v>781</v>
      </c>
      <c r="AO242" s="125"/>
      <c r="AP242" s="124">
        <v>52</v>
      </c>
      <c r="AQ242" s="125"/>
      <c r="AR242" s="124"/>
      <c r="AS242" s="125"/>
      <c r="AT242" s="124"/>
      <c r="AU242" s="125"/>
    </row>
    <row r="243" spans="1:47" ht="15">
      <c r="A243" s="122" t="s">
        <v>151</v>
      </c>
      <c r="B243" s="128" t="s">
        <v>251</v>
      </c>
      <c r="C243" s="4">
        <v>410802</v>
      </c>
      <c r="D243" s="4">
        <v>403907</v>
      </c>
      <c r="E243" s="125">
        <f t="shared" si="56"/>
        <v>3.2967424928785394</v>
      </c>
      <c r="F243" s="118">
        <v>6895</v>
      </c>
      <c r="G243" s="125">
        <f t="shared" si="57"/>
        <v>5.6277904290833111E-2</v>
      </c>
      <c r="H243" s="8"/>
      <c r="I243" s="125">
        <f t="shared" si="58"/>
        <v>0</v>
      </c>
      <c r="J243" s="8">
        <v>150</v>
      </c>
      <c r="K243" s="17">
        <f>J243/C243</f>
        <v>3.6513941022682463E-4</v>
      </c>
      <c r="L243" s="8">
        <v>1128</v>
      </c>
      <c r="M243" s="17"/>
      <c r="N243" s="8"/>
      <c r="O243" s="17">
        <f>N243/$F$3</f>
        <v>0</v>
      </c>
      <c r="P243" s="8">
        <v>1007</v>
      </c>
      <c r="Q243" s="17"/>
      <c r="R243" s="8">
        <v>1000</v>
      </c>
      <c r="S243" s="17"/>
      <c r="T243" s="8"/>
      <c r="U243" s="17">
        <f>T243/$F$3</f>
        <v>0</v>
      </c>
      <c r="V243" s="8"/>
      <c r="W243" s="17">
        <f>V243/$F$3</f>
        <v>0</v>
      </c>
      <c r="X243" s="8"/>
      <c r="Y243" s="17">
        <f>X243/$F$3</f>
        <v>0</v>
      </c>
      <c r="Z243" s="8"/>
      <c r="AA243" s="17">
        <f>Z243/$F$3</f>
        <v>0</v>
      </c>
      <c r="AB243" s="8">
        <v>90</v>
      </c>
      <c r="AC243" s="17">
        <f>AB243/$F$3</f>
        <v>0.9375</v>
      </c>
      <c r="AD243" s="8"/>
      <c r="AE243" s="17">
        <f>AD243/$F$3</f>
        <v>0</v>
      </c>
      <c r="AF243" s="8"/>
      <c r="AG243" s="17">
        <f>AF243/$F$3</f>
        <v>0</v>
      </c>
      <c r="AH243" s="8"/>
      <c r="AI243" s="17">
        <f>AH243/$F$3</f>
        <v>0</v>
      </c>
      <c r="AJ243" s="8"/>
      <c r="AK243" s="17">
        <f>AJ243/$F$3</f>
        <v>0</v>
      </c>
      <c r="AL243" s="8">
        <v>621</v>
      </c>
      <c r="AM243" s="17"/>
      <c r="AN243" s="8">
        <v>2718</v>
      </c>
      <c r="AO243" s="17"/>
      <c r="AP243" s="8">
        <v>181</v>
      </c>
      <c r="AQ243" s="17"/>
      <c r="AR243" s="8"/>
      <c r="AS243" s="17">
        <f>AR243/$F$3</f>
        <v>0</v>
      </c>
      <c r="AT243" s="8"/>
      <c r="AU243" s="17">
        <f>AT243/$F$3</f>
        <v>0</v>
      </c>
    </row>
    <row r="244" spans="1:47" ht="15">
      <c r="A244" s="122" t="s">
        <v>161</v>
      </c>
      <c r="B244" s="128" t="s">
        <v>251</v>
      </c>
      <c r="C244" s="124">
        <v>74513</v>
      </c>
      <c r="D244" s="124">
        <v>73881</v>
      </c>
      <c r="E244" s="125">
        <f t="shared" si="56"/>
        <v>0.60302651876882396</v>
      </c>
      <c r="F244" s="124">
        <v>632</v>
      </c>
      <c r="G244" s="125">
        <f t="shared" si="57"/>
        <v>5.1584678044679514E-3</v>
      </c>
      <c r="H244" s="124"/>
      <c r="I244" s="125">
        <f t="shared" si="58"/>
        <v>0</v>
      </c>
      <c r="J244" s="124">
        <v>57</v>
      </c>
      <c r="K244" s="125"/>
      <c r="L244" s="124">
        <v>92</v>
      </c>
      <c r="M244" s="125"/>
      <c r="N244" s="124"/>
      <c r="O244" s="125"/>
      <c r="P244" s="124">
        <v>100</v>
      </c>
      <c r="Q244" s="125"/>
      <c r="R244" s="124">
        <v>62</v>
      </c>
      <c r="S244" s="125"/>
      <c r="T244" s="124"/>
      <c r="U244" s="125"/>
      <c r="V244" s="124"/>
      <c r="W244" s="125"/>
      <c r="X244" s="124"/>
      <c r="Y244" s="125"/>
      <c r="Z244" s="124"/>
      <c r="AA244" s="125"/>
      <c r="AB244" s="124">
        <v>11</v>
      </c>
      <c r="AC244" s="125"/>
      <c r="AD244" s="124"/>
      <c r="AE244" s="125"/>
      <c r="AF244" s="124"/>
      <c r="AG244" s="125"/>
      <c r="AH244" s="124"/>
      <c r="AI244" s="125"/>
      <c r="AJ244" s="124"/>
      <c r="AK244" s="125"/>
      <c r="AL244" s="124">
        <v>96</v>
      </c>
      <c r="AM244" s="125"/>
      <c r="AN244" s="124">
        <v>185</v>
      </c>
      <c r="AO244" s="125"/>
      <c r="AP244" s="124">
        <v>29</v>
      </c>
      <c r="AQ244" s="125"/>
      <c r="AR244" s="124"/>
      <c r="AS244" s="125"/>
      <c r="AT244" s="124"/>
      <c r="AU244" s="125"/>
    </row>
    <row r="245" spans="1:47" ht="15">
      <c r="A245" s="122" t="s">
        <v>157</v>
      </c>
      <c r="B245" s="128" t="s">
        <v>251</v>
      </c>
      <c r="C245" s="124">
        <v>215238</v>
      </c>
      <c r="D245" s="124">
        <v>212913</v>
      </c>
      <c r="E245" s="125">
        <f t="shared" si="56"/>
        <v>1.7378241386909572</v>
      </c>
      <c r="F245" s="124">
        <v>2325</v>
      </c>
      <c r="G245" s="125">
        <f t="shared" si="57"/>
        <v>1.8976958299664535E-2</v>
      </c>
      <c r="H245" s="124"/>
      <c r="I245" s="125">
        <f t="shared" si="58"/>
        <v>0</v>
      </c>
      <c r="J245" s="124">
        <v>109</v>
      </c>
      <c r="K245" s="125"/>
      <c r="L245" s="124">
        <v>484</v>
      </c>
      <c r="M245" s="125"/>
      <c r="N245" s="124"/>
      <c r="O245" s="125"/>
      <c r="P245" s="124">
        <v>570</v>
      </c>
      <c r="Q245" s="125"/>
      <c r="R245" s="124">
        <v>140</v>
      </c>
      <c r="S245" s="125"/>
      <c r="T245" s="124"/>
      <c r="U245" s="125"/>
      <c r="V245" s="124"/>
      <c r="W245" s="125"/>
      <c r="X245" s="124"/>
      <c r="Y245" s="125"/>
      <c r="Z245" s="124"/>
      <c r="AA245" s="125"/>
      <c r="AB245" s="124">
        <v>34</v>
      </c>
      <c r="AC245" s="125"/>
      <c r="AD245" s="124"/>
      <c r="AE245" s="125"/>
      <c r="AF245" s="124"/>
      <c r="AG245" s="125"/>
      <c r="AH245" s="124"/>
      <c r="AI245" s="125"/>
      <c r="AJ245" s="124"/>
      <c r="AK245" s="125"/>
      <c r="AL245" s="124">
        <v>197</v>
      </c>
      <c r="AM245" s="125"/>
      <c r="AN245" s="124">
        <v>669</v>
      </c>
      <c r="AO245" s="125"/>
      <c r="AP245" s="124">
        <v>122</v>
      </c>
      <c r="AQ245" s="125"/>
      <c r="AR245" s="124"/>
      <c r="AS245" s="125"/>
      <c r="AT245" s="124"/>
      <c r="AU245" s="125"/>
    </row>
    <row r="246" spans="1:47" ht="15">
      <c r="A246" s="122" t="s">
        <v>159</v>
      </c>
      <c r="B246" s="128" t="s">
        <v>251</v>
      </c>
      <c r="C246" s="124">
        <v>312134</v>
      </c>
      <c r="D246" s="124">
        <v>308295</v>
      </c>
      <c r="E246" s="125">
        <f t="shared" si="56"/>
        <v>2.5163446705355175</v>
      </c>
      <c r="F246" s="124">
        <v>3839</v>
      </c>
      <c r="G246" s="125">
        <f t="shared" si="57"/>
        <v>3.1334427059101999E-2</v>
      </c>
      <c r="H246" s="124"/>
      <c r="I246" s="125">
        <f t="shared" si="58"/>
        <v>0</v>
      </c>
      <c r="J246" s="124">
        <v>56</v>
      </c>
      <c r="K246" s="125"/>
      <c r="L246" s="124">
        <v>908</v>
      </c>
      <c r="M246" s="125"/>
      <c r="N246" s="124"/>
      <c r="O246" s="125"/>
      <c r="P246" s="124">
        <v>1400</v>
      </c>
      <c r="Q246" s="125"/>
      <c r="R246" s="124">
        <v>67</v>
      </c>
      <c r="S246" s="125"/>
      <c r="T246" s="124"/>
      <c r="U246" s="125"/>
      <c r="V246" s="124"/>
      <c r="W246" s="125"/>
      <c r="X246" s="124"/>
      <c r="Y246" s="125"/>
      <c r="Z246" s="124"/>
      <c r="AA246" s="125"/>
      <c r="AB246" s="124">
        <v>1</v>
      </c>
      <c r="AC246" s="125"/>
      <c r="AD246" s="124"/>
      <c r="AE246" s="125"/>
      <c r="AF246" s="124"/>
      <c r="AG246" s="125"/>
      <c r="AH246" s="124"/>
      <c r="AI246" s="125"/>
      <c r="AJ246" s="124"/>
      <c r="AK246" s="125"/>
      <c r="AL246" s="124">
        <v>370</v>
      </c>
      <c r="AM246" s="125"/>
      <c r="AN246" s="124">
        <v>830</v>
      </c>
      <c r="AO246" s="125"/>
      <c r="AP246" s="124">
        <v>207</v>
      </c>
      <c r="AQ246" s="125"/>
      <c r="AR246" s="124"/>
      <c r="AS246" s="125"/>
      <c r="AT246" s="124"/>
      <c r="AU246" s="125"/>
    </row>
    <row r="247" spans="1:47" ht="15">
      <c r="A247" s="122" t="s">
        <v>280</v>
      </c>
      <c r="B247" s="128" t="s">
        <v>251</v>
      </c>
      <c r="C247" s="124">
        <v>66072</v>
      </c>
      <c r="D247" s="124">
        <v>64875</v>
      </c>
      <c r="E247" s="125">
        <f t="shared" si="56"/>
        <v>0.52951835255515556</v>
      </c>
      <c r="F247" s="124">
        <v>1197</v>
      </c>
      <c r="G247" s="125">
        <f t="shared" si="57"/>
        <v>9.7700727246014842E-3</v>
      </c>
      <c r="H247" s="124"/>
      <c r="I247" s="125">
        <f t="shared" si="58"/>
        <v>0</v>
      </c>
      <c r="J247" s="124">
        <v>25</v>
      </c>
      <c r="K247" s="125"/>
      <c r="L247" s="124">
        <v>36</v>
      </c>
      <c r="M247" s="125"/>
      <c r="N247" s="124"/>
      <c r="O247" s="125"/>
      <c r="P247" s="124">
        <v>446</v>
      </c>
      <c r="Q247" s="125"/>
      <c r="R247" s="124">
        <v>456</v>
      </c>
      <c r="S247" s="125"/>
      <c r="T247" s="124"/>
      <c r="U247" s="125"/>
      <c r="V247" s="124"/>
      <c r="W247" s="125"/>
      <c r="X247" s="124"/>
      <c r="Y247" s="125"/>
      <c r="Z247" s="124"/>
      <c r="AA247" s="125"/>
      <c r="AB247" s="124">
        <v>26</v>
      </c>
      <c r="AC247" s="125"/>
      <c r="AD247" s="124"/>
      <c r="AE247" s="125"/>
      <c r="AF247" s="124"/>
      <c r="AG247" s="125"/>
      <c r="AH247" s="124"/>
      <c r="AI247" s="125"/>
      <c r="AJ247" s="124"/>
      <c r="AK247" s="125"/>
      <c r="AL247" s="124">
        <v>40</v>
      </c>
      <c r="AM247" s="125"/>
      <c r="AN247" s="124">
        <v>150</v>
      </c>
      <c r="AO247" s="125"/>
      <c r="AP247" s="124">
        <v>18</v>
      </c>
      <c r="AQ247" s="125"/>
      <c r="AR247" s="124"/>
      <c r="AS247" s="125"/>
      <c r="AT247" s="124"/>
      <c r="AU247" s="125"/>
    </row>
    <row r="248" spans="1:47" ht="15">
      <c r="A248" s="122" t="s">
        <v>282</v>
      </c>
      <c r="B248" s="128" t="s">
        <v>251</v>
      </c>
      <c r="C248" s="124">
        <v>267357</v>
      </c>
      <c r="D248" s="124">
        <v>263952</v>
      </c>
      <c r="E248" s="125">
        <f t="shared" ref="E248:E249" si="72">D248/C250</f>
        <v>1.8549241732139594</v>
      </c>
      <c r="F248" s="124">
        <v>3405</v>
      </c>
      <c r="G248" s="125">
        <f t="shared" si="57"/>
        <v>2.7792061509831288E-2</v>
      </c>
      <c r="H248" s="124"/>
      <c r="I248" s="125">
        <f t="shared" si="58"/>
        <v>0</v>
      </c>
      <c r="J248" s="124">
        <v>140</v>
      </c>
      <c r="K248" s="125"/>
      <c r="L248" s="124">
        <v>731</v>
      </c>
      <c r="M248" s="125"/>
      <c r="N248" s="124"/>
      <c r="O248" s="125"/>
      <c r="P248" s="124">
        <v>600</v>
      </c>
      <c r="Q248" s="125"/>
      <c r="R248" s="124">
        <v>57</v>
      </c>
      <c r="S248" s="125"/>
      <c r="T248" s="124"/>
      <c r="U248" s="125"/>
      <c r="V248" s="124"/>
      <c r="W248" s="125"/>
      <c r="X248" s="124"/>
      <c r="Y248" s="125"/>
      <c r="Z248" s="124"/>
      <c r="AA248" s="125"/>
      <c r="AB248" s="124">
        <v>65</v>
      </c>
      <c r="AC248" s="125"/>
      <c r="AD248" s="124"/>
      <c r="AE248" s="125"/>
      <c r="AF248" s="124"/>
      <c r="AG248" s="125"/>
      <c r="AH248" s="124"/>
      <c r="AI248" s="125"/>
      <c r="AJ248" s="124"/>
      <c r="AK248" s="125"/>
      <c r="AL248" s="124">
        <v>65</v>
      </c>
      <c r="AM248" s="125"/>
      <c r="AN248" s="124">
        <v>1627</v>
      </c>
      <c r="AO248" s="125"/>
      <c r="AP248" s="124">
        <v>120</v>
      </c>
      <c r="AQ248" s="125"/>
      <c r="AR248" s="124"/>
      <c r="AS248" s="125"/>
      <c r="AT248" s="124"/>
      <c r="AU248" s="125"/>
    </row>
    <row r="249" spans="1:47" ht="15">
      <c r="A249" s="122" t="s">
        <v>283</v>
      </c>
      <c r="B249" s="128" t="s">
        <v>251</v>
      </c>
      <c r="C249" s="4">
        <v>33900</v>
      </c>
      <c r="D249" s="4">
        <v>33561</v>
      </c>
      <c r="E249" s="125" t="e">
        <f t="shared" si="72"/>
        <v>#DIV/0!</v>
      </c>
      <c r="F249" s="118">
        <v>339</v>
      </c>
      <c r="G249" s="125">
        <f t="shared" si="57"/>
        <v>2.7669629520801196E-3</v>
      </c>
      <c r="H249" s="8"/>
      <c r="I249" s="125">
        <f t="shared" si="58"/>
        <v>0</v>
      </c>
      <c r="J249" s="8">
        <v>10</v>
      </c>
      <c r="K249" s="17">
        <f t="shared" ref="K249:K250" si="73">J249/C249</f>
        <v>2.9498525073746312E-4</v>
      </c>
      <c r="L249" s="8">
        <v>63</v>
      </c>
      <c r="M249" s="17">
        <f>L249/$F$3</f>
        <v>0.65625</v>
      </c>
      <c r="N249" s="8"/>
      <c r="O249" s="17">
        <f>N249/$F$3</f>
        <v>0</v>
      </c>
      <c r="P249" s="8">
        <v>68</v>
      </c>
      <c r="Q249" s="17">
        <f>P249/$F$3</f>
        <v>0.70833333333333337</v>
      </c>
      <c r="R249" s="8">
        <v>39</v>
      </c>
      <c r="S249" s="17">
        <f>R249/$F$3</f>
        <v>0.40625</v>
      </c>
      <c r="T249" s="8"/>
      <c r="U249" s="17">
        <f>T249/$F$3</f>
        <v>0</v>
      </c>
      <c r="V249" s="8"/>
      <c r="W249" s="17">
        <f>V249/$F$3</f>
        <v>0</v>
      </c>
      <c r="X249" s="8"/>
      <c r="Y249" s="17">
        <f>X249/$F$3</f>
        <v>0</v>
      </c>
      <c r="Z249" s="8"/>
      <c r="AA249" s="17">
        <f>Z249/$F$3</f>
        <v>0</v>
      </c>
      <c r="AB249" s="8">
        <v>4</v>
      </c>
      <c r="AC249" s="17">
        <f>AB249/$F$3</f>
        <v>4.1666666666666664E-2</v>
      </c>
      <c r="AD249" s="8"/>
      <c r="AE249" s="17">
        <f>AD249/$F$3</f>
        <v>0</v>
      </c>
      <c r="AF249" s="8"/>
      <c r="AG249" s="17">
        <f>AF249/$F$3</f>
        <v>0</v>
      </c>
      <c r="AH249" s="8"/>
      <c r="AI249" s="17">
        <f>AH249/$F$3</f>
        <v>0</v>
      </c>
      <c r="AJ249" s="8"/>
      <c r="AK249" s="17">
        <f>AJ249/$F$3</f>
        <v>0</v>
      </c>
      <c r="AL249" s="8">
        <v>29</v>
      </c>
      <c r="AM249" s="17">
        <f>AL249/$F$3</f>
        <v>0.30208333333333331</v>
      </c>
      <c r="AN249" s="8">
        <v>101</v>
      </c>
      <c r="AO249" s="17">
        <f>AN249/$F$3</f>
        <v>1.0520833333333333</v>
      </c>
      <c r="AP249" s="8">
        <v>25</v>
      </c>
      <c r="AQ249" s="17">
        <f>AP249/$F$3</f>
        <v>0.26041666666666669</v>
      </c>
      <c r="AR249" s="8"/>
      <c r="AS249" s="17">
        <f>AR249/$F$3</f>
        <v>0</v>
      </c>
      <c r="AT249" s="8"/>
      <c r="AU249" s="17">
        <f>AT249/$F$3</f>
        <v>0</v>
      </c>
    </row>
    <row r="250" spans="1:47" ht="15">
      <c r="A250" s="122" t="s">
        <v>148</v>
      </c>
      <c r="B250" s="128" t="s">
        <v>251</v>
      </c>
      <c r="C250" s="3">
        <v>142298</v>
      </c>
      <c r="D250" s="3">
        <v>141315</v>
      </c>
      <c r="E250" s="16">
        <f>D250/C250</f>
        <v>0.99309196193902938</v>
      </c>
      <c r="F250" s="10">
        <v>983</v>
      </c>
      <c r="G250" s="16">
        <f>F250/C250</f>
        <v>6.9080380609706392E-3</v>
      </c>
      <c r="H250" s="8">
        <v>18</v>
      </c>
      <c r="I250" s="17">
        <f>H250/C250</f>
        <v>1.2649510182855697E-4</v>
      </c>
      <c r="J250" s="8">
        <v>284</v>
      </c>
      <c r="K250" s="17">
        <f t="shared" si="73"/>
        <v>1.9958116066283432E-3</v>
      </c>
      <c r="L250" s="8">
        <v>24</v>
      </c>
      <c r="M250" s="17">
        <f>L250/C250</f>
        <v>1.6866013577140931E-4</v>
      </c>
      <c r="N250" s="8">
        <v>0</v>
      </c>
      <c r="O250" s="17">
        <f>N250/C250</f>
        <v>0</v>
      </c>
      <c r="P250" s="8">
        <v>322</v>
      </c>
      <c r="Q250" s="17">
        <f>P250/C250</f>
        <v>2.2628568215997415E-3</v>
      </c>
      <c r="R250" s="8">
        <v>318</v>
      </c>
      <c r="S250" s="17">
        <f>R250/C250</f>
        <v>2.2347467989711732E-3</v>
      </c>
      <c r="T250" s="8">
        <v>0</v>
      </c>
      <c r="U250" s="17">
        <f>T250/C250</f>
        <v>0</v>
      </c>
      <c r="V250" s="8">
        <v>0</v>
      </c>
      <c r="W250" s="17">
        <f>V250/C250</f>
        <v>0</v>
      </c>
      <c r="X250" s="8">
        <v>0</v>
      </c>
      <c r="Y250" s="17">
        <f>X250/C250</f>
        <v>0</v>
      </c>
      <c r="Z250" s="8">
        <v>0</v>
      </c>
      <c r="AA250" s="17">
        <f>Z250/C250</f>
        <v>0</v>
      </c>
      <c r="AB250" s="8">
        <v>0</v>
      </c>
      <c r="AC250" s="17">
        <f>AB250/C250</f>
        <v>0</v>
      </c>
      <c r="AD250" s="8">
        <v>0</v>
      </c>
      <c r="AE250" s="17">
        <f>AD250/C250</f>
        <v>0</v>
      </c>
      <c r="AF250" s="8">
        <v>0</v>
      </c>
      <c r="AG250" s="17">
        <f>AF250/C250</f>
        <v>0</v>
      </c>
      <c r="AH250" s="8">
        <v>0</v>
      </c>
      <c r="AI250" s="17">
        <f>AH250/C250</f>
        <v>0</v>
      </c>
      <c r="AJ250" s="8">
        <v>0</v>
      </c>
      <c r="AK250" s="17">
        <f>AJ250/C250</f>
        <v>0</v>
      </c>
      <c r="AL250" s="8">
        <v>17</v>
      </c>
      <c r="AM250" s="17">
        <f>AL250/C250</f>
        <v>1.1946759617141491E-4</v>
      </c>
      <c r="AN250" s="8">
        <v>0</v>
      </c>
      <c r="AO250" s="17">
        <f>AN250/C250</f>
        <v>0</v>
      </c>
      <c r="AP250" s="8">
        <v>0</v>
      </c>
      <c r="AQ250" s="17">
        <f>AP250/C250</f>
        <v>0</v>
      </c>
      <c r="AR250" s="8">
        <v>0</v>
      </c>
      <c r="AS250" s="17">
        <f>AR250/C250</f>
        <v>0</v>
      </c>
      <c r="AT250" s="8">
        <v>0</v>
      </c>
      <c r="AU250" s="17">
        <f>AT250/C250</f>
        <v>0</v>
      </c>
    </row>
    <row r="251" spans="1:47" ht="15">
      <c r="A251" s="122"/>
      <c r="B251" s="128"/>
      <c r="C251" s="124"/>
      <c r="D251" s="124"/>
      <c r="E251" s="125"/>
      <c r="F251" s="124"/>
      <c r="G251" s="125"/>
      <c r="H251" s="124"/>
      <c r="I251" s="125"/>
      <c r="J251" s="124"/>
      <c r="K251" s="125"/>
      <c r="L251" s="124"/>
      <c r="M251" s="125"/>
      <c r="N251" s="124"/>
      <c r="O251" s="125"/>
      <c r="P251" s="124"/>
      <c r="Q251" s="125"/>
      <c r="R251" s="124"/>
      <c r="S251" s="125"/>
      <c r="T251" s="124"/>
      <c r="U251" s="125"/>
      <c r="V251" s="124"/>
      <c r="W251" s="125"/>
      <c r="X251" s="124"/>
      <c r="Y251" s="125"/>
      <c r="Z251" s="124"/>
      <c r="AA251" s="125"/>
      <c r="AB251" s="124"/>
      <c r="AC251" s="125"/>
      <c r="AD251" s="124"/>
      <c r="AE251" s="125"/>
      <c r="AF251" s="124"/>
      <c r="AG251" s="125"/>
      <c r="AH251" s="124"/>
      <c r="AI251" s="125"/>
      <c r="AJ251" s="124"/>
      <c r="AK251" s="125"/>
      <c r="AL251" s="124"/>
      <c r="AM251" s="125"/>
      <c r="AN251" s="124"/>
      <c r="AO251" s="125"/>
      <c r="AP251" s="124"/>
      <c r="AQ251" s="125"/>
      <c r="AR251" s="124"/>
      <c r="AS251" s="125"/>
      <c r="AT251" s="124"/>
      <c r="AU251" s="125"/>
    </row>
    <row r="252" spans="1:47" ht="15">
      <c r="A252" s="122"/>
      <c r="B252" s="128"/>
      <c r="C252" s="124"/>
      <c r="D252" s="124"/>
      <c r="E252" s="125"/>
      <c r="F252" s="124"/>
      <c r="G252" s="125"/>
      <c r="H252" s="124"/>
      <c r="I252" s="125"/>
      <c r="J252" s="124"/>
      <c r="K252" s="125"/>
      <c r="L252" s="124"/>
      <c r="M252" s="125"/>
      <c r="N252" s="124"/>
      <c r="O252" s="125"/>
      <c r="P252" s="124"/>
      <c r="Q252" s="125"/>
      <c r="R252" s="124"/>
      <c r="S252" s="125"/>
      <c r="T252" s="124"/>
      <c r="U252" s="125"/>
      <c r="V252" s="124"/>
      <c r="W252" s="125"/>
      <c r="X252" s="124"/>
      <c r="Y252" s="125"/>
      <c r="Z252" s="124"/>
      <c r="AA252" s="125"/>
      <c r="AB252" s="124"/>
      <c r="AC252" s="125"/>
      <c r="AD252" s="124"/>
      <c r="AE252" s="125"/>
      <c r="AF252" s="124"/>
      <c r="AG252" s="125"/>
      <c r="AH252" s="124"/>
      <c r="AI252" s="125"/>
      <c r="AJ252" s="124"/>
      <c r="AK252" s="125"/>
      <c r="AL252" s="124"/>
      <c r="AM252" s="125"/>
      <c r="AN252" s="124"/>
      <c r="AO252" s="125"/>
      <c r="AP252" s="124"/>
      <c r="AQ252" s="125"/>
      <c r="AR252" s="124"/>
      <c r="AS252" s="125"/>
      <c r="AT252" s="124"/>
      <c r="AU252" s="125"/>
    </row>
    <row r="253" spans="1:47" ht="15">
      <c r="A253" s="122"/>
      <c r="B253" s="128"/>
      <c r="C253" s="124"/>
      <c r="D253" s="124"/>
      <c r="E253" s="125"/>
      <c r="F253" s="124"/>
      <c r="G253" s="125"/>
      <c r="H253" s="124"/>
      <c r="I253" s="125"/>
      <c r="J253" s="124"/>
      <c r="K253" s="125"/>
      <c r="L253" s="124"/>
      <c r="M253" s="125"/>
      <c r="N253" s="124"/>
      <c r="O253" s="125"/>
      <c r="P253" s="124"/>
      <c r="Q253" s="125"/>
      <c r="R253" s="124"/>
      <c r="S253" s="125"/>
      <c r="T253" s="124"/>
      <c r="U253" s="125"/>
      <c r="V253" s="124"/>
      <c r="W253" s="125"/>
      <c r="X253" s="124"/>
      <c r="Y253" s="125"/>
      <c r="Z253" s="124"/>
      <c r="AA253" s="125"/>
      <c r="AB253" s="124"/>
      <c r="AC253" s="125"/>
      <c r="AD253" s="124"/>
      <c r="AE253" s="125"/>
      <c r="AF253" s="124"/>
      <c r="AG253" s="125"/>
      <c r="AH253" s="124"/>
      <c r="AI253" s="125"/>
      <c r="AJ253" s="124"/>
      <c r="AK253" s="125"/>
      <c r="AL253" s="124"/>
      <c r="AM253" s="125"/>
      <c r="AN253" s="124"/>
      <c r="AO253" s="125"/>
      <c r="AP253" s="124"/>
      <c r="AQ253" s="125"/>
      <c r="AR253" s="124"/>
      <c r="AS253" s="125"/>
      <c r="AT253" s="124"/>
      <c r="AU253" s="125"/>
    </row>
    <row r="254" spans="1:47" ht="15">
      <c r="A254" s="122"/>
      <c r="B254" s="128"/>
      <c r="C254" s="124"/>
      <c r="D254" s="124"/>
      <c r="E254" s="125"/>
      <c r="F254" s="124"/>
      <c r="G254" s="125"/>
      <c r="H254" s="124"/>
      <c r="I254" s="125"/>
      <c r="J254" s="124"/>
      <c r="K254" s="125"/>
      <c r="L254" s="124"/>
      <c r="M254" s="125"/>
      <c r="N254" s="124"/>
      <c r="O254" s="125"/>
      <c r="P254" s="124"/>
      <c r="Q254" s="125"/>
      <c r="R254" s="124"/>
      <c r="S254" s="125"/>
      <c r="T254" s="124"/>
      <c r="U254" s="125"/>
      <c r="V254" s="124"/>
      <c r="W254" s="125"/>
      <c r="X254" s="124"/>
      <c r="Y254" s="125"/>
      <c r="Z254" s="124"/>
      <c r="AA254" s="125"/>
      <c r="AB254" s="124"/>
      <c r="AC254" s="125"/>
      <c r="AD254" s="124"/>
      <c r="AE254" s="125"/>
      <c r="AF254" s="124"/>
      <c r="AG254" s="125"/>
      <c r="AH254" s="124"/>
      <c r="AI254" s="125"/>
      <c r="AJ254" s="124"/>
      <c r="AK254" s="125"/>
      <c r="AL254" s="124"/>
      <c r="AM254" s="125"/>
      <c r="AN254" s="124"/>
      <c r="AO254" s="125"/>
      <c r="AP254" s="124"/>
      <c r="AQ254" s="125"/>
      <c r="AR254" s="124"/>
      <c r="AS254" s="125"/>
      <c r="AT254" s="124"/>
      <c r="AU254" s="125"/>
    </row>
    <row r="255" spans="1:47" ht="15">
      <c r="A255" s="122"/>
      <c r="B255" s="128"/>
      <c r="C255" s="124"/>
      <c r="D255" s="124"/>
      <c r="E255" s="125"/>
      <c r="F255" s="124"/>
      <c r="G255" s="125"/>
      <c r="H255" s="124"/>
      <c r="I255" s="125"/>
      <c r="J255" s="124"/>
      <c r="K255" s="125"/>
      <c r="L255" s="124"/>
      <c r="M255" s="125"/>
      <c r="N255" s="124"/>
      <c r="O255" s="125"/>
      <c r="P255" s="124"/>
      <c r="Q255" s="125"/>
      <c r="R255" s="124"/>
      <c r="S255" s="125"/>
      <c r="T255" s="124"/>
      <c r="U255" s="125"/>
      <c r="V255" s="124"/>
      <c r="W255" s="125"/>
      <c r="X255" s="124"/>
      <c r="Y255" s="125"/>
      <c r="Z255" s="124"/>
      <c r="AA255" s="125"/>
      <c r="AB255" s="124"/>
      <c r="AC255" s="125"/>
      <c r="AD255" s="124"/>
      <c r="AE255" s="125"/>
      <c r="AF255" s="124"/>
      <c r="AG255" s="125"/>
      <c r="AH255" s="124"/>
      <c r="AI255" s="125"/>
      <c r="AJ255" s="124"/>
      <c r="AK255" s="125"/>
      <c r="AL255" s="124"/>
      <c r="AM255" s="125"/>
      <c r="AN255" s="124"/>
      <c r="AO255" s="125"/>
      <c r="AP255" s="124"/>
      <c r="AQ255" s="125"/>
      <c r="AR255" s="124"/>
      <c r="AS255" s="125"/>
      <c r="AT255" s="124"/>
      <c r="AU255" s="125"/>
    </row>
    <row r="256" spans="1:47" ht="15">
      <c r="A256" s="122"/>
      <c r="B256" s="128"/>
      <c r="C256" s="124"/>
      <c r="D256" s="124"/>
      <c r="E256" s="125"/>
      <c r="F256" s="124"/>
      <c r="G256" s="125"/>
      <c r="H256" s="124"/>
      <c r="I256" s="125"/>
      <c r="J256" s="124"/>
      <c r="K256" s="125"/>
      <c r="L256" s="124"/>
      <c r="M256" s="125"/>
      <c r="N256" s="124"/>
      <c r="O256" s="125"/>
      <c r="P256" s="124"/>
      <c r="Q256" s="125"/>
      <c r="R256" s="124"/>
      <c r="S256" s="125"/>
      <c r="T256" s="124"/>
      <c r="U256" s="125"/>
      <c r="V256" s="124"/>
      <c r="W256" s="125"/>
      <c r="X256" s="124"/>
      <c r="Y256" s="125"/>
      <c r="Z256" s="124"/>
      <c r="AA256" s="125"/>
      <c r="AB256" s="124"/>
      <c r="AC256" s="125"/>
      <c r="AD256" s="124"/>
      <c r="AE256" s="125"/>
      <c r="AF256" s="124"/>
      <c r="AG256" s="125"/>
      <c r="AH256" s="124"/>
      <c r="AI256" s="125"/>
      <c r="AJ256" s="124"/>
      <c r="AK256" s="125"/>
      <c r="AL256" s="124"/>
      <c r="AM256" s="125"/>
      <c r="AN256" s="124"/>
      <c r="AO256" s="125"/>
      <c r="AP256" s="124"/>
      <c r="AQ256" s="125"/>
      <c r="AR256" s="124"/>
      <c r="AS256" s="125"/>
      <c r="AT256" s="124"/>
      <c r="AU256" s="125"/>
    </row>
    <row r="257" spans="1:47" ht="15">
      <c r="A257" s="122"/>
      <c r="B257" s="128"/>
      <c r="C257" s="124"/>
      <c r="D257" s="124"/>
      <c r="E257" s="125"/>
      <c r="F257" s="124"/>
      <c r="G257" s="125"/>
      <c r="H257" s="124"/>
      <c r="I257" s="125"/>
      <c r="J257" s="124"/>
      <c r="K257" s="125"/>
      <c r="L257" s="124"/>
      <c r="M257" s="125"/>
      <c r="N257" s="124"/>
      <c r="O257" s="125"/>
      <c r="P257" s="124"/>
      <c r="Q257" s="125"/>
      <c r="R257" s="124"/>
      <c r="S257" s="125"/>
      <c r="T257" s="124"/>
      <c r="U257" s="125"/>
      <c r="V257" s="124"/>
      <c r="W257" s="125"/>
      <c r="X257" s="124"/>
      <c r="Y257" s="125"/>
      <c r="Z257" s="124"/>
      <c r="AA257" s="125"/>
      <c r="AB257" s="124"/>
      <c r="AC257" s="125"/>
      <c r="AD257" s="124"/>
      <c r="AE257" s="125"/>
      <c r="AF257" s="124"/>
      <c r="AG257" s="125"/>
      <c r="AH257" s="124"/>
      <c r="AI257" s="125"/>
      <c r="AJ257" s="124"/>
      <c r="AK257" s="125"/>
      <c r="AL257" s="124"/>
      <c r="AM257" s="125"/>
      <c r="AN257" s="124"/>
      <c r="AO257" s="125"/>
      <c r="AP257" s="124"/>
      <c r="AQ257" s="125"/>
      <c r="AR257" s="124"/>
      <c r="AS257" s="125"/>
      <c r="AT257" s="124"/>
      <c r="AU257" s="125"/>
    </row>
    <row r="258" spans="1:47" ht="15">
      <c r="A258" s="122"/>
      <c r="B258" s="128"/>
      <c r="C258" s="124"/>
      <c r="D258" s="124"/>
      <c r="E258" s="125"/>
      <c r="F258" s="124"/>
      <c r="G258" s="125"/>
      <c r="H258" s="124"/>
      <c r="I258" s="125"/>
      <c r="J258" s="124"/>
      <c r="K258" s="125"/>
      <c r="L258" s="124"/>
      <c r="M258" s="125"/>
      <c r="N258" s="124"/>
      <c r="O258" s="125"/>
      <c r="P258" s="124"/>
      <c r="Q258" s="125"/>
      <c r="R258" s="124"/>
      <c r="S258" s="125"/>
      <c r="T258" s="124"/>
      <c r="U258" s="125"/>
      <c r="V258" s="124"/>
      <c r="W258" s="125"/>
      <c r="X258" s="124"/>
      <c r="Y258" s="125"/>
      <c r="Z258" s="124"/>
      <c r="AA258" s="125"/>
      <c r="AB258" s="124"/>
      <c r="AC258" s="125"/>
      <c r="AD258" s="124"/>
      <c r="AE258" s="125"/>
      <c r="AF258" s="124"/>
      <c r="AG258" s="125"/>
      <c r="AH258" s="124"/>
      <c r="AI258" s="125"/>
      <c r="AJ258" s="124"/>
      <c r="AK258" s="125"/>
      <c r="AL258" s="124"/>
      <c r="AM258" s="125"/>
      <c r="AN258" s="124"/>
      <c r="AO258" s="125"/>
      <c r="AP258" s="124"/>
      <c r="AQ258" s="125"/>
      <c r="AR258" s="124"/>
      <c r="AS258" s="125"/>
      <c r="AT258" s="124"/>
      <c r="AU258" s="125"/>
    </row>
    <row r="259" spans="1:47" ht="15">
      <c r="A259" s="122"/>
      <c r="B259" s="128"/>
      <c r="C259" s="124"/>
      <c r="D259" s="124"/>
      <c r="E259" s="125"/>
      <c r="F259" s="124"/>
      <c r="G259" s="125"/>
      <c r="H259" s="124"/>
      <c r="I259" s="125"/>
      <c r="J259" s="124"/>
      <c r="K259" s="125"/>
      <c r="L259" s="124"/>
      <c r="M259" s="125"/>
      <c r="N259" s="124"/>
      <c r="O259" s="125"/>
      <c r="P259" s="124"/>
      <c r="Q259" s="125"/>
      <c r="R259" s="124"/>
      <c r="S259" s="125"/>
      <c r="T259" s="124"/>
      <c r="U259" s="125"/>
      <c r="V259" s="124"/>
      <c r="W259" s="125"/>
      <c r="X259" s="124"/>
      <c r="Y259" s="125"/>
      <c r="Z259" s="124"/>
      <c r="AA259" s="125"/>
      <c r="AB259" s="124"/>
      <c r="AC259" s="125"/>
      <c r="AD259" s="124"/>
      <c r="AE259" s="125"/>
      <c r="AF259" s="124"/>
      <c r="AG259" s="125"/>
      <c r="AH259" s="124"/>
      <c r="AI259" s="125"/>
      <c r="AJ259" s="124"/>
      <c r="AK259" s="125"/>
      <c r="AL259" s="124"/>
      <c r="AM259" s="125"/>
      <c r="AN259" s="124"/>
      <c r="AO259" s="125"/>
      <c r="AP259" s="124"/>
      <c r="AQ259" s="125"/>
      <c r="AR259" s="124"/>
      <c r="AS259" s="125"/>
      <c r="AT259" s="124"/>
      <c r="AU259" s="125"/>
    </row>
    <row r="260" spans="1:47" ht="15">
      <c r="A260" s="122"/>
      <c r="B260" s="128"/>
      <c r="C260" s="124"/>
      <c r="D260" s="124"/>
      <c r="E260" s="125"/>
      <c r="F260" s="124"/>
      <c r="G260" s="125"/>
      <c r="H260" s="124"/>
      <c r="I260" s="125"/>
      <c r="J260" s="124"/>
      <c r="K260" s="125"/>
      <c r="L260" s="124"/>
      <c r="M260" s="125"/>
      <c r="N260" s="124"/>
      <c r="O260" s="125"/>
      <c r="P260" s="124"/>
      <c r="Q260" s="125"/>
      <c r="R260" s="124"/>
      <c r="S260" s="125"/>
      <c r="T260" s="124"/>
      <c r="U260" s="125"/>
      <c r="V260" s="124"/>
      <c r="W260" s="125"/>
      <c r="X260" s="124"/>
      <c r="Y260" s="125"/>
      <c r="Z260" s="124"/>
      <c r="AA260" s="125"/>
      <c r="AB260" s="124"/>
      <c r="AC260" s="125"/>
      <c r="AD260" s="124"/>
      <c r="AE260" s="125"/>
      <c r="AF260" s="124"/>
      <c r="AG260" s="125"/>
      <c r="AH260" s="124"/>
      <c r="AI260" s="125"/>
      <c r="AJ260" s="124"/>
      <c r="AK260" s="125"/>
      <c r="AL260" s="124"/>
      <c r="AM260" s="125"/>
      <c r="AN260" s="124"/>
      <c r="AO260" s="125"/>
      <c r="AP260" s="124"/>
      <c r="AQ260" s="125"/>
      <c r="AR260" s="124"/>
      <c r="AS260" s="125"/>
      <c r="AT260" s="124"/>
      <c r="AU260" s="125"/>
    </row>
    <row r="261" spans="1:47" ht="15">
      <c r="A261" s="122"/>
      <c r="B261" s="128"/>
      <c r="C261" s="124"/>
      <c r="D261" s="124"/>
      <c r="E261" s="125"/>
      <c r="F261" s="124"/>
      <c r="G261" s="125"/>
      <c r="H261" s="124"/>
      <c r="I261" s="125"/>
      <c r="J261" s="124"/>
      <c r="K261" s="125"/>
      <c r="L261" s="124"/>
      <c r="M261" s="125"/>
      <c r="N261" s="124"/>
      <c r="O261" s="125"/>
      <c r="P261" s="124"/>
      <c r="Q261" s="125"/>
      <c r="R261" s="124"/>
      <c r="S261" s="125"/>
      <c r="T261" s="124"/>
      <c r="U261" s="125"/>
      <c r="V261" s="124"/>
      <c r="W261" s="125"/>
      <c r="X261" s="124"/>
      <c r="Y261" s="125"/>
      <c r="Z261" s="124"/>
      <c r="AA261" s="125"/>
      <c r="AB261" s="124"/>
      <c r="AC261" s="125"/>
      <c r="AD261" s="124"/>
      <c r="AE261" s="125"/>
      <c r="AF261" s="124"/>
      <c r="AG261" s="125"/>
      <c r="AH261" s="124"/>
      <c r="AI261" s="125"/>
      <c r="AJ261" s="124"/>
      <c r="AK261" s="125"/>
      <c r="AL261" s="124"/>
      <c r="AM261" s="125"/>
      <c r="AN261" s="124"/>
      <c r="AO261" s="125"/>
      <c r="AP261" s="124"/>
      <c r="AQ261" s="125"/>
      <c r="AR261" s="124"/>
      <c r="AS261" s="125"/>
      <c r="AT261" s="124"/>
      <c r="AU261" s="125"/>
    </row>
    <row r="262" spans="1:47" ht="15">
      <c r="A262" s="122"/>
      <c r="B262" s="128"/>
      <c r="C262" s="124"/>
      <c r="D262" s="124"/>
      <c r="E262" s="125"/>
      <c r="F262" s="124"/>
      <c r="G262" s="125"/>
      <c r="H262" s="124"/>
      <c r="I262" s="125"/>
      <c r="J262" s="124"/>
      <c r="K262" s="125"/>
      <c r="L262" s="124"/>
      <c r="M262" s="125"/>
      <c r="N262" s="124"/>
      <c r="O262" s="125"/>
      <c r="P262" s="124"/>
      <c r="Q262" s="125"/>
      <c r="R262" s="124"/>
      <c r="S262" s="125"/>
      <c r="T262" s="124"/>
      <c r="U262" s="125"/>
      <c r="V262" s="124"/>
      <c r="W262" s="125"/>
      <c r="X262" s="124"/>
      <c r="Y262" s="125"/>
      <c r="Z262" s="124"/>
      <c r="AA262" s="125"/>
      <c r="AB262" s="124"/>
      <c r="AC262" s="125"/>
      <c r="AD262" s="124"/>
      <c r="AE262" s="125"/>
      <c r="AF262" s="124"/>
      <c r="AG262" s="125"/>
      <c r="AH262" s="124"/>
      <c r="AI262" s="125"/>
      <c r="AJ262" s="124"/>
      <c r="AK262" s="125"/>
      <c r="AL262" s="124"/>
      <c r="AM262" s="125"/>
      <c r="AN262" s="124"/>
      <c r="AO262" s="125"/>
      <c r="AP262" s="124"/>
      <c r="AQ262" s="125"/>
      <c r="AR262" s="124"/>
      <c r="AS262" s="125"/>
      <c r="AT262" s="124"/>
      <c r="AU262" s="125"/>
    </row>
    <row r="263" spans="1:47" ht="15">
      <c r="A263" s="122"/>
      <c r="B263" s="128"/>
      <c r="C263" s="124"/>
      <c r="D263" s="124"/>
      <c r="E263" s="125"/>
      <c r="F263" s="124"/>
      <c r="G263" s="125"/>
      <c r="H263" s="124"/>
      <c r="I263" s="125"/>
      <c r="J263" s="124"/>
      <c r="K263" s="125"/>
      <c r="L263" s="124"/>
      <c r="M263" s="125"/>
      <c r="N263" s="124"/>
      <c r="O263" s="125"/>
      <c r="P263" s="124"/>
      <c r="Q263" s="125"/>
      <c r="R263" s="124"/>
      <c r="S263" s="125"/>
      <c r="T263" s="124"/>
      <c r="U263" s="125"/>
      <c r="V263" s="124"/>
      <c r="W263" s="125"/>
      <c r="X263" s="124"/>
      <c r="Y263" s="125"/>
      <c r="Z263" s="124"/>
      <c r="AA263" s="125"/>
      <c r="AB263" s="124"/>
      <c r="AC263" s="125"/>
      <c r="AD263" s="124"/>
      <c r="AE263" s="125"/>
      <c r="AF263" s="124"/>
      <c r="AG263" s="125"/>
      <c r="AH263" s="124"/>
      <c r="AI263" s="125"/>
      <c r="AJ263" s="124"/>
      <c r="AK263" s="125"/>
      <c r="AL263" s="124"/>
      <c r="AM263" s="125"/>
      <c r="AN263" s="124"/>
      <c r="AO263" s="125"/>
      <c r="AP263" s="124"/>
      <c r="AQ263" s="125"/>
      <c r="AR263" s="124"/>
      <c r="AS263" s="125"/>
      <c r="AT263" s="124"/>
      <c r="AU263" s="125"/>
    </row>
    <row r="264" spans="1:47" ht="15">
      <c r="A264" s="122"/>
      <c r="B264" s="128"/>
      <c r="C264" s="124"/>
      <c r="D264" s="124"/>
      <c r="E264" s="125"/>
      <c r="F264" s="124"/>
      <c r="G264" s="125"/>
      <c r="H264" s="124"/>
      <c r="I264" s="125"/>
      <c r="J264" s="124"/>
      <c r="K264" s="125"/>
      <c r="L264" s="124"/>
      <c r="M264" s="125"/>
      <c r="N264" s="124"/>
      <c r="O264" s="125"/>
      <c r="P264" s="124"/>
      <c r="Q264" s="125"/>
      <c r="R264" s="124"/>
      <c r="S264" s="125"/>
      <c r="T264" s="124"/>
      <c r="U264" s="125"/>
      <c r="V264" s="124"/>
      <c r="W264" s="125"/>
      <c r="X264" s="124"/>
      <c r="Y264" s="125"/>
      <c r="Z264" s="124"/>
      <c r="AA264" s="125"/>
      <c r="AB264" s="124"/>
      <c r="AC264" s="125"/>
      <c r="AD264" s="124"/>
      <c r="AE264" s="125"/>
      <c r="AF264" s="124"/>
      <c r="AG264" s="125"/>
      <c r="AH264" s="124"/>
      <c r="AI264" s="125"/>
      <c r="AJ264" s="124"/>
      <c r="AK264" s="125"/>
      <c r="AL264" s="124"/>
      <c r="AM264" s="125"/>
      <c r="AN264" s="124"/>
      <c r="AO264" s="125"/>
      <c r="AP264" s="124"/>
      <c r="AQ264" s="125"/>
      <c r="AR264" s="124"/>
      <c r="AS264" s="125"/>
      <c r="AT264" s="124"/>
      <c r="AU264" s="125"/>
    </row>
    <row r="265" spans="1:47" ht="15">
      <c r="A265" s="122"/>
      <c r="B265" s="128"/>
      <c r="C265" s="124"/>
      <c r="D265" s="124"/>
      <c r="E265" s="125"/>
      <c r="F265" s="124"/>
      <c r="G265" s="125"/>
      <c r="H265" s="124"/>
      <c r="I265" s="125"/>
      <c r="J265" s="124"/>
      <c r="K265" s="125"/>
      <c r="L265" s="124"/>
      <c r="M265" s="125"/>
      <c r="N265" s="124"/>
      <c r="O265" s="125"/>
      <c r="P265" s="124"/>
      <c r="Q265" s="125"/>
      <c r="R265" s="124"/>
      <c r="S265" s="125"/>
      <c r="T265" s="124"/>
      <c r="U265" s="125"/>
      <c r="V265" s="124"/>
      <c r="W265" s="125"/>
      <c r="X265" s="124"/>
      <c r="Y265" s="125"/>
      <c r="Z265" s="124"/>
      <c r="AA265" s="125"/>
      <c r="AB265" s="124"/>
      <c r="AC265" s="125"/>
      <c r="AD265" s="124"/>
      <c r="AE265" s="125"/>
      <c r="AF265" s="124"/>
      <c r="AG265" s="125"/>
      <c r="AH265" s="124"/>
      <c r="AI265" s="125"/>
      <c r="AJ265" s="124"/>
      <c r="AK265" s="125"/>
      <c r="AL265" s="124"/>
      <c r="AM265" s="125"/>
      <c r="AN265" s="124"/>
      <c r="AO265" s="125"/>
      <c r="AP265" s="124"/>
      <c r="AQ265" s="125"/>
      <c r="AR265" s="124"/>
      <c r="AS265" s="125"/>
      <c r="AT265" s="124"/>
      <c r="AU265" s="125"/>
    </row>
    <row r="266" spans="1:47" ht="15">
      <c r="A266" s="122"/>
      <c r="B266" s="128"/>
      <c r="C266" s="124"/>
      <c r="D266" s="124"/>
      <c r="E266" s="125"/>
      <c r="F266" s="124"/>
      <c r="G266" s="125"/>
      <c r="H266" s="124"/>
      <c r="I266" s="125"/>
      <c r="J266" s="124"/>
      <c r="K266" s="125"/>
      <c r="L266" s="124"/>
      <c r="M266" s="125"/>
      <c r="N266" s="124"/>
      <c r="O266" s="125"/>
      <c r="P266" s="124"/>
      <c r="Q266" s="125"/>
      <c r="R266" s="124"/>
      <c r="S266" s="125"/>
      <c r="T266" s="124"/>
      <c r="U266" s="125"/>
      <c r="V266" s="124"/>
      <c r="W266" s="125"/>
      <c r="X266" s="124"/>
      <c r="Y266" s="125"/>
      <c r="Z266" s="124"/>
      <c r="AA266" s="125"/>
      <c r="AB266" s="124"/>
      <c r="AC266" s="125"/>
      <c r="AD266" s="124"/>
      <c r="AE266" s="125"/>
      <c r="AF266" s="124"/>
      <c r="AG266" s="125"/>
      <c r="AH266" s="124"/>
      <c r="AI266" s="125"/>
      <c r="AJ266" s="124"/>
      <c r="AK266" s="125"/>
      <c r="AL266" s="124"/>
      <c r="AM266" s="125"/>
      <c r="AN266" s="124"/>
      <c r="AO266" s="125"/>
      <c r="AP266" s="124"/>
      <c r="AQ266" s="125"/>
      <c r="AR266" s="124"/>
      <c r="AS266" s="125"/>
      <c r="AT266" s="124"/>
      <c r="AU266" s="125"/>
    </row>
    <row r="267" spans="1:47" ht="15">
      <c r="A267" s="122"/>
      <c r="B267" s="128"/>
      <c r="C267" s="124"/>
      <c r="D267" s="124"/>
      <c r="E267" s="125"/>
      <c r="F267" s="124"/>
      <c r="G267" s="125"/>
      <c r="H267" s="124"/>
      <c r="I267" s="125"/>
      <c r="J267" s="124"/>
      <c r="K267" s="125"/>
      <c r="L267" s="124"/>
      <c r="M267" s="125"/>
      <c r="N267" s="124"/>
      <c r="O267" s="125"/>
      <c r="P267" s="124"/>
      <c r="Q267" s="125"/>
      <c r="R267" s="124"/>
      <c r="S267" s="125"/>
      <c r="T267" s="124"/>
      <c r="U267" s="125"/>
      <c r="V267" s="124"/>
      <c r="W267" s="125"/>
      <c r="X267" s="124"/>
      <c r="Y267" s="125"/>
      <c r="Z267" s="124"/>
      <c r="AA267" s="125"/>
      <c r="AB267" s="124"/>
      <c r="AC267" s="125"/>
      <c r="AD267" s="124"/>
      <c r="AE267" s="125"/>
      <c r="AF267" s="124"/>
      <c r="AG267" s="125"/>
      <c r="AH267" s="124"/>
      <c r="AI267" s="125"/>
      <c r="AJ267" s="124"/>
      <c r="AK267" s="125"/>
      <c r="AL267" s="124"/>
      <c r="AM267" s="125"/>
      <c r="AN267" s="124"/>
      <c r="AO267" s="125"/>
      <c r="AP267" s="124"/>
      <c r="AQ267" s="125"/>
      <c r="AR267" s="124"/>
      <c r="AS267" s="125"/>
      <c r="AT267" s="124"/>
      <c r="AU267" s="125"/>
    </row>
    <row r="268" spans="1:47" ht="15">
      <c r="A268" s="122"/>
      <c r="B268" s="128"/>
      <c r="C268" s="124"/>
      <c r="D268" s="124"/>
      <c r="E268" s="125"/>
      <c r="F268" s="124"/>
      <c r="G268" s="125"/>
      <c r="H268" s="124"/>
      <c r="I268" s="125"/>
      <c r="J268" s="124"/>
      <c r="K268" s="125"/>
      <c r="L268" s="124"/>
      <c r="M268" s="125"/>
      <c r="N268" s="124"/>
      <c r="O268" s="125"/>
      <c r="P268" s="124"/>
      <c r="Q268" s="125"/>
      <c r="R268" s="124"/>
      <c r="S268" s="125"/>
      <c r="T268" s="124"/>
      <c r="U268" s="125"/>
      <c r="V268" s="124"/>
      <c r="W268" s="125"/>
      <c r="X268" s="124"/>
      <c r="Y268" s="125"/>
      <c r="Z268" s="124"/>
      <c r="AA268" s="125"/>
      <c r="AB268" s="124"/>
      <c r="AC268" s="125"/>
      <c r="AD268" s="124"/>
      <c r="AE268" s="125"/>
      <c r="AF268" s="124"/>
      <c r="AG268" s="125"/>
      <c r="AH268" s="124"/>
      <c r="AI268" s="125"/>
      <c r="AJ268" s="124"/>
      <c r="AK268" s="125"/>
      <c r="AL268" s="124"/>
      <c r="AM268" s="125"/>
      <c r="AN268" s="124"/>
      <c r="AO268" s="125"/>
      <c r="AP268" s="124"/>
      <c r="AQ268" s="125"/>
      <c r="AR268" s="124"/>
      <c r="AS268" s="125"/>
      <c r="AT268" s="124"/>
      <c r="AU268" s="125"/>
    </row>
    <row r="269" spans="1:47" ht="15">
      <c r="A269" s="122"/>
      <c r="B269" s="128"/>
      <c r="C269" s="124"/>
      <c r="D269" s="124"/>
      <c r="E269" s="125"/>
      <c r="F269" s="124"/>
      <c r="G269" s="125"/>
      <c r="H269" s="124"/>
      <c r="I269" s="125"/>
      <c r="J269" s="124"/>
      <c r="K269" s="125"/>
      <c r="L269" s="124"/>
      <c r="M269" s="125"/>
      <c r="N269" s="124"/>
      <c r="O269" s="125"/>
      <c r="P269" s="124"/>
      <c r="Q269" s="125"/>
      <c r="R269" s="124"/>
      <c r="S269" s="125"/>
      <c r="T269" s="124"/>
      <c r="U269" s="125"/>
      <c r="V269" s="124"/>
      <c r="W269" s="125"/>
      <c r="X269" s="124"/>
      <c r="Y269" s="125"/>
      <c r="Z269" s="124"/>
      <c r="AA269" s="125"/>
      <c r="AB269" s="124"/>
      <c r="AC269" s="125"/>
      <c r="AD269" s="124"/>
      <c r="AE269" s="125"/>
      <c r="AF269" s="124"/>
      <c r="AG269" s="125"/>
      <c r="AH269" s="124"/>
      <c r="AI269" s="125"/>
      <c r="AJ269" s="124"/>
      <c r="AK269" s="125"/>
      <c r="AL269" s="124"/>
      <c r="AM269" s="125"/>
      <c r="AN269" s="124"/>
      <c r="AO269" s="125"/>
      <c r="AP269" s="124"/>
      <c r="AQ269" s="125"/>
      <c r="AR269" s="124"/>
      <c r="AS269" s="125"/>
      <c r="AT269" s="124"/>
      <c r="AU269" s="125"/>
    </row>
    <row r="270" spans="1:47" ht="15">
      <c r="A270" s="122"/>
      <c r="B270" s="128"/>
      <c r="C270" s="124"/>
      <c r="D270" s="124"/>
      <c r="E270" s="125"/>
      <c r="F270" s="124"/>
      <c r="G270" s="125"/>
      <c r="H270" s="124"/>
      <c r="I270" s="125"/>
      <c r="J270" s="124"/>
      <c r="K270" s="125"/>
      <c r="L270" s="124"/>
      <c r="M270" s="125"/>
      <c r="N270" s="124"/>
      <c r="O270" s="125"/>
      <c r="P270" s="124"/>
      <c r="Q270" s="125"/>
      <c r="R270" s="124"/>
      <c r="S270" s="125"/>
      <c r="T270" s="124"/>
      <c r="U270" s="125"/>
      <c r="V270" s="124"/>
      <c r="W270" s="125"/>
      <c r="X270" s="124"/>
      <c r="Y270" s="125"/>
      <c r="Z270" s="124"/>
      <c r="AA270" s="125"/>
      <c r="AB270" s="124"/>
      <c r="AC270" s="125"/>
      <c r="AD270" s="124"/>
      <c r="AE270" s="125"/>
      <c r="AF270" s="124"/>
      <c r="AG270" s="125"/>
      <c r="AH270" s="124"/>
      <c r="AI270" s="125"/>
      <c r="AJ270" s="124"/>
      <c r="AK270" s="125"/>
      <c r="AL270" s="124"/>
      <c r="AM270" s="125"/>
      <c r="AN270" s="124"/>
      <c r="AO270" s="125"/>
      <c r="AP270" s="124"/>
      <c r="AQ270" s="125"/>
      <c r="AR270" s="124"/>
      <c r="AS270" s="125"/>
      <c r="AT270" s="124"/>
      <c r="AU270" s="125"/>
    </row>
    <row r="271" spans="1:47" ht="15">
      <c r="A271" s="122"/>
      <c r="B271" s="128"/>
      <c r="C271" s="124"/>
      <c r="D271" s="124"/>
      <c r="E271" s="125"/>
      <c r="F271" s="124"/>
      <c r="G271" s="125"/>
      <c r="H271" s="124"/>
      <c r="I271" s="125"/>
      <c r="J271" s="124"/>
      <c r="K271" s="125"/>
      <c r="L271" s="124"/>
      <c r="M271" s="125"/>
      <c r="N271" s="124"/>
      <c r="O271" s="125"/>
      <c r="P271" s="124"/>
      <c r="Q271" s="125"/>
      <c r="R271" s="124"/>
      <c r="S271" s="125"/>
      <c r="T271" s="124"/>
      <c r="U271" s="125"/>
      <c r="V271" s="124"/>
      <c r="W271" s="125"/>
      <c r="X271" s="124"/>
      <c r="Y271" s="125"/>
      <c r="Z271" s="124"/>
      <c r="AA271" s="125"/>
      <c r="AB271" s="124"/>
      <c r="AC271" s="125"/>
      <c r="AD271" s="124"/>
      <c r="AE271" s="125"/>
      <c r="AF271" s="124"/>
      <c r="AG271" s="125"/>
      <c r="AH271" s="124"/>
      <c r="AI271" s="125"/>
      <c r="AJ271" s="124"/>
      <c r="AK271" s="125"/>
      <c r="AL271" s="124"/>
      <c r="AM271" s="125"/>
      <c r="AN271" s="124"/>
      <c r="AO271" s="125"/>
      <c r="AP271" s="124"/>
      <c r="AQ271" s="125"/>
      <c r="AR271" s="124"/>
      <c r="AS271" s="125"/>
      <c r="AT271" s="124"/>
      <c r="AU271" s="125"/>
    </row>
    <row r="272" spans="1:47" ht="15">
      <c r="A272" s="122"/>
      <c r="B272" s="128"/>
      <c r="C272" s="124"/>
      <c r="D272" s="124"/>
      <c r="E272" s="125"/>
      <c r="F272" s="124"/>
      <c r="G272" s="125"/>
      <c r="H272" s="124"/>
      <c r="I272" s="125"/>
      <c r="J272" s="124"/>
      <c r="K272" s="125"/>
      <c r="L272" s="124"/>
      <c r="M272" s="125"/>
      <c r="N272" s="124"/>
      <c r="O272" s="125"/>
      <c r="P272" s="124"/>
      <c r="Q272" s="125"/>
      <c r="R272" s="124"/>
      <c r="S272" s="125"/>
      <c r="T272" s="124"/>
      <c r="U272" s="125"/>
      <c r="V272" s="124"/>
      <c r="W272" s="125"/>
      <c r="X272" s="124"/>
      <c r="Y272" s="125"/>
      <c r="Z272" s="124"/>
      <c r="AA272" s="125"/>
      <c r="AB272" s="124"/>
      <c r="AC272" s="125"/>
      <c r="AD272" s="124"/>
      <c r="AE272" s="125"/>
      <c r="AF272" s="124"/>
      <c r="AG272" s="125"/>
      <c r="AH272" s="124"/>
      <c r="AI272" s="125"/>
      <c r="AJ272" s="124"/>
      <c r="AK272" s="125"/>
      <c r="AL272" s="124"/>
      <c r="AM272" s="125"/>
      <c r="AN272" s="124"/>
      <c r="AO272" s="125"/>
      <c r="AP272" s="124"/>
      <c r="AQ272" s="125"/>
      <c r="AR272" s="124"/>
      <c r="AS272" s="125"/>
      <c r="AT272" s="124"/>
      <c r="AU272" s="125"/>
    </row>
    <row r="273" spans="1:47" ht="15">
      <c r="A273" s="122"/>
      <c r="B273" s="128"/>
      <c r="C273" s="124"/>
      <c r="D273" s="124"/>
      <c r="E273" s="125"/>
      <c r="F273" s="124"/>
      <c r="G273" s="125"/>
      <c r="H273" s="124"/>
      <c r="I273" s="125"/>
      <c r="J273" s="124"/>
      <c r="K273" s="125"/>
      <c r="L273" s="124"/>
      <c r="M273" s="125"/>
      <c r="N273" s="124"/>
      <c r="O273" s="125"/>
      <c r="P273" s="124"/>
      <c r="Q273" s="125"/>
      <c r="R273" s="124"/>
      <c r="S273" s="125"/>
      <c r="T273" s="124"/>
      <c r="U273" s="125"/>
      <c r="V273" s="124"/>
      <c r="W273" s="125"/>
      <c r="X273" s="124"/>
      <c r="Y273" s="125"/>
      <c r="Z273" s="124"/>
      <c r="AA273" s="125"/>
      <c r="AB273" s="124"/>
      <c r="AC273" s="125"/>
      <c r="AD273" s="124"/>
      <c r="AE273" s="125"/>
      <c r="AF273" s="124"/>
      <c r="AG273" s="125"/>
      <c r="AH273" s="124"/>
      <c r="AI273" s="125"/>
      <c r="AJ273" s="124"/>
      <c r="AK273" s="125"/>
      <c r="AL273" s="124"/>
      <c r="AM273" s="125"/>
      <c r="AN273" s="124"/>
      <c r="AO273" s="125"/>
      <c r="AP273" s="124"/>
      <c r="AQ273" s="125"/>
      <c r="AR273" s="124"/>
      <c r="AS273" s="125"/>
      <c r="AT273" s="124"/>
      <c r="AU273" s="125"/>
    </row>
    <row r="274" spans="1:47" ht="15">
      <c r="A274" s="122"/>
      <c r="B274" s="128"/>
      <c r="C274" s="124"/>
      <c r="D274" s="124"/>
      <c r="E274" s="125"/>
      <c r="F274" s="124"/>
      <c r="G274" s="125"/>
      <c r="H274" s="124"/>
      <c r="I274" s="125"/>
      <c r="J274" s="124"/>
      <c r="K274" s="125"/>
      <c r="L274" s="124"/>
      <c r="M274" s="125"/>
      <c r="N274" s="124"/>
      <c r="O274" s="125"/>
      <c r="P274" s="124"/>
      <c r="Q274" s="125"/>
      <c r="R274" s="124"/>
      <c r="S274" s="125"/>
      <c r="T274" s="124"/>
      <c r="U274" s="125"/>
      <c r="V274" s="124"/>
      <c r="W274" s="125"/>
      <c r="X274" s="124"/>
      <c r="Y274" s="125"/>
      <c r="Z274" s="124"/>
      <c r="AA274" s="125"/>
      <c r="AB274" s="124"/>
      <c r="AC274" s="125"/>
      <c r="AD274" s="124"/>
      <c r="AE274" s="125"/>
      <c r="AF274" s="124"/>
      <c r="AG274" s="125"/>
      <c r="AH274" s="124"/>
      <c r="AI274" s="125"/>
      <c r="AJ274" s="124"/>
      <c r="AK274" s="125"/>
      <c r="AL274" s="124"/>
      <c r="AM274" s="125"/>
      <c r="AN274" s="124"/>
      <c r="AO274" s="125"/>
      <c r="AP274" s="124"/>
      <c r="AQ274" s="125"/>
      <c r="AR274" s="124"/>
      <c r="AS274" s="125"/>
      <c r="AT274" s="124"/>
      <c r="AU274" s="125"/>
    </row>
    <row r="275" spans="1:47" ht="15">
      <c r="A275" s="122"/>
      <c r="B275" s="128"/>
      <c r="C275" s="124"/>
      <c r="D275" s="124"/>
      <c r="E275" s="125"/>
      <c r="F275" s="124"/>
      <c r="G275" s="125"/>
      <c r="H275" s="124"/>
      <c r="I275" s="125"/>
      <c r="J275" s="124"/>
      <c r="K275" s="125"/>
      <c r="L275" s="124"/>
      <c r="M275" s="125"/>
      <c r="N275" s="124"/>
      <c r="O275" s="125"/>
      <c r="P275" s="124"/>
      <c r="Q275" s="125"/>
      <c r="R275" s="124"/>
      <c r="S275" s="125"/>
      <c r="T275" s="124"/>
      <c r="U275" s="125"/>
      <c r="V275" s="124"/>
      <c r="W275" s="125"/>
      <c r="X275" s="124"/>
      <c r="Y275" s="125"/>
      <c r="Z275" s="124"/>
      <c r="AA275" s="125"/>
      <c r="AB275" s="124"/>
      <c r="AC275" s="125"/>
      <c r="AD275" s="124"/>
      <c r="AE275" s="125"/>
      <c r="AF275" s="124"/>
      <c r="AG275" s="125"/>
      <c r="AH275" s="124"/>
      <c r="AI275" s="125"/>
      <c r="AJ275" s="124"/>
      <c r="AK275" s="125"/>
      <c r="AL275" s="124"/>
      <c r="AM275" s="125"/>
      <c r="AN275" s="124"/>
      <c r="AO275" s="125"/>
      <c r="AP275" s="124"/>
      <c r="AQ275" s="125"/>
      <c r="AR275" s="124"/>
      <c r="AS275" s="125"/>
      <c r="AT275" s="124"/>
      <c r="AU275" s="125"/>
    </row>
    <row r="276" spans="1:47" ht="15">
      <c r="A276" s="122"/>
      <c r="B276" s="128"/>
      <c r="C276" s="124"/>
      <c r="D276" s="124"/>
      <c r="E276" s="125"/>
      <c r="F276" s="124"/>
      <c r="G276" s="125"/>
      <c r="H276" s="124"/>
      <c r="I276" s="125"/>
      <c r="J276" s="124"/>
      <c r="K276" s="125"/>
      <c r="L276" s="124"/>
      <c r="M276" s="125"/>
      <c r="N276" s="124"/>
      <c r="O276" s="125"/>
      <c r="P276" s="124"/>
      <c r="Q276" s="125"/>
      <c r="R276" s="124"/>
      <c r="S276" s="125"/>
      <c r="T276" s="124"/>
      <c r="U276" s="125"/>
      <c r="V276" s="124"/>
      <c r="W276" s="125"/>
      <c r="X276" s="124"/>
      <c r="Y276" s="125"/>
      <c r="Z276" s="124"/>
      <c r="AA276" s="125"/>
      <c r="AB276" s="124"/>
      <c r="AC276" s="125"/>
      <c r="AD276" s="124"/>
      <c r="AE276" s="125"/>
      <c r="AF276" s="124"/>
      <c r="AG276" s="125"/>
      <c r="AH276" s="124"/>
      <c r="AI276" s="125"/>
      <c r="AJ276" s="124"/>
      <c r="AK276" s="125"/>
      <c r="AL276" s="124"/>
      <c r="AM276" s="125"/>
      <c r="AN276" s="124"/>
      <c r="AO276" s="125"/>
      <c r="AP276" s="124"/>
      <c r="AQ276" s="125"/>
      <c r="AR276" s="124"/>
      <c r="AS276" s="125"/>
      <c r="AT276" s="124"/>
      <c r="AU276" s="125"/>
    </row>
    <row r="277" spans="1:47" ht="15">
      <c r="A277" s="122"/>
      <c r="B277" s="128"/>
      <c r="C277" s="124"/>
      <c r="D277" s="124"/>
      <c r="E277" s="125"/>
      <c r="F277" s="124"/>
      <c r="G277" s="125"/>
      <c r="H277" s="124"/>
      <c r="I277" s="125"/>
      <c r="J277" s="124"/>
      <c r="K277" s="125"/>
      <c r="L277" s="124"/>
      <c r="M277" s="125"/>
      <c r="N277" s="124"/>
      <c r="O277" s="125"/>
      <c r="P277" s="124"/>
      <c r="Q277" s="125"/>
      <c r="R277" s="124"/>
      <c r="S277" s="125"/>
      <c r="T277" s="124"/>
      <c r="U277" s="125"/>
      <c r="V277" s="124"/>
      <c r="W277" s="125"/>
      <c r="X277" s="124"/>
      <c r="Y277" s="125"/>
      <c r="Z277" s="124"/>
      <c r="AA277" s="125"/>
      <c r="AB277" s="124"/>
      <c r="AC277" s="125"/>
      <c r="AD277" s="124"/>
      <c r="AE277" s="125"/>
      <c r="AF277" s="124"/>
      <c r="AG277" s="125"/>
      <c r="AH277" s="124"/>
      <c r="AI277" s="125"/>
      <c r="AJ277" s="124"/>
      <c r="AK277" s="125"/>
      <c r="AL277" s="124"/>
      <c r="AM277" s="125"/>
      <c r="AN277" s="124"/>
      <c r="AO277" s="125"/>
      <c r="AP277" s="124"/>
      <c r="AQ277" s="125"/>
      <c r="AR277" s="124"/>
      <c r="AS277" s="125"/>
      <c r="AT277" s="124"/>
      <c r="AU277" s="125"/>
    </row>
    <row r="278" spans="1:47" ht="15">
      <c r="A278" s="122"/>
      <c r="B278" s="128"/>
      <c r="C278" s="124"/>
      <c r="D278" s="124"/>
      <c r="E278" s="125"/>
      <c r="F278" s="124"/>
      <c r="G278" s="125"/>
      <c r="H278" s="124"/>
      <c r="I278" s="125"/>
      <c r="J278" s="124"/>
      <c r="K278" s="125"/>
      <c r="L278" s="124"/>
      <c r="M278" s="125"/>
      <c r="N278" s="124"/>
      <c r="O278" s="125"/>
      <c r="P278" s="124"/>
      <c r="Q278" s="125"/>
      <c r="R278" s="124"/>
      <c r="S278" s="125"/>
      <c r="T278" s="124"/>
      <c r="U278" s="125"/>
      <c r="V278" s="124"/>
      <c r="W278" s="125"/>
      <c r="X278" s="124"/>
      <c r="Y278" s="125"/>
      <c r="Z278" s="124"/>
      <c r="AA278" s="125"/>
      <c r="AB278" s="124"/>
      <c r="AC278" s="125"/>
      <c r="AD278" s="124"/>
      <c r="AE278" s="125"/>
      <c r="AF278" s="124"/>
      <c r="AG278" s="125"/>
      <c r="AH278" s="124"/>
      <c r="AI278" s="125"/>
      <c r="AJ278" s="124"/>
      <c r="AK278" s="125"/>
      <c r="AL278" s="124"/>
      <c r="AM278" s="125"/>
      <c r="AN278" s="124"/>
      <c r="AO278" s="125"/>
      <c r="AP278" s="124"/>
      <c r="AQ278" s="125"/>
      <c r="AR278" s="124"/>
      <c r="AS278" s="125"/>
      <c r="AT278" s="124"/>
      <c r="AU278" s="125"/>
    </row>
    <row r="279" spans="1:47" ht="15">
      <c r="A279" s="122"/>
      <c r="B279" s="128"/>
      <c r="C279" s="124"/>
      <c r="D279" s="124"/>
      <c r="E279" s="125"/>
      <c r="F279" s="124"/>
      <c r="G279" s="125"/>
      <c r="H279" s="124"/>
      <c r="I279" s="125"/>
      <c r="J279" s="124"/>
      <c r="K279" s="125"/>
      <c r="L279" s="124"/>
      <c r="M279" s="125"/>
      <c r="N279" s="124"/>
      <c r="O279" s="125"/>
      <c r="P279" s="124"/>
      <c r="Q279" s="125"/>
      <c r="R279" s="124"/>
      <c r="S279" s="125"/>
      <c r="T279" s="124"/>
      <c r="U279" s="125"/>
      <c r="V279" s="124"/>
      <c r="W279" s="125"/>
      <c r="X279" s="124"/>
      <c r="Y279" s="125"/>
      <c r="Z279" s="124"/>
      <c r="AA279" s="125"/>
      <c r="AB279" s="124"/>
      <c r="AC279" s="125"/>
      <c r="AD279" s="124"/>
      <c r="AE279" s="125"/>
      <c r="AF279" s="124"/>
      <c r="AG279" s="125"/>
      <c r="AH279" s="124"/>
      <c r="AI279" s="125"/>
      <c r="AJ279" s="124"/>
      <c r="AK279" s="125"/>
      <c r="AL279" s="124"/>
      <c r="AM279" s="125"/>
      <c r="AN279" s="124"/>
      <c r="AO279" s="125"/>
      <c r="AP279" s="124"/>
      <c r="AQ279" s="125"/>
      <c r="AR279" s="124"/>
      <c r="AS279" s="125"/>
      <c r="AT279" s="124"/>
      <c r="AU279" s="125"/>
    </row>
    <row r="280" spans="1:47" ht="15">
      <c r="A280" s="122"/>
      <c r="B280" s="128"/>
      <c r="C280" s="124"/>
      <c r="D280" s="124"/>
      <c r="E280" s="125"/>
      <c r="F280" s="124"/>
      <c r="G280" s="125"/>
      <c r="H280" s="124"/>
      <c r="I280" s="125"/>
      <c r="J280" s="124"/>
      <c r="K280" s="125"/>
      <c r="L280" s="124"/>
      <c r="M280" s="125"/>
      <c r="N280" s="124"/>
      <c r="O280" s="125"/>
      <c r="P280" s="124"/>
      <c r="Q280" s="125"/>
      <c r="R280" s="124"/>
      <c r="S280" s="125"/>
      <c r="T280" s="124"/>
      <c r="U280" s="125"/>
      <c r="V280" s="124"/>
      <c r="W280" s="125"/>
      <c r="X280" s="124"/>
      <c r="Y280" s="125"/>
      <c r="Z280" s="124"/>
      <c r="AA280" s="125"/>
      <c r="AB280" s="124"/>
      <c r="AC280" s="125"/>
      <c r="AD280" s="124"/>
      <c r="AE280" s="125"/>
      <c r="AF280" s="124"/>
      <c r="AG280" s="125"/>
      <c r="AH280" s="124"/>
      <c r="AI280" s="125"/>
      <c r="AJ280" s="124"/>
      <c r="AK280" s="125"/>
      <c r="AL280" s="124"/>
      <c r="AM280" s="125"/>
      <c r="AN280" s="124"/>
      <c r="AO280" s="125"/>
      <c r="AP280" s="124"/>
      <c r="AQ280" s="125"/>
      <c r="AR280" s="124"/>
      <c r="AS280" s="125"/>
      <c r="AT280" s="124"/>
      <c r="AU280" s="125"/>
    </row>
    <row r="281" spans="1:47" ht="15">
      <c r="A281" s="122"/>
      <c r="B281" s="128"/>
      <c r="C281" s="124"/>
      <c r="D281" s="124"/>
      <c r="E281" s="125"/>
      <c r="F281" s="124"/>
      <c r="G281" s="125"/>
      <c r="H281" s="124"/>
      <c r="I281" s="125"/>
      <c r="J281" s="124"/>
      <c r="K281" s="125"/>
      <c r="L281" s="124"/>
      <c r="M281" s="125"/>
      <c r="N281" s="124"/>
      <c r="O281" s="125"/>
      <c r="P281" s="124"/>
      <c r="Q281" s="125"/>
      <c r="R281" s="124"/>
      <c r="S281" s="125"/>
      <c r="T281" s="124"/>
      <c r="U281" s="125"/>
      <c r="V281" s="124"/>
      <c r="W281" s="125"/>
      <c r="X281" s="124"/>
      <c r="Y281" s="125"/>
      <c r="Z281" s="124"/>
      <c r="AA281" s="125"/>
      <c r="AB281" s="124"/>
      <c r="AC281" s="125"/>
      <c r="AD281" s="124"/>
      <c r="AE281" s="125"/>
      <c r="AF281" s="124"/>
      <c r="AG281" s="125"/>
      <c r="AH281" s="124"/>
      <c r="AI281" s="125"/>
      <c r="AJ281" s="124"/>
      <c r="AK281" s="125"/>
      <c r="AL281" s="124"/>
      <c r="AM281" s="125"/>
      <c r="AN281" s="124"/>
      <c r="AO281" s="125"/>
      <c r="AP281" s="124"/>
      <c r="AQ281" s="125"/>
      <c r="AR281" s="124"/>
      <c r="AS281" s="125"/>
      <c r="AT281" s="124"/>
      <c r="AU281" s="125"/>
    </row>
    <row r="282" spans="1:47" ht="15">
      <c r="A282" s="122"/>
      <c r="B282" s="128"/>
      <c r="C282" s="124"/>
      <c r="D282" s="124"/>
      <c r="E282" s="125"/>
      <c r="F282" s="124"/>
      <c r="G282" s="125"/>
      <c r="H282" s="124"/>
      <c r="I282" s="125"/>
      <c r="J282" s="124"/>
      <c r="K282" s="125"/>
      <c r="L282" s="124"/>
      <c r="M282" s="125"/>
      <c r="N282" s="124"/>
      <c r="O282" s="125"/>
      <c r="P282" s="124"/>
      <c r="Q282" s="125"/>
      <c r="R282" s="124"/>
      <c r="S282" s="125"/>
      <c r="T282" s="124"/>
      <c r="U282" s="125"/>
      <c r="V282" s="124"/>
      <c r="W282" s="125"/>
      <c r="X282" s="124"/>
      <c r="Y282" s="125"/>
      <c r="Z282" s="124"/>
      <c r="AA282" s="125"/>
      <c r="AB282" s="124"/>
      <c r="AC282" s="125"/>
      <c r="AD282" s="124"/>
      <c r="AE282" s="125"/>
      <c r="AF282" s="124"/>
      <c r="AG282" s="125"/>
      <c r="AH282" s="124"/>
      <c r="AI282" s="125"/>
      <c r="AJ282" s="124"/>
      <c r="AK282" s="125"/>
      <c r="AL282" s="124"/>
      <c r="AM282" s="125"/>
      <c r="AN282" s="124"/>
      <c r="AO282" s="125"/>
      <c r="AP282" s="124"/>
      <c r="AQ282" s="125"/>
      <c r="AR282" s="124"/>
      <c r="AS282" s="125"/>
      <c r="AT282" s="124"/>
      <c r="AU282" s="125"/>
    </row>
    <row r="283" spans="1:47" ht="15">
      <c r="A283" s="122"/>
      <c r="B283" s="128"/>
      <c r="C283" s="124"/>
      <c r="D283" s="124"/>
      <c r="E283" s="125"/>
      <c r="F283" s="124"/>
      <c r="G283" s="125"/>
      <c r="H283" s="124"/>
      <c r="I283" s="125"/>
      <c r="J283" s="124"/>
      <c r="K283" s="125"/>
      <c r="L283" s="124"/>
      <c r="M283" s="125"/>
      <c r="N283" s="124"/>
      <c r="O283" s="125"/>
      <c r="P283" s="124"/>
      <c r="Q283" s="125"/>
      <c r="R283" s="124"/>
      <c r="S283" s="125"/>
      <c r="T283" s="124"/>
      <c r="U283" s="125"/>
      <c r="V283" s="124"/>
      <c r="W283" s="125"/>
      <c r="X283" s="124"/>
      <c r="Y283" s="125"/>
      <c r="Z283" s="124"/>
      <c r="AA283" s="125"/>
      <c r="AB283" s="124"/>
      <c r="AC283" s="125"/>
      <c r="AD283" s="124"/>
      <c r="AE283" s="125"/>
      <c r="AF283" s="124"/>
      <c r="AG283" s="125"/>
      <c r="AH283" s="124"/>
      <c r="AI283" s="125"/>
      <c r="AJ283" s="124"/>
      <c r="AK283" s="125"/>
      <c r="AL283" s="124"/>
      <c r="AM283" s="125"/>
      <c r="AN283" s="124"/>
      <c r="AO283" s="125"/>
      <c r="AP283" s="124"/>
      <c r="AQ283" s="125"/>
      <c r="AR283" s="124"/>
      <c r="AS283" s="125"/>
      <c r="AT283" s="124"/>
      <c r="AU283" s="125"/>
    </row>
    <row r="284" spans="1:47" ht="15">
      <c r="A284" s="122"/>
      <c r="B284" s="128"/>
      <c r="C284" s="124"/>
      <c r="D284" s="124"/>
      <c r="E284" s="125"/>
      <c r="F284" s="124"/>
      <c r="G284" s="125"/>
      <c r="H284" s="124"/>
      <c r="I284" s="125"/>
      <c r="J284" s="124"/>
      <c r="K284" s="125"/>
      <c r="L284" s="124"/>
      <c r="M284" s="125"/>
      <c r="N284" s="124"/>
      <c r="O284" s="125"/>
      <c r="P284" s="124"/>
      <c r="Q284" s="125"/>
      <c r="R284" s="124"/>
      <c r="S284" s="125"/>
      <c r="T284" s="124"/>
      <c r="U284" s="125"/>
      <c r="V284" s="124"/>
      <c r="W284" s="125"/>
      <c r="X284" s="124"/>
      <c r="Y284" s="125"/>
      <c r="Z284" s="124"/>
      <c r="AA284" s="125"/>
      <c r="AB284" s="124"/>
      <c r="AC284" s="125"/>
      <c r="AD284" s="124"/>
      <c r="AE284" s="125"/>
      <c r="AF284" s="124"/>
      <c r="AG284" s="125"/>
      <c r="AH284" s="124"/>
      <c r="AI284" s="125"/>
      <c r="AJ284" s="124"/>
      <c r="AK284" s="125"/>
      <c r="AL284" s="124"/>
      <c r="AM284" s="125"/>
      <c r="AN284" s="124"/>
      <c r="AO284" s="125"/>
      <c r="AP284" s="124"/>
      <c r="AQ284" s="125"/>
      <c r="AR284" s="124"/>
      <c r="AS284" s="125"/>
      <c r="AT284" s="124"/>
      <c r="AU284" s="125"/>
    </row>
    <row r="285" spans="1:47" ht="15">
      <c r="A285" s="122"/>
      <c r="B285" s="128"/>
      <c r="C285" s="124"/>
      <c r="D285" s="124"/>
      <c r="E285" s="125"/>
      <c r="F285" s="124"/>
      <c r="G285" s="125"/>
      <c r="H285" s="124"/>
      <c r="I285" s="125"/>
      <c r="J285" s="124"/>
      <c r="K285" s="125"/>
      <c r="L285" s="124"/>
      <c r="M285" s="125"/>
      <c r="N285" s="124"/>
      <c r="O285" s="125"/>
      <c r="P285" s="124"/>
      <c r="Q285" s="125"/>
      <c r="R285" s="124"/>
      <c r="S285" s="125"/>
      <c r="T285" s="124"/>
      <c r="U285" s="125"/>
      <c r="V285" s="124"/>
      <c r="W285" s="125"/>
      <c r="X285" s="124"/>
      <c r="Y285" s="125"/>
      <c r="Z285" s="124"/>
      <c r="AA285" s="125"/>
      <c r="AB285" s="124"/>
      <c r="AC285" s="125"/>
      <c r="AD285" s="124"/>
      <c r="AE285" s="125"/>
      <c r="AF285" s="124"/>
      <c r="AG285" s="125"/>
      <c r="AH285" s="124"/>
      <c r="AI285" s="125"/>
      <c r="AJ285" s="124"/>
      <c r="AK285" s="125"/>
      <c r="AL285" s="124"/>
      <c r="AM285" s="125"/>
      <c r="AN285" s="124"/>
      <c r="AO285" s="125"/>
      <c r="AP285" s="124"/>
      <c r="AQ285" s="125"/>
      <c r="AR285" s="124"/>
      <c r="AS285" s="125"/>
      <c r="AT285" s="124"/>
      <c r="AU285" s="125"/>
    </row>
    <row r="286" spans="1:47" ht="15">
      <c r="A286" s="122"/>
      <c r="B286" s="128"/>
      <c r="C286" s="124"/>
      <c r="D286" s="124"/>
      <c r="E286" s="125"/>
      <c r="F286" s="124"/>
      <c r="G286" s="125"/>
      <c r="H286" s="124"/>
      <c r="I286" s="125"/>
      <c r="J286" s="124"/>
      <c r="K286" s="125"/>
      <c r="L286" s="124"/>
      <c r="M286" s="125"/>
      <c r="N286" s="124"/>
      <c r="O286" s="125"/>
      <c r="P286" s="124"/>
      <c r="Q286" s="125"/>
      <c r="R286" s="124"/>
      <c r="S286" s="125"/>
      <c r="T286" s="124"/>
      <c r="U286" s="125"/>
      <c r="V286" s="124"/>
      <c r="W286" s="125"/>
      <c r="X286" s="124"/>
      <c r="Y286" s="125"/>
      <c r="Z286" s="124"/>
      <c r="AA286" s="125"/>
      <c r="AB286" s="124"/>
      <c r="AC286" s="125"/>
      <c r="AD286" s="124"/>
      <c r="AE286" s="125"/>
      <c r="AF286" s="124"/>
      <c r="AG286" s="125"/>
      <c r="AH286" s="124"/>
      <c r="AI286" s="125"/>
      <c r="AJ286" s="124"/>
      <c r="AK286" s="125"/>
      <c r="AL286" s="124"/>
      <c r="AM286" s="125"/>
      <c r="AN286" s="124"/>
      <c r="AO286" s="125"/>
      <c r="AP286" s="124"/>
      <c r="AQ286" s="125"/>
      <c r="AR286" s="124"/>
      <c r="AS286" s="125"/>
      <c r="AT286" s="124"/>
      <c r="AU286" s="125"/>
    </row>
    <row r="287" spans="1:47" ht="15">
      <c r="A287" s="122"/>
      <c r="B287" s="128"/>
      <c r="C287" s="124"/>
      <c r="D287" s="124"/>
      <c r="E287" s="125"/>
      <c r="F287" s="124"/>
      <c r="G287" s="125"/>
      <c r="H287" s="124"/>
      <c r="I287" s="125"/>
      <c r="J287" s="124"/>
      <c r="K287" s="125"/>
      <c r="L287" s="124"/>
      <c r="M287" s="125"/>
      <c r="N287" s="124"/>
      <c r="O287" s="125"/>
      <c r="P287" s="124"/>
      <c r="Q287" s="125"/>
      <c r="R287" s="124"/>
      <c r="S287" s="125"/>
      <c r="T287" s="124"/>
      <c r="U287" s="125"/>
      <c r="V287" s="124"/>
      <c r="W287" s="125"/>
      <c r="X287" s="124"/>
      <c r="Y287" s="125"/>
      <c r="Z287" s="124"/>
      <c r="AA287" s="125"/>
      <c r="AB287" s="124"/>
      <c r="AC287" s="125"/>
      <c r="AD287" s="124"/>
      <c r="AE287" s="125"/>
      <c r="AF287" s="124"/>
      <c r="AG287" s="125"/>
      <c r="AH287" s="124"/>
      <c r="AI287" s="125"/>
      <c r="AJ287" s="124"/>
      <c r="AK287" s="125"/>
      <c r="AL287" s="124"/>
      <c r="AM287" s="125"/>
      <c r="AN287" s="124"/>
      <c r="AO287" s="125"/>
      <c r="AP287" s="124"/>
      <c r="AQ287" s="125"/>
      <c r="AR287" s="124"/>
      <c r="AS287" s="125"/>
      <c r="AT287" s="124"/>
      <c r="AU287" s="125"/>
    </row>
    <row r="288" spans="1:47" ht="15">
      <c r="A288" s="122"/>
      <c r="B288" s="128"/>
      <c r="C288" s="124"/>
      <c r="D288" s="124"/>
      <c r="E288" s="125"/>
      <c r="F288" s="124"/>
      <c r="G288" s="125"/>
      <c r="H288" s="124"/>
      <c r="I288" s="125"/>
      <c r="J288" s="124"/>
      <c r="K288" s="125"/>
      <c r="L288" s="124"/>
      <c r="M288" s="125"/>
      <c r="N288" s="124"/>
      <c r="O288" s="125"/>
      <c r="P288" s="124"/>
      <c r="Q288" s="125"/>
      <c r="R288" s="124"/>
      <c r="S288" s="125"/>
      <c r="T288" s="124"/>
      <c r="U288" s="125"/>
      <c r="V288" s="124"/>
      <c r="W288" s="125"/>
      <c r="X288" s="124"/>
      <c r="Y288" s="125"/>
      <c r="Z288" s="124"/>
      <c r="AA288" s="125"/>
      <c r="AB288" s="124"/>
      <c r="AC288" s="125"/>
      <c r="AD288" s="124"/>
      <c r="AE288" s="125"/>
      <c r="AF288" s="124"/>
      <c r="AG288" s="125"/>
      <c r="AH288" s="124"/>
      <c r="AI288" s="125"/>
      <c r="AJ288" s="124"/>
      <c r="AK288" s="125"/>
      <c r="AL288" s="124"/>
      <c r="AM288" s="125"/>
      <c r="AN288" s="124"/>
      <c r="AO288" s="125"/>
      <c r="AP288" s="124"/>
      <c r="AQ288" s="125"/>
      <c r="AR288" s="124"/>
      <c r="AS288" s="125"/>
      <c r="AT288" s="124"/>
      <c r="AU288" s="125"/>
    </row>
    <row r="289" spans="1:47" ht="15">
      <c r="A289" s="122"/>
      <c r="B289" s="128"/>
      <c r="C289" s="124"/>
      <c r="D289" s="124"/>
      <c r="E289" s="125"/>
      <c r="F289" s="124"/>
      <c r="G289" s="125"/>
      <c r="H289" s="124"/>
      <c r="I289" s="125"/>
      <c r="J289" s="124"/>
      <c r="K289" s="125"/>
      <c r="L289" s="124"/>
      <c r="M289" s="125"/>
      <c r="N289" s="124"/>
      <c r="O289" s="125"/>
      <c r="P289" s="124"/>
      <c r="Q289" s="125"/>
      <c r="R289" s="124"/>
      <c r="S289" s="125"/>
      <c r="T289" s="124"/>
      <c r="U289" s="125"/>
      <c r="V289" s="124"/>
      <c r="W289" s="125"/>
      <c r="X289" s="124"/>
      <c r="Y289" s="125"/>
      <c r="Z289" s="124"/>
      <c r="AA289" s="125"/>
      <c r="AB289" s="124"/>
      <c r="AC289" s="125"/>
      <c r="AD289" s="124"/>
      <c r="AE289" s="125"/>
      <c r="AF289" s="124"/>
      <c r="AG289" s="125"/>
      <c r="AH289" s="124"/>
      <c r="AI289" s="125"/>
      <c r="AJ289" s="124"/>
      <c r="AK289" s="125"/>
      <c r="AL289" s="124"/>
      <c r="AM289" s="125"/>
      <c r="AN289" s="124"/>
      <c r="AO289" s="125"/>
      <c r="AP289" s="124"/>
      <c r="AQ289" s="125"/>
      <c r="AR289" s="124"/>
      <c r="AS289" s="125"/>
      <c r="AT289" s="124"/>
      <c r="AU289" s="125"/>
    </row>
    <row r="290" spans="1:47" ht="15">
      <c r="A290" s="122"/>
      <c r="B290" s="128"/>
      <c r="C290" s="124"/>
      <c r="D290" s="124"/>
      <c r="E290" s="125"/>
      <c r="F290" s="124"/>
      <c r="G290" s="125"/>
      <c r="H290" s="124"/>
      <c r="I290" s="125"/>
      <c r="J290" s="124"/>
      <c r="K290" s="125"/>
      <c r="L290" s="124"/>
      <c r="M290" s="125"/>
      <c r="N290" s="124"/>
      <c r="O290" s="125"/>
      <c r="P290" s="124"/>
      <c r="Q290" s="125"/>
      <c r="R290" s="124"/>
      <c r="S290" s="125"/>
      <c r="T290" s="124"/>
      <c r="U290" s="125"/>
      <c r="V290" s="124"/>
      <c r="W290" s="125"/>
      <c r="X290" s="124"/>
      <c r="Y290" s="125"/>
      <c r="Z290" s="124"/>
      <c r="AA290" s="125"/>
      <c r="AB290" s="124"/>
      <c r="AC290" s="125"/>
      <c r="AD290" s="124"/>
      <c r="AE290" s="125"/>
      <c r="AF290" s="124"/>
      <c r="AG290" s="125"/>
      <c r="AH290" s="124"/>
      <c r="AI290" s="125"/>
      <c r="AJ290" s="124"/>
      <c r="AK290" s="125"/>
      <c r="AL290" s="124"/>
      <c r="AM290" s="125"/>
      <c r="AN290" s="124"/>
      <c r="AO290" s="125"/>
      <c r="AP290" s="124"/>
      <c r="AQ290" s="125"/>
      <c r="AR290" s="124"/>
      <c r="AS290" s="125"/>
      <c r="AT290" s="124"/>
      <c r="AU290" s="125"/>
    </row>
    <row r="291" spans="1:47" ht="15">
      <c r="A291" s="122"/>
      <c r="B291" s="128"/>
      <c r="C291" s="124"/>
      <c r="D291" s="124"/>
      <c r="E291" s="125"/>
      <c r="F291" s="124"/>
      <c r="G291" s="125"/>
      <c r="H291" s="124"/>
      <c r="I291" s="125"/>
      <c r="J291" s="124"/>
      <c r="K291" s="125"/>
      <c r="L291" s="124"/>
      <c r="M291" s="125"/>
      <c r="N291" s="124"/>
      <c r="O291" s="125"/>
      <c r="P291" s="124"/>
      <c r="Q291" s="125"/>
      <c r="R291" s="124"/>
      <c r="S291" s="125"/>
      <c r="T291" s="124"/>
      <c r="U291" s="125"/>
      <c r="V291" s="124"/>
      <c r="W291" s="125"/>
      <c r="X291" s="124"/>
      <c r="Y291" s="125"/>
      <c r="Z291" s="124"/>
      <c r="AA291" s="125"/>
      <c r="AB291" s="124"/>
      <c r="AC291" s="125"/>
      <c r="AD291" s="124"/>
      <c r="AE291" s="125"/>
      <c r="AF291" s="124"/>
      <c r="AG291" s="125"/>
      <c r="AH291" s="124"/>
      <c r="AI291" s="125"/>
      <c r="AJ291" s="124"/>
      <c r="AK291" s="125"/>
      <c r="AL291" s="124"/>
      <c r="AM291" s="125"/>
      <c r="AN291" s="124"/>
      <c r="AO291" s="125"/>
      <c r="AP291" s="124"/>
      <c r="AQ291" s="125"/>
      <c r="AR291" s="124"/>
      <c r="AS291" s="125"/>
      <c r="AT291" s="124"/>
      <c r="AU291" s="125"/>
    </row>
    <row r="292" spans="1:47" ht="15">
      <c r="A292" s="122"/>
      <c r="B292" s="128"/>
      <c r="C292" s="124"/>
      <c r="D292" s="124"/>
      <c r="E292" s="125"/>
      <c r="F292" s="124"/>
      <c r="G292" s="125"/>
      <c r="H292" s="124"/>
      <c r="I292" s="125"/>
      <c r="J292" s="124"/>
      <c r="K292" s="125"/>
      <c r="L292" s="124"/>
      <c r="M292" s="125"/>
      <c r="N292" s="124"/>
      <c r="O292" s="125"/>
      <c r="P292" s="124"/>
      <c r="Q292" s="125"/>
      <c r="R292" s="124"/>
      <c r="S292" s="125"/>
      <c r="T292" s="124"/>
      <c r="U292" s="125"/>
      <c r="V292" s="124"/>
      <c r="W292" s="125"/>
      <c r="X292" s="124"/>
      <c r="Y292" s="125"/>
      <c r="Z292" s="124"/>
      <c r="AA292" s="125"/>
      <c r="AB292" s="124"/>
      <c r="AC292" s="125"/>
      <c r="AD292" s="124"/>
      <c r="AE292" s="125"/>
      <c r="AF292" s="124"/>
      <c r="AG292" s="125"/>
      <c r="AH292" s="124"/>
      <c r="AI292" s="125"/>
      <c r="AJ292" s="124"/>
      <c r="AK292" s="125"/>
      <c r="AL292" s="124"/>
      <c r="AM292" s="125"/>
      <c r="AN292" s="124"/>
      <c r="AO292" s="125"/>
      <c r="AP292" s="124"/>
      <c r="AQ292" s="125"/>
      <c r="AR292" s="124"/>
      <c r="AS292" s="125"/>
      <c r="AT292" s="124"/>
      <c r="AU292" s="125"/>
    </row>
    <row r="293" spans="1:47" ht="15">
      <c r="A293" s="122"/>
      <c r="B293" s="128"/>
      <c r="C293" s="124"/>
      <c r="D293" s="124"/>
      <c r="E293" s="125"/>
      <c r="F293" s="124"/>
      <c r="G293" s="125"/>
      <c r="H293" s="124"/>
      <c r="I293" s="125"/>
      <c r="J293" s="124"/>
      <c r="K293" s="125"/>
      <c r="L293" s="124"/>
      <c r="M293" s="125"/>
      <c r="N293" s="124"/>
      <c r="O293" s="125"/>
      <c r="P293" s="124"/>
      <c r="Q293" s="125"/>
      <c r="R293" s="124"/>
      <c r="S293" s="125"/>
      <c r="T293" s="124"/>
      <c r="U293" s="125"/>
      <c r="V293" s="124"/>
      <c r="W293" s="125"/>
      <c r="X293" s="124"/>
      <c r="Y293" s="125"/>
      <c r="Z293" s="124"/>
      <c r="AA293" s="125"/>
      <c r="AB293" s="124"/>
      <c r="AC293" s="125"/>
      <c r="AD293" s="124"/>
      <c r="AE293" s="125"/>
      <c r="AF293" s="124"/>
      <c r="AG293" s="125"/>
      <c r="AH293" s="124"/>
      <c r="AI293" s="125"/>
      <c r="AJ293" s="124"/>
      <c r="AK293" s="125"/>
      <c r="AL293" s="124"/>
      <c r="AM293" s="125"/>
      <c r="AN293" s="124"/>
      <c r="AO293" s="125"/>
      <c r="AP293" s="124"/>
      <c r="AQ293" s="125"/>
      <c r="AR293" s="124"/>
      <c r="AS293" s="125"/>
      <c r="AT293" s="124"/>
      <c r="AU293" s="125"/>
    </row>
    <row r="294" spans="1:47" ht="15">
      <c r="A294" s="122"/>
      <c r="B294" s="128"/>
      <c r="C294" s="124"/>
      <c r="D294" s="124"/>
      <c r="E294" s="125"/>
      <c r="F294" s="124"/>
      <c r="G294" s="125"/>
      <c r="H294" s="124"/>
      <c r="I294" s="125"/>
      <c r="J294" s="124"/>
      <c r="K294" s="125"/>
      <c r="L294" s="124"/>
      <c r="M294" s="125"/>
      <c r="N294" s="124"/>
      <c r="O294" s="125"/>
      <c r="P294" s="124"/>
      <c r="Q294" s="125"/>
      <c r="R294" s="124"/>
      <c r="S294" s="125"/>
      <c r="T294" s="124"/>
      <c r="U294" s="125"/>
      <c r="V294" s="124"/>
      <c r="W294" s="125"/>
      <c r="X294" s="124"/>
      <c r="Y294" s="125"/>
      <c r="Z294" s="124"/>
      <c r="AA294" s="125"/>
      <c r="AB294" s="124"/>
      <c r="AC294" s="125"/>
      <c r="AD294" s="124"/>
      <c r="AE294" s="125"/>
      <c r="AF294" s="124"/>
      <c r="AG294" s="125"/>
      <c r="AH294" s="124"/>
      <c r="AI294" s="125"/>
      <c r="AJ294" s="124"/>
      <c r="AK294" s="125"/>
      <c r="AL294" s="124"/>
      <c r="AM294" s="125"/>
      <c r="AN294" s="124"/>
      <c r="AO294" s="125"/>
      <c r="AP294" s="124"/>
      <c r="AQ294" s="125"/>
      <c r="AR294" s="124"/>
      <c r="AS294" s="125"/>
      <c r="AT294" s="124"/>
      <c r="AU294" s="125"/>
    </row>
    <row r="295" spans="1:47" ht="15">
      <c r="A295" s="122"/>
      <c r="B295" s="128"/>
      <c r="C295" s="124"/>
      <c r="D295" s="124"/>
      <c r="E295" s="125"/>
      <c r="F295" s="124"/>
      <c r="G295" s="125"/>
      <c r="H295" s="124"/>
      <c r="I295" s="125"/>
      <c r="J295" s="124"/>
      <c r="K295" s="125"/>
      <c r="L295" s="124"/>
      <c r="M295" s="125"/>
      <c r="N295" s="124"/>
      <c r="O295" s="125"/>
      <c r="P295" s="124"/>
      <c r="Q295" s="125"/>
      <c r="R295" s="124"/>
      <c r="S295" s="125"/>
      <c r="T295" s="124"/>
      <c r="U295" s="125"/>
      <c r="V295" s="124"/>
      <c r="W295" s="125"/>
      <c r="X295" s="124"/>
      <c r="Y295" s="125"/>
      <c r="Z295" s="124"/>
      <c r="AA295" s="125"/>
      <c r="AB295" s="124"/>
      <c r="AC295" s="125"/>
      <c r="AD295" s="124"/>
      <c r="AE295" s="125"/>
      <c r="AF295" s="124"/>
      <c r="AG295" s="125"/>
      <c r="AH295" s="124"/>
      <c r="AI295" s="125"/>
      <c r="AJ295" s="124"/>
      <c r="AK295" s="125"/>
      <c r="AL295" s="124"/>
      <c r="AM295" s="125"/>
      <c r="AN295" s="124"/>
      <c r="AO295" s="125"/>
      <c r="AP295" s="124"/>
      <c r="AQ295" s="125"/>
      <c r="AR295" s="124"/>
      <c r="AS295" s="125"/>
      <c r="AT295" s="124"/>
      <c r="AU295" s="125"/>
    </row>
    <row r="296" spans="1:47" ht="15">
      <c r="A296" s="122"/>
      <c r="B296" s="128"/>
      <c r="C296" s="124"/>
      <c r="D296" s="124"/>
      <c r="E296" s="125"/>
      <c r="F296" s="124"/>
      <c r="G296" s="125"/>
      <c r="H296" s="124"/>
      <c r="I296" s="125"/>
      <c r="J296" s="124"/>
      <c r="K296" s="125"/>
      <c r="L296" s="124"/>
      <c r="M296" s="125"/>
      <c r="N296" s="124"/>
      <c r="O296" s="125"/>
      <c r="P296" s="124"/>
      <c r="Q296" s="125"/>
      <c r="R296" s="124"/>
      <c r="S296" s="125"/>
      <c r="T296" s="124"/>
      <c r="U296" s="125"/>
      <c r="V296" s="124"/>
      <c r="W296" s="125"/>
      <c r="X296" s="124"/>
      <c r="Y296" s="125"/>
      <c r="Z296" s="124"/>
      <c r="AA296" s="125"/>
      <c r="AB296" s="124"/>
      <c r="AC296" s="125"/>
      <c r="AD296" s="124"/>
      <c r="AE296" s="125"/>
      <c r="AF296" s="124"/>
      <c r="AG296" s="125"/>
      <c r="AH296" s="124"/>
      <c r="AI296" s="125"/>
      <c r="AJ296" s="124"/>
      <c r="AK296" s="125"/>
      <c r="AL296" s="124"/>
      <c r="AM296" s="125"/>
      <c r="AN296" s="124"/>
      <c r="AO296" s="125"/>
      <c r="AP296" s="124"/>
      <c r="AQ296" s="125"/>
      <c r="AR296" s="124"/>
      <c r="AS296" s="125"/>
      <c r="AT296" s="124"/>
      <c r="AU296" s="125"/>
    </row>
    <row r="297" spans="1:47" ht="15">
      <c r="A297" s="122"/>
      <c r="B297" s="128"/>
      <c r="C297" s="124"/>
      <c r="D297" s="124"/>
      <c r="E297" s="125"/>
      <c r="F297" s="124"/>
      <c r="G297" s="125"/>
      <c r="H297" s="124"/>
      <c r="I297" s="125"/>
      <c r="J297" s="124"/>
      <c r="K297" s="125"/>
      <c r="L297" s="124"/>
      <c r="M297" s="125"/>
      <c r="N297" s="124"/>
      <c r="O297" s="125"/>
      <c r="P297" s="124"/>
      <c r="Q297" s="125"/>
      <c r="R297" s="124"/>
      <c r="S297" s="125"/>
      <c r="T297" s="124"/>
      <c r="U297" s="125"/>
      <c r="V297" s="124"/>
      <c r="W297" s="125"/>
      <c r="X297" s="124"/>
      <c r="Y297" s="125"/>
      <c r="Z297" s="124"/>
      <c r="AA297" s="125"/>
      <c r="AB297" s="124"/>
      <c r="AC297" s="125"/>
      <c r="AD297" s="124"/>
      <c r="AE297" s="125"/>
      <c r="AF297" s="124"/>
      <c r="AG297" s="125"/>
      <c r="AH297" s="124"/>
      <c r="AI297" s="125"/>
      <c r="AJ297" s="124"/>
      <c r="AK297" s="125"/>
      <c r="AL297" s="124"/>
      <c r="AM297" s="125"/>
      <c r="AN297" s="124"/>
      <c r="AO297" s="125"/>
      <c r="AP297" s="124"/>
      <c r="AQ297" s="125"/>
      <c r="AR297" s="124"/>
      <c r="AS297" s="125"/>
      <c r="AT297" s="124"/>
      <c r="AU297" s="125"/>
    </row>
    <row r="298" spans="1:47" ht="15">
      <c r="A298" s="122"/>
      <c r="B298" s="128"/>
      <c r="C298" s="124"/>
      <c r="D298" s="124"/>
      <c r="E298" s="125"/>
      <c r="F298" s="124"/>
      <c r="G298" s="125"/>
      <c r="H298" s="124"/>
      <c r="I298" s="125"/>
      <c r="J298" s="124"/>
      <c r="K298" s="125"/>
      <c r="L298" s="124"/>
      <c r="M298" s="125"/>
      <c r="N298" s="124"/>
      <c r="O298" s="125"/>
      <c r="P298" s="124"/>
      <c r="Q298" s="125"/>
      <c r="R298" s="124"/>
      <c r="S298" s="125"/>
      <c r="T298" s="124"/>
      <c r="U298" s="125"/>
      <c r="V298" s="124"/>
      <c r="W298" s="125"/>
      <c r="X298" s="124"/>
      <c r="Y298" s="125"/>
      <c r="Z298" s="124"/>
      <c r="AA298" s="125"/>
      <c r="AB298" s="124"/>
      <c r="AC298" s="125"/>
      <c r="AD298" s="124"/>
      <c r="AE298" s="125"/>
      <c r="AF298" s="124"/>
      <c r="AG298" s="125"/>
      <c r="AH298" s="124"/>
      <c r="AI298" s="125"/>
      <c r="AJ298" s="124"/>
      <c r="AK298" s="125"/>
      <c r="AL298" s="124"/>
      <c r="AM298" s="125"/>
      <c r="AN298" s="124"/>
      <c r="AO298" s="125"/>
      <c r="AP298" s="124"/>
      <c r="AQ298" s="125"/>
      <c r="AR298" s="124"/>
      <c r="AS298" s="125"/>
      <c r="AT298" s="124"/>
      <c r="AU298" s="125"/>
    </row>
    <row r="299" spans="1:47" ht="15">
      <c r="A299" s="122"/>
      <c r="B299" s="128"/>
      <c r="C299" s="124"/>
      <c r="D299" s="124"/>
      <c r="E299" s="125"/>
      <c r="F299" s="124"/>
      <c r="G299" s="125"/>
      <c r="H299" s="124"/>
      <c r="I299" s="125"/>
      <c r="J299" s="124"/>
      <c r="K299" s="125"/>
      <c r="L299" s="124"/>
      <c r="M299" s="125"/>
      <c r="N299" s="124"/>
      <c r="O299" s="125"/>
      <c r="P299" s="124"/>
      <c r="Q299" s="125"/>
      <c r="R299" s="124"/>
      <c r="S299" s="125"/>
      <c r="T299" s="124"/>
      <c r="U299" s="125"/>
      <c r="V299" s="124"/>
      <c r="W299" s="125"/>
      <c r="X299" s="124"/>
      <c r="Y299" s="125"/>
      <c r="Z299" s="124"/>
      <c r="AA299" s="125"/>
      <c r="AB299" s="124"/>
      <c r="AC299" s="125"/>
      <c r="AD299" s="124"/>
      <c r="AE299" s="125"/>
      <c r="AF299" s="124"/>
      <c r="AG299" s="125"/>
      <c r="AH299" s="124"/>
      <c r="AI299" s="125"/>
      <c r="AJ299" s="124"/>
      <c r="AK299" s="125"/>
      <c r="AL299" s="124"/>
      <c r="AM299" s="125"/>
      <c r="AN299" s="124"/>
      <c r="AO299" s="125"/>
      <c r="AP299" s="124"/>
      <c r="AQ299" s="125"/>
      <c r="AR299" s="124"/>
      <c r="AS299" s="125"/>
      <c r="AT299" s="124"/>
      <c r="AU299" s="125"/>
    </row>
    <row r="300" spans="1:47" ht="15">
      <c r="A300" s="122"/>
      <c r="B300" s="128"/>
      <c r="C300" s="124"/>
      <c r="D300" s="124"/>
      <c r="E300" s="125"/>
      <c r="F300" s="124"/>
      <c r="G300" s="125"/>
      <c r="H300" s="124"/>
      <c r="I300" s="125"/>
      <c r="J300" s="124"/>
      <c r="K300" s="125"/>
      <c r="L300" s="124"/>
      <c r="M300" s="125"/>
      <c r="N300" s="124"/>
      <c r="O300" s="125"/>
      <c r="P300" s="124"/>
      <c r="Q300" s="125"/>
      <c r="R300" s="124"/>
      <c r="S300" s="125"/>
      <c r="T300" s="124"/>
      <c r="U300" s="125"/>
      <c r="V300" s="124"/>
      <c r="W300" s="125"/>
      <c r="X300" s="124"/>
      <c r="Y300" s="125"/>
      <c r="Z300" s="124"/>
      <c r="AA300" s="125"/>
      <c r="AB300" s="124"/>
      <c r="AC300" s="125"/>
      <c r="AD300" s="124"/>
      <c r="AE300" s="125"/>
      <c r="AF300" s="124"/>
      <c r="AG300" s="125"/>
      <c r="AH300" s="124"/>
      <c r="AI300" s="125"/>
      <c r="AJ300" s="124"/>
      <c r="AK300" s="125"/>
      <c r="AL300" s="124"/>
      <c r="AM300" s="125"/>
      <c r="AN300" s="124"/>
      <c r="AO300" s="125"/>
      <c r="AP300" s="124"/>
      <c r="AQ300" s="125"/>
      <c r="AR300" s="124"/>
      <c r="AS300" s="125"/>
      <c r="AT300" s="124"/>
      <c r="AU300" s="125"/>
    </row>
    <row r="301" spans="1:47" ht="15">
      <c r="A301" s="122"/>
      <c r="B301" s="128"/>
      <c r="C301" s="124"/>
      <c r="D301" s="124"/>
      <c r="E301" s="125"/>
      <c r="F301" s="124"/>
      <c r="G301" s="125"/>
      <c r="H301" s="124"/>
      <c r="I301" s="125"/>
      <c r="J301" s="124"/>
      <c r="K301" s="125"/>
      <c r="L301" s="124"/>
      <c r="M301" s="125"/>
      <c r="N301" s="124"/>
      <c r="O301" s="125"/>
      <c r="P301" s="124"/>
      <c r="Q301" s="125"/>
      <c r="R301" s="124"/>
      <c r="S301" s="125"/>
      <c r="T301" s="124"/>
      <c r="U301" s="125"/>
      <c r="V301" s="124"/>
      <c r="W301" s="125"/>
      <c r="X301" s="124"/>
      <c r="Y301" s="125"/>
      <c r="Z301" s="124"/>
      <c r="AA301" s="125"/>
      <c r="AB301" s="124"/>
      <c r="AC301" s="125"/>
      <c r="AD301" s="124"/>
      <c r="AE301" s="125"/>
      <c r="AF301" s="124"/>
      <c r="AG301" s="125"/>
      <c r="AH301" s="124"/>
      <c r="AI301" s="125"/>
      <c r="AJ301" s="124"/>
      <c r="AK301" s="125"/>
      <c r="AL301" s="124"/>
      <c r="AM301" s="125"/>
      <c r="AN301" s="124"/>
      <c r="AO301" s="125"/>
      <c r="AP301" s="124"/>
      <c r="AQ301" s="125"/>
      <c r="AR301" s="124"/>
      <c r="AS301" s="125"/>
      <c r="AT301" s="124"/>
      <c r="AU301" s="125"/>
    </row>
    <row r="302" spans="1:47" ht="15">
      <c r="A302" s="122"/>
      <c r="B302" s="128"/>
      <c r="C302" s="124"/>
      <c r="D302" s="124"/>
      <c r="E302" s="125"/>
      <c r="F302" s="124"/>
      <c r="G302" s="125"/>
      <c r="H302" s="124"/>
      <c r="I302" s="125"/>
      <c r="J302" s="124"/>
      <c r="K302" s="125"/>
      <c r="L302" s="124"/>
      <c r="M302" s="125"/>
      <c r="N302" s="124"/>
      <c r="O302" s="125"/>
      <c r="P302" s="124"/>
      <c r="Q302" s="125"/>
      <c r="R302" s="124"/>
      <c r="S302" s="125"/>
      <c r="T302" s="124"/>
      <c r="U302" s="125"/>
      <c r="V302" s="124"/>
      <c r="W302" s="125"/>
      <c r="X302" s="124"/>
      <c r="Y302" s="125"/>
      <c r="Z302" s="124"/>
      <c r="AA302" s="125"/>
      <c r="AB302" s="124"/>
      <c r="AC302" s="125"/>
      <c r="AD302" s="124"/>
      <c r="AE302" s="125"/>
      <c r="AF302" s="124"/>
      <c r="AG302" s="125"/>
      <c r="AH302" s="124"/>
      <c r="AI302" s="125"/>
      <c r="AJ302" s="124"/>
      <c r="AK302" s="125"/>
      <c r="AL302" s="124"/>
      <c r="AM302" s="125"/>
      <c r="AN302" s="124"/>
      <c r="AO302" s="125"/>
      <c r="AP302" s="124"/>
      <c r="AQ302" s="125"/>
      <c r="AR302" s="124"/>
      <c r="AS302" s="125"/>
      <c r="AT302" s="124"/>
      <c r="AU302" s="125"/>
    </row>
    <row r="303" spans="1:47" ht="15">
      <c r="A303" s="122"/>
      <c r="B303" s="128"/>
      <c r="C303" s="124"/>
      <c r="D303" s="124"/>
      <c r="E303" s="125"/>
      <c r="F303" s="124"/>
      <c r="G303" s="125"/>
      <c r="H303" s="124"/>
      <c r="I303" s="125"/>
      <c r="J303" s="124"/>
      <c r="K303" s="125"/>
      <c r="L303" s="124"/>
      <c r="M303" s="125"/>
      <c r="N303" s="124"/>
      <c r="O303" s="125"/>
      <c r="P303" s="124"/>
      <c r="Q303" s="125"/>
      <c r="R303" s="124"/>
      <c r="S303" s="125"/>
      <c r="T303" s="124"/>
      <c r="U303" s="125"/>
      <c r="V303" s="124"/>
      <c r="W303" s="125"/>
      <c r="X303" s="124"/>
      <c r="Y303" s="125"/>
      <c r="Z303" s="124"/>
      <c r="AA303" s="125"/>
      <c r="AB303" s="124"/>
      <c r="AC303" s="125"/>
      <c r="AD303" s="124"/>
      <c r="AE303" s="125"/>
      <c r="AF303" s="124"/>
      <c r="AG303" s="125"/>
      <c r="AH303" s="124"/>
      <c r="AI303" s="125"/>
      <c r="AJ303" s="124"/>
      <c r="AK303" s="125"/>
      <c r="AL303" s="124"/>
      <c r="AM303" s="125"/>
      <c r="AN303" s="124"/>
      <c r="AO303" s="125"/>
      <c r="AP303" s="124"/>
      <c r="AQ303" s="125"/>
      <c r="AR303" s="124"/>
      <c r="AS303" s="125"/>
      <c r="AT303" s="124"/>
      <c r="AU303" s="125"/>
    </row>
    <row r="304" spans="1:47" ht="15">
      <c r="A304" s="122"/>
      <c r="B304" s="128"/>
      <c r="C304" s="124"/>
      <c r="D304" s="124"/>
      <c r="E304" s="125"/>
      <c r="F304" s="124"/>
      <c r="G304" s="125"/>
      <c r="H304" s="124"/>
      <c r="I304" s="125"/>
      <c r="J304" s="124"/>
      <c r="K304" s="125"/>
      <c r="L304" s="124"/>
      <c r="M304" s="125"/>
      <c r="N304" s="124"/>
      <c r="O304" s="125"/>
      <c r="P304" s="124"/>
      <c r="Q304" s="125"/>
      <c r="R304" s="124"/>
      <c r="S304" s="125"/>
      <c r="T304" s="124"/>
      <c r="U304" s="125"/>
      <c r="V304" s="124"/>
      <c r="W304" s="125"/>
      <c r="X304" s="124"/>
      <c r="Y304" s="125"/>
      <c r="Z304" s="124"/>
      <c r="AA304" s="125"/>
      <c r="AB304" s="124"/>
      <c r="AC304" s="125"/>
      <c r="AD304" s="124"/>
      <c r="AE304" s="125"/>
      <c r="AF304" s="124"/>
      <c r="AG304" s="125"/>
      <c r="AH304" s="124"/>
      <c r="AI304" s="125"/>
      <c r="AJ304" s="124"/>
      <c r="AK304" s="125"/>
      <c r="AL304" s="124"/>
      <c r="AM304" s="125"/>
      <c r="AN304" s="124"/>
      <c r="AO304" s="125"/>
      <c r="AP304" s="124"/>
      <c r="AQ304" s="125"/>
      <c r="AR304" s="124"/>
      <c r="AS304" s="125"/>
      <c r="AT304" s="124"/>
      <c r="AU304" s="125"/>
    </row>
    <row r="305" spans="1:47" ht="15">
      <c r="A305" s="122"/>
      <c r="B305" s="128"/>
      <c r="C305" s="124"/>
      <c r="D305" s="124"/>
      <c r="E305" s="125"/>
      <c r="F305" s="124"/>
      <c r="G305" s="125"/>
      <c r="H305" s="124"/>
      <c r="I305" s="125"/>
      <c r="J305" s="124"/>
      <c r="K305" s="125"/>
      <c r="L305" s="124"/>
      <c r="M305" s="125"/>
      <c r="N305" s="124"/>
      <c r="O305" s="125"/>
      <c r="P305" s="124"/>
      <c r="Q305" s="125"/>
      <c r="R305" s="124"/>
      <c r="S305" s="125"/>
      <c r="T305" s="124"/>
      <c r="U305" s="125"/>
      <c r="V305" s="124"/>
      <c r="W305" s="125"/>
      <c r="X305" s="124"/>
      <c r="Y305" s="125"/>
      <c r="Z305" s="124"/>
      <c r="AA305" s="125"/>
      <c r="AB305" s="124"/>
      <c r="AC305" s="125"/>
      <c r="AD305" s="124"/>
      <c r="AE305" s="125"/>
      <c r="AF305" s="124"/>
      <c r="AG305" s="125"/>
      <c r="AH305" s="124"/>
      <c r="AI305" s="125"/>
      <c r="AJ305" s="124"/>
      <c r="AK305" s="125"/>
      <c r="AL305" s="124"/>
      <c r="AM305" s="125"/>
      <c r="AN305" s="124"/>
      <c r="AO305" s="125"/>
      <c r="AP305" s="124"/>
      <c r="AQ305" s="125"/>
      <c r="AR305" s="124"/>
      <c r="AS305" s="125"/>
      <c r="AT305" s="124"/>
      <c r="AU305" s="125"/>
    </row>
    <row r="306" spans="1:47" ht="15">
      <c r="A306" s="122"/>
      <c r="B306" s="128"/>
      <c r="C306" s="124"/>
      <c r="D306" s="124"/>
      <c r="E306" s="125"/>
      <c r="F306" s="124"/>
      <c r="G306" s="125"/>
      <c r="H306" s="124"/>
      <c r="I306" s="125"/>
      <c r="J306" s="124"/>
      <c r="K306" s="125"/>
      <c r="L306" s="124"/>
      <c r="M306" s="125"/>
      <c r="N306" s="124"/>
      <c r="O306" s="125"/>
      <c r="P306" s="124"/>
      <c r="Q306" s="125"/>
      <c r="R306" s="124"/>
      <c r="S306" s="125"/>
      <c r="T306" s="124"/>
      <c r="U306" s="125"/>
      <c r="V306" s="124"/>
      <c r="W306" s="125"/>
      <c r="X306" s="124"/>
      <c r="Y306" s="125"/>
      <c r="Z306" s="124"/>
      <c r="AA306" s="125"/>
      <c r="AB306" s="124"/>
      <c r="AC306" s="125"/>
      <c r="AD306" s="124"/>
      <c r="AE306" s="125"/>
      <c r="AF306" s="124"/>
      <c r="AG306" s="125"/>
      <c r="AH306" s="124"/>
      <c r="AI306" s="125"/>
      <c r="AJ306" s="124"/>
      <c r="AK306" s="125"/>
      <c r="AL306" s="124"/>
      <c r="AM306" s="125"/>
      <c r="AN306" s="124"/>
      <c r="AO306" s="125"/>
      <c r="AP306" s="124"/>
      <c r="AQ306" s="125"/>
      <c r="AR306" s="124"/>
      <c r="AS306" s="125"/>
      <c r="AT306" s="124"/>
      <c r="AU306" s="125"/>
    </row>
    <row r="307" spans="1:47" ht="15">
      <c r="A307" s="122"/>
      <c r="B307" s="128"/>
      <c r="C307" s="124"/>
      <c r="D307" s="124"/>
      <c r="E307" s="125"/>
      <c r="F307" s="124"/>
      <c r="G307" s="125"/>
      <c r="H307" s="124"/>
      <c r="I307" s="125"/>
      <c r="J307" s="124"/>
      <c r="K307" s="125"/>
      <c r="L307" s="124"/>
      <c r="M307" s="125"/>
      <c r="N307" s="124"/>
      <c r="O307" s="125"/>
      <c r="P307" s="124"/>
      <c r="Q307" s="125"/>
      <c r="R307" s="124"/>
      <c r="S307" s="125"/>
      <c r="T307" s="124"/>
      <c r="U307" s="125"/>
      <c r="V307" s="124"/>
      <c r="W307" s="125"/>
      <c r="X307" s="124"/>
      <c r="Y307" s="125"/>
      <c r="Z307" s="124"/>
      <c r="AA307" s="125"/>
      <c r="AB307" s="124"/>
      <c r="AC307" s="125"/>
      <c r="AD307" s="124"/>
      <c r="AE307" s="125"/>
      <c r="AF307" s="124"/>
      <c r="AG307" s="125"/>
      <c r="AH307" s="124"/>
      <c r="AI307" s="125"/>
      <c r="AJ307" s="124"/>
      <c r="AK307" s="125"/>
      <c r="AL307" s="124"/>
      <c r="AM307" s="125"/>
      <c r="AN307" s="124"/>
      <c r="AO307" s="125"/>
      <c r="AP307" s="124"/>
      <c r="AQ307" s="125"/>
      <c r="AR307" s="124"/>
      <c r="AS307" s="125"/>
      <c r="AT307" s="124"/>
      <c r="AU307" s="125"/>
    </row>
    <row r="308" spans="1:47" ht="15">
      <c r="A308" s="122"/>
      <c r="B308" s="128"/>
      <c r="C308" s="124"/>
      <c r="D308" s="124"/>
      <c r="E308" s="125"/>
      <c r="F308" s="124"/>
      <c r="G308" s="125"/>
      <c r="H308" s="124"/>
      <c r="I308" s="125"/>
      <c r="J308" s="124"/>
      <c r="K308" s="125"/>
      <c r="L308" s="124"/>
      <c r="M308" s="125"/>
      <c r="N308" s="124"/>
      <c r="O308" s="125"/>
      <c r="P308" s="124"/>
      <c r="Q308" s="125"/>
      <c r="R308" s="124"/>
      <c r="S308" s="125"/>
      <c r="T308" s="124"/>
      <c r="U308" s="125"/>
      <c r="V308" s="124"/>
      <c r="W308" s="125"/>
      <c r="X308" s="124"/>
      <c r="Y308" s="125"/>
      <c r="Z308" s="124"/>
      <c r="AA308" s="125"/>
      <c r="AB308" s="124"/>
      <c r="AC308" s="125"/>
      <c r="AD308" s="124"/>
      <c r="AE308" s="125"/>
      <c r="AF308" s="124"/>
      <c r="AG308" s="125"/>
      <c r="AH308" s="124"/>
      <c r="AI308" s="125"/>
      <c r="AJ308" s="124"/>
      <c r="AK308" s="125"/>
      <c r="AL308" s="124"/>
      <c r="AM308" s="125"/>
      <c r="AN308" s="124"/>
      <c r="AO308" s="125"/>
      <c r="AP308" s="124"/>
      <c r="AQ308" s="125"/>
      <c r="AR308" s="124"/>
      <c r="AS308" s="125"/>
      <c r="AT308" s="124"/>
      <c r="AU308" s="125"/>
    </row>
    <row r="309" spans="1:47" ht="15">
      <c r="A309" s="122"/>
      <c r="B309" s="128"/>
      <c r="C309" s="124"/>
      <c r="D309" s="124"/>
      <c r="E309" s="125"/>
      <c r="F309" s="124"/>
      <c r="G309" s="125"/>
      <c r="H309" s="124"/>
      <c r="I309" s="125"/>
      <c r="J309" s="124"/>
      <c r="K309" s="125"/>
      <c r="L309" s="124"/>
      <c r="M309" s="125"/>
      <c r="N309" s="124"/>
      <c r="O309" s="125"/>
      <c r="P309" s="124"/>
      <c r="Q309" s="125"/>
      <c r="R309" s="124"/>
      <c r="S309" s="125"/>
      <c r="T309" s="124"/>
      <c r="U309" s="125"/>
      <c r="V309" s="124"/>
      <c r="W309" s="125"/>
      <c r="X309" s="124"/>
      <c r="Y309" s="125"/>
      <c r="Z309" s="124"/>
      <c r="AA309" s="125"/>
      <c r="AB309" s="124"/>
      <c r="AC309" s="125"/>
      <c r="AD309" s="124"/>
      <c r="AE309" s="125"/>
      <c r="AF309" s="124"/>
      <c r="AG309" s="125"/>
      <c r="AH309" s="124"/>
      <c r="AI309" s="125"/>
      <c r="AJ309" s="124"/>
      <c r="AK309" s="125"/>
      <c r="AL309" s="124"/>
      <c r="AM309" s="125"/>
      <c r="AN309" s="124"/>
      <c r="AO309" s="125"/>
      <c r="AP309" s="124"/>
      <c r="AQ309" s="125"/>
      <c r="AR309" s="124"/>
      <c r="AS309" s="125"/>
      <c r="AT309" s="124"/>
      <c r="AU309" s="125"/>
    </row>
    <row r="310" spans="1:47" ht="15">
      <c r="A310" s="122"/>
      <c r="B310" s="128"/>
      <c r="C310" s="124"/>
      <c r="D310" s="124"/>
      <c r="E310" s="125"/>
      <c r="F310" s="124"/>
      <c r="G310" s="125"/>
      <c r="H310" s="124"/>
      <c r="I310" s="125"/>
      <c r="J310" s="124"/>
      <c r="K310" s="125"/>
      <c r="L310" s="124"/>
      <c r="M310" s="125"/>
      <c r="N310" s="124"/>
      <c r="O310" s="125"/>
      <c r="P310" s="124"/>
      <c r="Q310" s="125"/>
      <c r="R310" s="124"/>
      <c r="S310" s="125"/>
      <c r="T310" s="124"/>
      <c r="U310" s="125"/>
      <c r="V310" s="124"/>
      <c r="W310" s="125"/>
      <c r="X310" s="124"/>
      <c r="Y310" s="125"/>
      <c r="Z310" s="124"/>
      <c r="AA310" s="125"/>
      <c r="AB310" s="124"/>
      <c r="AC310" s="125"/>
      <c r="AD310" s="124"/>
      <c r="AE310" s="125"/>
      <c r="AF310" s="124"/>
      <c r="AG310" s="125"/>
      <c r="AH310" s="124"/>
      <c r="AI310" s="125"/>
      <c r="AJ310" s="124"/>
      <c r="AK310" s="125"/>
      <c r="AL310" s="124"/>
      <c r="AM310" s="125"/>
      <c r="AN310" s="124"/>
      <c r="AO310" s="125"/>
      <c r="AP310" s="124"/>
      <c r="AQ310" s="125"/>
      <c r="AR310" s="124"/>
      <c r="AS310" s="125"/>
      <c r="AT310" s="124"/>
      <c r="AU310" s="125"/>
    </row>
    <row r="311" spans="1:47" ht="15">
      <c r="A311" s="122"/>
      <c r="B311" s="128"/>
      <c r="C311" s="124"/>
      <c r="D311" s="124"/>
      <c r="E311" s="125"/>
      <c r="F311" s="124"/>
      <c r="G311" s="125"/>
      <c r="H311" s="124"/>
      <c r="I311" s="125"/>
      <c r="J311" s="124"/>
      <c r="K311" s="125"/>
      <c r="L311" s="124"/>
      <c r="M311" s="125"/>
      <c r="N311" s="124"/>
      <c r="O311" s="125"/>
      <c r="P311" s="124"/>
      <c r="Q311" s="125"/>
      <c r="R311" s="124"/>
      <c r="S311" s="125"/>
      <c r="T311" s="124"/>
      <c r="U311" s="125"/>
      <c r="V311" s="124"/>
      <c r="W311" s="125"/>
      <c r="X311" s="124"/>
      <c r="Y311" s="125"/>
      <c r="Z311" s="124"/>
      <c r="AA311" s="125"/>
      <c r="AB311" s="124"/>
      <c r="AC311" s="125"/>
      <c r="AD311" s="124"/>
      <c r="AE311" s="125"/>
      <c r="AF311" s="124"/>
      <c r="AG311" s="125"/>
      <c r="AH311" s="124"/>
      <c r="AI311" s="125"/>
      <c r="AJ311" s="124"/>
      <c r="AK311" s="125"/>
      <c r="AL311" s="124"/>
      <c r="AM311" s="125"/>
      <c r="AN311" s="124"/>
      <c r="AO311" s="125"/>
      <c r="AP311" s="124"/>
      <c r="AQ311" s="125"/>
      <c r="AR311" s="124"/>
      <c r="AS311" s="125"/>
      <c r="AT311" s="124"/>
      <c r="AU311" s="125"/>
    </row>
    <row r="312" spans="1:47" ht="15">
      <c r="A312" s="122"/>
      <c r="B312" s="128"/>
      <c r="C312" s="124"/>
      <c r="D312" s="124"/>
      <c r="E312" s="125"/>
      <c r="F312" s="124"/>
      <c r="G312" s="125"/>
      <c r="H312" s="124"/>
      <c r="I312" s="125"/>
      <c r="J312" s="124"/>
      <c r="K312" s="125"/>
      <c r="L312" s="124"/>
      <c r="M312" s="125"/>
      <c r="N312" s="124"/>
      <c r="O312" s="125"/>
      <c r="P312" s="124"/>
      <c r="Q312" s="125"/>
      <c r="R312" s="124"/>
      <c r="S312" s="125"/>
      <c r="T312" s="124"/>
      <c r="U312" s="125"/>
      <c r="V312" s="124"/>
      <c r="W312" s="125"/>
      <c r="X312" s="124"/>
      <c r="Y312" s="125"/>
      <c r="Z312" s="124"/>
      <c r="AA312" s="125"/>
      <c r="AB312" s="124"/>
      <c r="AC312" s="125"/>
      <c r="AD312" s="124"/>
      <c r="AE312" s="125"/>
      <c r="AF312" s="124"/>
      <c r="AG312" s="125"/>
      <c r="AH312" s="124"/>
      <c r="AI312" s="125"/>
      <c r="AJ312" s="124"/>
      <c r="AK312" s="125"/>
      <c r="AL312" s="124"/>
      <c r="AM312" s="125"/>
      <c r="AN312" s="124"/>
      <c r="AO312" s="125"/>
      <c r="AP312" s="124"/>
      <c r="AQ312" s="125"/>
      <c r="AR312" s="124"/>
      <c r="AS312" s="125"/>
      <c r="AT312" s="124"/>
      <c r="AU312" s="125"/>
    </row>
    <row r="313" spans="1:47" ht="15">
      <c r="A313" s="122"/>
      <c r="B313" s="128"/>
      <c r="C313" s="124"/>
      <c r="D313" s="124"/>
      <c r="E313" s="125"/>
      <c r="F313" s="124"/>
      <c r="G313" s="125"/>
      <c r="H313" s="124"/>
      <c r="I313" s="125"/>
      <c r="J313" s="124"/>
      <c r="K313" s="125"/>
      <c r="L313" s="124"/>
      <c r="M313" s="125"/>
      <c r="N313" s="124"/>
      <c r="O313" s="125"/>
      <c r="P313" s="124"/>
      <c r="Q313" s="125"/>
      <c r="R313" s="124"/>
      <c r="S313" s="125"/>
      <c r="T313" s="124"/>
      <c r="U313" s="125"/>
      <c r="V313" s="124"/>
      <c r="W313" s="125"/>
      <c r="X313" s="124"/>
      <c r="Y313" s="125"/>
      <c r="Z313" s="124"/>
      <c r="AA313" s="125"/>
      <c r="AB313" s="124"/>
      <c r="AC313" s="125"/>
      <c r="AD313" s="124"/>
      <c r="AE313" s="125"/>
      <c r="AF313" s="124"/>
      <c r="AG313" s="125"/>
      <c r="AH313" s="124"/>
      <c r="AI313" s="125"/>
      <c r="AJ313" s="124"/>
      <c r="AK313" s="125"/>
      <c r="AL313" s="124"/>
      <c r="AM313" s="125"/>
      <c r="AN313" s="124"/>
      <c r="AO313" s="125"/>
      <c r="AP313" s="124"/>
      <c r="AQ313" s="125"/>
      <c r="AR313" s="124"/>
      <c r="AS313" s="125"/>
      <c r="AT313" s="124"/>
      <c r="AU313" s="125"/>
    </row>
    <row r="314" spans="1:47" ht="15">
      <c r="A314" s="122"/>
      <c r="B314" s="128"/>
      <c r="C314" s="124"/>
      <c r="D314" s="124"/>
      <c r="E314" s="125"/>
      <c r="F314" s="124"/>
      <c r="G314" s="125"/>
      <c r="H314" s="124"/>
      <c r="I314" s="125"/>
      <c r="J314" s="124"/>
      <c r="K314" s="125"/>
      <c r="L314" s="124"/>
      <c r="M314" s="125"/>
      <c r="N314" s="124"/>
      <c r="O314" s="125"/>
      <c r="P314" s="124"/>
      <c r="Q314" s="125"/>
      <c r="R314" s="124"/>
      <c r="S314" s="125"/>
      <c r="T314" s="124"/>
      <c r="U314" s="125"/>
      <c r="V314" s="124"/>
      <c r="W314" s="125"/>
      <c r="X314" s="124"/>
      <c r="Y314" s="125"/>
      <c r="Z314" s="124"/>
      <c r="AA314" s="125"/>
      <c r="AB314" s="124"/>
      <c r="AC314" s="125"/>
      <c r="AD314" s="124"/>
      <c r="AE314" s="125"/>
      <c r="AF314" s="124"/>
      <c r="AG314" s="125"/>
      <c r="AH314" s="124"/>
      <c r="AI314" s="125"/>
      <c r="AJ314" s="124"/>
      <c r="AK314" s="125"/>
      <c r="AL314" s="124"/>
      <c r="AM314" s="125"/>
      <c r="AN314" s="124"/>
      <c r="AO314" s="125"/>
      <c r="AP314" s="124"/>
      <c r="AQ314" s="125"/>
      <c r="AR314" s="124"/>
      <c r="AS314" s="125"/>
      <c r="AT314" s="124"/>
      <c r="AU314" s="125"/>
    </row>
    <row r="315" spans="1:47" ht="15">
      <c r="A315" s="122"/>
      <c r="B315" s="128"/>
      <c r="C315" s="124"/>
      <c r="D315" s="124"/>
      <c r="E315" s="125"/>
      <c r="F315" s="124"/>
      <c r="G315" s="125"/>
      <c r="H315" s="124"/>
      <c r="I315" s="125"/>
      <c r="J315" s="124"/>
      <c r="K315" s="125"/>
      <c r="L315" s="124"/>
      <c r="M315" s="125"/>
      <c r="N315" s="124"/>
      <c r="O315" s="125"/>
      <c r="P315" s="124"/>
      <c r="Q315" s="125"/>
      <c r="R315" s="124"/>
      <c r="S315" s="125"/>
      <c r="T315" s="124"/>
      <c r="U315" s="125"/>
      <c r="V315" s="124"/>
      <c r="W315" s="125"/>
      <c r="X315" s="124"/>
      <c r="Y315" s="125"/>
      <c r="Z315" s="124"/>
      <c r="AA315" s="125"/>
      <c r="AB315" s="124"/>
      <c r="AC315" s="125"/>
      <c r="AD315" s="124"/>
      <c r="AE315" s="125"/>
      <c r="AF315" s="124"/>
      <c r="AG315" s="125"/>
      <c r="AH315" s="124"/>
      <c r="AI315" s="125"/>
      <c r="AJ315" s="124"/>
      <c r="AK315" s="125"/>
      <c r="AL315" s="124"/>
      <c r="AM315" s="125"/>
      <c r="AN315" s="124"/>
      <c r="AO315" s="125"/>
      <c r="AP315" s="124"/>
      <c r="AQ315" s="125"/>
      <c r="AR315" s="124"/>
      <c r="AS315" s="125"/>
      <c r="AT315" s="124"/>
      <c r="AU315" s="125"/>
    </row>
    <row r="316" spans="1:47" ht="15">
      <c r="A316" s="122"/>
      <c r="B316" s="128"/>
      <c r="C316" s="124"/>
      <c r="D316" s="124"/>
      <c r="E316" s="125"/>
      <c r="F316" s="124"/>
      <c r="G316" s="125"/>
      <c r="H316" s="124"/>
      <c r="I316" s="125"/>
      <c r="J316" s="124"/>
      <c r="K316" s="125"/>
      <c r="L316" s="124"/>
      <c r="M316" s="125"/>
      <c r="N316" s="124"/>
      <c r="O316" s="125"/>
      <c r="P316" s="124"/>
      <c r="Q316" s="125"/>
      <c r="R316" s="124"/>
      <c r="S316" s="125"/>
      <c r="T316" s="124"/>
      <c r="U316" s="125"/>
      <c r="V316" s="124"/>
      <c r="W316" s="125"/>
      <c r="X316" s="124"/>
      <c r="Y316" s="125"/>
      <c r="Z316" s="124"/>
      <c r="AA316" s="125"/>
      <c r="AB316" s="124"/>
      <c r="AC316" s="125"/>
      <c r="AD316" s="124"/>
      <c r="AE316" s="125"/>
      <c r="AF316" s="124"/>
      <c r="AG316" s="125"/>
      <c r="AH316" s="124"/>
      <c r="AI316" s="125"/>
      <c r="AJ316" s="124"/>
      <c r="AK316" s="125"/>
      <c r="AL316" s="124"/>
      <c r="AM316" s="125"/>
      <c r="AN316" s="124"/>
      <c r="AO316" s="125"/>
      <c r="AP316" s="124"/>
      <c r="AQ316" s="125"/>
      <c r="AR316" s="124"/>
      <c r="AS316" s="125"/>
      <c r="AT316" s="124"/>
      <c r="AU316" s="125"/>
    </row>
    <row r="317" spans="1:47" ht="15">
      <c r="A317" s="122"/>
      <c r="B317" s="128"/>
      <c r="C317" s="124"/>
      <c r="D317" s="124"/>
      <c r="E317" s="125"/>
      <c r="F317" s="124"/>
      <c r="G317" s="125"/>
      <c r="H317" s="124"/>
      <c r="I317" s="125"/>
      <c r="J317" s="124"/>
      <c r="K317" s="125"/>
      <c r="L317" s="124"/>
      <c r="M317" s="125"/>
      <c r="N317" s="124"/>
      <c r="O317" s="125"/>
      <c r="P317" s="124"/>
      <c r="Q317" s="125"/>
      <c r="R317" s="124"/>
      <c r="S317" s="125"/>
      <c r="T317" s="124"/>
      <c r="U317" s="125"/>
      <c r="V317" s="124"/>
      <c r="W317" s="125"/>
      <c r="X317" s="124"/>
      <c r="Y317" s="125"/>
      <c r="Z317" s="124"/>
      <c r="AA317" s="125"/>
      <c r="AB317" s="124"/>
      <c r="AC317" s="125"/>
      <c r="AD317" s="124"/>
      <c r="AE317" s="125"/>
      <c r="AF317" s="124"/>
      <c r="AG317" s="125"/>
      <c r="AH317" s="124"/>
      <c r="AI317" s="125"/>
      <c r="AJ317" s="124"/>
      <c r="AK317" s="125"/>
      <c r="AL317" s="124"/>
      <c r="AM317" s="125"/>
      <c r="AN317" s="124"/>
      <c r="AO317" s="125"/>
      <c r="AP317" s="124"/>
      <c r="AQ317" s="125"/>
      <c r="AR317" s="124"/>
      <c r="AS317" s="125"/>
      <c r="AT317" s="124"/>
      <c r="AU317" s="125"/>
    </row>
    <row r="318" spans="1:47" ht="15">
      <c r="A318" s="122"/>
      <c r="B318" s="128"/>
      <c r="C318" s="124"/>
      <c r="D318" s="124"/>
      <c r="E318" s="125"/>
      <c r="F318" s="124"/>
      <c r="G318" s="125"/>
      <c r="H318" s="124"/>
      <c r="I318" s="125"/>
      <c r="J318" s="124"/>
      <c r="K318" s="125"/>
      <c r="L318" s="124"/>
      <c r="M318" s="125"/>
      <c r="N318" s="124"/>
      <c r="O318" s="125"/>
      <c r="P318" s="124"/>
      <c r="Q318" s="125"/>
      <c r="R318" s="124"/>
      <c r="S318" s="125"/>
      <c r="T318" s="124"/>
      <c r="U318" s="125"/>
      <c r="V318" s="124"/>
      <c r="W318" s="125"/>
      <c r="X318" s="124"/>
      <c r="Y318" s="125"/>
      <c r="Z318" s="124"/>
      <c r="AA318" s="125"/>
      <c r="AB318" s="124"/>
      <c r="AC318" s="125"/>
      <c r="AD318" s="124"/>
      <c r="AE318" s="125"/>
      <c r="AF318" s="124"/>
      <c r="AG318" s="125"/>
      <c r="AH318" s="124"/>
      <c r="AI318" s="125"/>
      <c r="AJ318" s="124"/>
      <c r="AK318" s="125"/>
      <c r="AL318" s="124"/>
      <c r="AM318" s="125"/>
      <c r="AN318" s="124"/>
      <c r="AO318" s="125"/>
      <c r="AP318" s="124"/>
      <c r="AQ318" s="125"/>
      <c r="AR318" s="124"/>
      <c r="AS318" s="125"/>
      <c r="AT318" s="124"/>
      <c r="AU318" s="125"/>
    </row>
    <row r="319" spans="1:47" ht="15">
      <c r="A319" s="122"/>
      <c r="B319" s="128"/>
      <c r="C319" s="124"/>
      <c r="D319" s="124"/>
      <c r="E319" s="125"/>
      <c r="F319" s="124"/>
      <c r="G319" s="125"/>
      <c r="H319" s="124"/>
      <c r="I319" s="125"/>
      <c r="J319" s="124"/>
      <c r="K319" s="125"/>
      <c r="L319" s="124"/>
      <c r="M319" s="125"/>
      <c r="N319" s="124"/>
      <c r="O319" s="125"/>
      <c r="P319" s="124"/>
      <c r="Q319" s="125"/>
      <c r="R319" s="124"/>
      <c r="S319" s="125"/>
      <c r="T319" s="124"/>
      <c r="U319" s="125"/>
      <c r="V319" s="124"/>
      <c r="W319" s="125"/>
      <c r="X319" s="124"/>
      <c r="Y319" s="125"/>
      <c r="Z319" s="124"/>
      <c r="AA319" s="125"/>
      <c r="AB319" s="124"/>
      <c r="AC319" s="125"/>
      <c r="AD319" s="124"/>
      <c r="AE319" s="125"/>
      <c r="AF319" s="124"/>
      <c r="AG319" s="125"/>
      <c r="AH319" s="124"/>
      <c r="AI319" s="125"/>
      <c r="AJ319" s="124"/>
      <c r="AK319" s="125"/>
      <c r="AL319" s="124"/>
      <c r="AM319" s="125"/>
      <c r="AN319" s="124"/>
      <c r="AO319" s="125"/>
      <c r="AP319" s="124"/>
      <c r="AQ319" s="125"/>
      <c r="AR319" s="124"/>
      <c r="AS319" s="125"/>
      <c r="AT319" s="124"/>
      <c r="AU319" s="125"/>
    </row>
    <row r="320" spans="1:47" ht="15">
      <c r="A320" s="122"/>
      <c r="B320" s="128"/>
      <c r="C320" s="124"/>
      <c r="D320" s="124"/>
      <c r="E320" s="125"/>
      <c r="F320" s="124"/>
      <c r="G320" s="125"/>
      <c r="H320" s="124"/>
      <c r="I320" s="125"/>
      <c r="J320" s="124"/>
      <c r="K320" s="125"/>
      <c r="L320" s="124"/>
      <c r="M320" s="125"/>
      <c r="N320" s="124"/>
      <c r="O320" s="125"/>
      <c r="P320" s="124"/>
      <c r="Q320" s="125"/>
      <c r="R320" s="124"/>
      <c r="S320" s="125"/>
      <c r="T320" s="124"/>
      <c r="U320" s="125"/>
      <c r="V320" s="124"/>
      <c r="W320" s="125"/>
      <c r="X320" s="124"/>
      <c r="Y320" s="125"/>
      <c r="Z320" s="124"/>
      <c r="AA320" s="125"/>
      <c r="AB320" s="124"/>
      <c r="AC320" s="125"/>
      <c r="AD320" s="124"/>
      <c r="AE320" s="125"/>
      <c r="AF320" s="124"/>
      <c r="AG320" s="125"/>
      <c r="AH320" s="124"/>
      <c r="AI320" s="125"/>
      <c r="AJ320" s="124"/>
      <c r="AK320" s="125"/>
      <c r="AL320" s="124"/>
      <c r="AM320" s="125"/>
      <c r="AN320" s="124"/>
      <c r="AO320" s="125"/>
      <c r="AP320" s="124"/>
      <c r="AQ320" s="125"/>
      <c r="AR320" s="124"/>
      <c r="AS320" s="125"/>
      <c r="AT320" s="124"/>
      <c r="AU320" s="125"/>
    </row>
    <row r="321" spans="1:48" ht="15">
      <c r="A321" s="122"/>
      <c r="B321" s="128"/>
      <c r="C321" s="124"/>
      <c r="D321" s="124"/>
      <c r="E321" s="125"/>
      <c r="F321" s="124"/>
      <c r="G321" s="125"/>
      <c r="H321" s="124"/>
      <c r="I321" s="125"/>
      <c r="J321" s="124"/>
      <c r="K321" s="125"/>
      <c r="L321" s="124"/>
      <c r="M321" s="125"/>
      <c r="N321" s="124"/>
      <c r="O321" s="125"/>
      <c r="P321" s="124"/>
      <c r="Q321" s="125"/>
      <c r="R321" s="124"/>
      <c r="S321" s="125"/>
      <c r="T321" s="124"/>
      <c r="U321" s="125"/>
      <c r="V321" s="124"/>
      <c r="W321" s="125"/>
      <c r="X321" s="124"/>
      <c r="Y321" s="125"/>
      <c r="Z321" s="124"/>
      <c r="AA321" s="125"/>
      <c r="AB321" s="124"/>
      <c r="AC321" s="125"/>
      <c r="AD321" s="124"/>
      <c r="AE321" s="125"/>
      <c r="AF321" s="124"/>
      <c r="AG321" s="125"/>
      <c r="AH321" s="124"/>
      <c r="AI321" s="125"/>
      <c r="AJ321" s="124"/>
      <c r="AK321" s="125"/>
      <c r="AL321" s="124"/>
      <c r="AM321" s="125"/>
      <c r="AN321" s="124"/>
      <c r="AO321" s="125"/>
      <c r="AP321" s="124"/>
      <c r="AQ321" s="125"/>
      <c r="AR321" s="124"/>
      <c r="AS321" s="125"/>
      <c r="AT321" s="124"/>
      <c r="AU321" s="125"/>
    </row>
    <row r="322" spans="1:48" ht="15">
      <c r="A322" s="122"/>
      <c r="B322" s="128"/>
      <c r="C322" s="124"/>
      <c r="D322" s="124"/>
      <c r="E322" s="125"/>
      <c r="F322" s="124"/>
      <c r="G322" s="125"/>
      <c r="H322" s="124"/>
      <c r="I322" s="125"/>
      <c r="J322" s="124"/>
      <c r="K322" s="125"/>
      <c r="L322" s="124"/>
      <c r="M322" s="125"/>
      <c r="N322" s="124"/>
      <c r="O322" s="125"/>
      <c r="P322" s="124"/>
      <c r="Q322" s="125"/>
      <c r="R322" s="124"/>
      <c r="S322" s="125"/>
      <c r="T322" s="124"/>
      <c r="U322" s="125"/>
      <c r="V322" s="124"/>
      <c r="W322" s="125"/>
      <c r="X322" s="124"/>
      <c r="Y322" s="125"/>
      <c r="Z322" s="124"/>
      <c r="AA322" s="125"/>
      <c r="AB322" s="124"/>
      <c r="AC322" s="125"/>
      <c r="AD322" s="124"/>
      <c r="AE322" s="125"/>
      <c r="AF322" s="124"/>
      <c r="AG322" s="125"/>
      <c r="AH322" s="124"/>
      <c r="AI322" s="125"/>
      <c r="AJ322" s="124"/>
      <c r="AK322" s="125"/>
      <c r="AL322" s="124"/>
      <c r="AM322" s="125"/>
      <c r="AN322" s="124"/>
      <c r="AO322" s="125"/>
      <c r="AP322" s="124"/>
      <c r="AQ322" s="125"/>
      <c r="AR322" s="124"/>
      <c r="AS322" s="125"/>
      <c r="AT322" s="124"/>
      <c r="AU322" s="125"/>
    </row>
    <row r="323" spans="1:48" ht="15">
      <c r="A323" s="122"/>
      <c r="B323" s="128"/>
      <c r="C323" s="124"/>
      <c r="D323" s="124"/>
      <c r="E323" s="125"/>
      <c r="F323" s="124"/>
      <c r="G323" s="125"/>
      <c r="H323" s="124"/>
      <c r="I323" s="125"/>
      <c r="J323" s="124"/>
      <c r="K323" s="125"/>
      <c r="L323" s="124"/>
      <c r="M323" s="125"/>
      <c r="N323" s="124"/>
      <c r="O323" s="125"/>
      <c r="P323" s="124"/>
      <c r="Q323" s="125"/>
      <c r="R323" s="124"/>
      <c r="S323" s="125"/>
      <c r="T323" s="124"/>
      <c r="U323" s="125"/>
      <c r="V323" s="124"/>
      <c r="W323" s="125"/>
      <c r="X323" s="124"/>
      <c r="Y323" s="125"/>
      <c r="Z323" s="124"/>
      <c r="AA323" s="125"/>
      <c r="AB323" s="124"/>
      <c r="AC323" s="125"/>
      <c r="AD323" s="124"/>
      <c r="AE323" s="125"/>
      <c r="AF323" s="124"/>
      <c r="AG323" s="125"/>
      <c r="AH323" s="124"/>
      <c r="AI323" s="125"/>
      <c r="AJ323" s="124"/>
      <c r="AK323" s="125"/>
      <c r="AL323" s="124"/>
      <c r="AM323" s="125"/>
      <c r="AN323" s="124"/>
      <c r="AO323" s="125"/>
      <c r="AP323" s="124"/>
      <c r="AQ323" s="125"/>
      <c r="AR323" s="124"/>
      <c r="AS323" s="125"/>
      <c r="AT323" s="124"/>
      <c r="AU323" s="125"/>
    </row>
    <row r="324" spans="1:48" ht="15">
      <c r="A324" s="122"/>
      <c r="B324" s="128"/>
      <c r="C324" s="124"/>
      <c r="D324" s="124"/>
      <c r="E324" s="125"/>
      <c r="F324" s="124"/>
      <c r="G324" s="125"/>
      <c r="H324" s="124"/>
      <c r="I324" s="125"/>
      <c r="J324" s="124"/>
      <c r="K324" s="125"/>
      <c r="L324" s="124"/>
      <c r="M324" s="125"/>
      <c r="N324" s="124"/>
      <c r="O324" s="125"/>
      <c r="P324" s="124"/>
      <c r="Q324" s="125"/>
      <c r="R324" s="124"/>
      <c r="S324" s="125"/>
      <c r="T324" s="124"/>
      <c r="U324" s="125"/>
      <c r="V324" s="124"/>
      <c r="W324" s="125"/>
      <c r="X324" s="124"/>
      <c r="Y324" s="125"/>
      <c r="Z324" s="124"/>
      <c r="AA324" s="125"/>
      <c r="AB324" s="124"/>
      <c r="AC324" s="125"/>
      <c r="AD324" s="124"/>
      <c r="AE324" s="125"/>
      <c r="AF324" s="124"/>
      <c r="AG324" s="125"/>
      <c r="AH324" s="124"/>
      <c r="AI324" s="125"/>
      <c r="AJ324" s="124"/>
      <c r="AK324" s="125"/>
      <c r="AL324" s="124"/>
      <c r="AM324" s="125"/>
      <c r="AN324" s="124"/>
      <c r="AO324" s="125"/>
      <c r="AP324" s="124"/>
      <c r="AQ324" s="125"/>
      <c r="AR324" s="124"/>
      <c r="AS324" s="125"/>
      <c r="AT324" s="124"/>
      <c r="AU324" s="125"/>
    </row>
    <row r="325" spans="1:48" ht="15">
      <c r="A325" s="122"/>
      <c r="B325" s="128"/>
      <c r="C325" s="124"/>
      <c r="D325" s="124"/>
      <c r="E325" s="125"/>
      <c r="F325" s="124"/>
      <c r="G325" s="125"/>
      <c r="H325" s="124"/>
      <c r="I325" s="125"/>
      <c r="J325" s="124"/>
      <c r="K325" s="125"/>
      <c r="L325" s="124"/>
      <c r="M325" s="125"/>
      <c r="N325" s="124"/>
      <c r="O325" s="125"/>
      <c r="P325" s="124"/>
      <c r="Q325" s="125"/>
      <c r="R325" s="124"/>
      <c r="S325" s="125"/>
      <c r="T325" s="124"/>
      <c r="U325" s="125"/>
      <c r="V325" s="124"/>
      <c r="W325" s="125"/>
      <c r="X325" s="124"/>
      <c r="Y325" s="125"/>
      <c r="Z325" s="124"/>
      <c r="AA325" s="125"/>
      <c r="AB325" s="124"/>
      <c r="AC325" s="125"/>
      <c r="AD325" s="124"/>
      <c r="AE325" s="125"/>
      <c r="AF325" s="124"/>
      <c r="AG325" s="125"/>
      <c r="AH325" s="124"/>
      <c r="AI325" s="125"/>
      <c r="AJ325" s="124"/>
      <c r="AK325" s="125"/>
      <c r="AL325" s="124"/>
      <c r="AM325" s="125"/>
      <c r="AN325" s="124"/>
      <c r="AO325" s="125"/>
      <c r="AP325" s="124"/>
      <c r="AQ325" s="125"/>
      <c r="AR325" s="124"/>
      <c r="AS325" s="125"/>
      <c r="AT325" s="124"/>
      <c r="AU325" s="125"/>
    </row>
    <row r="326" spans="1:48" ht="15">
      <c r="A326" s="122"/>
      <c r="B326" s="128"/>
      <c r="C326" s="124"/>
      <c r="D326" s="124"/>
      <c r="E326" s="125"/>
      <c r="F326" s="124"/>
      <c r="G326" s="125"/>
      <c r="H326" s="124"/>
      <c r="I326" s="125"/>
      <c r="J326" s="124"/>
      <c r="K326" s="125"/>
      <c r="L326" s="124"/>
      <c r="M326" s="125"/>
      <c r="N326" s="124"/>
      <c r="O326" s="125"/>
      <c r="P326" s="124"/>
      <c r="Q326" s="125"/>
      <c r="R326" s="124"/>
      <c r="S326" s="125"/>
      <c r="T326" s="124"/>
      <c r="U326" s="125"/>
      <c r="V326" s="124"/>
      <c r="W326" s="125"/>
      <c r="X326" s="124"/>
      <c r="Y326" s="125"/>
      <c r="Z326" s="124"/>
      <c r="AA326" s="125"/>
      <c r="AB326" s="124"/>
      <c r="AC326" s="125"/>
      <c r="AD326" s="124"/>
      <c r="AE326" s="125"/>
      <c r="AF326" s="124"/>
      <c r="AG326" s="125"/>
      <c r="AH326" s="124"/>
      <c r="AI326" s="125"/>
      <c r="AJ326" s="124"/>
      <c r="AK326" s="125"/>
      <c r="AL326" s="124"/>
      <c r="AM326" s="125"/>
      <c r="AN326" s="124"/>
      <c r="AO326" s="125"/>
      <c r="AP326" s="124"/>
      <c r="AQ326" s="125"/>
      <c r="AR326" s="124"/>
      <c r="AS326" s="125"/>
      <c r="AT326" s="124"/>
      <c r="AU326" s="125"/>
    </row>
    <row r="327" spans="1:48" ht="15">
      <c r="A327" s="122"/>
      <c r="B327" s="128"/>
      <c r="C327" s="124"/>
      <c r="D327" s="124"/>
      <c r="E327" s="125"/>
      <c r="F327" s="124"/>
      <c r="G327" s="125"/>
      <c r="H327" s="124"/>
      <c r="I327" s="125"/>
      <c r="J327" s="124"/>
      <c r="K327" s="125"/>
      <c r="L327" s="124"/>
      <c r="M327" s="125"/>
      <c r="N327" s="124"/>
      <c r="O327" s="125"/>
      <c r="P327" s="124"/>
      <c r="Q327" s="125"/>
      <c r="R327" s="124"/>
      <c r="S327" s="125"/>
      <c r="T327" s="124"/>
      <c r="U327" s="125"/>
      <c r="V327" s="124"/>
      <c r="W327" s="125"/>
      <c r="X327" s="124"/>
      <c r="Y327" s="125"/>
      <c r="Z327" s="124"/>
      <c r="AA327" s="125"/>
      <c r="AB327" s="124"/>
      <c r="AC327" s="125"/>
      <c r="AD327" s="124"/>
      <c r="AE327" s="125"/>
      <c r="AF327" s="124"/>
      <c r="AG327" s="125"/>
      <c r="AH327" s="124"/>
      <c r="AI327" s="125"/>
      <c r="AJ327" s="124"/>
      <c r="AK327" s="125"/>
      <c r="AL327" s="124"/>
      <c r="AM327" s="125"/>
      <c r="AN327" s="124"/>
      <c r="AO327" s="125"/>
      <c r="AP327" s="124"/>
      <c r="AQ327" s="125"/>
      <c r="AR327" s="124"/>
      <c r="AS327" s="125"/>
      <c r="AT327" s="124"/>
      <c r="AU327" s="125"/>
    </row>
    <row r="328" spans="1:48" ht="15">
      <c r="A328" s="122"/>
      <c r="B328" s="128"/>
      <c r="C328" s="124"/>
      <c r="D328" s="124"/>
      <c r="E328" s="125"/>
      <c r="F328" s="124"/>
      <c r="G328" s="125"/>
      <c r="H328" s="124"/>
      <c r="I328" s="125"/>
      <c r="J328" s="124"/>
      <c r="K328" s="125"/>
      <c r="L328" s="124"/>
      <c r="M328" s="125"/>
      <c r="N328" s="124"/>
      <c r="O328" s="125"/>
      <c r="P328" s="124"/>
      <c r="Q328" s="125"/>
      <c r="R328" s="124"/>
      <c r="S328" s="125"/>
      <c r="T328" s="124"/>
      <c r="U328" s="125"/>
      <c r="V328" s="124"/>
      <c r="W328" s="125"/>
      <c r="X328" s="124"/>
      <c r="Y328" s="125"/>
      <c r="Z328" s="124"/>
      <c r="AA328" s="125"/>
      <c r="AB328" s="124"/>
      <c r="AC328" s="125"/>
      <c r="AD328" s="124"/>
      <c r="AE328" s="125"/>
      <c r="AF328" s="124"/>
      <c r="AG328" s="125"/>
      <c r="AH328" s="124"/>
      <c r="AI328" s="125"/>
      <c r="AJ328" s="124"/>
      <c r="AK328" s="125"/>
      <c r="AL328" s="124"/>
      <c r="AM328" s="125"/>
      <c r="AN328" s="124"/>
      <c r="AO328" s="125"/>
      <c r="AP328" s="124"/>
      <c r="AQ328" s="125"/>
      <c r="AR328" s="124"/>
      <c r="AS328" s="125"/>
      <c r="AT328" s="124"/>
      <c r="AU328" s="125"/>
    </row>
    <row r="329" spans="1:48" ht="15">
      <c r="A329" s="122"/>
      <c r="B329" s="128"/>
      <c r="C329" s="124"/>
      <c r="D329" s="124"/>
      <c r="E329" s="125"/>
      <c r="F329" s="124"/>
      <c r="G329" s="125"/>
      <c r="H329" s="124"/>
      <c r="I329" s="125"/>
      <c r="J329" s="124"/>
      <c r="K329" s="125"/>
      <c r="L329" s="124"/>
      <c r="M329" s="125"/>
      <c r="N329" s="124"/>
      <c r="O329" s="125"/>
      <c r="P329" s="124"/>
      <c r="Q329" s="125"/>
      <c r="R329" s="124"/>
      <c r="S329" s="125"/>
      <c r="T329" s="124"/>
      <c r="U329" s="125"/>
      <c r="V329" s="124"/>
      <c r="W329" s="125"/>
      <c r="X329" s="124"/>
      <c r="Y329" s="125"/>
      <c r="Z329" s="124"/>
      <c r="AA329" s="125"/>
      <c r="AB329" s="124"/>
      <c r="AC329" s="125"/>
      <c r="AD329" s="124"/>
      <c r="AE329" s="125"/>
      <c r="AF329" s="124"/>
      <c r="AG329" s="125"/>
      <c r="AH329" s="124"/>
      <c r="AI329" s="125"/>
      <c r="AJ329" s="124"/>
      <c r="AK329" s="125"/>
      <c r="AL329" s="124"/>
      <c r="AM329" s="125"/>
      <c r="AN329" s="124"/>
      <c r="AO329" s="125"/>
      <c r="AP329" s="124"/>
      <c r="AQ329" s="125"/>
      <c r="AR329" s="124"/>
      <c r="AS329" s="125"/>
      <c r="AT329" s="124"/>
      <c r="AU329" s="125"/>
    </row>
    <row r="330" spans="1:48" ht="15">
      <c r="A330" s="122"/>
      <c r="B330" s="128"/>
      <c r="C330" s="124"/>
      <c r="D330" s="124"/>
      <c r="E330" s="125"/>
      <c r="F330" s="124"/>
      <c r="G330" s="125"/>
      <c r="H330" s="124"/>
      <c r="I330" s="125"/>
      <c r="J330" s="124"/>
      <c r="K330" s="125"/>
      <c r="L330" s="124"/>
      <c r="M330" s="125"/>
      <c r="N330" s="124"/>
      <c r="O330" s="125"/>
      <c r="P330" s="124"/>
      <c r="Q330" s="125"/>
      <c r="R330" s="124"/>
      <c r="S330" s="125"/>
      <c r="T330" s="124"/>
      <c r="U330" s="125"/>
      <c r="V330" s="124"/>
      <c r="W330" s="125"/>
      <c r="X330" s="124"/>
      <c r="Y330" s="125"/>
      <c r="Z330" s="124"/>
      <c r="AA330" s="125"/>
      <c r="AB330" s="124"/>
      <c r="AC330" s="125"/>
      <c r="AD330" s="124"/>
      <c r="AE330" s="125"/>
      <c r="AF330" s="124"/>
      <c r="AG330" s="125"/>
      <c r="AH330" s="124"/>
      <c r="AI330" s="125"/>
      <c r="AJ330" s="124"/>
      <c r="AK330" s="125"/>
      <c r="AL330" s="124"/>
      <c r="AM330" s="125"/>
      <c r="AN330" s="124"/>
      <c r="AO330" s="125"/>
      <c r="AP330" s="124"/>
      <c r="AQ330" s="125"/>
      <c r="AR330" s="124"/>
      <c r="AS330" s="125"/>
      <c r="AT330" s="124"/>
      <c r="AU330" s="125"/>
    </row>
    <row r="331" spans="1:48" ht="15">
      <c r="A331" s="122"/>
      <c r="B331" s="128"/>
      <c r="C331" s="124"/>
      <c r="D331" s="124"/>
      <c r="E331" s="125"/>
      <c r="F331" s="124"/>
      <c r="G331" s="125"/>
      <c r="H331" s="124"/>
      <c r="I331" s="125"/>
      <c r="J331" s="124"/>
      <c r="K331" s="125"/>
      <c r="L331" s="124"/>
      <c r="M331" s="125"/>
      <c r="N331" s="124"/>
      <c r="O331" s="125"/>
      <c r="P331" s="124"/>
      <c r="Q331" s="125"/>
      <c r="R331" s="124"/>
      <c r="S331" s="125"/>
      <c r="T331" s="124"/>
      <c r="U331" s="125"/>
      <c r="V331" s="124"/>
      <c r="W331" s="125"/>
      <c r="X331" s="124"/>
      <c r="Y331" s="125"/>
      <c r="Z331" s="124"/>
      <c r="AA331" s="125"/>
      <c r="AB331" s="124"/>
      <c r="AC331" s="125"/>
      <c r="AD331" s="124"/>
      <c r="AE331" s="125"/>
      <c r="AF331" s="124"/>
      <c r="AG331" s="125"/>
      <c r="AH331" s="124"/>
      <c r="AI331" s="125"/>
      <c r="AJ331" s="124"/>
      <c r="AK331" s="125"/>
      <c r="AL331" s="124"/>
      <c r="AM331" s="125"/>
      <c r="AN331" s="124"/>
      <c r="AO331" s="125"/>
      <c r="AP331" s="124"/>
      <c r="AQ331" s="125"/>
      <c r="AR331" s="124"/>
      <c r="AS331" s="125"/>
      <c r="AT331" s="124"/>
      <c r="AU331" s="125"/>
    </row>
    <row r="332" spans="1:48" ht="15">
      <c r="A332" s="122"/>
      <c r="B332" s="128"/>
      <c r="C332" s="124"/>
      <c r="D332" s="124"/>
      <c r="E332" s="125"/>
      <c r="F332" s="124"/>
      <c r="G332" s="125"/>
      <c r="H332" s="124"/>
      <c r="I332" s="125"/>
      <c r="J332" s="124"/>
      <c r="K332" s="125"/>
      <c r="L332" s="124"/>
      <c r="M332" s="125"/>
      <c r="N332" s="124"/>
      <c r="O332" s="125"/>
      <c r="P332" s="124"/>
      <c r="Q332" s="125"/>
      <c r="R332" s="124"/>
      <c r="S332" s="125"/>
      <c r="T332" s="124"/>
      <c r="U332" s="125"/>
      <c r="V332" s="124"/>
      <c r="W332" s="125"/>
      <c r="X332" s="124"/>
      <c r="Y332" s="125"/>
      <c r="Z332" s="124"/>
      <c r="AA332" s="125"/>
      <c r="AB332" s="124"/>
      <c r="AC332" s="125"/>
      <c r="AD332" s="124"/>
      <c r="AE332" s="125"/>
      <c r="AF332" s="124"/>
      <c r="AG332" s="125"/>
      <c r="AH332" s="124"/>
      <c r="AI332" s="125"/>
      <c r="AJ332" s="124"/>
      <c r="AK332" s="125"/>
      <c r="AL332" s="124"/>
      <c r="AM332" s="125"/>
      <c r="AN332" s="124"/>
      <c r="AO332" s="125"/>
      <c r="AP332" s="124"/>
      <c r="AQ332" s="125"/>
      <c r="AR332" s="124"/>
      <c r="AS332" s="125"/>
      <c r="AT332" s="124"/>
      <c r="AU332" s="125"/>
    </row>
    <row r="333" spans="1:48" ht="15">
      <c r="A333" s="122"/>
      <c r="B333" s="128"/>
      <c r="C333" s="124"/>
      <c r="D333" s="124"/>
      <c r="E333" s="125"/>
      <c r="F333" s="124"/>
      <c r="G333" s="125"/>
      <c r="H333" s="124"/>
      <c r="I333" s="125"/>
      <c r="J333" s="124"/>
      <c r="K333" s="125"/>
      <c r="L333" s="124"/>
      <c r="M333" s="125"/>
      <c r="N333" s="124"/>
      <c r="O333" s="125"/>
      <c r="P333" s="124"/>
      <c r="Q333" s="125"/>
      <c r="R333" s="124"/>
      <c r="S333" s="125"/>
      <c r="T333" s="124"/>
      <c r="U333" s="125"/>
      <c r="V333" s="124"/>
      <c r="W333" s="125"/>
      <c r="X333" s="124"/>
      <c r="Y333" s="125"/>
      <c r="Z333" s="124"/>
      <c r="AA333" s="125"/>
      <c r="AB333" s="124"/>
      <c r="AC333" s="125"/>
      <c r="AD333" s="124"/>
      <c r="AE333" s="125"/>
      <c r="AF333" s="124"/>
      <c r="AG333" s="125"/>
      <c r="AH333" s="124"/>
      <c r="AI333" s="125"/>
      <c r="AJ333" s="124"/>
      <c r="AK333" s="125"/>
      <c r="AL333" s="124"/>
      <c r="AM333" s="125"/>
      <c r="AN333" s="124"/>
      <c r="AO333" s="125"/>
      <c r="AP333" s="124"/>
      <c r="AQ333" s="125"/>
      <c r="AR333" s="124"/>
      <c r="AS333" s="125"/>
      <c r="AT333" s="124"/>
      <c r="AU333" s="125"/>
    </row>
    <row r="334" spans="1:48" ht="15">
      <c r="A334" s="122"/>
      <c r="B334" s="128"/>
      <c r="C334" s="124"/>
      <c r="D334" s="124"/>
      <c r="E334" s="125"/>
      <c r="F334" s="124"/>
      <c r="G334" s="125"/>
      <c r="H334" s="124"/>
      <c r="I334" s="125"/>
      <c r="J334" s="124"/>
      <c r="K334" s="125"/>
      <c r="L334" s="124"/>
      <c r="M334" s="125"/>
      <c r="N334" s="124"/>
      <c r="O334" s="125"/>
      <c r="P334" s="124"/>
      <c r="Q334" s="125"/>
      <c r="R334" s="124"/>
      <c r="S334" s="125"/>
      <c r="T334" s="124"/>
      <c r="U334" s="125"/>
      <c r="V334" s="124"/>
      <c r="W334" s="125"/>
      <c r="X334" s="124"/>
      <c r="Y334" s="125"/>
      <c r="Z334" s="124"/>
      <c r="AA334" s="125"/>
      <c r="AB334" s="124"/>
      <c r="AC334" s="125"/>
      <c r="AD334" s="124"/>
      <c r="AE334" s="125"/>
      <c r="AF334" s="124"/>
      <c r="AG334" s="125"/>
      <c r="AH334" s="124"/>
      <c r="AI334" s="125"/>
      <c r="AJ334" s="124"/>
      <c r="AK334" s="125"/>
      <c r="AL334" s="124"/>
      <c r="AM334" s="125"/>
      <c r="AN334" s="124"/>
      <c r="AO334" s="125"/>
      <c r="AP334" s="124"/>
      <c r="AQ334" s="125"/>
      <c r="AR334" s="124"/>
      <c r="AS334" s="125"/>
      <c r="AT334" s="124"/>
      <c r="AU334" s="125"/>
    </row>
    <row r="335" spans="1:48" ht="15">
      <c r="A335" s="122"/>
      <c r="B335" s="128"/>
      <c r="C335" s="124"/>
      <c r="D335" s="124"/>
      <c r="E335" s="125"/>
      <c r="F335" s="124"/>
      <c r="G335" s="125"/>
      <c r="H335" s="124"/>
      <c r="I335" s="125"/>
      <c r="J335" s="124"/>
      <c r="K335" s="125"/>
      <c r="L335" s="124"/>
      <c r="M335" s="125"/>
      <c r="N335" s="124"/>
      <c r="O335" s="125"/>
      <c r="P335" s="124"/>
      <c r="Q335" s="125"/>
      <c r="R335" s="124"/>
      <c r="S335" s="125"/>
      <c r="T335" s="124"/>
      <c r="U335" s="125"/>
      <c r="V335" s="124"/>
      <c r="W335" s="125"/>
      <c r="X335" s="124"/>
      <c r="Y335" s="125"/>
      <c r="Z335" s="124"/>
      <c r="AA335" s="125"/>
      <c r="AB335" s="124"/>
      <c r="AC335" s="125"/>
      <c r="AD335" s="124"/>
      <c r="AE335" s="125"/>
      <c r="AF335" s="124"/>
      <c r="AG335" s="125"/>
      <c r="AH335" s="124"/>
      <c r="AI335" s="125"/>
      <c r="AJ335" s="124"/>
      <c r="AK335" s="125"/>
      <c r="AL335" s="124"/>
      <c r="AM335" s="125"/>
      <c r="AN335" s="124"/>
      <c r="AO335" s="125"/>
      <c r="AP335" s="124"/>
      <c r="AQ335" s="125"/>
      <c r="AR335" s="124"/>
      <c r="AS335" s="125"/>
      <c r="AT335" s="124"/>
      <c r="AU335" s="125"/>
    </row>
    <row r="336" spans="1:48" ht="15">
      <c r="A336" s="122"/>
      <c r="B336" s="128"/>
      <c r="C336" s="124"/>
      <c r="D336" s="124"/>
      <c r="E336" s="125">
        <f>D336/$C$3</f>
        <v>0</v>
      </c>
      <c r="F336" s="124"/>
      <c r="G336" s="125">
        <f>F336/$C$3</f>
        <v>0</v>
      </c>
      <c r="H336" s="124"/>
      <c r="I336" s="125">
        <f>H336/$C$3</f>
        <v>0</v>
      </c>
      <c r="J336" s="124"/>
      <c r="K336" s="125">
        <f>J336/$C$3</f>
        <v>0</v>
      </c>
      <c r="L336" s="124"/>
      <c r="M336" s="125">
        <f>L336/$C$3</f>
        <v>0</v>
      </c>
      <c r="N336" s="124"/>
      <c r="O336" s="125">
        <f>N336/$C$3</f>
        <v>0</v>
      </c>
      <c r="P336" s="124"/>
      <c r="Q336" s="125">
        <f>P336/$C$3</f>
        <v>0</v>
      </c>
      <c r="R336" s="124"/>
      <c r="S336" s="125">
        <f>R336/$C$3</f>
        <v>0</v>
      </c>
      <c r="T336" s="124"/>
      <c r="U336" s="125">
        <f>T336/$C$3</f>
        <v>0</v>
      </c>
      <c r="V336" s="124"/>
      <c r="W336" s="125">
        <f>V336/$C$3</f>
        <v>0</v>
      </c>
      <c r="X336" s="124"/>
      <c r="Y336" s="125">
        <f>X336/$C$3</f>
        <v>0</v>
      </c>
      <c r="Z336" s="124"/>
      <c r="AA336" s="125">
        <f>Z336/$C$3</f>
        <v>0</v>
      </c>
      <c r="AB336" s="124"/>
      <c r="AC336" s="125">
        <f>AB336/$C$3</f>
        <v>0</v>
      </c>
      <c r="AD336" s="124"/>
      <c r="AE336" s="125">
        <f>AD336/$C$3</f>
        <v>0</v>
      </c>
      <c r="AF336" s="124"/>
      <c r="AG336" s="125">
        <f>AF336/$C$3</f>
        <v>0</v>
      </c>
      <c r="AH336" s="124"/>
      <c r="AI336" s="125">
        <f>AH336/$C$3</f>
        <v>0</v>
      </c>
      <c r="AJ336" s="124"/>
      <c r="AK336" s="125">
        <f>AJ336/$C$3</f>
        <v>0</v>
      </c>
      <c r="AL336" s="124"/>
      <c r="AM336" s="125">
        <f>AL336/$C$3</f>
        <v>0</v>
      </c>
      <c r="AN336" s="124"/>
      <c r="AO336" s="125">
        <f>AN336/$C$3</f>
        <v>0</v>
      </c>
      <c r="AP336" s="124"/>
      <c r="AQ336" s="125">
        <f>AP336/$C$3</f>
        <v>0</v>
      </c>
      <c r="AR336" s="124"/>
      <c r="AS336" s="125">
        <f>AR336/$C$3</f>
        <v>0</v>
      </c>
      <c r="AT336" s="124"/>
      <c r="AU336" s="125">
        <f>AT336/$C$3</f>
        <v>0</v>
      </c>
      <c r="AV336" s="92">
        <f>AR336+AL336+AB336+T336+R336+P336+L336+J336-F336+AT336+N336+H336+AP336+AN336+AJ336+AH336+AF336+AD336+Z336+X336+V336</f>
        <v>0</v>
      </c>
    </row>
    <row r="337" spans="2:2" ht="12.75">
      <c r="B337" s="135"/>
    </row>
    <row r="338" spans="2:2" ht="12.75">
      <c r="B338" s="135"/>
    </row>
    <row r="339" spans="2:2" ht="12.75">
      <c r="B339" s="135"/>
    </row>
    <row r="340" spans="2:2" ht="12.75">
      <c r="B340" s="135"/>
    </row>
    <row r="341" spans="2:2" ht="12.75">
      <c r="B341" s="135"/>
    </row>
    <row r="342" spans="2:2" ht="12.75">
      <c r="B342" s="135"/>
    </row>
    <row r="343" spans="2:2" ht="12.75">
      <c r="B343" s="135"/>
    </row>
    <row r="344" spans="2:2" ht="12.75">
      <c r="B344" s="135"/>
    </row>
    <row r="345" spans="2:2" ht="12.75">
      <c r="B345" s="135"/>
    </row>
    <row r="346" spans="2:2" ht="12.75">
      <c r="B346" s="135"/>
    </row>
    <row r="347" spans="2:2" ht="12.75">
      <c r="B347" s="135"/>
    </row>
    <row r="348" spans="2:2" ht="12.75">
      <c r="B348" s="135"/>
    </row>
    <row r="349" spans="2:2" ht="12.75">
      <c r="B349" s="135"/>
    </row>
    <row r="350" spans="2:2" ht="12.75">
      <c r="B350" s="135"/>
    </row>
    <row r="351" spans="2:2" ht="12.75">
      <c r="B351" s="135"/>
    </row>
    <row r="352" spans="2:2" ht="12.75">
      <c r="B352" s="135"/>
    </row>
    <row r="353" spans="2:2" ht="12.75">
      <c r="B353" s="135"/>
    </row>
    <row r="354" spans="2:2" ht="12.75">
      <c r="B354" s="135"/>
    </row>
    <row r="355" spans="2:2" ht="12.75">
      <c r="B355" s="135"/>
    </row>
    <row r="356" spans="2:2" ht="12.75">
      <c r="B356" s="135"/>
    </row>
    <row r="357" spans="2:2" ht="12.75">
      <c r="B357" s="135"/>
    </row>
    <row r="358" spans="2:2" ht="12.75">
      <c r="B358" s="135"/>
    </row>
    <row r="359" spans="2:2" ht="12.75">
      <c r="B359" s="135"/>
    </row>
    <row r="360" spans="2:2" ht="12.75">
      <c r="B360" s="135"/>
    </row>
    <row r="361" spans="2:2" ht="12.75">
      <c r="B361" s="135"/>
    </row>
    <row r="362" spans="2:2" ht="12.75">
      <c r="B362" s="135"/>
    </row>
    <row r="363" spans="2:2" ht="12.75">
      <c r="B363" s="135"/>
    </row>
    <row r="364" spans="2:2" ht="12.75">
      <c r="B364" s="135"/>
    </row>
    <row r="365" spans="2:2" ht="12.75">
      <c r="B365" s="135"/>
    </row>
    <row r="366" spans="2:2" ht="12.75">
      <c r="B366" s="135"/>
    </row>
    <row r="367" spans="2:2" ht="12.75">
      <c r="B367" s="135"/>
    </row>
    <row r="368" spans="2:2" ht="12.75">
      <c r="B368" s="135"/>
    </row>
    <row r="369" spans="2:2" ht="12.75">
      <c r="B369" s="135"/>
    </row>
    <row r="370" spans="2:2" ht="12.75">
      <c r="B370" s="135"/>
    </row>
    <row r="371" spans="2:2" ht="12.75">
      <c r="B371" s="135"/>
    </row>
    <row r="372" spans="2:2" ht="12.75">
      <c r="B372" s="135"/>
    </row>
    <row r="373" spans="2:2" ht="12.75">
      <c r="B373" s="135"/>
    </row>
    <row r="374" spans="2:2" ht="12.75">
      <c r="B374" s="135"/>
    </row>
    <row r="375" spans="2:2" ht="12.75">
      <c r="B375" s="135"/>
    </row>
    <row r="376" spans="2:2" ht="12.75">
      <c r="B376" s="135"/>
    </row>
    <row r="377" spans="2:2" ht="12.75">
      <c r="B377" s="135"/>
    </row>
    <row r="378" spans="2:2" ht="12.75">
      <c r="B378" s="135"/>
    </row>
    <row r="379" spans="2:2" ht="12.75">
      <c r="B379" s="135"/>
    </row>
    <row r="380" spans="2:2" ht="12.75">
      <c r="B380" s="135"/>
    </row>
    <row r="381" spans="2:2" ht="12.75">
      <c r="B381" s="135"/>
    </row>
    <row r="382" spans="2:2" ht="12.75">
      <c r="B382" s="135"/>
    </row>
    <row r="383" spans="2:2" ht="12.75">
      <c r="B383" s="135"/>
    </row>
    <row r="384" spans="2:2" ht="12.75">
      <c r="B384" s="135"/>
    </row>
    <row r="385" spans="2:2" ht="12.75">
      <c r="B385" s="135"/>
    </row>
    <row r="386" spans="2:2" ht="12.75">
      <c r="B386" s="135"/>
    </row>
    <row r="387" spans="2:2" ht="12.75">
      <c r="B387" s="135"/>
    </row>
    <row r="388" spans="2:2" ht="12.75">
      <c r="B388" s="135"/>
    </row>
    <row r="389" spans="2:2" ht="12.75">
      <c r="B389" s="135"/>
    </row>
    <row r="390" spans="2:2" ht="12.75">
      <c r="B390" s="135"/>
    </row>
    <row r="391" spans="2:2" ht="12.75">
      <c r="B391" s="135"/>
    </row>
    <row r="392" spans="2:2" ht="12.75">
      <c r="B392" s="135"/>
    </row>
    <row r="393" spans="2:2" ht="12.75">
      <c r="B393" s="135"/>
    </row>
    <row r="394" spans="2:2" ht="12.75">
      <c r="B394" s="135"/>
    </row>
    <row r="395" spans="2:2" ht="12.75">
      <c r="B395" s="135"/>
    </row>
    <row r="396" spans="2:2" ht="12.75">
      <c r="B396" s="135"/>
    </row>
    <row r="397" spans="2:2" ht="12.75">
      <c r="B397" s="135"/>
    </row>
    <row r="398" spans="2:2" ht="12.75">
      <c r="B398" s="135"/>
    </row>
    <row r="399" spans="2:2" ht="12.75">
      <c r="B399" s="135"/>
    </row>
    <row r="400" spans="2:2" ht="12.75">
      <c r="B400" s="135"/>
    </row>
    <row r="401" spans="2:2" ht="12.75">
      <c r="B401" s="135"/>
    </row>
    <row r="402" spans="2:2" ht="12.75">
      <c r="B402" s="135"/>
    </row>
    <row r="403" spans="2:2" ht="12.75">
      <c r="B403" s="135"/>
    </row>
    <row r="404" spans="2:2" ht="12.75">
      <c r="B404" s="135"/>
    </row>
    <row r="405" spans="2:2" ht="12.75">
      <c r="B405" s="135"/>
    </row>
    <row r="406" spans="2:2" ht="12.75">
      <c r="B406" s="135"/>
    </row>
    <row r="407" spans="2:2" ht="12.75">
      <c r="B407" s="135"/>
    </row>
    <row r="408" spans="2:2" ht="12.75">
      <c r="B408" s="135"/>
    </row>
    <row r="409" spans="2:2" ht="12.75">
      <c r="B409" s="135"/>
    </row>
    <row r="410" spans="2:2" ht="12.75">
      <c r="B410" s="135"/>
    </row>
    <row r="411" spans="2:2" ht="12.75">
      <c r="B411" s="135"/>
    </row>
    <row r="412" spans="2:2" ht="12.75">
      <c r="B412" s="135"/>
    </row>
    <row r="413" spans="2:2" ht="12.75">
      <c r="B413" s="135"/>
    </row>
    <row r="414" spans="2:2" ht="12.75">
      <c r="B414" s="135"/>
    </row>
    <row r="415" spans="2:2" ht="12.75">
      <c r="B415" s="135"/>
    </row>
    <row r="416" spans="2:2" ht="12.75">
      <c r="B416" s="135"/>
    </row>
    <row r="417" spans="2:2" ht="12.75">
      <c r="B417" s="135"/>
    </row>
    <row r="418" spans="2:2" ht="12.75">
      <c r="B418" s="135"/>
    </row>
    <row r="419" spans="2:2" ht="12.75">
      <c r="B419" s="135"/>
    </row>
    <row r="420" spans="2:2" ht="12.75">
      <c r="B420" s="135"/>
    </row>
    <row r="421" spans="2:2" ht="12.75">
      <c r="B421" s="135"/>
    </row>
    <row r="422" spans="2:2" ht="12.75">
      <c r="B422" s="135"/>
    </row>
    <row r="423" spans="2:2" ht="12.75">
      <c r="B423" s="135"/>
    </row>
    <row r="424" spans="2:2" ht="12.75">
      <c r="B424" s="135"/>
    </row>
    <row r="425" spans="2:2" ht="12.75">
      <c r="B425" s="135"/>
    </row>
    <row r="426" spans="2:2" ht="12.75">
      <c r="B426" s="135"/>
    </row>
    <row r="427" spans="2:2" ht="12.75">
      <c r="B427" s="135"/>
    </row>
    <row r="428" spans="2:2" ht="12.75">
      <c r="B428" s="135"/>
    </row>
    <row r="429" spans="2:2" ht="12.75">
      <c r="B429" s="135"/>
    </row>
    <row r="430" spans="2:2" ht="12.75">
      <c r="B430" s="135"/>
    </row>
    <row r="431" spans="2:2" ht="12.75">
      <c r="B431" s="135"/>
    </row>
    <row r="432" spans="2:2" ht="12.75">
      <c r="B432" s="135"/>
    </row>
    <row r="433" spans="2:2" ht="12.75">
      <c r="B433" s="135"/>
    </row>
    <row r="434" spans="2:2" ht="12.75">
      <c r="B434" s="135"/>
    </row>
    <row r="435" spans="2:2" ht="12.75">
      <c r="B435" s="135"/>
    </row>
    <row r="436" spans="2:2" ht="12.75">
      <c r="B436" s="135"/>
    </row>
    <row r="437" spans="2:2" ht="12.75">
      <c r="B437" s="135"/>
    </row>
    <row r="438" spans="2:2" ht="12.75">
      <c r="B438" s="135"/>
    </row>
    <row r="439" spans="2:2" ht="12.75">
      <c r="B439" s="135"/>
    </row>
    <row r="440" spans="2:2" ht="12.75">
      <c r="B440" s="135"/>
    </row>
    <row r="441" spans="2:2" ht="12.75">
      <c r="B441" s="135"/>
    </row>
    <row r="442" spans="2:2" ht="12.75">
      <c r="B442" s="135"/>
    </row>
    <row r="443" spans="2:2" ht="12.75">
      <c r="B443" s="135"/>
    </row>
    <row r="444" spans="2:2" ht="12.75">
      <c r="B444" s="135"/>
    </row>
    <row r="445" spans="2:2" ht="12.75">
      <c r="B445" s="135"/>
    </row>
    <row r="446" spans="2:2" ht="12.75">
      <c r="B446" s="135"/>
    </row>
    <row r="447" spans="2:2" ht="12.75">
      <c r="B447" s="135"/>
    </row>
    <row r="448" spans="2:2" ht="12.75">
      <c r="B448" s="135"/>
    </row>
    <row r="449" spans="2:2" ht="12.75">
      <c r="B449" s="135"/>
    </row>
    <row r="450" spans="2:2" ht="12.75">
      <c r="B450" s="135"/>
    </row>
    <row r="451" spans="2:2" ht="12.75">
      <c r="B451" s="135"/>
    </row>
    <row r="452" spans="2:2" ht="12.75">
      <c r="B452" s="135"/>
    </row>
    <row r="453" spans="2:2" ht="12.75">
      <c r="B453" s="135"/>
    </row>
    <row r="454" spans="2:2" ht="12.75">
      <c r="B454" s="135"/>
    </row>
    <row r="455" spans="2:2" ht="12.75">
      <c r="B455" s="135"/>
    </row>
    <row r="456" spans="2:2" ht="12.75">
      <c r="B456" s="135"/>
    </row>
    <row r="457" spans="2:2" ht="12.75">
      <c r="B457" s="135"/>
    </row>
    <row r="458" spans="2:2" ht="12.75">
      <c r="B458" s="135"/>
    </row>
    <row r="459" spans="2:2" ht="12.75">
      <c r="B459" s="135"/>
    </row>
    <row r="460" spans="2:2" ht="12.75">
      <c r="B460" s="135"/>
    </row>
    <row r="461" spans="2:2" ht="12.75">
      <c r="B461" s="135"/>
    </row>
    <row r="462" spans="2:2" ht="12.75">
      <c r="B462" s="135"/>
    </row>
    <row r="463" spans="2:2" ht="12.75">
      <c r="B463" s="135"/>
    </row>
    <row r="464" spans="2:2" ht="12.75">
      <c r="B464" s="135"/>
    </row>
    <row r="465" spans="2:2" ht="12.75">
      <c r="B465" s="135"/>
    </row>
    <row r="466" spans="2:2" ht="12.75">
      <c r="B466" s="135"/>
    </row>
    <row r="467" spans="2:2" ht="12.75">
      <c r="B467" s="135"/>
    </row>
    <row r="468" spans="2:2" ht="12.75">
      <c r="B468" s="135"/>
    </row>
    <row r="469" spans="2:2" ht="12.75">
      <c r="B469" s="135"/>
    </row>
    <row r="470" spans="2:2" ht="12.75">
      <c r="B470" s="135"/>
    </row>
    <row r="471" spans="2:2" ht="12.75">
      <c r="B471" s="135"/>
    </row>
    <row r="472" spans="2:2" ht="12.75">
      <c r="B472" s="135"/>
    </row>
    <row r="473" spans="2:2" ht="12.75">
      <c r="B473" s="135"/>
    </row>
    <row r="474" spans="2:2" ht="12.75">
      <c r="B474" s="135"/>
    </row>
    <row r="475" spans="2:2" ht="12.75">
      <c r="B475" s="135"/>
    </row>
    <row r="476" spans="2:2" ht="12.75">
      <c r="B476" s="135"/>
    </row>
    <row r="477" spans="2:2" ht="12.75">
      <c r="B477" s="135"/>
    </row>
    <row r="478" spans="2:2" ht="12.75">
      <c r="B478" s="135"/>
    </row>
    <row r="479" spans="2:2" ht="12.75">
      <c r="B479" s="135"/>
    </row>
    <row r="480" spans="2:2" ht="12.75">
      <c r="B480" s="135"/>
    </row>
    <row r="481" spans="2:2" ht="12.75">
      <c r="B481" s="135"/>
    </row>
    <row r="482" spans="2:2" ht="12.75">
      <c r="B482" s="135"/>
    </row>
    <row r="483" spans="2:2" ht="12.75">
      <c r="B483" s="135"/>
    </row>
    <row r="484" spans="2:2" ht="12.75">
      <c r="B484" s="135"/>
    </row>
    <row r="485" spans="2:2" ht="12.75">
      <c r="B485" s="135"/>
    </row>
    <row r="486" spans="2:2" ht="12.75">
      <c r="B486" s="135"/>
    </row>
    <row r="487" spans="2:2" ht="12.75">
      <c r="B487" s="135"/>
    </row>
    <row r="488" spans="2:2" ht="12.75">
      <c r="B488" s="135"/>
    </row>
    <row r="489" spans="2:2" ht="12.75">
      <c r="B489" s="135"/>
    </row>
    <row r="490" spans="2:2" ht="12.75">
      <c r="B490" s="135"/>
    </row>
    <row r="491" spans="2:2" ht="12.75">
      <c r="B491" s="135"/>
    </row>
    <row r="492" spans="2:2" ht="12.75">
      <c r="B492" s="135"/>
    </row>
    <row r="493" spans="2:2" ht="12.75">
      <c r="B493" s="135"/>
    </row>
    <row r="494" spans="2:2" ht="12.75">
      <c r="B494" s="135"/>
    </row>
    <row r="495" spans="2:2" ht="12.75">
      <c r="B495" s="135"/>
    </row>
    <row r="496" spans="2:2" ht="12.75">
      <c r="B496" s="135"/>
    </row>
    <row r="497" spans="2:2" ht="12.75">
      <c r="B497" s="135"/>
    </row>
    <row r="498" spans="2:2" ht="12.75">
      <c r="B498" s="135"/>
    </row>
    <row r="499" spans="2:2" ht="12.75">
      <c r="B499" s="135"/>
    </row>
    <row r="500" spans="2:2" ht="12.75">
      <c r="B500" s="135"/>
    </row>
    <row r="501" spans="2:2" ht="12.75">
      <c r="B501" s="135"/>
    </row>
    <row r="502" spans="2:2" ht="12.75">
      <c r="B502" s="135"/>
    </row>
    <row r="503" spans="2:2" ht="12.75">
      <c r="B503" s="135"/>
    </row>
    <row r="504" spans="2:2" ht="12.75">
      <c r="B504" s="135"/>
    </row>
    <row r="505" spans="2:2" ht="12.75">
      <c r="B505" s="135"/>
    </row>
    <row r="506" spans="2:2" ht="12.75">
      <c r="B506" s="135"/>
    </row>
    <row r="507" spans="2:2" ht="12.75">
      <c r="B507" s="135"/>
    </row>
    <row r="508" spans="2:2" ht="12.75">
      <c r="B508" s="135"/>
    </row>
    <row r="509" spans="2:2" ht="12.75">
      <c r="B509" s="135"/>
    </row>
    <row r="510" spans="2:2" ht="12.75">
      <c r="B510" s="135"/>
    </row>
    <row r="511" spans="2:2" ht="12.75">
      <c r="B511" s="135"/>
    </row>
    <row r="512" spans="2:2" ht="12.75">
      <c r="B512" s="135"/>
    </row>
    <row r="513" spans="2:2" ht="12.75">
      <c r="B513" s="135"/>
    </row>
    <row r="514" spans="2:2" ht="12.75">
      <c r="B514" s="135"/>
    </row>
    <row r="515" spans="2:2" ht="12.75">
      <c r="B515" s="135"/>
    </row>
    <row r="516" spans="2:2" ht="12.75">
      <c r="B516" s="135"/>
    </row>
    <row r="517" spans="2:2" ht="12.75">
      <c r="B517" s="135"/>
    </row>
    <row r="518" spans="2:2" ht="12.75">
      <c r="B518" s="135"/>
    </row>
    <row r="519" spans="2:2" ht="12.75">
      <c r="B519" s="135"/>
    </row>
    <row r="520" spans="2:2" ht="12.75">
      <c r="B520" s="135"/>
    </row>
    <row r="521" spans="2:2" ht="12.75">
      <c r="B521" s="135"/>
    </row>
    <row r="522" spans="2:2" ht="12.75">
      <c r="B522" s="135"/>
    </row>
    <row r="523" spans="2:2" ht="12.75">
      <c r="B523" s="135"/>
    </row>
    <row r="524" spans="2:2" ht="12.75">
      <c r="B524" s="135"/>
    </row>
    <row r="525" spans="2:2" ht="12.75">
      <c r="B525" s="135"/>
    </row>
    <row r="526" spans="2:2" ht="12.75">
      <c r="B526" s="135"/>
    </row>
    <row r="527" spans="2:2" ht="12.75">
      <c r="B527" s="135"/>
    </row>
    <row r="528" spans="2:2" ht="12.75">
      <c r="B528" s="135"/>
    </row>
    <row r="529" spans="2:2" ht="12.75">
      <c r="B529" s="135"/>
    </row>
    <row r="530" spans="2:2" ht="12.75">
      <c r="B530" s="135"/>
    </row>
    <row r="531" spans="2:2" ht="12.75">
      <c r="B531" s="135"/>
    </row>
    <row r="532" spans="2:2" ht="12.75">
      <c r="B532" s="135"/>
    </row>
    <row r="533" spans="2:2" ht="12.75">
      <c r="B533" s="135"/>
    </row>
    <row r="534" spans="2:2" ht="12.75">
      <c r="B534" s="135"/>
    </row>
    <row r="535" spans="2:2" ht="12.75">
      <c r="B535" s="135"/>
    </row>
    <row r="536" spans="2:2" ht="12.75">
      <c r="B536" s="135"/>
    </row>
    <row r="537" spans="2:2" ht="12.75">
      <c r="B537" s="135"/>
    </row>
    <row r="538" spans="2:2" ht="12.75">
      <c r="B538" s="135"/>
    </row>
    <row r="539" spans="2:2" ht="12.75">
      <c r="B539" s="135"/>
    </row>
    <row r="540" spans="2:2" ht="12.75">
      <c r="B540" s="135"/>
    </row>
    <row r="541" spans="2:2" ht="12.75">
      <c r="B541" s="135"/>
    </row>
    <row r="542" spans="2:2" ht="12.75">
      <c r="B542" s="135"/>
    </row>
    <row r="543" spans="2:2" ht="12.75">
      <c r="B543" s="135"/>
    </row>
    <row r="544" spans="2:2" ht="12.75">
      <c r="B544" s="135"/>
    </row>
    <row r="545" spans="2:2" ht="12.75">
      <c r="B545" s="135"/>
    </row>
    <row r="546" spans="2:2" ht="12.75">
      <c r="B546" s="135"/>
    </row>
    <row r="547" spans="2:2" ht="12.75">
      <c r="B547" s="135"/>
    </row>
    <row r="548" spans="2:2" ht="12.75">
      <c r="B548" s="135"/>
    </row>
    <row r="549" spans="2:2" ht="12.75">
      <c r="B549" s="135"/>
    </row>
    <row r="550" spans="2:2" ht="12.75">
      <c r="B550" s="135"/>
    </row>
    <row r="551" spans="2:2" ht="12.75">
      <c r="B551" s="135"/>
    </row>
    <row r="552" spans="2:2" ht="12.75">
      <c r="B552" s="135"/>
    </row>
    <row r="553" spans="2:2" ht="12.75">
      <c r="B553" s="135"/>
    </row>
    <row r="554" spans="2:2" ht="12.75">
      <c r="B554" s="135"/>
    </row>
    <row r="555" spans="2:2" ht="12.75">
      <c r="B555" s="135"/>
    </row>
    <row r="556" spans="2:2" ht="12.75">
      <c r="B556" s="135"/>
    </row>
    <row r="557" spans="2:2" ht="12.75">
      <c r="B557" s="135"/>
    </row>
    <row r="558" spans="2:2" ht="12.75">
      <c r="B558" s="135"/>
    </row>
    <row r="559" spans="2:2" ht="12.75">
      <c r="B559" s="135"/>
    </row>
    <row r="560" spans="2:2" ht="12.75">
      <c r="B560" s="135"/>
    </row>
    <row r="561" spans="2:2" ht="12.75">
      <c r="B561" s="135"/>
    </row>
    <row r="562" spans="2:2" ht="12.75">
      <c r="B562" s="135"/>
    </row>
    <row r="563" spans="2:2" ht="12.75">
      <c r="B563" s="135"/>
    </row>
    <row r="564" spans="2:2" ht="12.75">
      <c r="B564" s="135"/>
    </row>
    <row r="565" spans="2:2" ht="12.75">
      <c r="B565" s="135"/>
    </row>
    <row r="566" spans="2:2" ht="12.75">
      <c r="B566" s="135"/>
    </row>
    <row r="567" spans="2:2" ht="12.75">
      <c r="B567" s="135"/>
    </row>
    <row r="568" spans="2:2" ht="12.75">
      <c r="B568" s="135"/>
    </row>
    <row r="569" spans="2:2" ht="12.75">
      <c r="B569" s="135"/>
    </row>
    <row r="570" spans="2:2" ht="12.75">
      <c r="B570" s="135"/>
    </row>
    <row r="571" spans="2:2" ht="12.75">
      <c r="B571" s="135"/>
    </row>
    <row r="572" spans="2:2" ht="12.75">
      <c r="B572" s="135"/>
    </row>
    <row r="573" spans="2:2" ht="12.75">
      <c r="B573" s="135"/>
    </row>
    <row r="574" spans="2:2" ht="12.75">
      <c r="B574" s="135"/>
    </row>
    <row r="575" spans="2:2" ht="12.75">
      <c r="B575" s="135"/>
    </row>
    <row r="576" spans="2:2" ht="12.75">
      <c r="B576" s="135"/>
    </row>
    <row r="577" spans="2:2" ht="12.75">
      <c r="B577" s="135"/>
    </row>
    <row r="578" spans="2:2" ht="12.75">
      <c r="B578" s="135"/>
    </row>
    <row r="579" spans="2:2" ht="12.75">
      <c r="B579" s="135"/>
    </row>
    <row r="580" spans="2:2" ht="12.75">
      <c r="B580" s="135"/>
    </row>
    <row r="581" spans="2:2" ht="12.75">
      <c r="B581" s="135"/>
    </row>
    <row r="582" spans="2:2" ht="12.75">
      <c r="B582" s="135"/>
    </row>
    <row r="583" spans="2:2" ht="12.75">
      <c r="B583" s="135"/>
    </row>
    <row r="584" spans="2:2" ht="12.75">
      <c r="B584" s="135"/>
    </row>
    <row r="585" spans="2:2" ht="12.75">
      <c r="B585" s="135"/>
    </row>
    <row r="586" spans="2:2" ht="12.75">
      <c r="B586" s="135"/>
    </row>
    <row r="587" spans="2:2" ht="12.75">
      <c r="B587" s="135"/>
    </row>
    <row r="588" spans="2:2" ht="12.75">
      <c r="B588" s="135"/>
    </row>
    <row r="589" spans="2:2" ht="12.75">
      <c r="B589" s="135"/>
    </row>
    <row r="590" spans="2:2" ht="12.75">
      <c r="B590" s="135"/>
    </row>
    <row r="591" spans="2:2" ht="12.75">
      <c r="B591" s="135"/>
    </row>
    <row r="592" spans="2:2" ht="12.75">
      <c r="B592" s="135"/>
    </row>
    <row r="593" spans="2:2" ht="12.75">
      <c r="B593" s="135"/>
    </row>
    <row r="594" spans="2:2" ht="12.75">
      <c r="B594" s="135"/>
    </row>
    <row r="595" spans="2:2" ht="12.75">
      <c r="B595" s="135"/>
    </row>
    <row r="596" spans="2:2" ht="12.75">
      <c r="B596" s="135"/>
    </row>
    <row r="597" spans="2:2" ht="12.75">
      <c r="B597" s="135"/>
    </row>
    <row r="598" spans="2:2" ht="12.75">
      <c r="B598" s="135"/>
    </row>
    <row r="599" spans="2:2" ht="12.75">
      <c r="B599" s="135"/>
    </row>
    <row r="600" spans="2:2" ht="12.75">
      <c r="B600" s="135"/>
    </row>
    <row r="601" spans="2:2" ht="12.75">
      <c r="B601" s="135"/>
    </row>
    <row r="602" spans="2:2" ht="12.75">
      <c r="B602" s="135"/>
    </row>
    <row r="603" spans="2:2" ht="12.75">
      <c r="B603" s="135"/>
    </row>
    <row r="604" spans="2:2" ht="12.75">
      <c r="B604" s="135"/>
    </row>
    <row r="605" spans="2:2" ht="12.75">
      <c r="B605" s="135"/>
    </row>
    <row r="606" spans="2:2" ht="12.75">
      <c r="B606" s="135"/>
    </row>
    <row r="607" spans="2:2" ht="12.75">
      <c r="B607" s="135"/>
    </row>
    <row r="608" spans="2:2" ht="12.75">
      <c r="B608" s="135"/>
    </row>
    <row r="609" spans="2:2" ht="12.75">
      <c r="B609" s="135"/>
    </row>
    <row r="610" spans="2:2" ht="12.75">
      <c r="B610" s="135"/>
    </row>
    <row r="611" spans="2:2" ht="12.75">
      <c r="B611" s="135"/>
    </row>
    <row r="612" spans="2:2" ht="12.75">
      <c r="B612" s="135"/>
    </row>
    <row r="613" spans="2:2" ht="12.75">
      <c r="B613" s="135"/>
    </row>
    <row r="614" spans="2:2" ht="12.75">
      <c r="B614" s="135"/>
    </row>
    <row r="615" spans="2:2" ht="12.75">
      <c r="B615" s="135"/>
    </row>
    <row r="616" spans="2:2" ht="12.75">
      <c r="B616" s="135"/>
    </row>
    <row r="617" spans="2:2" ht="12.75">
      <c r="B617" s="135"/>
    </row>
    <row r="618" spans="2:2" ht="12.75">
      <c r="B618" s="135"/>
    </row>
    <row r="619" spans="2:2" ht="12.75">
      <c r="B619" s="135"/>
    </row>
    <row r="620" spans="2:2" ht="12.75">
      <c r="B620" s="135"/>
    </row>
    <row r="621" spans="2:2" ht="12.75">
      <c r="B621" s="135"/>
    </row>
    <row r="622" spans="2:2" ht="12.75">
      <c r="B622" s="135"/>
    </row>
    <row r="623" spans="2:2" ht="12.75">
      <c r="B623" s="135"/>
    </row>
    <row r="624" spans="2:2" ht="12.75">
      <c r="B624" s="135"/>
    </row>
    <row r="625" spans="2:2" ht="12.75">
      <c r="B625" s="135"/>
    </row>
    <row r="626" spans="2:2" ht="12.75">
      <c r="B626" s="135"/>
    </row>
    <row r="627" spans="2:2" ht="12.75">
      <c r="B627" s="135"/>
    </row>
    <row r="628" spans="2:2" ht="12.75">
      <c r="B628" s="135"/>
    </row>
    <row r="629" spans="2:2" ht="12.75">
      <c r="B629" s="135"/>
    </row>
    <row r="630" spans="2:2" ht="12.75">
      <c r="B630" s="135"/>
    </row>
    <row r="631" spans="2:2" ht="12.75">
      <c r="B631" s="135"/>
    </row>
    <row r="632" spans="2:2" ht="12.75">
      <c r="B632" s="135"/>
    </row>
    <row r="633" spans="2:2" ht="12.75">
      <c r="B633" s="135"/>
    </row>
    <row r="634" spans="2:2" ht="12.75">
      <c r="B634" s="135"/>
    </row>
    <row r="635" spans="2:2" ht="12.75">
      <c r="B635" s="135"/>
    </row>
    <row r="636" spans="2:2" ht="12.75">
      <c r="B636" s="135"/>
    </row>
    <row r="637" spans="2:2" ht="12.75">
      <c r="B637" s="135"/>
    </row>
    <row r="638" spans="2:2" ht="12.75">
      <c r="B638" s="135"/>
    </row>
    <row r="639" spans="2:2" ht="12.75">
      <c r="B639" s="135"/>
    </row>
    <row r="640" spans="2:2" ht="12.75">
      <c r="B640" s="135"/>
    </row>
    <row r="641" spans="2:2" ht="12.75">
      <c r="B641" s="135"/>
    </row>
    <row r="642" spans="2:2" ht="12.75">
      <c r="B642" s="135"/>
    </row>
    <row r="643" spans="2:2" ht="12.75">
      <c r="B643" s="135"/>
    </row>
    <row r="644" spans="2:2" ht="12.75">
      <c r="B644" s="135"/>
    </row>
    <row r="645" spans="2:2" ht="12.75">
      <c r="B645" s="135"/>
    </row>
    <row r="646" spans="2:2" ht="12.75">
      <c r="B646" s="135"/>
    </row>
    <row r="647" spans="2:2" ht="12.75">
      <c r="B647" s="135"/>
    </row>
    <row r="648" spans="2:2" ht="12.75">
      <c r="B648" s="135"/>
    </row>
    <row r="649" spans="2:2" ht="12.75">
      <c r="B649" s="135"/>
    </row>
    <row r="650" spans="2:2" ht="12.75">
      <c r="B650" s="135"/>
    </row>
    <row r="651" spans="2:2" ht="12.75">
      <c r="B651" s="135"/>
    </row>
    <row r="652" spans="2:2" ht="12.75">
      <c r="B652" s="135"/>
    </row>
    <row r="653" spans="2:2" ht="12.75">
      <c r="B653" s="135"/>
    </row>
    <row r="654" spans="2:2" ht="12.75">
      <c r="B654" s="135"/>
    </row>
    <row r="655" spans="2:2" ht="12.75">
      <c r="B655" s="135"/>
    </row>
    <row r="656" spans="2:2" ht="12.75">
      <c r="B656" s="135"/>
    </row>
    <row r="657" spans="2:2" ht="12.75">
      <c r="B657" s="135"/>
    </row>
    <row r="658" spans="2:2" ht="12.75">
      <c r="B658" s="135"/>
    </row>
    <row r="659" spans="2:2" ht="12.75">
      <c r="B659" s="135"/>
    </row>
    <row r="660" spans="2:2" ht="12.75">
      <c r="B660" s="135"/>
    </row>
    <row r="661" spans="2:2" ht="12.75">
      <c r="B661" s="135"/>
    </row>
    <row r="662" spans="2:2" ht="12.75">
      <c r="B662" s="135"/>
    </row>
    <row r="663" spans="2:2" ht="12.75">
      <c r="B663" s="135"/>
    </row>
    <row r="664" spans="2:2" ht="12.75">
      <c r="B664" s="135"/>
    </row>
    <row r="665" spans="2:2" ht="12.75">
      <c r="B665" s="135"/>
    </row>
    <row r="666" spans="2:2" ht="12.75">
      <c r="B666" s="135"/>
    </row>
    <row r="667" spans="2:2" ht="12.75">
      <c r="B667" s="135"/>
    </row>
    <row r="668" spans="2:2" ht="12.75">
      <c r="B668" s="135"/>
    </row>
    <row r="669" spans="2:2" ht="12.75">
      <c r="B669" s="135"/>
    </row>
    <row r="670" spans="2:2" ht="12.75">
      <c r="B670" s="135"/>
    </row>
    <row r="671" spans="2:2" ht="12.75">
      <c r="B671" s="135"/>
    </row>
    <row r="672" spans="2:2" ht="12.75">
      <c r="B672" s="135"/>
    </row>
    <row r="673" spans="2:2" ht="12.75">
      <c r="B673" s="135"/>
    </row>
    <row r="674" spans="2:2" ht="12.75">
      <c r="B674" s="135"/>
    </row>
    <row r="675" spans="2:2" ht="12.75">
      <c r="B675" s="135"/>
    </row>
    <row r="676" spans="2:2" ht="12.75">
      <c r="B676" s="135"/>
    </row>
    <row r="677" spans="2:2" ht="12.75">
      <c r="B677" s="135"/>
    </row>
    <row r="678" spans="2:2" ht="12.75">
      <c r="B678" s="135"/>
    </row>
    <row r="679" spans="2:2" ht="12.75">
      <c r="B679" s="135"/>
    </row>
    <row r="680" spans="2:2" ht="12.75">
      <c r="B680" s="135"/>
    </row>
    <row r="681" spans="2:2" ht="12.75">
      <c r="B681" s="135"/>
    </row>
    <row r="682" spans="2:2" ht="12.75">
      <c r="B682" s="135"/>
    </row>
    <row r="683" spans="2:2" ht="12.75">
      <c r="B683" s="135"/>
    </row>
    <row r="684" spans="2:2" ht="12.75">
      <c r="B684" s="135"/>
    </row>
    <row r="685" spans="2:2" ht="12.75">
      <c r="B685" s="135"/>
    </row>
    <row r="686" spans="2:2" ht="12.75">
      <c r="B686" s="135"/>
    </row>
    <row r="687" spans="2:2" ht="12.75">
      <c r="B687" s="135"/>
    </row>
    <row r="688" spans="2:2" ht="12.75">
      <c r="B688" s="135"/>
    </row>
    <row r="689" spans="2:2" ht="12.75">
      <c r="B689" s="135"/>
    </row>
    <row r="690" spans="2:2" ht="12.75">
      <c r="B690" s="135"/>
    </row>
    <row r="691" spans="2:2" ht="12.75">
      <c r="B691" s="135"/>
    </row>
    <row r="692" spans="2:2" ht="12.75">
      <c r="B692" s="135"/>
    </row>
    <row r="693" spans="2:2" ht="12.75">
      <c r="B693" s="135"/>
    </row>
    <row r="694" spans="2:2" ht="12.75">
      <c r="B694" s="135"/>
    </row>
    <row r="695" spans="2:2" ht="12.75">
      <c r="B695" s="135"/>
    </row>
    <row r="696" spans="2:2" ht="12.75">
      <c r="B696" s="135"/>
    </row>
    <row r="697" spans="2:2" ht="12.75">
      <c r="B697" s="135"/>
    </row>
    <row r="698" spans="2:2" ht="12.75">
      <c r="B698" s="135"/>
    </row>
    <row r="699" spans="2:2" ht="12.75">
      <c r="B699" s="135"/>
    </row>
    <row r="700" spans="2:2" ht="12.75">
      <c r="B700" s="135"/>
    </row>
    <row r="701" spans="2:2" ht="12.75">
      <c r="B701" s="135"/>
    </row>
    <row r="702" spans="2:2" ht="12.75">
      <c r="B702" s="135"/>
    </row>
    <row r="703" spans="2:2" ht="12.75">
      <c r="B703" s="135"/>
    </row>
    <row r="704" spans="2:2" ht="12.75">
      <c r="B704" s="135"/>
    </row>
    <row r="705" spans="2:2" ht="12.75">
      <c r="B705" s="135"/>
    </row>
    <row r="706" spans="2:2" ht="12.75">
      <c r="B706" s="135"/>
    </row>
    <row r="707" spans="2:2" ht="12.75">
      <c r="B707" s="135"/>
    </row>
    <row r="708" spans="2:2" ht="12.75">
      <c r="B708" s="135"/>
    </row>
    <row r="709" spans="2:2" ht="12.75">
      <c r="B709" s="135"/>
    </row>
    <row r="710" spans="2:2" ht="12.75">
      <c r="B710" s="135"/>
    </row>
    <row r="711" spans="2:2" ht="12.75">
      <c r="B711" s="135"/>
    </row>
    <row r="712" spans="2:2" ht="12.75">
      <c r="B712" s="135"/>
    </row>
    <row r="713" spans="2:2" ht="12.75">
      <c r="B713" s="135"/>
    </row>
    <row r="714" spans="2:2" ht="12.75">
      <c r="B714" s="135"/>
    </row>
    <row r="715" spans="2:2" ht="12.75">
      <c r="B715" s="135"/>
    </row>
    <row r="716" spans="2:2" ht="12.75">
      <c r="B716" s="135"/>
    </row>
    <row r="717" spans="2:2" ht="12.75">
      <c r="B717" s="135"/>
    </row>
    <row r="718" spans="2:2" ht="12.75">
      <c r="B718" s="135"/>
    </row>
    <row r="719" spans="2:2" ht="12.75">
      <c r="B719" s="135"/>
    </row>
    <row r="720" spans="2:2" ht="12.75">
      <c r="B720" s="135"/>
    </row>
    <row r="721" spans="2:2" ht="12.75">
      <c r="B721" s="135"/>
    </row>
    <row r="722" spans="2:2" ht="12.75">
      <c r="B722" s="135"/>
    </row>
    <row r="723" spans="2:2" ht="12.75">
      <c r="B723" s="135"/>
    </row>
    <row r="724" spans="2:2" ht="12.75">
      <c r="B724" s="135"/>
    </row>
    <row r="725" spans="2:2" ht="12.75">
      <c r="B725" s="135"/>
    </row>
    <row r="726" spans="2:2" ht="12.75">
      <c r="B726" s="135"/>
    </row>
    <row r="727" spans="2:2" ht="12.75">
      <c r="B727" s="135"/>
    </row>
    <row r="728" spans="2:2" ht="12.75">
      <c r="B728" s="135"/>
    </row>
    <row r="729" spans="2:2" ht="12.75">
      <c r="B729" s="135"/>
    </row>
    <row r="730" spans="2:2" ht="12.75">
      <c r="B730" s="135"/>
    </row>
    <row r="731" spans="2:2" ht="12.75">
      <c r="B731" s="135"/>
    </row>
    <row r="732" spans="2:2" ht="12.75">
      <c r="B732" s="135"/>
    </row>
    <row r="733" spans="2:2" ht="12.75">
      <c r="B733" s="135"/>
    </row>
    <row r="734" spans="2:2" ht="12.75">
      <c r="B734" s="135"/>
    </row>
    <row r="735" spans="2:2" ht="12.75">
      <c r="B735" s="135"/>
    </row>
    <row r="736" spans="2:2" ht="12.75">
      <c r="B736" s="135"/>
    </row>
    <row r="737" spans="2:2" ht="12.75">
      <c r="B737" s="135"/>
    </row>
    <row r="738" spans="2:2" ht="12.75">
      <c r="B738" s="135"/>
    </row>
    <row r="739" spans="2:2" ht="12.75">
      <c r="B739" s="135"/>
    </row>
    <row r="740" spans="2:2" ht="12.75">
      <c r="B740" s="135"/>
    </row>
    <row r="741" spans="2:2" ht="12.75">
      <c r="B741" s="135"/>
    </row>
    <row r="742" spans="2:2" ht="12.75">
      <c r="B742" s="135"/>
    </row>
    <row r="743" spans="2:2" ht="12.75">
      <c r="B743" s="135"/>
    </row>
    <row r="744" spans="2:2" ht="12.75">
      <c r="B744" s="135"/>
    </row>
    <row r="745" spans="2:2" ht="12.75">
      <c r="B745" s="135"/>
    </row>
    <row r="746" spans="2:2" ht="12.75">
      <c r="B746" s="135"/>
    </row>
    <row r="747" spans="2:2" ht="12.75">
      <c r="B747" s="135"/>
    </row>
    <row r="748" spans="2:2" ht="12.75">
      <c r="B748" s="135"/>
    </row>
    <row r="749" spans="2:2" ht="12.75">
      <c r="B749" s="135"/>
    </row>
    <row r="750" spans="2:2" ht="12.75">
      <c r="B750" s="135"/>
    </row>
    <row r="751" spans="2:2" ht="12.75">
      <c r="B751" s="135"/>
    </row>
    <row r="752" spans="2:2" ht="12.75">
      <c r="B752" s="135"/>
    </row>
    <row r="753" spans="2:2" ht="12.75">
      <c r="B753" s="135"/>
    </row>
    <row r="754" spans="2:2" ht="12.75">
      <c r="B754" s="135"/>
    </row>
    <row r="755" spans="2:2" ht="12.75">
      <c r="B755" s="135"/>
    </row>
    <row r="756" spans="2:2" ht="12.75">
      <c r="B756" s="135"/>
    </row>
    <row r="757" spans="2:2" ht="12.75">
      <c r="B757" s="135"/>
    </row>
    <row r="758" spans="2:2" ht="12.75">
      <c r="B758" s="135"/>
    </row>
    <row r="759" spans="2:2" ht="12.75">
      <c r="B759" s="135"/>
    </row>
    <row r="760" spans="2:2" ht="12.75">
      <c r="B760" s="135"/>
    </row>
    <row r="761" spans="2:2" ht="12.75">
      <c r="B761" s="135"/>
    </row>
    <row r="762" spans="2:2" ht="12.75">
      <c r="B762" s="135"/>
    </row>
    <row r="763" spans="2:2" ht="12.75">
      <c r="B763" s="135"/>
    </row>
    <row r="764" spans="2:2" ht="12.75">
      <c r="B764" s="135"/>
    </row>
    <row r="765" spans="2:2" ht="12.75">
      <c r="B765" s="135"/>
    </row>
    <row r="766" spans="2:2" ht="12.75">
      <c r="B766" s="135"/>
    </row>
    <row r="767" spans="2:2" ht="12.75">
      <c r="B767" s="135"/>
    </row>
    <row r="768" spans="2:2" ht="12.75">
      <c r="B768" s="135"/>
    </row>
    <row r="769" spans="2:2" ht="12.75">
      <c r="B769" s="135"/>
    </row>
    <row r="770" spans="2:2" ht="12.75">
      <c r="B770" s="135"/>
    </row>
    <row r="771" spans="2:2" ht="12.75">
      <c r="B771" s="135"/>
    </row>
    <row r="772" spans="2:2" ht="12.75">
      <c r="B772" s="135"/>
    </row>
    <row r="773" spans="2:2" ht="12.75">
      <c r="B773" s="135"/>
    </row>
    <row r="774" spans="2:2" ht="12.75">
      <c r="B774" s="135"/>
    </row>
    <row r="775" spans="2:2" ht="12.75">
      <c r="B775" s="135"/>
    </row>
    <row r="776" spans="2:2" ht="12.75">
      <c r="B776" s="135"/>
    </row>
    <row r="777" spans="2:2" ht="12.75">
      <c r="B777" s="135"/>
    </row>
    <row r="778" spans="2:2" ht="12.75">
      <c r="B778" s="135"/>
    </row>
    <row r="779" spans="2:2" ht="12.75">
      <c r="B779" s="135"/>
    </row>
    <row r="780" spans="2:2" ht="12.75">
      <c r="B780" s="135"/>
    </row>
    <row r="781" spans="2:2" ht="12.75">
      <c r="B781" s="135"/>
    </row>
    <row r="782" spans="2:2" ht="12.75">
      <c r="B782" s="135"/>
    </row>
    <row r="783" spans="2:2" ht="12.75">
      <c r="B783" s="135"/>
    </row>
    <row r="784" spans="2:2" ht="12.75">
      <c r="B784" s="135"/>
    </row>
    <row r="785" spans="2:2" ht="12.75">
      <c r="B785" s="135"/>
    </row>
    <row r="786" spans="2:2" ht="12.75">
      <c r="B786" s="135"/>
    </row>
    <row r="787" spans="2:2" ht="12.75">
      <c r="B787" s="135"/>
    </row>
    <row r="788" spans="2:2" ht="12.75">
      <c r="B788" s="135"/>
    </row>
    <row r="789" spans="2:2" ht="12.75">
      <c r="B789" s="135"/>
    </row>
    <row r="790" spans="2:2" ht="12.75">
      <c r="B790" s="135"/>
    </row>
    <row r="791" spans="2:2" ht="12.75">
      <c r="B791" s="135"/>
    </row>
    <row r="792" spans="2:2" ht="12.75">
      <c r="B792" s="135"/>
    </row>
    <row r="793" spans="2:2" ht="12.75">
      <c r="B793" s="135"/>
    </row>
    <row r="794" spans="2:2" ht="12.75">
      <c r="B794" s="135"/>
    </row>
    <row r="795" spans="2:2" ht="12.75">
      <c r="B795" s="135"/>
    </row>
    <row r="796" spans="2:2" ht="12.75">
      <c r="B796" s="135"/>
    </row>
    <row r="797" spans="2:2" ht="12.75">
      <c r="B797" s="135"/>
    </row>
    <row r="798" spans="2:2" ht="12.75">
      <c r="B798" s="135"/>
    </row>
    <row r="799" spans="2:2" ht="12.75">
      <c r="B799" s="135"/>
    </row>
    <row r="800" spans="2:2" ht="12.75">
      <c r="B800" s="135"/>
    </row>
    <row r="801" spans="2:2" ht="12.75">
      <c r="B801" s="135"/>
    </row>
    <row r="802" spans="2:2" ht="12.75">
      <c r="B802" s="135"/>
    </row>
    <row r="803" spans="2:2" ht="12.75">
      <c r="B803" s="135"/>
    </row>
    <row r="804" spans="2:2" ht="12.75">
      <c r="B804" s="135"/>
    </row>
    <row r="805" spans="2:2" ht="12.75">
      <c r="B805" s="135"/>
    </row>
    <row r="806" spans="2:2" ht="12.75">
      <c r="B806" s="135"/>
    </row>
    <row r="807" spans="2:2" ht="12.75">
      <c r="B807" s="135"/>
    </row>
    <row r="808" spans="2:2" ht="12.75">
      <c r="B808" s="135"/>
    </row>
    <row r="809" spans="2:2" ht="12.75">
      <c r="B809" s="135"/>
    </row>
    <row r="810" spans="2:2" ht="12.75">
      <c r="B810" s="135"/>
    </row>
    <row r="811" spans="2:2" ht="12.75">
      <c r="B811" s="135"/>
    </row>
    <row r="812" spans="2:2" ht="12.75">
      <c r="B812" s="135"/>
    </row>
    <row r="813" spans="2:2" ht="12.75">
      <c r="B813" s="135"/>
    </row>
    <row r="814" spans="2:2" ht="12.75">
      <c r="B814" s="135"/>
    </row>
    <row r="815" spans="2:2" ht="12.75">
      <c r="B815" s="135"/>
    </row>
    <row r="816" spans="2:2" ht="12.75">
      <c r="B816" s="135"/>
    </row>
    <row r="817" spans="2:2" ht="12.75">
      <c r="B817" s="135"/>
    </row>
    <row r="818" spans="2:2" ht="12.75">
      <c r="B818" s="135"/>
    </row>
    <row r="819" spans="2:2" ht="12.75">
      <c r="B819" s="135"/>
    </row>
    <row r="820" spans="2:2" ht="12.75">
      <c r="B820" s="135"/>
    </row>
    <row r="821" spans="2:2" ht="12.75">
      <c r="B821" s="135"/>
    </row>
    <row r="822" spans="2:2" ht="12.75">
      <c r="B822" s="135"/>
    </row>
    <row r="823" spans="2:2" ht="12.75">
      <c r="B823" s="135"/>
    </row>
    <row r="824" spans="2:2" ht="12.75">
      <c r="B824" s="135"/>
    </row>
    <row r="825" spans="2:2" ht="12.75">
      <c r="B825" s="135"/>
    </row>
    <row r="826" spans="2:2" ht="12.75">
      <c r="B826" s="135"/>
    </row>
    <row r="827" spans="2:2" ht="12.75">
      <c r="B827" s="135"/>
    </row>
    <row r="828" spans="2:2" ht="12.75">
      <c r="B828" s="135"/>
    </row>
    <row r="829" spans="2:2" ht="12.75">
      <c r="B829" s="135"/>
    </row>
    <row r="830" spans="2:2" ht="12.75">
      <c r="B830" s="135"/>
    </row>
    <row r="831" spans="2:2" ht="12.75">
      <c r="B831" s="135"/>
    </row>
    <row r="832" spans="2:2" ht="12.75">
      <c r="B832" s="135"/>
    </row>
    <row r="833" spans="2:2" ht="12.75">
      <c r="B833" s="135"/>
    </row>
    <row r="834" spans="2:2" ht="12.75">
      <c r="B834" s="135"/>
    </row>
    <row r="835" spans="2:2" ht="12.75">
      <c r="B835" s="135"/>
    </row>
    <row r="836" spans="2:2" ht="12.75">
      <c r="B836" s="135"/>
    </row>
    <row r="837" spans="2:2" ht="12.75">
      <c r="B837" s="135"/>
    </row>
    <row r="838" spans="2:2" ht="12.75">
      <c r="B838" s="135"/>
    </row>
    <row r="839" spans="2:2" ht="12.75">
      <c r="B839" s="135"/>
    </row>
    <row r="840" spans="2:2" ht="12.75">
      <c r="B840" s="135"/>
    </row>
    <row r="841" spans="2:2" ht="12.75">
      <c r="B841" s="135"/>
    </row>
    <row r="842" spans="2:2" ht="12.75">
      <c r="B842" s="135"/>
    </row>
    <row r="843" spans="2:2" ht="12.75">
      <c r="B843" s="135"/>
    </row>
    <row r="844" spans="2:2" ht="12.75">
      <c r="B844" s="135"/>
    </row>
    <row r="845" spans="2:2" ht="12.75">
      <c r="B845" s="135"/>
    </row>
    <row r="846" spans="2:2" ht="12.75">
      <c r="B846" s="135"/>
    </row>
    <row r="847" spans="2:2" ht="12.75">
      <c r="B847" s="135"/>
    </row>
    <row r="848" spans="2:2" ht="12.75">
      <c r="B848" s="135"/>
    </row>
    <row r="849" spans="2:2" ht="12.75">
      <c r="B849" s="135"/>
    </row>
    <row r="850" spans="2:2" ht="12.75">
      <c r="B850" s="135"/>
    </row>
    <row r="851" spans="2:2" ht="12.75">
      <c r="B851" s="135"/>
    </row>
    <row r="852" spans="2:2" ht="12.75">
      <c r="B852" s="135"/>
    </row>
    <row r="853" spans="2:2" ht="12.75">
      <c r="B853" s="135"/>
    </row>
    <row r="854" spans="2:2" ht="12.75">
      <c r="B854" s="135"/>
    </row>
    <row r="855" spans="2:2" ht="12.75">
      <c r="B855" s="135"/>
    </row>
    <row r="856" spans="2:2" ht="12.75">
      <c r="B856" s="135"/>
    </row>
    <row r="857" spans="2:2" ht="12.75">
      <c r="B857" s="135"/>
    </row>
    <row r="858" spans="2:2" ht="12.75">
      <c r="B858" s="135"/>
    </row>
    <row r="859" spans="2:2" ht="12.75">
      <c r="B859" s="135"/>
    </row>
    <row r="860" spans="2:2" ht="12.75">
      <c r="B860" s="135"/>
    </row>
    <row r="861" spans="2:2" ht="12.75">
      <c r="B861" s="135"/>
    </row>
    <row r="862" spans="2:2" ht="12.75">
      <c r="B862" s="135"/>
    </row>
    <row r="863" spans="2:2" ht="12.75">
      <c r="B863" s="135"/>
    </row>
    <row r="864" spans="2:2" ht="12.75">
      <c r="B864" s="135"/>
    </row>
    <row r="865" spans="2:2" ht="12.75">
      <c r="B865" s="135"/>
    </row>
    <row r="866" spans="2:2" ht="12.75">
      <c r="B866" s="135"/>
    </row>
    <row r="867" spans="2:2" ht="12.75">
      <c r="B867" s="135"/>
    </row>
    <row r="868" spans="2:2" ht="12.75">
      <c r="B868" s="135"/>
    </row>
    <row r="869" spans="2:2" ht="12.75">
      <c r="B869" s="135"/>
    </row>
    <row r="870" spans="2:2" ht="12.75">
      <c r="B870" s="135"/>
    </row>
    <row r="871" spans="2:2" ht="12.75">
      <c r="B871" s="135"/>
    </row>
    <row r="872" spans="2:2" ht="12.75">
      <c r="B872" s="135"/>
    </row>
    <row r="873" spans="2:2" ht="12.75">
      <c r="B873" s="135"/>
    </row>
    <row r="874" spans="2:2" ht="12.75">
      <c r="B874" s="135"/>
    </row>
    <row r="875" spans="2:2" ht="12.75">
      <c r="B875" s="135"/>
    </row>
    <row r="876" spans="2:2" ht="12.75">
      <c r="B876" s="135"/>
    </row>
    <row r="877" spans="2:2" ht="12.75">
      <c r="B877" s="135"/>
    </row>
    <row r="878" spans="2:2" ht="12.75">
      <c r="B878" s="135"/>
    </row>
    <row r="879" spans="2:2" ht="12.75">
      <c r="B879" s="135"/>
    </row>
    <row r="880" spans="2:2" ht="12.75">
      <c r="B880" s="135"/>
    </row>
    <row r="881" spans="2:2" ht="12.75">
      <c r="B881" s="135"/>
    </row>
    <row r="882" spans="2:2" ht="12.75">
      <c r="B882" s="135"/>
    </row>
    <row r="883" spans="2:2" ht="12.75">
      <c r="B883" s="135"/>
    </row>
    <row r="884" spans="2:2" ht="12.75">
      <c r="B884" s="135"/>
    </row>
    <row r="885" spans="2:2" ht="12.75">
      <c r="B885" s="135"/>
    </row>
    <row r="886" spans="2:2" ht="12.75">
      <c r="B886" s="135"/>
    </row>
    <row r="887" spans="2:2" ht="12.75">
      <c r="B887" s="135"/>
    </row>
    <row r="888" spans="2:2" ht="12.75">
      <c r="B888" s="135"/>
    </row>
    <row r="889" spans="2:2" ht="12.75">
      <c r="B889" s="135"/>
    </row>
    <row r="890" spans="2:2" ht="12.75">
      <c r="B890" s="135"/>
    </row>
    <row r="891" spans="2:2" ht="12.75">
      <c r="B891" s="135"/>
    </row>
    <row r="892" spans="2:2" ht="12.75">
      <c r="B892" s="135"/>
    </row>
    <row r="893" spans="2:2" ht="12.75">
      <c r="B893" s="135"/>
    </row>
    <row r="894" spans="2:2" ht="12.75">
      <c r="B894" s="135"/>
    </row>
    <row r="895" spans="2:2" ht="12.75">
      <c r="B895" s="135"/>
    </row>
    <row r="896" spans="2:2" ht="12.75">
      <c r="B896" s="135"/>
    </row>
    <row r="897" spans="2:2" ht="12.75">
      <c r="B897" s="135"/>
    </row>
    <row r="898" spans="2:2" ht="12.75">
      <c r="B898" s="135"/>
    </row>
    <row r="899" spans="2:2" ht="12.75">
      <c r="B899" s="135"/>
    </row>
    <row r="900" spans="2:2" ht="12.75">
      <c r="B900" s="135"/>
    </row>
    <row r="901" spans="2:2" ht="12.75">
      <c r="B901" s="135"/>
    </row>
    <row r="902" spans="2:2" ht="12.75">
      <c r="B902" s="135"/>
    </row>
    <row r="903" spans="2:2" ht="12.75">
      <c r="B903" s="135"/>
    </row>
    <row r="904" spans="2:2" ht="12.75">
      <c r="B904" s="135"/>
    </row>
    <row r="905" spans="2:2" ht="12.75">
      <c r="B905" s="135"/>
    </row>
    <row r="906" spans="2:2" ht="12.75">
      <c r="B906" s="135"/>
    </row>
    <row r="907" spans="2:2" ht="12.75">
      <c r="B907" s="135"/>
    </row>
    <row r="908" spans="2:2" ht="12.75">
      <c r="B908" s="135"/>
    </row>
    <row r="909" spans="2:2" ht="12.75">
      <c r="B909" s="135"/>
    </row>
    <row r="910" spans="2:2" ht="12.75">
      <c r="B910" s="135"/>
    </row>
    <row r="911" spans="2:2" ht="12.75">
      <c r="B911" s="135"/>
    </row>
    <row r="912" spans="2:2" ht="12.75">
      <c r="B912" s="135"/>
    </row>
    <row r="913" spans="2:2" ht="12.75">
      <c r="B913" s="135"/>
    </row>
    <row r="914" spans="2:2" ht="12.75">
      <c r="B914" s="135"/>
    </row>
    <row r="915" spans="2:2" ht="12.75">
      <c r="B915" s="135"/>
    </row>
    <row r="916" spans="2:2" ht="12.75">
      <c r="B916" s="135"/>
    </row>
    <row r="917" spans="2:2" ht="12.75">
      <c r="B917" s="135"/>
    </row>
    <row r="918" spans="2:2" ht="12.75">
      <c r="B918" s="135"/>
    </row>
    <row r="919" spans="2:2" ht="12.75">
      <c r="B919" s="135"/>
    </row>
    <row r="920" spans="2:2" ht="12.75">
      <c r="B920" s="135"/>
    </row>
    <row r="921" spans="2:2" ht="12.75">
      <c r="B921" s="135"/>
    </row>
    <row r="922" spans="2:2" ht="12.75">
      <c r="B922" s="135"/>
    </row>
    <row r="923" spans="2:2" ht="12.75">
      <c r="B923" s="135"/>
    </row>
    <row r="924" spans="2:2" ht="12.75">
      <c r="B924" s="135"/>
    </row>
    <row r="925" spans="2:2" ht="12.75">
      <c r="B925" s="135"/>
    </row>
    <row r="926" spans="2:2" ht="12.75">
      <c r="B926" s="135"/>
    </row>
    <row r="927" spans="2:2" ht="12.75">
      <c r="B927" s="135"/>
    </row>
    <row r="928" spans="2:2" ht="12.75">
      <c r="B928" s="135"/>
    </row>
    <row r="929" spans="2:2" ht="12.75">
      <c r="B929" s="135"/>
    </row>
    <row r="930" spans="2:2" ht="12.75">
      <c r="B930" s="135"/>
    </row>
    <row r="931" spans="2:2" ht="12.75">
      <c r="B931" s="135"/>
    </row>
    <row r="932" spans="2:2" ht="12.75">
      <c r="B932" s="135"/>
    </row>
    <row r="933" spans="2:2" ht="12.75">
      <c r="B933" s="135"/>
    </row>
    <row r="934" spans="2:2" ht="12.75">
      <c r="B934" s="135"/>
    </row>
    <row r="935" spans="2:2" ht="12.75">
      <c r="B935" s="135"/>
    </row>
    <row r="936" spans="2:2" ht="12.75">
      <c r="B936" s="135"/>
    </row>
    <row r="937" spans="2:2" ht="12.75">
      <c r="B937" s="135"/>
    </row>
    <row r="938" spans="2:2" ht="12.75">
      <c r="B938" s="135"/>
    </row>
    <row r="939" spans="2:2" ht="12.75">
      <c r="B939" s="135"/>
    </row>
    <row r="940" spans="2:2" ht="12.75">
      <c r="B940" s="135"/>
    </row>
    <row r="941" spans="2:2" ht="12.75">
      <c r="B941" s="135"/>
    </row>
    <row r="942" spans="2:2" ht="12.75">
      <c r="B942" s="135"/>
    </row>
    <row r="943" spans="2:2" ht="12.75">
      <c r="B943" s="135"/>
    </row>
    <row r="944" spans="2:2" ht="12.75">
      <c r="B944" s="135"/>
    </row>
    <row r="945" spans="2:2" ht="12.75">
      <c r="B945" s="135"/>
    </row>
    <row r="946" spans="2:2" ht="12.75">
      <c r="B946" s="135"/>
    </row>
    <row r="947" spans="2:2" ht="12.75">
      <c r="B947" s="135"/>
    </row>
    <row r="948" spans="2:2" ht="12.75">
      <c r="B948" s="135"/>
    </row>
    <row r="949" spans="2:2" ht="12.75">
      <c r="B949" s="135"/>
    </row>
    <row r="950" spans="2:2" ht="12.75">
      <c r="B950" s="135"/>
    </row>
    <row r="951" spans="2:2" ht="12.75">
      <c r="B951" s="135"/>
    </row>
    <row r="952" spans="2:2" ht="12.75">
      <c r="B952" s="135"/>
    </row>
    <row r="953" spans="2:2" ht="12.75">
      <c r="B953" s="135"/>
    </row>
    <row r="954" spans="2:2" ht="12.75">
      <c r="B954" s="135"/>
    </row>
    <row r="955" spans="2:2" ht="12.75">
      <c r="B955" s="135"/>
    </row>
    <row r="956" spans="2:2" ht="12.75">
      <c r="B956" s="135"/>
    </row>
    <row r="957" spans="2:2" ht="12.75">
      <c r="B957" s="135"/>
    </row>
    <row r="958" spans="2:2" ht="12.75">
      <c r="B958" s="135"/>
    </row>
    <row r="959" spans="2:2" ht="12.75">
      <c r="B959" s="135"/>
    </row>
    <row r="960" spans="2:2" ht="12.75">
      <c r="B960" s="135"/>
    </row>
    <row r="961" spans="2:2" ht="12.75">
      <c r="B961" s="135"/>
    </row>
    <row r="962" spans="2:2" ht="12.75">
      <c r="B962" s="135"/>
    </row>
    <row r="963" spans="2:2" ht="12.75">
      <c r="B963" s="135"/>
    </row>
    <row r="964" spans="2:2" ht="12.75">
      <c r="B964" s="135"/>
    </row>
    <row r="965" spans="2:2" ht="12.75">
      <c r="B965" s="135"/>
    </row>
    <row r="966" spans="2:2" ht="12.75">
      <c r="B966" s="135"/>
    </row>
    <row r="967" spans="2:2" ht="12.75">
      <c r="B967" s="135"/>
    </row>
    <row r="968" spans="2:2" ht="12.75">
      <c r="B968" s="135"/>
    </row>
    <row r="969" spans="2:2" ht="12.75">
      <c r="B969" s="135"/>
    </row>
    <row r="970" spans="2:2" ht="12.75">
      <c r="B970" s="135"/>
    </row>
    <row r="971" spans="2:2" ht="12.75">
      <c r="B971" s="135"/>
    </row>
    <row r="972" spans="2:2" ht="12.75">
      <c r="B972" s="135"/>
    </row>
    <row r="973" spans="2:2" ht="12.75">
      <c r="B973" s="135"/>
    </row>
    <row r="974" spans="2:2" ht="12.75">
      <c r="B974" s="135"/>
    </row>
    <row r="975" spans="2:2" ht="12.75">
      <c r="B975" s="135"/>
    </row>
    <row r="976" spans="2:2" ht="12.75">
      <c r="B976" s="135"/>
    </row>
    <row r="977" spans="2:2" ht="12.75">
      <c r="B977" s="135"/>
    </row>
    <row r="978" spans="2:2" ht="12.75">
      <c r="B978" s="135"/>
    </row>
    <row r="979" spans="2:2" ht="12.75">
      <c r="B979" s="135"/>
    </row>
    <row r="980" spans="2:2" ht="12.75">
      <c r="B980" s="135"/>
    </row>
    <row r="981" spans="2:2" ht="12.75">
      <c r="B981" s="135"/>
    </row>
    <row r="982" spans="2:2" ht="12.75">
      <c r="B982" s="135"/>
    </row>
    <row r="983" spans="2:2" ht="12.75">
      <c r="B983" s="135"/>
    </row>
    <row r="984" spans="2:2" ht="12.75">
      <c r="B984" s="135"/>
    </row>
    <row r="985" spans="2:2" ht="12.75">
      <c r="B985" s="135"/>
    </row>
    <row r="986" spans="2:2" ht="12.75">
      <c r="B986" s="135"/>
    </row>
    <row r="987" spans="2:2" ht="12.75">
      <c r="B987" s="135"/>
    </row>
    <row r="988" spans="2:2" ht="12.75">
      <c r="B988" s="135"/>
    </row>
    <row r="989" spans="2:2" ht="12.75">
      <c r="B989" s="135"/>
    </row>
    <row r="990" spans="2:2" ht="12.75">
      <c r="B990" s="135"/>
    </row>
    <row r="991" spans="2:2" ht="12.75">
      <c r="B991" s="135"/>
    </row>
    <row r="992" spans="2:2" ht="12.75">
      <c r="B992" s="135"/>
    </row>
    <row r="993" spans="2:2" ht="12.75">
      <c r="B993" s="135"/>
    </row>
    <row r="994" spans="2:2" ht="12.75">
      <c r="B994" s="135"/>
    </row>
    <row r="995" spans="2:2" ht="12.75">
      <c r="B995" s="135"/>
    </row>
    <row r="996" spans="2:2" ht="12.75">
      <c r="B996" s="135"/>
    </row>
    <row r="997" spans="2:2" ht="12.75">
      <c r="B997" s="135"/>
    </row>
    <row r="998" spans="2:2" ht="12.75">
      <c r="B998" s="135"/>
    </row>
    <row r="999" spans="2:2" ht="12.75">
      <c r="B999" s="135"/>
    </row>
    <row r="1000" spans="2:2" ht="12.75">
      <c r="B1000" s="135"/>
    </row>
    <row r="1001" spans="2:2" ht="12.75">
      <c r="B1001" s="135"/>
    </row>
    <row r="1002" spans="2:2" ht="12.75">
      <c r="B1002" s="135"/>
    </row>
    <row r="1003" spans="2:2" ht="12.75">
      <c r="B1003" s="135"/>
    </row>
    <row r="1004" spans="2:2" ht="12.75">
      <c r="B1004" s="135"/>
    </row>
    <row r="1005" spans="2:2" ht="12.75">
      <c r="B1005" s="135"/>
    </row>
    <row r="1006" spans="2:2" ht="12.75">
      <c r="B1006" s="135"/>
    </row>
    <row r="1007" spans="2:2" ht="12.75">
      <c r="B1007" s="135"/>
    </row>
    <row r="1008" spans="2:2" ht="12.75">
      <c r="B1008" s="135"/>
    </row>
    <row r="1009" spans="2:2" ht="12.75">
      <c r="B1009" s="135"/>
    </row>
    <row r="1010" spans="2:2" ht="12.75">
      <c r="B1010" s="135"/>
    </row>
    <row r="1011" spans="2:2" ht="12.75">
      <c r="B1011" s="135"/>
    </row>
    <row r="1012" spans="2:2" ht="12.75">
      <c r="B1012" s="135"/>
    </row>
    <row r="1013" spans="2:2" ht="12.75">
      <c r="B1013" s="135"/>
    </row>
    <row r="1014" spans="2:2" ht="12.75">
      <c r="B1014" s="135"/>
    </row>
    <row r="1015" spans="2:2" ht="12.75">
      <c r="B1015" s="135"/>
    </row>
    <row r="1016" spans="2:2" ht="12.75">
      <c r="B1016" s="135"/>
    </row>
    <row r="1017" spans="2:2" ht="12.75">
      <c r="B1017" s="135"/>
    </row>
    <row r="1018" spans="2:2" ht="12.75">
      <c r="B1018" s="135"/>
    </row>
    <row r="1019" spans="2:2" ht="12.75">
      <c r="B1019" s="135"/>
    </row>
    <row r="1020" spans="2:2" ht="12.75">
      <c r="B1020" s="135"/>
    </row>
    <row r="1021" spans="2:2" ht="12.75">
      <c r="B1021" s="135"/>
    </row>
    <row r="1022" spans="2:2" ht="12.75">
      <c r="B1022" s="135"/>
    </row>
    <row r="1023" spans="2:2" ht="12.75">
      <c r="B1023" s="135"/>
    </row>
    <row r="1024" spans="2:2" ht="12.75">
      <c r="B1024" s="135"/>
    </row>
    <row r="1025" spans="2:2" ht="12.75">
      <c r="B1025" s="135"/>
    </row>
    <row r="1026" spans="2:2" ht="12.75">
      <c r="B1026" s="135"/>
    </row>
    <row r="1027" spans="2:2" ht="12.75">
      <c r="B1027" s="135"/>
    </row>
    <row r="1028" spans="2:2" ht="12.75">
      <c r="B1028" s="135"/>
    </row>
    <row r="1029" spans="2:2" ht="12.75">
      <c r="B1029" s="135"/>
    </row>
    <row r="1030" spans="2:2" ht="12.75">
      <c r="B1030" s="135"/>
    </row>
    <row r="1031" spans="2:2" ht="12.75">
      <c r="B1031" s="135"/>
    </row>
    <row r="1032" spans="2:2" ht="12.75">
      <c r="B1032" s="135"/>
    </row>
    <row r="1033" spans="2:2" ht="12.75">
      <c r="B1033" s="135"/>
    </row>
    <row r="1034" spans="2:2" ht="12.75">
      <c r="B1034" s="135"/>
    </row>
    <row r="1035" spans="2:2" ht="12.75">
      <c r="B1035" s="135"/>
    </row>
    <row r="1036" spans="2:2" ht="12.75">
      <c r="B1036" s="135"/>
    </row>
    <row r="1037" spans="2:2" ht="12.75">
      <c r="B1037" s="135"/>
    </row>
    <row r="1038" spans="2:2" ht="12.75">
      <c r="B1038" s="135"/>
    </row>
    <row r="1039" spans="2:2" ht="12.75">
      <c r="B1039" s="135"/>
    </row>
    <row r="1040" spans="2:2" ht="12.75">
      <c r="B1040" s="135"/>
    </row>
    <row r="1041" spans="2:2" ht="12.75">
      <c r="B1041" s="135"/>
    </row>
    <row r="1042" spans="2:2" ht="12.75">
      <c r="B1042" s="135"/>
    </row>
    <row r="1043" spans="2:2" ht="12.75">
      <c r="B1043" s="135"/>
    </row>
    <row r="1044" spans="2:2" ht="12.75">
      <c r="B1044" s="135"/>
    </row>
    <row r="1045" spans="2:2" ht="12.75">
      <c r="B1045" s="135"/>
    </row>
    <row r="1046" spans="2:2" ht="12.75">
      <c r="B1046" s="135"/>
    </row>
    <row r="1047" spans="2:2" ht="12.75">
      <c r="B1047" s="135"/>
    </row>
    <row r="1048" spans="2:2" ht="12.75">
      <c r="B1048" s="135"/>
    </row>
    <row r="1049" spans="2:2" ht="12.75">
      <c r="B1049" s="135"/>
    </row>
    <row r="1050" spans="2:2" ht="12.75">
      <c r="B1050" s="135"/>
    </row>
    <row r="1051" spans="2:2" ht="12.75">
      <c r="B1051" s="135"/>
    </row>
    <row r="1052" spans="2:2" ht="12.75">
      <c r="B1052" s="135"/>
    </row>
    <row r="1053" spans="2:2" ht="12.75">
      <c r="B1053" s="135"/>
    </row>
    <row r="1054" spans="2:2" ht="12.75">
      <c r="B1054" s="135"/>
    </row>
    <row r="1055" spans="2:2" ht="12.75">
      <c r="B1055" s="135"/>
    </row>
    <row r="1056" spans="2:2" ht="12.75">
      <c r="B1056" s="135"/>
    </row>
    <row r="1057" spans="2:2" ht="12.75">
      <c r="B1057" s="135"/>
    </row>
    <row r="1058" spans="2:2" ht="12.75">
      <c r="B1058" s="135"/>
    </row>
    <row r="1059" spans="2:2" ht="12.75">
      <c r="B1059" s="135"/>
    </row>
    <row r="1060" spans="2:2" ht="12.75">
      <c r="B1060" s="135"/>
    </row>
    <row r="1061" spans="2:2" ht="12.75">
      <c r="B1061" s="135"/>
    </row>
    <row r="1062" spans="2:2" ht="12.75">
      <c r="B1062" s="135"/>
    </row>
    <row r="1063" spans="2:2" ht="12.75">
      <c r="B1063" s="135"/>
    </row>
    <row r="1064" spans="2:2" ht="12.75">
      <c r="B1064" s="135"/>
    </row>
    <row r="1065" spans="2:2" ht="12.75">
      <c r="B1065" s="135"/>
    </row>
    <row r="1066" spans="2:2" ht="12.75">
      <c r="B1066" s="135"/>
    </row>
    <row r="1067" spans="2:2" ht="12.75">
      <c r="B1067" s="135"/>
    </row>
    <row r="1068" spans="2:2" ht="12.75">
      <c r="B1068" s="135"/>
    </row>
    <row r="1069" spans="2:2" ht="12.75">
      <c r="B1069" s="135"/>
    </row>
    <row r="1070" spans="2:2" ht="12.75">
      <c r="B1070" s="135"/>
    </row>
    <row r="1071" spans="2:2" ht="12.75">
      <c r="B1071" s="135"/>
    </row>
    <row r="1072" spans="2:2" ht="12.75">
      <c r="B1072" s="135"/>
    </row>
    <row r="1073" spans="2:2" ht="12.75">
      <c r="B1073" s="135"/>
    </row>
    <row r="1074" spans="2:2" ht="12.75">
      <c r="B1074" s="135"/>
    </row>
    <row r="1075" spans="2:2" ht="12.75">
      <c r="B1075" s="135"/>
    </row>
  </sheetData>
  <mergeCells count="1">
    <mergeCell ref="B1:AU1"/>
  </mergeCells>
  <dataValidations count="3">
    <dataValidation type="list" allowBlank="1" showErrorMessage="1" sqref="B3:B240 B242:B336" xr:uid="{00000000-0002-0000-0400-000000000000}">
      <formula1>"April 2025,May 2025,June 2025,July 2025,August 2025,September 2025,October 2025,Novemeber 2025,December 2025,Jan 2026,Feb 2026,APRIL 2026"</formula1>
    </dataValidation>
    <dataValidation type="list" allowBlank="1" showErrorMessage="1" sqref="A3:A336" xr:uid="{00000000-0002-0000-0400-000001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Chhatishgarh,WRIO sheth &amp; co. achhad palghar,WRIO M.K CORPORATION RAIGARH CHHATISGARH,WRIO JEKAY INTERNATIONAL TRACK PVT. LTD. URLA RAIPUR CHHATISGARH"</formula1>
    </dataValidation>
    <dataValidation type="list" allowBlank="1" showErrorMessage="1" sqref="B241" xr:uid="{00000000-0002-0000-0400-000002000000}">
      <formula1>"April 2025,May 2025,June 2025,July 2025,August 2025,September 2025,October 2025,Novemeber 2025,December 2025,Jan 2026,Feb 2026,Mar 2026"</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Z813"/>
  <sheetViews>
    <sheetView workbookViewId="0">
      <pane ySplit="1" topLeftCell="A2" activePane="bottomLeft" state="frozen"/>
      <selection pane="bottomLeft" activeCell="B3" sqref="B3"/>
    </sheetView>
  </sheetViews>
  <sheetFormatPr defaultColWidth="12.59765625" defaultRowHeight="15.75" customHeight="1"/>
  <cols>
    <col min="1" max="1" width="62.86328125" customWidth="1"/>
    <col min="2" max="2" width="21.59765625" customWidth="1"/>
    <col min="3" max="4" width="8.73046875" customWidth="1"/>
    <col min="5" max="5" width="7.73046875" customWidth="1"/>
    <col min="6" max="6" width="6.46484375" customWidth="1"/>
    <col min="7" max="7" width="7.73046875" customWidth="1"/>
    <col min="8" max="9" width="8.265625" customWidth="1"/>
    <col min="10" max="10" width="6.265625" customWidth="1"/>
    <col min="11" max="11" width="7.73046875" customWidth="1"/>
    <col min="12" max="12" width="5.86328125" customWidth="1"/>
    <col min="13" max="13" width="7.73046875" customWidth="1"/>
    <col min="14" max="14" width="5.86328125" customWidth="1"/>
    <col min="15" max="15" width="7.73046875" customWidth="1"/>
    <col min="16" max="16" width="5.86328125" customWidth="1"/>
    <col min="17" max="17" width="7.73046875" customWidth="1"/>
    <col min="18" max="18" width="5.86328125" customWidth="1"/>
    <col min="19" max="19" width="7.73046875" customWidth="1"/>
    <col min="20" max="20" width="5.86328125" customWidth="1"/>
    <col min="21" max="21" width="7.73046875" customWidth="1"/>
    <col min="22" max="22" width="5.86328125" customWidth="1"/>
    <col min="23" max="23" width="7.73046875" customWidth="1"/>
    <col min="24" max="24" width="5.86328125" customWidth="1"/>
    <col min="25" max="25" width="7.73046875" customWidth="1"/>
    <col min="26" max="26" width="5.86328125" customWidth="1"/>
    <col min="27" max="27" width="7.73046875" customWidth="1"/>
    <col min="28" max="28" width="5.86328125" customWidth="1"/>
    <col min="29" max="29" width="7.73046875" customWidth="1"/>
    <col min="30" max="30" width="5.86328125" customWidth="1"/>
    <col min="31" max="31" width="7.73046875" customWidth="1"/>
    <col min="32" max="32" width="5.86328125" customWidth="1"/>
    <col min="33" max="33" width="7.73046875" customWidth="1"/>
    <col min="34" max="34" width="5.86328125" customWidth="1"/>
    <col min="35" max="35" width="6.59765625" customWidth="1"/>
    <col min="36" max="36" width="5.86328125" customWidth="1"/>
    <col min="37" max="37" width="7.73046875" customWidth="1"/>
    <col min="38" max="38" width="5.86328125" customWidth="1"/>
    <col min="39" max="39" width="7.73046875" customWidth="1"/>
    <col min="40" max="40" width="6.46484375" customWidth="1"/>
    <col min="41" max="41" width="7.73046875" customWidth="1"/>
    <col min="42" max="42" width="5.86328125" customWidth="1"/>
    <col min="43" max="43" width="9.46484375" customWidth="1"/>
    <col min="44" max="44" width="8.3984375" customWidth="1"/>
    <col min="45" max="45" width="9.1328125" customWidth="1"/>
    <col min="46" max="46" width="5.86328125" customWidth="1"/>
    <col min="47" max="47" width="7.73046875" customWidth="1"/>
  </cols>
  <sheetData>
    <row r="1" spans="1:52" ht="99.4">
      <c r="A1" s="67" t="s">
        <v>1</v>
      </c>
      <c r="B1" s="65" t="s">
        <v>2</v>
      </c>
      <c r="C1" s="66" t="s">
        <v>6</v>
      </c>
      <c r="D1" s="67" t="s">
        <v>7</v>
      </c>
      <c r="E1" s="68" t="s">
        <v>8</v>
      </c>
      <c r="F1" s="67" t="s">
        <v>9</v>
      </c>
      <c r="G1" s="68" t="s">
        <v>10</v>
      </c>
      <c r="H1" s="69" t="s">
        <v>11</v>
      </c>
      <c r="I1" s="70" t="str">
        <f>"%"&amp;H1</f>
        <v>%Visual 
(Sheared Edges, Surface Defects)</v>
      </c>
      <c r="J1" s="71" t="s">
        <v>12</v>
      </c>
      <c r="K1" s="70" t="str">
        <f>"%"&amp;J1</f>
        <v>%Dimensional</v>
      </c>
      <c r="L1" s="69" t="s">
        <v>13</v>
      </c>
      <c r="M1" s="70" t="str">
        <f>"%"&amp;L1</f>
        <v>%Cut bar length</v>
      </c>
      <c r="N1" s="69" t="s">
        <v>14</v>
      </c>
      <c r="O1" s="70" t="str">
        <f>"%"&amp;N1</f>
        <v>%Cut Bar diameter</v>
      </c>
      <c r="P1" s="69" t="s">
        <v>15</v>
      </c>
      <c r="Q1" s="70" t="str">
        <f>"%"&amp;P1</f>
        <v>%Turning length</v>
      </c>
      <c r="R1" s="69" t="s">
        <v>16</v>
      </c>
      <c r="S1" s="70" t="str">
        <f>"%"&amp;R1</f>
        <v xml:space="preserve">%Turning Bar Diameter </v>
      </c>
      <c r="T1" s="69" t="s">
        <v>17</v>
      </c>
      <c r="U1" s="70" t="str">
        <f>"%"&amp;T1</f>
        <v xml:space="preserve">%Flat Bearing Area </v>
      </c>
      <c r="V1" s="69" t="s">
        <v>18</v>
      </c>
      <c r="W1" s="70" t="str">
        <f>"%"&amp;V1</f>
        <v>%Application &amp; Deflection test</v>
      </c>
      <c r="X1" s="69" t="s">
        <v>19</v>
      </c>
      <c r="Y1" s="70" t="str">
        <f>"%"&amp;X1</f>
        <v>%Chemical Composition</v>
      </c>
      <c r="Z1" s="69" t="s">
        <v>20</v>
      </c>
      <c r="AA1" s="70" t="str">
        <f>"%"&amp;Z1</f>
        <v xml:space="preserve">%Toe load </v>
      </c>
      <c r="AB1" s="69" t="s">
        <v>21</v>
      </c>
      <c r="AC1" s="70" t="str">
        <f>"%"&amp;AB1</f>
        <v>%Hardness</v>
      </c>
      <c r="AD1" s="69" t="s">
        <v>22</v>
      </c>
      <c r="AE1" s="70" t="str">
        <f>"%"&amp;AD1</f>
        <v>%Microstructure</v>
      </c>
      <c r="AF1" s="69" t="s">
        <v>23</v>
      </c>
      <c r="AG1" s="70" t="str">
        <f>"%"&amp;AF1</f>
        <v>%Grain size</v>
      </c>
      <c r="AH1" s="69" t="s">
        <v>24</v>
      </c>
      <c r="AI1" s="70" t="str">
        <f>"%"&amp;AH1</f>
        <v>%Depth of Decarburization</v>
      </c>
      <c r="AJ1" s="69" t="s">
        <v>25</v>
      </c>
      <c r="AK1" s="70" t="str">
        <f>"%"&amp;AJ1</f>
        <v>%Inclusion rating</v>
      </c>
      <c r="AL1" s="69" t="s">
        <v>26</v>
      </c>
      <c r="AM1" s="70" t="str">
        <f>"%"&amp;AL1</f>
        <v>%MPI</v>
      </c>
      <c r="AN1" s="69" t="s">
        <v>27</v>
      </c>
      <c r="AO1" s="70" t="str">
        <f>"%"&amp;AN1</f>
        <v>%Forging defect</v>
      </c>
      <c r="AP1" s="69" t="s">
        <v>28</v>
      </c>
      <c r="AQ1" s="70" t="str">
        <f>"%"&amp;AP1</f>
        <v>%Marking</v>
      </c>
      <c r="AR1" s="69" t="s">
        <v>29</v>
      </c>
      <c r="AS1" s="70" t="str">
        <f>"%"&amp;AR1</f>
        <v xml:space="preserve">%Embossing Die Impression / Failure </v>
      </c>
      <c r="AT1" s="69" t="s">
        <v>30</v>
      </c>
      <c r="AU1" s="70" t="str">
        <f>"%"&amp;AT1</f>
        <v>%Other (less weight)</v>
      </c>
      <c r="AV1" s="72"/>
      <c r="AW1" s="72"/>
      <c r="AX1" s="72"/>
      <c r="AY1" s="72"/>
      <c r="AZ1" s="72"/>
    </row>
    <row r="2" spans="1:52" ht="15.75" customHeight="1">
      <c r="A2" s="136" t="s">
        <v>31</v>
      </c>
      <c r="B2" s="73" t="s">
        <v>131</v>
      </c>
      <c r="C2" s="74">
        <f t="shared" ref="C2:C52" si="0">D2+F2</f>
        <v>34664</v>
      </c>
      <c r="D2" s="74">
        <v>34447</v>
      </c>
      <c r="E2" s="75">
        <f t="shared" ref="E2:E209" si="1">D2/C2</f>
        <v>0.99373990306946691</v>
      </c>
      <c r="F2" s="74">
        <v>217</v>
      </c>
      <c r="G2" s="75">
        <f t="shared" ref="G2:G206" si="2">F2/$C2</f>
        <v>6.2600969305331182E-3</v>
      </c>
      <c r="H2" s="74">
        <v>5</v>
      </c>
      <c r="I2" s="75">
        <f t="shared" ref="I2:I206" si="3">H2/$C2</f>
        <v>1.4424186475882759E-4</v>
      </c>
      <c r="J2" s="74">
        <v>26</v>
      </c>
      <c r="K2" s="75">
        <f t="shared" ref="K2:K206" si="4">J2/$C2</f>
        <v>7.5005769674590353E-4</v>
      </c>
      <c r="L2" s="74">
        <v>102</v>
      </c>
      <c r="M2" s="75">
        <f t="shared" ref="M2:M206" si="5">L2/$C2</f>
        <v>2.942534041080083E-3</v>
      </c>
      <c r="N2" s="74">
        <v>0</v>
      </c>
      <c r="O2" s="75">
        <f t="shared" ref="O2:O206" si="6">N2/$C2</f>
        <v>0</v>
      </c>
      <c r="P2" s="74">
        <v>26</v>
      </c>
      <c r="Q2" s="75">
        <f t="shared" ref="Q2:Q206" si="7">P2/$C2</f>
        <v>7.5005769674590353E-4</v>
      </c>
      <c r="R2" s="74">
        <v>0</v>
      </c>
      <c r="S2" s="75">
        <f t="shared" ref="S2:S206" si="8">R2/$C2</f>
        <v>0</v>
      </c>
      <c r="T2" s="74">
        <v>0</v>
      </c>
      <c r="U2" s="75">
        <f t="shared" ref="U2:U206" si="9">T2/$C2</f>
        <v>0</v>
      </c>
      <c r="V2" s="74"/>
      <c r="W2" s="75">
        <f t="shared" ref="W2:W206" si="10">V2/$C2</f>
        <v>0</v>
      </c>
      <c r="X2" s="74"/>
      <c r="Y2" s="75">
        <f t="shared" ref="Y2:Y206" si="11">X2/$C2</f>
        <v>0</v>
      </c>
      <c r="Z2" s="74">
        <v>55</v>
      </c>
      <c r="AA2" s="75">
        <f t="shared" ref="AA2:AA206" si="12">Z2/$C2</f>
        <v>1.5866605123471037E-3</v>
      </c>
      <c r="AB2" s="74">
        <v>0</v>
      </c>
      <c r="AC2" s="75">
        <f t="shared" ref="AC2:AC206" si="13">AB2/$C2</f>
        <v>0</v>
      </c>
      <c r="AD2" s="74"/>
      <c r="AE2" s="75">
        <f t="shared" ref="AE2:AE206" si="14">AD2/$C2</f>
        <v>0</v>
      </c>
      <c r="AF2" s="74"/>
      <c r="AG2" s="75">
        <f t="shared" ref="AG2:AG206" si="15">AF2/$C2</f>
        <v>0</v>
      </c>
      <c r="AH2" s="74"/>
      <c r="AI2" s="75">
        <f t="shared" ref="AI2:AI206" si="16">AH2/$C$2</f>
        <v>0</v>
      </c>
      <c r="AJ2" s="74"/>
      <c r="AK2" s="75">
        <f t="shared" ref="AK2:AK206" si="17">AJ2/$C2</f>
        <v>0</v>
      </c>
      <c r="AL2" s="74">
        <v>0</v>
      </c>
      <c r="AM2" s="75">
        <f t="shared" ref="AM2:AM206" si="18">AL2/$C2</f>
        <v>0</v>
      </c>
      <c r="AN2" s="74">
        <v>0</v>
      </c>
      <c r="AO2" s="75">
        <f t="shared" ref="AO2:AO206" si="19">AN2/$C2</f>
        <v>0</v>
      </c>
      <c r="AP2" s="74">
        <v>0</v>
      </c>
      <c r="AQ2" s="75">
        <f t="shared" ref="AQ2:AQ206" si="20">AP2/$C2</f>
        <v>0</v>
      </c>
      <c r="AR2" s="74">
        <v>3</v>
      </c>
      <c r="AS2" s="75">
        <f t="shared" ref="AS2:AS206" si="21">AR2/$C2</f>
        <v>8.6545118855296555E-5</v>
      </c>
      <c r="AT2" s="74"/>
      <c r="AU2" s="75">
        <f t="shared" ref="AU2:AU206" si="22">AT2/$C2</f>
        <v>0</v>
      </c>
      <c r="AV2" s="76"/>
      <c r="AW2" s="76"/>
      <c r="AX2" s="76"/>
      <c r="AY2" s="76"/>
      <c r="AZ2" s="76"/>
    </row>
    <row r="3" spans="1:52" ht="15.75" customHeight="1">
      <c r="A3" s="136" t="s">
        <v>31</v>
      </c>
      <c r="B3" s="73" t="s">
        <v>127</v>
      </c>
      <c r="C3" s="74">
        <f t="shared" si="0"/>
        <v>40443</v>
      </c>
      <c r="D3" s="74">
        <v>40119</v>
      </c>
      <c r="E3" s="75">
        <f t="shared" si="1"/>
        <v>0.99198872487204215</v>
      </c>
      <c r="F3" s="74">
        <v>324</v>
      </c>
      <c r="G3" s="75">
        <f t="shared" si="2"/>
        <v>8.0112751279578665E-3</v>
      </c>
      <c r="H3" s="74">
        <v>0</v>
      </c>
      <c r="I3" s="75">
        <f t="shared" si="3"/>
        <v>0</v>
      </c>
      <c r="J3" s="74">
        <v>43</v>
      </c>
      <c r="K3" s="75">
        <f t="shared" si="4"/>
        <v>1.063224785500581E-3</v>
      </c>
      <c r="L3" s="74">
        <v>145</v>
      </c>
      <c r="M3" s="75">
        <f t="shared" si="5"/>
        <v>3.5852928813391687E-3</v>
      </c>
      <c r="N3" s="74">
        <v>0</v>
      </c>
      <c r="O3" s="75">
        <f t="shared" si="6"/>
        <v>0</v>
      </c>
      <c r="P3" s="74">
        <v>48</v>
      </c>
      <c r="Q3" s="75">
        <f t="shared" si="7"/>
        <v>1.1868555745122766E-3</v>
      </c>
      <c r="R3" s="74">
        <v>0</v>
      </c>
      <c r="S3" s="75">
        <f t="shared" si="8"/>
        <v>0</v>
      </c>
      <c r="T3" s="74">
        <v>0</v>
      </c>
      <c r="U3" s="75">
        <f t="shared" si="9"/>
        <v>0</v>
      </c>
      <c r="V3" s="74"/>
      <c r="W3" s="75">
        <f t="shared" si="10"/>
        <v>0</v>
      </c>
      <c r="X3" s="74"/>
      <c r="Y3" s="75">
        <f t="shared" si="11"/>
        <v>0</v>
      </c>
      <c r="Z3" s="74">
        <v>49</v>
      </c>
      <c r="AA3" s="75">
        <f t="shared" si="12"/>
        <v>1.2115817323146156E-3</v>
      </c>
      <c r="AB3" s="74">
        <v>0</v>
      </c>
      <c r="AC3" s="75">
        <f t="shared" si="13"/>
        <v>0</v>
      </c>
      <c r="AD3" s="74"/>
      <c r="AE3" s="75">
        <f t="shared" si="14"/>
        <v>0</v>
      </c>
      <c r="AF3" s="74"/>
      <c r="AG3" s="75">
        <f t="shared" si="15"/>
        <v>0</v>
      </c>
      <c r="AH3" s="74"/>
      <c r="AI3" s="75">
        <f t="shared" si="16"/>
        <v>0</v>
      </c>
      <c r="AJ3" s="74"/>
      <c r="AK3" s="75">
        <f t="shared" si="17"/>
        <v>0</v>
      </c>
      <c r="AL3" s="74">
        <v>0</v>
      </c>
      <c r="AM3" s="75">
        <f t="shared" si="18"/>
        <v>0</v>
      </c>
      <c r="AN3" s="74">
        <v>30</v>
      </c>
      <c r="AO3" s="75">
        <f t="shared" si="19"/>
        <v>7.4178473407017281E-4</v>
      </c>
      <c r="AP3" s="74">
        <v>0</v>
      </c>
      <c r="AQ3" s="75">
        <f t="shared" si="20"/>
        <v>0</v>
      </c>
      <c r="AR3" s="74">
        <v>9</v>
      </c>
      <c r="AS3" s="75">
        <f t="shared" si="21"/>
        <v>2.2253542022105185E-4</v>
      </c>
      <c r="AT3" s="74"/>
      <c r="AU3" s="75">
        <f t="shared" si="22"/>
        <v>0</v>
      </c>
      <c r="AV3" s="76"/>
      <c r="AW3" s="76"/>
      <c r="AX3" s="76"/>
      <c r="AY3" s="76"/>
      <c r="AZ3" s="76"/>
    </row>
    <row r="4" spans="1:52" ht="15.75" customHeight="1">
      <c r="A4" s="136" t="s">
        <v>31</v>
      </c>
      <c r="B4" s="73" t="s">
        <v>125</v>
      </c>
      <c r="C4" s="74">
        <f t="shared" si="0"/>
        <v>64388</v>
      </c>
      <c r="D4" s="74">
        <v>63682</v>
      </c>
      <c r="E4" s="75">
        <f t="shared" si="1"/>
        <v>0.98903522395477417</v>
      </c>
      <c r="F4" s="74">
        <v>706</v>
      </c>
      <c r="G4" s="75">
        <f t="shared" si="2"/>
        <v>1.0964776045225819E-2</v>
      </c>
      <c r="H4" s="74">
        <v>0</v>
      </c>
      <c r="I4" s="75">
        <f t="shared" si="3"/>
        <v>0</v>
      </c>
      <c r="J4" s="74">
        <v>208</v>
      </c>
      <c r="K4" s="75">
        <f t="shared" si="4"/>
        <v>3.2304156053923091E-3</v>
      </c>
      <c r="L4" s="74">
        <v>198</v>
      </c>
      <c r="M4" s="75">
        <f t="shared" si="5"/>
        <v>3.0751071628253713E-3</v>
      </c>
      <c r="N4" s="74">
        <v>0</v>
      </c>
      <c r="O4" s="75">
        <f t="shared" si="6"/>
        <v>0</v>
      </c>
      <c r="P4" s="74">
        <v>38</v>
      </c>
      <c r="Q4" s="75">
        <f t="shared" si="7"/>
        <v>5.9017208175436416E-4</v>
      </c>
      <c r="R4" s="74">
        <v>0</v>
      </c>
      <c r="S4" s="75">
        <f t="shared" si="8"/>
        <v>0</v>
      </c>
      <c r="T4" s="74">
        <v>0</v>
      </c>
      <c r="U4" s="75">
        <f t="shared" si="9"/>
        <v>0</v>
      </c>
      <c r="V4" s="74"/>
      <c r="W4" s="75">
        <f t="shared" si="10"/>
        <v>0</v>
      </c>
      <c r="X4" s="74"/>
      <c r="Y4" s="75">
        <f t="shared" si="11"/>
        <v>0</v>
      </c>
      <c r="Z4" s="74">
        <v>117</v>
      </c>
      <c r="AA4" s="75">
        <f t="shared" si="12"/>
        <v>1.8171087780331739E-3</v>
      </c>
      <c r="AB4" s="74">
        <v>0</v>
      </c>
      <c r="AC4" s="75">
        <f t="shared" si="13"/>
        <v>0</v>
      </c>
      <c r="AD4" s="74"/>
      <c r="AE4" s="75">
        <f t="shared" si="14"/>
        <v>0</v>
      </c>
      <c r="AF4" s="74"/>
      <c r="AG4" s="75">
        <f t="shared" si="15"/>
        <v>0</v>
      </c>
      <c r="AH4" s="74"/>
      <c r="AI4" s="75">
        <f t="shared" si="16"/>
        <v>0</v>
      </c>
      <c r="AJ4" s="74"/>
      <c r="AK4" s="75">
        <f t="shared" si="17"/>
        <v>0</v>
      </c>
      <c r="AL4" s="74">
        <v>0</v>
      </c>
      <c r="AM4" s="75">
        <f t="shared" si="18"/>
        <v>0</v>
      </c>
      <c r="AN4" s="74">
        <v>99</v>
      </c>
      <c r="AO4" s="75">
        <f t="shared" si="19"/>
        <v>1.5375535814126857E-3</v>
      </c>
      <c r="AP4" s="74">
        <v>0</v>
      </c>
      <c r="AQ4" s="75">
        <f t="shared" si="20"/>
        <v>0</v>
      </c>
      <c r="AR4" s="74">
        <v>46</v>
      </c>
      <c r="AS4" s="75">
        <f t="shared" si="21"/>
        <v>7.144188358079145E-4</v>
      </c>
      <c r="AT4" s="74"/>
      <c r="AU4" s="75">
        <f t="shared" si="22"/>
        <v>0</v>
      </c>
      <c r="AV4" s="76"/>
      <c r="AW4" s="76"/>
      <c r="AX4" s="76"/>
      <c r="AY4" s="76"/>
      <c r="AZ4" s="76"/>
    </row>
    <row r="5" spans="1:52" ht="15.75" customHeight="1">
      <c r="A5" s="136" t="s">
        <v>31</v>
      </c>
      <c r="B5" s="73" t="s">
        <v>138</v>
      </c>
      <c r="C5" s="74">
        <f t="shared" si="0"/>
        <v>54536</v>
      </c>
      <c r="D5" s="74">
        <v>53885</v>
      </c>
      <c r="E5" s="75">
        <f t="shared" si="1"/>
        <v>0.98806293090802411</v>
      </c>
      <c r="F5" s="74">
        <v>651</v>
      </c>
      <c r="G5" s="75">
        <f t="shared" si="2"/>
        <v>1.1937069091975942E-2</v>
      </c>
      <c r="H5" s="74">
        <v>0</v>
      </c>
      <c r="I5" s="75">
        <f t="shared" si="3"/>
        <v>0</v>
      </c>
      <c r="J5" s="74">
        <v>120</v>
      </c>
      <c r="K5" s="75">
        <f t="shared" si="4"/>
        <v>2.2003813994425701E-3</v>
      </c>
      <c r="L5" s="74">
        <v>277</v>
      </c>
      <c r="M5" s="75">
        <f t="shared" si="5"/>
        <v>5.0792137303799327E-3</v>
      </c>
      <c r="N5" s="74">
        <v>0</v>
      </c>
      <c r="O5" s="75">
        <f t="shared" si="6"/>
        <v>0</v>
      </c>
      <c r="P5" s="74">
        <v>29</v>
      </c>
      <c r="Q5" s="75">
        <f t="shared" si="7"/>
        <v>5.3175883819862109E-4</v>
      </c>
      <c r="R5" s="74">
        <v>0</v>
      </c>
      <c r="S5" s="75">
        <f t="shared" si="8"/>
        <v>0</v>
      </c>
      <c r="T5" s="74">
        <v>0</v>
      </c>
      <c r="U5" s="75">
        <f t="shared" si="9"/>
        <v>0</v>
      </c>
      <c r="V5" s="74"/>
      <c r="W5" s="75">
        <f t="shared" si="10"/>
        <v>0</v>
      </c>
      <c r="X5" s="74"/>
      <c r="Y5" s="75">
        <f t="shared" si="11"/>
        <v>0</v>
      </c>
      <c r="Z5" s="74">
        <v>86</v>
      </c>
      <c r="AA5" s="75">
        <f t="shared" si="12"/>
        <v>1.576940002933842E-3</v>
      </c>
      <c r="AB5" s="74">
        <v>0</v>
      </c>
      <c r="AC5" s="75">
        <f t="shared" si="13"/>
        <v>0</v>
      </c>
      <c r="AD5" s="74"/>
      <c r="AE5" s="75">
        <f t="shared" si="14"/>
        <v>0</v>
      </c>
      <c r="AF5" s="74"/>
      <c r="AG5" s="75">
        <f t="shared" si="15"/>
        <v>0</v>
      </c>
      <c r="AH5" s="74"/>
      <c r="AI5" s="75">
        <f t="shared" si="16"/>
        <v>0</v>
      </c>
      <c r="AJ5" s="74"/>
      <c r="AK5" s="75">
        <f t="shared" si="17"/>
        <v>0</v>
      </c>
      <c r="AL5" s="74">
        <v>0</v>
      </c>
      <c r="AM5" s="75">
        <f t="shared" si="18"/>
        <v>0</v>
      </c>
      <c r="AN5" s="74">
        <v>117</v>
      </c>
      <c r="AO5" s="75">
        <f t="shared" si="19"/>
        <v>2.1453718644565056E-3</v>
      </c>
      <c r="AP5" s="74">
        <v>0</v>
      </c>
      <c r="AQ5" s="75">
        <f t="shared" si="20"/>
        <v>0</v>
      </c>
      <c r="AR5" s="74">
        <v>22</v>
      </c>
      <c r="AS5" s="75">
        <f t="shared" si="21"/>
        <v>4.0340325656447115E-4</v>
      </c>
      <c r="AT5" s="74"/>
      <c r="AU5" s="75">
        <f t="shared" si="22"/>
        <v>0</v>
      </c>
      <c r="AV5" s="76"/>
      <c r="AW5" s="76"/>
      <c r="AX5" s="76"/>
      <c r="AY5" s="76"/>
      <c r="AZ5" s="76"/>
    </row>
    <row r="6" spans="1:52" ht="15.75" customHeight="1">
      <c r="A6" s="136" t="s">
        <v>31</v>
      </c>
      <c r="B6" s="73" t="s">
        <v>147</v>
      </c>
      <c r="C6" s="74">
        <f t="shared" si="0"/>
        <v>13699</v>
      </c>
      <c r="D6" s="74">
        <v>13660</v>
      </c>
      <c r="E6" s="75">
        <f t="shared" si="1"/>
        <v>0.99715307686692456</v>
      </c>
      <c r="F6" s="74">
        <v>39</v>
      </c>
      <c r="G6" s="75">
        <f t="shared" si="2"/>
        <v>2.8469231330754069E-3</v>
      </c>
      <c r="H6" s="74">
        <v>0</v>
      </c>
      <c r="I6" s="75">
        <f t="shared" si="3"/>
        <v>0</v>
      </c>
      <c r="J6" s="74">
        <v>10</v>
      </c>
      <c r="K6" s="75">
        <f t="shared" si="4"/>
        <v>7.299802905321556E-4</v>
      </c>
      <c r="L6" s="74">
        <v>0</v>
      </c>
      <c r="M6" s="75">
        <f t="shared" si="5"/>
        <v>0</v>
      </c>
      <c r="N6" s="74">
        <v>0</v>
      </c>
      <c r="O6" s="75">
        <f t="shared" si="6"/>
        <v>0</v>
      </c>
      <c r="P6" s="74">
        <v>0</v>
      </c>
      <c r="Q6" s="75">
        <f t="shared" si="7"/>
        <v>0</v>
      </c>
      <c r="R6" s="74">
        <v>0</v>
      </c>
      <c r="S6" s="75">
        <f t="shared" si="8"/>
        <v>0</v>
      </c>
      <c r="T6" s="74">
        <v>0</v>
      </c>
      <c r="U6" s="75">
        <f t="shared" si="9"/>
        <v>0</v>
      </c>
      <c r="V6" s="74"/>
      <c r="W6" s="75">
        <f t="shared" si="10"/>
        <v>0</v>
      </c>
      <c r="X6" s="74"/>
      <c r="Y6" s="75">
        <f t="shared" si="11"/>
        <v>0</v>
      </c>
      <c r="Z6" s="74">
        <v>14</v>
      </c>
      <c r="AA6" s="75">
        <f t="shared" si="12"/>
        <v>1.021972406745018E-3</v>
      </c>
      <c r="AB6" s="74">
        <v>0</v>
      </c>
      <c r="AC6" s="75">
        <f t="shared" si="13"/>
        <v>0</v>
      </c>
      <c r="AD6" s="74"/>
      <c r="AE6" s="75">
        <f t="shared" si="14"/>
        <v>0</v>
      </c>
      <c r="AF6" s="74"/>
      <c r="AG6" s="75">
        <f t="shared" si="15"/>
        <v>0</v>
      </c>
      <c r="AH6" s="74"/>
      <c r="AI6" s="75">
        <f t="shared" si="16"/>
        <v>0</v>
      </c>
      <c r="AJ6" s="74"/>
      <c r="AK6" s="75">
        <f t="shared" si="17"/>
        <v>0</v>
      </c>
      <c r="AL6" s="74">
        <v>0</v>
      </c>
      <c r="AM6" s="75">
        <f t="shared" si="18"/>
        <v>0</v>
      </c>
      <c r="AN6" s="74">
        <v>12</v>
      </c>
      <c r="AO6" s="75">
        <f t="shared" si="19"/>
        <v>8.7597634863858674E-4</v>
      </c>
      <c r="AP6" s="74">
        <v>0</v>
      </c>
      <c r="AQ6" s="75">
        <f t="shared" si="20"/>
        <v>0</v>
      </c>
      <c r="AR6" s="74">
        <v>3</v>
      </c>
      <c r="AS6" s="75">
        <f t="shared" si="21"/>
        <v>2.1899408715964669E-4</v>
      </c>
      <c r="AT6" s="74"/>
      <c r="AU6" s="75">
        <f t="shared" si="22"/>
        <v>0</v>
      </c>
      <c r="AV6" s="76"/>
      <c r="AW6" s="76"/>
      <c r="AX6" s="76"/>
      <c r="AY6" s="76"/>
      <c r="AZ6" s="76"/>
    </row>
    <row r="7" spans="1:52" ht="15.75" customHeight="1">
      <c r="A7" s="136" t="s">
        <v>35</v>
      </c>
      <c r="B7" s="73" t="s">
        <v>131</v>
      </c>
      <c r="C7" s="74">
        <f t="shared" si="0"/>
        <v>15599</v>
      </c>
      <c r="D7" s="74">
        <v>15520</v>
      </c>
      <c r="E7" s="75">
        <f t="shared" si="1"/>
        <v>0.99493557279312772</v>
      </c>
      <c r="F7" s="74">
        <v>79</v>
      </c>
      <c r="G7" s="75">
        <f t="shared" si="2"/>
        <v>5.0644272068722353E-3</v>
      </c>
      <c r="H7" s="74">
        <v>0</v>
      </c>
      <c r="I7" s="75">
        <f t="shared" si="3"/>
        <v>0</v>
      </c>
      <c r="J7" s="74">
        <v>0</v>
      </c>
      <c r="K7" s="75">
        <f t="shared" si="4"/>
        <v>0</v>
      </c>
      <c r="L7" s="74">
        <v>8</v>
      </c>
      <c r="M7" s="75">
        <f t="shared" si="5"/>
        <v>5.1285338803769471E-4</v>
      </c>
      <c r="N7" s="74">
        <v>0</v>
      </c>
      <c r="O7" s="75">
        <f t="shared" si="6"/>
        <v>0</v>
      </c>
      <c r="P7" s="74">
        <v>20</v>
      </c>
      <c r="Q7" s="75">
        <f t="shared" si="7"/>
        <v>1.2821334700942367E-3</v>
      </c>
      <c r="R7" s="74">
        <v>42</v>
      </c>
      <c r="S7" s="75">
        <f t="shared" si="8"/>
        <v>2.6924802871978971E-3</v>
      </c>
      <c r="T7" s="74">
        <v>0</v>
      </c>
      <c r="U7" s="75">
        <f t="shared" si="9"/>
        <v>0</v>
      </c>
      <c r="V7" s="74"/>
      <c r="W7" s="75">
        <f t="shared" si="10"/>
        <v>0</v>
      </c>
      <c r="X7" s="74"/>
      <c r="Y7" s="75">
        <f t="shared" si="11"/>
        <v>0</v>
      </c>
      <c r="Z7" s="74">
        <v>0</v>
      </c>
      <c r="AA7" s="75">
        <f t="shared" si="12"/>
        <v>0</v>
      </c>
      <c r="AB7" s="74">
        <v>0</v>
      </c>
      <c r="AC7" s="75">
        <f t="shared" si="13"/>
        <v>0</v>
      </c>
      <c r="AD7" s="74"/>
      <c r="AE7" s="75">
        <f t="shared" si="14"/>
        <v>0</v>
      </c>
      <c r="AF7" s="74"/>
      <c r="AG7" s="75">
        <f t="shared" si="15"/>
        <v>0</v>
      </c>
      <c r="AH7" s="74"/>
      <c r="AI7" s="75">
        <f t="shared" si="16"/>
        <v>0</v>
      </c>
      <c r="AJ7" s="74"/>
      <c r="AK7" s="75">
        <f t="shared" si="17"/>
        <v>0</v>
      </c>
      <c r="AL7" s="74">
        <v>9</v>
      </c>
      <c r="AM7" s="75">
        <f t="shared" si="18"/>
        <v>5.7696006154240654E-4</v>
      </c>
      <c r="AN7" s="74">
        <v>0</v>
      </c>
      <c r="AO7" s="75">
        <f t="shared" si="19"/>
        <v>0</v>
      </c>
      <c r="AP7" s="74">
        <v>0</v>
      </c>
      <c r="AQ7" s="75">
        <f t="shared" si="20"/>
        <v>0</v>
      </c>
      <c r="AR7" s="74">
        <v>0</v>
      </c>
      <c r="AS7" s="75">
        <f t="shared" si="21"/>
        <v>0</v>
      </c>
      <c r="AT7" s="74"/>
      <c r="AU7" s="75">
        <f t="shared" si="22"/>
        <v>0</v>
      </c>
      <c r="AV7" s="76"/>
      <c r="AW7" s="76"/>
      <c r="AX7" s="76"/>
      <c r="AY7" s="76"/>
      <c r="AZ7" s="76"/>
    </row>
    <row r="8" spans="1:52" ht="15.75" customHeight="1">
      <c r="A8" s="136" t="s">
        <v>35</v>
      </c>
      <c r="B8" s="73" t="s">
        <v>127</v>
      </c>
      <c r="C8" s="74">
        <f t="shared" si="0"/>
        <v>85419</v>
      </c>
      <c r="D8" s="74">
        <v>84700</v>
      </c>
      <c r="E8" s="75">
        <f t="shared" si="1"/>
        <v>0.99158266896123815</v>
      </c>
      <c r="F8" s="74">
        <v>719</v>
      </c>
      <c r="G8" s="75">
        <f t="shared" si="2"/>
        <v>8.4173310387618688E-3</v>
      </c>
      <c r="H8" s="74">
        <v>0</v>
      </c>
      <c r="I8" s="75">
        <f t="shared" si="3"/>
        <v>0</v>
      </c>
      <c r="J8" s="74">
        <v>72</v>
      </c>
      <c r="K8" s="75">
        <f t="shared" si="4"/>
        <v>8.4290380360341373E-4</v>
      </c>
      <c r="L8" s="74">
        <v>110</v>
      </c>
      <c r="M8" s="75">
        <f t="shared" si="5"/>
        <v>1.2877696999496599E-3</v>
      </c>
      <c r="N8" s="74">
        <v>0</v>
      </c>
      <c r="O8" s="75">
        <f t="shared" si="6"/>
        <v>0</v>
      </c>
      <c r="P8" s="74">
        <v>195</v>
      </c>
      <c r="Q8" s="75">
        <f t="shared" si="7"/>
        <v>2.2828644680925789E-3</v>
      </c>
      <c r="R8" s="74">
        <v>198</v>
      </c>
      <c r="S8" s="75">
        <f t="shared" si="8"/>
        <v>2.3179854599093878E-3</v>
      </c>
      <c r="T8" s="74">
        <v>0</v>
      </c>
      <c r="U8" s="75">
        <f t="shared" si="9"/>
        <v>0</v>
      </c>
      <c r="V8" s="74"/>
      <c r="W8" s="75">
        <f t="shared" si="10"/>
        <v>0</v>
      </c>
      <c r="X8" s="74"/>
      <c r="Y8" s="75">
        <f t="shared" si="11"/>
        <v>0</v>
      </c>
      <c r="Z8" s="74">
        <v>0</v>
      </c>
      <c r="AA8" s="75">
        <f t="shared" si="12"/>
        <v>0</v>
      </c>
      <c r="AB8" s="74">
        <v>59</v>
      </c>
      <c r="AC8" s="75">
        <f t="shared" si="13"/>
        <v>6.9071283906390853E-4</v>
      </c>
      <c r="AD8" s="74"/>
      <c r="AE8" s="75">
        <f t="shared" si="14"/>
        <v>0</v>
      </c>
      <c r="AF8" s="74"/>
      <c r="AG8" s="75">
        <f t="shared" si="15"/>
        <v>0</v>
      </c>
      <c r="AH8" s="74"/>
      <c r="AI8" s="75">
        <f t="shared" si="16"/>
        <v>0</v>
      </c>
      <c r="AJ8" s="74"/>
      <c r="AK8" s="75">
        <f t="shared" si="17"/>
        <v>0</v>
      </c>
      <c r="AL8" s="74">
        <v>17</v>
      </c>
      <c r="AM8" s="75">
        <f t="shared" si="18"/>
        <v>1.9901895362858381E-4</v>
      </c>
      <c r="AN8" s="74">
        <v>68</v>
      </c>
      <c r="AO8" s="75">
        <f t="shared" si="19"/>
        <v>7.9607581451433525E-4</v>
      </c>
      <c r="AP8" s="74">
        <v>0</v>
      </c>
      <c r="AQ8" s="75">
        <f t="shared" si="20"/>
        <v>0</v>
      </c>
      <c r="AR8" s="74">
        <v>0</v>
      </c>
      <c r="AS8" s="75">
        <f t="shared" si="21"/>
        <v>0</v>
      </c>
      <c r="AT8" s="74"/>
      <c r="AU8" s="75">
        <f t="shared" si="22"/>
        <v>0</v>
      </c>
      <c r="AV8" s="76"/>
      <c r="AW8" s="76"/>
      <c r="AX8" s="76"/>
      <c r="AY8" s="76"/>
      <c r="AZ8" s="76"/>
    </row>
    <row r="9" spans="1:52" ht="15.75" customHeight="1">
      <c r="A9" s="136" t="s">
        <v>35</v>
      </c>
      <c r="B9" s="73" t="s">
        <v>125</v>
      </c>
      <c r="C9" s="74">
        <f t="shared" si="0"/>
        <v>113463</v>
      </c>
      <c r="D9" s="74">
        <v>112885</v>
      </c>
      <c r="E9" s="75">
        <f t="shared" si="1"/>
        <v>0.99490582833170282</v>
      </c>
      <c r="F9" s="74">
        <v>578</v>
      </c>
      <c r="G9" s="75">
        <f t="shared" si="2"/>
        <v>5.0941716682971544E-3</v>
      </c>
      <c r="H9" s="74">
        <v>0</v>
      </c>
      <c r="I9" s="75">
        <f t="shared" si="3"/>
        <v>0</v>
      </c>
      <c r="J9" s="74">
        <v>74</v>
      </c>
      <c r="K9" s="75">
        <f t="shared" si="4"/>
        <v>6.5219498867472221E-4</v>
      </c>
      <c r="L9" s="74">
        <v>101</v>
      </c>
      <c r="M9" s="75">
        <f t="shared" si="5"/>
        <v>8.9015802508306675E-4</v>
      </c>
      <c r="N9" s="74">
        <v>0</v>
      </c>
      <c r="O9" s="75">
        <f t="shared" si="6"/>
        <v>0</v>
      </c>
      <c r="P9" s="74">
        <v>60</v>
      </c>
      <c r="Q9" s="75">
        <f t="shared" si="7"/>
        <v>5.2880674757409902E-4</v>
      </c>
      <c r="R9" s="74">
        <v>101</v>
      </c>
      <c r="S9" s="75">
        <f t="shared" si="8"/>
        <v>8.9015802508306675E-4</v>
      </c>
      <c r="T9" s="74">
        <v>0</v>
      </c>
      <c r="U9" s="75">
        <f t="shared" si="9"/>
        <v>0</v>
      </c>
      <c r="V9" s="74"/>
      <c r="W9" s="75">
        <f t="shared" si="10"/>
        <v>0</v>
      </c>
      <c r="X9" s="74"/>
      <c r="Y9" s="75">
        <f t="shared" si="11"/>
        <v>0</v>
      </c>
      <c r="Z9" s="74">
        <v>0</v>
      </c>
      <c r="AA9" s="75">
        <f t="shared" si="12"/>
        <v>0</v>
      </c>
      <c r="AB9" s="74">
        <v>76</v>
      </c>
      <c r="AC9" s="75">
        <f t="shared" si="13"/>
        <v>6.6982188026052541E-4</v>
      </c>
      <c r="AD9" s="74"/>
      <c r="AE9" s="75">
        <f t="shared" si="14"/>
        <v>0</v>
      </c>
      <c r="AF9" s="74"/>
      <c r="AG9" s="75">
        <f t="shared" si="15"/>
        <v>0</v>
      </c>
      <c r="AH9" s="74"/>
      <c r="AI9" s="75">
        <f t="shared" si="16"/>
        <v>0</v>
      </c>
      <c r="AJ9" s="74"/>
      <c r="AK9" s="75">
        <f t="shared" si="17"/>
        <v>0</v>
      </c>
      <c r="AL9" s="74">
        <v>40</v>
      </c>
      <c r="AM9" s="75">
        <f t="shared" si="18"/>
        <v>3.5253783171606602E-4</v>
      </c>
      <c r="AN9" s="74">
        <v>126</v>
      </c>
      <c r="AO9" s="75">
        <f t="shared" si="19"/>
        <v>1.1104941699056081E-3</v>
      </c>
      <c r="AP9" s="74">
        <v>0</v>
      </c>
      <c r="AQ9" s="75">
        <f t="shared" si="20"/>
        <v>0</v>
      </c>
      <c r="AR9" s="74">
        <v>0</v>
      </c>
      <c r="AS9" s="75">
        <f t="shared" si="21"/>
        <v>0</v>
      </c>
      <c r="AT9" s="74"/>
      <c r="AU9" s="75">
        <f t="shared" si="22"/>
        <v>0</v>
      </c>
      <c r="AV9" s="76"/>
      <c r="AW9" s="76"/>
      <c r="AX9" s="76"/>
      <c r="AY9" s="76"/>
      <c r="AZ9" s="76"/>
    </row>
    <row r="10" spans="1:52" ht="15.75" customHeight="1">
      <c r="A10" s="136" t="s">
        <v>35</v>
      </c>
      <c r="B10" s="73" t="s">
        <v>138</v>
      </c>
      <c r="C10" s="74">
        <f t="shared" si="0"/>
        <v>198328</v>
      </c>
      <c r="D10" s="74">
        <v>197420</v>
      </c>
      <c r="E10" s="75">
        <f t="shared" si="1"/>
        <v>0.99542172562623532</v>
      </c>
      <c r="F10" s="74">
        <v>908</v>
      </c>
      <c r="G10" s="75">
        <f t="shared" si="2"/>
        <v>4.5782743737646731E-3</v>
      </c>
      <c r="H10" s="74">
        <v>0</v>
      </c>
      <c r="I10" s="75">
        <f t="shared" si="3"/>
        <v>0</v>
      </c>
      <c r="J10" s="74">
        <v>86</v>
      </c>
      <c r="K10" s="75">
        <f t="shared" si="4"/>
        <v>4.3362510588520028E-4</v>
      </c>
      <c r="L10" s="74">
        <v>173</v>
      </c>
      <c r="M10" s="75">
        <f t="shared" si="5"/>
        <v>8.7229236416441454E-4</v>
      </c>
      <c r="N10" s="74">
        <v>0</v>
      </c>
      <c r="O10" s="75">
        <f t="shared" si="6"/>
        <v>0</v>
      </c>
      <c r="P10" s="74">
        <v>80</v>
      </c>
      <c r="Q10" s="75">
        <f t="shared" si="7"/>
        <v>4.0337219152111655E-4</v>
      </c>
      <c r="R10" s="74">
        <v>95</v>
      </c>
      <c r="S10" s="75">
        <f t="shared" si="8"/>
        <v>4.7900447743132586E-4</v>
      </c>
      <c r="T10" s="74">
        <v>0</v>
      </c>
      <c r="U10" s="75">
        <f t="shared" si="9"/>
        <v>0</v>
      </c>
      <c r="V10" s="74"/>
      <c r="W10" s="75">
        <f t="shared" si="10"/>
        <v>0</v>
      </c>
      <c r="X10" s="74"/>
      <c r="Y10" s="75">
        <f t="shared" si="11"/>
        <v>0</v>
      </c>
      <c r="Z10" s="74">
        <v>134</v>
      </c>
      <c r="AA10" s="75">
        <f t="shared" si="12"/>
        <v>6.7564842079787023E-4</v>
      </c>
      <c r="AB10" s="74">
        <v>0</v>
      </c>
      <c r="AC10" s="75">
        <f t="shared" si="13"/>
        <v>0</v>
      </c>
      <c r="AD10" s="74"/>
      <c r="AE10" s="75">
        <f t="shared" si="14"/>
        <v>0</v>
      </c>
      <c r="AF10" s="74"/>
      <c r="AG10" s="75">
        <f t="shared" si="15"/>
        <v>0</v>
      </c>
      <c r="AH10" s="74"/>
      <c r="AI10" s="75">
        <f t="shared" si="16"/>
        <v>0</v>
      </c>
      <c r="AJ10" s="74"/>
      <c r="AK10" s="75">
        <f t="shared" si="17"/>
        <v>0</v>
      </c>
      <c r="AL10" s="74">
        <v>35</v>
      </c>
      <c r="AM10" s="75">
        <f t="shared" si="18"/>
        <v>1.7647533379048849E-4</v>
      </c>
      <c r="AN10" s="74">
        <v>305</v>
      </c>
      <c r="AO10" s="75">
        <f t="shared" si="19"/>
        <v>1.5378564801742567E-3</v>
      </c>
      <c r="AP10" s="74">
        <v>0</v>
      </c>
      <c r="AQ10" s="75">
        <f t="shared" si="20"/>
        <v>0</v>
      </c>
      <c r="AR10" s="74">
        <v>0</v>
      </c>
      <c r="AS10" s="75">
        <f t="shared" si="21"/>
        <v>0</v>
      </c>
      <c r="AT10" s="74"/>
      <c r="AU10" s="75">
        <f t="shared" si="22"/>
        <v>0</v>
      </c>
      <c r="AV10" s="76"/>
      <c r="AW10" s="76"/>
      <c r="AX10" s="76"/>
      <c r="AY10" s="76"/>
      <c r="AZ10" s="76"/>
    </row>
    <row r="11" spans="1:52" ht="15.75" customHeight="1">
      <c r="A11" s="136" t="s">
        <v>35</v>
      </c>
      <c r="B11" s="73" t="s">
        <v>147</v>
      </c>
      <c r="C11" s="74">
        <f t="shared" si="0"/>
        <v>355915</v>
      </c>
      <c r="D11" s="74">
        <v>354044</v>
      </c>
      <c r="E11" s="75">
        <f t="shared" si="1"/>
        <v>0.99474312687017963</v>
      </c>
      <c r="F11" s="74">
        <v>1871</v>
      </c>
      <c r="G11" s="75">
        <f t="shared" si="2"/>
        <v>5.2568731298203225E-3</v>
      </c>
      <c r="H11" s="74">
        <v>0</v>
      </c>
      <c r="I11" s="75">
        <f t="shared" si="3"/>
        <v>0</v>
      </c>
      <c r="J11" s="74">
        <v>330</v>
      </c>
      <c r="K11" s="75">
        <f t="shared" si="4"/>
        <v>9.2718767121363242E-4</v>
      </c>
      <c r="L11" s="74">
        <v>658</v>
      </c>
      <c r="M11" s="75">
        <f t="shared" si="5"/>
        <v>1.8487560232077883E-3</v>
      </c>
      <c r="N11" s="74">
        <v>0</v>
      </c>
      <c r="O11" s="75">
        <f t="shared" si="6"/>
        <v>0</v>
      </c>
      <c r="P11" s="74">
        <v>201</v>
      </c>
      <c r="Q11" s="75">
        <f t="shared" si="7"/>
        <v>5.6474158155739437E-4</v>
      </c>
      <c r="R11" s="74">
        <v>151</v>
      </c>
      <c r="S11" s="75">
        <f t="shared" si="8"/>
        <v>4.2425860107048034E-4</v>
      </c>
      <c r="T11" s="74">
        <v>0</v>
      </c>
      <c r="U11" s="75">
        <f t="shared" si="9"/>
        <v>0</v>
      </c>
      <c r="V11" s="74"/>
      <c r="W11" s="75">
        <f t="shared" si="10"/>
        <v>0</v>
      </c>
      <c r="X11" s="74"/>
      <c r="Y11" s="75">
        <f t="shared" si="11"/>
        <v>0</v>
      </c>
      <c r="Z11" s="74">
        <v>161</v>
      </c>
      <c r="AA11" s="75">
        <f t="shared" si="12"/>
        <v>4.5235519716786313E-4</v>
      </c>
      <c r="AB11" s="74">
        <v>0</v>
      </c>
      <c r="AC11" s="75">
        <f t="shared" si="13"/>
        <v>0</v>
      </c>
      <c r="AD11" s="74"/>
      <c r="AE11" s="75">
        <f t="shared" si="14"/>
        <v>0</v>
      </c>
      <c r="AF11" s="74"/>
      <c r="AG11" s="75">
        <f t="shared" si="15"/>
        <v>0</v>
      </c>
      <c r="AH11" s="74"/>
      <c r="AI11" s="75">
        <f t="shared" si="16"/>
        <v>0</v>
      </c>
      <c r="AJ11" s="74"/>
      <c r="AK11" s="75">
        <f t="shared" si="17"/>
        <v>0</v>
      </c>
      <c r="AL11" s="74">
        <v>12</v>
      </c>
      <c r="AM11" s="75">
        <f t="shared" si="18"/>
        <v>3.371591531685936E-5</v>
      </c>
      <c r="AN11" s="74">
        <v>358</v>
      </c>
      <c r="AO11" s="75">
        <f t="shared" si="19"/>
        <v>1.0058581402863044E-3</v>
      </c>
      <c r="AP11" s="74">
        <v>0</v>
      </c>
      <c r="AQ11" s="75">
        <f t="shared" si="20"/>
        <v>0</v>
      </c>
      <c r="AR11" s="74">
        <v>0</v>
      </c>
      <c r="AS11" s="75">
        <f t="shared" si="21"/>
        <v>0</v>
      </c>
      <c r="AT11" s="74"/>
      <c r="AU11" s="75">
        <f t="shared" si="22"/>
        <v>0</v>
      </c>
      <c r="AV11" s="76"/>
      <c r="AW11" s="76"/>
      <c r="AX11" s="76"/>
      <c r="AY11" s="76"/>
      <c r="AZ11" s="76"/>
    </row>
    <row r="12" spans="1:52" ht="15.75" customHeight="1">
      <c r="A12" s="136" t="s">
        <v>35</v>
      </c>
      <c r="B12" s="73" t="s">
        <v>133</v>
      </c>
      <c r="C12" s="74">
        <f t="shared" si="0"/>
        <v>417139</v>
      </c>
      <c r="D12" s="74">
        <v>414973</v>
      </c>
      <c r="E12" s="75">
        <f t="shared" si="1"/>
        <v>0.9948074862336056</v>
      </c>
      <c r="F12" s="74">
        <v>2166</v>
      </c>
      <c r="G12" s="75">
        <f t="shared" si="2"/>
        <v>5.1925137663944151E-3</v>
      </c>
      <c r="H12" s="74">
        <v>0</v>
      </c>
      <c r="I12" s="75">
        <f t="shared" si="3"/>
        <v>0</v>
      </c>
      <c r="J12" s="74">
        <v>536</v>
      </c>
      <c r="K12" s="75">
        <f t="shared" si="4"/>
        <v>1.2849433881751647E-3</v>
      </c>
      <c r="L12" s="74">
        <v>423</v>
      </c>
      <c r="M12" s="75">
        <f t="shared" si="5"/>
        <v>1.0140504723845048E-3</v>
      </c>
      <c r="N12" s="74">
        <v>0</v>
      </c>
      <c r="O12" s="75">
        <f t="shared" si="6"/>
        <v>0</v>
      </c>
      <c r="P12" s="74">
        <v>155</v>
      </c>
      <c r="Q12" s="75">
        <f t="shared" si="7"/>
        <v>3.7157877829692258E-4</v>
      </c>
      <c r="R12" s="74">
        <v>204</v>
      </c>
      <c r="S12" s="75">
        <f t="shared" si="8"/>
        <v>4.8904561788756264E-4</v>
      </c>
      <c r="T12" s="74">
        <v>0</v>
      </c>
      <c r="U12" s="75">
        <f t="shared" si="9"/>
        <v>0</v>
      </c>
      <c r="V12" s="74"/>
      <c r="W12" s="75">
        <f t="shared" si="10"/>
        <v>0</v>
      </c>
      <c r="X12" s="74"/>
      <c r="Y12" s="75">
        <f t="shared" si="11"/>
        <v>0</v>
      </c>
      <c r="Z12" s="74">
        <v>192</v>
      </c>
      <c r="AA12" s="75">
        <f t="shared" si="12"/>
        <v>4.6027822860005897E-4</v>
      </c>
      <c r="AB12" s="74">
        <v>10</v>
      </c>
      <c r="AC12" s="75">
        <f t="shared" si="13"/>
        <v>2.3972824406253072E-5</v>
      </c>
      <c r="AD12" s="74"/>
      <c r="AE12" s="75">
        <f t="shared" si="14"/>
        <v>0</v>
      </c>
      <c r="AF12" s="74"/>
      <c r="AG12" s="75">
        <f t="shared" si="15"/>
        <v>0</v>
      </c>
      <c r="AH12" s="74"/>
      <c r="AI12" s="75">
        <f t="shared" si="16"/>
        <v>0</v>
      </c>
      <c r="AJ12" s="74"/>
      <c r="AK12" s="75">
        <f t="shared" si="17"/>
        <v>0</v>
      </c>
      <c r="AL12" s="74">
        <v>0</v>
      </c>
      <c r="AM12" s="75">
        <f t="shared" si="18"/>
        <v>0</v>
      </c>
      <c r="AN12" s="74">
        <v>646</v>
      </c>
      <c r="AO12" s="75">
        <f t="shared" si="19"/>
        <v>1.5486444566439484E-3</v>
      </c>
      <c r="AP12" s="74">
        <v>0</v>
      </c>
      <c r="AQ12" s="75">
        <f t="shared" si="20"/>
        <v>0</v>
      </c>
      <c r="AR12" s="74">
        <v>0</v>
      </c>
      <c r="AS12" s="75">
        <f t="shared" si="21"/>
        <v>0</v>
      </c>
      <c r="AT12" s="74"/>
      <c r="AU12" s="75">
        <f t="shared" si="22"/>
        <v>0</v>
      </c>
      <c r="AV12" s="76"/>
      <c r="AW12" s="76"/>
      <c r="AX12" s="76"/>
      <c r="AY12" s="76"/>
      <c r="AZ12" s="76"/>
    </row>
    <row r="13" spans="1:52" ht="15.75" customHeight="1">
      <c r="A13" s="136" t="s">
        <v>35</v>
      </c>
      <c r="B13" s="73" t="s">
        <v>134</v>
      </c>
      <c r="C13" s="74">
        <f t="shared" si="0"/>
        <v>318458</v>
      </c>
      <c r="D13" s="74">
        <v>315812</v>
      </c>
      <c r="E13" s="75">
        <f t="shared" si="1"/>
        <v>0.99169121202795973</v>
      </c>
      <c r="F13" s="74">
        <v>2646</v>
      </c>
      <c r="G13" s="75">
        <f t="shared" si="2"/>
        <v>8.3087879720402692E-3</v>
      </c>
      <c r="H13" s="74">
        <v>0</v>
      </c>
      <c r="I13" s="75">
        <f t="shared" si="3"/>
        <v>0</v>
      </c>
      <c r="J13" s="74">
        <v>768</v>
      </c>
      <c r="K13" s="75">
        <f t="shared" si="4"/>
        <v>2.411620998687425E-3</v>
      </c>
      <c r="L13" s="74">
        <v>562</v>
      </c>
      <c r="M13" s="75">
        <f t="shared" si="5"/>
        <v>1.7647539078936626E-3</v>
      </c>
      <c r="N13" s="74">
        <v>0</v>
      </c>
      <c r="O13" s="75">
        <f t="shared" si="6"/>
        <v>0</v>
      </c>
      <c r="P13" s="74">
        <v>302</v>
      </c>
      <c r="Q13" s="75">
        <f t="shared" si="7"/>
        <v>9.4831971562969058E-4</v>
      </c>
      <c r="R13" s="74">
        <v>223</v>
      </c>
      <c r="S13" s="75">
        <f t="shared" si="8"/>
        <v>7.0024932644179136E-4</v>
      </c>
      <c r="T13" s="74">
        <v>0</v>
      </c>
      <c r="U13" s="75">
        <f t="shared" si="9"/>
        <v>0</v>
      </c>
      <c r="V13" s="74"/>
      <c r="W13" s="75">
        <f t="shared" si="10"/>
        <v>0</v>
      </c>
      <c r="X13" s="74"/>
      <c r="Y13" s="75">
        <f t="shared" si="11"/>
        <v>0</v>
      </c>
      <c r="Z13" s="74">
        <v>107</v>
      </c>
      <c r="AA13" s="75">
        <f t="shared" si="12"/>
        <v>3.3599407143171156E-4</v>
      </c>
      <c r="AB13" s="74">
        <v>0</v>
      </c>
      <c r="AC13" s="75">
        <f t="shared" si="13"/>
        <v>0</v>
      </c>
      <c r="AD13" s="74"/>
      <c r="AE13" s="75">
        <f t="shared" si="14"/>
        <v>0</v>
      </c>
      <c r="AF13" s="74"/>
      <c r="AG13" s="75">
        <f t="shared" si="15"/>
        <v>0</v>
      </c>
      <c r="AH13" s="74"/>
      <c r="AI13" s="75">
        <f t="shared" si="16"/>
        <v>0</v>
      </c>
      <c r="AJ13" s="74"/>
      <c r="AK13" s="75">
        <f t="shared" si="17"/>
        <v>0</v>
      </c>
      <c r="AL13" s="74">
        <v>59</v>
      </c>
      <c r="AM13" s="75">
        <f t="shared" si="18"/>
        <v>1.852677590137475E-4</v>
      </c>
      <c r="AN13" s="74">
        <v>625</v>
      </c>
      <c r="AO13" s="75">
        <f t="shared" si="19"/>
        <v>1.9625821929422404E-3</v>
      </c>
      <c r="AP13" s="74">
        <v>0</v>
      </c>
      <c r="AQ13" s="75">
        <f t="shared" si="20"/>
        <v>0</v>
      </c>
      <c r="AR13" s="74">
        <v>0</v>
      </c>
      <c r="AS13" s="75">
        <f t="shared" si="21"/>
        <v>0</v>
      </c>
      <c r="AT13" s="74"/>
      <c r="AU13" s="75">
        <f t="shared" si="22"/>
        <v>0</v>
      </c>
      <c r="AV13" s="76"/>
      <c r="AW13" s="76"/>
      <c r="AX13" s="76"/>
      <c r="AY13" s="76"/>
      <c r="AZ13" s="76"/>
    </row>
    <row r="14" spans="1:52" ht="15.75" customHeight="1">
      <c r="A14" s="136" t="s">
        <v>47</v>
      </c>
      <c r="B14" s="73" t="s">
        <v>127</v>
      </c>
      <c r="C14" s="74">
        <f t="shared" si="0"/>
        <v>46783</v>
      </c>
      <c r="D14" s="74">
        <v>46020</v>
      </c>
      <c r="E14" s="75">
        <f t="shared" si="1"/>
        <v>0.98369065686253554</v>
      </c>
      <c r="F14" s="74">
        <v>763</v>
      </c>
      <c r="G14" s="75">
        <f t="shared" si="2"/>
        <v>1.6309343137464464E-2</v>
      </c>
      <c r="H14" s="74">
        <v>89</v>
      </c>
      <c r="I14" s="75">
        <f t="shared" si="3"/>
        <v>1.9024004446059465E-3</v>
      </c>
      <c r="J14" s="74">
        <v>12</v>
      </c>
      <c r="K14" s="75">
        <f t="shared" si="4"/>
        <v>2.5650343073338607E-4</v>
      </c>
      <c r="L14" s="74">
        <v>10</v>
      </c>
      <c r="M14" s="75">
        <f t="shared" si="5"/>
        <v>2.1375285894448839E-4</v>
      </c>
      <c r="N14" s="74">
        <v>0</v>
      </c>
      <c r="O14" s="75">
        <f t="shared" si="6"/>
        <v>0</v>
      </c>
      <c r="P14" s="74">
        <v>125</v>
      </c>
      <c r="Q14" s="75">
        <f t="shared" si="7"/>
        <v>2.6719107368061048E-3</v>
      </c>
      <c r="R14" s="74">
        <v>156</v>
      </c>
      <c r="S14" s="75">
        <f t="shared" si="8"/>
        <v>3.3345445995340188E-3</v>
      </c>
      <c r="T14" s="74">
        <v>2</v>
      </c>
      <c r="U14" s="75">
        <f t="shared" si="9"/>
        <v>4.2750571788897679E-5</v>
      </c>
      <c r="V14" s="74"/>
      <c r="W14" s="75">
        <f t="shared" si="10"/>
        <v>0</v>
      </c>
      <c r="X14" s="74"/>
      <c r="Y14" s="75">
        <f t="shared" si="11"/>
        <v>0</v>
      </c>
      <c r="Z14" s="74">
        <v>0</v>
      </c>
      <c r="AA14" s="75">
        <f t="shared" si="12"/>
        <v>0</v>
      </c>
      <c r="AB14" s="74">
        <v>0</v>
      </c>
      <c r="AC14" s="75">
        <f t="shared" si="13"/>
        <v>0</v>
      </c>
      <c r="AD14" s="74"/>
      <c r="AE14" s="75">
        <f t="shared" si="14"/>
        <v>0</v>
      </c>
      <c r="AF14" s="74"/>
      <c r="AG14" s="75">
        <f t="shared" si="15"/>
        <v>0</v>
      </c>
      <c r="AH14" s="74"/>
      <c r="AI14" s="75">
        <f t="shared" si="16"/>
        <v>0</v>
      </c>
      <c r="AJ14" s="74"/>
      <c r="AK14" s="75">
        <f t="shared" si="17"/>
        <v>0</v>
      </c>
      <c r="AL14" s="74">
        <v>0</v>
      </c>
      <c r="AM14" s="75">
        <f t="shared" si="18"/>
        <v>0</v>
      </c>
      <c r="AN14" s="74">
        <v>150</v>
      </c>
      <c r="AO14" s="75">
        <f t="shared" si="19"/>
        <v>3.2062928841673256E-3</v>
      </c>
      <c r="AP14" s="74">
        <v>0</v>
      </c>
      <c r="AQ14" s="75">
        <f t="shared" si="20"/>
        <v>0</v>
      </c>
      <c r="AR14" s="74">
        <v>219</v>
      </c>
      <c r="AS14" s="75">
        <f t="shared" si="21"/>
        <v>4.6811876108842953E-3</v>
      </c>
      <c r="AT14" s="74"/>
      <c r="AU14" s="75">
        <f t="shared" si="22"/>
        <v>0</v>
      </c>
      <c r="AV14" s="76"/>
      <c r="AW14" s="76"/>
      <c r="AX14" s="76"/>
      <c r="AY14" s="76"/>
      <c r="AZ14" s="76"/>
    </row>
    <row r="15" spans="1:52" ht="15.75" customHeight="1">
      <c r="A15" s="136" t="s">
        <v>47</v>
      </c>
      <c r="B15" s="73" t="s">
        <v>125</v>
      </c>
      <c r="C15" s="74">
        <f t="shared" si="0"/>
        <v>139254</v>
      </c>
      <c r="D15" s="74">
        <v>137732</v>
      </c>
      <c r="E15" s="75">
        <f t="shared" si="1"/>
        <v>0.98907033191147109</v>
      </c>
      <c r="F15" s="74">
        <v>1522</v>
      </c>
      <c r="G15" s="75">
        <f t="shared" si="2"/>
        <v>1.0929668088528875E-2</v>
      </c>
      <c r="H15" s="74">
        <v>57</v>
      </c>
      <c r="I15" s="75">
        <f t="shared" si="3"/>
        <v>4.0932396914989874E-4</v>
      </c>
      <c r="J15" s="74">
        <v>59</v>
      </c>
      <c r="K15" s="75">
        <f t="shared" si="4"/>
        <v>4.2368621368147415E-4</v>
      </c>
      <c r="L15" s="74">
        <v>168</v>
      </c>
      <c r="M15" s="75">
        <f t="shared" si="5"/>
        <v>1.2064285406523331E-3</v>
      </c>
      <c r="N15" s="74">
        <v>0</v>
      </c>
      <c r="O15" s="75">
        <f t="shared" si="6"/>
        <v>0</v>
      </c>
      <c r="P15" s="74">
        <v>533</v>
      </c>
      <c r="Q15" s="75">
        <f t="shared" si="7"/>
        <v>3.8275381676648426E-3</v>
      </c>
      <c r="R15" s="74">
        <v>295</v>
      </c>
      <c r="S15" s="75">
        <f t="shared" si="8"/>
        <v>2.1184310684073705E-3</v>
      </c>
      <c r="T15" s="74">
        <v>4</v>
      </c>
      <c r="U15" s="75">
        <f t="shared" si="9"/>
        <v>2.8724489063150788E-5</v>
      </c>
      <c r="V15" s="74"/>
      <c r="W15" s="75">
        <f t="shared" si="10"/>
        <v>0</v>
      </c>
      <c r="X15" s="74"/>
      <c r="Y15" s="75">
        <f t="shared" si="11"/>
        <v>0</v>
      </c>
      <c r="Z15" s="74">
        <v>0</v>
      </c>
      <c r="AA15" s="75">
        <f t="shared" si="12"/>
        <v>0</v>
      </c>
      <c r="AB15" s="74">
        <v>0</v>
      </c>
      <c r="AC15" s="75">
        <f t="shared" si="13"/>
        <v>0</v>
      </c>
      <c r="AD15" s="74"/>
      <c r="AE15" s="75">
        <f t="shared" si="14"/>
        <v>0</v>
      </c>
      <c r="AF15" s="74"/>
      <c r="AG15" s="75">
        <f t="shared" si="15"/>
        <v>0</v>
      </c>
      <c r="AH15" s="74"/>
      <c r="AI15" s="75">
        <f t="shared" si="16"/>
        <v>0</v>
      </c>
      <c r="AJ15" s="74"/>
      <c r="AK15" s="75">
        <f t="shared" si="17"/>
        <v>0</v>
      </c>
      <c r="AL15" s="74">
        <v>0</v>
      </c>
      <c r="AM15" s="75">
        <f t="shared" si="18"/>
        <v>0</v>
      </c>
      <c r="AN15" s="74">
        <v>191</v>
      </c>
      <c r="AO15" s="75">
        <f t="shared" si="19"/>
        <v>1.3715943527654502E-3</v>
      </c>
      <c r="AP15" s="74">
        <v>0</v>
      </c>
      <c r="AQ15" s="75">
        <f t="shared" si="20"/>
        <v>0</v>
      </c>
      <c r="AR15" s="74">
        <v>215</v>
      </c>
      <c r="AS15" s="75">
        <f t="shared" si="21"/>
        <v>1.543941287144355E-3</v>
      </c>
      <c r="AT15" s="74"/>
      <c r="AU15" s="75">
        <f t="shared" si="22"/>
        <v>0</v>
      </c>
      <c r="AV15" s="76"/>
      <c r="AW15" s="76"/>
      <c r="AX15" s="76"/>
      <c r="AY15" s="76"/>
      <c r="AZ15" s="76"/>
    </row>
    <row r="16" spans="1:52" ht="15.75" customHeight="1">
      <c r="A16" s="136" t="s">
        <v>47</v>
      </c>
      <c r="B16" s="73" t="s">
        <v>138</v>
      </c>
      <c r="C16" s="74">
        <f t="shared" si="0"/>
        <v>298771</v>
      </c>
      <c r="D16" s="74">
        <v>297200</v>
      </c>
      <c r="E16" s="75">
        <f t="shared" si="1"/>
        <v>0.99474179220874848</v>
      </c>
      <c r="F16" s="74">
        <v>1571</v>
      </c>
      <c r="G16" s="75">
        <f t="shared" si="2"/>
        <v>5.258207791251494E-3</v>
      </c>
      <c r="H16" s="74">
        <v>12</v>
      </c>
      <c r="I16" s="75">
        <f t="shared" si="3"/>
        <v>4.0164540735211921E-5</v>
      </c>
      <c r="J16" s="74">
        <v>315</v>
      </c>
      <c r="K16" s="75">
        <f t="shared" si="4"/>
        <v>1.0543191942993129E-3</v>
      </c>
      <c r="L16" s="74">
        <v>31</v>
      </c>
      <c r="M16" s="75">
        <f t="shared" si="5"/>
        <v>1.0375839689929745E-4</v>
      </c>
      <c r="N16" s="74">
        <v>0</v>
      </c>
      <c r="O16" s="75">
        <f t="shared" si="6"/>
        <v>0</v>
      </c>
      <c r="P16" s="74">
        <v>356</v>
      </c>
      <c r="Q16" s="75">
        <f t="shared" si="7"/>
        <v>1.1915480418112868E-3</v>
      </c>
      <c r="R16" s="74">
        <v>525</v>
      </c>
      <c r="S16" s="75">
        <f t="shared" si="8"/>
        <v>1.7571986571655214E-3</v>
      </c>
      <c r="T16" s="74">
        <v>4</v>
      </c>
      <c r="U16" s="75">
        <f t="shared" si="9"/>
        <v>1.338818024507064E-5</v>
      </c>
      <c r="V16" s="74"/>
      <c r="W16" s="75">
        <f t="shared" si="10"/>
        <v>0</v>
      </c>
      <c r="X16" s="74"/>
      <c r="Y16" s="75">
        <f t="shared" si="11"/>
        <v>0</v>
      </c>
      <c r="Z16" s="74">
        <v>0</v>
      </c>
      <c r="AA16" s="75">
        <f t="shared" si="12"/>
        <v>0</v>
      </c>
      <c r="AB16" s="74">
        <v>0</v>
      </c>
      <c r="AC16" s="75">
        <f t="shared" si="13"/>
        <v>0</v>
      </c>
      <c r="AD16" s="74"/>
      <c r="AE16" s="75">
        <f t="shared" si="14"/>
        <v>0</v>
      </c>
      <c r="AF16" s="74"/>
      <c r="AG16" s="75">
        <f t="shared" si="15"/>
        <v>0</v>
      </c>
      <c r="AH16" s="74"/>
      <c r="AI16" s="75">
        <f t="shared" si="16"/>
        <v>0</v>
      </c>
      <c r="AJ16" s="74"/>
      <c r="AK16" s="75">
        <f t="shared" si="17"/>
        <v>0</v>
      </c>
      <c r="AL16" s="74">
        <v>0</v>
      </c>
      <c r="AM16" s="75">
        <f t="shared" si="18"/>
        <v>0</v>
      </c>
      <c r="AN16" s="74">
        <v>169</v>
      </c>
      <c r="AO16" s="75">
        <f t="shared" si="19"/>
        <v>5.6565061535423448E-4</v>
      </c>
      <c r="AP16" s="74">
        <v>0</v>
      </c>
      <c r="AQ16" s="75">
        <f t="shared" si="20"/>
        <v>0</v>
      </c>
      <c r="AR16" s="74">
        <v>159</v>
      </c>
      <c r="AS16" s="75">
        <f t="shared" si="21"/>
        <v>5.321801647415579E-4</v>
      </c>
      <c r="AT16" s="74"/>
      <c r="AU16" s="75">
        <f t="shared" si="22"/>
        <v>0</v>
      </c>
      <c r="AV16" s="76"/>
      <c r="AW16" s="76"/>
      <c r="AX16" s="76"/>
      <c r="AY16" s="76"/>
      <c r="AZ16" s="76"/>
    </row>
    <row r="17" spans="1:52" ht="15.75" customHeight="1">
      <c r="A17" s="136" t="s">
        <v>47</v>
      </c>
      <c r="B17" s="73" t="s">
        <v>147</v>
      </c>
      <c r="C17" s="74">
        <f t="shared" si="0"/>
        <v>189733</v>
      </c>
      <c r="D17" s="74">
        <v>187553</v>
      </c>
      <c r="E17" s="75">
        <f t="shared" si="1"/>
        <v>0.98851016955405757</v>
      </c>
      <c r="F17" s="74">
        <v>2180</v>
      </c>
      <c r="G17" s="75">
        <f t="shared" si="2"/>
        <v>1.1489830445942456E-2</v>
      </c>
      <c r="H17" s="74">
        <v>381</v>
      </c>
      <c r="I17" s="75">
        <f t="shared" si="3"/>
        <v>2.0080850458275576E-3</v>
      </c>
      <c r="J17" s="74">
        <v>188</v>
      </c>
      <c r="K17" s="75">
        <f t="shared" si="4"/>
        <v>9.9086611185191832E-4</v>
      </c>
      <c r="L17" s="74">
        <v>125</v>
      </c>
      <c r="M17" s="75">
        <f t="shared" si="5"/>
        <v>6.5882055309303075E-4</v>
      </c>
      <c r="N17" s="74">
        <v>0</v>
      </c>
      <c r="O17" s="75">
        <f t="shared" si="6"/>
        <v>0</v>
      </c>
      <c r="P17" s="74">
        <v>175</v>
      </c>
      <c r="Q17" s="75">
        <f t="shared" si="7"/>
        <v>9.2234877433024307E-4</v>
      </c>
      <c r="R17" s="74">
        <v>345</v>
      </c>
      <c r="S17" s="75">
        <f t="shared" si="8"/>
        <v>1.8183447265367647E-3</v>
      </c>
      <c r="T17" s="74">
        <v>3</v>
      </c>
      <c r="U17" s="75">
        <f t="shared" si="9"/>
        <v>1.5811693274232738E-5</v>
      </c>
      <c r="V17" s="74"/>
      <c r="W17" s="75">
        <f t="shared" si="10"/>
        <v>0</v>
      </c>
      <c r="X17" s="74"/>
      <c r="Y17" s="75">
        <f t="shared" si="11"/>
        <v>0</v>
      </c>
      <c r="Z17" s="74">
        <v>0</v>
      </c>
      <c r="AA17" s="75">
        <f t="shared" si="12"/>
        <v>0</v>
      </c>
      <c r="AB17" s="74">
        <v>0</v>
      </c>
      <c r="AC17" s="75">
        <f t="shared" si="13"/>
        <v>0</v>
      </c>
      <c r="AD17" s="74"/>
      <c r="AE17" s="75">
        <f t="shared" si="14"/>
        <v>0</v>
      </c>
      <c r="AF17" s="74"/>
      <c r="AG17" s="75">
        <f t="shared" si="15"/>
        <v>0</v>
      </c>
      <c r="AH17" s="74"/>
      <c r="AI17" s="75">
        <f t="shared" si="16"/>
        <v>0</v>
      </c>
      <c r="AJ17" s="74"/>
      <c r="AK17" s="75">
        <f t="shared" si="17"/>
        <v>0</v>
      </c>
      <c r="AL17" s="74">
        <v>0</v>
      </c>
      <c r="AM17" s="75">
        <f t="shared" si="18"/>
        <v>0</v>
      </c>
      <c r="AN17" s="74">
        <v>513</v>
      </c>
      <c r="AO17" s="75">
        <f t="shared" si="19"/>
        <v>2.7037995498937983E-3</v>
      </c>
      <c r="AP17" s="74">
        <v>0</v>
      </c>
      <c r="AQ17" s="75">
        <f t="shared" si="20"/>
        <v>0</v>
      </c>
      <c r="AR17" s="74">
        <v>450</v>
      </c>
      <c r="AS17" s="75">
        <f t="shared" si="21"/>
        <v>2.3717539911349106E-3</v>
      </c>
      <c r="AT17" s="74"/>
      <c r="AU17" s="75">
        <f t="shared" si="22"/>
        <v>0</v>
      </c>
      <c r="AV17" s="76"/>
      <c r="AW17" s="76"/>
      <c r="AX17" s="76"/>
      <c r="AY17" s="76"/>
      <c r="AZ17" s="76"/>
    </row>
    <row r="18" spans="1:52" ht="15.75" customHeight="1">
      <c r="A18" s="136" t="s">
        <v>47</v>
      </c>
      <c r="B18" s="73" t="s">
        <v>133</v>
      </c>
      <c r="C18" s="74">
        <f t="shared" si="0"/>
        <v>231607</v>
      </c>
      <c r="D18" s="74">
        <v>228802</v>
      </c>
      <c r="E18" s="75">
        <f t="shared" si="1"/>
        <v>0.98788896708648699</v>
      </c>
      <c r="F18" s="74">
        <v>2805</v>
      </c>
      <c r="G18" s="75">
        <f t="shared" si="2"/>
        <v>1.2111032913512976E-2</v>
      </c>
      <c r="H18" s="74">
        <v>371</v>
      </c>
      <c r="I18" s="75">
        <f t="shared" si="3"/>
        <v>1.6018514120903081E-3</v>
      </c>
      <c r="J18" s="74">
        <v>587</v>
      </c>
      <c r="K18" s="75">
        <f t="shared" si="4"/>
        <v>2.5344657113126976E-3</v>
      </c>
      <c r="L18" s="74">
        <v>212</v>
      </c>
      <c r="M18" s="75">
        <f t="shared" si="5"/>
        <v>9.1534366405160461E-4</v>
      </c>
      <c r="N18" s="74">
        <v>0</v>
      </c>
      <c r="O18" s="75">
        <f t="shared" si="6"/>
        <v>0</v>
      </c>
      <c r="P18" s="74">
        <v>652</v>
      </c>
      <c r="Q18" s="75">
        <f t="shared" si="7"/>
        <v>2.815113532837954E-3</v>
      </c>
      <c r="R18" s="74">
        <v>489</v>
      </c>
      <c r="S18" s="75">
        <f t="shared" si="8"/>
        <v>2.1113351496284656E-3</v>
      </c>
      <c r="T18" s="74">
        <v>0</v>
      </c>
      <c r="U18" s="75">
        <f t="shared" si="9"/>
        <v>0</v>
      </c>
      <c r="V18" s="74"/>
      <c r="W18" s="75">
        <f t="shared" si="10"/>
        <v>0</v>
      </c>
      <c r="X18" s="74"/>
      <c r="Y18" s="75">
        <f t="shared" si="11"/>
        <v>0</v>
      </c>
      <c r="Z18" s="74">
        <v>0</v>
      </c>
      <c r="AA18" s="75">
        <f t="shared" si="12"/>
        <v>0</v>
      </c>
      <c r="AB18" s="74">
        <v>0</v>
      </c>
      <c r="AC18" s="75">
        <f t="shared" si="13"/>
        <v>0</v>
      </c>
      <c r="AD18" s="74"/>
      <c r="AE18" s="75">
        <f t="shared" si="14"/>
        <v>0</v>
      </c>
      <c r="AF18" s="74"/>
      <c r="AG18" s="75">
        <f t="shared" si="15"/>
        <v>0</v>
      </c>
      <c r="AH18" s="74"/>
      <c r="AI18" s="75">
        <f t="shared" si="16"/>
        <v>0</v>
      </c>
      <c r="AJ18" s="74"/>
      <c r="AK18" s="75">
        <f t="shared" si="17"/>
        <v>0</v>
      </c>
      <c r="AL18" s="74">
        <v>0</v>
      </c>
      <c r="AM18" s="75">
        <f t="shared" si="18"/>
        <v>0</v>
      </c>
      <c r="AN18" s="74">
        <v>368</v>
      </c>
      <c r="AO18" s="75">
        <f t="shared" si="19"/>
        <v>1.5888984357122194E-3</v>
      </c>
      <c r="AP18" s="74">
        <v>0</v>
      </c>
      <c r="AQ18" s="75">
        <f t="shared" si="20"/>
        <v>0</v>
      </c>
      <c r="AR18" s="74">
        <v>126</v>
      </c>
      <c r="AS18" s="75">
        <f t="shared" si="21"/>
        <v>5.4402500787972732E-4</v>
      </c>
      <c r="AT18" s="74"/>
      <c r="AU18" s="75">
        <f t="shared" si="22"/>
        <v>0</v>
      </c>
      <c r="AV18" s="76"/>
      <c r="AW18" s="76"/>
      <c r="AX18" s="76"/>
      <c r="AY18" s="76"/>
      <c r="AZ18" s="76"/>
    </row>
    <row r="19" spans="1:52" ht="15.75" customHeight="1">
      <c r="A19" s="136" t="s">
        <v>47</v>
      </c>
      <c r="B19" s="73" t="s">
        <v>134</v>
      </c>
      <c r="C19" s="74">
        <f t="shared" si="0"/>
        <v>218950</v>
      </c>
      <c r="D19" s="74">
        <v>216453</v>
      </c>
      <c r="E19" s="75">
        <f t="shared" si="1"/>
        <v>0.98859556976478646</v>
      </c>
      <c r="F19" s="74">
        <v>2497</v>
      </c>
      <c r="G19" s="75">
        <f t="shared" si="2"/>
        <v>1.1404430235213519E-2</v>
      </c>
      <c r="H19" s="74">
        <v>568</v>
      </c>
      <c r="I19" s="75">
        <f t="shared" si="3"/>
        <v>2.5941995889472483E-3</v>
      </c>
      <c r="J19" s="74">
        <v>103</v>
      </c>
      <c r="K19" s="75">
        <f t="shared" si="4"/>
        <v>4.7042703813656085E-4</v>
      </c>
      <c r="L19" s="74">
        <v>97</v>
      </c>
      <c r="M19" s="75">
        <f t="shared" si="5"/>
        <v>4.4302352135190681E-4</v>
      </c>
      <c r="N19" s="74">
        <v>0</v>
      </c>
      <c r="O19" s="75">
        <f t="shared" si="6"/>
        <v>0</v>
      </c>
      <c r="P19" s="74">
        <v>483</v>
      </c>
      <c r="Q19" s="75">
        <f t="shared" si="7"/>
        <v>2.2059831011646495E-3</v>
      </c>
      <c r="R19" s="74">
        <v>250</v>
      </c>
      <c r="S19" s="75">
        <f t="shared" si="8"/>
        <v>1.1418131993605847E-3</v>
      </c>
      <c r="T19" s="74">
        <v>25</v>
      </c>
      <c r="U19" s="75">
        <f t="shared" si="9"/>
        <v>1.1418131993605846E-4</v>
      </c>
      <c r="V19" s="74"/>
      <c r="W19" s="75">
        <f t="shared" si="10"/>
        <v>0</v>
      </c>
      <c r="X19" s="74"/>
      <c r="Y19" s="75">
        <f t="shared" si="11"/>
        <v>0</v>
      </c>
      <c r="Z19" s="74">
        <v>50</v>
      </c>
      <c r="AA19" s="75">
        <f t="shared" si="12"/>
        <v>2.2836263987211693E-4</v>
      </c>
      <c r="AB19" s="74">
        <v>0</v>
      </c>
      <c r="AC19" s="75">
        <f t="shared" si="13"/>
        <v>0</v>
      </c>
      <c r="AD19" s="74"/>
      <c r="AE19" s="75">
        <f t="shared" si="14"/>
        <v>0</v>
      </c>
      <c r="AF19" s="74"/>
      <c r="AG19" s="75">
        <f t="shared" si="15"/>
        <v>0</v>
      </c>
      <c r="AH19" s="74"/>
      <c r="AI19" s="75">
        <f t="shared" si="16"/>
        <v>0</v>
      </c>
      <c r="AJ19" s="74"/>
      <c r="AK19" s="75">
        <f t="shared" si="17"/>
        <v>0</v>
      </c>
      <c r="AL19" s="74">
        <v>0</v>
      </c>
      <c r="AM19" s="75">
        <f t="shared" si="18"/>
        <v>0</v>
      </c>
      <c r="AN19" s="74">
        <v>715</v>
      </c>
      <c r="AO19" s="75">
        <f t="shared" si="19"/>
        <v>3.265585750171272E-3</v>
      </c>
      <c r="AP19" s="74">
        <v>0</v>
      </c>
      <c r="AQ19" s="75">
        <f t="shared" si="20"/>
        <v>0</v>
      </c>
      <c r="AR19" s="74">
        <v>206</v>
      </c>
      <c r="AS19" s="75">
        <f t="shared" si="21"/>
        <v>9.4085407627312169E-4</v>
      </c>
      <c r="AT19" s="74"/>
      <c r="AU19" s="75">
        <f t="shared" si="22"/>
        <v>0</v>
      </c>
      <c r="AV19" s="76"/>
      <c r="AW19" s="76"/>
      <c r="AX19" s="76"/>
      <c r="AY19" s="76"/>
      <c r="AZ19" s="76"/>
    </row>
    <row r="20" spans="1:52" ht="15.75" customHeight="1">
      <c r="A20" s="136" t="s">
        <v>58</v>
      </c>
      <c r="B20" s="73" t="s">
        <v>147</v>
      </c>
      <c r="C20" s="74">
        <f t="shared" si="0"/>
        <v>155530</v>
      </c>
      <c r="D20" s="74">
        <v>153672</v>
      </c>
      <c r="E20" s="75">
        <f t="shared" si="1"/>
        <v>0.98805375168777732</v>
      </c>
      <c r="F20" s="74">
        <v>1858</v>
      </c>
      <c r="G20" s="75">
        <f t="shared" si="2"/>
        <v>1.1946248312222723E-2</v>
      </c>
      <c r="H20" s="74">
        <v>0</v>
      </c>
      <c r="I20" s="75">
        <f t="shared" si="3"/>
        <v>0</v>
      </c>
      <c r="J20" s="74">
        <v>54</v>
      </c>
      <c r="K20" s="75">
        <f t="shared" si="4"/>
        <v>3.4719989712595639E-4</v>
      </c>
      <c r="L20" s="74">
        <v>67</v>
      </c>
      <c r="M20" s="75">
        <f t="shared" si="5"/>
        <v>4.3078505754516811E-4</v>
      </c>
      <c r="N20" s="74">
        <v>0</v>
      </c>
      <c r="O20" s="75">
        <f t="shared" si="6"/>
        <v>0</v>
      </c>
      <c r="P20" s="74">
        <v>1125</v>
      </c>
      <c r="Q20" s="75">
        <f t="shared" si="7"/>
        <v>7.2333311901240918E-3</v>
      </c>
      <c r="R20" s="74">
        <v>336</v>
      </c>
      <c r="S20" s="75">
        <f t="shared" si="8"/>
        <v>2.1603549154503954E-3</v>
      </c>
      <c r="T20" s="74">
        <v>0</v>
      </c>
      <c r="U20" s="75">
        <f t="shared" si="9"/>
        <v>0</v>
      </c>
      <c r="V20" s="74"/>
      <c r="W20" s="75">
        <f t="shared" si="10"/>
        <v>0</v>
      </c>
      <c r="X20" s="74"/>
      <c r="Y20" s="75">
        <f t="shared" si="11"/>
        <v>0</v>
      </c>
      <c r="Z20" s="74">
        <v>0</v>
      </c>
      <c r="AA20" s="75">
        <f t="shared" si="12"/>
        <v>0</v>
      </c>
      <c r="AB20" s="74">
        <v>2</v>
      </c>
      <c r="AC20" s="75">
        <f t="shared" si="13"/>
        <v>1.2859255449109497E-5</v>
      </c>
      <c r="AD20" s="74"/>
      <c r="AE20" s="75">
        <f t="shared" si="14"/>
        <v>0</v>
      </c>
      <c r="AF20" s="74"/>
      <c r="AG20" s="75">
        <f t="shared" si="15"/>
        <v>0</v>
      </c>
      <c r="AH20" s="74"/>
      <c r="AI20" s="75">
        <f t="shared" si="16"/>
        <v>0</v>
      </c>
      <c r="AJ20" s="74"/>
      <c r="AK20" s="75">
        <f t="shared" si="17"/>
        <v>0</v>
      </c>
      <c r="AL20" s="74">
        <v>0</v>
      </c>
      <c r="AM20" s="75">
        <f t="shared" si="18"/>
        <v>0</v>
      </c>
      <c r="AN20" s="74">
        <v>274</v>
      </c>
      <c r="AO20" s="75">
        <f t="shared" si="19"/>
        <v>1.7617179965280011E-3</v>
      </c>
      <c r="AP20" s="74">
        <v>0</v>
      </c>
      <c r="AQ20" s="75">
        <f t="shared" si="20"/>
        <v>0</v>
      </c>
      <c r="AR20" s="74">
        <v>0</v>
      </c>
      <c r="AS20" s="75">
        <f t="shared" si="21"/>
        <v>0</v>
      </c>
      <c r="AT20" s="74">
        <v>0</v>
      </c>
      <c r="AU20" s="75">
        <f t="shared" si="22"/>
        <v>0</v>
      </c>
      <c r="AV20" s="76"/>
      <c r="AW20" s="76"/>
      <c r="AX20" s="76"/>
      <c r="AY20" s="76"/>
      <c r="AZ20" s="76"/>
    </row>
    <row r="21" spans="1:52" ht="15.75" customHeight="1">
      <c r="A21" s="136" t="s">
        <v>58</v>
      </c>
      <c r="B21" s="73" t="s">
        <v>133</v>
      </c>
      <c r="C21" s="74">
        <f t="shared" si="0"/>
        <v>313842</v>
      </c>
      <c r="D21" s="74">
        <v>312274</v>
      </c>
      <c r="E21" s="75">
        <f t="shared" si="1"/>
        <v>0.99500385544318481</v>
      </c>
      <c r="F21" s="74">
        <v>1568</v>
      </c>
      <c r="G21" s="75">
        <f t="shared" si="2"/>
        <v>4.996144556815213E-3</v>
      </c>
      <c r="H21" s="74">
        <v>0</v>
      </c>
      <c r="I21" s="75">
        <f t="shared" si="3"/>
        <v>0</v>
      </c>
      <c r="J21" s="74">
        <v>41</v>
      </c>
      <c r="K21" s="75">
        <f t="shared" si="4"/>
        <v>1.3063898394733656E-4</v>
      </c>
      <c r="L21" s="74">
        <v>45</v>
      </c>
      <c r="M21" s="75">
        <f t="shared" si="5"/>
        <v>1.4338425067390598E-4</v>
      </c>
      <c r="N21" s="74">
        <v>0</v>
      </c>
      <c r="O21" s="75">
        <f t="shared" si="6"/>
        <v>0</v>
      </c>
      <c r="P21" s="74">
        <v>740</v>
      </c>
      <c r="Q21" s="75">
        <f t="shared" si="7"/>
        <v>2.3578743444153429E-3</v>
      </c>
      <c r="R21" s="74">
        <v>541</v>
      </c>
      <c r="S21" s="75">
        <f t="shared" si="8"/>
        <v>1.7237973247685142E-3</v>
      </c>
      <c r="T21" s="74">
        <v>0</v>
      </c>
      <c r="U21" s="75">
        <f t="shared" si="9"/>
        <v>0</v>
      </c>
      <c r="V21" s="74"/>
      <c r="W21" s="75">
        <f t="shared" si="10"/>
        <v>0</v>
      </c>
      <c r="X21" s="74"/>
      <c r="Y21" s="75">
        <f t="shared" si="11"/>
        <v>0</v>
      </c>
      <c r="Z21" s="74">
        <v>0</v>
      </c>
      <c r="AA21" s="75">
        <f t="shared" si="12"/>
        <v>0</v>
      </c>
      <c r="AB21" s="74">
        <v>2</v>
      </c>
      <c r="AC21" s="75">
        <f t="shared" si="13"/>
        <v>6.3726333632847104E-6</v>
      </c>
      <c r="AD21" s="74"/>
      <c r="AE21" s="75">
        <f t="shared" si="14"/>
        <v>0</v>
      </c>
      <c r="AF21" s="74"/>
      <c r="AG21" s="75">
        <f t="shared" si="15"/>
        <v>0</v>
      </c>
      <c r="AH21" s="74"/>
      <c r="AI21" s="75">
        <f t="shared" si="16"/>
        <v>0</v>
      </c>
      <c r="AJ21" s="74"/>
      <c r="AK21" s="75">
        <f t="shared" si="17"/>
        <v>0</v>
      </c>
      <c r="AL21" s="74">
        <v>0</v>
      </c>
      <c r="AM21" s="75">
        <f t="shared" si="18"/>
        <v>0</v>
      </c>
      <c r="AN21" s="74">
        <v>195</v>
      </c>
      <c r="AO21" s="75">
        <f t="shared" si="19"/>
        <v>6.2133175292025927E-4</v>
      </c>
      <c r="AP21" s="74">
        <v>0</v>
      </c>
      <c r="AQ21" s="75">
        <f t="shared" si="20"/>
        <v>0</v>
      </c>
      <c r="AR21" s="74">
        <v>0</v>
      </c>
      <c r="AS21" s="75">
        <f t="shared" si="21"/>
        <v>0</v>
      </c>
      <c r="AT21" s="74">
        <v>4</v>
      </c>
      <c r="AU21" s="75">
        <f t="shared" si="22"/>
        <v>1.2745266726569421E-5</v>
      </c>
      <c r="AV21" s="76"/>
      <c r="AW21" s="76"/>
      <c r="AX21" s="76"/>
      <c r="AY21" s="76"/>
      <c r="AZ21" s="76"/>
    </row>
    <row r="22" spans="1:52" ht="15.75" customHeight="1">
      <c r="A22" s="136" t="s">
        <v>58</v>
      </c>
      <c r="B22" s="73" t="s">
        <v>134</v>
      </c>
      <c r="C22" s="74">
        <f t="shared" si="0"/>
        <v>356696</v>
      </c>
      <c r="D22" s="74">
        <v>354982</v>
      </c>
      <c r="E22" s="75">
        <f t="shared" si="1"/>
        <v>0.9951947877183932</v>
      </c>
      <c r="F22" s="74">
        <v>1714</v>
      </c>
      <c r="G22" s="75">
        <f t="shared" si="2"/>
        <v>4.8052122816067463E-3</v>
      </c>
      <c r="H22" s="74">
        <v>0</v>
      </c>
      <c r="I22" s="75">
        <f t="shared" si="3"/>
        <v>0</v>
      </c>
      <c r="J22" s="74">
        <v>4</v>
      </c>
      <c r="K22" s="75">
        <f t="shared" si="4"/>
        <v>1.1214030995581672E-5</v>
      </c>
      <c r="L22" s="74">
        <v>34</v>
      </c>
      <c r="M22" s="75">
        <f t="shared" si="5"/>
        <v>9.5319263462444217E-5</v>
      </c>
      <c r="N22" s="74">
        <v>0</v>
      </c>
      <c r="O22" s="75">
        <f t="shared" si="6"/>
        <v>0</v>
      </c>
      <c r="P22" s="74">
        <v>786</v>
      </c>
      <c r="Q22" s="75">
        <f t="shared" si="7"/>
        <v>2.2035570906317986E-3</v>
      </c>
      <c r="R22" s="74">
        <v>666</v>
      </c>
      <c r="S22" s="75">
        <f t="shared" si="8"/>
        <v>1.8671361607643484E-3</v>
      </c>
      <c r="T22" s="74">
        <v>0</v>
      </c>
      <c r="U22" s="75">
        <f t="shared" si="9"/>
        <v>0</v>
      </c>
      <c r="V22" s="74"/>
      <c r="W22" s="75">
        <f t="shared" si="10"/>
        <v>0</v>
      </c>
      <c r="X22" s="74"/>
      <c r="Y22" s="75">
        <f t="shared" si="11"/>
        <v>0</v>
      </c>
      <c r="Z22" s="74">
        <v>0</v>
      </c>
      <c r="AA22" s="75">
        <f t="shared" si="12"/>
        <v>0</v>
      </c>
      <c r="AB22" s="74">
        <v>24</v>
      </c>
      <c r="AC22" s="75">
        <f t="shared" si="13"/>
        <v>6.7284185973490027E-5</v>
      </c>
      <c r="AD22" s="74"/>
      <c r="AE22" s="75">
        <f t="shared" si="14"/>
        <v>0</v>
      </c>
      <c r="AF22" s="74"/>
      <c r="AG22" s="75">
        <f t="shared" si="15"/>
        <v>0</v>
      </c>
      <c r="AH22" s="74"/>
      <c r="AI22" s="75">
        <f t="shared" si="16"/>
        <v>0</v>
      </c>
      <c r="AJ22" s="74"/>
      <c r="AK22" s="75">
        <f t="shared" si="17"/>
        <v>0</v>
      </c>
      <c r="AL22" s="74">
        <v>0</v>
      </c>
      <c r="AM22" s="75">
        <f t="shared" si="18"/>
        <v>0</v>
      </c>
      <c r="AN22" s="74">
        <v>190</v>
      </c>
      <c r="AO22" s="75">
        <f t="shared" si="19"/>
        <v>5.3266647229012942E-4</v>
      </c>
      <c r="AP22" s="74">
        <v>0</v>
      </c>
      <c r="AQ22" s="75">
        <f t="shared" si="20"/>
        <v>0</v>
      </c>
      <c r="AR22" s="74">
        <v>0</v>
      </c>
      <c r="AS22" s="75">
        <f t="shared" si="21"/>
        <v>0</v>
      </c>
      <c r="AT22" s="74">
        <v>10</v>
      </c>
      <c r="AU22" s="75">
        <f t="shared" si="22"/>
        <v>2.8035077488954179E-5</v>
      </c>
      <c r="AV22" s="76"/>
      <c r="AW22" s="76"/>
      <c r="AX22" s="76"/>
      <c r="AY22" s="76"/>
      <c r="AZ22" s="76"/>
    </row>
    <row r="23" spans="1:52" ht="15.75" customHeight="1">
      <c r="A23" s="136" t="s">
        <v>72</v>
      </c>
      <c r="B23" s="73" t="s">
        <v>125</v>
      </c>
      <c r="C23" s="74">
        <f t="shared" si="0"/>
        <v>257043</v>
      </c>
      <c r="D23" s="74">
        <v>253874</v>
      </c>
      <c r="E23" s="75">
        <f t="shared" si="1"/>
        <v>0.98767132347506059</v>
      </c>
      <c r="F23" s="74">
        <v>3169</v>
      </c>
      <c r="G23" s="75">
        <f t="shared" si="2"/>
        <v>1.2328676524939406E-2</v>
      </c>
      <c r="H23" s="74">
        <v>0</v>
      </c>
      <c r="I23" s="75">
        <f t="shared" si="3"/>
        <v>0</v>
      </c>
      <c r="J23" s="74">
        <v>176</v>
      </c>
      <c r="K23" s="75">
        <f t="shared" si="4"/>
        <v>6.8471034029325836E-4</v>
      </c>
      <c r="L23" s="74">
        <v>127</v>
      </c>
      <c r="M23" s="75">
        <f t="shared" si="5"/>
        <v>4.9408075691615805E-4</v>
      </c>
      <c r="N23" s="74">
        <v>0</v>
      </c>
      <c r="O23" s="75">
        <f t="shared" si="6"/>
        <v>0</v>
      </c>
      <c r="P23" s="74">
        <v>1343</v>
      </c>
      <c r="Q23" s="75">
        <f t="shared" si="7"/>
        <v>5.2248067443968517E-3</v>
      </c>
      <c r="R23" s="74">
        <v>715</v>
      </c>
      <c r="S23" s="75">
        <f t="shared" si="8"/>
        <v>2.781635757441362E-3</v>
      </c>
      <c r="T23" s="74">
        <v>0</v>
      </c>
      <c r="U23" s="75">
        <f t="shared" si="9"/>
        <v>0</v>
      </c>
      <c r="V23" s="74"/>
      <c r="W23" s="75">
        <f t="shared" si="10"/>
        <v>0</v>
      </c>
      <c r="X23" s="74"/>
      <c r="Y23" s="75">
        <f t="shared" si="11"/>
        <v>0</v>
      </c>
      <c r="Z23" s="74">
        <v>360</v>
      </c>
      <c r="AA23" s="75">
        <f t="shared" si="12"/>
        <v>1.4005438778725739E-3</v>
      </c>
      <c r="AB23" s="74">
        <v>0</v>
      </c>
      <c r="AC23" s="75">
        <f t="shared" si="13"/>
        <v>0</v>
      </c>
      <c r="AD23" s="74"/>
      <c r="AE23" s="75">
        <f t="shared" si="14"/>
        <v>0</v>
      </c>
      <c r="AF23" s="74"/>
      <c r="AG23" s="75">
        <f t="shared" si="15"/>
        <v>0</v>
      </c>
      <c r="AH23" s="74"/>
      <c r="AI23" s="75">
        <f t="shared" si="16"/>
        <v>0</v>
      </c>
      <c r="AJ23" s="74"/>
      <c r="AK23" s="75">
        <f t="shared" si="17"/>
        <v>0</v>
      </c>
      <c r="AL23" s="74">
        <v>0</v>
      </c>
      <c r="AM23" s="75">
        <f t="shared" si="18"/>
        <v>0</v>
      </c>
      <c r="AN23" s="74">
        <v>442</v>
      </c>
      <c r="AO23" s="75">
        <f t="shared" si="19"/>
        <v>1.7195566500546602E-3</v>
      </c>
      <c r="AP23" s="74">
        <v>0</v>
      </c>
      <c r="AQ23" s="75">
        <f t="shared" si="20"/>
        <v>0</v>
      </c>
      <c r="AR23" s="74">
        <v>6</v>
      </c>
      <c r="AS23" s="75">
        <f t="shared" si="21"/>
        <v>2.3342397964542899E-5</v>
      </c>
      <c r="AT23" s="74">
        <v>0</v>
      </c>
      <c r="AU23" s="75">
        <f t="shared" si="22"/>
        <v>0</v>
      </c>
      <c r="AV23" s="76"/>
      <c r="AW23" s="76"/>
      <c r="AX23" s="76"/>
      <c r="AY23" s="76"/>
      <c r="AZ23" s="76"/>
    </row>
    <row r="24" spans="1:52" ht="15.75" customHeight="1">
      <c r="A24" s="136" t="s">
        <v>72</v>
      </c>
      <c r="B24" s="73" t="s">
        <v>138</v>
      </c>
      <c r="C24" s="74">
        <f t="shared" si="0"/>
        <v>500964</v>
      </c>
      <c r="D24" s="74">
        <v>495090</v>
      </c>
      <c r="E24" s="75">
        <f t="shared" si="1"/>
        <v>0.98827460655855515</v>
      </c>
      <c r="F24" s="74">
        <v>5874</v>
      </c>
      <c r="G24" s="75">
        <f t="shared" si="2"/>
        <v>1.1725393441444893E-2</v>
      </c>
      <c r="H24" s="74">
        <v>0</v>
      </c>
      <c r="I24" s="75">
        <f t="shared" si="3"/>
        <v>0</v>
      </c>
      <c r="J24" s="74">
        <v>63</v>
      </c>
      <c r="K24" s="75">
        <f t="shared" si="4"/>
        <v>1.2575753946391359E-4</v>
      </c>
      <c r="L24" s="74">
        <v>88</v>
      </c>
      <c r="M24" s="75">
        <f t="shared" si="5"/>
        <v>1.7566132496546659E-4</v>
      </c>
      <c r="N24" s="74">
        <v>0</v>
      </c>
      <c r="O24" s="75">
        <f t="shared" si="6"/>
        <v>0</v>
      </c>
      <c r="P24" s="74">
        <v>2366</v>
      </c>
      <c r="Q24" s="75">
        <f t="shared" si="7"/>
        <v>4.7228942598669761E-3</v>
      </c>
      <c r="R24" s="74">
        <v>2326</v>
      </c>
      <c r="S24" s="75">
        <f t="shared" si="8"/>
        <v>4.6430482030644918E-3</v>
      </c>
      <c r="T24" s="74">
        <v>0</v>
      </c>
      <c r="U24" s="75">
        <f t="shared" si="9"/>
        <v>0</v>
      </c>
      <c r="V24" s="74"/>
      <c r="W24" s="75">
        <f t="shared" si="10"/>
        <v>0</v>
      </c>
      <c r="X24" s="74"/>
      <c r="Y24" s="75">
        <f t="shared" si="11"/>
        <v>0</v>
      </c>
      <c r="Z24" s="74">
        <v>0</v>
      </c>
      <c r="AA24" s="75">
        <f t="shared" si="12"/>
        <v>0</v>
      </c>
      <c r="AB24" s="74">
        <v>0</v>
      </c>
      <c r="AC24" s="75">
        <f t="shared" si="13"/>
        <v>0</v>
      </c>
      <c r="AD24" s="74"/>
      <c r="AE24" s="75">
        <f t="shared" si="14"/>
        <v>0</v>
      </c>
      <c r="AF24" s="74"/>
      <c r="AG24" s="75">
        <f t="shared" si="15"/>
        <v>0</v>
      </c>
      <c r="AH24" s="74"/>
      <c r="AI24" s="75">
        <f t="shared" si="16"/>
        <v>0</v>
      </c>
      <c r="AJ24" s="74"/>
      <c r="AK24" s="75">
        <f t="shared" si="17"/>
        <v>0</v>
      </c>
      <c r="AL24" s="74">
        <v>0</v>
      </c>
      <c r="AM24" s="75">
        <f t="shared" si="18"/>
        <v>0</v>
      </c>
      <c r="AN24" s="74">
        <v>1031</v>
      </c>
      <c r="AO24" s="75">
        <f t="shared" si="19"/>
        <v>2.058032114084046E-3</v>
      </c>
      <c r="AP24" s="74">
        <v>0</v>
      </c>
      <c r="AQ24" s="75">
        <f t="shared" si="20"/>
        <v>0</v>
      </c>
      <c r="AR24" s="74">
        <v>0</v>
      </c>
      <c r="AS24" s="75">
        <f t="shared" si="21"/>
        <v>0</v>
      </c>
      <c r="AT24" s="74">
        <v>0</v>
      </c>
      <c r="AU24" s="75">
        <f t="shared" si="22"/>
        <v>0</v>
      </c>
      <c r="AV24" s="76"/>
      <c r="AW24" s="76"/>
      <c r="AX24" s="76"/>
      <c r="AY24" s="76"/>
      <c r="AZ24" s="76"/>
    </row>
    <row r="25" spans="1:52" ht="15.75" customHeight="1">
      <c r="A25" s="136" t="s">
        <v>72</v>
      </c>
      <c r="B25" s="73" t="s">
        <v>147</v>
      </c>
      <c r="C25" s="74">
        <f t="shared" si="0"/>
        <v>475451</v>
      </c>
      <c r="D25" s="74">
        <v>467681</v>
      </c>
      <c r="E25" s="75">
        <f t="shared" si="1"/>
        <v>0.98365762192108119</v>
      </c>
      <c r="F25" s="74">
        <v>7770</v>
      </c>
      <c r="G25" s="75">
        <f t="shared" si="2"/>
        <v>1.6342378078918755E-2</v>
      </c>
      <c r="H25" s="74">
        <v>0</v>
      </c>
      <c r="I25" s="75">
        <f t="shared" si="3"/>
        <v>0</v>
      </c>
      <c r="J25" s="74">
        <v>85</v>
      </c>
      <c r="K25" s="75">
        <f t="shared" si="4"/>
        <v>1.7877762377195547E-4</v>
      </c>
      <c r="L25" s="74">
        <v>106</v>
      </c>
      <c r="M25" s="75">
        <f t="shared" si="5"/>
        <v>2.2294621317443859E-4</v>
      </c>
      <c r="N25" s="74">
        <v>0</v>
      </c>
      <c r="O25" s="75">
        <f t="shared" si="6"/>
        <v>0</v>
      </c>
      <c r="P25" s="74">
        <v>4909</v>
      </c>
      <c r="Q25" s="75">
        <f t="shared" si="7"/>
        <v>1.0324933589370934E-2</v>
      </c>
      <c r="R25" s="74">
        <v>1256</v>
      </c>
      <c r="S25" s="75">
        <f t="shared" si="8"/>
        <v>2.6417022995008951E-3</v>
      </c>
      <c r="T25" s="74">
        <v>0</v>
      </c>
      <c r="U25" s="75">
        <f t="shared" si="9"/>
        <v>0</v>
      </c>
      <c r="V25" s="74"/>
      <c r="W25" s="75">
        <f t="shared" si="10"/>
        <v>0</v>
      </c>
      <c r="X25" s="74"/>
      <c r="Y25" s="75">
        <f t="shared" si="11"/>
        <v>0</v>
      </c>
      <c r="Z25" s="74">
        <v>0</v>
      </c>
      <c r="AA25" s="75">
        <f t="shared" si="12"/>
        <v>0</v>
      </c>
      <c r="AB25" s="74">
        <v>0</v>
      </c>
      <c r="AC25" s="75">
        <f t="shared" si="13"/>
        <v>0</v>
      </c>
      <c r="AD25" s="74"/>
      <c r="AE25" s="75">
        <f t="shared" si="14"/>
        <v>0</v>
      </c>
      <c r="AF25" s="74"/>
      <c r="AG25" s="75">
        <f t="shared" si="15"/>
        <v>0</v>
      </c>
      <c r="AH25" s="74"/>
      <c r="AI25" s="75">
        <f t="shared" si="16"/>
        <v>0</v>
      </c>
      <c r="AJ25" s="74"/>
      <c r="AK25" s="75">
        <f t="shared" si="17"/>
        <v>0</v>
      </c>
      <c r="AL25" s="74">
        <v>0</v>
      </c>
      <c r="AM25" s="75">
        <f t="shared" si="18"/>
        <v>0</v>
      </c>
      <c r="AN25" s="74">
        <v>1414</v>
      </c>
      <c r="AO25" s="75">
        <f t="shared" si="19"/>
        <v>2.9740183531005299E-3</v>
      </c>
      <c r="AP25" s="74">
        <v>0</v>
      </c>
      <c r="AQ25" s="75">
        <f t="shared" si="20"/>
        <v>0</v>
      </c>
      <c r="AR25" s="74">
        <v>0</v>
      </c>
      <c r="AS25" s="75">
        <f t="shared" si="21"/>
        <v>0</v>
      </c>
      <c r="AT25" s="74">
        <v>0</v>
      </c>
      <c r="AU25" s="75">
        <f t="shared" si="22"/>
        <v>0</v>
      </c>
      <c r="AV25" s="76"/>
      <c r="AW25" s="76"/>
      <c r="AX25" s="76"/>
      <c r="AY25" s="76"/>
      <c r="AZ25" s="76"/>
    </row>
    <row r="26" spans="1:52" ht="15.75" customHeight="1">
      <c r="A26" s="136" t="s">
        <v>72</v>
      </c>
      <c r="B26" s="73" t="s">
        <v>133</v>
      </c>
      <c r="C26" s="74">
        <f t="shared" si="0"/>
        <v>376988</v>
      </c>
      <c r="D26" s="74">
        <v>369610</v>
      </c>
      <c r="E26" s="75">
        <f t="shared" si="1"/>
        <v>0.98042908527592387</v>
      </c>
      <c r="F26" s="74">
        <v>7378</v>
      </c>
      <c r="G26" s="75">
        <f t="shared" si="2"/>
        <v>1.9570914724076099E-2</v>
      </c>
      <c r="H26" s="74">
        <v>0</v>
      </c>
      <c r="I26" s="75">
        <f t="shared" si="3"/>
        <v>0</v>
      </c>
      <c r="J26" s="74">
        <v>187</v>
      </c>
      <c r="K26" s="75">
        <f t="shared" si="4"/>
        <v>4.9603700913556932E-4</v>
      </c>
      <c r="L26" s="74">
        <v>101</v>
      </c>
      <c r="M26" s="75">
        <f t="shared" si="5"/>
        <v>2.6791303701974599E-4</v>
      </c>
      <c r="N26" s="74">
        <v>0</v>
      </c>
      <c r="O26" s="75">
        <f t="shared" si="6"/>
        <v>0</v>
      </c>
      <c r="P26" s="74">
        <v>3346</v>
      </c>
      <c r="Q26" s="75">
        <f t="shared" si="7"/>
        <v>8.8756140779016838E-3</v>
      </c>
      <c r="R26" s="74">
        <v>1458</v>
      </c>
      <c r="S26" s="75">
        <f t="shared" si="8"/>
        <v>3.8674971086612837E-3</v>
      </c>
      <c r="T26" s="74">
        <v>0</v>
      </c>
      <c r="U26" s="75">
        <f t="shared" si="9"/>
        <v>0</v>
      </c>
      <c r="V26" s="74"/>
      <c r="W26" s="75">
        <f t="shared" si="10"/>
        <v>0</v>
      </c>
      <c r="X26" s="74"/>
      <c r="Y26" s="75">
        <f t="shared" si="11"/>
        <v>0</v>
      </c>
      <c r="Z26" s="74">
        <v>0</v>
      </c>
      <c r="AA26" s="75">
        <f t="shared" si="12"/>
        <v>0</v>
      </c>
      <c r="AB26" s="74">
        <v>0</v>
      </c>
      <c r="AC26" s="75">
        <f t="shared" si="13"/>
        <v>0</v>
      </c>
      <c r="AD26" s="74"/>
      <c r="AE26" s="75">
        <f t="shared" si="14"/>
        <v>0</v>
      </c>
      <c r="AF26" s="74"/>
      <c r="AG26" s="75">
        <f t="shared" si="15"/>
        <v>0</v>
      </c>
      <c r="AH26" s="74"/>
      <c r="AI26" s="75">
        <f t="shared" si="16"/>
        <v>0</v>
      </c>
      <c r="AJ26" s="74"/>
      <c r="AK26" s="75">
        <f t="shared" si="17"/>
        <v>0</v>
      </c>
      <c r="AL26" s="74">
        <v>0</v>
      </c>
      <c r="AM26" s="75">
        <f t="shared" si="18"/>
        <v>0</v>
      </c>
      <c r="AN26" s="74">
        <v>786</v>
      </c>
      <c r="AO26" s="75">
        <f t="shared" si="19"/>
        <v>2.0849470009655481E-3</v>
      </c>
      <c r="AP26" s="74">
        <v>0</v>
      </c>
      <c r="AQ26" s="75">
        <f t="shared" si="20"/>
        <v>0</v>
      </c>
      <c r="AR26" s="74">
        <v>1500</v>
      </c>
      <c r="AS26" s="75">
        <f t="shared" si="21"/>
        <v>3.9789064903922675E-3</v>
      </c>
      <c r="AT26" s="74">
        <v>0</v>
      </c>
      <c r="AU26" s="75">
        <f t="shared" si="22"/>
        <v>0</v>
      </c>
      <c r="AV26" s="76"/>
      <c r="AW26" s="76"/>
      <c r="AX26" s="76"/>
      <c r="AY26" s="76"/>
      <c r="AZ26" s="76"/>
    </row>
    <row r="27" spans="1:52" ht="15.75" customHeight="1">
      <c r="A27" s="136" t="s">
        <v>72</v>
      </c>
      <c r="B27" s="73" t="s">
        <v>134</v>
      </c>
      <c r="C27" s="74">
        <f t="shared" si="0"/>
        <v>421734</v>
      </c>
      <c r="D27" s="74">
        <v>416226</v>
      </c>
      <c r="E27" s="75">
        <f t="shared" si="1"/>
        <v>0.9869396349357652</v>
      </c>
      <c r="F27" s="74">
        <v>5508</v>
      </c>
      <c r="G27" s="75">
        <f t="shared" si="2"/>
        <v>1.3060365064234802E-2</v>
      </c>
      <c r="H27" s="74">
        <v>0</v>
      </c>
      <c r="I27" s="75">
        <f t="shared" si="3"/>
        <v>0</v>
      </c>
      <c r="J27" s="74">
        <v>71</v>
      </c>
      <c r="K27" s="75">
        <f t="shared" si="4"/>
        <v>1.6835256346417411E-4</v>
      </c>
      <c r="L27" s="74">
        <v>114</v>
      </c>
      <c r="M27" s="75">
        <f t="shared" si="5"/>
        <v>2.7031256668895562E-4</v>
      </c>
      <c r="N27" s="74">
        <v>0</v>
      </c>
      <c r="O27" s="75">
        <f t="shared" si="6"/>
        <v>0</v>
      </c>
      <c r="P27" s="74">
        <v>2030</v>
      </c>
      <c r="Q27" s="75">
        <f t="shared" si="7"/>
        <v>4.8134606173559635E-3</v>
      </c>
      <c r="R27" s="74">
        <v>1817</v>
      </c>
      <c r="S27" s="75">
        <f t="shared" si="8"/>
        <v>4.3084029269634411E-3</v>
      </c>
      <c r="T27" s="74">
        <v>0</v>
      </c>
      <c r="U27" s="75">
        <f t="shared" si="9"/>
        <v>0</v>
      </c>
      <c r="V27" s="74"/>
      <c r="W27" s="75">
        <f t="shared" si="10"/>
        <v>0</v>
      </c>
      <c r="X27" s="74"/>
      <c r="Y27" s="75">
        <f t="shared" si="11"/>
        <v>0</v>
      </c>
      <c r="Z27" s="74">
        <v>385</v>
      </c>
      <c r="AA27" s="75">
        <f t="shared" si="12"/>
        <v>9.128977032916483E-4</v>
      </c>
      <c r="AB27" s="74">
        <v>0</v>
      </c>
      <c r="AC27" s="75">
        <f t="shared" si="13"/>
        <v>0</v>
      </c>
      <c r="AD27" s="74"/>
      <c r="AE27" s="75">
        <f t="shared" si="14"/>
        <v>0</v>
      </c>
      <c r="AF27" s="74"/>
      <c r="AG27" s="75">
        <f t="shared" si="15"/>
        <v>0</v>
      </c>
      <c r="AH27" s="74"/>
      <c r="AI27" s="75">
        <f t="shared" si="16"/>
        <v>0</v>
      </c>
      <c r="AJ27" s="74"/>
      <c r="AK27" s="75">
        <f t="shared" si="17"/>
        <v>0</v>
      </c>
      <c r="AL27" s="74">
        <v>0</v>
      </c>
      <c r="AM27" s="75">
        <f t="shared" si="18"/>
        <v>0</v>
      </c>
      <c r="AN27" s="74">
        <v>1086</v>
      </c>
      <c r="AO27" s="75">
        <f t="shared" si="19"/>
        <v>2.575082872142156E-3</v>
      </c>
      <c r="AP27" s="74">
        <v>0</v>
      </c>
      <c r="AQ27" s="75">
        <f t="shared" si="20"/>
        <v>0</v>
      </c>
      <c r="AR27" s="74">
        <v>0</v>
      </c>
      <c r="AS27" s="75">
        <f t="shared" si="21"/>
        <v>0</v>
      </c>
      <c r="AT27" s="74">
        <v>5</v>
      </c>
      <c r="AU27" s="75">
        <f t="shared" si="22"/>
        <v>1.1855814328462964E-5</v>
      </c>
      <c r="AV27" s="76"/>
      <c r="AW27" s="76"/>
      <c r="AX27" s="76"/>
      <c r="AY27" s="76"/>
      <c r="AZ27" s="76"/>
    </row>
    <row r="28" spans="1:52" ht="15.75" customHeight="1">
      <c r="A28" s="136" t="s">
        <v>81</v>
      </c>
      <c r="B28" s="73" t="s">
        <v>127</v>
      </c>
      <c r="C28" s="74">
        <f t="shared" si="0"/>
        <v>30784</v>
      </c>
      <c r="D28" s="74">
        <v>30425</v>
      </c>
      <c r="E28" s="75">
        <f t="shared" si="1"/>
        <v>0.98833809771309766</v>
      </c>
      <c r="F28" s="74">
        <v>359</v>
      </c>
      <c r="G28" s="75">
        <f t="shared" si="2"/>
        <v>1.1661902286902287E-2</v>
      </c>
      <c r="H28" s="74">
        <v>0</v>
      </c>
      <c r="I28" s="75">
        <f t="shared" si="3"/>
        <v>0</v>
      </c>
      <c r="J28" s="74">
        <v>48</v>
      </c>
      <c r="K28" s="75">
        <f t="shared" si="4"/>
        <v>1.5592515592515593E-3</v>
      </c>
      <c r="L28" s="74">
        <v>45</v>
      </c>
      <c r="M28" s="75">
        <f t="shared" si="5"/>
        <v>1.4617983367983369E-3</v>
      </c>
      <c r="N28" s="74">
        <v>0</v>
      </c>
      <c r="O28" s="75">
        <f t="shared" si="6"/>
        <v>0</v>
      </c>
      <c r="P28" s="74">
        <v>43</v>
      </c>
      <c r="Q28" s="75">
        <f t="shared" si="7"/>
        <v>1.3968295218295219E-3</v>
      </c>
      <c r="R28" s="74">
        <v>197</v>
      </c>
      <c r="S28" s="75">
        <f t="shared" si="8"/>
        <v>6.3994282744282748E-3</v>
      </c>
      <c r="T28" s="74">
        <v>0</v>
      </c>
      <c r="U28" s="75">
        <f t="shared" si="9"/>
        <v>0</v>
      </c>
      <c r="V28" s="74"/>
      <c r="W28" s="75">
        <f t="shared" si="10"/>
        <v>0</v>
      </c>
      <c r="X28" s="74"/>
      <c r="Y28" s="75">
        <f t="shared" si="11"/>
        <v>0</v>
      </c>
      <c r="Z28" s="74">
        <v>0</v>
      </c>
      <c r="AA28" s="75">
        <f t="shared" si="12"/>
        <v>0</v>
      </c>
      <c r="AB28" s="74">
        <v>0</v>
      </c>
      <c r="AC28" s="75">
        <f t="shared" si="13"/>
        <v>0</v>
      </c>
      <c r="AD28" s="74"/>
      <c r="AE28" s="75">
        <f t="shared" si="14"/>
        <v>0</v>
      </c>
      <c r="AF28" s="74"/>
      <c r="AG28" s="75">
        <f t="shared" si="15"/>
        <v>0</v>
      </c>
      <c r="AH28" s="74"/>
      <c r="AI28" s="75">
        <f t="shared" si="16"/>
        <v>0</v>
      </c>
      <c r="AJ28" s="74"/>
      <c r="AK28" s="75">
        <f t="shared" si="17"/>
        <v>0</v>
      </c>
      <c r="AL28" s="74">
        <v>4</v>
      </c>
      <c r="AM28" s="75">
        <f t="shared" si="18"/>
        <v>1.2993762993762994E-4</v>
      </c>
      <c r="AN28" s="74">
        <v>22</v>
      </c>
      <c r="AO28" s="75">
        <f t="shared" si="19"/>
        <v>7.146569646569647E-4</v>
      </c>
      <c r="AP28" s="74">
        <v>0</v>
      </c>
      <c r="AQ28" s="75">
        <f t="shared" si="20"/>
        <v>0</v>
      </c>
      <c r="AR28" s="74">
        <v>0</v>
      </c>
      <c r="AS28" s="75">
        <f t="shared" si="21"/>
        <v>0</v>
      </c>
      <c r="AT28" s="74"/>
      <c r="AU28" s="75">
        <f t="shared" si="22"/>
        <v>0</v>
      </c>
      <c r="AV28" s="76"/>
      <c r="AW28" s="76"/>
      <c r="AX28" s="76"/>
      <c r="AY28" s="76"/>
      <c r="AZ28" s="76"/>
    </row>
    <row r="29" spans="1:52" ht="13.9">
      <c r="A29" s="136" t="s">
        <v>81</v>
      </c>
      <c r="B29" s="73" t="s">
        <v>125</v>
      </c>
      <c r="C29" s="74">
        <f t="shared" si="0"/>
        <v>49717</v>
      </c>
      <c r="D29" s="74">
        <v>49025</v>
      </c>
      <c r="E29" s="75">
        <f t="shared" si="1"/>
        <v>0.98608121970352192</v>
      </c>
      <c r="F29" s="74">
        <v>692</v>
      </c>
      <c r="G29" s="75">
        <f t="shared" si="2"/>
        <v>1.3918780296478066E-2</v>
      </c>
      <c r="H29" s="74">
        <v>0</v>
      </c>
      <c r="I29" s="75">
        <f t="shared" si="3"/>
        <v>0</v>
      </c>
      <c r="J29" s="74">
        <v>109</v>
      </c>
      <c r="K29" s="75">
        <f t="shared" si="4"/>
        <v>2.1924090351388859E-3</v>
      </c>
      <c r="L29" s="74">
        <v>53</v>
      </c>
      <c r="M29" s="75">
        <f t="shared" si="5"/>
        <v>1.0660337510308346E-3</v>
      </c>
      <c r="N29" s="74">
        <v>0</v>
      </c>
      <c r="O29" s="75">
        <f t="shared" si="6"/>
        <v>0</v>
      </c>
      <c r="P29" s="74">
        <v>0</v>
      </c>
      <c r="Q29" s="75">
        <f t="shared" si="7"/>
        <v>0</v>
      </c>
      <c r="R29" s="74">
        <v>476</v>
      </c>
      <c r="S29" s="75">
        <f t="shared" si="8"/>
        <v>9.5741899149184382E-3</v>
      </c>
      <c r="T29" s="74">
        <v>0</v>
      </c>
      <c r="U29" s="75">
        <f t="shared" si="9"/>
        <v>0</v>
      </c>
      <c r="V29" s="74"/>
      <c r="W29" s="75">
        <f t="shared" si="10"/>
        <v>0</v>
      </c>
      <c r="X29" s="74"/>
      <c r="Y29" s="75">
        <f t="shared" si="11"/>
        <v>0</v>
      </c>
      <c r="Z29" s="74">
        <v>0</v>
      </c>
      <c r="AA29" s="75">
        <f t="shared" si="12"/>
        <v>0</v>
      </c>
      <c r="AB29" s="74">
        <v>0</v>
      </c>
      <c r="AC29" s="75">
        <f t="shared" si="13"/>
        <v>0</v>
      </c>
      <c r="AD29" s="74"/>
      <c r="AE29" s="75">
        <f t="shared" si="14"/>
        <v>0</v>
      </c>
      <c r="AF29" s="74"/>
      <c r="AG29" s="75">
        <f t="shared" si="15"/>
        <v>0</v>
      </c>
      <c r="AH29" s="74"/>
      <c r="AI29" s="75">
        <f t="shared" si="16"/>
        <v>0</v>
      </c>
      <c r="AJ29" s="74"/>
      <c r="AK29" s="75">
        <f t="shared" si="17"/>
        <v>0</v>
      </c>
      <c r="AL29" s="74">
        <v>5</v>
      </c>
      <c r="AM29" s="75">
        <f t="shared" si="18"/>
        <v>1.0056922179536175E-4</v>
      </c>
      <c r="AN29" s="74">
        <v>49</v>
      </c>
      <c r="AO29" s="75">
        <f t="shared" si="19"/>
        <v>9.8557837359454503E-4</v>
      </c>
      <c r="AP29" s="74">
        <v>0</v>
      </c>
      <c r="AQ29" s="75">
        <f t="shared" si="20"/>
        <v>0</v>
      </c>
      <c r="AR29" s="74">
        <v>0</v>
      </c>
      <c r="AS29" s="75">
        <f t="shared" si="21"/>
        <v>0</v>
      </c>
      <c r="AT29" s="74"/>
      <c r="AU29" s="75">
        <f t="shared" si="22"/>
        <v>0</v>
      </c>
      <c r="AV29" s="76"/>
      <c r="AW29" s="76"/>
      <c r="AX29" s="76"/>
      <c r="AY29" s="76"/>
      <c r="AZ29" s="76"/>
    </row>
    <row r="30" spans="1:52" ht="13.9">
      <c r="A30" s="136" t="s">
        <v>81</v>
      </c>
      <c r="B30" s="73" t="s">
        <v>138</v>
      </c>
      <c r="C30" s="74">
        <f t="shared" si="0"/>
        <v>38729</v>
      </c>
      <c r="D30" s="74">
        <v>38338</v>
      </c>
      <c r="E30" s="75">
        <f t="shared" si="1"/>
        <v>0.98990420615042996</v>
      </c>
      <c r="F30" s="74">
        <v>391</v>
      </c>
      <c r="G30" s="75">
        <f t="shared" si="2"/>
        <v>1.009579384957009E-2</v>
      </c>
      <c r="H30" s="74">
        <v>0</v>
      </c>
      <c r="I30" s="75">
        <f t="shared" si="3"/>
        <v>0</v>
      </c>
      <c r="J30" s="74">
        <v>83</v>
      </c>
      <c r="K30" s="75">
        <f t="shared" si="4"/>
        <v>2.1430969041286892E-3</v>
      </c>
      <c r="L30" s="74">
        <v>33</v>
      </c>
      <c r="M30" s="75">
        <f t="shared" si="5"/>
        <v>8.5207467272586435E-4</v>
      </c>
      <c r="N30" s="74">
        <v>0</v>
      </c>
      <c r="O30" s="75">
        <f t="shared" si="6"/>
        <v>0</v>
      </c>
      <c r="P30" s="74">
        <v>46</v>
      </c>
      <c r="Q30" s="75">
        <f t="shared" si="7"/>
        <v>1.1877404528905988E-3</v>
      </c>
      <c r="R30" s="74">
        <v>151</v>
      </c>
      <c r="S30" s="75">
        <f t="shared" si="8"/>
        <v>3.8988871388365306E-3</v>
      </c>
      <c r="T30" s="74">
        <v>0</v>
      </c>
      <c r="U30" s="75">
        <f t="shared" si="9"/>
        <v>0</v>
      </c>
      <c r="V30" s="74"/>
      <c r="W30" s="75">
        <f t="shared" si="10"/>
        <v>0</v>
      </c>
      <c r="X30" s="74"/>
      <c r="Y30" s="75">
        <f t="shared" si="11"/>
        <v>0</v>
      </c>
      <c r="Z30" s="74">
        <v>0</v>
      </c>
      <c r="AA30" s="75">
        <f t="shared" si="12"/>
        <v>0</v>
      </c>
      <c r="AB30" s="74">
        <v>0</v>
      </c>
      <c r="AC30" s="75">
        <f t="shared" si="13"/>
        <v>0</v>
      </c>
      <c r="AD30" s="74"/>
      <c r="AE30" s="75">
        <f t="shared" si="14"/>
        <v>0</v>
      </c>
      <c r="AF30" s="74"/>
      <c r="AG30" s="75">
        <f t="shared" si="15"/>
        <v>0</v>
      </c>
      <c r="AH30" s="74"/>
      <c r="AI30" s="75">
        <f t="shared" si="16"/>
        <v>0</v>
      </c>
      <c r="AJ30" s="74"/>
      <c r="AK30" s="75">
        <f t="shared" si="17"/>
        <v>0</v>
      </c>
      <c r="AL30" s="74">
        <v>0</v>
      </c>
      <c r="AM30" s="75">
        <f t="shared" si="18"/>
        <v>0</v>
      </c>
      <c r="AN30" s="74">
        <v>78</v>
      </c>
      <c r="AO30" s="75">
        <f t="shared" si="19"/>
        <v>2.0139946809884066E-3</v>
      </c>
      <c r="AP30" s="74">
        <v>0</v>
      </c>
      <c r="AQ30" s="75">
        <f t="shared" si="20"/>
        <v>0</v>
      </c>
      <c r="AR30" s="74">
        <v>0</v>
      </c>
      <c r="AS30" s="75">
        <f t="shared" si="21"/>
        <v>0</v>
      </c>
      <c r="AT30" s="74"/>
      <c r="AU30" s="75">
        <f t="shared" si="22"/>
        <v>0</v>
      </c>
      <c r="AV30" s="76"/>
      <c r="AW30" s="76"/>
      <c r="AX30" s="76"/>
      <c r="AY30" s="76"/>
      <c r="AZ30" s="76"/>
    </row>
    <row r="31" spans="1:52" ht="13.9">
      <c r="A31" s="136" t="s">
        <v>85</v>
      </c>
      <c r="B31" s="73" t="s">
        <v>131</v>
      </c>
      <c r="C31" s="74">
        <f t="shared" si="0"/>
        <v>101635</v>
      </c>
      <c r="D31" s="74">
        <v>101200</v>
      </c>
      <c r="E31" s="75">
        <f t="shared" si="1"/>
        <v>0.99571997835391346</v>
      </c>
      <c r="F31" s="74">
        <v>435</v>
      </c>
      <c r="G31" s="75">
        <f t="shared" si="2"/>
        <v>4.2800216460864857E-3</v>
      </c>
      <c r="H31" s="74">
        <v>0</v>
      </c>
      <c r="I31" s="75">
        <f t="shared" si="3"/>
        <v>0</v>
      </c>
      <c r="J31" s="74">
        <v>275</v>
      </c>
      <c r="K31" s="75">
        <f t="shared" si="4"/>
        <v>2.7057608107443304E-3</v>
      </c>
      <c r="L31" s="74">
        <v>0</v>
      </c>
      <c r="M31" s="75">
        <f t="shared" si="5"/>
        <v>0</v>
      </c>
      <c r="N31" s="74">
        <v>0</v>
      </c>
      <c r="O31" s="75">
        <f t="shared" si="6"/>
        <v>0</v>
      </c>
      <c r="P31" s="74">
        <v>101</v>
      </c>
      <c r="Q31" s="75">
        <f t="shared" si="7"/>
        <v>9.9375215230973588E-4</v>
      </c>
      <c r="R31" s="74">
        <v>44</v>
      </c>
      <c r="S31" s="75">
        <f t="shared" si="8"/>
        <v>4.3292172971909283E-4</v>
      </c>
      <c r="T31" s="74">
        <v>0</v>
      </c>
      <c r="U31" s="75">
        <f t="shared" si="9"/>
        <v>0</v>
      </c>
      <c r="V31" s="74"/>
      <c r="W31" s="75">
        <f t="shared" si="10"/>
        <v>0</v>
      </c>
      <c r="X31" s="74"/>
      <c r="Y31" s="75">
        <f t="shared" si="11"/>
        <v>0</v>
      </c>
      <c r="Z31" s="74">
        <v>0</v>
      </c>
      <c r="AA31" s="75">
        <f t="shared" si="12"/>
        <v>0</v>
      </c>
      <c r="AB31" s="74">
        <v>0</v>
      </c>
      <c r="AC31" s="75">
        <f t="shared" si="13"/>
        <v>0</v>
      </c>
      <c r="AD31" s="74"/>
      <c r="AE31" s="75">
        <f t="shared" si="14"/>
        <v>0</v>
      </c>
      <c r="AF31" s="74"/>
      <c r="AG31" s="75">
        <f t="shared" si="15"/>
        <v>0</v>
      </c>
      <c r="AH31" s="74"/>
      <c r="AI31" s="75">
        <f t="shared" si="16"/>
        <v>0</v>
      </c>
      <c r="AJ31" s="74"/>
      <c r="AK31" s="75">
        <f t="shared" si="17"/>
        <v>0</v>
      </c>
      <c r="AL31" s="74">
        <v>15</v>
      </c>
      <c r="AM31" s="75">
        <f t="shared" si="18"/>
        <v>1.475869533133271E-4</v>
      </c>
      <c r="AN31" s="74">
        <v>0</v>
      </c>
      <c r="AO31" s="75">
        <f t="shared" si="19"/>
        <v>0</v>
      </c>
      <c r="AP31" s="74">
        <v>0</v>
      </c>
      <c r="AQ31" s="75">
        <f t="shared" si="20"/>
        <v>0</v>
      </c>
      <c r="AR31" s="74">
        <v>0</v>
      </c>
      <c r="AS31" s="75">
        <f t="shared" si="21"/>
        <v>0</v>
      </c>
      <c r="AT31" s="74"/>
      <c r="AU31" s="75">
        <f t="shared" si="22"/>
        <v>0</v>
      </c>
      <c r="AV31" s="76"/>
      <c r="AW31" s="76"/>
      <c r="AX31" s="76"/>
      <c r="AY31" s="76"/>
      <c r="AZ31" s="76"/>
    </row>
    <row r="32" spans="1:52" ht="13.9">
      <c r="A32" s="136" t="s">
        <v>85</v>
      </c>
      <c r="B32" s="73" t="s">
        <v>127</v>
      </c>
      <c r="C32" s="74">
        <f t="shared" si="0"/>
        <v>142851</v>
      </c>
      <c r="D32" s="74">
        <v>141702</v>
      </c>
      <c r="E32" s="75">
        <f t="shared" si="1"/>
        <v>0.99195665413612788</v>
      </c>
      <c r="F32" s="74">
        <v>1149</v>
      </c>
      <c r="G32" s="75">
        <f t="shared" si="2"/>
        <v>8.043345863872146E-3</v>
      </c>
      <c r="H32" s="74">
        <v>0</v>
      </c>
      <c r="I32" s="75">
        <f t="shared" si="3"/>
        <v>0</v>
      </c>
      <c r="J32" s="74">
        <v>757</v>
      </c>
      <c r="K32" s="75">
        <f t="shared" si="4"/>
        <v>5.2992278667982722E-3</v>
      </c>
      <c r="L32" s="74">
        <v>0</v>
      </c>
      <c r="M32" s="75">
        <f t="shared" si="5"/>
        <v>0</v>
      </c>
      <c r="N32" s="74">
        <v>0</v>
      </c>
      <c r="O32" s="75">
        <f t="shared" si="6"/>
        <v>0</v>
      </c>
      <c r="P32" s="74">
        <v>189</v>
      </c>
      <c r="Q32" s="75">
        <f t="shared" si="7"/>
        <v>1.3230568914463321E-3</v>
      </c>
      <c r="R32" s="74">
        <v>162</v>
      </c>
      <c r="S32" s="75">
        <f t="shared" si="8"/>
        <v>1.1340487640968562E-3</v>
      </c>
      <c r="T32" s="74">
        <v>0</v>
      </c>
      <c r="U32" s="75">
        <f t="shared" si="9"/>
        <v>0</v>
      </c>
      <c r="V32" s="74"/>
      <c r="W32" s="75">
        <f t="shared" si="10"/>
        <v>0</v>
      </c>
      <c r="X32" s="74"/>
      <c r="Y32" s="75">
        <f t="shared" si="11"/>
        <v>0</v>
      </c>
      <c r="Z32" s="74">
        <v>0</v>
      </c>
      <c r="AA32" s="75">
        <f t="shared" si="12"/>
        <v>0</v>
      </c>
      <c r="AB32" s="74">
        <v>0</v>
      </c>
      <c r="AC32" s="75">
        <f t="shared" si="13"/>
        <v>0</v>
      </c>
      <c r="AD32" s="74"/>
      <c r="AE32" s="75">
        <f t="shared" si="14"/>
        <v>0</v>
      </c>
      <c r="AF32" s="74"/>
      <c r="AG32" s="75">
        <f t="shared" si="15"/>
        <v>0</v>
      </c>
      <c r="AH32" s="74"/>
      <c r="AI32" s="75">
        <f t="shared" si="16"/>
        <v>0</v>
      </c>
      <c r="AJ32" s="74"/>
      <c r="AK32" s="75">
        <f t="shared" si="17"/>
        <v>0</v>
      </c>
      <c r="AL32" s="74">
        <v>41</v>
      </c>
      <c r="AM32" s="75">
        <f t="shared" si="18"/>
        <v>2.8701234153068579E-4</v>
      </c>
      <c r="AN32" s="74">
        <v>0</v>
      </c>
      <c r="AO32" s="75">
        <f t="shared" si="19"/>
        <v>0</v>
      </c>
      <c r="AP32" s="74">
        <v>0</v>
      </c>
      <c r="AQ32" s="75">
        <f t="shared" si="20"/>
        <v>0</v>
      </c>
      <c r="AR32" s="74">
        <v>0</v>
      </c>
      <c r="AS32" s="75">
        <f t="shared" si="21"/>
        <v>0</v>
      </c>
      <c r="AT32" s="74"/>
      <c r="AU32" s="75">
        <f t="shared" si="22"/>
        <v>0</v>
      </c>
      <c r="AV32" s="76"/>
      <c r="AW32" s="76"/>
      <c r="AX32" s="76"/>
      <c r="AY32" s="76"/>
      <c r="AZ32" s="76"/>
    </row>
    <row r="33" spans="1:52" ht="13.9">
      <c r="A33" s="136" t="s">
        <v>85</v>
      </c>
      <c r="B33" s="73" t="s">
        <v>125</v>
      </c>
      <c r="C33" s="74">
        <f t="shared" si="0"/>
        <v>280351</v>
      </c>
      <c r="D33" s="74">
        <v>277567</v>
      </c>
      <c r="E33" s="75">
        <f t="shared" si="1"/>
        <v>0.99006959133372097</v>
      </c>
      <c r="F33" s="74">
        <v>2784</v>
      </c>
      <c r="G33" s="75">
        <f t="shared" si="2"/>
        <v>9.9304086662790579E-3</v>
      </c>
      <c r="H33" s="74">
        <v>0</v>
      </c>
      <c r="I33" s="75">
        <f t="shared" si="3"/>
        <v>0</v>
      </c>
      <c r="J33" s="74">
        <v>1581</v>
      </c>
      <c r="K33" s="75">
        <f t="shared" si="4"/>
        <v>5.6393592318201109E-3</v>
      </c>
      <c r="L33" s="74">
        <v>236</v>
      </c>
      <c r="M33" s="75">
        <f t="shared" si="5"/>
        <v>8.4180188406675913E-4</v>
      </c>
      <c r="N33" s="74">
        <v>0</v>
      </c>
      <c r="O33" s="75">
        <f t="shared" si="6"/>
        <v>0</v>
      </c>
      <c r="P33" s="74">
        <v>425</v>
      </c>
      <c r="Q33" s="75">
        <f t="shared" si="7"/>
        <v>1.5159567827473417E-3</v>
      </c>
      <c r="R33" s="74">
        <v>321</v>
      </c>
      <c r="S33" s="75">
        <f t="shared" si="8"/>
        <v>1.1449932406162274E-3</v>
      </c>
      <c r="T33" s="74">
        <v>0</v>
      </c>
      <c r="U33" s="75">
        <f t="shared" si="9"/>
        <v>0</v>
      </c>
      <c r="V33" s="74"/>
      <c r="W33" s="75">
        <f t="shared" si="10"/>
        <v>0</v>
      </c>
      <c r="X33" s="74"/>
      <c r="Y33" s="75">
        <f t="shared" si="11"/>
        <v>0</v>
      </c>
      <c r="Z33" s="74">
        <v>0</v>
      </c>
      <c r="AA33" s="75">
        <f t="shared" si="12"/>
        <v>0</v>
      </c>
      <c r="AB33" s="74">
        <v>0</v>
      </c>
      <c r="AC33" s="75">
        <f t="shared" si="13"/>
        <v>0</v>
      </c>
      <c r="AD33" s="74"/>
      <c r="AE33" s="75">
        <f t="shared" si="14"/>
        <v>0</v>
      </c>
      <c r="AF33" s="74"/>
      <c r="AG33" s="75">
        <f t="shared" si="15"/>
        <v>0</v>
      </c>
      <c r="AH33" s="74"/>
      <c r="AI33" s="75">
        <f t="shared" si="16"/>
        <v>0</v>
      </c>
      <c r="AJ33" s="74"/>
      <c r="AK33" s="75">
        <f t="shared" si="17"/>
        <v>0</v>
      </c>
      <c r="AL33" s="74">
        <v>221</v>
      </c>
      <c r="AM33" s="75">
        <f t="shared" si="18"/>
        <v>7.8829752702861767E-4</v>
      </c>
      <c r="AN33" s="74">
        <v>0</v>
      </c>
      <c r="AO33" s="75">
        <f t="shared" si="19"/>
        <v>0</v>
      </c>
      <c r="AP33" s="74">
        <v>0</v>
      </c>
      <c r="AQ33" s="75">
        <f t="shared" si="20"/>
        <v>0</v>
      </c>
      <c r="AR33" s="74">
        <v>0</v>
      </c>
      <c r="AS33" s="75">
        <f t="shared" si="21"/>
        <v>0</v>
      </c>
      <c r="AT33" s="74"/>
      <c r="AU33" s="75">
        <f t="shared" si="22"/>
        <v>0</v>
      </c>
      <c r="AV33" s="76"/>
      <c r="AW33" s="76"/>
      <c r="AX33" s="76"/>
      <c r="AY33" s="76"/>
      <c r="AZ33" s="76"/>
    </row>
    <row r="34" spans="1:52" ht="13.9">
      <c r="A34" s="136" t="s">
        <v>85</v>
      </c>
      <c r="B34" s="73" t="s">
        <v>138</v>
      </c>
      <c r="C34" s="74">
        <f t="shared" si="0"/>
        <v>201251</v>
      </c>
      <c r="D34" s="74">
        <v>199170</v>
      </c>
      <c r="E34" s="75">
        <f t="shared" si="1"/>
        <v>0.98965967870967098</v>
      </c>
      <c r="F34" s="74">
        <v>2081</v>
      </c>
      <c r="G34" s="75">
        <f t="shared" si="2"/>
        <v>1.0340321290328991E-2</v>
      </c>
      <c r="H34" s="74">
        <v>0</v>
      </c>
      <c r="I34" s="75">
        <f t="shared" si="3"/>
        <v>0</v>
      </c>
      <c r="J34" s="74">
        <v>1501</v>
      </c>
      <c r="K34" s="75">
        <f t="shared" si="4"/>
        <v>7.458348033053252E-3</v>
      </c>
      <c r="L34" s="74">
        <v>184</v>
      </c>
      <c r="M34" s="75">
        <f t="shared" si="5"/>
        <v>9.1428117127368314E-4</v>
      </c>
      <c r="N34" s="74">
        <v>0</v>
      </c>
      <c r="O34" s="75">
        <f t="shared" si="6"/>
        <v>0</v>
      </c>
      <c r="P34" s="74">
        <v>156</v>
      </c>
      <c r="Q34" s="75">
        <f t="shared" si="7"/>
        <v>7.7515142781899222E-4</v>
      </c>
      <c r="R34" s="74">
        <v>68</v>
      </c>
      <c r="S34" s="75">
        <f t="shared" si="8"/>
        <v>3.3788651981853508E-4</v>
      </c>
      <c r="T34" s="74">
        <v>0</v>
      </c>
      <c r="U34" s="75">
        <f t="shared" si="9"/>
        <v>0</v>
      </c>
      <c r="V34" s="74"/>
      <c r="W34" s="75">
        <f t="shared" si="10"/>
        <v>0</v>
      </c>
      <c r="X34" s="74"/>
      <c r="Y34" s="75">
        <f t="shared" si="11"/>
        <v>0</v>
      </c>
      <c r="Z34" s="74">
        <v>0</v>
      </c>
      <c r="AA34" s="75">
        <f t="shared" si="12"/>
        <v>0</v>
      </c>
      <c r="AB34" s="74">
        <v>0</v>
      </c>
      <c r="AC34" s="75">
        <f t="shared" si="13"/>
        <v>0</v>
      </c>
      <c r="AD34" s="74"/>
      <c r="AE34" s="75">
        <f t="shared" si="14"/>
        <v>0</v>
      </c>
      <c r="AF34" s="74"/>
      <c r="AG34" s="75">
        <f t="shared" si="15"/>
        <v>0</v>
      </c>
      <c r="AH34" s="74"/>
      <c r="AI34" s="75">
        <f t="shared" si="16"/>
        <v>0</v>
      </c>
      <c r="AJ34" s="74"/>
      <c r="AK34" s="75">
        <f t="shared" si="17"/>
        <v>0</v>
      </c>
      <c r="AL34" s="74">
        <v>172</v>
      </c>
      <c r="AM34" s="75">
        <f t="shared" si="18"/>
        <v>8.5465413836452984E-4</v>
      </c>
      <c r="AN34" s="74">
        <v>0</v>
      </c>
      <c r="AO34" s="75">
        <f t="shared" si="19"/>
        <v>0</v>
      </c>
      <c r="AP34" s="74">
        <v>0</v>
      </c>
      <c r="AQ34" s="75">
        <f t="shared" si="20"/>
        <v>0</v>
      </c>
      <c r="AR34" s="74">
        <v>0</v>
      </c>
      <c r="AS34" s="75">
        <f t="shared" si="21"/>
        <v>0</v>
      </c>
      <c r="AT34" s="74"/>
      <c r="AU34" s="75">
        <f t="shared" si="22"/>
        <v>0</v>
      </c>
      <c r="AV34" s="76"/>
      <c r="AW34" s="76"/>
      <c r="AX34" s="76"/>
      <c r="AY34" s="76"/>
      <c r="AZ34" s="76"/>
    </row>
    <row r="35" spans="1:52" ht="13.9">
      <c r="A35" s="136" t="s">
        <v>85</v>
      </c>
      <c r="B35" s="73" t="s">
        <v>147</v>
      </c>
      <c r="C35" s="74">
        <f t="shared" si="0"/>
        <v>205140</v>
      </c>
      <c r="D35" s="74">
        <v>203166</v>
      </c>
      <c r="E35" s="75">
        <f t="shared" si="1"/>
        <v>0.99037730330505991</v>
      </c>
      <c r="F35" s="74">
        <v>1974</v>
      </c>
      <c r="G35" s="75">
        <f t="shared" si="2"/>
        <v>9.6226966949400413E-3</v>
      </c>
      <c r="H35" s="74">
        <v>0</v>
      </c>
      <c r="I35" s="75">
        <f t="shared" si="3"/>
        <v>0</v>
      </c>
      <c r="J35" s="74">
        <v>927</v>
      </c>
      <c r="K35" s="75">
        <f t="shared" si="4"/>
        <v>4.5188651652529983E-3</v>
      </c>
      <c r="L35" s="74">
        <v>271</v>
      </c>
      <c r="M35" s="75">
        <f t="shared" si="5"/>
        <v>1.3210490396802185E-3</v>
      </c>
      <c r="N35" s="74">
        <v>0</v>
      </c>
      <c r="O35" s="75">
        <f t="shared" si="6"/>
        <v>0</v>
      </c>
      <c r="P35" s="74">
        <v>165</v>
      </c>
      <c r="Q35" s="75">
        <f t="shared" si="7"/>
        <v>8.043287510968119E-4</v>
      </c>
      <c r="R35" s="74">
        <v>211</v>
      </c>
      <c r="S35" s="75">
        <f t="shared" si="8"/>
        <v>1.0285658574631959E-3</v>
      </c>
      <c r="T35" s="74">
        <v>0</v>
      </c>
      <c r="U35" s="75">
        <f t="shared" si="9"/>
        <v>0</v>
      </c>
      <c r="V35" s="74"/>
      <c r="W35" s="75">
        <f t="shared" si="10"/>
        <v>0</v>
      </c>
      <c r="X35" s="74"/>
      <c r="Y35" s="75">
        <f t="shared" si="11"/>
        <v>0</v>
      </c>
      <c r="Z35" s="74">
        <v>0</v>
      </c>
      <c r="AA35" s="75">
        <f t="shared" si="12"/>
        <v>0</v>
      </c>
      <c r="AB35" s="74">
        <v>0</v>
      </c>
      <c r="AC35" s="75">
        <f t="shared" si="13"/>
        <v>0</v>
      </c>
      <c r="AD35" s="74"/>
      <c r="AE35" s="75">
        <f t="shared" si="14"/>
        <v>0</v>
      </c>
      <c r="AF35" s="74"/>
      <c r="AG35" s="75">
        <f t="shared" si="15"/>
        <v>0</v>
      </c>
      <c r="AH35" s="74"/>
      <c r="AI35" s="75">
        <f t="shared" si="16"/>
        <v>0</v>
      </c>
      <c r="AJ35" s="74"/>
      <c r="AK35" s="75">
        <f t="shared" si="17"/>
        <v>0</v>
      </c>
      <c r="AL35" s="74">
        <v>90</v>
      </c>
      <c r="AM35" s="75">
        <f t="shared" si="18"/>
        <v>4.387247733255338E-4</v>
      </c>
      <c r="AN35" s="74">
        <v>270</v>
      </c>
      <c r="AO35" s="75">
        <f t="shared" si="19"/>
        <v>1.3161743199766012E-3</v>
      </c>
      <c r="AP35" s="74">
        <v>0</v>
      </c>
      <c r="AQ35" s="75">
        <f t="shared" si="20"/>
        <v>0</v>
      </c>
      <c r="AR35" s="74">
        <v>40</v>
      </c>
      <c r="AS35" s="75">
        <f t="shared" si="21"/>
        <v>1.9498878814468168E-4</v>
      </c>
      <c r="AT35" s="74"/>
      <c r="AU35" s="75">
        <f t="shared" si="22"/>
        <v>0</v>
      </c>
      <c r="AV35" s="76"/>
      <c r="AW35" s="76"/>
      <c r="AX35" s="76"/>
      <c r="AY35" s="76"/>
      <c r="AZ35" s="76"/>
    </row>
    <row r="36" spans="1:52" ht="13.9">
      <c r="A36" s="136" t="s">
        <v>85</v>
      </c>
      <c r="B36" s="73" t="s">
        <v>133</v>
      </c>
      <c r="C36" s="74">
        <f t="shared" si="0"/>
        <v>155794</v>
      </c>
      <c r="D36" s="74">
        <v>154280</v>
      </c>
      <c r="E36" s="75">
        <f t="shared" si="1"/>
        <v>0.99028203910291801</v>
      </c>
      <c r="F36" s="74">
        <v>1514</v>
      </c>
      <c r="G36" s="75">
        <f t="shared" si="2"/>
        <v>9.7179608970820435E-3</v>
      </c>
      <c r="H36" s="74">
        <v>0</v>
      </c>
      <c r="I36" s="75">
        <f t="shared" si="3"/>
        <v>0</v>
      </c>
      <c r="J36" s="74">
        <v>698</v>
      </c>
      <c r="K36" s="75">
        <f t="shared" si="4"/>
        <v>4.4802752352465433E-3</v>
      </c>
      <c r="L36" s="74">
        <v>272</v>
      </c>
      <c r="M36" s="75">
        <f t="shared" si="5"/>
        <v>1.7458952206118336E-3</v>
      </c>
      <c r="N36" s="74">
        <v>0</v>
      </c>
      <c r="O36" s="75">
        <f t="shared" si="6"/>
        <v>0</v>
      </c>
      <c r="P36" s="74">
        <v>284</v>
      </c>
      <c r="Q36" s="75">
        <f t="shared" si="7"/>
        <v>1.8229200097564732E-3</v>
      </c>
      <c r="R36" s="74">
        <v>54</v>
      </c>
      <c r="S36" s="75">
        <f t="shared" si="8"/>
        <v>3.4661155115087871E-4</v>
      </c>
      <c r="T36" s="74">
        <v>0</v>
      </c>
      <c r="U36" s="75">
        <f t="shared" si="9"/>
        <v>0</v>
      </c>
      <c r="V36" s="74"/>
      <c r="W36" s="75">
        <f t="shared" si="10"/>
        <v>0</v>
      </c>
      <c r="X36" s="74"/>
      <c r="Y36" s="75">
        <f t="shared" si="11"/>
        <v>0</v>
      </c>
      <c r="Z36" s="74">
        <v>0</v>
      </c>
      <c r="AA36" s="75">
        <f t="shared" si="12"/>
        <v>0</v>
      </c>
      <c r="AB36" s="74">
        <v>0</v>
      </c>
      <c r="AC36" s="75">
        <f t="shared" si="13"/>
        <v>0</v>
      </c>
      <c r="AD36" s="74"/>
      <c r="AE36" s="75">
        <f t="shared" si="14"/>
        <v>0</v>
      </c>
      <c r="AF36" s="74"/>
      <c r="AG36" s="75">
        <f t="shared" si="15"/>
        <v>0</v>
      </c>
      <c r="AH36" s="74"/>
      <c r="AI36" s="75">
        <f t="shared" si="16"/>
        <v>0</v>
      </c>
      <c r="AJ36" s="74"/>
      <c r="AK36" s="75">
        <f t="shared" si="17"/>
        <v>0</v>
      </c>
      <c r="AL36" s="74">
        <v>41</v>
      </c>
      <c r="AM36" s="75">
        <f t="shared" si="18"/>
        <v>2.6316802957751902E-4</v>
      </c>
      <c r="AN36" s="74">
        <v>165</v>
      </c>
      <c r="AO36" s="75">
        <f t="shared" si="19"/>
        <v>1.0590908507387962E-3</v>
      </c>
      <c r="AP36" s="74">
        <v>0</v>
      </c>
      <c r="AQ36" s="75">
        <f t="shared" si="20"/>
        <v>0</v>
      </c>
      <c r="AR36" s="74">
        <v>0</v>
      </c>
      <c r="AS36" s="75">
        <f t="shared" si="21"/>
        <v>0</v>
      </c>
      <c r="AT36" s="74"/>
      <c r="AU36" s="75">
        <f t="shared" si="22"/>
        <v>0</v>
      </c>
      <c r="AV36" s="76"/>
      <c r="AW36" s="76"/>
      <c r="AX36" s="76"/>
      <c r="AY36" s="76"/>
      <c r="AZ36" s="76"/>
    </row>
    <row r="37" spans="1:52" ht="13.9">
      <c r="A37" s="136" t="s">
        <v>85</v>
      </c>
      <c r="B37" s="73" t="s">
        <v>134</v>
      </c>
      <c r="C37" s="74">
        <f t="shared" si="0"/>
        <v>175431</v>
      </c>
      <c r="D37" s="74">
        <v>173590</v>
      </c>
      <c r="E37" s="75">
        <f t="shared" si="1"/>
        <v>0.98950584560311461</v>
      </c>
      <c r="F37" s="74">
        <v>1841</v>
      </c>
      <c r="G37" s="75">
        <f t="shared" si="2"/>
        <v>1.0494154396885386E-2</v>
      </c>
      <c r="H37" s="74">
        <v>0</v>
      </c>
      <c r="I37" s="75">
        <f t="shared" si="3"/>
        <v>0</v>
      </c>
      <c r="J37" s="74">
        <v>965</v>
      </c>
      <c r="K37" s="75">
        <f t="shared" si="4"/>
        <v>5.5007381819632793E-3</v>
      </c>
      <c r="L37" s="74">
        <v>427</v>
      </c>
      <c r="M37" s="75">
        <f t="shared" si="5"/>
        <v>2.4340053924334923E-3</v>
      </c>
      <c r="N37" s="74">
        <v>0</v>
      </c>
      <c r="O37" s="75">
        <f t="shared" si="6"/>
        <v>0</v>
      </c>
      <c r="P37" s="74">
        <v>146</v>
      </c>
      <c r="Q37" s="75">
        <f t="shared" si="7"/>
        <v>8.32236035820351E-4</v>
      </c>
      <c r="R37" s="74">
        <v>96</v>
      </c>
      <c r="S37" s="75">
        <f t="shared" si="8"/>
        <v>5.4722369478598428E-4</v>
      </c>
      <c r="T37" s="74">
        <v>0</v>
      </c>
      <c r="U37" s="75">
        <f t="shared" si="9"/>
        <v>0</v>
      </c>
      <c r="V37" s="74"/>
      <c r="W37" s="75">
        <f t="shared" si="10"/>
        <v>0</v>
      </c>
      <c r="X37" s="74"/>
      <c r="Y37" s="75">
        <f t="shared" si="11"/>
        <v>0</v>
      </c>
      <c r="Z37" s="74">
        <v>0</v>
      </c>
      <c r="AA37" s="75">
        <f t="shared" si="12"/>
        <v>0</v>
      </c>
      <c r="AB37" s="74">
        <v>0</v>
      </c>
      <c r="AC37" s="75">
        <f t="shared" si="13"/>
        <v>0</v>
      </c>
      <c r="AD37" s="74"/>
      <c r="AE37" s="75">
        <f t="shared" si="14"/>
        <v>0</v>
      </c>
      <c r="AF37" s="74"/>
      <c r="AG37" s="75">
        <f t="shared" si="15"/>
        <v>0</v>
      </c>
      <c r="AH37" s="74"/>
      <c r="AI37" s="75">
        <f t="shared" si="16"/>
        <v>0</v>
      </c>
      <c r="AJ37" s="74"/>
      <c r="AK37" s="75">
        <f t="shared" si="17"/>
        <v>0</v>
      </c>
      <c r="AL37" s="74">
        <v>81</v>
      </c>
      <c r="AM37" s="75">
        <f t="shared" si="18"/>
        <v>4.6171999247567421E-4</v>
      </c>
      <c r="AN37" s="74">
        <v>126</v>
      </c>
      <c r="AO37" s="75">
        <f t="shared" si="19"/>
        <v>7.1823109940660431E-4</v>
      </c>
      <c r="AP37" s="74">
        <v>0</v>
      </c>
      <c r="AQ37" s="75">
        <f t="shared" si="20"/>
        <v>0</v>
      </c>
      <c r="AR37" s="74">
        <v>0</v>
      </c>
      <c r="AS37" s="75">
        <f t="shared" si="21"/>
        <v>0</v>
      </c>
      <c r="AT37" s="74"/>
      <c r="AU37" s="75">
        <f t="shared" si="22"/>
        <v>0</v>
      </c>
      <c r="AV37" s="76"/>
      <c r="AW37" s="76"/>
      <c r="AX37" s="76"/>
      <c r="AY37" s="76"/>
      <c r="AZ37" s="76"/>
    </row>
    <row r="38" spans="1:52" ht="13.9">
      <c r="A38" s="136" t="s">
        <v>91</v>
      </c>
      <c r="B38" s="73" t="s">
        <v>131</v>
      </c>
      <c r="C38" s="74">
        <f t="shared" si="0"/>
        <v>253914</v>
      </c>
      <c r="D38" s="74">
        <v>253289</v>
      </c>
      <c r="E38" s="75">
        <f t="shared" si="1"/>
        <v>0.99753853666989611</v>
      </c>
      <c r="F38" s="74">
        <v>625</v>
      </c>
      <c r="G38" s="75">
        <f t="shared" si="2"/>
        <v>2.4614633301038935E-3</v>
      </c>
      <c r="H38" s="74">
        <v>58</v>
      </c>
      <c r="I38" s="75">
        <f t="shared" si="3"/>
        <v>2.2842379703364132E-4</v>
      </c>
      <c r="J38" s="74">
        <v>23</v>
      </c>
      <c r="K38" s="75">
        <f t="shared" si="4"/>
        <v>9.0581850547823272E-5</v>
      </c>
      <c r="L38" s="74">
        <v>39</v>
      </c>
      <c r="M38" s="75">
        <f t="shared" si="5"/>
        <v>1.5359531179848294E-4</v>
      </c>
      <c r="N38" s="74">
        <v>0</v>
      </c>
      <c r="O38" s="75">
        <f t="shared" si="6"/>
        <v>0</v>
      </c>
      <c r="P38" s="74">
        <v>27</v>
      </c>
      <c r="Q38" s="75">
        <f t="shared" si="7"/>
        <v>1.0633521586048819E-4</v>
      </c>
      <c r="R38" s="74">
        <v>48</v>
      </c>
      <c r="S38" s="75">
        <f t="shared" si="8"/>
        <v>1.8904038375197903E-4</v>
      </c>
      <c r="T38" s="74">
        <v>29</v>
      </c>
      <c r="U38" s="75">
        <f t="shared" si="9"/>
        <v>1.1421189851682066E-4</v>
      </c>
      <c r="V38" s="74"/>
      <c r="W38" s="75">
        <f t="shared" si="10"/>
        <v>0</v>
      </c>
      <c r="X38" s="74"/>
      <c r="Y38" s="75">
        <f t="shared" si="11"/>
        <v>0</v>
      </c>
      <c r="Z38" s="74">
        <v>66</v>
      </c>
      <c r="AA38" s="75">
        <f t="shared" si="12"/>
        <v>2.5993052765897116E-4</v>
      </c>
      <c r="AB38" s="74">
        <v>0</v>
      </c>
      <c r="AC38" s="75">
        <f t="shared" si="13"/>
        <v>0</v>
      </c>
      <c r="AD38" s="74"/>
      <c r="AE38" s="75">
        <f t="shared" si="14"/>
        <v>0</v>
      </c>
      <c r="AF38" s="74"/>
      <c r="AG38" s="75">
        <f t="shared" si="15"/>
        <v>0</v>
      </c>
      <c r="AH38" s="74"/>
      <c r="AI38" s="75">
        <f t="shared" si="16"/>
        <v>0</v>
      </c>
      <c r="AJ38" s="74"/>
      <c r="AK38" s="75">
        <f t="shared" si="17"/>
        <v>0</v>
      </c>
      <c r="AL38" s="74">
        <v>0</v>
      </c>
      <c r="AM38" s="75">
        <f t="shared" si="18"/>
        <v>0</v>
      </c>
      <c r="AN38" s="74">
        <v>149</v>
      </c>
      <c r="AO38" s="75">
        <f t="shared" si="19"/>
        <v>5.868128578967682E-4</v>
      </c>
      <c r="AP38" s="74">
        <v>32</v>
      </c>
      <c r="AQ38" s="75">
        <f t="shared" si="20"/>
        <v>1.2602692250131934E-4</v>
      </c>
      <c r="AR38" s="74">
        <v>154</v>
      </c>
      <c r="AS38" s="75">
        <f t="shared" si="21"/>
        <v>6.0650456453759929E-4</v>
      </c>
      <c r="AT38" s="74"/>
      <c r="AU38" s="75">
        <f t="shared" si="22"/>
        <v>0</v>
      </c>
      <c r="AV38" s="76"/>
      <c r="AW38" s="76"/>
      <c r="AX38" s="76"/>
      <c r="AY38" s="76"/>
      <c r="AZ38" s="76"/>
    </row>
    <row r="39" spans="1:52" ht="13.9">
      <c r="A39" s="136" t="s">
        <v>91</v>
      </c>
      <c r="B39" s="73" t="s">
        <v>127</v>
      </c>
      <c r="C39" s="74">
        <f t="shared" si="0"/>
        <v>276461</v>
      </c>
      <c r="D39" s="74">
        <v>273897</v>
      </c>
      <c r="E39" s="75">
        <f t="shared" si="1"/>
        <v>0.99072563580396511</v>
      </c>
      <c r="F39" s="74">
        <v>2564</v>
      </c>
      <c r="G39" s="75">
        <f t="shared" si="2"/>
        <v>9.274364196034883E-3</v>
      </c>
      <c r="H39" s="74">
        <v>288</v>
      </c>
      <c r="I39" s="75">
        <f t="shared" si="3"/>
        <v>1.0417382560288793E-3</v>
      </c>
      <c r="J39" s="74">
        <v>170</v>
      </c>
      <c r="K39" s="75">
        <f t="shared" si="4"/>
        <v>6.1491494279482457E-4</v>
      </c>
      <c r="L39" s="74">
        <v>94</v>
      </c>
      <c r="M39" s="75">
        <f t="shared" si="5"/>
        <v>3.4001179189831475E-4</v>
      </c>
      <c r="N39" s="74">
        <v>0</v>
      </c>
      <c r="O39" s="75">
        <f t="shared" si="6"/>
        <v>0</v>
      </c>
      <c r="P39" s="74">
        <v>426</v>
      </c>
      <c r="Q39" s="75">
        <f t="shared" si="7"/>
        <v>1.5409045037093839E-3</v>
      </c>
      <c r="R39" s="74">
        <v>582</v>
      </c>
      <c r="S39" s="75">
        <f t="shared" si="8"/>
        <v>2.1051793923916938E-3</v>
      </c>
      <c r="T39" s="74">
        <v>170</v>
      </c>
      <c r="U39" s="75">
        <f t="shared" si="9"/>
        <v>6.1491494279482457E-4</v>
      </c>
      <c r="V39" s="74"/>
      <c r="W39" s="75">
        <f t="shared" si="10"/>
        <v>0</v>
      </c>
      <c r="X39" s="74"/>
      <c r="Y39" s="75">
        <f t="shared" si="11"/>
        <v>0</v>
      </c>
      <c r="Z39" s="74">
        <v>98</v>
      </c>
      <c r="AA39" s="75">
        <f t="shared" si="12"/>
        <v>3.5448037878760475E-4</v>
      </c>
      <c r="AB39" s="74">
        <v>0</v>
      </c>
      <c r="AC39" s="75">
        <f t="shared" si="13"/>
        <v>0</v>
      </c>
      <c r="AD39" s="74"/>
      <c r="AE39" s="75">
        <f t="shared" si="14"/>
        <v>0</v>
      </c>
      <c r="AF39" s="74"/>
      <c r="AG39" s="75">
        <f t="shared" si="15"/>
        <v>0</v>
      </c>
      <c r="AH39" s="74"/>
      <c r="AI39" s="75">
        <f t="shared" si="16"/>
        <v>0</v>
      </c>
      <c r="AJ39" s="74"/>
      <c r="AK39" s="75">
        <f t="shared" si="17"/>
        <v>0</v>
      </c>
      <c r="AL39" s="74">
        <v>0</v>
      </c>
      <c r="AM39" s="75">
        <f t="shared" si="18"/>
        <v>0</v>
      </c>
      <c r="AN39" s="74">
        <v>166</v>
      </c>
      <c r="AO39" s="75">
        <f t="shared" si="19"/>
        <v>6.0044635590553457E-4</v>
      </c>
      <c r="AP39" s="74">
        <v>108</v>
      </c>
      <c r="AQ39" s="75">
        <f t="shared" si="20"/>
        <v>3.9065184601082975E-4</v>
      </c>
      <c r="AR39" s="74">
        <v>462</v>
      </c>
      <c r="AS39" s="75">
        <f t="shared" si="21"/>
        <v>1.6711217857129938E-3</v>
      </c>
      <c r="AT39" s="74"/>
      <c r="AU39" s="75">
        <f t="shared" si="22"/>
        <v>0</v>
      </c>
      <c r="AV39" s="76"/>
      <c r="AW39" s="76"/>
      <c r="AX39" s="76"/>
      <c r="AY39" s="76"/>
      <c r="AZ39" s="76"/>
    </row>
    <row r="40" spans="1:52" ht="13.9">
      <c r="A40" s="136" t="s">
        <v>91</v>
      </c>
      <c r="B40" s="73" t="s">
        <v>125</v>
      </c>
      <c r="C40" s="74">
        <f t="shared" si="0"/>
        <v>576522</v>
      </c>
      <c r="D40" s="74">
        <v>571092</v>
      </c>
      <c r="E40" s="75">
        <f t="shared" si="1"/>
        <v>0.99058145222558724</v>
      </c>
      <c r="F40" s="74">
        <v>5430</v>
      </c>
      <c r="G40" s="75">
        <f t="shared" si="2"/>
        <v>9.4185477744127711E-3</v>
      </c>
      <c r="H40" s="74">
        <v>761</v>
      </c>
      <c r="I40" s="75">
        <f t="shared" si="3"/>
        <v>1.3199843197657679E-3</v>
      </c>
      <c r="J40" s="74">
        <v>182</v>
      </c>
      <c r="K40" s="75">
        <f t="shared" si="4"/>
        <v>3.1568613166540045E-4</v>
      </c>
      <c r="L40" s="74">
        <v>104</v>
      </c>
      <c r="M40" s="75">
        <f t="shared" si="5"/>
        <v>1.8039207523737167E-4</v>
      </c>
      <c r="N40" s="74">
        <v>0</v>
      </c>
      <c r="O40" s="75">
        <f t="shared" si="6"/>
        <v>0</v>
      </c>
      <c r="P40" s="74">
        <v>1452</v>
      </c>
      <c r="Q40" s="75">
        <f t="shared" si="7"/>
        <v>2.5185508965833046E-3</v>
      </c>
      <c r="R40" s="74">
        <v>614</v>
      </c>
      <c r="S40" s="75">
        <f t="shared" si="8"/>
        <v>1.0650070595744829E-3</v>
      </c>
      <c r="T40" s="74">
        <v>389</v>
      </c>
      <c r="U40" s="75">
        <f t="shared" si="9"/>
        <v>6.7473574295516905E-4</v>
      </c>
      <c r="V40" s="74"/>
      <c r="W40" s="75">
        <f t="shared" si="10"/>
        <v>0</v>
      </c>
      <c r="X40" s="74"/>
      <c r="Y40" s="75">
        <f t="shared" si="11"/>
        <v>0</v>
      </c>
      <c r="Z40" s="74">
        <v>742</v>
      </c>
      <c r="AA40" s="75">
        <f t="shared" si="12"/>
        <v>1.2870280752512479E-3</v>
      </c>
      <c r="AB40" s="74">
        <v>10</v>
      </c>
      <c r="AC40" s="75">
        <f t="shared" si="13"/>
        <v>1.7345391849747278E-5</v>
      </c>
      <c r="AD40" s="74"/>
      <c r="AE40" s="75">
        <f t="shared" si="14"/>
        <v>0</v>
      </c>
      <c r="AF40" s="74"/>
      <c r="AG40" s="75">
        <f t="shared" si="15"/>
        <v>0</v>
      </c>
      <c r="AH40" s="74"/>
      <c r="AI40" s="75">
        <f t="shared" si="16"/>
        <v>0</v>
      </c>
      <c r="AJ40" s="74"/>
      <c r="AK40" s="75">
        <f t="shared" si="17"/>
        <v>0</v>
      </c>
      <c r="AL40" s="74">
        <v>0</v>
      </c>
      <c r="AM40" s="75">
        <f t="shared" si="18"/>
        <v>0</v>
      </c>
      <c r="AN40" s="74">
        <v>356</v>
      </c>
      <c r="AO40" s="75">
        <f t="shared" si="19"/>
        <v>6.174959498510031E-4</v>
      </c>
      <c r="AP40" s="74">
        <v>228</v>
      </c>
      <c r="AQ40" s="75">
        <f t="shared" si="20"/>
        <v>3.9547493417423795E-4</v>
      </c>
      <c r="AR40" s="74">
        <v>592</v>
      </c>
      <c r="AS40" s="75">
        <f t="shared" si="21"/>
        <v>1.0268471975050388E-3</v>
      </c>
      <c r="AT40" s="74"/>
      <c r="AU40" s="75">
        <f t="shared" si="22"/>
        <v>0</v>
      </c>
      <c r="AV40" s="76"/>
      <c r="AW40" s="76"/>
      <c r="AX40" s="76"/>
      <c r="AY40" s="76"/>
      <c r="AZ40" s="76"/>
    </row>
    <row r="41" spans="1:52" ht="13.9">
      <c r="A41" s="136" t="s">
        <v>91</v>
      </c>
      <c r="B41" s="73" t="s">
        <v>138</v>
      </c>
      <c r="C41" s="74">
        <f t="shared" si="0"/>
        <v>447014</v>
      </c>
      <c r="D41" s="74">
        <v>442199</v>
      </c>
      <c r="E41" s="75">
        <f t="shared" si="1"/>
        <v>0.9892285252810874</v>
      </c>
      <c r="F41" s="74">
        <v>4815</v>
      </c>
      <c r="G41" s="75">
        <f t="shared" si="2"/>
        <v>1.0771474718912606E-2</v>
      </c>
      <c r="H41" s="74">
        <v>741</v>
      </c>
      <c r="I41" s="75">
        <f t="shared" si="3"/>
        <v>1.6576662028482329E-3</v>
      </c>
      <c r="J41" s="74">
        <v>771</v>
      </c>
      <c r="K41" s="75">
        <f t="shared" si="4"/>
        <v>1.7247781948663799E-3</v>
      </c>
      <c r="L41" s="74">
        <v>255</v>
      </c>
      <c r="M41" s="75">
        <f t="shared" si="5"/>
        <v>5.704519321542502E-4</v>
      </c>
      <c r="N41" s="74">
        <v>0</v>
      </c>
      <c r="O41" s="75">
        <f t="shared" si="6"/>
        <v>0</v>
      </c>
      <c r="P41" s="74">
        <v>470</v>
      </c>
      <c r="Q41" s="75">
        <f t="shared" si="7"/>
        <v>1.0514212082843044E-3</v>
      </c>
      <c r="R41" s="74">
        <v>180</v>
      </c>
      <c r="S41" s="75">
        <f t="shared" si="8"/>
        <v>4.0267195210888252E-4</v>
      </c>
      <c r="T41" s="74">
        <v>313</v>
      </c>
      <c r="U41" s="75">
        <f t="shared" si="9"/>
        <v>7.0020178338933454E-4</v>
      </c>
      <c r="V41" s="74"/>
      <c r="W41" s="75">
        <f t="shared" si="10"/>
        <v>0</v>
      </c>
      <c r="X41" s="74"/>
      <c r="Y41" s="75">
        <f t="shared" si="11"/>
        <v>0</v>
      </c>
      <c r="Z41" s="74">
        <v>255</v>
      </c>
      <c r="AA41" s="75">
        <f t="shared" si="12"/>
        <v>5.704519321542502E-4</v>
      </c>
      <c r="AB41" s="74">
        <v>0</v>
      </c>
      <c r="AC41" s="75">
        <f t="shared" si="13"/>
        <v>0</v>
      </c>
      <c r="AD41" s="74"/>
      <c r="AE41" s="75">
        <f t="shared" si="14"/>
        <v>0</v>
      </c>
      <c r="AF41" s="74"/>
      <c r="AG41" s="75">
        <f t="shared" si="15"/>
        <v>0</v>
      </c>
      <c r="AH41" s="74"/>
      <c r="AI41" s="75">
        <f t="shared" si="16"/>
        <v>0</v>
      </c>
      <c r="AJ41" s="74"/>
      <c r="AK41" s="75">
        <f t="shared" si="17"/>
        <v>0</v>
      </c>
      <c r="AL41" s="74">
        <v>0</v>
      </c>
      <c r="AM41" s="75">
        <f t="shared" si="18"/>
        <v>0</v>
      </c>
      <c r="AN41" s="74">
        <v>585</v>
      </c>
      <c r="AO41" s="75">
        <f t="shared" si="19"/>
        <v>1.308683844353868E-3</v>
      </c>
      <c r="AP41" s="74">
        <v>724</v>
      </c>
      <c r="AQ41" s="75">
        <f t="shared" si="20"/>
        <v>1.6196360740379496E-3</v>
      </c>
      <c r="AR41" s="74">
        <v>521</v>
      </c>
      <c r="AS41" s="75">
        <f t="shared" si="21"/>
        <v>1.1655115947151542E-3</v>
      </c>
      <c r="AT41" s="74"/>
      <c r="AU41" s="75">
        <f t="shared" si="22"/>
        <v>0</v>
      </c>
      <c r="AV41" s="76"/>
      <c r="AW41" s="76"/>
      <c r="AX41" s="76"/>
      <c r="AY41" s="76"/>
      <c r="AZ41" s="76"/>
    </row>
    <row r="42" spans="1:52" ht="13.9">
      <c r="A42" s="136" t="s">
        <v>91</v>
      </c>
      <c r="B42" s="73" t="s">
        <v>147</v>
      </c>
      <c r="C42" s="74">
        <f t="shared" si="0"/>
        <v>335406</v>
      </c>
      <c r="D42" s="74">
        <v>332899</v>
      </c>
      <c r="E42" s="75">
        <f t="shared" si="1"/>
        <v>0.99252547658658463</v>
      </c>
      <c r="F42" s="74">
        <v>2507</v>
      </c>
      <c r="G42" s="75">
        <f t="shared" si="2"/>
        <v>7.4745234134153829E-3</v>
      </c>
      <c r="H42" s="74">
        <v>249</v>
      </c>
      <c r="I42" s="75">
        <f t="shared" si="3"/>
        <v>7.4238385717607914E-4</v>
      </c>
      <c r="J42" s="74">
        <v>276</v>
      </c>
      <c r="K42" s="75">
        <f t="shared" si="4"/>
        <v>8.22883311568666E-4</v>
      </c>
      <c r="L42" s="74">
        <v>229</v>
      </c>
      <c r="M42" s="75">
        <f t="shared" si="5"/>
        <v>6.8275463170008887E-4</v>
      </c>
      <c r="N42" s="74">
        <v>0</v>
      </c>
      <c r="O42" s="75">
        <f t="shared" si="6"/>
        <v>0</v>
      </c>
      <c r="P42" s="74">
        <v>226</v>
      </c>
      <c r="Q42" s="75">
        <f t="shared" si="7"/>
        <v>6.7381024787869029E-4</v>
      </c>
      <c r="R42" s="74">
        <v>354</v>
      </c>
      <c r="S42" s="75">
        <f t="shared" si="8"/>
        <v>1.0554372909250282E-3</v>
      </c>
      <c r="T42" s="74">
        <v>125</v>
      </c>
      <c r="U42" s="75">
        <f t="shared" si="9"/>
        <v>3.7268265922493933E-4</v>
      </c>
      <c r="V42" s="74"/>
      <c r="W42" s="75">
        <f t="shared" si="10"/>
        <v>0</v>
      </c>
      <c r="X42" s="74"/>
      <c r="Y42" s="75">
        <f t="shared" si="11"/>
        <v>0</v>
      </c>
      <c r="Z42" s="74">
        <v>174</v>
      </c>
      <c r="AA42" s="75">
        <f t="shared" si="12"/>
        <v>5.1877426164111552E-4</v>
      </c>
      <c r="AB42" s="74">
        <v>0</v>
      </c>
      <c r="AC42" s="75">
        <f t="shared" si="13"/>
        <v>0</v>
      </c>
      <c r="AD42" s="74"/>
      <c r="AE42" s="75">
        <f t="shared" si="14"/>
        <v>0</v>
      </c>
      <c r="AF42" s="74"/>
      <c r="AG42" s="75">
        <f t="shared" si="15"/>
        <v>0</v>
      </c>
      <c r="AH42" s="74"/>
      <c r="AI42" s="75">
        <f t="shared" si="16"/>
        <v>0</v>
      </c>
      <c r="AJ42" s="74"/>
      <c r="AK42" s="75">
        <f t="shared" si="17"/>
        <v>0</v>
      </c>
      <c r="AL42" s="74">
        <v>0</v>
      </c>
      <c r="AM42" s="75">
        <f t="shared" si="18"/>
        <v>0</v>
      </c>
      <c r="AN42" s="74">
        <v>410</v>
      </c>
      <c r="AO42" s="75">
        <f t="shared" si="19"/>
        <v>1.222399122257801E-3</v>
      </c>
      <c r="AP42" s="74">
        <v>230</v>
      </c>
      <c r="AQ42" s="75">
        <f t="shared" si="20"/>
        <v>6.857360929738884E-4</v>
      </c>
      <c r="AR42" s="74">
        <v>234</v>
      </c>
      <c r="AS42" s="75">
        <f t="shared" si="21"/>
        <v>6.9766193806908641E-4</v>
      </c>
      <c r="AT42" s="74"/>
      <c r="AU42" s="75">
        <f t="shared" si="22"/>
        <v>0</v>
      </c>
      <c r="AV42" s="76"/>
      <c r="AW42" s="76"/>
      <c r="AX42" s="76"/>
      <c r="AY42" s="76"/>
      <c r="AZ42" s="76"/>
    </row>
    <row r="43" spans="1:52" ht="13.9">
      <c r="A43" s="136" t="s">
        <v>91</v>
      </c>
      <c r="B43" s="73" t="s">
        <v>133</v>
      </c>
      <c r="C43" s="74">
        <f t="shared" si="0"/>
        <v>176257</v>
      </c>
      <c r="D43" s="74">
        <v>174846</v>
      </c>
      <c r="E43" s="75">
        <f t="shared" si="1"/>
        <v>0.99199464418434447</v>
      </c>
      <c r="F43" s="74">
        <v>1411</v>
      </c>
      <c r="G43" s="75">
        <f t="shared" si="2"/>
        <v>8.0053558156555488E-3</v>
      </c>
      <c r="H43" s="74">
        <v>226</v>
      </c>
      <c r="I43" s="75">
        <f t="shared" si="3"/>
        <v>1.2822185785529086E-3</v>
      </c>
      <c r="J43" s="74">
        <v>135</v>
      </c>
      <c r="K43" s="75">
        <f t="shared" si="4"/>
        <v>7.6592702701169314E-4</v>
      </c>
      <c r="L43" s="74">
        <v>67</v>
      </c>
      <c r="M43" s="75">
        <f t="shared" si="5"/>
        <v>3.8012674673913662E-4</v>
      </c>
      <c r="N43" s="74">
        <v>0</v>
      </c>
      <c r="O43" s="75">
        <f t="shared" si="6"/>
        <v>0</v>
      </c>
      <c r="P43" s="74">
        <v>74</v>
      </c>
      <c r="Q43" s="75">
        <f t="shared" si="7"/>
        <v>4.1984148147307626E-4</v>
      </c>
      <c r="R43" s="74">
        <v>257</v>
      </c>
      <c r="S43" s="75">
        <f t="shared" si="8"/>
        <v>1.458098118088927E-3</v>
      </c>
      <c r="T43" s="74">
        <v>78</v>
      </c>
      <c r="U43" s="75">
        <f t="shared" si="9"/>
        <v>4.4253561560675603E-4</v>
      </c>
      <c r="V43" s="74"/>
      <c r="W43" s="75">
        <f t="shared" si="10"/>
        <v>0</v>
      </c>
      <c r="X43" s="74"/>
      <c r="Y43" s="75">
        <f t="shared" si="11"/>
        <v>0</v>
      </c>
      <c r="Z43" s="74">
        <v>54</v>
      </c>
      <c r="AA43" s="75">
        <f t="shared" si="12"/>
        <v>3.0637081080467729E-4</v>
      </c>
      <c r="AB43" s="74">
        <v>0</v>
      </c>
      <c r="AC43" s="75">
        <f t="shared" si="13"/>
        <v>0</v>
      </c>
      <c r="AD43" s="74"/>
      <c r="AE43" s="75">
        <f t="shared" si="14"/>
        <v>0</v>
      </c>
      <c r="AF43" s="74"/>
      <c r="AG43" s="75">
        <f t="shared" si="15"/>
        <v>0</v>
      </c>
      <c r="AH43" s="74"/>
      <c r="AI43" s="75">
        <f t="shared" si="16"/>
        <v>0</v>
      </c>
      <c r="AJ43" s="74"/>
      <c r="AK43" s="75">
        <f t="shared" si="17"/>
        <v>0</v>
      </c>
      <c r="AL43" s="74">
        <v>0</v>
      </c>
      <c r="AM43" s="75">
        <f t="shared" si="18"/>
        <v>0</v>
      </c>
      <c r="AN43" s="74">
        <v>331</v>
      </c>
      <c r="AO43" s="75">
        <f t="shared" si="19"/>
        <v>1.8779395995620033E-3</v>
      </c>
      <c r="AP43" s="74">
        <v>28</v>
      </c>
      <c r="AQ43" s="75">
        <f t="shared" si="20"/>
        <v>1.5885893893575857E-4</v>
      </c>
      <c r="AR43" s="74">
        <v>161</v>
      </c>
      <c r="AS43" s="75">
        <f t="shared" si="21"/>
        <v>9.1343889888061179E-4</v>
      </c>
      <c r="AT43" s="74"/>
      <c r="AU43" s="75">
        <f t="shared" si="22"/>
        <v>0</v>
      </c>
      <c r="AV43" s="76"/>
      <c r="AW43" s="76"/>
      <c r="AX43" s="76"/>
      <c r="AY43" s="76"/>
      <c r="AZ43" s="76"/>
    </row>
    <row r="44" spans="1:52" ht="13.9">
      <c r="A44" s="136" t="s">
        <v>91</v>
      </c>
      <c r="B44" s="73" t="s">
        <v>134</v>
      </c>
      <c r="C44" s="74">
        <f t="shared" si="0"/>
        <v>380553</v>
      </c>
      <c r="D44" s="74">
        <v>377349</v>
      </c>
      <c r="E44" s="75">
        <f t="shared" si="1"/>
        <v>0.99158067338846367</v>
      </c>
      <c r="F44" s="74">
        <v>3204</v>
      </c>
      <c r="G44" s="75">
        <f t="shared" si="2"/>
        <v>8.4193266115363697E-3</v>
      </c>
      <c r="H44" s="74">
        <v>387</v>
      </c>
      <c r="I44" s="75">
        <f t="shared" si="3"/>
        <v>1.0169411356631007E-3</v>
      </c>
      <c r="J44" s="74">
        <v>286</v>
      </c>
      <c r="K44" s="75">
        <f t="shared" si="4"/>
        <v>7.5153789353913909E-4</v>
      </c>
      <c r="L44" s="74">
        <v>104</v>
      </c>
      <c r="M44" s="75">
        <f t="shared" si="5"/>
        <v>2.7328650674150512E-4</v>
      </c>
      <c r="N44" s="74">
        <v>0</v>
      </c>
      <c r="O44" s="75">
        <f t="shared" si="6"/>
        <v>0</v>
      </c>
      <c r="P44" s="74">
        <v>286</v>
      </c>
      <c r="Q44" s="75">
        <f t="shared" si="7"/>
        <v>7.5153789353913909E-4</v>
      </c>
      <c r="R44" s="74">
        <v>515</v>
      </c>
      <c r="S44" s="75">
        <f t="shared" si="8"/>
        <v>1.3532937593449532E-3</v>
      </c>
      <c r="T44" s="74">
        <v>366</v>
      </c>
      <c r="U44" s="75">
        <f t="shared" si="9"/>
        <v>9.6175828334029692E-4</v>
      </c>
      <c r="V44" s="74"/>
      <c r="W44" s="75">
        <f t="shared" si="10"/>
        <v>0</v>
      </c>
      <c r="X44" s="74"/>
      <c r="Y44" s="75">
        <f t="shared" si="11"/>
        <v>0</v>
      </c>
      <c r="Z44" s="74">
        <v>135</v>
      </c>
      <c r="AA44" s="75">
        <f t="shared" si="12"/>
        <v>3.5474690778945376E-4</v>
      </c>
      <c r="AB44" s="74">
        <v>0</v>
      </c>
      <c r="AC44" s="75">
        <f t="shared" si="13"/>
        <v>0</v>
      </c>
      <c r="AD44" s="74"/>
      <c r="AE44" s="75">
        <f t="shared" si="14"/>
        <v>0</v>
      </c>
      <c r="AF44" s="74"/>
      <c r="AG44" s="75">
        <f t="shared" si="15"/>
        <v>0</v>
      </c>
      <c r="AH44" s="74"/>
      <c r="AI44" s="75">
        <f t="shared" si="16"/>
        <v>0</v>
      </c>
      <c r="AJ44" s="74"/>
      <c r="AK44" s="75">
        <f t="shared" si="17"/>
        <v>0</v>
      </c>
      <c r="AL44" s="74">
        <v>0</v>
      </c>
      <c r="AM44" s="75">
        <f t="shared" si="18"/>
        <v>0</v>
      </c>
      <c r="AN44" s="74">
        <v>587</v>
      </c>
      <c r="AO44" s="75">
        <f t="shared" si="19"/>
        <v>1.5424921101659954E-3</v>
      </c>
      <c r="AP44" s="74">
        <v>128</v>
      </c>
      <c r="AQ44" s="75">
        <f t="shared" si="20"/>
        <v>3.3635262368185247E-4</v>
      </c>
      <c r="AR44" s="74">
        <v>410</v>
      </c>
      <c r="AS44" s="75">
        <f t="shared" si="21"/>
        <v>1.0773794977309336E-3</v>
      </c>
      <c r="AT44" s="74"/>
      <c r="AU44" s="75">
        <f t="shared" si="22"/>
        <v>0</v>
      </c>
      <c r="AV44" s="76"/>
      <c r="AW44" s="76"/>
      <c r="AX44" s="76"/>
      <c r="AY44" s="76"/>
      <c r="AZ44" s="76"/>
    </row>
    <row r="45" spans="1:52" ht="13.9">
      <c r="A45" s="136" t="s">
        <v>102</v>
      </c>
      <c r="B45" s="73" t="s">
        <v>126</v>
      </c>
      <c r="C45" s="74">
        <f t="shared" si="0"/>
        <v>15625</v>
      </c>
      <c r="D45" s="74">
        <v>15545</v>
      </c>
      <c r="E45" s="75">
        <f t="shared" si="1"/>
        <v>0.99487999999999999</v>
      </c>
      <c r="F45" s="74">
        <v>80</v>
      </c>
      <c r="G45" s="75">
        <f t="shared" si="2"/>
        <v>5.1200000000000004E-3</v>
      </c>
      <c r="H45" s="74">
        <v>0</v>
      </c>
      <c r="I45" s="75">
        <f t="shared" si="3"/>
        <v>0</v>
      </c>
      <c r="J45" s="74">
        <v>28</v>
      </c>
      <c r="K45" s="75">
        <f t="shared" si="4"/>
        <v>1.792E-3</v>
      </c>
      <c r="L45" s="74">
        <v>0</v>
      </c>
      <c r="M45" s="75">
        <f t="shared" si="5"/>
        <v>0</v>
      </c>
      <c r="N45" s="74">
        <v>0</v>
      </c>
      <c r="O45" s="75">
        <f t="shared" si="6"/>
        <v>0</v>
      </c>
      <c r="P45" s="74">
        <v>52</v>
      </c>
      <c r="Q45" s="75">
        <f t="shared" si="7"/>
        <v>3.3279999999999998E-3</v>
      </c>
      <c r="R45" s="74">
        <v>0</v>
      </c>
      <c r="S45" s="75">
        <f t="shared" si="8"/>
        <v>0</v>
      </c>
      <c r="T45" s="74">
        <v>0</v>
      </c>
      <c r="U45" s="75">
        <f t="shared" si="9"/>
        <v>0</v>
      </c>
      <c r="V45" s="74"/>
      <c r="W45" s="75">
        <f t="shared" si="10"/>
        <v>0</v>
      </c>
      <c r="X45" s="74"/>
      <c r="Y45" s="75">
        <f t="shared" si="11"/>
        <v>0</v>
      </c>
      <c r="Z45" s="74">
        <v>0</v>
      </c>
      <c r="AA45" s="75">
        <f t="shared" si="12"/>
        <v>0</v>
      </c>
      <c r="AB45" s="74">
        <v>0</v>
      </c>
      <c r="AC45" s="75">
        <f t="shared" si="13"/>
        <v>0</v>
      </c>
      <c r="AD45" s="74"/>
      <c r="AE45" s="75">
        <f t="shared" si="14"/>
        <v>0</v>
      </c>
      <c r="AF45" s="74"/>
      <c r="AG45" s="75">
        <f t="shared" si="15"/>
        <v>0</v>
      </c>
      <c r="AH45" s="74"/>
      <c r="AI45" s="75">
        <f t="shared" si="16"/>
        <v>0</v>
      </c>
      <c r="AJ45" s="74"/>
      <c r="AK45" s="75">
        <f t="shared" si="17"/>
        <v>0</v>
      </c>
      <c r="AL45" s="74">
        <v>0</v>
      </c>
      <c r="AM45" s="75">
        <f t="shared" si="18"/>
        <v>0</v>
      </c>
      <c r="AN45" s="74">
        <v>0</v>
      </c>
      <c r="AO45" s="75">
        <f t="shared" si="19"/>
        <v>0</v>
      </c>
      <c r="AP45" s="74">
        <v>0</v>
      </c>
      <c r="AQ45" s="75">
        <f t="shared" si="20"/>
        <v>0</v>
      </c>
      <c r="AR45" s="74">
        <v>0</v>
      </c>
      <c r="AS45" s="75">
        <f t="shared" si="21"/>
        <v>0</v>
      </c>
      <c r="AT45" s="74"/>
      <c r="AU45" s="75">
        <f t="shared" si="22"/>
        <v>0</v>
      </c>
      <c r="AV45" s="76"/>
      <c r="AW45" s="76"/>
      <c r="AX45" s="76"/>
      <c r="AY45" s="76"/>
      <c r="AZ45" s="76"/>
    </row>
    <row r="46" spans="1:52" ht="13.9">
      <c r="A46" s="136" t="s">
        <v>102</v>
      </c>
      <c r="B46" s="73" t="s">
        <v>131</v>
      </c>
      <c r="C46" s="74">
        <f t="shared" si="0"/>
        <v>46577</v>
      </c>
      <c r="D46" s="74">
        <v>46172</v>
      </c>
      <c r="E46" s="75">
        <f t="shared" si="1"/>
        <v>0.99130472121433322</v>
      </c>
      <c r="F46" s="74">
        <v>405</v>
      </c>
      <c r="G46" s="75">
        <f t="shared" si="2"/>
        <v>8.6952787856667459E-3</v>
      </c>
      <c r="H46" s="74">
        <v>0</v>
      </c>
      <c r="I46" s="75">
        <f t="shared" si="3"/>
        <v>0</v>
      </c>
      <c r="J46" s="74">
        <v>0</v>
      </c>
      <c r="K46" s="75">
        <f t="shared" si="4"/>
        <v>0</v>
      </c>
      <c r="L46" s="74">
        <v>106</v>
      </c>
      <c r="M46" s="75">
        <f t="shared" si="5"/>
        <v>2.2758013611868517E-3</v>
      </c>
      <c r="N46" s="74">
        <v>0</v>
      </c>
      <c r="O46" s="75">
        <f t="shared" si="6"/>
        <v>0</v>
      </c>
      <c r="P46" s="74">
        <v>201</v>
      </c>
      <c r="Q46" s="75">
        <f t="shared" si="7"/>
        <v>4.3154346565901624E-3</v>
      </c>
      <c r="R46" s="74">
        <v>54</v>
      </c>
      <c r="S46" s="75">
        <f t="shared" si="8"/>
        <v>1.159370504755566E-3</v>
      </c>
      <c r="T46" s="74">
        <v>20</v>
      </c>
      <c r="U46" s="75">
        <f t="shared" si="9"/>
        <v>4.2939648324280224E-4</v>
      </c>
      <c r="V46" s="74"/>
      <c r="W46" s="75">
        <f t="shared" si="10"/>
        <v>0</v>
      </c>
      <c r="X46" s="74"/>
      <c r="Y46" s="75">
        <f t="shared" si="11"/>
        <v>0</v>
      </c>
      <c r="Z46" s="74">
        <v>0</v>
      </c>
      <c r="AA46" s="75">
        <f t="shared" si="12"/>
        <v>0</v>
      </c>
      <c r="AB46" s="74">
        <v>24</v>
      </c>
      <c r="AC46" s="75">
        <f t="shared" si="13"/>
        <v>5.1527577989136269E-4</v>
      </c>
      <c r="AD46" s="74"/>
      <c r="AE46" s="75">
        <f t="shared" si="14"/>
        <v>0</v>
      </c>
      <c r="AF46" s="74"/>
      <c r="AG46" s="75">
        <f t="shared" si="15"/>
        <v>0</v>
      </c>
      <c r="AH46" s="74"/>
      <c r="AI46" s="75">
        <f t="shared" si="16"/>
        <v>0</v>
      </c>
      <c r="AJ46" s="74"/>
      <c r="AK46" s="75">
        <f t="shared" si="17"/>
        <v>0</v>
      </c>
      <c r="AL46" s="74">
        <v>0</v>
      </c>
      <c r="AM46" s="75">
        <f t="shared" si="18"/>
        <v>0</v>
      </c>
      <c r="AN46" s="74">
        <v>0</v>
      </c>
      <c r="AO46" s="75">
        <f t="shared" si="19"/>
        <v>0</v>
      </c>
      <c r="AP46" s="74">
        <v>0</v>
      </c>
      <c r="AQ46" s="75">
        <f t="shared" si="20"/>
        <v>0</v>
      </c>
      <c r="AR46" s="74">
        <v>0</v>
      </c>
      <c r="AS46" s="75">
        <f t="shared" si="21"/>
        <v>0</v>
      </c>
      <c r="AT46" s="74"/>
      <c r="AU46" s="75">
        <f t="shared" si="22"/>
        <v>0</v>
      </c>
      <c r="AV46" s="76"/>
      <c r="AW46" s="76"/>
      <c r="AX46" s="76"/>
      <c r="AY46" s="76"/>
      <c r="AZ46" s="76"/>
    </row>
    <row r="47" spans="1:52" ht="13.9">
      <c r="A47" s="136" t="s">
        <v>102</v>
      </c>
      <c r="B47" s="73" t="s">
        <v>127</v>
      </c>
      <c r="C47" s="74">
        <f t="shared" si="0"/>
        <v>16017</v>
      </c>
      <c r="D47" s="74">
        <v>15545</v>
      </c>
      <c r="E47" s="75">
        <f t="shared" si="1"/>
        <v>0.97053131048261221</v>
      </c>
      <c r="F47" s="74">
        <v>472</v>
      </c>
      <c r="G47" s="75">
        <f t="shared" si="2"/>
        <v>2.9468689517387774E-2</v>
      </c>
      <c r="H47" s="74">
        <v>0</v>
      </c>
      <c r="I47" s="75">
        <f t="shared" si="3"/>
        <v>0</v>
      </c>
      <c r="J47" s="74">
        <v>0</v>
      </c>
      <c r="K47" s="75">
        <f t="shared" si="4"/>
        <v>0</v>
      </c>
      <c r="L47" s="74">
        <v>91</v>
      </c>
      <c r="M47" s="75">
        <f t="shared" si="5"/>
        <v>5.6814634450895922E-3</v>
      </c>
      <c r="N47" s="74">
        <v>0</v>
      </c>
      <c r="O47" s="75">
        <f t="shared" si="6"/>
        <v>0</v>
      </c>
      <c r="P47" s="74">
        <v>292</v>
      </c>
      <c r="Q47" s="75">
        <f t="shared" si="7"/>
        <v>1.8230629955672099E-2</v>
      </c>
      <c r="R47" s="74">
        <v>50</v>
      </c>
      <c r="S47" s="75">
        <f t="shared" si="8"/>
        <v>3.121683211587688E-3</v>
      </c>
      <c r="T47" s="74">
        <v>30</v>
      </c>
      <c r="U47" s="75">
        <f t="shared" si="9"/>
        <v>1.8730099269526129E-3</v>
      </c>
      <c r="V47" s="74"/>
      <c r="W47" s="75">
        <f t="shared" si="10"/>
        <v>0</v>
      </c>
      <c r="X47" s="74"/>
      <c r="Y47" s="75">
        <f t="shared" si="11"/>
        <v>0</v>
      </c>
      <c r="Z47" s="74">
        <v>0</v>
      </c>
      <c r="AA47" s="75">
        <f t="shared" si="12"/>
        <v>0</v>
      </c>
      <c r="AB47" s="74">
        <v>0</v>
      </c>
      <c r="AC47" s="75">
        <f t="shared" si="13"/>
        <v>0</v>
      </c>
      <c r="AD47" s="74"/>
      <c r="AE47" s="75">
        <f t="shared" si="14"/>
        <v>0</v>
      </c>
      <c r="AF47" s="74"/>
      <c r="AG47" s="75">
        <f t="shared" si="15"/>
        <v>0</v>
      </c>
      <c r="AH47" s="74"/>
      <c r="AI47" s="75">
        <f t="shared" si="16"/>
        <v>0</v>
      </c>
      <c r="AJ47" s="74"/>
      <c r="AK47" s="75">
        <f t="shared" si="17"/>
        <v>0</v>
      </c>
      <c r="AL47" s="74">
        <v>0</v>
      </c>
      <c r="AM47" s="75">
        <f t="shared" si="18"/>
        <v>0</v>
      </c>
      <c r="AN47" s="74">
        <v>0</v>
      </c>
      <c r="AO47" s="75">
        <f t="shared" si="19"/>
        <v>0</v>
      </c>
      <c r="AP47" s="74">
        <v>0</v>
      </c>
      <c r="AQ47" s="75">
        <f t="shared" si="20"/>
        <v>0</v>
      </c>
      <c r="AR47" s="74">
        <v>9</v>
      </c>
      <c r="AS47" s="75">
        <f t="shared" si="21"/>
        <v>5.6190297808578389E-4</v>
      </c>
      <c r="AT47" s="74"/>
      <c r="AU47" s="75">
        <f t="shared" si="22"/>
        <v>0</v>
      </c>
      <c r="AV47" s="76"/>
      <c r="AW47" s="76"/>
      <c r="AX47" s="76"/>
      <c r="AY47" s="76"/>
      <c r="AZ47" s="76"/>
    </row>
    <row r="48" spans="1:52" ht="13.9">
      <c r="A48" s="136" t="s">
        <v>102</v>
      </c>
      <c r="B48" s="73" t="s">
        <v>125</v>
      </c>
      <c r="C48" s="74">
        <f t="shared" si="0"/>
        <v>72952</v>
      </c>
      <c r="D48" s="74">
        <v>72363</v>
      </c>
      <c r="E48" s="75">
        <f t="shared" si="1"/>
        <v>0.99192619804803162</v>
      </c>
      <c r="F48" s="74">
        <v>589</v>
      </c>
      <c r="G48" s="75">
        <f t="shared" si="2"/>
        <v>8.0738019519684175E-3</v>
      </c>
      <c r="H48" s="74">
        <v>0</v>
      </c>
      <c r="I48" s="75">
        <f t="shared" si="3"/>
        <v>0</v>
      </c>
      <c r="J48" s="74">
        <v>247</v>
      </c>
      <c r="K48" s="75">
        <f t="shared" si="4"/>
        <v>3.3857879153415945E-3</v>
      </c>
      <c r="L48" s="74">
        <v>3</v>
      </c>
      <c r="M48" s="75">
        <f t="shared" si="5"/>
        <v>4.1122930145849323E-5</v>
      </c>
      <c r="N48" s="74">
        <v>0</v>
      </c>
      <c r="O48" s="75">
        <f t="shared" si="6"/>
        <v>0</v>
      </c>
      <c r="P48" s="74">
        <v>100</v>
      </c>
      <c r="Q48" s="75">
        <f t="shared" si="7"/>
        <v>1.3707643381949775E-3</v>
      </c>
      <c r="R48" s="74">
        <v>0</v>
      </c>
      <c r="S48" s="75">
        <f t="shared" si="8"/>
        <v>0</v>
      </c>
      <c r="T48" s="74">
        <v>191</v>
      </c>
      <c r="U48" s="75">
        <f t="shared" si="9"/>
        <v>2.618159885952407E-3</v>
      </c>
      <c r="V48" s="74"/>
      <c r="W48" s="75">
        <f t="shared" si="10"/>
        <v>0</v>
      </c>
      <c r="X48" s="74"/>
      <c r="Y48" s="75">
        <f t="shared" si="11"/>
        <v>0</v>
      </c>
      <c r="Z48" s="74">
        <v>0</v>
      </c>
      <c r="AA48" s="75">
        <f t="shared" si="12"/>
        <v>0</v>
      </c>
      <c r="AB48" s="74">
        <v>26</v>
      </c>
      <c r="AC48" s="75">
        <f t="shared" si="13"/>
        <v>3.5639872793069414E-4</v>
      </c>
      <c r="AD48" s="74"/>
      <c r="AE48" s="75">
        <f t="shared" si="14"/>
        <v>0</v>
      </c>
      <c r="AF48" s="74"/>
      <c r="AG48" s="75">
        <f t="shared" si="15"/>
        <v>0</v>
      </c>
      <c r="AH48" s="74"/>
      <c r="AI48" s="75">
        <f t="shared" si="16"/>
        <v>0</v>
      </c>
      <c r="AJ48" s="74"/>
      <c r="AK48" s="75">
        <f t="shared" si="17"/>
        <v>0</v>
      </c>
      <c r="AL48" s="74">
        <v>0</v>
      </c>
      <c r="AM48" s="75">
        <f t="shared" si="18"/>
        <v>0</v>
      </c>
      <c r="AN48" s="74">
        <v>22</v>
      </c>
      <c r="AO48" s="75">
        <f t="shared" si="19"/>
        <v>3.0156815440289503E-4</v>
      </c>
      <c r="AP48" s="74">
        <v>0</v>
      </c>
      <c r="AQ48" s="75">
        <f t="shared" si="20"/>
        <v>0</v>
      </c>
      <c r="AR48" s="74">
        <v>0</v>
      </c>
      <c r="AS48" s="75">
        <f t="shared" si="21"/>
        <v>0</v>
      </c>
      <c r="AT48" s="74"/>
      <c r="AU48" s="75">
        <f t="shared" si="22"/>
        <v>0</v>
      </c>
      <c r="AV48" s="76"/>
      <c r="AW48" s="76"/>
      <c r="AX48" s="76"/>
      <c r="AY48" s="76"/>
      <c r="AZ48" s="76"/>
    </row>
    <row r="49" spans="1:52" ht="13.9">
      <c r="A49" s="136" t="s">
        <v>102</v>
      </c>
      <c r="B49" s="73" t="s">
        <v>138</v>
      </c>
      <c r="C49" s="74">
        <f t="shared" si="0"/>
        <v>103185</v>
      </c>
      <c r="D49" s="74">
        <v>102590</v>
      </c>
      <c r="E49" s="75">
        <f t="shared" si="1"/>
        <v>0.99423365799292529</v>
      </c>
      <c r="F49" s="74">
        <v>595</v>
      </c>
      <c r="G49" s="75">
        <f t="shared" si="2"/>
        <v>5.7663420070746714E-3</v>
      </c>
      <c r="H49" s="74">
        <v>0</v>
      </c>
      <c r="I49" s="75">
        <f t="shared" si="3"/>
        <v>0</v>
      </c>
      <c r="J49" s="74">
        <v>331</v>
      </c>
      <c r="K49" s="75">
        <f t="shared" si="4"/>
        <v>3.2078305955322963E-3</v>
      </c>
      <c r="L49" s="74">
        <v>39</v>
      </c>
      <c r="M49" s="75">
        <f t="shared" si="5"/>
        <v>3.7796191306875999E-4</v>
      </c>
      <c r="N49" s="74">
        <v>0</v>
      </c>
      <c r="O49" s="75">
        <f t="shared" si="6"/>
        <v>0</v>
      </c>
      <c r="P49" s="74">
        <v>62</v>
      </c>
      <c r="Q49" s="75">
        <f t="shared" si="7"/>
        <v>6.0086252846828516E-4</v>
      </c>
      <c r="R49" s="74">
        <v>150</v>
      </c>
      <c r="S49" s="75">
        <f t="shared" si="8"/>
        <v>1.4536996656490768E-3</v>
      </c>
      <c r="T49" s="74">
        <v>0</v>
      </c>
      <c r="U49" s="75">
        <f t="shared" si="9"/>
        <v>0</v>
      </c>
      <c r="V49" s="74"/>
      <c r="W49" s="75">
        <f t="shared" si="10"/>
        <v>0</v>
      </c>
      <c r="X49" s="74"/>
      <c r="Y49" s="75">
        <f t="shared" si="11"/>
        <v>0</v>
      </c>
      <c r="Z49" s="74">
        <v>0</v>
      </c>
      <c r="AA49" s="75">
        <f t="shared" si="12"/>
        <v>0</v>
      </c>
      <c r="AB49" s="74">
        <v>13</v>
      </c>
      <c r="AC49" s="75">
        <f t="shared" si="13"/>
        <v>1.2598730435625332E-4</v>
      </c>
      <c r="AD49" s="74"/>
      <c r="AE49" s="75">
        <f t="shared" si="14"/>
        <v>0</v>
      </c>
      <c r="AF49" s="74"/>
      <c r="AG49" s="75">
        <f t="shared" si="15"/>
        <v>0</v>
      </c>
      <c r="AH49" s="74"/>
      <c r="AI49" s="75">
        <f t="shared" si="16"/>
        <v>0</v>
      </c>
      <c r="AJ49" s="74"/>
      <c r="AK49" s="75">
        <f t="shared" si="17"/>
        <v>0</v>
      </c>
      <c r="AL49" s="74">
        <v>0</v>
      </c>
      <c r="AM49" s="75">
        <f t="shared" si="18"/>
        <v>0</v>
      </c>
      <c r="AN49" s="74">
        <v>0</v>
      </c>
      <c r="AO49" s="75">
        <f t="shared" si="19"/>
        <v>0</v>
      </c>
      <c r="AP49" s="74">
        <v>0</v>
      </c>
      <c r="AQ49" s="75">
        <f t="shared" si="20"/>
        <v>0</v>
      </c>
      <c r="AR49" s="74">
        <v>0</v>
      </c>
      <c r="AS49" s="75">
        <f t="shared" si="21"/>
        <v>0</v>
      </c>
      <c r="AT49" s="74"/>
      <c r="AU49" s="75">
        <f t="shared" si="22"/>
        <v>0</v>
      </c>
      <c r="AV49" s="76"/>
      <c r="AW49" s="76"/>
      <c r="AX49" s="76"/>
      <c r="AY49" s="76"/>
      <c r="AZ49" s="76"/>
    </row>
    <row r="50" spans="1:52" ht="13.9">
      <c r="A50" s="136" t="s">
        <v>102</v>
      </c>
      <c r="B50" s="73" t="s">
        <v>147</v>
      </c>
      <c r="C50" s="74">
        <f t="shared" si="0"/>
        <v>131555</v>
      </c>
      <c r="D50" s="74">
        <v>130158</v>
      </c>
      <c r="E50" s="75">
        <f t="shared" si="1"/>
        <v>0.9893808673178518</v>
      </c>
      <c r="F50" s="74">
        <v>1397</v>
      </c>
      <c r="G50" s="75">
        <f t="shared" si="2"/>
        <v>1.061913268214815E-2</v>
      </c>
      <c r="H50" s="74">
        <v>25</v>
      </c>
      <c r="I50" s="75">
        <f t="shared" si="3"/>
        <v>1.9003458629470563E-4</v>
      </c>
      <c r="J50" s="74">
        <v>552</v>
      </c>
      <c r="K50" s="75">
        <f t="shared" si="4"/>
        <v>4.1959636653871001E-3</v>
      </c>
      <c r="L50" s="74">
        <v>156</v>
      </c>
      <c r="M50" s="75">
        <f t="shared" si="5"/>
        <v>1.1858158184789632E-3</v>
      </c>
      <c r="N50" s="74">
        <v>0</v>
      </c>
      <c r="O50" s="75">
        <f t="shared" si="6"/>
        <v>0</v>
      </c>
      <c r="P50" s="74">
        <v>501</v>
      </c>
      <c r="Q50" s="75">
        <f t="shared" si="7"/>
        <v>3.8082931093459007E-3</v>
      </c>
      <c r="R50" s="74">
        <v>119</v>
      </c>
      <c r="S50" s="75">
        <f t="shared" si="8"/>
        <v>9.0456463076279883E-4</v>
      </c>
      <c r="T50" s="74">
        <v>22</v>
      </c>
      <c r="U50" s="75">
        <f t="shared" si="9"/>
        <v>1.6723043593934095E-4</v>
      </c>
      <c r="V50" s="74"/>
      <c r="W50" s="75">
        <f t="shared" si="10"/>
        <v>0</v>
      </c>
      <c r="X50" s="74"/>
      <c r="Y50" s="75">
        <f t="shared" si="11"/>
        <v>0</v>
      </c>
      <c r="Z50" s="74">
        <v>0</v>
      </c>
      <c r="AA50" s="75">
        <f t="shared" si="12"/>
        <v>0</v>
      </c>
      <c r="AB50" s="74">
        <v>0</v>
      </c>
      <c r="AC50" s="75">
        <f t="shared" si="13"/>
        <v>0</v>
      </c>
      <c r="AD50" s="74"/>
      <c r="AE50" s="75">
        <f t="shared" si="14"/>
        <v>0</v>
      </c>
      <c r="AF50" s="74"/>
      <c r="AG50" s="75">
        <f t="shared" si="15"/>
        <v>0</v>
      </c>
      <c r="AH50" s="74"/>
      <c r="AI50" s="75">
        <f t="shared" si="16"/>
        <v>0</v>
      </c>
      <c r="AJ50" s="74"/>
      <c r="AK50" s="75">
        <f t="shared" si="17"/>
        <v>0</v>
      </c>
      <c r="AL50" s="74">
        <v>0</v>
      </c>
      <c r="AM50" s="75">
        <f t="shared" si="18"/>
        <v>0</v>
      </c>
      <c r="AN50" s="74">
        <v>0</v>
      </c>
      <c r="AO50" s="75">
        <f t="shared" si="19"/>
        <v>0</v>
      </c>
      <c r="AP50" s="74">
        <v>0</v>
      </c>
      <c r="AQ50" s="75">
        <f t="shared" si="20"/>
        <v>0</v>
      </c>
      <c r="AR50" s="74">
        <v>22</v>
      </c>
      <c r="AS50" s="75">
        <f t="shared" si="21"/>
        <v>1.6723043593934095E-4</v>
      </c>
      <c r="AT50" s="74"/>
      <c r="AU50" s="75">
        <f t="shared" si="22"/>
        <v>0</v>
      </c>
      <c r="AV50" s="76"/>
      <c r="AW50" s="76"/>
      <c r="AX50" s="76"/>
      <c r="AY50" s="76"/>
      <c r="AZ50" s="76"/>
    </row>
    <row r="51" spans="1:52" ht="13.9">
      <c r="A51" s="136" t="s">
        <v>102</v>
      </c>
      <c r="B51" s="73" t="s">
        <v>133</v>
      </c>
      <c r="C51" s="74">
        <f t="shared" si="0"/>
        <v>84033</v>
      </c>
      <c r="D51" s="74">
        <v>79201</v>
      </c>
      <c r="E51" s="75">
        <f t="shared" si="1"/>
        <v>0.94249878024109579</v>
      </c>
      <c r="F51" s="74">
        <v>4832</v>
      </c>
      <c r="G51" s="75">
        <f t="shared" si="2"/>
        <v>5.7501219758904237E-2</v>
      </c>
      <c r="H51" s="74">
        <v>348</v>
      </c>
      <c r="I51" s="75">
        <f t="shared" si="3"/>
        <v>4.1412302309806861E-3</v>
      </c>
      <c r="J51" s="74">
        <v>429</v>
      </c>
      <c r="K51" s="75">
        <f t="shared" si="4"/>
        <v>5.1051372675020527E-3</v>
      </c>
      <c r="L51" s="74">
        <v>479</v>
      </c>
      <c r="M51" s="75">
        <f t="shared" si="5"/>
        <v>5.7001416110337606E-3</v>
      </c>
      <c r="N51" s="74">
        <v>0</v>
      </c>
      <c r="O51" s="75">
        <f t="shared" si="6"/>
        <v>0</v>
      </c>
      <c r="P51" s="74">
        <v>841</v>
      </c>
      <c r="Q51" s="75">
        <f t="shared" si="7"/>
        <v>1.0007973058203326E-2</v>
      </c>
      <c r="R51" s="74">
        <v>1025</v>
      </c>
      <c r="S51" s="75">
        <f t="shared" si="8"/>
        <v>1.2197589042400009E-2</v>
      </c>
      <c r="T51" s="74">
        <v>30</v>
      </c>
      <c r="U51" s="75">
        <f t="shared" si="9"/>
        <v>3.5700260611902469E-4</v>
      </c>
      <c r="V51" s="74"/>
      <c r="W51" s="75">
        <f t="shared" si="10"/>
        <v>0</v>
      </c>
      <c r="X51" s="74"/>
      <c r="Y51" s="75">
        <f t="shared" si="11"/>
        <v>0</v>
      </c>
      <c r="Z51" s="74">
        <v>948</v>
      </c>
      <c r="AA51" s="75">
        <f t="shared" si="12"/>
        <v>1.1281282353361179E-2</v>
      </c>
      <c r="AB51" s="74">
        <v>110</v>
      </c>
      <c r="AC51" s="75">
        <f t="shared" si="13"/>
        <v>1.3090095557697571E-3</v>
      </c>
      <c r="AD51" s="74"/>
      <c r="AE51" s="75">
        <f t="shared" si="14"/>
        <v>0</v>
      </c>
      <c r="AF51" s="74"/>
      <c r="AG51" s="75">
        <f t="shared" si="15"/>
        <v>0</v>
      </c>
      <c r="AH51" s="74"/>
      <c r="AI51" s="75">
        <f t="shared" si="16"/>
        <v>0</v>
      </c>
      <c r="AJ51" s="74"/>
      <c r="AK51" s="75">
        <f t="shared" si="17"/>
        <v>0</v>
      </c>
      <c r="AL51" s="74">
        <v>0</v>
      </c>
      <c r="AM51" s="75">
        <f t="shared" si="18"/>
        <v>0</v>
      </c>
      <c r="AN51" s="74">
        <v>86</v>
      </c>
      <c r="AO51" s="75">
        <f t="shared" si="19"/>
        <v>1.0234074708745373E-3</v>
      </c>
      <c r="AP51" s="74">
        <v>0</v>
      </c>
      <c r="AQ51" s="75">
        <f t="shared" si="20"/>
        <v>0</v>
      </c>
      <c r="AR51" s="74">
        <v>536</v>
      </c>
      <c r="AS51" s="75">
        <f t="shared" si="21"/>
        <v>6.3784465626599077E-3</v>
      </c>
      <c r="AT51" s="74"/>
      <c r="AU51" s="75">
        <f t="shared" si="22"/>
        <v>0</v>
      </c>
      <c r="AV51" s="76"/>
      <c r="AW51" s="76"/>
      <c r="AX51" s="76"/>
      <c r="AY51" s="76"/>
      <c r="AZ51" s="76"/>
    </row>
    <row r="52" spans="1:52" ht="13.9">
      <c r="A52" s="136" t="s">
        <v>102</v>
      </c>
      <c r="B52" s="73" t="s">
        <v>134</v>
      </c>
      <c r="C52" s="74">
        <f t="shared" si="0"/>
        <v>124745</v>
      </c>
      <c r="D52" s="74">
        <v>123063</v>
      </c>
      <c r="E52" s="75">
        <f t="shared" si="1"/>
        <v>0.98651649364703997</v>
      </c>
      <c r="F52" s="74">
        <v>1682</v>
      </c>
      <c r="G52" s="75">
        <f t="shared" si="2"/>
        <v>1.3483506352960039E-2</v>
      </c>
      <c r="H52" s="74">
        <v>385</v>
      </c>
      <c r="I52" s="75">
        <f t="shared" si="3"/>
        <v>3.0862960439296165E-3</v>
      </c>
      <c r="J52" s="74">
        <v>412</v>
      </c>
      <c r="K52" s="75">
        <f t="shared" si="4"/>
        <v>3.3027375846727326E-3</v>
      </c>
      <c r="L52" s="74">
        <v>251</v>
      </c>
      <c r="M52" s="75">
        <f t="shared" si="5"/>
        <v>2.0121046935748926E-3</v>
      </c>
      <c r="N52" s="74">
        <v>0</v>
      </c>
      <c r="O52" s="75">
        <f t="shared" si="6"/>
        <v>0</v>
      </c>
      <c r="P52" s="74">
        <v>505</v>
      </c>
      <c r="Q52" s="75">
        <f t="shared" si="7"/>
        <v>4.0482584472323543E-3</v>
      </c>
      <c r="R52" s="74">
        <v>104</v>
      </c>
      <c r="S52" s="75">
        <f t="shared" si="8"/>
        <v>8.3370074952903925E-4</v>
      </c>
      <c r="T52" s="74">
        <v>17</v>
      </c>
      <c r="U52" s="75">
        <f t="shared" si="9"/>
        <v>1.3627800713455449E-4</v>
      </c>
      <c r="V52" s="74"/>
      <c r="W52" s="75">
        <f t="shared" si="10"/>
        <v>0</v>
      </c>
      <c r="X52" s="74"/>
      <c r="Y52" s="75">
        <f t="shared" si="11"/>
        <v>0</v>
      </c>
      <c r="Z52" s="74">
        <v>0</v>
      </c>
      <c r="AA52" s="75">
        <f t="shared" si="12"/>
        <v>0</v>
      </c>
      <c r="AB52" s="74">
        <v>0</v>
      </c>
      <c r="AC52" s="75">
        <f t="shared" si="13"/>
        <v>0</v>
      </c>
      <c r="AD52" s="74"/>
      <c r="AE52" s="75">
        <f t="shared" si="14"/>
        <v>0</v>
      </c>
      <c r="AF52" s="74"/>
      <c r="AG52" s="75">
        <f t="shared" si="15"/>
        <v>0</v>
      </c>
      <c r="AH52" s="74"/>
      <c r="AI52" s="75">
        <f t="shared" si="16"/>
        <v>0</v>
      </c>
      <c r="AJ52" s="74"/>
      <c r="AK52" s="75">
        <f t="shared" si="17"/>
        <v>0</v>
      </c>
      <c r="AL52" s="74">
        <v>0</v>
      </c>
      <c r="AM52" s="75">
        <f t="shared" si="18"/>
        <v>0</v>
      </c>
      <c r="AN52" s="74">
        <v>0</v>
      </c>
      <c r="AO52" s="75">
        <f t="shared" si="19"/>
        <v>0</v>
      </c>
      <c r="AP52" s="74">
        <v>0</v>
      </c>
      <c r="AQ52" s="75">
        <f t="shared" si="20"/>
        <v>0</v>
      </c>
      <c r="AR52" s="74">
        <v>8</v>
      </c>
      <c r="AS52" s="75">
        <f t="shared" si="21"/>
        <v>6.4130826886849178E-5</v>
      </c>
      <c r="AT52" s="74"/>
      <c r="AU52" s="75">
        <f t="shared" si="22"/>
        <v>0</v>
      </c>
      <c r="AV52" s="76"/>
      <c r="AW52" s="76"/>
      <c r="AX52" s="76"/>
      <c r="AY52" s="76"/>
      <c r="AZ52" s="76"/>
    </row>
    <row r="53" spans="1:52" ht="13.9">
      <c r="A53" s="136" t="s">
        <v>108</v>
      </c>
      <c r="B53" s="73" t="s">
        <v>126</v>
      </c>
      <c r="C53" s="74">
        <v>923540</v>
      </c>
      <c r="D53" s="74">
        <v>917790</v>
      </c>
      <c r="E53" s="75">
        <f t="shared" si="1"/>
        <v>0.99377395673170621</v>
      </c>
      <c r="F53" s="74">
        <v>5750</v>
      </c>
      <c r="G53" s="75">
        <f t="shared" si="2"/>
        <v>6.2260432682937393E-3</v>
      </c>
      <c r="H53" s="74">
        <v>170</v>
      </c>
      <c r="I53" s="75">
        <f t="shared" si="3"/>
        <v>1.8407432271477141E-4</v>
      </c>
      <c r="J53" s="74">
        <v>1058</v>
      </c>
      <c r="K53" s="75">
        <f t="shared" si="4"/>
        <v>1.145591961366048E-3</v>
      </c>
      <c r="L53" s="74">
        <v>499</v>
      </c>
      <c r="M53" s="75">
        <f t="shared" si="5"/>
        <v>5.4031227667453499E-4</v>
      </c>
      <c r="N53" s="74">
        <v>0</v>
      </c>
      <c r="O53" s="75">
        <f t="shared" si="6"/>
        <v>0</v>
      </c>
      <c r="P53" s="74">
        <v>114</v>
      </c>
      <c r="Q53" s="75">
        <f t="shared" si="7"/>
        <v>1.2343807523225849E-4</v>
      </c>
      <c r="R53" s="74">
        <v>1548</v>
      </c>
      <c r="S53" s="75">
        <f t="shared" si="8"/>
        <v>1.6761591268380362E-3</v>
      </c>
      <c r="T53" s="74">
        <v>0</v>
      </c>
      <c r="U53" s="75">
        <f t="shared" si="9"/>
        <v>0</v>
      </c>
      <c r="V53" s="74"/>
      <c r="W53" s="75">
        <f t="shared" si="10"/>
        <v>0</v>
      </c>
      <c r="X53" s="74"/>
      <c r="Y53" s="75">
        <f t="shared" si="11"/>
        <v>0</v>
      </c>
      <c r="Z53" s="74">
        <v>1920</v>
      </c>
      <c r="AA53" s="75">
        <f t="shared" si="12"/>
        <v>2.0789570565433006E-3</v>
      </c>
      <c r="AB53" s="74">
        <v>90</v>
      </c>
      <c r="AC53" s="75">
        <f t="shared" si="13"/>
        <v>9.745111202546723E-5</v>
      </c>
      <c r="AD53" s="74"/>
      <c r="AE53" s="75">
        <f t="shared" si="14"/>
        <v>0</v>
      </c>
      <c r="AF53" s="74"/>
      <c r="AG53" s="75">
        <f t="shared" si="15"/>
        <v>0</v>
      </c>
      <c r="AH53" s="74"/>
      <c r="AI53" s="75">
        <f t="shared" si="16"/>
        <v>0</v>
      </c>
      <c r="AJ53" s="74"/>
      <c r="AK53" s="75">
        <f t="shared" si="17"/>
        <v>0</v>
      </c>
      <c r="AL53" s="74">
        <v>83</v>
      </c>
      <c r="AM53" s="75">
        <f t="shared" si="18"/>
        <v>8.9871581090153108E-5</v>
      </c>
      <c r="AN53" s="74">
        <v>255</v>
      </c>
      <c r="AO53" s="75">
        <f t="shared" si="19"/>
        <v>2.7611148407215714E-4</v>
      </c>
      <c r="AP53" s="74">
        <v>13</v>
      </c>
      <c r="AQ53" s="75">
        <f t="shared" si="20"/>
        <v>1.4076271737011933E-5</v>
      </c>
      <c r="AR53" s="74">
        <v>0</v>
      </c>
      <c r="AS53" s="75">
        <f t="shared" si="21"/>
        <v>0</v>
      </c>
      <c r="AT53" s="74"/>
      <c r="AU53" s="75">
        <f t="shared" si="22"/>
        <v>0</v>
      </c>
      <c r="AV53" s="76"/>
      <c r="AW53" s="76"/>
      <c r="AX53" s="76"/>
      <c r="AY53" s="76"/>
      <c r="AZ53" s="76"/>
    </row>
    <row r="54" spans="1:52" ht="13.9">
      <c r="A54" s="136" t="s">
        <v>108</v>
      </c>
      <c r="B54" s="73" t="s">
        <v>131</v>
      </c>
      <c r="C54" s="74">
        <v>1220892</v>
      </c>
      <c r="D54" s="74">
        <v>1216612</v>
      </c>
      <c r="E54" s="75">
        <f t="shared" si="1"/>
        <v>0.99649436641406453</v>
      </c>
      <c r="F54" s="74">
        <v>4280</v>
      </c>
      <c r="G54" s="75">
        <f t="shared" si="2"/>
        <v>3.505633585935529E-3</v>
      </c>
      <c r="H54" s="74">
        <v>112</v>
      </c>
      <c r="I54" s="75">
        <f t="shared" si="3"/>
        <v>9.1736205987097961E-5</v>
      </c>
      <c r="J54" s="74">
        <v>158</v>
      </c>
      <c r="K54" s="75">
        <f t="shared" si="4"/>
        <v>1.2941357630322749E-4</v>
      </c>
      <c r="L54" s="74">
        <v>889</v>
      </c>
      <c r="M54" s="75">
        <f t="shared" si="5"/>
        <v>7.2815613502258999E-4</v>
      </c>
      <c r="N54" s="74">
        <v>0</v>
      </c>
      <c r="O54" s="75">
        <f t="shared" si="6"/>
        <v>0</v>
      </c>
      <c r="P54" s="74">
        <v>440</v>
      </c>
      <c r="Q54" s="75">
        <f t="shared" si="7"/>
        <v>3.6039223780645624E-4</v>
      </c>
      <c r="R54" s="74">
        <v>897</v>
      </c>
      <c r="S54" s="75">
        <f t="shared" si="8"/>
        <v>7.347087211645256E-4</v>
      </c>
      <c r="T54" s="74">
        <v>0</v>
      </c>
      <c r="U54" s="75">
        <f t="shared" si="9"/>
        <v>0</v>
      </c>
      <c r="V54" s="74"/>
      <c r="W54" s="75">
        <f t="shared" si="10"/>
        <v>0</v>
      </c>
      <c r="X54" s="74"/>
      <c r="Y54" s="75">
        <f t="shared" si="11"/>
        <v>0</v>
      </c>
      <c r="Z54" s="74">
        <v>667</v>
      </c>
      <c r="AA54" s="75">
        <f t="shared" si="12"/>
        <v>5.46321869583878E-4</v>
      </c>
      <c r="AB54" s="74">
        <v>0</v>
      </c>
      <c r="AC54" s="75">
        <f t="shared" si="13"/>
        <v>0</v>
      </c>
      <c r="AD54" s="74"/>
      <c r="AE54" s="75">
        <f t="shared" si="14"/>
        <v>0</v>
      </c>
      <c r="AF54" s="74"/>
      <c r="AG54" s="75">
        <f t="shared" si="15"/>
        <v>0</v>
      </c>
      <c r="AH54" s="74"/>
      <c r="AI54" s="75">
        <f t="shared" si="16"/>
        <v>0</v>
      </c>
      <c r="AJ54" s="74"/>
      <c r="AK54" s="75">
        <f t="shared" si="17"/>
        <v>0</v>
      </c>
      <c r="AL54" s="74">
        <v>89</v>
      </c>
      <c r="AM54" s="75">
        <f t="shared" si="18"/>
        <v>7.2897520829033198E-5</v>
      </c>
      <c r="AN54" s="74">
        <v>956</v>
      </c>
      <c r="AO54" s="75">
        <f t="shared" si="19"/>
        <v>7.8303404396130047E-4</v>
      </c>
      <c r="AP54" s="74">
        <v>32</v>
      </c>
      <c r="AQ54" s="75">
        <f t="shared" si="20"/>
        <v>2.6210344567742274E-5</v>
      </c>
      <c r="AR54" s="74">
        <v>40</v>
      </c>
      <c r="AS54" s="75">
        <f t="shared" si="21"/>
        <v>3.276293070967784E-5</v>
      </c>
      <c r="AT54" s="74"/>
      <c r="AU54" s="75">
        <f t="shared" si="22"/>
        <v>0</v>
      </c>
      <c r="AV54" s="76"/>
      <c r="AW54" s="76"/>
      <c r="AX54" s="76"/>
      <c r="AY54" s="76"/>
      <c r="AZ54" s="76"/>
    </row>
    <row r="55" spans="1:52" ht="13.9">
      <c r="A55" s="136" t="s">
        <v>108</v>
      </c>
      <c r="B55" s="73" t="s">
        <v>127</v>
      </c>
      <c r="C55" s="74">
        <f t="shared" ref="C55:C71" si="23">D55+F55</f>
        <v>1534702</v>
      </c>
      <c r="D55" s="74">
        <v>1519600</v>
      </c>
      <c r="E55" s="75">
        <f t="shared" si="1"/>
        <v>0.99015965314438892</v>
      </c>
      <c r="F55" s="74">
        <v>15102</v>
      </c>
      <c r="G55" s="75">
        <f t="shared" si="2"/>
        <v>9.8403468556110575E-3</v>
      </c>
      <c r="H55" s="74">
        <v>265</v>
      </c>
      <c r="I55" s="75">
        <f t="shared" si="3"/>
        <v>1.7267195846490068E-4</v>
      </c>
      <c r="J55" s="74">
        <v>2660</v>
      </c>
      <c r="K55" s="75">
        <f t="shared" si="4"/>
        <v>1.7332355076099463E-3</v>
      </c>
      <c r="L55" s="74">
        <v>1162</v>
      </c>
      <c r="M55" s="75">
        <f t="shared" si="5"/>
        <v>7.571502480611871E-4</v>
      </c>
      <c r="N55" s="74">
        <v>0</v>
      </c>
      <c r="O55" s="75">
        <f t="shared" si="6"/>
        <v>0</v>
      </c>
      <c r="P55" s="74">
        <v>1828</v>
      </c>
      <c r="Q55" s="75">
        <f t="shared" si="7"/>
        <v>1.1911107172597676E-3</v>
      </c>
      <c r="R55" s="74">
        <v>4956</v>
      </c>
      <c r="S55" s="75">
        <f t="shared" si="8"/>
        <v>3.2292914194416897E-3</v>
      </c>
      <c r="T55" s="74">
        <v>0</v>
      </c>
      <c r="U55" s="75">
        <f t="shared" si="9"/>
        <v>0</v>
      </c>
      <c r="V55" s="74"/>
      <c r="W55" s="75">
        <f t="shared" si="10"/>
        <v>0</v>
      </c>
      <c r="X55" s="74"/>
      <c r="Y55" s="75">
        <f t="shared" si="11"/>
        <v>0</v>
      </c>
      <c r="Z55" s="74">
        <v>976</v>
      </c>
      <c r="AA55" s="75">
        <f t="shared" si="12"/>
        <v>6.3595408098770969E-4</v>
      </c>
      <c r="AB55" s="74">
        <v>0</v>
      </c>
      <c r="AC55" s="75">
        <f t="shared" si="13"/>
        <v>0</v>
      </c>
      <c r="AD55" s="74"/>
      <c r="AE55" s="75">
        <f t="shared" si="14"/>
        <v>0</v>
      </c>
      <c r="AF55" s="74"/>
      <c r="AG55" s="75">
        <f t="shared" si="15"/>
        <v>0</v>
      </c>
      <c r="AH55" s="74"/>
      <c r="AI55" s="75">
        <f t="shared" si="16"/>
        <v>0</v>
      </c>
      <c r="AJ55" s="74"/>
      <c r="AK55" s="75">
        <f t="shared" si="17"/>
        <v>0</v>
      </c>
      <c r="AL55" s="74">
        <v>65</v>
      </c>
      <c r="AM55" s="75">
        <f t="shared" si="18"/>
        <v>4.2353499246107711E-5</v>
      </c>
      <c r="AN55" s="74">
        <v>3065</v>
      </c>
      <c r="AO55" s="75">
        <f t="shared" si="19"/>
        <v>1.997130387528002E-3</v>
      </c>
      <c r="AP55" s="74">
        <v>66</v>
      </c>
      <c r="AQ55" s="75">
        <f t="shared" si="20"/>
        <v>4.3005091542201681E-5</v>
      </c>
      <c r="AR55" s="74">
        <v>59</v>
      </c>
      <c r="AS55" s="75">
        <f t="shared" si="21"/>
        <v>3.8443945469543922E-5</v>
      </c>
      <c r="AT55" s="74"/>
      <c r="AU55" s="75">
        <f t="shared" si="22"/>
        <v>0</v>
      </c>
      <c r="AV55" s="76"/>
      <c r="AW55" s="76"/>
      <c r="AX55" s="76"/>
      <c r="AY55" s="76"/>
      <c r="AZ55" s="76"/>
    </row>
    <row r="56" spans="1:52" ht="13.9">
      <c r="A56" s="136" t="s">
        <v>108</v>
      </c>
      <c r="B56" s="73" t="s">
        <v>125</v>
      </c>
      <c r="C56" s="74">
        <f t="shared" si="23"/>
        <v>2285388</v>
      </c>
      <c r="D56" s="74">
        <v>2252783</v>
      </c>
      <c r="E56" s="75">
        <f t="shared" si="1"/>
        <v>0.98573327592513826</v>
      </c>
      <c r="F56" s="74">
        <v>32605</v>
      </c>
      <c r="G56" s="75">
        <f t="shared" si="2"/>
        <v>1.4266724074861686E-2</v>
      </c>
      <c r="H56" s="74">
        <v>2176</v>
      </c>
      <c r="I56" s="75">
        <f t="shared" si="3"/>
        <v>9.5213591740220922E-4</v>
      </c>
      <c r="J56" s="74">
        <v>3746</v>
      </c>
      <c r="K56" s="75">
        <f t="shared" si="4"/>
        <v>1.6391089828072958E-3</v>
      </c>
      <c r="L56" s="74">
        <v>2594</v>
      </c>
      <c r="M56" s="75">
        <f t="shared" si="5"/>
        <v>1.1350370265355379E-3</v>
      </c>
      <c r="N56" s="74">
        <v>0</v>
      </c>
      <c r="O56" s="75">
        <f t="shared" si="6"/>
        <v>0</v>
      </c>
      <c r="P56" s="74">
        <v>3505</v>
      </c>
      <c r="Q56" s="75">
        <f t="shared" si="7"/>
        <v>1.5336564294553046E-3</v>
      </c>
      <c r="R56" s="74">
        <v>9664</v>
      </c>
      <c r="S56" s="75">
        <f t="shared" si="8"/>
        <v>4.2286036331686348E-3</v>
      </c>
      <c r="T56" s="74">
        <v>0</v>
      </c>
      <c r="U56" s="75">
        <f t="shared" si="9"/>
        <v>0</v>
      </c>
      <c r="V56" s="74"/>
      <c r="W56" s="75">
        <f t="shared" si="10"/>
        <v>0</v>
      </c>
      <c r="X56" s="74"/>
      <c r="Y56" s="75">
        <f t="shared" si="11"/>
        <v>0</v>
      </c>
      <c r="Z56" s="74">
        <v>865</v>
      </c>
      <c r="AA56" s="75">
        <f t="shared" si="12"/>
        <v>3.7849152966585979E-4</v>
      </c>
      <c r="AB56" s="74">
        <v>0</v>
      </c>
      <c r="AC56" s="75">
        <f t="shared" si="13"/>
        <v>0</v>
      </c>
      <c r="AD56" s="74"/>
      <c r="AE56" s="75">
        <f t="shared" si="14"/>
        <v>0</v>
      </c>
      <c r="AF56" s="74"/>
      <c r="AG56" s="75">
        <f t="shared" si="15"/>
        <v>0</v>
      </c>
      <c r="AH56" s="74"/>
      <c r="AI56" s="75">
        <f t="shared" si="16"/>
        <v>0</v>
      </c>
      <c r="AJ56" s="74"/>
      <c r="AK56" s="75">
        <f t="shared" si="17"/>
        <v>0</v>
      </c>
      <c r="AL56" s="74">
        <v>1059</v>
      </c>
      <c r="AM56" s="75">
        <f t="shared" si="18"/>
        <v>4.6337864730190237E-4</v>
      </c>
      <c r="AN56" s="74">
        <v>7205</v>
      </c>
      <c r="AO56" s="75">
        <f t="shared" si="19"/>
        <v>3.1526375390086934E-3</v>
      </c>
      <c r="AP56" s="74">
        <v>1245</v>
      </c>
      <c r="AQ56" s="75">
        <f t="shared" si="20"/>
        <v>5.4476526524161329E-4</v>
      </c>
      <c r="AR56" s="74">
        <v>546</v>
      </c>
      <c r="AS56" s="75">
        <f t="shared" si="21"/>
        <v>2.3890910427463522E-4</v>
      </c>
      <c r="AT56" s="74"/>
      <c r="AU56" s="75">
        <f t="shared" si="22"/>
        <v>0</v>
      </c>
      <c r="AV56" s="76"/>
      <c r="AW56" s="76"/>
      <c r="AX56" s="76"/>
      <c r="AY56" s="76"/>
      <c r="AZ56" s="76"/>
    </row>
    <row r="57" spans="1:52" ht="13.9">
      <c r="A57" s="136" t="s">
        <v>108</v>
      </c>
      <c r="B57" s="73" t="s">
        <v>138</v>
      </c>
      <c r="C57" s="74">
        <f t="shared" si="23"/>
        <v>1925013</v>
      </c>
      <c r="D57" s="74">
        <v>1892137</v>
      </c>
      <c r="E57" s="75">
        <f t="shared" si="1"/>
        <v>0.9829216737757096</v>
      </c>
      <c r="F57" s="74">
        <v>32876</v>
      </c>
      <c r="G57" s="75">
        <f t="shared" si="2"/>
        <v>1.7078326224290435E-2</v>
      </c>
      <c r="H57" s="74">
        <v>599</v>
      </c>
      <c r="I57" s="75">
        <f t="shared" si="3"/>
        <v>3.1116672978312356E-4</v>
      </c>
      <c r="J57" s="74">
        <v>5316</v>
      </c>
      <c r="K57" s="75">
        <f t="shared" si="4"/>
        <v>2.761539792198806E-3</v>
      </c>
      <c r="L57" s="74">
        <v>2898</v>
      </c>
      <c r="M57" s="75">
        <f t="shared" si="5"/>
        <v>1.5054443788171819E-3</v>
      </c>
      <c r="N57" s="74">
        <v>0</v>
      </c>
      <c r="O57" s="75">
        <f t="shared" si="6"/>
        <v>0</v>
      </c>
      <c r="P57" s="74">
        <v>5097</v>
      </c>
      <c r="Q57" s="75">
        <f t="shared" si="7"/>
        <v>2.6477743267188324E-3</v>
      </c>
      <c r="R57" s="74">
        <v>8188</v>
      </c>
      <c r="S57" s="75">
        <f t="shared" si="8"/>
        <v>4.2534777687215615E-3</v>
      </c>
      <c r="T57" s="74">
        <v>0</v>
      </c>
      <c r="U57" s="75">
        <f t="shared" si="9"/>
        <v>0</v>
      </c>
      <c r="V57" s="74"/>
      <c r="W57" s="75">
        <f t="shared" si="10"/>
        <v>0</v>
      </c>
      <c r="X57" s="74"/>
      <c r="Y57" s="75">
        <f t="shared" si="11"/>
        <v>0</v>
      </c>
      <c r="Z57" s="74">
        <v>754</v>
      </c>
      <c r="AA57" s="75">
        <f t="shared" si="12"/>
        <v>3.9168566653835583E-4</v>
      </c>
      <c r="AB57" s="74">
        <v>0</v>
      </c>
      <c r="AC57" s="75">
        <f t="shared" si="13"/>
        <v>0</v>
      </c>
      <c r="AD57" s="74"/>
      <c r="AE57" s="75">
        <f t="shared" si="14"/>
        <v>0</v>
      </c>
      <c r="AF57" s="74"/>
      <c r="AG57" s="75">
        <f t="shared" si="15"/>
        <v>0</v>
      </c>
      <c r="AH57" s="74"/>
      <c r="AI57" s="75">
        <f t="shared" si="16"/>
        <v>0</v>
      </c>
      <c r="AJ57" s="74"/>
      <c r="AK57" s="75">
        <f t="shared" si="17"/>
        <v>0</v>
      </c>
      <c r="AL57" s="74">
        <v>210</v>
      </c>
      <c r="AM57" s="75">
        <f t="shared" si="18"/>
        <v>1.0909017237805667E-4</v>
      </c>
      <c r="AN57" s="74">
        <v>9648</v>
      </c>
      <c r="AO57" s="75">
        <f t="shared" si="19"/>
        <v>5.0119142052547179E-3</v>
      </c>
      <c r="AP57" s="74">
        <v>166</v>
      </c>
      <c r="AQ57" s="75">
        <f t="shared" si="20"/>
        <v>8.6233183879797171E-5</v>
      </c>
      <c r="AR57" s="74">
        <v>0</v>
      </c>
      <c r="AS57" s="75">
        <f t="shared" si="21"/>
        <v>0</v>
      </c>
      <c r="AT57" s="74"/>
      <c r="AU57" s="75">
        <f t="shared" si="22"/>
        <v>0</v>
      </c>
      <c r="AV57" s="76"/>
      <c r="AW57" s="76"/>
      <c r="AX57" s="76"/>
      <c r="AY57" s="76"/>
      <c r="AZ57" s="76"/>
    </row>
    <row r="58" spans="1:52" ht="13.9">
      <c r="A58" s="136" t="s">
        <v>108</v>
      </c>
      <c r="B58" s="73" t="s">
        <v>147</v>
      </c>
      <c r="C58" s="74">
        <f t="shared" si="23"/>
        <v>2114630</v>
      </c>
      <c r="D58" s="74">
        <v>2085582</v>
      </c>
      <c r="E58" s="75">
        <f t="shared" si="1"/>
        <v>0.98626331793268796</v>
      </c>
      <c r="F58" s="74">
        <v>29048</v>
      </c>
      <c r="G58" s="75">
        <f t="shared" si="2"/>
        <v>1.3736682067312012E-2</v>
      </c>
      <c r="H58" s="74">
        <v>725</v>
      </c>
      <c r="I58" s="75">
        <f t="shared" si="3"/>
        <v>3.4284957652166097E-4</v>
      </c>
      <c r="J58" s="74">
        <v>3319</v>
      </c>
      <c r="K58" s="75">
        <f t="shared" si="4"/>
        <v>1.5695417165177833E-3</v>
      </c>
      <c r="L58" s="74">
        <v>1700</v>
      </c>
      <c r="M58" s="75">
        <f t="shared" si="5"/>
        <v>8.0392314494734298E-4</v>
      </c>
      <c r="N58" s="74">
        <v>0</v>
      </c>
      <c r="O58" s="75">
        <f t="shared" si="6"/>
        <v>0</v>
      </c>
      <c r="P58" s="74">
        <v>4894</v>
      </c>
      <c r="Q58" s="75">
        <f t="shared" si="7"/>
        <v>2.3143528655131156E-3</v>
      </c>
      <c r="R58" s="74">
        <v>6852</v>
      </c>
      <c r="S58" s="75">
        <f t="shared" si="8"/>
        <v>3.2402831701054085E-3</v>
      </c>
      <c r="T58" s="74">
        <v>0</v>
      </c>
      <c r="U58" s="75">
        <f t="shared" si="9"/>
        <v>0</v>
      </c>
      <c r="V58" s="74"/>
      <c r="W58" s="75">
        <f t="shared" si="10"/>
        <v>0</v>
      </c>
      <c r="X58" s="74"/>
      <c r="Y58" s="75">
        <f t="shared" si="11"/>
        <v>0</v>
      </c>
      <c r="Z58" s="74">
        <v>304</v>
      </c>
      <c r="AA58" s="75">
        <f t="shared" si="12"/>
        <v>1.4376037415528959E-4</v>
      </c>
      <c r="AB58" s="74">
        <v>0</v>
      </c>
      <c r="AC58" s="75">
        <f t="shared" si="13"/>
        <v>0</v>
      </c>
      <c r="AD58" s="74"/>
      <c r="AE58" s="75">
        <f t="shared" si="14"/>
        <v>0</v>
      </c>
      <c r="AF58" s="74"/>
      <c r="AG58" s="75">
        <f t="shared" si="15"/>
        <v>0</v>
      </c>
      <c r="AH58" s="74"/>
      <c r="AI58" s="75">
        <f t="shared" si="16"/>
        <v>0</v>
      </c>
      <c r="AJ58" s="74"/>
      <c r="AK58" s="75">
        <f t="shared" si="17"/>
        <v>0</v>
      </c>
      <c r="AL58" s="74">
        <v>171</v>
      </c>
      <c r="AM58" s="75">
        <f t="shared" si="18"/>
        <v>8.0865210462350393E-5</v>
      </c>
      <c r="AN58" s="74">
        <v>10501</v>
      </c>
      <c r="AO58" s="75">
        <f t="shared" si="19"/>
        <v>4.9658805559364997E-3</v>
      </c>
      <c r="AP58" s="74">
        <v>582</v>
      </c>
      <c r="AQ58" s="75">
        <f t="shared" si="20"/>
        <v>2.7522545315256098E-4</v>
      </c>
      <c r="AR58" s="74">
        <v>0</v>
      </c>
      <c r="AS58" s="75">
        <f t="shared" si="21"/>
        <v>0</v>
      </c>
      <c r="AT58" s="74"/>
      <c r="AU58" s="75">
        <f t="shared" si="22"/>
        <v>0</v>
      </c>
      <c r="AV58" s="76"/>
      <c r="AW58" s="76"/>
      <c r="AX58" s="76"/>
      <c r="AY58" s="76"/>
      <c r="AZ58" s="76"/>
    </row>
    <row r="59" spans="1:52" ht="13.9">
      <c r="A59" s="136" t="s">
        <v>108</v>
      </c>
      <c r="B59" s="73" t="s">
        <v>133</v>
      </c>
      <c r="C59" s="74">
        <f t="shared" si="23"/>
        <v>1837714</v>
      </c>
      <c r="D59" s="74">
        <v>1810723</v>
      </c>
      <c r="E59" s="75">
        <f t="shared" si="1"/>
        <v>0.98531273092548677</v>
      </c>
      <c r="F59" s="74">
        <v>26991</v>
      </c>
      <c r="G59" s="75">
        <f t="shared" si="2"/>
        <v>1.4687269074513227E-2</v>
      </c>
      <c r="H59" s="74">
        <v>608</v>
      </c>
      <c r="I59" s="75">
        <f t="shared" si="3"/>
        <v>3.30845822581751E-4</v>
      </c>
      <c r="J59" s="74">
        <v>3986</v>
      </c>
      <c r="K59" s="75">
        <f t="shared" si="4"/>
        <v>2.1689990934389137E-3</v>
      </c>
      <c r="L59" s="74">
        <v>1503</v>
      </c>
      <c r="M59" s="75">
        <f t="shared" si="5"/>
        <v>8.1786393312561145E-4</v>
      </c>
      <c r="N59" s="74">
        <v>0</v>
      </c>
      <c r="O59" s="75">
        <f t="shared" si="6"/>
        <v>0</v>
      </c>
      <c r="P59" s="74">
        <v>3324</v>
      </c>
      <c r="Q59" s="75">
        <f t="shared" si="7"/>
        <v>1.808768937930494E-3</v>
      </c>
      <c r="R59" s="74">
        <v>7430</v>
      </c>
      <c r="S59" s="75">
        <f t="shared" si="8"/>
        <v>4.0430665489842275E-3</v>
      </c>
      <c r="T59" s="74">
        <v>0</v>
      </c>
      <c r="U59" s="75">
        <f t="shared" si="9"/>
        <v>0</v>
      </c>
      <c r="V59" s="74"/>
      <c r="W59" s="75">
        <f t="shared" si="10"/>
        <v>0</v>
      </c>
      <c r="X59" s="74"/>
      <c r="Y59" s="75">
        <f t="shared" si="11"/>
        <v>0</v>
      </c>
      <c r="Z59" s="74">
        <v>408</v>
      </c>
      <c r="AA59" s="75">
        <f t="shared" si="12"/>
        <v>2.2201495989038555E-4</v>
      </c>
      <c r="AB59" s="74">
        <v>0</v>
      </c>
      <c r="AC59" s="75">
        <f t="shared" si="13"/>
        <v>0</v>
      </c>
      <c r="AD59" s="74"/>
      <c r="AE59" s="75">
        <f t="shared" si="14"/>
        <v>0</v>
      </c>
      <c r="AF59" s="74"/>
      <c r="AG59" s="75">
        <f t="shared" si="15"/>
        <v>0</v>
      </c>
      <c r="AH59" s="74"/>
      <c r="AI59" s="75">
        <f t="shared" si="16"/>
        <v>0</v>
      </c>
      <c r="AJ59" s="74"/>
      <c r="AK59" s="75">
        <f t="shared" si="17"/>
        <v>0</v>
      </c>
      <c r="AL59" s="74">
        <v>459</v>
      </c>
      <c r="AM59" s="75">
        <f t="shared" si="18"/>
        <v>2.4976682987668376E-4</v>
      </c>
      <c r="AN59" s="74">
        <v>8275</v>
      </c>
      <c r="AO59" s="75">
        <f t="shared" si="19"/>
        <v>4.502876943855246E-3</v>
      </c>
      <c r="AP59" s="74">
        <v>864</v>
      </c>
      <c r="AQ59" s="75">
        <f t="shared" si="20"/>
        <v>4.7014932682669884E-4</v>
      </c>
      <c r="AR59" s="74">
        <v>134</v>
      </c>
      <c r="AS59" s="75">
        <f t="shared" si="21"/>
        <v>7.2916678003214869E-5</v>
      </c>
      <c r="AT59" s="74"/>
      <c r="AU59" s="75">
        <f t="shared" si="22"/>
        <v>0</v>
      </c>
      <c r="AV59" s="76"/>
      <c r="AW59" s="76"/>
      <c r="AX59" s="76"/>
      <c r="AY59" s="76"/>
      <c r="AZ59" s="76"/>
    </row>
    <row r="60" spans="1:52" ht="13.9">
      <c r="A60" s="136" t="s">
        <v>108</v>
      </c>
      <c r="B60" s="73" t="s">
        <v>134</v>
      </c>
      <c r="C60" s="74">
        <f t="shared" si="23"/>
        <v>1686431</v>
      </c>
      <c r="D60" s="74">
        <v>1660652</v>
      </c>
      <c r="E60" s="75">
        <f t="shared" si="1"/>
        <v>0.98471387207659256</v>
      </c>
      <c r="F60" s="74">
        <v>25779</v>
      </c>
      <c r="G60" s="75">
        <f t="shared" si="2"/>
        <v>1.5286127923407481E-2</v>
      </c>
      <c r="H60" s="74">
        <v>838</v>
      </c>
      <c r="I60" s="75">
        <f t="shared" si="3"/>
        <v>4.9690737421216754E-4</v>
      </c>
      <c r="J60" s="74">
        <v>1480</v>
      </c>
      <c r="K60" s="75">
        <f t="shared" si="4"/>
        <v>8.7759297593557049E-4</v>
      </c>
      <c r="L60" s="74">
        <v>1855</v>
      </c>
      <c r="M60" s="75">
        <f t="shared" si="5"/>
        <v>1.0999560610543805E-3</v>
      </c>
      <c r="N60" s="74">
        <v>0</v>
      </c>
      <c r="O60" s="75">
        <f t="shared" si="6"/>
        <v>0</v>
      </c>
      <c r="P60" s="74">
        <v>3448</v>
      </c>
      <c r="Q60" s="75">
        <f t="shared" si="7"/>
        <v>2.0445544466390856E-3</v>
      </c>
      <c r="R60" s="74">
        <v>7563</v>
      </c>
      <c r="S60" s="75">
        <f t="shared" si="8"/>
        <v>4.4846187006761613E-3</v>
      </c>
      <c r="T60" s="74">
        <v>0</v>
      </c>
      <c r="U60" s="75">
        <f t="shared" si="9"/>
        <v>0</v>
      </c>
      <c r="V60" s="74"/>
      <c r="W60" s="75">
        <f t="shared" si="10"/>
        <v>0</v>
      </c>
      <c r="X60" s="74"/>
      <c r="Y60" s="75">
        <f t="shared" si="11"/>
        <v>0</v>
      </c>
      <c r="Z60" s="74">
        <v>245</v>
      </c>
      <c r="AA60" s="75">
        <f t="shared" si="12"/>
        <v>1.4527721561095593E-4</v>
      </c>
      <c r="AB60" s="74">
        <v>0</v>
      </c>
      <c r="AC60" s="75">
        <f t="shared" si="13"/>
        <v>0</v>
      </c>
      <c r="AD60" s="74"/>
      <c r="AE60" s="75">
        <f t="shared" si="14"/>
        <v>0</v>
      </c>
      <c r="AF60" s="74"/>
      <c r="AG60" s="75">
        <f t="shared" si="15"/>
        <v>0</v>
      </c>
      <c r="AH60" s="74"/>
      <c r="AI60" s="75">
        <f t="shared" si="16"/>
        <v>0</v>
      </c>
      <c r="AJ60" s="74"/>
      <c r="AK60" s="75">
        <f t="shared" si="17"/>
        <v>0</v>
      </c>
      <c r="AL60" s="74">
        <v>1230</v>
      </c>
      <c r="AM60" s="75">
        <f t="shared" si="18"/>
        <v>7.2935091918969704E-4</v>
      </c>
      <c r="AN60" s="74">
        <v>7946</v>
      </c>
      <c r="AO60" s="75">
        <f t="shared" si="19"/>
        <v>4.7117255316108395E-3</v>
      </c>
      <c r="AP60" s="74">
        <v>786</v>
      </c>
      <c r="AQ60" s="75">
        <f t="shared" si="20"/>
        <v>4.6607302640902591E-4</v>
      </c>
      <c r="AR60" s="74">
        <v>388</v>
      </c>
      <c r="AS60" s="75">
        <f t="shared" si="21"/>
        <v>2.3007167206959549E-4</v>
      </c>
      <c r="AT60" s="74"/>
      <c r="AU60" s="75">
        <f t="shared" si="22"/>
        <v>0</v>
      </c>
      <c r="AV60" s="76"/>
      <c r="AW60" s="76"/>
      <c r="AX60" s="76"/>
      <c r="AY60" s="76"/>
      <c r="AZ60" s="76"/>
    </row>
    <row r="61" spans="1:52" ht="13.9">
      <c r="A61" s="136" t="s">
        <v>118</v>
      </c>
      <c r="B61" s="73" t="s">
        <v>125</v>
      </c>
      <c r="C61" s="74">
        <f t="shared" si="23"/>
        <v>29666</v>
      </c>
      <c r="D61" s="74">
        <v>29081</v>
      </c>
      <c r="E61" s="75">
        <f t="shared" si="1"/>
        <v>0.98028045574057843</v>
      </c>
      <c r="F61" s="74">
        <v>585</v>
      </c>
      <c r="G61" s="75">
        <f t="shared" si="2"/>
        <v>1.9719544259421559E-2</v>
      </c>
      <c r="H61" s="74">
        <v>0</v>
      </c>
      <c r="I61" s="75">
        <f t="shared" si="3"/>
        <v>0</v>
      </c>
      <c r="J61" s="74">
        <v>66</v>
      </c>
      <c r="K61" s="75">
        <f t="shared" si="4"/>
        <v>2.2247690959347399E-3</v>
      </c>
      <c r="L61" s="74">
        <v>138</v>
      </c>
      <c r="M61" s="75">
        <f t="shared" si="5"/>
        <v>4.6517899278635472E-3</v>
      </c>
      <c r="N61" s="74">
        <v>0</v>
      </c>
      <c r="O61" s="75">
        <f t="shared" si="6"/>
        <v>0</v>
      </c>
      <c r="P61" s="74">
        <v>112</v>
      </c>
      <c r="Q61" s="75">
        <f t="shared" si="7"/>
        <v>3.7753657385559227E-3</v>
      </c>
      <c r="R61" s="74">
        <v>194</v>
      </c>
      <c r="S61" s="75">
        <f t="shared" si="8"/>
        <v>6.5394727971415092E-3</v>
      </c>
      <c r="T61" s="74">
        <v>0</v>
      </c>
      <c r="U61" s="75">
        <f t="shared" si="9"/>
        <v>0</v>
      </c>
      <c r="V61" s="74"/>
      <c r="W61" s="75">
        <f t="shared" si="10"/>
        <v>0</v>
      </c>
      <c r="X61" s="74"/>
      <c r="Y61" s="75">
        <f t="shared" si="11"/>
        <v>0</v>
      </c>
      <c r="Z61" s="74">
        <v>0</v>
      </c>
      <c r="AA61" s="75">
        <f t="shared" si="12"/>
        <v>0</v>
      </c>
      <c r="AB61" s="74">
        <v>0</v>
      </c>
      <c r="AC61" s="75">
        <f t="shared" si="13"/>
        <v>0</v>
      </c>
      <c r="AD61" s="74"/>
      <c r="AE61" s="75">
        <f t="shared" si="14"/>
        <v>0</v>
      </c>
      <c r="AF61" s="74"/>
      <c r="AG61" s="75">
        <f t="shared" si="15"/>
        <v>0</v>
      </c>
      <c r="AH61" s="74"/>
      <c r="AI61" s="75">
        <f t="shared" si="16"/>
        <v>0</v>
      </c>
      <c r="AJ61" s="74"/>
      <c r="AK61" s="75">
        <f t="shared" si="17"/>
        <v>0</v>
      </c>
      <c r="AL61" s="74">
        <v>43</v>
      </c>
      <c r="AM61" s="75">
        <f t="shared" si="18"/>
        <v>1.4494707746241489E-3</v>
      </c>
      <c r="AN61" s="74">
        <v>32</v>
      </c>
      <c r="AO61" s="75">
        <f t="shared" si="19"/>
        <v>1.0786759253016921E-3</v>
      </c>
      <c r="AP61" s="74">
        <v>0</v>
      </c>
      <c r="AQ61" s="75">
        <f t="shared" si="20"/>
        <v>0</v>
      </c>
      <c r="AR61" s="74">
        <v>0</v>
      </c>
      <c r="AS61" s="75">
        <f t="shared" si="21"/>
        <v>0</v>
      </c>
      <c r="AT61" s="74"/>
      <c r="AU61" s="75">
        <f t="shared" si="22"/>
        <v>0</v>
      </c>
      <c r="AV61" s="76"/>
      <c r="AW61" s="76"/>
      <c r="AX61" s="76"/>
      <c r="AY61" s="76"/>
      <c r="AZ61" s="76"/>
    </row>
    <row r="62" spans="1:52" ht="13.9">
      <c r="A62" s="136" t="s">
        <v>118</v>
      </c>
      <c r="B62" s="73" t="s">
        <v>138</v>
      </c>
      <c r="C62" s="74">
        <f t="shared" si="23"/>
        <v>69663</v>
      </c>
      <c r="D62" s="74">
        <v>68985</v>
      </c>
      <c r="E62" s="75">
        <f t="shared" si="1"/>
        <v>0.99026743034322384</v>
      </c>
      <c r="F62" s="74">
        <v>678</v>
      </c>
      <c r="G62" s="75">
        <f t="shared" si="2"/>
        <v>9.7325696567761941E-3</v>
      </c>
      <c r="H62" s="74">
        <v>0</v>
      </c>
      <c r="I62" s="75">
        <f t="shared" si="3"/>
        <v>0</v>
      </c>
      <c r="J62" s="74">
        <v>120</v>
      </c>
      <c r="K62" s="75">
        <f t="shared" si="4"/>
        <v>1.7225787003143705E-3</v>
      </c>
      <c r="L62" s="74">
        <v>100</v>
      </c>
      <c r="M62" s="75">
        <f t="shared" si="5"/>
        <v>1.4354822502619755E-3</v>
      </c>
      <c r="N62" s="74">
        <v>0</v>
      </c>
      <c r="O62" s="75">
        <f t="shared" si="6"/>
        <v>0</v>
      </c>
      <c r="P62" s="74">
        <v>145</v>
      </c>
      <c r="Q62" s="75">
        <f t="shared" si="7"/>
        <v>2.0814492628798646E-3</v>
      </c>
      <c r="R62" s="74">
        <v>84</v>
      </c>
      <c r="S62" s="75">
        <f t="shared" si="8"/>
        <v>1.2058050902200594E-3</v>
      </c>
      <c r="T62" s="74">
        <v>0</v>
      </c>
      <c r="U62" s="75">
        <f t="shared" si="9"/>
        <v>0</v>
      </c>
      <c r="V62" s="74"/>
      <c r="W62" s="75">
        <f t="shared" si="10"/>
        <v>0</v>
      </c>
      <c r="X62" s="74"/>
      <c r="Y62" s="75">
        <f t="shared" si="11"/>
        <v>0</v>
      </c>
      <c r="Z62" s="74">
        <v>0</v>
      </c>
      <c r="AA62" s="75">
        <f t="shared" si="12"/>
        <v>0</v>
      </c>
      <c r="AB62" s="74">
        <v>0</v>
      </c>
      <c r="AC62" s="75">
        <f t="shared" si="13"/>
        <v>0</v>
      </c>
      <c r="AD62" s="74"/>
      <c r="AE62" s="75">
        <f t="shared" si="14"/>
        <v>0</v>
      </c>
      <c r="AF62" s="74"/>
      <c r="AG62" s="75">
        <f t="shared" si="15"/>
        <v>0</v>
      </c>
      <c r="AH62" s="74"/>
      <c r="AI62" s="75">
        <f t="shared" si="16"/>
        <v>0</v>
      </c>
      <c r="AJ62" s="74"/>
      <c r="AK62" s="75">
        <f t="shared" si="17"/>
        <v>0</v>
      </c>
      <c r="AL62" s="74">
        <v>51</v>
      </c>
      <c r="AM62" s="75">
        <f t="shared" si="18"/>
        <v>7.3209594763360753E-4</v>
      </c>
      <c r="AN62" s="74">
        <v>172</v>
      </c>
      <c r="AO62" s="75">
        <f t="shared" si="19"/>
        <v>2.4690294704505979E-3</v>
      </c>
      <c r="AP62" s="74">
        <v>0</v>
      </c>
      <c r="AQ62" s="75">
        <f t="shared" si="20"/>
        <v>0</v>
      </c>
      <c r="AR62" s="74">
        <v>6</v>
      </c>
      <c r="AS62" s="75">
        <f t="shared" si="21"/>
        <v>8.6128935015718536E-5</v>
      </c>
      <c r="AT62" s="74"/>
      <c r="AU62" s="75">
        <f t="shared" si="22"/>
        <v>0</v>
      </c>
      <c r="AV62" s="76"/>
      <c r="AW62" s="76"/>
      <c r="AX62" s="76"/>
      <c r="AY62" s="76"/>
      <c r="AZ62" s="76"/>
    </row>
    <row r="63" spans="1:52" ht="13.9">
      <c r="A63" s="136" t="s">
        <v>118</v>
      </c>
      <c r="B63" s="73" t="s">
        <v>147</v>
      </c>
      <c r="C63" s="74">
        <f t="shared" si="23"/>
        <v>121732</v>
      </c>
      <c r="D63" s="74">
        <v>120515</v>
      </c>
      <c r="E63" s="75">
        <f t="shared" si="1"/>
        <v>0.99000262872539679</v>
      </c>
      <c r="F63" s="74">
        <v>1217</v>
      </c>
      <c r="G63" s="75">
        <f t="shared" si="2"/>
        <v>9.997371274603227E-3</v>
      </c>
      <c r="H63" s="74">
        <v>0</v>
      </c>
      <c r="I63" s="75">
        <f t="shared" si="3"/>
        <v>0</v>
      </c>
      <c r="J63" s="74">
        <v>140</v>
      </c>
      <c r="K63" s="75">
        <f t="shared" si="4"/>
        <v>1.1500673610882924E-3</v>
      </c>
      <c r="L63" s="74">
        <v>66</v>
      </c>
      <c r="M63" s="75">
        <f t="shared" si="5"/>
        <v>5.4217461308448062E-4</v>
      </c>
      <c r="N63" s="74">
        <v>0</v>
      </c>
      <c r="O63" s="75">
        <f t="shared" si="6"/>
        <v>0</v>
      </c>
      <c r="P63" s="74">
        <v>94</v>
      </c>
      <c r="Q63" s="75">
        <f t="shared" si="7"/>
        <v>7.7218808530213909E-4</v>
      </c>
      <c r="R63" s="74">
        <v>127</v>
      </c>
      <c r="S63" s="75">
        <f t="shared" si="8"/>
        <v>1.0432753918443794E-3</v>
      </c>
      <c r="T63" s="74">
        <v>0</v>
      </c>
      <c r="U63" s="75">
        <f t="shared" si="9"/>
        <v>0</v>
      </c>
      <c r="V63" s="74"/>
      <c r="W63" s="75">
        <f t="shared" si="10"/>
        <v>0</v>
      </c>
      <c r="X63" s="74"/>
      <c r="Y63" s="75">
        <f t="shared" si="11"/>
        <v>0</v>
      </c>
      <c r="Z63" s="74">
        <v>148</v>
      </c>
      <c r="AA63" s="75">
        <f t="shared" si="12"/>
        <v>1.2157854960076233E-3</v>
      </c>
      <c r="AB63" s="74">
        <v>0</v>
      </c>
      <c r="AC63" s="75">
        <f t="shared" si="13"/>
        <v>0</v>
      </c>
      <c r="AD63" s="74"/>
      <c r="AE63" s="75">
        <f t="shared" si="14"/>
        <v>0</v>
      </c>
      <c r="AF63" s="74"/>
      <c r="AG63" s="75">
        <f t="shared" si="15"/>
        <v>0</v>
      </c>
      <c r="AH63" s="74"/>
      <c r="AI63" s="75">
        <f t="shared" si="16"/>
        <v>0</v>
      </c>
      <c r="AJ63" s="74"/>
      <c r="AK63" s="75">
        <f t="shared" si="17"/>
        <v>0</v>
      </c>
      <c r="AL63" s="74">
        <v>53</v>
      </c>
      <c r="AM63" s="75">
        <f t="shared" si="18"/>
        <v>4.3538264384056783E-4</v>
      </c>
      <c r="AN63" s="74">
        <v>484</v>
      </c>
      <c r="AO63" s="75">
        <f t="shared" si="19"/>
        <v>3.9759471626195251E-3</v>
      </c>
      <c r="AP63" s="74">
        <v>0</v>
      </c>
      <c r="AQ63" s="75">
        <f t="shared" si="20"/>
        <v>0</v>
      </c>
      <c r="AR63" s="74">
        <v>105</v>
      </c>
      <c r="AS63" s="75">
        <f t="shared" si="21"/>
        <v>8.6255052081621927E-4</v>
      </c>
      <c r="AT63" s="74"/>
      <c r="AU63" s="75">
        <f t="shared" si="22"/>
        <v>0</v>
      </c>
      <c r="AV63" s="76"/>
      <c r="AW63" s="76"/>
      <c r="AX63" s="76"/>
      <c r="AY63" s="76"/>
      <c r="AZ63" s="76"/>
    </row>
    <row r="64" spans="1:52" ht="13.9">
      <c r="A64" s="136" t="s">
        <v>118</v>
      </c>
      <c r="B64" s="73" t="s">
        <v>133</v>
      </c>
      <c r="C64" s="74">
        <f t="shared" si="23"/>
        <v>52491</v>
      </c>
      <c r="D64" s="74">
        <v>51750</v>
      </c>
      <c r="E64" s="75">
        <f t="shared" si="1"/>
        <v>0.98588329427901922</v>
      </c>
      <c r="F64" s="74">
        <v>741</v>
      </c>
      <c r="G64" s="75">
        <f t="shared" si="2"/>
        <v>1.4116705720980739E-2</v>
      </c>
      <c r="H64" s="74">
        <v>0</v>
      </c>
      <c r="I64" s="75">
        <f t="shared" si="3"/>
        <v>0</v>
      </c>
      <c r="J64" s="74">
        <v>79</v>
      </c>
      <c r="K64" s="75">
        <f t="shared" si="4"/>
        <v>1.5050199081747347E-3</v>
      </c>
      <c r="L64" s="74">
        <v>77</v>
      </c>
      <c r="M64" s="75">
        <f t="shared" si="5"/>
        <v>1.4669181383475261E-3</v>
      </c>
      <c r="N64" s="74">
        <v>0</v>
      </c>
      <c r="O64" s="75">
        <f t="shared" si="6"/>
        <v>0</v>
      </c>
      <c r="P64" s="74">
        <v>129</v>
      </c>
      <c r="Q64" s="75">
        <f t="shared" si="7"/>
        <v>2.4575641538549468E-3</v>
      </c>
      <c r="R64" s="74">
        <v>155</v>
      </c>
      <c r="S64" s="75">
        <f t="shared" si="8"/>
        <v>2.9528871616086565E-3</v>
      </c>
      <c r="T64" s="74">
        <v>0</v>
      </c>
      <c r="U64" s="75">
        <f t="shared" si="9"/>
        <v>0</v>
      </c>
      <c r="V64" s="74"/>
      <c r="W64" s="75">
        <f t="shared" si="10"/>
        <v>0</v>
      </c>
      <c r="X64" s="74"/>
      <c r="Y64" s="75">
        <f t="shared" si="11"/>
        <v>0</v>
      </c>
      <c r="Z64" s="74">
        <v>110</v>
      </c>
      <c r="AA64" s="75">
        <f t="shared" si="12"/>
        <v>2.0955973404964659E-3</v>
      </c>
      <c r="AB64" s="74">
        <v>0</v>
      </c>
      <c r="AC64" s="75">
        <f t="shared" si="13"/>
        <v>0</v>
      </c>
      <c r="AD64" s="74"/>
      <c r="AE64" s="75">
        <f t="shared" si="14"/>
        <v>0</v>
      </c>
      <c r="AF64" s="74"/>
      <c r="AG64" s="75">
        <f t="shared" si="15"/>
        <v>0</v>
      </c>
      <c r="AH64" s="74"/>
      <c r="AI64" s="75">
        <f t="shared" si="16"/>
        <v>0</v>
      </c>
      <c r="AJ64" s="74"/>
      <c r="AK64" s="75">
        <f t="shared" si="17"/>
        <v>0</v>
      </c>
      <c r="AL64" s="74">
        <v>21</v>
      </c>
      <c r="AM64" s="75">
        <f t="shared" si="18"/>
        <v>4.0006858318568898E-4</v>
      </c>
      <c r="AN64" s="74">
        <v>152</v>
      </c>
      <c r="AO64" s="75">
        <f t="shared" si="19"/>
        <v>2.8957345068678442E-3</v>
      </c>
      <c r="AP64" s="74">
        <v>0</v>
      </c>
      <c r="AQ64" s="75">
        <f t="shared" si="20"/>
        <v>0</v>
      </c>
      <c r="AR64" s="74">
        <v>18</v>
      </c>
      <c r="AS64" s="75">
        <f t="shared" si="21"/>
        <v>3.4291592844487627E-4</v>
      </c>
      <c r="AT64" s="74"/>
      <c r="AU64" s="75">
        <f t="shared" si="22"/>
        <v>0</v>
      </c>
      <c r="AV64" s="76"/>
      <c r="AW64" s="76"/>
      <c r="AX64" s="76"/>
      <c r="AY64" s="76"/>
      <c r="AZ64" s="76"/>
    </row>
    <row r="65" spans="1:52" ht="13.9">
      <c r="A65" s="136" t="s">
        <v>119</v>
      </c>
      <c r="B65" s="73" t="s">
        <v>131</v>
      </c>
      <c r="C65" s="74">
        <f t="shared" si="23"/>
        <v>16537</v>
      </c>
      <c r="D65" s="74">
        <v>16500</v>
      </c>
      <c r="E65" s="75">
        <f t="shared" si="1"/>
        <v>0.99776259297333247</v>
      </c>
      <c r="F65" s="74">
        <v>37</v>
      </c>
      <c r="G65" s="75">
        <f t="shared" si="2"/>
        <v>2.2374070266674728E-3</v>
      </c>
      <c r="H65" s="74">
        <v>0</v>
      </c>
      <c r="I65" s="75">
        <f t="shared" si="3"/>
        <v>0</v>
      </c>
      <c r="J65" s="74">
        <v>0</v>
      </c>
      <c r="K65" s="75">
        <f t="shared" si="4"/>
        <v>0</v>
      </c>
      <c r="L65" s="74">
        <v>0</v>
      </c>
      <c r="M65" s="75">
        <f t="shared" si="5"/>
        <v>0</v>
      </c>
      <c r="N65" s="74">
        <v>0</v>
      </c>
      <c r="O65" s="75">
        <f t="shared" si="6"/>
        <v>0</v>
      </c>
      <c r="P65" s="74">
        <v>2</v>
      </c>
      <c r="Q65" s="75">
        <f t="shared" si="7"/>
        <v>1.2094092036040394E-4</v>
      </c>
      <c r="R65" s="74">
        <v>0</v>
      </c>
      <c r="S65" s="75">
        <f t="shared" si="8"/>
        <v>0</v>
      </c>
      <c r="T65" s="74">
        <v>0</v>
      </c>
      <c r="U65" s="75">
        <f t="shared" si="9"/>
        <v>0</v>
      </c>
      <c r="V65" s="74"/>
      <c r="W65" s="75">
        <f t="shared" si="10"/>
        <v>0</v>
      </c>
      <c r="X65" s="74"/>
      <c r="Y65" s="75">
        <f t="shared" si="11"/>
        <v>0</v>
      </c>
      <c r="Z65" s="74">
        <v>0</v>
      </c>
      <c r="AA65" s="75">
        <f t="shared" si="12"/>
        <v>0</v>
      </c>
      <c r="AB65" s="74">
        <v>0</v>
      </c>
      <c r="AC65" s="75">
        <f t="shared" si="13"/>
        <v>0</v>
      </c>
      <c r="AD65" s="74"/>
      <c r="AE65" s="75">
        <f t="shared" si="14"/>
        <v>0</v>
      </c>
      <c r="AF65" s="74"/>
      <c r="AG65" s="75">
        <f t="shared" si="15"/>
        <v>0</v>
      </c>
      <c r="AH65" s="74"/>
      <c r="AI65" s="75">
        <f t="shared" si="16"/>
        <v>0</v>
      </c>
      <c r="AJ65" s="74"/>
      <c r="AK65" s="75">
        <f t="shared" si="17"/>
        <v>0</v>
      </c>
      <c r="AL65" s="74">
        <v>0</v>
      </c>
      <c r="AM65" s="75">
        <f t="shared" si="18"/>
        <v>0</v>
      </c>
      <c r="AN65" s="74">
        <v>0</v>
      </c>
      <c r="AO65" s="75">
        <f t="shared" si="19"/>
        <v>0</v>
      </c>
      <c r="AP65" s="74">
        <v>0</v>
      </c>
      <c r="AQ65" s="75">
        <f t="shared" si="20"/>
        <v>0</v>
      </c>
      <c r="AR65" s="74">
        <v>35</v>
      </c>
      <c r="AS65" s="75">
        <f t="shared" si="21"/>
        <v>2.1164661063070691E-3</v>
      </c>
      <c r="AT65" s="74"/>
      <c r="AU65" s="75">
        <f t="shared" si="22"/>
        <v>0</v>
      </c>
      <c r="AV65" s="76"/>
      <c r="AW65" s="76"/>
      <c r="AX65" s="76"/>
      <c r="AY65" s="76"/>
      <c r="AZ65" s="76"/>
    </row>
    <row r="66" spans="1:52" ht="13.9">
      <c r="A66" s="136" t="s">
        <v>119</v>
      </c>
      <c r="B66" s="73" t="s">
        <v>127</v>
      </c>
      <c r="C66" s="74">
        <f t="shared" si="23"/>
        <v>83437</v>
      </c>
      <c r="D66" s="74">
        <v>82505</v>
      </c>
      <c r="E66" s="75">
        <f t="shared" si="1"/>
        <v>0.98882989560986134</v>
      </c>
      <c r="F66" s="74">
        <v>932</v>
      </c>
      <c r="G66" s="75">
        <f t="shared" si="2"/>
        <v>1.1170104390138668E-2</v>
      </c>
      <c r="H66" s="74">
        <v>166</v>
      </c>
      <c r="I66" s="75">
        <f t="shared" si="3"/>
        <v>1.9895250308616082E-3</v>
      </c>
      <c r="J66" s="74">
        <v>65</v>
      </c>
      <c r="K66" s="75">
        <f t="shared" si="4"/>
        <v>7.7903088557834059E-4</v>
      </c>
      <c r="L66" s="74">
        <v>12</v>
      </c>
      <c r="M66" s="75">
        <f t="shared" si="5"/>
        <v>1.4382108656830903E-4</v>
      </c>
      <c r="N66" s="74">
        <v>0</v>
      </c>
      <c r="O66" s="75">
        <f t="shared" si="6"/>
        <v>0</v>
      </c>
      <c r="P66" s="74">
        <v>93</v>
      </c>
      <c r="Q66" s="75">
        <f t="shared" si="7"/>
        <v>1.1146134209043949E-3</v>
      </c>
      <c r="R66" s="74">
        <v>101</v>
      </c>
      <c r="S66" s="75">
        <f t="shared" si="8"/>
        <v>1.2104941452832675E-3</v>
      </c>
      <c r="T66" s="74">
        <v>0</v>
      </c>
      <c r="U66" s="75">
        <f t="shared" si="9"/>
        <v>0</v>
      </c>
      <c r="V66" s="74"/>
      <c r="W66" s="75">
        <f t="shared" si="10"/>
        <v>0</v>
      </c>
      <c r="X66" s="74"/>
      <c r="Y66" s="75">
        <f t="shared" si="11"/>
        <v>0</v>
      </c>
      <c r="Z66" s="74">
        <v>0</v>
      </c>
      <c r="AA66" s="75">
        <f t="shared" si="12"/>
        <v>0</v>
      </c>
      <c r="AB66" s="74">
        <v>0</v>
      </c>
      <c r="AC66" s="75">
        <f t="shared" si="13"/>
        <v>0</v>
      </c>
      <c r="AD66" s="74"/>
      <c r="AE66" s="75">
        <f t="shared" si="14"/>
        <v>0</v>
      </c>
      <c r="AF66" s="74"/>
      <c r="AG66" s="75">
        <f t="shared" si="15"/>
        <v>0</v>
      </c>
      <c r="AH66" s="74"/>
      <c r="AI66" s="75">
        <f t="shared" si="16"/>
        <v>0</v>
      </c>
      <c r="AJ66" s="74"/>
      <c r="AK66" s="75">
        <f t="shared" si="17"/>
        <v>0</v>
      </c>
      <c r="AL66" s="74">
        <v>0</v>
      </c>
      <c r="AM66" s="75">
        <f t="shared" si="18"/>
        <v>0</v>
      </c>
      <c r="AN66" s="74">
        <v>29</v>
      </c>
      <c r="AO66" s="75">
        <f t="shared" si="19"/>
        <v>3.4756762587341349E-4</v>
      </c>
      <c r="AP66" s="74">
        <v>0</v>
      </c>
      <c r="AQ66" s="75">
        <f t="shared" si="20"/>
        <v>0</v>
      </c>
      <c r="AR66" s="74">
        <v>466</v>
      </c>
      <c r="AS66" s="75">
        <f t="shared" si="21"/>
        <v>5.585052195069334E-3</v>
      </c>
      <c r="AT66" s="74"/>
      <c r="AU66" s="75">
        <f t="shared" si="22"/>
        <v>0</v>
      </c>
      <c r="AV66" s="76"/>
      <c r="AW66" s="76"/>
      <c r="AX66" s="76"/>
      <c r="AY66" s="76"/>
      <c r="AZ66" s="76"/>
    </row>
    <row r="67" spans="1:52" ht="13.9">
      <c r="A67" s="136" t="s">
        <v>119</v>
      </c>
      <c r="B67" s="73" t="s">
        <v>125</v>
      </c>
      <c r="C67" s="74">
        <f t="shared" si="23"/>
        <v>172632</v>
      </c>
      <c r="D67" s="74">
        <v>170929</v>
      </c>
      <c r="E67" s="75">
        <f t="shared" si="1"/>
        <v>0.99013508503637793</v>
      </c>
      <c r="F67" s="74">
        <v>1703</v>
      </c>
      <c r="G67" s="75">
        <f t="shared" si="2"/>
        <v>9.8649149636220405E-3</v>
      </c>
      <c r="H67" s="74">
        <v>331</v>
      </c>
      <c r="I67" s="75">
        <f t="shared" si="3"/>
        <v>1.9173733722600676E-3</v>
      </c>
      <c r="J67" s="74">
        <v>0</v>
      </c>
      <c r="K67" s="75">
        <f t="shared" si="4"/>
        <v>0</v>
      </c>
      <c r="L67" s="74">
        <v>150</v>
      </c>
      <c r="M67" s="75">
        <f t="shared" si="5"/>
        <v>8.6890031975531763E-4</v>
      </c>
      <c r="N67" s="74">
        <v>0</v>
      </c>
      <c r="O67" s="75">
        <f t="shared" si="6"/>
        <v>0</v>
      </c>
      <c r="P67" s="74">
        <v>156</v>
      </c>
      <c r="Q67" s="75">
        <f t="shared" si="7"/>
        <v>9.0365633254553036E-4</v>
      </c>
      <c r="R67" s="74">
        <v>40</v>
      </c>
      <c r="S67" s="75">
        <f t="shared" si="8"/>
        <v>2.3170675193475137E-4</v>
      </c>
      <c r="T67" s="74">
        <v>0</v>
      </c>
      <c r="U67" s="75">
        <f t="shared" si="9"/>
        <v>0</v>
      </c>
      <c r="V67" s="74"/>
      <c r="W67" s="75">
        <f t="shared" si="10"/>
        <v>0</v>
      </c>
      <c r="X67" s="74"/>
      <c r="Y67" s="75">
        <f t="shared" si="11"/>
        <v>0</v>
      </c>
      <c r="Z67" s="74">
        <v>236</v>
      </c>
      <c r="AA67" s="75">
        <f t="shared" si="12"/>
        <v>1.3670698364150332E-3</v>
      </c>
      <c r="AB67" s="74">
        <v>0</v>
      </c>
      <c r="AC67" s="75">
        <f t="shared" si="13"/>
        <v>0</v>
      </c>
      <c r="AD67" s="74"/>
      <c r="AE67" s="75">
        <f t="shared" si="14"/>
        <v>0</v>
      </c>
      <c r="AF67" s="74"/>
      <c r="AG67" s="75">
        <f t="shared" si="15"/>
        <v>0</v>
      </c>
      <c r="AH67" s="74"/>
      <c r="AI67" s="75">
        <f t="shared" si="16"/>
        <v>0</v>
      </c>
      <c r="AJ67" s="74"/>
      <c r="AK67" s="75">
        <f t="shared" si="17"/>
        <v>0</v>
      </c>
      <c r="AL67" s="74">
        <v>0</v>
      </c>
      <c r="AM67" s="75">
        <f t="shared" si="18"/>
        <v>0</v>
      </c>
      <c r="AN67" s="74">
        <v>45</v>
      </c>
      <c r="AO67" s="75">
        <f t="shared" si="19"/>
        <v>2.6067009592659529E-4</v>
      </c>
      <c r="AP67" s="74">
        <v>58</v>
      </c>
      <c r="AQ67" s="75">
        <f t="shared" si="20"/>
        <v>3.359747903053895E-4</v>
      </c>
      <c r="AR67" s="74">
        <v>687</v>
      </c>
      <c r="AS67" s="75">
        <f t="shared" si="21"/>
        <v>3.9795634644793553E-3</v>
      </c>
      <c r="AT67" s="74"/>
      <c r="AU67" s="75">
        <f t="shared" si="22"/>
        <v>0</v>
      </c>
      <c r="AV67" s="76"/>
      <c r="AW67" s="76"/>
      <c r="AX67" s="76"/>
      <c r="AY67" s="76"/>
      <c r="AZ67" s="76"/>
    </row>
    <row r="68" spans="1:52" ht="13.9">
      <c r="A68" s="136" t="s">
        <v>119</v>
      </c>
      <c r="B68" s="73" t="s">
        <v>138</v>
      </c>
      <c r="C68" s="74">
        <f t="shared" si="23"/>
        <v>247141</v>
      </c>
      <c r="D68" s="74">
        <v>245470</v>
      </c>
      <c r="E68" s="75">
        <f t="shared" si="1"/>
        <v>0.99323867751607386</v>
      </c>
      <c r="F68" s="74">
        <v>1671</v>
      </c>
      <c r="G68" s="75">
        <f t="shared" si="2"/>
        <v>6.7613224839261797E-3</v>
      </c>
      <c r="H68" s="74">
        <v>177</v>
      </c>
      <c r="I68" s="75">
        <f t="shared" si="3"/>
        <v>7.1619035287548405E-4</v>
      </c>
      <c r="J68" s="74">
        <v>0</v>
      </c>
      <c r="K68" s="75">
        <f t="shared" si="4"/>
        <v>0</v>
      </c>
      <c r="L68" s="74">
        <v>30</v>
      </c>
      <c r="M68" s="75">
        <f t="shared" si="5"/>
        <v>1.2138819540262442E-4</v>
      </c>
      <c r="N68" s="74">
        <v>0</v>
      </c>
      <c r="O68" s="75">
        <f t="shared" si="6"/>
        <v>0</v>
      </c>
      <c r="P68" s="74">
        <v>74</v>
      </c>
      <c r="Q68" s="75">
        <f t="shared" si="7"/>
        <v>2.9942421532647357E-4</v>
      </c>
      <c r="R68" s="74">
        <v>81</v>
      </c>
      <c r="S68" s="75">
        <f t="shared" si="8"/>
        <v>3.2774812758708591E-4</v>
      </c>
      <c r="T68" s="74">
        <v>0</v>
      </c>
      <c r="U68" s="75">
        <f t="shared" si="9"/>
        <v>0</v>
      </c>
      <c r="V68" s="74"/>
      <c r="W68" s="75">
        <f t="shared" si="10"/>
        <v>0</v>
      </c>
      <c r="X68" s="74"/>
      <c r="Y68" s="75">
        <f t="shared" si="11"/>
        <v>0</v>
      </c>
      <c r="Z68" s="74">
        <v>401</v>
      </c>
      <c r="AA68" s="75">
        <f t="shared" si="12"/>
        <v>1.6225555452150796E-3</v>
      </c>
      <c r="AB68" s="74">
        <v>108</v>
      </c>
      <c r="AC68" s="75">
        <f t="shared" si="13"/>
        <v>4.3699750344944788E-4</v>
      </c>
      <c r="AD68" s="74"/>
      <c r="AE68" s="75">
        <f t="shared" si="14"/>
        <v>0</v>
      </c>
      <c r="AF68" s="74"/>
      <c r="AG68" s="75">
        <f t="shared" si="15"/>
        <v>0</v>
      </c>
      <c r="AH68" s="74"/>
      <c r="AI68" s="75">
        <f t="shared" si="16"/>
        <v>0</v>
      </c>
      <c r="AJ68" s="74"/>
      <c r="AK68" s="75">
        <f t="shared" si="17"/>
        <v>0</v>
      </c>
      <c r="AL68" s="74">
        <v>0</v>
      </c>
      <c r="AM68" s="75">
        <f t="shared" si="18"/>
        <v>0</v>
      </c>
      <c r="AN68" s="74">
        <v>0</v>
      </c>
      <c r="AO68" s="75">
        <f t="shared" si="19"/>
        <v>0</v>
      </c>
      <c r="AP68" s="74">
        <v>0</v>
      </c>
      <c r="AQ68" s="75">
        <f t="shared" si="20"/>
        <v>0</v>
      </c>
      <c r="AR68" s="74">
        <v>800</v>
      </c>
      <c r="AS68" s="75">
        <f t="shared" si="21"/>
        <v>3.2370185440699843E-3</v>
      </c>
      <c r="AT68" s="74"/>
      <c r="AU68" s="75">
        <f t="shared" si="22"/>
        <v>0</v>
      </c>
      <c r="AV68" s="76"/>
      <c r="AW68" s="76"/>
      <c r="AX68" s="76"/>
      <c r="AY68" s="76"/>
      <c r="AZ68" s="76"/>
    </row>
    <row r="69" spans="1:52" ht="13.9">
      <c r="A69" s="136" t="s">
        <v>119</v>
      </c>
      <c r="B69" s="73" t="s">
        <v>147</v>
      </c>
      <c r="C69" s="74">
        <f t="shared" si="23"/>
        <v>187515</v>
      </c>
      <c r="D69" s="74">
        <v>186156</v>
      </c>
      <c r="E69" s="75">
        <f t="shared" si="1"/>
        <v>0.99275257979361653</v>
      </c>
      <c r="F69" s="74">
        <v>1359</v>
      </c>
      <c r="G69" s="75">
        <f t="shared" si="2"/>
        <v>7.2474202063834894E-3</v>
      </c>
      <c r="H69" s="74">
        <v>134</v>
      </c>
      <c r="I69" s="75">
        <f t="shared" si="3"/>
        <v>7.1460949790683409E-4</v>
      </c>
      <c r="J69" s="74">
        <v>48</v>
      </c>
      <c r="K69" s="75">
        <f t="shared" si="4"/>
        <v>2.5597952163826891E-4</v>
      </c>
      <c r="L69" s="74">
        <v>52</v>
      </c>
      <c r="M69" s="75">
        <f t="shared" si="5"/>
        <v>2.7731114844145799E-4</v>
      </c>
      <c r="N69" s="74">
        <v>0</v>
      </c>
      <c r="O69" s="75">
        <f t="shared" si="6"/>
        <v>0</v>
      </c>
      <c r="P69" s="74">
        <v>132</v>
      </c>
      <c r="Q69" s="75">
        <f t="shared" si="7"/>
        <v>7.0394368450523955E-4</v>
      </c>
      <c r="R69" s="74">
        <v>100</v>
      </c>
      <c r="S69" s="75">
        <f t="shared" si="8"/>
        <v>5.3329067007972691E-4</v>
      </c>
      <c r="T69" s="74">
        <v>73</v>
      </c>
      <c r="U69" s="75">
        <f t="shared" si="9"/>
        <v>3.8930218915820067E-4</v>
      </c>
      <c r="V69" s="74"/>
      <c r="W69" s="75">
        <f t="shared" si="10"/>
        <v>0</v>
      </c>
      <c r="X69" s="74"/>
      <c r="Y69" s="75">
        <f t="shared" si="11"/>
        <v>0</v>
      </c>
      <c r="Z69" s="74">
        <v>352</v>
      </c>
      <c r="AA69" s="75">
        <f t="shared" si="12"/>
        <v>1.8771831586806389E-3</v>
      </c>
      <c r="AB69" s="74">
        <v>0</v>
      </c>
      <c r="AC69" s="75">
        <f t="shared" si="13"/>
        <v>0</v>
      </c>
      <c r="AD69" s="74"/>
      <c r="AE69" s="75">
        <f t="shared" si="14"/>
        <v>0</v>
      </c>
      <c r="AF69" s="74"/>
      <c r="AG69" s="75">
        <f t="shared" si="15"/>
        <v>0</v>
      </c>
      <c r="AH69" s="74"/>
      <c r="AI69" s="75">
        <f t="shared" si="16"/>
        <v>0</v>
      </c>
      <c r="AJ69" s="74"/>
      <c r="AK69" s="75">
        <f t="shared" si="17"/>
        <v>0</v>
      </c>
      <c r="AL69" s="74">
        <v>0</v>
      </c>
      <c r="AM69" s="75">
        <f t="shared" si="18"/>
        <v>0</v>
      </c>
      <c r="AN69" s="74">
        <v>107</v>
      </c>
      <c r="AO69" s="75">
        <f t="shared" si="19"/>
        <v>5.706210169853078E-4</v>
      </c>
      <c r="AP69" s="74">
        <v>42</v>
      </c>
      <c r="AQ69" s="75">
        <f t="shared" si="20"/>
        <v>2.2398208143348532E-4</v>
      </c>
      <c r="AR69" s="74">
        <v>319</v>
      </c>
      <c r="AS69" s="75">
        <f t="shared" si="21"/>
        <v>1.7011972375543291E-3</v>
      </c>
      <c r="AT69" s="74"/>
      <c r="AU69" s="75">
        <f t="shared" si="22"/>
        <v>0</v>
      </c>
      <c r="AV69" s="76"/>
      <c r="AW69" s="76"/>
      <c r="AX69" s="76"/>
      <c r="AY69" s="76"/>
      <c r="AZ69" s="76"/>
    </row>
    <row r="70" spans="1:52" ht="13.9">
      <c r="A70" s="136" t="s">
        <v>119</v>
      </c>
      <c r="B70" s="73" t="s">
        <v>133</v>
      </c>
      <c r="C70" s="74">
        <f t="shared" si="23"/>
        <v>114287</v>
      </c>
      <c r="D70" s="74">
        <v>113116</v>
      </c>
      <c r="E70" s="75">
        <f t="shared" si="1"/>
        <v>0.98975386526901576</v>
      </c>
      <c r="F70" s="74">
        <v>1171</v>
      </c>
      <c r="G70" s="75">
        <f t="shared" si="2"/>
        <v>1.0246134730984277E-2</v>
      </c>
      <c r="H70" s="74">
        <v>0</v>
      </c>
      <c r="I70" s="75">
        <f t="shared" si="3"/>
        <v>0</v>
      </c>
      <c r="J70" s="74">
        <v>143</v>
      </c>
      <c r="K70" s="75">
        <f t="shared" si="4"/>
        <v>1.2512359235958596E-3</v>
      </c>
      <c r="L70" s="74">
        <v>105</v>
      </c>
      <c r="M70" s="75">
        <f t="shared" si="5"/>
        <v>9.1873966417877796E-4</v>
      </c>
      <c r="N70" s="74">
        <v>0</v>
      </c>
      <c r="O70" s="75">
        <f t="shared" si="6"/>
        <v>0</v>
      </c>
      <c r="P70" s="74">
        <v>115</v>
      </c>
      <c r="Q70" s="75">
        <f t="shared" si="7"/>
        <v>1.006238679814852E-3</v>
      </c>
      <c r="R70" s="74">
        <v>270</v>
      </c>
      <c r="S70" s="75">
        <f t="shared" si="8"/>
        <v>2.3624734221740005E-3</v>
      </c>
      <c r="T70" s="74">
        <v>35</v>
      </c>
      <c r="U70" s="75">
        <f t="shared" si="9"/>
        <v>3.0624655472625932E-4</v>
      </c>
      <c r="V70" s="74"/>
      <c r="W70" s="75">
        <f t="shared" si="10"/>
        <v>0</v>
      </c>
      <c r="X70" s="74"/>
      <c r="Y70" s="75">
        <f t="shared" si="11"/>
        <v>0</v>
      </c>
      <c r="Z70" s="74">
        <v>141</v>
      </c>
      <c r="AA70" s="75">
        <f t="shared" si="12"/>
        <v>1.2337361204686446E-3</v>
      </c>
      <c r="AB70" s="74">
        <v>0</v>
      </c>
      <c r="AC70" s="75">
        <f t="shared" si="13"/>
        <v>0</v>
      </c>
      <c r="AD70" s="74"/>
      <c r="AE70" s="75">
        <f t="shared" si="14"/>
        <v>0</v>
      </c>
      <c r="AF70" s="74"/>
      <c r="AG70" s="75">
        <f t="shared" si="15"/>
        <v>0</v>
      </c>
      <c r="AH70" s="74"/>
      <c r="AI70" s="75">
        <f t="shared" si="16"/>
        <v>0</v>
      </c>
      <c r="AJ70" s="74"/>
      <c r="AK70" s="75">
        <f t="shared" si="17"/>
        <v>0</v>
      </c>
      <c r="AL70" s="74">
        <v>0</v>
      </c>
      <c r="AM70" s="75">
        <f t="shared" si="18"/>
        <v>0</v>
      </c>
      <c r="AN70" s="74">
        <v>288</v>
      </c>
      <c r="AO70" s="75">
        <f t="shared" si="19"/>
        <v>2.5199716503189339E-3</v>
      </c>
      <c r="AP70" s="74">
        <v>17</v>
      </c>
      <c r="AQ70" s="75">
        <f t="shared" si="20"/>
        <v>1.4874832658132595E-4</v>
      </c>
      <c r="AR70" s="74">
        <v>57</v>
      </c>
      <c r="AS70" s="75">
        <f t="shared" si="21"/>
        <v>4.9874438912562232E-4</v>
      </c>
      <c r="AT70" s="74"/>
      <c r="AU70" s="75">
        <f t="shared" si="22"/>
        <v>0</v>
      </c>
      <c r="AV70" s="76"/>
      <c r="AW70" s="76"/>
      <c r="AX70" s="76"/>
      <c r="AY70" s="76"/>
      <c r="AZ70" s="76"/>
    </row>
    <row r="71" spans="1:52" ht="13.9">
      <c r="A71" s="136" t="s">
        <v>119</v>
      </c>
      <c r="B71" s="73" t="s">
        <v>134</v>
      </c>
      <c r="C71" s="74">
        <f t="shared" si="23"/>
        <v>122296</v>
      </c>
      <c r="D71" s="74">
        <v>117164</v>
      </c>
      <c r="E71" s="75">
        <f t="shared" si="1"/>
        <v>0.9580362399424347</v>
      </c>
      <c r="F71" s="74">
        <v>5132</v>
      </c>
      <c r="G71" s="75">
        <f t="shared" si="2"/>
        <v>4.1963760057565254E-2</v>
      </c>
      <c r="H71" s="74">
        <v>120</v>
      </c>
      <c r="I71" s="75">
        <f t="shared" si="3"/>
        <v>9.8122587819716089E-4</v>
      </c>
      <c r="J71" s="74">
        <v>80</v>
      </c>
      <c r="K71" s="75">
        <f t="shared" si="4"/>
        <v>6.5415058546477404E-4</v>
      </c>
      <c r="L71" s="74">
        <v>64</v>
      </c>
      <c r="M71" s="75">
        <f t="shared" si="5"/>
        <v>5.2332046837181916E-4</v>
      </c>
      <c r="N71" s="74">
        <v>0</v>
      </c>
      <c r="O71" s="75">
        <f t="shared" si="6"/>
        <v>0</v>
      </c>
      <c r="P71" s="74">
        <v>215</v>
      </c>
      <c r="Q71" s="75">
        <f t="shared" si="7"/>
        <v>1.7580296984365802E-3</v>
      </c>
      <c r="R71" s="74">
        <v>298</v>
      </c>
      <c r="S71" s="75">
        <f t="shared" si="8"/>
        <v>2.436710930856283E-3</v>
      </c>
      <c r="T71" s="74">
        <v>0</v>
      </c>
      <c r="U71" s="75">
        <f t="shared" si="9"/>
        <v>0</v>
      </c>
      <c r="V71" s="74"/>
      <c r="W71" s="75">
        <f t="shared" si="10"/>
        <v>0</v>
      </c>
      <c r="X71" s="74"/>
      <c r="Y71" s="75">
        <f t="shared" si="11"/>
        <v>0</v>
      </c>
      <c r="Z71" s="74">
        <v>3990</v>
      </c>
      <c r="AA71" s="75">
        <f t="shared" si="12"/>
        <v>3.2625760450055601E-2</v>
      </c>
      <c r="AB71" s="74">
        <v>0</v>
      </c>
      <c r="AC71" s="75">
        <f t="shared" si="13"/>
        <v>0</v>
      </c>
      <c r="AD71" s="74"/>
      <c r="AE71" s="75">
        <f t="shared" si="14"/>
        <v>0</v>
      </c>
      <c r="AF71" s="74"/>
      <c r="AG71" s="75">
        <f t="shared" si="15"/>
        <v>0</v>
      </c>
      <c r="AH71" s="74"/>
      <c r="AI71" s="75">
        <f t="shared" si="16"/>
        <v>0</v>
      </c>
      <c r="AJ71" s="74"/>
      <c r="AK71" s="75">
        <f t="shared" si="17"/>
        <v>0</v>
      </c>
      <c r="AL71" s="74">
        <v>0</v>
      </c>
      <c r="AM71" s="75">
        <f t="shared" si="18"/>
        <v>0</v>
      </c>
      <c r="AN71" s="74">
        <v>312</v>
      </c>
      <c r="AO71" s="75">
        <f t="shared" si="19"/>
        <v>2.5511872833126185E-3</v>
      </c>
      <c r="AP71" s="74">
        <v>0</v>
      </c>
      <c r="AQ71" s="75">
        <f t="shared" si="20"/>
        <v>0</v>
      </c>
      <c r="AR71" s="74">
        <v>53</v>
      </c>
      <c r="AS71" s="75">
        <f t="shared" si="21"/>
        <v>4.3337476287041277E-4</v>
      </c>
      <c r="AT71" s="74"/>
      <c r="AU71" s="75">
        <f t="shared" si="22"/>
        <v>0</v>
      </c>
      <c r="AV71" s="76"/>
      <c r="AW71" s="76"/>
      <c r="AX71" s="76"/>
      <c r="AY71" s="76"/>
      <c r="AZ71" s="76"/>
    </row>
    <row r="72" spans="1:52" ht="13.9">
      <c r="A72" s="136" t="s">
        <v>124</v>
      </c>
      <c r="B72" s="77" t="s">
        <v>126</v>
      </c>
      <c r="C72" s="74">
        <v>122517</v>
      </c>
      <c r="D72" s="74">
        <f t="shared" ref="D72:D79" si="24">C72-R72-J72-L72-P72-AB72-AR72-AL72</f>
        <v>122421</v>
      </c>
      <c r="E72" s="75">
        <f t="shared" si="1"/>
        <v>0.99921643527020743</v>
      </c>
      <c r="F72" s="74">
        <f t="shared" ref="F72:F79" si="25">C72-D72</f>
        <v>96</v>
      </c>
      <c r="G72" s="75">
        <f t="shared" si="2"/>
        <v>7.8356472979260021E-4</v>
      </c>
      <c r="H72" s="74"/>
      <c r="I72" s="75">
        <f t="shared" si="3"/>
        <v>0</v>
      </c>
      <c r="J72" s="74">
        <v>43</v>
      </c>
      <c r="K72" s="75">
        <f t="shared" si="4"/>
        <v>3.5097170188626883E-4</v>
      </c>
      <c r="L72" s="74">
        <v>5</v>
      </c>
      <c r="M72" s="75">
        <f t="shared" si="5"/>
        <v>4.081066301003126E-5</v>
      </c>
      <c r="N72" s="74">
        <v>0</v>
      </c>
      <c r="O72" s="75">
        <f t="shared" si="6"/>
        <v>0</v>
      </c>
      <c r="P72" s="74">
        <v>0</v>
      </c>
      <c r="Q72" s="75">
        <f t="shared" si="7"/>
        <v>0</v>
      </c>
      <c r="R72" s="74">
        <v>0</v>
      </c>
      <c r="S72" s="75">
        <f t="shared" si="8"/>
        <v>0</v>
      </c>
      <c r="T72" s="74"/>
      <c r="U72" s="75">
        <f t="shared" si="9"/>
        <v>0</v>
      </c>
      <c r="V72" s="74"/>
      <c r="W72" s="75">
        <f t="shared" si="10"/>
        <v>0</v>
      </c>
      <c r="X72" s="74"/>
      <c r="Y72" s="75">
        <f t="shared" si="11"/>
        <v>0</v>
      </c>
      <c r="Z72" s="74"/>
      <c r="AA72" s="75">
        <f t="shared" si="12"/>
        <v>0</v>
      </c>
      <c r="AB72" s="74">
        <v>48</v>
      </c>
      <c r="AC72" s="75">
        <f t="shared" si="13"/>
        <v>3.917823648963001E-4</v>
      </c>
      <c r="AD72" s="74"/>
      <c r="AE72" s="75">
        <f t="shared" si="14"/>
        <v>0</v>
      </c>
      <c r="AF72" s="74"/>
      <c r="AG72" s="75">
        <f t="shared" si="15"/>
        <v>0</v>
      </c>
      <c r="AH72" s="74"/>
      <c r="AI72" s="75">
        <f t="shared" si="16"/>
        <v>0</v>
      </c>
      <c r="AJ72" s="74"/>
      <c r="AK72" s="75">
        <f t="shared" si="17"/>
        <v>0</v>
      </c>
      <c r="AL72" s="74">
        <v>0</v>
      </c>
      <c r="AM72" s="75">
        <f t="shared" si="18"/>
        <v>0</v>
      </c>
      <c r="AN72" s="74"/>
      <c r="AO72" s="75">
        <f t="shared" si="19"/>
        <v>0</v>
      </c>
      <c r="AP72" s="74"/>
      <c r="AQ72" s="75">
        <f t="shared" si="20"/>
        <v>0</v>
      </c>
      <c r="AR72" s="74">
        <v>0</v>
      </c>
      <c r="AS72" s="75">
        <f t="shared" si="21"/>
        <v>0</v>
      </c>
      <c r="AT72" s="74"/>
      <c r="AU72" s="75">
        <f t="shared" si="22"/>
        <v>0</v>
      </c>
      <c r="AV72" s="76"/>
      <c r="AW72" s="76"/>
      <c r="AX72" s="76"/>
      <c r="AY72" s="76"/>
      <c r="AZ72" s="76"/>
    </row>
    <row r="73" spans="1:52" ht="13.9">
      <c r="A73" s="136" t="s">
        <v>124</v>
      </c>
      <c r="B73" s="78" t="s">
        <v>131</v>
      </c>
      <c r="C73" s="74">
        <v>137207</v>
      </c>
      <c r="D73" s="74">
        <f t="shared" si="24"/>
        <v>137102</v>
      </c>
      <c r="E73" s="75">
        <f t="shared" si="1"/>
        <v>0.99923473292178966</v>
      </c>
      <c r="F73" s="74">
        <f t="shared" si="25"/>
        <v>105</v>
      </c>
      <c r="G73" s="75">
        <f t="shared" si="2"/>
        <v>7.6526707821029537E-4</v>
      </c>
      <c r="H73" s="74"/>
      <c r="I73" s="75">
        <f t="shared" si="3"/>
        <v>0</v>
      </c>
      <c r="J73" s="74">
        <v>48</v>
      </c>
      <c r="K73" s="75">
        <f t="shared" si="4"/>
        <v>3.4983637861042075E-4</v>
      </c>
      <c r="L73" s="74">
        <v>0</v>
      </c>
      <c r="M73" s="75">
        <f t="shared" si="5"/>
        <v>0</v>
      </c>
      <c r="N73" s="74">
        <v>0</v>
      </c>
      <c r="O73" s="75">
        <f t="shared" si="6"/>
        <v>0</v>
      </c>
      <c r="P73" s="74">
        <v>0</v>
      </c>
      <c r="Q73" s="75">
        <f t="shared" si="7"/>
        <v>0</v>
      </c>
      <c r="R73" s="74">
        <v>0</v>
      </c>
      <c r="S73" s="75">
        <f t="shared" si="8"/>
        <v>0</v>
      </c>
      <c r="T73" s="74"/>
      <c r="U73" s="75">
        <f t="shared" si="9"/>
        <v>0</v>
      </c>
      <c r="V73" s="74"/>
      <c r="W73" s="75">
        <f t="shared" si="10"/>
        <v>0</v>
      </c>
      <c r="X73" s="74"/>
      <c r="Y73" s="75">
        <f t="shared" si="11"/>
        <v>0</v>
      </c>
      <c r="Z73" s="74"/>
      <c r="AA73" s="75">
        <f t="shared" si="12"/>
        <v>0</v>
      </c>
      <c r="AB73" s="74">
        <v>57</v>
      </c>
      <c r="AC73" s="75">
        <f t="shared" si="13"/>
        <v>4.1543069959987467E-4</v>
      </c>
      <c r="AD73" s="74"/>
      <c r="AE73" s="75">
        <f t="shared" si="14"/>
        <v>0</v>
      </c>
      <c r="AF73" s="74"/>
      <c r="AG73" s="75">
        <f t="shared" si="15"/>
        <v>0</v>
      </c>
      <c r="AH73" s="74"/>
      <c r="AI73" s="75">
        <f t="shared" si="16"/>
        <v>0</v>
      </c>
      <c r="AJ73" s="74"/>
      <c r="AK73" s="75">
        <f t="shared" si="17"/>
        <v>0</v>
      </c>
      <c r="AL73" s="74">
        <v>0</v>
      </c>
      <c r="AM73" s="75">
        <f t="shared" si="18"/>
        <v>0</v>
      </c>
      <c r="AN73" s="74"/>
      <c r="AO73" s="75">
        <f t="shared" si="19"/>
        <v>0</v>
      </c>
      <c r="AP73" s="74"/>
      <c r="AQ73" s="75">
        <f t="shared" si="20"/>
        <v>0</v>
      </c>
      <c r="AR73" s="74">
        <v>0</v>
      </c>
      <c r="AS73" s="75">
        <f t="shared" si="21"/>
        <v>0</v>
      </c>
      <c r="AT73" s="74"/>
      <c r="AU73" s="75">
        <f t="shared" si="22"/>
        <v>0</v>
      </c>
      <c r="AV73" s="76"/>
      <c r="AW73" s="76"/>
      <c r="AX73" s="76"/>
      <c r="AY73" s="76"/>
      <c r="AZ73" s="76"/>
    </row>
    <row r="74" spans="1:52" ht="13.9">
      <c r="A74" s="136" t="s">
        <v>124</v>
      </c>
      <c r="B74" s="78" t="s">
        <v>127</v>
      </c>
      <c r="C74" s="74">
        <v>165193</v>
      </c>
      <c r="D74" s="74">
        <f t="shared" si="24"/>
        <v>164635</v>
      </c>
      <c r="E74" s="75">
        <f t="shared" si="1"/>
        <v>0.99662213289909374</v>
      </c>
      <c r="F74" s="74">
        <f t="shared" si="25"/>
        <v>558</v>
      </c>
      <c r="G74" s="75">
        <f t="shared" si="2"/>
        <v>3.3778671009062127E-3</v>
      </c>
      <c r="H74" s="74"/>
      <c r="I74" s="75">
        <f t="shared" si="3"/>
        <v>0</v>
      </c>
      <c r="J74" s="74">
        <v>121</v>
      </c>
      <c r="K74" s="75">
        <f t="shared" si="4"/>
        <v>7.3247655772339017E-4</v>
      </c>
      <c r="L74" s="74">
        <v>107</v>
      </c>
      <c r="M74" s="75">
        <f t="shared" si="5"/>
        <v>6.4772720393721289E-4</v>
      </c>
      <c r="N74" s="74">
        <v>0</v>
      </c>
      <c r="O74" s="75">
        <f t="shared" si="6"/>
        <v>0</v>
      </c>
      <c r="P74" s="74">
        <v>32</v>
      </c>
      <c r="Q74" s="75">
        <f t="shared" si="7"/>
        <v>1.9371280865411973E-4</v>
      </c>
      <c r="R74" s="74">
        <v>30</v>
      </c>
      <c r="S74" s="75">
        <f t="shared" si="8"/>
        <v>1.8160575811323725E-4</v>
      </c>
      <c r="T74" s="74"/>
      <c r="U74" s="75">
        <f t="shared" si="9"/>
        <v>0</v>
      </c>
      <c r="V74" s="74"/>
      <c r="W74" s="75">
        <f t="shared" si="10"/>
        <v>0</v>
      </c>
      <c r="X74" s="74"/>
      <c r="Y74" s="75">
        <f t="shared" si="11"/>
        <v>0</v>
      </c>
      <c r="Z74" s="74"/>
      <c r="AA74" s="75">
        <f t="shared" si="12"/>
        <v>0</v>
      </c>
      <c r="AB74" s="74">
        <v>100</v>
      </c>
      <c r="AC74" s="75">
        <f t="shared" si="13"/>
        <v>6.0535252704412414E-4</v>
      </c>
      <c r="AD74" s="74"/>
      <c r="AE74" s="75">
        <f t="shared" si="14"/>
        <v>0</v>
      </c>
      <c r="AF74" s="74"/>
      <c r="AG74" s="75">
        <f t="shared" si="15"/>
        <v>0</v>
      </c>
      <c r="AH74" s="74"/>
      <c r="AI74" s="75">
        <f t="shared" si="16"/>
        <v>0</v>
      </c>
      <c r="AJ74" s="74"/>
      <c r="AK74" s="75">
        <f t="shared" si="17"/>
        <v>0</v>
      </c>
      <c r="AL74" s="74">
        <v>0</v>
      </c>
      <c r="AM74" s="75">
        <f t="shared" si="18"/>
        <v>0</v>
      </c>
      <c r="AN74" s="74"/>
      <c r="AO74" s="75">
        <f t="shared" si="19"/>
        <v>0</v>
      </c>
      <c r="AP74" s="74"/>
      <c r="AQ74" s="75">
        <f t="shared" si="20"/>
        <v>0</v>
      </c>
      <c r="AR74" s="74">
        <v>168</v>
      </c>
      <c r="AS74" s="75">
        <f t="shared" si="21"/>
        <v>1.0169922454341285E-3</v>
      </c>
      <c r="AT74" s="74"/>
      <c r="AU74" s="75">
        <f t="shared" si="22"/>
        <v>0</v>
      </c>
      <c r="AV74" s="76"/>
      <c r="AW74" s="76"/>
      <c r="AX74" s="76"/>
      <c r="AY74" s="76"/>
      <c r="AZ74" s="76"/>
    </row>
    <row r="75" spans="1:52" ht="13.9">
      <c r="A75" s="136" t="s">
        <v>124</v>
      </c>
      <c r="B75" s="78" t="s">
        <v>125</v>
      </c>
      <c r="C75" s="74">
        <v>155705</v>
      </c>
      <c r="D75" s="74">
        <f t="shared" si="24"/>
        <v>155046</v>
      </c>
      <c r="E75" s="75">
        <f t="shared" si="1"/>
        <v>0.99576763751966857</v>
      </c>
      <c r="F75" s="74">
        <f t="shared" si="25"/>
        <v>659</v>
      </c>
      <c r="G75" s="75">
        <f t="shared" si="2"/>
        <v>4.2323624803313961E-3</v>
      </c>
      <c r="H75" s="74"/>
      <c r="I75" s="75">
        <f t="shared" si="3"/>
        <v>0</v>
      </c>
      <c r="J75" s="74">
        <v>116</v>
      </c>
      <c r="K75" s="75">
        <f t="shared" si="4"/>
        <v>7.4499855495969948E-4</v>
      </c>
      <c r="L75" s="74">
        <v>142</v>
      </c>
      <c r="M75" s="75">
        <f t="shared" si="5"/>
        <v>9.1198098969204582E-4</v>
      </c>
      <c r="N75" s="74">
        <v>0</v>
      </c>
      <c r="O75" s="75">
        <f t="shared" si="6"/>
        <v>0</v>
      </c>
      <c r="P75" s="74">
        <v>72</v>
      </c>
      <c r="Q75" s="75">
        <f t="shared" si="7"/>
        <v>4.6241289618188238E-4</v>
      </c>
      <c r="R75" s="74">
        <v>59</v>
      </c>
      <c r="S75" s="75">
        <f t="shared" si="8"/>
        <v>3.7892167881570921E-4</v>
      </c>
      <c r="T75" s="74"/>
      <c r="U75" s="75">
        <f t="shared" si="9"/>
        <v>0</v>
      </c>
      <c r="V75" s="74"/>
      <c r="W75" s="75">
        <f t="shared" si="10"/>
        <v>0</v>
      </c>
      <c r="X75" s="74"/>
      <c r="Y75" s="75">
        <f t="shared" si="11"/>
        <v>0</v>
      </c>
      <c r="Z75" s="74"/>
      <c r="AA75" s="75">
        <f t="shared" si="12"/>
        <v>0</v>
      </c>
      <c r="AB75" s="74">
        <v>71</v>
      </c>
      <c r="AC75" s="75">
        <f t="shared" si="13"/>
        <v>4.5599049484602291E-4</v>
      </c>
      <c r="AD75" s="74"/>
      <c r="AE75" s="75">
        <f t="shared" si="14"/>
        <v>0</v>
      </c>
      <c r="AF75" s="74"/>
      <c r="AG75" s="75">
        <f t="shared" si="15"/>
        <v>0</v>
      </c>
      <c r="AH75" s="74"/>
      <c r="AI75" s="75">
        <f t="shared" si="16"/>
        <v>0</v>
      </c>
      <c r="AJ75" s="74"/>
      <c r="AK75" s="75">
        <f t="shared" si="17"/>
        <v>0</v>
      </c>
      <c r="AL75" s="74">
        <v>0</v>
      </c>
      <c r="AM75" s="75">
        <f t="shared" si="18"/>
        <v>0</v>
      </c>
      <c r="AN75" s="74"/>
      <c r="AO75" s="75">
        <f t="shared" si="19"/>
        <v>0</v>
      </c>
      <c r="AP75" s="74"/>
      <c r="AQ75" s="75">
        <f t="shared" si="20"/>
        <v>0</v>
      </c>
      <c r="AR75" s="74">
        <v>199</v>
      </c>
      <c r="AS75" s="75">
        <f t="shared" si="21"/>
        <v>1.2780578658360361E-3</v>
      </c>
      <c r="AT75" s="74"/>
      <c r="AU75" s="75">
        <f t="shared" si="22"/>
        <v>0</v>
      </c>
      <c r="AV75" s="76"/>
      <c r="AW75" s="76"/>
      <c r="AX75" s="76"/>
      <c r="AY75" s="76"/>
      <c r="AZ75" s="76"/>
    </row>
    <row r="76" spans="1:52" ht="13.9">
      <c r="A76" s="136" t="s">
        <v>124</v>
      </c>
      <c r="B76" s="78" t="s">
        <v>138</v>
      </c>
      <c r="C76" s="74">
        <v>170675</v>
      </c>
      <c r="D76" s="74">
        <f t="shared" si="24"/>
        <v>169978</v>
      </c>
      <c r="E76" s="75">
        <f t="shared" si="1"/>
        <v>0.99591621502856309</v>
      </c>
      <c r="F76" s="74">
        <f t="shared" si="25"/>
        <v>697</v>
      </c>
      <c r="G76" s="75">
        <f t="shared" si="2"/>
        <v>4.0837849714369413E-3</v>
      </c>
      <c r="H76" s="74"/>
      <c r="I76" s="75">
        <f t="shared" si="3"/>
        <v>0</v>
      </c>
      <c r="J76" s="74">
        <v>127</v>
      </c>
      <c r="K76" s="75">
        <f t="shared" si="4"/>
        <v>7.4410429178262778E-4</v>
      </c>
      <c r="L76" s="74">
        <v>177</v>
      </c>
      <c r="M76" s="75">
        <f t="shared" si="5"/>
        <v>1.0370587373663396E-3</v>
      </c>
      <c r="N76" s="74">
        <v>0</v>
      </c>
      <c r="O76" s="75">
        <f t="shared" si="6"/>
        <v>0</v>
      </c>
      <c r="P76" s="74">
        <v>76</v>
      </c>
      <c r="Q76" s="75">
        <f t="shared" si="7"/>
        <v>4.4529075728724185E-4</v>
      </c>
      <c r="R76" s="74">
        <v>28</v>
      </c>
      <c r="S76" s="75">
        <f t="shared" si="8"/>
        <v>1.6405448952687857E-4</v>
      </c>
      <c r="T76" s="74"/>
      <c r="U76" s="75">
        <f t="shared" si="9"/>
        <v>0</v>
      </c>
      <c r="V76" s="74"/>
      <c r="W76" s="75">
        <f t="shared" si="10"/>
        <v>0</v>
      </c>
      <c r="X76" s="74"/>
      <c r="Y76" s="75">
        <f t="shared" si="11"/>
        <v>0</v>
      </c>
      <c r="Z76" s="74"/>
      <c r="AA76" s="75">
        <f t="shared" si="12"/>
        <v>0</v>
      </c>
      <c r="AB76" s="74">
        <v>86</v>
      </c>
      <c r="AC76" s="75">
        <f t="shared" si="13"/>
        <v>5.0388164640398413E-4</v>
      </c>
      <c r="AD76" s="74"/>
      <c r="AE76" s="75">
        <f t="shared" si="14"/>
        <v>0</v>
      </c>
      <c r="AF76" s="74"/>
      <c r="AG76" s="75">
        <f t="shared" si="15"/>
        <v>0</v>
      </c>
      <c r="AH76" s="74"/>
      <c r="AI76" s="75">
        <f t="shared" si="16"/>
        <v>0</v>
      </c>
      <c r="AJ76" s="74"/>
      <c r="AK76" s="75">
        <f t="shared" si="17"/>
        <v>0</v>
      </c>
      <c r="AL76" s="74">
        <v>0</v>
      </c>
      <c r="AM76" s="75">
        <f t="shared" si="18"/>
        <v>0</v>
      </c>
      <c r="AN76" s="74"/>
      <c r="AO76" s="75">
        <f t="shared" si="19"/>
        <v>0</v>
      </c>
      <c r="AP76" s="74"/>
      <c r="AQ76" s="75">
        <f t="shared" si="20"/>
        <v>0</v>
      </c>
      <c r="AR76" s="74">
        <v>203</v>
      </c>
      <c r="AS76" s="75">
        <f t="shared" si="21"/>
        <v>1.1893950490698697E-3</v>
      </c>
      <c r="AT76" s="74"/>
      <c r="AU76" s="75">
        <f t="shared" si="22"/>
        <v>0</v>
      </c>
      <c r="AV76" s="76"/>
      <c r="AW76" s="76"/>
      <c r="AX76" s="76"/>
      <c r="AY76" s="76"/>
      <c r="AZ76" s="76"/>
    </row>
    <row r="77" spans="1:52" ht="13.9">
      <c r="A77" s="136" t="s">
        <v>124</v>
      </c>
      <c r="B77" s="78" t="s">
        <v>147</v>
      </c>
      <c r="C77" s="74">
        <v>176936</v>
      </c>
      <c r="D77" s="74">
        <f t="shared" si="24"/>
        <v>176189</v>
      </c>
      <c r="E77" s="75">
        <f t="shared" si="1"/>
        <v>0.99577813446669983</v>
      </c>
      <c r="F77" s="74">
        <f t="shared" si="25"/>
        <v>747</v>
      </c>
      <c r="G77" s="75">
        <f t="shared" si="2"/>
        <v>4.2218655333001766E-3</v>
      </c>
      <c r="H77" s="74"/>
      <c r="I77" s="75">
        <f t="shared" si="3"/>
        <v>0</v>
      </c>
      <c r="J77" s="74">
        <v>141</v>
      </c>
      <c r="K77" s="75">
        <f t="shared" si="4"/>
        <v>7.9689831351449116E-4</v>
      </c>
      <c r="L77" s="74">
        <v>182</v>
      </c>
      <c r="M77" s="75">
        <f t="shared" si="5"/>
        <v>1.0286205181534566E-3</v>
      </c>
      <c r="N77" s="74">
        <v>0</v>
      </c>
      <c r="O77" s="75">
        <f t="shared" si="6"/>
        <v>0</v>
      </c>
      <c r="P77" s="74">
        <v>135</v>
      </c>
      <c r="Q77" s="75">
        <f t="shared" si="7"/>
        <v>7.629877469819596E-4</v>
      </c>
      <c r="R77" s="74">
        <v>0</v>
      </c>
      <c r="S77" s="75">
        <f t="shared" si="8"/>
        <v>0</v>
      </c>
      <c r="T77" s="74"/>
      <c r="U77" s="75">
        <f t="shared" si="9"/>
        <v>0</v>
      </c>
      <c r="V77" s="74"/>
      <c r="W77" s="75">
        <f t="shared" si="10"/>
        <v>0</v>
      </c>
      <c r="X77" s="74"/>
      <c r="Y77" s="75">
        <f t="shared" si="11"/>
        <v>0</v>
      </c>
      <c r="Z77" s="74"/>
      <c r="AA77" s="75">
        <f t="shared" si="12"/>
        <v>0</v>
      </c>
      <c r="AB77" s="74">
        <v>95</v>
      </c>
      <c r="AC77" s="75">
        <f t="shared" si="13"/>
        <v>5.3691730343174938E-4</v>
      </c>
      <c r="AD77" s="74"/>
      <c r="AE77" s="75">
        <f t="shared" si="14"/>
        <v>0</v>
      </c>
      <c r="AF77" s="74"/>
      <c r="AG77" s="75">
        <f t="shared" si="15"/>
        <v>0</v>
      </c>
      <c r="AH77" s="74"/>
      <c r="AI77" s="75">
        <f t="shared" si="16"/>
        <v>0</v>
      </c>
      <c r="AJ77" s="74"/>
      <c r="AK77" s="75">
        <f t="shared" si="17"/>
        <v>0</v>
      </c>
      <c r="AL77" s="74">
        <v>0</v>
      </c>
      <c r="AM77" s="75">
        <f t="shared" si="18"/>
        <v>0</v>
      </c>
      <c r="AN77" s="74"/>
      <c r="AO77" s="75">
        <f t="shared" si="19"/>
        <v>0</v>
      </c>
      <c r="AP77" s="74"/>
      <c r="AQ77" s="75">
        <f t="shared" si="20"/>
        <v>0</v>
      </c>
      <c r="AR77" s="74">
        <v>194</v>
      </c>
      <c r="AS77" s="75">
        <f t="shared" si="21"/>
        <v>1.0964416512185197E-3</v>
      </c>
      <c r="AT77" s="74"/>
      <c r="AU77" s="75">
        <f t="shared" si="22"/>
        <v>0</v>
      </c>
      <c r="AV77" s="76"/>
      <c r="AW77" s="76"/>
      <c r="AX77" s="76"/>
      <c r="AY77" s="76"/>
      <c r="AZ77" s="76"/>
    </row>
    <row r="78" spans="1:52" ht="13.9">
      <c r="A78" s="136" t="s">
        <v>124</v>
      </c>
      <c r="B78" s="78" t="s">
        <v>133</v>
      </c>
      <c r="C78" s="74">
        <v>163413</v>
      </c>
      <c r="D78" s="74">
        <f t="shared" si="24"/>
        <v>162568</v>
      </c>
      <c r="E78" s="75">
        <f t="shared" si="1"/>
        <v>0.9948290527681396</v>
      </c>
      <c r="F78" s="74">
        <f t="shared" si="25"/>
        <v>845</v>
      </c>
      <c r="G78" s="75">
        <f t="shared" si="2"/>
        <v>5.1709472318603785E-3</v>
      </c>
      <c r="H78" s="74"/>
      <c r="I78" s="75">
        <f t="shared" si="3"/>
        <v>0</v>
      </c>
      <c r="J78" s="74">
        <v>150</v>
      </c>
      <c r="K78" s="75">
        <f t="shared" si="4"/>
        <v>9.179196269574636E-4</v>
      </c>
      <c r="L78" s="74">
        <v>171</v>
      </c>
      <c r="M78" s="75">
        <f t="shared" si="5"/>
        <v>1.0464283747315085E-3</v>
      </c>
      <c r="N78" s="74">
        <v>0</v>
      </c>
      <c r="O78" s="75">
        <f t="shared" si="6"/>
        <v>0</v>
      </c>
      <c r="P78" s="74">
        <v>93</v>
      </c>
      <c r="Q78" s="75">
        <f t="shared" si="7"/>
        <v>5.6911016871362744E-4</v>
      </c>
      <c r="R78" s="74">
        <v>69</v>
      </c>
      <c r="S78" s="75">
        <f t="shared" si="8"/>
        <v>4.2224302840043325E-4</v>
      </c>
      <c r="T78" s="74"/>
      <c r="U78" s="75">
        <f t="shared" si="9"/>
        <v>0</v>
      </c>
      <c r="V78" s="74"/>
      <c r="W78" s="75">
        <f t="shared" si="10"/>
        <v>0</v>
      </c>
      <c r="X78" s="74"/>
      <c r="Y78" s="75">
        <f t="shared" si="11"/>
        <v>0</v>
      </c>
      <c r="Z78" s="74"/>
      <c r="AA78" s="75">
        <f t="shared" si="12"/>
        <v>0</v>
      </c>
      <c r="AB78" s="74">
        <v>98</v>
      </c>
      <c r="AC78" s="75">
        <f t="shared" si="13"/>
        <v>5.997074896122096E-4</v>
      </c>
      <c r="AD78" s="74"/>
      <c r="AE78" s="75">
        <f t="shared" si="14"/>
        <v>0</v>
      </c>
      <c r="AF78" s="74"/>
      <c r="AG78" s="75">
        <f t="shared" si="15"/>
        <v>0</v>
      </c>
      <c r="AH78" s="74"/>
      <c r="AI78" s="75">
        <f t="shared" si="16"/>
        <v>0</v>
      </c>
      <c r="AJ78" s="74"/>
      <c r="AK78" s="75">
        <f t="shared" si="17"/>
        <v>0</v>
      </c>
      <c r="AL78" s="74">
        <v>0</v>
      </c>
      <c r="AM78" s="75">
        <f t="shared" si="18"/>
        <v>0</v>
      </c>
      <c r="AN78" s="74"/>
      <c r="AO78" s="75">
        <f t="shared" si="19"/>
        <v>0</v>
      </c>
      <c r="AP78" s="74"/>
      <c r="AQ78" s="75">
        <f t="shared" si="20"/>
        <v>0</v>
      </c>
      <c r="AR78" s="74">
        <v>264</v>
      </c>
      <c r="AS78" s="75">
        <f t="shared" si="21"/>
        <v>1.615538543445136E-3</v>
      </c>
      <c r="AT78" s="74"/>
      <c r="AU78" s="75">
        <f t="shared" si="22"/>
        <v>0</v>
      </c>
      <c r="AV78" s="76"/>
      <c r="AW78" s="76"/>
      <c r="AX78" s="76"/>
      <c r="AY78" s="76"/>
      <c r="AZ78" s="76"/>
    </row>
    <row r="79" spans="1:52" ht="13.9">
      <c r="A79" s="136" t="s">
        <v>124</v>
      </c>
      <c r="B79" s="79" t="s">
        <v>134</v>
      </c>
      <c r="C79" s="74">
        <v>242203</v>
      </c>
      <c r="D79" s="74">
        <f t="shared" si="24"/>
        <v>240479</v>
      </c>
      <c r="E79" s="75">
        <f t="shared" si="1"/>
        <v>0.99288200393884474</v>
      </c>
      <c r="F79" s="74">
        <f t="shared" si="25"/>
        <v>1724</v>
      </c>
      <c r="G79" s="75">
        <f t="shared" si="2"/>
        <v>7.1179960611553123E-3</v>
      </c>
      <c r="H79" s="74"/>
      <c r="I79" s="75">
        <f t="shared" si="3"/>
        <v>0</v>
      </c>
      <c r="J79" s="74">
        <v>235</v>
      </c>
      <c r="K79" s="75">
        <f t="shared" si="4"/>
        <v>9.7026048397418692E-4</v>
      </c>
      <c r="L79" s="74">
        <v>247</v>
      </c>
      <c r="M79" s="75">
        <f t="shared" si="5"/>
        <v>1.0198057001771241E-3</v>
      </c>
      <c r="N79" s="74">
        <v>0</v>
      </c>
      <c r="O79" s="75">
        <f t="shared" si="6"/>
        <v>0</v>
      </c>
      <c r="P79" s="74">
        <v>153</v>
      </c>
      <c r="Q79" s="75">
        <f t="shared" si="7"/>
        <v>6.3170150658744932E-4</v>
      </c>
      <c r="R79" s="74">
        <v>118</v>
      </c>
      <c r="S79" s="75">
        <f t="shared" si="8"/>
        <v>4.8719462599554916E-4</v>
      </c>
      <c r="T79" s="74"/>
      <c r="U79" s="75">
        <f t="shared" si="9"/>
        <v>0</v>
      </c>
      <c r="V79" s="74"/>
      <c r="W79" s="75">
        <f t="shared" si="10"/>
        <v>0</v>
      </c>
      <c r="X79" s="74"/>
      <c r="Y79" s="75">
        <f t="shared" si="11"/>
        <v>0</v>
      </c>
      <c r="Z79" s="74"/>
      <c r="AA79" s="75">
        <f t="shared" si="12"/>
        <v>0</v>
      </c>
      <c r="AB79" s="74">
        <v>189</v>
      </c>
      <c r="AC79" s="75">
        <f t="shared" si="13"/>
        <v>7.8033715519626099E-4</v>
      </c>
      <c r="AD79" s="74"/>
      <c r="AE79" s="75">
        <f t="shared" si="14"/>
        <v>0</v>
      </c>
      <c r="AF79" s="74"/>
      <c r="AG79" s="75">
        <f t="shared" si="15"/>
        <v>0</v>
      </c>
      <c r="AH79" s="74"/>
      <c r="AI79" s="75">
        <f t="shared" si="16"/>
        <v>0</v>
      </c>
      <c r="AJ79" s="74"/>
      <c r="AK79" s="75">
        <f t="shared" si="17"/>
        <v>0</v>
      </c>
      <c r="AL79" s="74">
        <v>0</v>
      </c>
      <c r="AM79" s="75">
        <f t="shared" si="18"/>
        <v>0</v>
      </c>
      <c r="AN79" s="74"/>
      <c r="AO79" s="75">
        <f t="shared" si="19"/>
        <v>0</v>
      </c>
      <c r="AP79" s="74"/>
      <c r="AQ79" s="75">
        <f t="shared" si="20"/>
        <v>0</v>
      </c>
      <c r="AR79" s="74">
        <v>782</v>
      </c>
      <c r="AS79" s="75">
        <f t="shared" si="21"/>
        <v>3.2286965892247411E-3</v>
      </c>
      <c r="AT79" s="74"/>
      <c r="AU79" s="75">
        <f t="shared" si="22"/>
        <v>0</v>
      </c>
      <c r="AV79" s="76"/>
      <c r="AW79" s="76"/>
      <c r="AX79" s="76"/>
      <c r="AY79" s="76"/>
      <c r="AZ79" s="76"/>
    </row>
    <row r="80" spans="1:52" ht="13.9">
      <c r="A80" s="136" t="s">
        <v>128</v>
      </c>
      <c r="B80" s="73" t="s">
        <v>126</v>
      </c>
      <c r="C80" s="74"/>
      <c r="D80" s="74"/>
      <c r="E80" s="75" t="e">
        <f t="shared" si="1"/>
        <v>#DIV/0!</v>
      </c>
      <c r="F80" s="74"/>
      <c r="G80" s="75" t="e">
        <f t="shared" si="2"/>
        <v>#DIV/0!</v>
      </c>
      <c r="H80" s="74"/>
      <c r="I80" s="75" t="e">
        <f t="shared" si="3"/>
        <v>#DIV/0!</v>
      </c>
      <c r="J80" s="74">
        <v>0</v>
      </c>
      <c r="K80" s="75" t="e">
        <f t="shared" si="4"/>
        <v>#DIV/0!</v>
      </c>
      <c r="L80" s="74">
        <v>0</v>
      </c>
      <c r="M80" s="75" t="e">
        <f t="shared" si="5"/>
        <v>#DIV/0!</v>
      </c>
      <c r="N80" s="74">
        <v>0</v>
      </c>
      <c r="O80" s="75" t="e">
        <f t="shared" si="6"/>
        <v>#DIV/0!</v>
      </c>
      <c r="P80" s="74">
        <v>0</v>
      </c>
      <c r="Q80" s="75" t="e">
        <f t="shared" si="7"/>
        <v>#DIV/0!</v>
      </c>
      <c r="R80" s="74">
        <v>0</v>
      </c>
      <c r="S80" s="75" t="e">
        <f t="shared" si="8"/>
        <v>#DIV/0!</v>
      </c>
      <c r="T80" s="74"/>
      <c r="U80" s="75" t="e">
        <f t="shared" si="9"/>
        <v>#DIV/0!</v>
      </c>
      <c r="V80" s="74"/>
      <c r="W80" s="75" t="e">
        <f t="shared" si="10"/>
        <v>#DIV/0!</v>
      </c>
      <c r="X80" s="74"/>
      <c r="Y80" s="75" t="e">
        <f t="shared" si="11"/>
        <v>#DIV/0!</v>
      </c>
      <c r="Z80" s="74"/>
      <c r="AA80" s="75" t="e">
        <f t="shared" si="12"/>
        <v>#DIV/0!</v>
      </c>
      <c r="AB80" s="74">
        <v>0</v>
      </c>
      <c r="AC80" s="75" t="e">
        <f t="shared" si="13"/>
        <v>#DIV/0!</v>
      </c>
      <c r="AD80" s="74"/>
      <c r="AE80" s="75" t="e">
        <f t="shared" si="14"/>
        <v>#DIV/0!</v>
      </c>
      <c r="AF80" s="74"/>
      <c r="AG80" s="75" t="e">
        <f t="shared" si="15"/>
        <v>#DIV/0!</v>
      </c>
      <c r="AH80" s="74"/>
      <c r="AI80" s="75">
        <f t="shared" si="16"/>
        <v>0</v>
      </c>
      <c r="AJ80" s="74"/>
      <c r="AK80" s="75" t="e">
        <f t="shared" si="17"/>
        <v>#DIV/0!</v>
      </c>
      <c r="AL80" s="74">
        <v>0</v>
      </c>
      <c r="AM80" s="75" t="e">
        <f t="shared" si="18"/>
        <v>#DIV/0!</v>
      </c>
      <c r="AN80" s="74"/>
      <c r="AO80" s="75" t="e">
        <f t="shared" si="19"/>
        <v>#DIV/0!</v>
      </c>
      <c r="AP80" s="74"/>
      <c r="AQ80" s="75" t="e">
        <f t="shared" si="20"/>
        <v>#DIV/0!</v>
      </c>
      <c r="AR80" s="74">
        <v>0</v>
      </c>
      <c r="AS80" s="75" t="e">
        <f t="shared" si="21"/>
        <v>#DIV/0!</v>
      </c>
      <c r="AT80" s="74"/>
      <c r="AU80" s="75" t="e">
        <f t="shared" si="22"/>
        <v>#DIV/0!</v>
      </c>
      <c r="AV80" s="76"/>
      <c r="AW80" s="76"/>
      <c r="AX80" s="76"/>
      <c r="AY80" s="76"/>
      <c r="AZ80" s="76"/>
    </row>
    <row r="81" spans="1:52" ht="13.9">
      <c r="A81" s="136" t="s">
        <v>128</v>
      </c>
      <c r="B81" s="73" t="s">
        <v>131</v>
      </c>
      <c r="C81" s="74">
        <v>71594</v>
      </c>
      <c r="D81" s="74">
        <f t="shared" ref="D81:D137" si="26">C81-R81-J81-L81-P81-AB81-AR81-AL81</f>
        <v>71534</v>
      </c>
      <c r="E81" s="75">
        <f t="shared" si="1"/>
        <v>0.99916194094477195</v>
      </c>
      <c r="F81" s="74">
        <f t="shared" ref="F81:F137" si="27">C81-D81</f>
        <v>60</v>
      </c>
      <c r="G81" s="75">
        <f t="shared" si="2"/>
        <v>8.3805905522809179E-4</v>
      </c>
      <c r="H81" s="74"/>
      <c r="I81" s="75">
        <f t="shared" si="3"/>
        <v>0</v>
      </c>
      <c r="J81" s="74">
        <v>33</v>
      </c>
      <c r="K81" s="75">
        <f t="shared" si="4"/>
        <v>4.6093248037545046E-4</v>
      </c>
      <c r="L81" s="74">
        <v>1</v>
      </c>
      <c r="M81" s="75">
        <f t="shared" si="5"/>
        <v>1.3967650920468195E-5</v>
      </c>
      <c r="N81" s="74">
        <v>0</v>
      </c>
      <c r="O81" s="75">
        <f t="shared" si="6"/>
        <v>0</v>
      </c>
      <c r="P81" s="74">
        <v>0</v>
      </c>
      <c r="Q81" s="75">
        <f t="shared" si="7"/>
        <v>0</v>
      </c>
      <c r="R81" s="74">
        <v>0</v>
      </c>
      <c r="S81" s="75">
        <f t="shared" si="8"/>
        <v>0</v>
      </c>
      <c r="T81" s="74"/>
      <c r="U81" s="75">
        <f t="shared" si="9"/>
        <v>0</v>
      </c>
      <c r="V81" s="74"/>
      <c r="W81" s="75">
        <f t="shared" si="10"/>
        <v>0</v>
      </c>
      <c r="X81" s="74"/>
      <c r="Y81" s="75">
        <f t="shared" si="11"/>
        <v>0</v>
      </c>
      <c r="Z81" s="74"/>
      <c r="AA81" s="75">
        <f t="shared" si="12"/>
        <v>0</v>
      </c>
      <c r="AB81" s="74">
        <v>26</v>
      </c>
      <c r="AC81" s="75">
        <f t="shared" si="13"/>
        <v>3.631589239321731E-4</v>
      </c>
      <c r="AD81" s="74"/>
      <c r="AE81" s="75">
        <f t="shared" si="14"/>
        <v>0</v>
      </c>
      <c r="AF81" s="74"/>
      <c r="AG81" s="75">
        <f t="shared" si="15"/>
        <v>0</v>
      </c>
      <c r="AH81" s="74"/>
      <c r="AI81" s="75">
        <f t="shared" si="16"/>
        <v>0</v>
      </c>
      <c r="AJ81" s="74"/>
      <c r="AK81" s="75">
        <f t="shared" si="17"/>
        <v>0</v>
      </c>
      <c r="AL81" s="74">
        <v>0</v>
      </c>
      <c r="AM81" s="75">
        <f t="shared" si="18"/>
        <v>0</v>
      </c>
      <c r="AN81" s="74"/>
      <c r="AO81" s="75">
        <f t="shared" si="19"/>
        <v>0</v>
      </c>
      <c r="AP81" s="74"/>
      <c r="AQ81" s="75">
        <f t="shared" si="20"/>
        <v>0</v>
      </c>
      <c r="AR81" s="74">
        <v>0</v>
      </c>
      <c r="AS81" s="75">
        <f t="shared" si="21"/>
        <v>0</v>
      </c>
      <c r="AT81" s="74"/>
      <c r="AU81" s="75">
        <f t="shared" si="22"/>
        <v>0</v>
      </c>
      <c r="AV81" s="76"/>
      <c r="AW81" s="76"/>
      <c r="AX81" s="76"/>
      <c r="AY81" s="76"/>
      <c r="AZ81" s="76"/>
    </row>
    <row r="82" spans="1:52" ht="13.9">
      <c r="A82" s="136" t="s">
        <v>128</v>
      </c>
      <c r="B82" s="73" t="s">
        <v>127</v>
      </c>
      <c r="C82" s="74">
        <v>117846</v>
      </c>
      <c r="D82" s="74">
        <f t="shared" si="26"/>
        <v>117505</v>
      </c>
      <c r="E82" s="75">
        <f t="shared" si="1"/>
        <v>0.99710639308928606</v>
      </c>
      <c r="F82" s="74">
        <f t="shared" si="27"/>
        <v>341</v>
      </c>
      <c r="G82" s="75">
        <f t="shared" si="2"/>
        <v>2.8936069107139825E-3</v>
      </c>
      <c r="H82" s="74"/>
      <c r="I82" s="75">
        <f t="shared" si="3"/>
        <v>0</v>
      </c>
      <c r="J82" s="74">
        <v>121</v>
      </c>
      <c r="K82" s="75">
        <f t="shared" si="4"/>
        <v>1.0267637425114132E-3</v>
      </c>
      <c r="L82" s="74">
        <v>66</v>
      </c>
      <c r="M82" s="75">
        <f t="shared" si="5"/>
        <v>5.6005295046077086E-4</v>
      </c>
      <c r="N82" s="74">
        <v>0</v>
      </c>
      <c r="O82" s="75">
        <f t="shared" si="6"/>
        <v>0</v>
      </c>
      <c r="P82" s="74">
        <v>13</v>
      </c>
      <c r="Q82" s="75">
        <f t="shared" si="7"/>
        <v>1.1031345993924274E-4</v>
      </c>
      <c r="R82" s="74">
        <v>0</v>
      </c>
      <c r="S82" s="75">
        <f t="shared" si="8"/>
        <v>0</v>
      </c>
      <c r="T82" s="74"/>
      <c r="U82" s="75">
        <f t="shared" si="9"/>
        <v>0</v>
      </c>
      <c r="V82" s="74"/>
      <c r="W82" s="75">
        <f t="shared" si="10"/>
        <v>0</v>
      </c>
      <c r="X82" s="74"/>
      <c r="Y82" s="75">
        <f t="shared" si="11"/>
        <v>0</v>
      </c>
      <c r="Z82" s="74"/>
      <c r="AA82" s="75">
        <f t="shared" si="12"/>
        <v>0</v>
      </c>
      <c r="AB82" s="74">
        <v>83</v>
      </c>
      <c r="AC82" s="75">
        <f t="shared" si="13"/>
        <v>7.0430901345824208E-4</v>
      </c>
      <c r="AD82" s="74"/>
      <c r="AE82" s="75">
        <f t="shared" si="14"/>
        <v>0</v>
      </c>
      <c r="AF82" s="74"/>
      <c r="AG82" s="75">
        <f t="shared" si="15"/>
        <v>0</v>
      </c>
      <c r="AH82" s="74"/>
      <c r="AI82" s="75">
        <f t="shared" si="16"/>
        <v>0</v>
      </c>
      <c r="AJ82" s="74"/>
      <c r="AK82" s="75">
        <f t="shared" si="17"/>
        <v>0</v>
      </c>
      <c r="AL82" s="74">
        <v>0</v>
      </c>
      <c r="AM82" s="75">
        <f t="shared" si="18"/>
        <v>0</v>
      </c>
      <c r="AN82" s="74"/>
      <c r="AO82" s="75">
        <f t="shared" si="19"/>
        <v>0</v>
      </c>
      <c r="AP82" s="74"/>
      <c r="AQ82" s="75">
        <f t="shared" si="20"/>
        <v>0</v>
      </c>
      <c r="AR82" s="74">
        <v>58</v>
      </c>
      <c r="AS82" s="75">
        <f t="shared" si="21"/>
        <v>4.9216774434431378E-4</v>
      </c>
      <c r="AT82" s="74"/>
      <c r="AU82" s="75">
        <f t="shared" si="22"/>
        <v>0</v>
      </c>
      <c r="AV82" s="76"/>
      <c r="AW82" s="76"/>
      <c r="AX82" s="76"/>
      <c r="AY82" s="76"/>
      <c r="AZ82" s="76"/>
    </row>
    <row r="83" spans="1:52" ht="13.9">
      <c r="A83" s="136" t="s">
        <v>128</v>
      </c>
      <c r="B83" s="73" t="s">
        <v>125</v>
      </c>
      <c r="C83" s="74">
        <v>160472</v>
      </c>
      <c r="D83" s="74">
        <f t="shared" si="26"/>
        <v>159848</v>
      </c>
      <c r="E83" s="75">
        <f t="shared" si="1"/>
        <v>0.99611147116007781</v>
      </c>
      <c r="F83" s="74">
        <f t="shared" si="27"/>
        <v>624</v>
      </c>
      <c r="G83" s="75">
        <f t="shared" si="2"/>
        <v>3.8885288399222295E-3</v>
      </c>
      <c r="H83" s="74"/>
      <c r="I83" s="75">
        <f t="shared" si="3"/>
        <v>0</v>
      </c>
      <c r="J83" s="74">
        <v>182</v>
      </c>
      <c r="K83" s="75">
        <f t="shared" si="4"/>
        <v>1.1341542449773169E-3</v>
      </c>
      <c r="L83" s="74">
        <v>101</v>
      </c>
      <c r="M83" s="75">
        <f t="shared" si="5"/>
        <v>6.2939328979510448E-4</v>
      </c>
      <c r="N83" s="74">
        <v>0</v>
      </c>
      <c r="O83" s="75">
        <f t="shared" si="6"/>
        <v>0</v>
      </c>
      <c r="P83" s="74">
        <v>56</v>
      </c>
      <c r="Q83" s="75">
        <f t="shared" si="7"/>
        <v>3.4897053691609751E-4</v>
      </c>
      <c r="R83" s="74">
        <v>15</v>
      </c>
      <c r="S83" s="75">
        <f t="shared" si="8"/>
        <v>9.3474250959668973E-5</v>
      </c>
      <c r="T83" s="74"/>
      <c r="U83" s="75">
        <f t="shared" si="9"/>
        <v>0</v>
      </c>
      <c r="V83" s="74"/>
      <c r="W83" s="75">
        <f t="shared" si="10"/>
        <v>0</v>
      </c>
      <c r="X83" s="74"/>
      <c r="Y83" s="75">
        <f t="shared" si="11"/>
        <v>0</v>
      </c>
      <c r="Z83" s="74"/>
      <c r="AA83" s="75">
        <f t="shared" si="12"/>
        <v>0</v>
      </c>
      <c r="AB83" s="74">
        <v>141</v>
      </c>
      <c r="AC83" s="75">
        <f t="shared" si="13"/>
        <v>8.7865795902088834E-4</v>
      </c>
      <c r="AD83" s="74"/>
      <c r="AE83" s="75">
        <f t="shared" si="14"/>
        <v>0</v>
      </c>
      <c r="AF83" s="74"/>
      <c r="AG83" s="75">
        <f t="shared" si="15"/>
        <v>0</v>
      </c>
      <c r="AH83" s="74"/>
      <c r="AI83" s="75">
        <f t="shared" si="16"/>
        <v>0</v>
      </c>
      <c r="AJ83" s="74"/>
      <c r="AK83" s="75">
        <f t="shared" si="17"/>
        <v>0</v>
      </c>
      <c r="AL83" s="74">
        <v>0</v>
      </c>
      <c r="AM83" s="75">
        <f t="shared" si="18"/>
        <v>0</v>
      </c>
      <c r="AN83" s="74"/>
      <c r="AO83" s="75">
        <f t="shared" si="19"/>
        <v>0</v>
      </c>
      <c r="AP83" s="74"/>
      <c r="AQ83" s="75">
        <f t="shared" si="20"/>
        <v>0</v>
      </c>
      <c r="AR83" s="74">
        <v>129</v>
      </c>
      <c r="AS83" s="75">
        <f t="shared" si="21"/>
        <v>8.0387855825315318E-4</v>
      </c>
      <c r="AT83" s="74"/>
      <c r="AU83" s="75">
        <f t="shared" si="22"/>
        <v>0</v>
      </c>
      <c r="AV83" s="76"/>
      <c r="AW83" s="76"/>
      <c r="AX83" s="76"/>
      <c r="AY83" s="76"/>
      <c r="AZ83" s="76"/>
    </row>
    <row r="84" spans="1:52" ht="13.9">
      <c r="A84" s="136" t="s">
        <v>128</v>
      </c>
      <c r="B84" s="73" t="s">
        <v>138</v>
      </c>
      <c r="C84" s="74">
        <v>195440</v>
      </c>
      <c r="D84" s="74">
        <f t="shared" si="26"/>
        <v>194696</v>
      </c>
      <c r="E84" s="75">
        <f t="shared" si="1"/>
        <v>0.99619320507572662</v>
      </c>
      <c r="F84" s="74">
        <f t="shared" si="27"/>
        <v>744</v>
      </c>
      <c r="G84" s="75">
        <f t="shared" si="2"/>
        <v>3.8067949242734343E-3</v>
      </c>
      <c r="H84" s="74"/>
      <c r="I84" s="75">
        <f t="shared" si="3"/>
        <v>0</v>
      </c>
      <c r="J84" s="74">
        <v>192</v>
      </c>
      <c r="K84" s="75">
        <f t="shared" si="4"/>
        <v>9.8239869013507972E-4</v>
      </c>
      <c r="L84" s="74">
        <v>130</v>
      </c>
      <c r="M84" s="75">
        <f t="shared" si="5"/>
        <v>6.6516577977896027E-4</v>
      </c>
      <c r="N84" s="74">
        <v>0</v>
      </c>
      <c r="O84" s="75">
        <f t="shared" si="6"/>
        <v>0</v>
      </c>
      <c r="P84" s="74">
        <v>67</v>
      </c>
      <c r="Q84" s="75">
        <f t="shared" si="7"/>
        <v>3.4281620957838722E-4</v>
      </c>
      <c r="R84" s="74">
        <v>21</v>
      </c>
      <c r="S84" s="75">
        <f t="shared" si="8"/>
        <v>1.0744985673352435E-4</v>
      </c>
      <c r="T84" s="74"/>
      <c r="U84" s="75">
        <f t="shared" si="9"/>
        <v>0</v>
      </c>
      <c r="V84" s="74"/>
      <c r="W84" s="75">
        <f t="shared" si="10"/>
        <v>0</v>
      </c>
      <c r="X84" s="74"/>
      <c r="Y84" s="75">
        <f t="shared" si="11"/>
        <v>0</v>
      </c>
      <c r="Z84" s="74"/>
      <c r="AA84" s="75">
        <f t="shared" si="12"/>
        <v>0</v>
      </c>
      <c r="AB84" s="74">
        <v>139</v>
      </c>
      <c r="AC84" s="75">
        <f t="shared" si="13"/>
        <v>7.1121571837904219E-4</v>
      </c>
      <c r="AD84" s="74"/>
      <c r="AE84" s="75">
        <f t="shared" si="14"/>
        <v>0</v>
      </c>
      <c r="AF84" s="74"/>
      <c r="AG84" s="75">
        <f t="shared" si="15"/>
        <v>0</v>
      </c>
      <c r="AH84" s="74"/>
      <c r="AI84" s="75">
        <f t="shared" si="16"/>
        <v>0</v>
      </c>
      <c r="AJ84" s="74"/>
      <c r="AK84" s="75">
        <f t="shared" si="17"/>
        <v>0</v>
      </c>
      <c r="AL84" s="74">
        <v>0</v>
      </c>
      <c r="AM84" s="75">
        <f t="shared" si="18"/>
        <v>0</v>
      </c>
      <c r="AN84" s="74"/>
      <c r="AO84" s="75">
        <f t="shared" si="19"/>
        <v>0</v>
      </c>
      <c r="AP84" s="74"/>
      <c r="AQ84" s="75">
        <f t="shared" si="20"/>
        <v>0</v>
      </c>
      <c r="AR84" s="74">
        <v>195</v>
      </c>
      <c r="AS84" s="75">
        <f t="shared" si="21"/>
        <v>9.977486696684404E-4</v>
      </c>
      <c r="AT84" s="74"/>
      <c r="AU84" s="75">
        <f t="shared" si="22"/>
        <v>0</v>
      </c>
      <c r="AV84" s="76"/>
      <c r="AW84" s="76"/>
      <c r="AX84" s="76"/>
      <c r="AY84" s="76"/>
      <c r="AZ84" s="76"/>
    </row>
    <row r="85" spans="1:52" ht="13.9">
      <c r="A85" s="136" t="s">
        <v>128</v>
      </c>
      <c r="B85" s="73" t="s">
        <v>147</v>
      </c>
      <c r="C85" s="74">
        <v>225943</v>
      </c>
      <c r="D85" s="74">
        <f t="shared" si="26"/>
        <v>224790</v>
      </c>
      <c r="E85" s="75">
        <f t="shared" si="1"/>
        <v>0.99489694303430509</v>
      </c>
      <c r="F85" s="74">
        <f t="shared" si="27"/>
        <v>1153</v>
      </c>
      <c r="G85" s="75">
        <f t="shared" si="2"/>
        <v>5.1030569656948877E-3</v>
      </c>
      <c r="H85" s="74"/>
      <c r="I85" s="75">
        <f t="shared" si="3"/>
        <v>0</v>
      </c>
      <c r="J85" s="74">
        <v>220</v>
      </c>
      <c r="K85" s="75">
        <f t="shared" si="4"/>
        <v>9.7369690585678685E-4</v>
      </c>
      <c r="L85" s="74">
        <v>186</v>
      </c>
      <c r="M85" s="75">
        <f t="shared" si="5"/>
        <v>8.2321647495164712E-4</v>
      </c>
      <c r="N85" s="74">
        <v>0</v>
      </c>
      <c r="O85" s="75">
        <f t="shared" si="6"/>
        <v>0</v>
      </c>
      <c r="P85" s="74">
        <v>103</v>
      </c>
      <c r="Q85" s="75">
        <f t="shared" si="7"/>
        <v>4.5586718774204114E-4</v>
      </c>
      <c r="R85" s="74">
        <v>67</v>
      </c>
      <c r="S85" s="75">
        <f t="shared" si="8"/>
        <v>2.9653496678365784E-4</v>
      </c>
      <c r="T85" s="74"/>
      <c r="U85" s="75">
        <f t="shared" si="9"/>
        <v>0</v>
      </c>
      <c r="V85" s="74"/>
      <c r="W85" s="75">
        <f t="shared" si="10"/>
        <v>0</v>
      </c>
      <c r="X85" s="74"/>
      <c r="Y85" s="75">
        <f t="shared" si="11"/>
        <v>0</v>
      </c>
      <c r="Z85" s="74"/>
      <c r="AA85" s="75">
        <f t="shared" si="12"/>
        <v>0</v>
      </c>
      <c r="AB85" s="74">
        <v>174</v>
      </c>
      <c r="AC85" s="75">
        <f t="shared" si="13"/>
        <v>7.7010573463218602E-4</v>
      </c>
      <c r="AD85" s="74"/>
      <c r="AE85" s="75">
        <f t="shared" si="14"/>
        <v>0</v>
      </c>
      <c r="AF85" s="74"/>
      <c r="AG85" s="75">
        <f t="shared" si="15"/>
        <v>0</v>
      </c>
      <c r="AH85" s="74"/>
      <c r="AI85" s="75">
        <f t="shared" si="16"/>
        <v>0</v>
      </c>
      <c r="AJ85" s="74"/>
      <c r="AK85" s="75">
        <f t="shared" si="17"/>
        <v>0</v>
      </c>
      <c r="AL85" s="74">
        <v>0</v>
      </c>
      <c r="AM85" s="75">
        <f t="shared" si="18"/>
        <v>0</v>
      </c>
      <c r="AN85" s="74"/>
      <c r="AO85" s="75">
        <f t="shared" si="19"/>
        <v>0</v>
      </c>
      <c r="AP85" s="74"/>
      <c r="AQ85" s="75">
        <f t="shared" si="20"/>
        <v>0</v>
      </c>
      <c r="AR85" s="74">
        <v>403</v>
      </c>
      <c r="AS85" s="75">
        <f t="shared" si="21"/>
        <v>1.7836356957285687E-3</v>
      </c>
      <c r="AT85" s="74"/>
      <c r="AU85" s="75">
        <f t="shared" si="22"/>
        <v>0</v>
      </c>
      <c r="AV85" s="76"/>
      <c r="AW85" s="76"/>
      <c r="AX85" s="76"/>
      <c r="AY85" s="76"/>
      <c r="AZ85" s="76"/>
    </row>
    <row r="86" spans="1:52" ht="13.9">
      <c r="A86" s="136" t="s">
        <v>128</v>
      </c>
      <c r="B86" s="73" t="s">
        <v>133</v>
      </c>
      <c r="C86" s="74">
        <v>203671</v>
      </c>
      <c r="D86" s="74">
        <f t="shared" si="26"/>
        <v>202457</v>
      </c>
      <c r="E86" s="75">
        <f t="shared" si="1"/>
        <v>0.9940394066902013</v>
      </c>
      <c r="F86" s="74">
        <f t="shared" si="27"/>
        <v>1214</v>
      </c>
      <c r="G86" s="75">
        <f t="shared" si="2"/>
        <v>5.9605933097986461E-3</v>
      </c>
      <c r="H86" s="74"/>
      <c r="I86" s="75">
        <f t="shared" si="3"/>
        <v>0</v>
      </c>
      <c r="J86" s="74">
        <v>191</v>
      </c>
      <c r="K86" s="75">
        <f t="shared" si="4"/>
        <v>9.3778692106387266E-4</v>
      </c>
      <c r="L86" s="74">
        <v>189</v>
      </c>
      <c r="M86" s="75">
        <f t="shared" si="5"/>
        <v>9.2796716272812527E-4</v>
      </c>
      <c r="N86" s="74">
        <v>0</v>
      </c>
      <c r="O86" s="75">
        <f t="shared" si="6"/>
        <v>0</v>
      </c>
      <c r="P86" s="74">
        <v>117</v>
      </c>
      <c r="Q86" s="75">
        <f t="shared" si="7"/>
        <v>5.7445586264122037E-4</v>
      </c>
      <c r="R86" s="74">
        <v>73</v>
      </c>
      <c r="S86" s="75">
        <f t="shared" si="8"/>
        <v>3.5842117925477854E-4</v>
      </c>
      <c r="T86" s="74"/>
      <c r="U86" s="75">
        <f t="shared" si="9"/>
        <v>0</v>
      </c>
      <c r="V86" s="74"/>
      <c r="W86" s="75">
        <f t="shared" si="10"/>
        <v>0</v>
      </c>
      <c r="X86" s="74"/>
      <c r="Y86" s="75">
        <f t="shared" si="11"/>
        <v>0</v>
      </c>
      <c r="Z86" s="74"/>
      <c r="AA86" s="75">
        <f t="shared" si="12"/>
        <v>0</v>
      </c>
      <c r="AB86" s="74">
        <v>163</v>
      </c>
      <c r="AC86" s="75">
        <f t="shared" si="13"/>
        <v>8.0031030436340962E-4</v>
      </c>
      <c r="AD86" s="74"/>
      <c r="AE86" s="75">
        <f t="shared" si="14"/>
        <v>0</v>
      </c>
      <c r="AF86" s="74"/>
      <c r="AG86" s="75">
        <f t="shared" si="15"/>
        <v>0</v>
      </c>
      <c r="AH86" s="74"/>
      <c r="AI86" s="75">
        <f t="shared" si="16"/>
        <v>0</v>
      </c>
      <c r="AJ86" s="74"/>
      <c r="AK86" s="75">
        <f t="shared" si="17"/>
        <v>0</v>
      </c>
      <c r="AL86" s="74">
        <v>0</v>
      </c>
      <c r="AM86" s="75">
        <f t="shared" si="18"/>
        <v>0</v>
      </c>
      <c r="AN86" s="74"/>
      <c r="AO86" s="75">
        <f t="shared" si="19"/>
        <v>0</v>
      </c>
      <c r="AP86" s="74"/>
      <c r="AQ86" s="75">
        <f t="shared" si="20"/>
        <v>0</v>
      </c>
      <c r="AR86" s="74">
        <v>481</v>
      </c>
      <c r="AS86" s="75">
        <f t="shared" si="21"/>
        <v>2.3616518797472392E-3</v>
      </c>
      <c r="AT86" s="74"/>
      <c r="AU86" s="75">
        <f t="shared" si="22"/>
        <v>0</v>
      </c>
      <c r="AV86" s="76"/>
      <c r="AW86" s="76"/>
      <c r="AX86" s="76"/>
      <c r="AY86" s="76"/>
      <c r="AZ86" s="76"/>
    </row>
    <row r="87" spans="1:52" ht="13.9">
      <c r="A87" s="136" t="s">
        <v>128</v>
      </c>
      <c r="B87" s="73" t="s">
        <v>134</v>
      </c>
      <c r="C87" s="74">
        <v>226436</v>
      </c>
      <c r="D87" s="74">
        <f t="shared" si="26"/>
        <v>225001</v>
      </c>
      <c r="E87" s="75">
        <f t="shared" si="1"/>
        <v>0.99366266848027696</v>
      </c>
      <c r="F87" s="74">
        <f t="shared" si="27"/>
        <v>1435</v>
      </c>
      <c r="G87" s="75">
        <f t="shared" si="2"/>
        <v>6.3373315197230119E-3</v>
      </c>
      <c r="H87" s="74"/>
      <c r="I87" s="75">
        <f t="shared" si="3"/>
        <v>0</v>
      </c>
      <c r="J87" s="74">
        <v>196</v>
      </c>
      <c r="K87" s="75">
        <f t="shared" si="4"/>
        <v>8.655867441572895E-4</v>
      </c>
      <c r="L87" s="74">
        <v>186</v>
      </c>
      <c r="M87" s="75">
        <f t="shared" si="5"/>
        <v>8.2142415516967264E-4</v>
      </c>
      <c r="N87" s="74">
        <v>0</v>
      </c>
      <c r="O87" s="75">
        <f t="shared" si="6"/>
        <v>0</v>
      </c>
      <c r="P87" s="74">
        <v>128</v>
      </c>
      <c r="Q87" s="75">
        <f t="shared" si="7"/>
        <v>5.6528113904149517E-4</v>
      </c>
      <c r="R87" s="74">
        <v>97</v>
      </c>
      <c r="S87" s="75">
        <f t="shared" si="8"/>
        <v>4.2837711317988308E-4</v>
      </c>
      <c r="T87" s="74"/>
      <c r="U87" s="75">
        <f t="shared" si="9"/>
        <v>0</v>
      </c>
      <c r="V87" s="74"/>
      <c r="W87" s="75">
        <f t="shared" si="10"/>
        <v>0</v>
      </c>
      <c r="X87" s="74"/>
      <c r="Y87" s="75">
        <f t="shared" si="11"/>
        <v>0</v>
      </c>
      <c r="Z87" s="74"/>
      <c r="AA87" s="75">
        <f t="shared" si="12"/>
        <v>0</v>
      </c>
      <c r="AB87" s="74">
        <v>181</v>
      </c>
      <c r="AC87" s="75">
        <f t="shared" si="13"/>
        <v>7.9934286067586421E-4</v>
      </c>
      <c r="AD87" s="74"/>
      <c r="AE87" s="75">
        <f t="shared" si="14"/>
        <v>0</v>
      </c>
      <c r="AF87" s="74"/>
      <c r="AG87" s="75">
        <f t="shared" si="15"/>
        <v>0</v>
      </c>
      <c r="AH87" s="74"/>
      <c r="AI87" s="75">
        <f t="shared" si="16"/>
        <v>0</v>
      </c>
      <c r="AJ87" s="74"/>
      <c r="AK87" s="75">
        <f t="shared" si="17"/>
        <v>0</v>
      </c>
      <c r="AL87" s="74">
        <v>0</v>
      </c>
      <c r="AM87" s="75">
        <f t="shared" si="18"/>
        <v>0</v>
      </c>
      <c r="AN87" s="74"/>
      <c r="AO87" s="75">
        <f t="shared" si="19"/>
        <v>0</v>
      </c>
      <c r="AP87" s="74"/>
      <c r="AQ87" s="75">
        <f t="shared" si="20"/>
        <v>0</v>
      </c>
      <c r="AR87" s="74">
        <v>647</v>
      </c>
      <c r="AS87" s="75">
        <f t="shared" si="21"/>
        <v>2.8573195074988078E-3</v>
      </c>
      <c r="AT87" s="74"/>
      <c r="AU87" s="75">
        <f t="shared" si="22"/>
        <v>0</v>
      </c>
      <c r="AV87" s="76"/>
      <c r="AW87" s="76"/>
      <c r="AX87" s="76"/>
      <c r="AY87" s="76"/>
      <c r="AZ87" s="76"/>
    </row>
    <row r="88" spans="1:52" ht="13.9">
      <c r="A88" s="136" t="s">
        <v>130</v>
      </c>
      <c r="B88" s="73" t="s">
        <v>127</v>
      </c>
      <c r="C88" s="74">
        <v>16204</v>
      </c>
      <c r="D88" s="74">
        <f t="shared" si="26"/>
        <v>16124</v>
      </c>
      <c r="E88" s="75">
        <f t="shared" si="1"/>
        <v>0.99506294742039003</v>
      </c>
      <c r="F88" s="74">
        <f t="shared" si="27"/>
        <v>80</v>
      </c>
      <c r="G88" s="75">
        <f t="shared" si="2"/>
        <v>4.9370525796099728E-3</v>
      </c>
      <c r="H88" s="74"/>
      <c r="I88" s="75">
        <f t="shared" si="3"/>
        <v>0</v>
      </c>
      <c r="J88" s="74">
        <v>18</v>
      </c>
      <c r="K88" s="75">
        <f t="shared" si="4"/>
        <v>1.110836830412244E-3</v>
      </c>
      <c r="L88" s="74">
        <v>21</v>
      </c>
      <c r="M88" s="75">
        <f t="shared" si="5"/>
        <v>1.2959763021476178E-3</v>
      </c>
      <c r="N88" s="74">
        <v>0</v>
      </c>
      <c r="O88" s="75">
        <f t="shared" si="6"/>
        <v>0</v>
      </c>
      <c r="P88" s="74">
        <v>0</v>
      </c>
      <c r="Q88" s="75">
        <f t="shared" si="7"/>
        <v>0</v>
      </c>
      <c r="R88" s="74">
        <v>0</v>
      </c>
      <c r="S88" s="75">
        <f t="shared" si="8"/>
        <v>0</v>
      </c>
      <c r="T88" s="74"/>
      <c r="U88" s="75">
        <f t="shared" si="9"/>
        <v>0</v>
      </c>
      <c r="V88" s="74"/>
      <c r="W88" s="75">
        <f t="shared" si="10"/>
        <v>0</v>
      </c>
      <c r="X88" s="74"/>
      <c r="Y88" s="75">
        <f t="shared" si="11"/>
        <v>0</v>
      </c>
      <c r="Z88" s="74"/>
      <c r="AA88" s="75">
        <f t="shared" si="12"/>
        <v>0</v>
      </c>
      <c r="AB88" s="74">
        <v>13</v>
      </c>
      <c r="AC88" s="75">
        <f t="shared" si="13"/>
        <v>8.0227104418662063E-4</v>
      </c>
      <c r="AD88" s="74"/>
      <c r="AE88" s="75">
        <f t="shared" si="14"/>
        <v>0</v>
      </c>
      <c r="AF88" s="74"/>
      <c r="AG88" s="75">
        <f t="shared" si="15"/>
        <v>0</v>
      </c>
      <c r="AH88" s="74"/>
      <c r="AI88" s="75">
        <f t="shared" si="16"/>
        <v>0</v>
      </c>
      <c r="AJ88" s="74"/>
      <c r="AK88" s="75">
        <f t="shared" si="17"/>
        <v>0</v>
      </c>
      <c r="AL88" s="74">
        <v>0</v>
      </c>
      <c r="AM88" s="75">
        <f t="shared" si="18"/>
        <v>0</v>
      </c>
      <c r="AN88" s="74"/>
      <c r="AO88" s="75">
        <f t="shared" si="19"/>
        <v>0</v>
      </c>
      <c r="AP88" s="74"/>
      <c r="AQ88" s="75">
        <f t="shared" si="20"/>
        <v>0</v>
      </c>
      <c r="AR88" s="74">
        <v>28</v>
      </c>
      <c r="AS88" s="75">
        <f t="shared" si="21"/>
        <v>1.7279684028634905E-3</v>
      </c>
      <c r="AT88" s="74"/>
      <c r="AU88" s="75">
        <f t="shared" si="22"/>
        <v>0</v>
      </c>
      <c r="AV88" s="76"/>
      <c r="AW88" s="76"/>
      <c r="AX88" s="76"/>
      <c r="AY88" s="76"/>
      <c r="AZ88" s="76"/>
    </row>
    <row r="89" spans="1:52" ht="13.9">
      <c r="A89" s="136" t="s">
        <v>130</v>
      </c>
      <c r="B89" s="73" t="s">
        <v>125</v>
      </c>
      <c r="C89" s="74">
        <v>109402</v>
      </c>
      <c r="D89" s="74">
        <f t="shared" si="26"/>
        <v>108895</v>
      </c>
      <c r="E89" s="75">
        <f t="shared" si="1"/>
        <v>0.99536571543481833</v>
      </c>
      <c r="F89" s="74">
        <f t="shared" si="27"/>
        <v>507</v>
      </c>
      <c r="G89" s="75">
        <f t="shared" si="2"/>
        <v>4.6342845651816235E-3</v>
      </c>
      <c r="H89" s="74"/>
      <c r="I89" s="75">
        <f t="shared" si="3"/>
        <v>0</v>
      </c>
      <c r="J89" s="74">
        <v>128</v>
      </c>
      <c r="K89" s="75">
        <f t="shared" si="4"/>
        <v>1.1699968921957552E-3</v>
      </c>
      <c r="L89" s="74">
        <v>110</v>
      </c>
      <c r="M89" s="75">
        <f t="shared" si="5"/>
        <v>1.005466079230727E-3</v>
      </c>
      <c r="N89" s="74">
        <v>0</v>
      </c>
      <c r="O89" s="75">
        <f t="shared" si="6"/>
        <v>0</v>
      </c>
      <c r="P89" s="74">
        <v>0</v>
      </c>
      <c r="Q89" s="75">
        <f t="shared" si="7"/>
        <v>0</v>
      </c>
      <c r="R89" s="74">
        <v>0</v>
      </c>
      <c r="S89" s="75">
        <f t="shared" si="8"/>
        <v>0</v>
      </c>
      <c r="T89" s="74"/>
      <c r="U89" s="75">
        <f t="shared" si="9"/>
        <v>0</v>
      </c>
      <c r="V89" s="74"/>
      <c r="W89" s="75">
        <f t="shared" si="10"/>
        <v>0</v>
      </c>
      <c r="X89" s="74"/>
      <c r="Y89" s="75">
        <f t="shared" si="11"/>
        <v>0</v>
      </c>
      <c r="Z89" s="74"/>
      <c r="AA89" s="75">
        <f t="shared" si="12"/>
        <v>0</v>
      </c>
      <c r="AB89" s="74">
        <v>110</v>
      </c>
      <c r="AC89" s="75">
        <f t="shared" si="13"/>
        <v>1.005466079230727E-3</v>
      </c>
      <c r="AD89" s="74"/>
      <c r="AE89" s="75">
        <f t="shared" si="14"/>
        <v>0</v>
      </c>
      <c r="AF89" s="74"/>
      <c r="AG89" s="75">
        <f t="shared" si="15"/>
        <v>0</v>
      </c>
      <c r="AH89" s="74"/>
      <c r="AI89" s="75">
        <f t="shared" si="16"/>
        <v>0</v>
      </c>
      <c r="AJ89" s="74"/>
      <c r="AK89" s="75">
        <f t="shared" si="17"/>
        <v>0</v>
      </c>
      <c r="AL89" s="74">
        <v>1</v>
      </c>
      <c r="AM89" s="75">
        <f t="shared" si="18"/>
        <v>9.1406007202793373E-6</v>
      </c>
      <c r="AN89" s="74"/>
      <c r="AO89" s="75">
        <f t="shared" si="19"/>
        <v>0</v>
      </c>
      <c r="AP89" s="74"/>
      <c r="AQ89" s="75">
        <f t="shared" si="20"/>
        <v>0</v>
      </c>
      <c r="AR89" s="74">
        <v>158</v>
      </c>
      <c r="AS89" s="75">
        <f t="shared" si="21"/>
        <v>1.4442149138041353E-3</v>
      </c>
      <c r="AT89" s="74"/>
      <c r="AU89" s="75">
        <f t="shared" si="22"/>
        <v>0</v>
      </c>
      <c r="AV89" s="76"/>
      <c r="AW89" s="76"/>
      <c r="AX89" s="76"/>
      <c r="AY89" s="76"/>
      <c r="AZ89" s="76"/>
    </row>
    <row r="90" spans="1:52" ht="13.9">
      <c r="A90" s="136" t="s">
        <v>130</v>
      </c>
      <c r="B90" s="73" t="s">
        <v>138</v>
      </c>
      <c r="C90" s="74">
        <v>117392</v>
      </c>
      <c r="D90" s="74">
        <f t="shared" si="26"/>
        <v>116998</v>
      </c>
      <c r="E90" s="75">
        <f t="shared" si="1"/>
        <v>0.99664372359274911</v>
      </c>
      <c r="F90" s="74">
        <f t="shared" si="27"/>
        <v>394</v>
      </c>
      <c r="G90" s="75">
        <f t="shared" si="2"/>
        <v>3.3562764072509201E-3</v>
      </c>
      <c r="H90" s="74"/>
      <c r="I90" s="75">
        <f t="shared" si="3"/>
        <v>0</v>
      </c>
      <c r="J90" s="74">
        <v>90</v>
      </c>
      <c r="K90" s="75">
        <f t="shared" si="4"/>
        <v>7.6666212348371272E-4</v>
      </c>
      <c r="L90" s="74">
        <v>87</v>
      </c>
      <c r="M90" s="75">
        <f t="shared" si="5"/>
        <v>7.4110671936758888E-4</v>
      </c>
      <c r="N90" s="74">
        <v>0</v>
      </c>
      <c r="O90" s="75">
        <f t="shared" si="6"/>
        <v>0</v>
      </c>
      <c r="P90" s="74">
        <v>0</v>
      </c>
      <c r="Q90" s="75">
        <f t="shared" si="7"/>
        <v>0</v>
      </c>
      <c r="R90" s="74">
        <v>0</v>
      </c>
      <c r="S90" s="75">
        <f t="shared" si="8"/>
        <v>0</v>
      </c>
      <c r="T90" s="74"/>
      <c r="U90" s="75">
        <f t="shared" si="9"/>
        <v>0</v>
      </c>
      <c r="V90" s="74"/>
      <c r="W90" s="75">
        <f t="shared" si="10"/>
        <v>0</v>
      </c>
      <c r="X90" s="74"/>
      <c r="Y90" s="75">
        <f t="shared" si="11"/>
        <v>0</v>
      </c>
      <c r="Z90" s="74"/>
      <c r="AA90" s="75">
        <f t="shared" si="12"/>
        <v>0</v>
      </c>
      <c r="AB90" s="74">
        <v>78</v>
      </c>
      <c r="AC90" s="75">
        <f t="shared" si="13"/>
        <v>6.6444050701921771E-4</v>
      </c>
      <c r="AD90" s="74"/>
      <c r="AE90" s="75">
        <f t="shared" si="14"/>
        <v>0</v>
      </c>
      <c r="AF90" s="74"/>
      <c r="AG90" s="75">
        <f t="shared" si="15"/>
        <v>0</v>
      </c>
      <c r="AH90" s="74"/>
      <c r="AI90" s="75">
        <f t="shared" si="16"/>
        <v>0</v>
      </c>
      <c r="AJ90" s="74"/>
      <c r="AK90" s="75">
        <f t="shared" si="17"/>
        <v>0</v>
      </c>
      <c r="AL90" s="74">
        <v>0</v>
      </c>
      <c r="AM90" s="75">
        <f t="shared" si="18"/>
        <v>0</v>
      </c>
      <c r="AN90" s="74"/>
      <c r="AO90" s="75">
        <f t="shared" si="19"/>
        <v>0</v>
      </c>
      <c r="AP90" s="74"/>
      <c r="AQ90" s="75">
        <f t="shared" si="20"/>
        <v>0</v>
      </c>
      <c r="AR90" s="74">
        <v>139</v>
      </c>
      <c r="AS90" s="75">
        <f t="shared" si="21"/>
        <v>1.1840670573804008E-3</v>
      </c>
      <c r="AT90" s="74"/>
      <c r="AU90" s="75">
        <f t="shared" si="22"/>
        <v>0</v>
      </c>
      <c r="AV90" s="76"/>
      <c r="AW90" s="76"/>
      <c r="AX90" s="76"/>
      <c r="AY90" s="76"/>
      <c r="AZ90" s="76"/>
    </row>
    <row r="91" spans="1:52" ht="13.9">
      <c r="A91" s="136" t="s">
        <v>130</v>
      </c>
      <c r="B91" s="73" t="s">
        <v>147</v>
      </c>
      <c r="C91" s="74">
        <v>90677</v>
      </c>
      <c r="D91" s="74">
        <f t="shared" si="26"/>
        <v>90364</v>
      </c>
      <c r="E91" s="75">
        <f t="shared" si="1"/>
        <v>0.99654818752274554</v>
      </c>
      <c r="F91" s="74">
        <f t="shared" si="27"/>
        <v>313</v>
      </c>
      <c r="G91" s="75">
        <f t="shared" si="2"/>
        <v>3.4518124772544307E-3</v>
      </c>
      <c r="H91" s="74"/>
      <c r="I91" s="75">
        <f t="shared" si="3"/>
        <v>0</v>
      </c>
      <c r="J91" s="74">
        <v>72</v>
      </c>
      <c r="K91" s="75">
        <f t="shared" si="4"/>
        <v>7.9402715131731306E-4</v>
      </c>
      <c r="L91" s="74">
        <v>76</v>
      </c>
      <c r="M91" s="75">
        <f t="shared" si="5"/>
        <v>8.3813977083494156E-4</v>
      </c>
      <c r="N91" s="74">
        <v>0</v>
      </c>
      <c r="O91" s="75">
        <f t="shared" si="6"/>
        <v>0</v>
      </c>
      <c r="P91" s="74">
        <v>0</v>
      </c>
      <c r="Q91" s="75">
        <f t="shared" si="7"/>
        <v>0</v>
      </c>
      <c r="R91" s="74">
        <v>0</v>
      </c>
      <c r="S91" s="75">
        <f t="shared" si="8"/>
        <v>0</v>
      </c>
      <c r="T91" s="74"/>
      <c r="U91" s="75">
        <f t="shared" si="9"/>
        <v>0</v>
      </c>
      <c r="V91" s="74"/>
      <c r="W91" s="75">
        <f t="shared" si="10"/>
        <v>0</v>
      </c>
      <c r="X91" s="74"/>
      <c r="Y91" s="75">
        <f t="shared" si="11"/>
        <v>0</v>
      </c>
      <c r="Z91" s="74"/>
      <c r="AA91" s="75">
        <f t="shared" si="12"/>
        <v>0</v>
      </c>
      <c r="AB91" s="74">
        <v>66</v>
      </c>
      <c r="AC91" s="75">
        <f t="shared" si="13"/>
        <v>7.2785822204087035E-4</v>
      </c>
      <c r="AD91" s="74"/>
      <c r="AE91" s="75">
        <f t="shared" si="14"/>
        <v>0</v>
      </c>
      <c r="AF91" s="74"/>
      <c r="AG91" s="75">
        <f t="shared" si="15"/>
        <v>0</v>
      </c>
      <c r="AH91" s="74"/>
      <c r="AI91" s="75">
        <f t="shared" si="16"/>
        <v>0</v>
      </c>
      <c r="AJ91" s="74"/>
      <c r="AK91" s="75">
        <f t="shared" si="17"/>
        <v>0</v>
      </c>
      <c r="AL91" s="74">
        <v>0</v>
      </c>
      <c r="AM91" s="75">
        <f t="shared" si="18"/>
        <v>0</v>
      </c>
      <c r="AN91" s="74"/>
      <c r="AO91" s="75">
        <f t="shared" si="19"/>
        <v>0</v>
      </c>
      <c r="AP91" s="74"/>
      <c r="AQ91" s="75">
        <f t="shared" si="20"/>
        <v>0</v>
      </c>
      <c r="AR91" s="74">
        <v>99</v>
      </c>
      <c r="AS91" s="75">
        <f t="shared" si="21"/>
        <v>1.0917873330613054E-3</v>
      </c>
      <c r="AT91" s="74"/>
      <c r="AU91" s="75">
        <f t="shared" si="22"/>
        <v>0</v>
      </c>
      <c r="AV91" s="76"/>
      <c r="AW91" s="76"/>
      <c r="AX91" s="76"/>
      <c r="AY91" s="76"/>
      <c r="AZ91" s="76"/>
    </row>
    <row r="92" spans="1:52" ht="13.9">
      <c r="A92" s="136" t="s">
        <v>130</v>
      </c>
      <c r="B92" s="73" t="s">
        <v>133</v>
      </c>
      <c r="C92" s="74">
        <v>109358</v>
      </c>
      <c r="D92" s="74">
        <f t="shared" si="26"/>
        <v>108918</v>
      </c>
      <c r="E92" s="75">
        <f t="shared" si="1"/>
        <v>0.99597651749300464</v>
      </c>
      <c r="F92" s="74">
        <f t="shared" si="27"/>
        <v>440</v>
      </c>
      <c r="G92" s="75">
        <f t="shared" si="2"/>
        <v>4.0234825069953729E-3</v>
      </c>
      <c r="H92" s="74"/>
      <c r="I92" s="75">
        <f t="shared" si="3"/>
        <v>0</v>
      </c>
      <c r="J92" s="74">
        <v>88</v>
      </c>
      <c r="K92" s="75">
        <f t="shared" si="4"/>
        <v>8.0469650139907464E-4</v>
      </c>
      <c r="L92" s="74">
        <v>91</v>
      </c>
      <c r="M92" s="75">
        <f t="shared" si="5"/>
        <v>8.3212933667404306E-4</v>
      </c>
      <c r="N92" s="74">
        <v>0</v>
      </c>
      <c r="O92" s="75">
        <f t="shared" si="6"/>
        <v>0</v>
      </c>
      <c r="P92" s="74">
        <v>5</v>
      </c>
      <c r="Q92" s="75">
        <f t="shared" si="7"/>
        <v>4.572139212494742E-5</v>
      </c>
      <c r="R92" s="74">
        <v>0</v>
      </c>
      <c r="S92" s="75">
        <f t="shared" si="8"/>
        <v>0</v>
      </c>
      <c r="T92" s="74"/>
      <c r="U92" s="75">
        <f t="shared" si="9"/>
        <v>0</v>
      </c>
      <c r="V92" s="74"/>
      <c r="W92" s="75">
        <f t="shared" si="10"/>
        <v>0</v>
      </c>
      <c r="X92" s="74"/>
      <c r="Y92" s="75">
        <f t="shared" si="11"/>
        <v>0</v>
      </c>
      <c r="Z92" s="74"/>
      <c r="AA92" s="75">
        <f t="shared" si="12"/>
        <v>0</v>
      </c>
      <c r="AB92" s="74">
        <v>71</v>
      </c>
      <c r="AC92" s="75">
        <f t="shared" si="13"/>
        <v>6.4924376817425335E-4</v>
      </c>
      <c r="AD92" s="74"/>
      <c r="AE92" s="75">
        <f t="shared" si="14"/>
        <v>0</v>
      </c>
      <c r="AF92" s="74"/>
      <c r="AG92" s="75">
        <f t="shared" si="15"/>
        <v>0</v>
      </c>
      <c r="AH92" s="74"/>
      <c r="AI92" s="75">
        <f t="shared" si="16"/>
        <v>0</v>
      </c>
      <c r="AJ92" s="74"/>
      <c r="AK92" s="75">
        <f t="shared" si="17"/>
        <v>0</v>
      </c>
      <c r="AL92" s="74">
        <v>0</v>
      </c>
      <c r="AM92" s="75">
        <f t="shared" si="18"/>
        <v>0</v>
      </c>
      <c r="AN92" s="74"/>
      <c r="AO92" s="75">
        <f t="shared" si="19"/>
        <v>0</v>
      </c>
      <c r="AP92" s="74"/>
      <c r="AQ92" s="75">
        <f t="shared" si="20"/>
        <v>0</v>
      </c>
      <c r="AR92" s="74">
        <v>185</v>
      </c>
      <c r="AS92" s="75">
        <f t="shared" si="21"/>
        <v>1.6916915086230546E-3</v>
      </c>
      <c r="AT92" s="74"/>
      <c r="AU92" s="75">
        <f t="shared" si="22"/>
        <v>0</v>
      </c>
      <c r="AV92" s="76"/>
      <c r="AW92" s="76"/>
      <c r="AX92" s="76"/>
      <c r="AY92" s="76"/>
      <c r="AZ92" s="76"/>
    </row>
    <row r="93" spans="1:52" ht="13.9">
      <c r="A93" s="136" t="s">
        <v>130</v>
      </c>
      <c r="B93" s="73" t="s">
        <v>134</v>
      </c>
      <c r="C93" s="74">
        <v>128620</v>
      </c>
      <c r="D93" s="74">
        <f t="shared" si="26"/>
        <v>127890</v>
      </c>
      <c r="E93" s="75">
        <f t="shared" si="1"/>
        <v>0.99432436635048982</v>
      </c>
      <c r="F93" s="74">
        <f t="shared" si="27"/>
        <v>730</v>
      </c>
      <c r="G93" s="75">
        <f t="shared" si="2"/>
        <v>5.6756336495101855E-3</v>
      </c>
      <c r="H93" s="74"/>
      <c r="I93" s="75">
        <f t="shared" si="3"/>
        <v>0</v>
      </c>
      <c r="J93" s="74">
        <v>140</v>
      </c>
      <c r="K93" s="75">
        <f t="shared" si="4"/>
        <v>1.0884776862074327E-3</v>
      </c>
      <c r="L93" s="74">
        <v>129</v>
      </c>
      <c r="M93" s="75">
        <f t="shared" si="5"/>
        <v>1.0029544394339917E-3</v>
      </c>
      <c r="N93" s="74">
        <v>0</v>
      </c>
      <c r="O93" s="75">
        <f t="shared" si="6"/>
        <v>0</v>
      </c>
      <c r="P93" s="74">
        <v>71</v>
      </c>
      <c r="Q93" s="75">
        <f t="shared" si="7"/>
        <v>5.5201368371948377E-4</v>
      </c>
      <c r="R93" s="74">
        <v>41</v>
      </c>
      <c r="S93" s="75">
        <f t="shared" si="8"/>
        <v>3.1876846524646243E-4</v>
      </c>
      <c r="T93" s="74"/>
      <c r="U93" s="75">
        <f t="shared" si="9"/>
        <v>0</v>
      </c>
      <c r="V93" s="74"/>
      <c r="W93" s="75">
        <f t="shared" si="10"/>
        <v>0</v>
      </c>
      <c r="X93" s="74"/>
      <c r="Y93" s="75">
        <f t="shared" si="11"/>
        <v>0</v>
      </c>
      <c r="Z93" s="74"/>
      <c r="AA93" s="75">
        <f t="shared" si="12"/>
        <v>0</v>
      </c>
      <c r="AB93" s="74">
        <v>109</v>
      </c>
      <c r="AC93" s="75">
        <f t="shared" si="13"/>
        <v>8.4745762711864404E-4</v>
      </c>
      <c r="AD93" s="74"/>
      <c r="AE93" s="75">
        <f t="shared" si="14"/>
        <v>0</v>
      </c>
      <c r="AF93" s="74"/>
      <c r="AG93" s="75">
        <f t="shared" si="15"/>
        <v>0</v>
      </c>
      <c r="AH93" s="74"/>
      <c r="AI93" s="75">
        <f t="shared" si="16"/>
        <v>0</v>
      </c>
      <c r="AJ93" s="74"/>
      <c r="AK93" s="75">
        <f t="shared" si="17"/>
        <v>0</v>
      </c>
      <c r="AL93" s="74">
        <v>0</v>
      </c>
      <c r="AM93" s="75">
        <f t="shared" si="18"/>
        <v>0</v>
      </c>
      <c r="AN93" s="74"/>
      <c r="AO93" s="75">
        <f t="shared" si="19"/>
        <v>0</v>
      </c>
      <c r="AP93" s="74"/>
      <c r="AQ93" s="75">
        <f t="shared" si="20"/>
        <v>0</v>
      </c>
      <c r="AR93" s="74">
        <v>240</v>
      </c>
      <c r="AS93" s="75">
        <f t="shared" si="21"/>
        <v>1.8659617477841705E-3</v>
      </c>
      <c r="AT93" s="74"/>
      <c r="AU93" s="75">
        <f t="shared" si="22"/>
        <v>0</v>
      </c>
      <c r="AV93" s="76"/>
      <c r="AW93" s="76"/>
      <c r="AX93" s="76"/>
      <c r="AY93" s="76"/>
      <c r="AZ93" s="76"/>
    </row>
    <row r="94" spans="1:52" ht="13.9">
      <c r="A94" s="136" t="s">
        <v>132</v>
      </c>
      <c r="B94" s="73" t="s">
        <v>138</v>
      </c>
      <c r="C94" s="74">
        <v>6381</v>
      </c>
      <c r="D94" s="74">
        <f t="shared" si="26"/>
        <v>6376</v>
      </c>
      <c r="E94" s="75">
        <f t="shared" si="1"/>
        <v>0.99921642375803166</v>
      </c>
      <c r="F94" s="74">
        <f t="shared" si="27"/>
        <v>5</v>
      </c>
      <c r="G94" s="75">
        <f t="shared" si="2"/>
        <v>7.8357624196834349E-4</v>
      </c>
      <c r="H94" s="74"/>
      <c r="I94" s="75">
        <f t="shared" si="3"/>
        <v>0</v>
      </c>
      <c r="J94" s="74">
        <v>0</v>
      </c>
      <c r="K94" s="75">
        <f t="shared" si="4"/>
        <v>0</v>
      </c>
      <c r="L94" s="74">
        <v>3</v>
      </c>
      <c r="M94" s="75">
        <f t="shared" si="5"/>
        <v>4.7014574518100609E-4</v>
      </c>
      <c r="N94" s="74"/>
      <c r="O94" s="75">
        <f t="shared" si="6"/>
        <v>0</v>
      </c>
      <c r="P94" s="74">
        <v>2</v>
      </c>
      <c r="Q94" s="75">
        <f t="shared" si="7"/>
        <v>3.1343049678733741E-4</v>
      </c>
      <c r="R94" s="74">
        <v>0</v>
      </c>
      <c r="S94" s="75">
        <f t="shared" si="8"/>
        <v>0</v>
      </c>
      <c r="T94" s="74"/>
      <c r="U94" s="75">
        <f t="shared" si="9"/>
        <v>0</v>
      </c>
      <c r="V94" s="74"/>
      <c r="W94" s="75">
        <f t="shared" si="10"/>
        <v>0</v>
      </c>
      <c r="X94" s="74"/>
      <c r="Y94" s="75">
        <f t="shared" si="11"/>
        <v>0</v>
      </c>
      <c r="Z94" s="74"/>
      <c r="AA94" s="75">
        <f t="shared" si="12"/>
        <v>0</v>
      </c>
      <c r="AB94" s="74">
        <v>0</v>
      </c>
      <c r="AC94" s="75">
        <f t="shared" si="13"/>
        <v>0</v>
      </c>
      <c r="AD94" s="74"/>
      <c r="AE94" s="75">
        <f t="shared" si="14"/>
        <v>0</v>
      </c>
      <c r="AF94" s="74"/>
      <c r="AG94" s="75">
        <f t="shared" si="15"/>
        <v>0</v>
      </c>
      <c r="AH94" s="74"/>
      <c r="AI94" s="75">
        <f t="shared" si="16"/>
        <v>0</v>
      </c>
      <c r="AJ94" s="74"/>
      <c r="AK94" s="75">
        <f t="shared" si="17"/>
        <v>0</v>
      </c>
      <c r="AL94" s="74">
        <v>0</v>
      </c>
      <c r="AM94" s="75">
        <f t="shared" si="18"/>
        <v>0</v>
      </c>
      <c r="AN94" s="74"/>
      <c r="AO94" s="75">
        <f t="shared" si="19"/>
        <v>0</v>
      </c>
      <c r="AP94" s="74"/>
      <c r="AQ94" s="75">
        <f t="shared" si="20"/>
        <v>0</v>
      </c>
      <c r="AR94" s="74">
        <v>0</v>
      </c>
      <c r="AS94" s="75">
        <f t="shared" si="21"/>
        <v>0</v>
      </c>
      <c r="AT94" s="74"/>
      <c r="AU94" s="75">
        <f t="shared" si="22"/>
        <v>0</v>
      </c>
      <c r="AV94" s="76"/>
      <c r="AW94" s="76"/>
      <c r="AX94" s="76"/>
      <c r="AY94" s="76"/>
      <c r="AZ94" s="76"/>
    </row>
    <row r="95" spans="1:52" ht="13.9">
      <c r="A95" s="136" t="s">
        <v>132</v>
      </c>
      <c r="B95" s="73" t="s">
        <v>147</v>
      </c>
      <c r="C95" s="74">
        <v>127933</v>
      </c>
      <c r="D95" s="74">
        <f t="shared" si="26"/>
        <v>127630</v>
      </c>
      <c r="E95" s="75">
        <f t="shared" si="1"/>
        <v>0.99763157277637515</v>
      </c>
      <c r="F95" s="74">
        <f t="shared" si="27"/>
        <v>303</v>
      </c>
      <c r="G95" s="75">
        <f t="shared" si="2"/>
        <v>2.3684272236248662E-3</v>
      </c>
      <c r="H95" s="74"/>
      <c r="I95" s="75">
        <f t="shared" si="3"/>
        <v>0</v>
      </c>
      <c r="J95" s="74">
        <v>62</v>
      </c>
      <c r="K95" s="75">
        <f t="shared" si="4"/>
        <v>4.8462867282092969E-4</v>
      </c>
      <c r="L95" s="74">
        <v>82</v>
      </c>
      <c r="M95" s="75">
        <f t="shared" si="5"/>
        <v>6.4096050276316507E-4</v>
      </c>
      <c r="N95" s="74"/>
      <c r="O95" s="75">
        <f t="shared" si="6"/>
        <v>0</v>
      </c>
      <c r="P95" s="74">
        <v>47</v>
      </c>
      <c r="Q95" s="75">
        <f t="shared" si="7"/>
        <v>3.6737980036425315E-4</v>
      </c>
      <c r="R95" s="74">
        <v>8</v>
      </c>
      <c r="S95" s="75">
        <f t="shared" si="8"/>
        <v>6.2532731976894153E-5</v>
      </c>
      <c r="T95" s="74"/>
      <c r="U95" s="75">
        <f t="shared" si="9"/>
        <v>0</v>
      </c>
      <c r="V95" s="74"/>
      <c r="W95" s="75">
        <f t="shared" si="10"/>
        <v>0</v>
      </c>
      <c r="X95" s="74"/>
      <c r="Y95" s="75">
        <f t="shared" si="11"/>
        <v>0</v>
      </c>
      <c r="Z95" s="74"/>
      <c r="AA95" s="75">
        <f t="shared" si="12"/>
        <v>0</v>
      </c>
      <c r="AB95" s="74">
        <v>50</v>
      </c>
      <c r="AC95" s="75">
        <f t="shared" si="13"/>
        <v>3.9082957485558846E-4</v>
      </c>
      <c r="AD95" s="74"/>
      <c r="AE95" s="75">
        <f t="shared" si="14"/>
        <v>0</v>
      </c>
      <c r="AF95" s="74"/>
      <c r="AG95" s="75">
        <f t="shared" si="15"/>
        <v>0</v>
      </c>
      <c r="AH95" s="74"/>
      <c r="AI95" s="75">
        <f t="shared" si="16"/>
        <v>0</v>
      </c>
      <c r="AJ95" s="74"/>
      <c r="AK95" s="75">
        <f t="shared" si="17"/>
        <v>0</v>
      </c>
      <c r="AL95" s="74">
        <v>0</v>
      </c>
      <c r="AM95" s="75">
        <f t="shared" si="18"/>
        <v>0</v>
      </c>
      <c r="AN95" s="74"/>
      <c r="AO95" s="75">
        <f t="shared" si="19"/>
        <v>0</v>
      </c>
      <c r="AP95" s="74"/>
      <c r="AQ95" s="75">
        <f t="shared" si="20"/>
        <v>0</v>
      </c>
      <c r="AR95" s="74">
        <v>54</v>
      </c>
      <c r="AS95" s="75">
        <f t="shared" si="21"/>
        <v>4.2209594084403554E-4</v>
      </c>
      <c r="AT95" s="74"/>
      <c r="AU95" s="75">
        <f t="shared" si="22"/>
        <v>0</v>
      </c>
      <c r="AV95" s="76"/>
      <c r="AW95" s="76"/>
      <c r="AX95" s="76"/>
      <c r="AY95" s="76"/>
      <c r="AZ95" s="76"/>
    </row>
    <row r="96" spans="1:52" ht="13.9">
      <c r="A96" s="136" t="s">
        <v>132</v>
      </c>
      <c r="B96" s="73" t="s">
        <v>133</v>
      </c>
      <c r="C96" s="74">
        <v>15550</v>
      </c>
      <c r="D96" s="74">
        <f t="shared" si="26"/>
        <v>15467</v>
      </c>
      <c r="E96" s="75">
        <f t="shared" si="1"/>
        <v>0.99466237942122182</v>
      </c>
      <c r="F96" s="74">
        <f t="shared" si="27"/>
        <v>83</v>
      </c>
      <c r="G96" s="75">
        <f t="shared" si="2"/>
        <v>5.3376205787781352E-3</v>
      </c>
      <c r="H96" s="74"/>
      <c r="I96" s="75">
        <f t="shared" si="3"/>
        <v>0</v>
      </c>
      <c r="J96" s="74">
        <v>12</v>
      </c>
      <c r="K96" s="75">
        <f t="shared" si="4"/>
        <v>7.7170418006430863E-4</v>
      </c>
      <c r="L96" s="74">
        <v>19</v>
      </c>
      <c r="M96" s="75">
        <f t="shared" si="5"/>
        <v>1.2218649517684887E-3</v>
      </c>
      <c r="N96" s="74"/>
      <c r="O96" s="75">
        <f t="shared" si="6"/>
        <v>0</v>
      </c>
      <c r="P96" s="74">
        <v>12</v>
      </c>
      <c r="Q96" s="75">
        <f t="shared" si="7"/>
        <v>7.7170418006430863E-4</v>
      </c>
      <c r="R96" s="74">
        <v>0</v>
      </c>
      <c r="S96" s="75">
        <f t="shared" si="8"/>
        <v>0</v>
      </c>
      <c r="T96" s="74"/>
      <c r="U96" s="75">
        <f t="shared" si="9"/>
        <v>0</v>
      </c>
      <c r="V96" s="74"/>
      <c r="W96" s="75">
        <f t="shared" si="10"/>
        <v>0</v>
      </c>
      <c r="X96" s="74"/>
      <c r="Y96" s="75">
        <f t="shared" si="11"/>
        <v>0</v>
      </c>
      <c r="Z96" s="74"/>
      <c r="AA96" s="75">
        <f t="shared" si="12"/>
        <v>0</v>
      </c>
      <c r="AB96" s="74">
        <v>12</v>
      </c>
      <c r="AC96" s="75">
        <f t="shared" si="13"/>
        <v>7.7170418006430863E-4</v>
      </c>
      <c r="AD96" s="74"/>
      <c r="AE96" s="75">
        <f t="shared" si="14"/>
        <v>0</v>
      </c>
      <c r="AF96" s="74"/>
      <c r="AG96" s="75">
        <f t="shared" si="15"/>
        <v>0</v>
      </c>
      <c r="AH96" s="74"/>
      <c r="AI96" s="75">
        <f t="shared" si="16"/>
        <v>0</v>
      </c>
      <c r="AJ96" s="74"/>
      <c r="AK96" s="75">
        <f t="shared" si="17"/>
        <v>0</v>
      </c>
      <c r="AL96" s="74">
        <v>0</v>
      </c>
      <c r="AM96" s="75">
        <f t="shared" si="18"/>
        <v>0</v>
      </c>
      <c r="AN96" s="74"/>
      <c r="AO96" s="75">
        <f t="shared" si="19"/>
        <v>0</v>
      </c>
      <c r="AP96" s="74"/>
      <c r="AQ96" s="75">
        <f t="shared" si="20"/>
        <v>0</v>
      </c>
      <c r="AR96" s="74">
        <v>28</v>
      </c>
      <c r="AS96" s="75">
        <f t="shared" si="21"/>
        <v>1.8006430868167203E-3</v>
      </c>
      <c r="AT96" s="74"/>
      <c r="AU96" s="75">
        <f t="shared" si="22"/>
        <v>0</v>
      </c>
      <c r="AV96" s="76"/>
      <c r="AW96" s="76"/>
      <c r="AX96" s="76"/>
      <c r="AY96" s="76"/>
      <c r="AZ96" s="76"/>
    </row>
    <row r="97" spans="1:52" ht="13.9">
      <c r="A97" s="136" t="s">
        <v>132</v>
      </c>
      <c r="B97" s="73" t="s">
        <v>134</v>
      </c>
      <c r="C97" s="74">
        <v>31163</v>
      </c>
      <c r="D97" s="74">
        <f t="shared" si="26"/>
        <v>30972</v>
      </c>
      <c r="E97" s="75">
        <f t="shared" si="1"/>
        <v>0.99387093668773863</v>
      </c>
      <c r="F97" s="74">
        <f t="shared" si="27"/>
        <v>191</v>
      </c>
      <c r="G97" s="75">
        <f t="shared" si="2"/>
        <v>6.1290633122613354E-3</v>
      </c>
      <c r="H97" s="74"/>
      <c r="I97" s="75">
        <f t="shared" si="3"/>
        <v>0</v>
      </c>
      <c r="J97" s="74">
        <v>26</v>
      </c>
      <c r="K97" s="75">
        <f t="shared" si="4"/>
        <v>8.3432275454866343E-4</v>
      </c>
      <c r="L97" s="74">
        <v>39</v>
      </c>
      <c r="M97" s="75">
        <f t="shared" si="5"/>
        <v>1.2514841318229952E-3</v>
      </c>
      <c r="N97" s="74"/>
      <c r="O97" s="75">
        <f t="shared" si="6"/>
        <v>0</v>
      </c>
      <c r="P97" s="74">
        <v>25</v>
      </c>
      <c r="Q97" s="75">
        <f t="shared" si="7"/>
        <v>8.0223341783525334E-4</v>
      </c>
      <c r="R97" s="74">
        <v>5</v>
      </c>
      <c r="S97" s="75">
        <f t="shared" si="8"/>
        <v>1.6044668356705066E-4</v>
      </c>
      <c r="T97" s="74"/>
      <c r="U97" s="75">
        <f t="shared" si="9"/>
        <v>0</v>
      </c>
      <c r="V97" s="74"/>
      <c r="W97" s="75">
        <f t="shared" si="10"/>
        <v>0</v>
      </c>
      <c r="X97" s="74"/>
      <c r="Y97" s="75">
        <f t="shared" si="11"/>
        <v>0</v>
      </c>
      <c r="Z97" s="74"/>
      <c r="AA97" s="75">
        <f t="shared" si="12"/>
        <v>0</v>
      </c>
      <c r="AB97" s="74">
        <v>24</v>
      </c>
      <c r="AC97" s="75">
        <f t="shared" si="13"/>
        <v>7.7014408112184324E-4</v>
      </c>
      <c r="AD97" s="74"/>
      <c r="AE97" s="75">
        <f t="shared" si="14"/>
        <v>0</v>
      </c>
      <c r="AF97" s="74"/>
      <c r="AG97" s="75">
        <f t="shared" si="15"/>
        <v>0</v>
      </c>
      <c r="AH97" s="74"/>
      <c r="AI97" s="75">
        <f t="shared" si="16"/>
        <v>0</v>
      </c>
      <c r="AJ97" s="74"/>
      <c r="AK97" s="75">
        <f t="shared" si="17"/>
        <v>0</v>
      </c>
      <c r="AL97" s="74">
        <v>0</v>
      </c>
      <c r="AM97" s="75">
        <f t="shared" si="18"/>
        <v>0</v>
      </c>
      <c r="AN97" s="74"/>
      <c r="AO97" s="75">
        <f t="shared" si="19"/>
        <v>0</v>
      </c>
      <c r="AP97" s="74"/>
      <c r="AQ97" s="75">
        <f t="shared" si="20"/>
        <v>0</v>
      </c>
      <c r="AR97" s="74">
        <v>72</v>
      </c>
      <c r="AS97" s="75">
        <f t="shared" si="21"/>
        <v>2.3104322433655298E-3</v>
      </c>
      <c r="AT97" s="74"/>
      <c r="AU97" s="75">
        <f t="shared" si="22"/>
        <v>0</v>
      </c>
      <c r="AV97" s="76"/>
      <c r="AW97" s="76"/>
      <c r="AX97" s="76"/>
      <c r="AY97" s="76"/>
      <c r="AZ97" s="76"/>
    </row>
    <row r="98" spans="1:52" ht="13.9">
      <c r="A98" s="136" t="s">
        <v>135</v>
      </c>
      <c r="B98" s="73" t="s">
        <v>125</v>
      </c>
      <c r="C98" s="74">
        <v>52699</v>
      </c>
      <c r="D98" s="74">
        <f t="shared" si="26"/>
        <v>52564</v>
      </c>
      <c r="E98" s="75">
        <f t="shared" si="1"/>
        <v>0.99743828156131997</v>
      </c>
      <c r="F98" s="74">
        <f t="shared" si="27"/>
        <v>135</v>
      </c>
      <c r="G98" s="75">
        <f t="shared" si="2"/>
        <v>2.5617184386800508E-3</v>
      </c>
      <c r="H98" s="74"/>
      <c r="I98" s="75">
        <f t="shared" si="3"/>
        <v>0</v>
      </c>
      <c r="J98" s="74">
        <v>17</v>
      </c>
      <c r="K98" s="75">
        <f t="shared" si="4"/>
        <v>3.2258676635230272E-4</v>
      </c>
      <c r="L98" s="74">
        <v>51</v>
      </c>
      <c r="M98" s="75">
        <f t="shared" si="5"/>
        <v>9.6776029905690805E-4</v>
      </c>
      <c r="N98" s="74"/>
      <c r="O98" s="75">
        <f t="shared" si="6"/>
        <v>0</v>
      </c>
      <c r="P98" s="74">
        <v>0</v>
      </c>
      <c r="Q98" s="75">
        <f t="shared" si="7"/>
        <v>0</v>
      </c>
      <c r="R98" s="74">
        <v>0</v>
      </c>
      <c r="S98" s="75">
        <f t="shared" si="8"/>
        <v>0</v>
      </c>
      <c r="T98" s="74"/>
      <c r="U98" s="75">
        <f t="shared" si="9"/>
        <v>0</v>
      </c>
      <c r="V98" s="74"/>
      <c r="W98" s="75">
        <f t="shared" si="10"/>
        <v>0</v>
      </c>
      <c r="X98" s="74"/>
      <c r="Y98" s="75">
        <f t="shared" si="11"/>
        <v>0</v>
      </c>
      <c r="Z98" s="74"/>
      <c r="AA98" s="75">
        <f t="shared" si="12"/>
        <v>0</v>
      </c>
      <c r="AB98" s="74">
        <v>56</v>
      </c>
      <c r="AC98" s="75">
        <f t="shared" si="13"/>
        <v>1.0626387597487618E-3</v>
      </c>
      <c r="AD98" s="74"/>
      <c r="AE98" s="75">
        <f t="shared" si="14"/>
        <v>0</v>
      </c>
      <c r="AF98" s="74"/>
      <c r="AG98" s="75">
        <f t="shared" si="15"/>
        <v>0</v>
      </c>
      <c r="AH98" s="74"/>
      <c r="AI98" s="75">
        <f t="shared" si="16"/>
        <v>0</v>
      </c>
      <c r="AJ98" s="74"/>
      <c r="AK98" s="75">
        <f t="shared" si="17"/>
        <v>0</v>
      </c>
      <c r="AL98" s="74">
        <v>0</v>
      </c>
      <c r="AM98" s="75">
        <f t="shared" si="18"/>
        <v>0</v>
      </c>
      <c r="AN98" s="74"/>
      <c r="AO98" s="75">
        <f t="shared" si="19"/>
        <v>0</v>
      </c>
      <c r="AP98" s="74"/>
      <c r="AQ98" s="75">
        <f t="shared" si="20"/>
        <v>0</v>
      </c>
      <c r="AR98" s="74">
        <v>11</v>
      </c>
      <c r="AS98" s="75">
        <f t="shared" si="21"/>
        <v>2.0873261352207821E-4</v>
      </c>
      <c r="AT98" s="74"/>
      <c r="AU98" s="75">
        <f t="shared" si="22"/>
        <v>0</v>
      </c>
      <c r="AV98" s="76"/>
      <c r="AW98" s="76"/>
      <c r="AX98" s="76"/>
      <c r="AY98" s="76"/>
      <c r="AZ98" s="76"/>
    </row>
    <row r="99" spans="1:52" ht="13.9">
      <c r="A99" s="136" t="s">
        <v>135</v>
      </c>
      <c r="B99" s="73" t="s">
        <v>138</v>
      </c>
      <c r="C99" s="74">
        <v>46504</v>
      </c>
      <c r="D99" s="74">
        <f t="shared" si="26"/>
        <v>46328</v>
      </c>
      <c r="E99" s="75">
        <f t="shared" si="1"/>
        <v>0.99621537932220883</v>
      </c>
      <c r="F99" s="74">
        <f t="shared" si="27"/>
        <v>176</v>
      </c>
      <c r="G99" s="75">
        <f t="shared" si="2"/>
        <v>3.7846206777911577E-3</v>
      </c>
      <c r="H99" s="74"/>
      <c r="I99" s="75">
        <f t="shared" si="3"/>
        <v>0</v>
      </c>
      <c r="J99" s="74">
        <v>57</v>
      </c>
      <c r="K99" s="75">
        <f t="shared" si="4"/>
        <v>1.2257010149664546E-3</v>
      </c>
      <c r="L99" s="74">
        <v>7</v>
      </c>
      <c r="M99" s="75">
        <f t="shared" si="5"/>
        <v>1.5052468604851194E-4</v>
      </c>
      <c r="N99" s="74"/>
      <c r="O99" s="75">
        <f t="shared" si="6"/>
        <v>0</v>
      </c>
      <c r="P99" s="74">
        <v>0</v>
      </c>
      <c r="Q99" s="75">
        <f t="shared" si="7"/>
        <v>0</v>
      </c>
      <c r="R99" s="74">
        <v>0</v>
      </c>
      <c r="S99" s="75">
        <f t="shared" si="8"/>
        <v>0</v>
      </c>
      <c r="T99" s="74"/>
      <c r="U99" s="75">
        <f t="shared" si="9"/>
        <v>0</v>
      </c>
      <c r="V99" s="74"/>
      <c r="W99" s="75">
        <f t="shared" si="10"/>
        <v>0</v>
      </c>
      <c r="X99" s="74"/>
      <c r="Y99" s="75">
        <f t="shared" si="11"/>
        <v>0</v>
      </c>
      <c r="Z99" s="74"/>
      <c r="AA99" s="75">
        <f t="shared" si="12"/>
        <v>0</v>
      </c>
      <c r="AB99" s="74">
        <v>73</v>
      </c>
      <c r="AC99" s="75">
        <f t="shared" si="13"/>
        <v>1.5697574402201962E-3</v>
      </c>
      <c r="AD99" s="74"/>
      <c r="AE99" s="75">
        <f t="shared" si="14"/>
        <v>0</v>
      </c>
      <c r="AF99" s="74"/>
      <c r="AG99" s="75">
        <f t="shared" si="15"/>
        <v>0</v>
      </c>
      <c r="AH99" s="74"/>
      <c r="AI99" s="75">
        <f t="shared" si="16"/>
        <v>0</v>
      </c>
      <c r="AJ99" s="74"/>
      <c r="AK99" s="75">
        <f t="shared" si="17"/>
        <v>0</v>
      </c>
      <c r="AL99" s="74">
        <v>0</v>
      </c>
      <c r="AM99" s="75">
        <f t="shared" si="18"/>
        <v>0</v>
      </c>
      <c r="AN99" s="74"/>
      <c r="AO99" s="75">
        <f t="shared" si="19"/>
        <v>0</v>
      </c>
      <c r="AP99" s="74"/>
      <c r="AQ99" s="75">
        <f t="shared" si="20"/>
        <v>0</v>
      </c>
      <c r="AR99" s="74">
        <v>39</v>
      </c>
      <c r="AS99" s="75">
        <f t="shared" si="21"/>
        <v>8.3863753655599521E-4</v>
      </c>
      <c r="AT99" s="74"/>
      <c r="AU99" s="75">
        <f t="shared" si="22"/>
        <v>0</v>
      </c>
      <c r="AV99" s="76"/>
      <c r="AW99" s="76"/>
      <c r="AX99" s="76"/>
      <c r="AY99" s="76"/>
      <c r="AZ99" s="76"/>
    </row>
    <row r="100" spans="1:52" ht="13.9">
      <c r="A100" s="136" t="s">
        <v>135</v>
      </c>
      <c r="B100" s="73" t="s">
        <v>147</v>
      </c>
      <c r="C100" s="74">
        <v>0</v>
      </c>
      <c r="D100" s="74">
        <f t="shared" si="26"/>
        <v>0</v>
      </c>
      <c r="E100" s="75" t="e">
        <f t="shared" si="1"/>
        <v>#DIV/0!</v>
      </c>
      <c r="F100" s="74">
        <f t="shared" si="27"/>
        <v>0</v>
      </c>
      <c r="G100" s="75" t="e">
        <f t="shared" si="2"/>
        <v>#DIV/0!</v>
      </c>
      <c r="H100" s="74"/>
      <c r="I100" s="75" t="e">
        <f t="shared" si="3"/>
        <v>#DIV/0!</v>
      </c>
      <c r="J100" s="74">
        <v>0</v>
      </c>
      <c r="K100" s="75" t="e">
        <f t="shared" si="4"/>
        <v>#DIV/0!</v>
      </c>
      <c r="L100" s="74">
        <v>0</v>
      </c>
      <c r="M100" s="75" t="e">
        <f t="shared" si="5"/>
        <v>#DIV/0!</v>
      </c>
      <c r="N100" s="74"/>
      <c r="O100" s="75" t="e">
        <f t="shared" si="6"/>
        <v>#DIV/0!</v>
      </c>
      <c r="P100" s="74">
        <v>0</v>
      </c>
      <c r="Q100" s="75" t="e">
        <f t="shared" si="7"/>
        <v>#DIV/0!</v>
      </c>
      <c r="R100" s="74">
        <v>0</v>
      </c>
      <c r="S100" s="75" t="e">
        <f t="shared" si="8"/>
        <v>#DIV/0!</v>
      </c>
      <c r="T100" s="74">
        <v>0</v>
      </c>
      <c r="U100" s="75" t="e">
        <f t="shared" si="9"/>
        <v>#DIV/0!</v>
      </c>
      <c r="V100" s="74"/>
      <c r="W100" s="75" t="e">
        <f t="shared" si="10"/>
        <v>#DIV/0!</v>
      </c>
      <c r="X100" s="74"/>
      <c r="Y100" s="75" t="e">
        <f t="shared" si="11"/>
        <v>#DIV/0!</v>
      </c>
      <c r="Z100" s="74"/>
      <c r="AA100" s="75" t="e">
        <f t="shared" si="12"/>
        <v>#DIV/0!</v>
      </c>
      <c r="AB100" s="74">
        <v>0</v>
      </c>
      <c r="AC100" s="75" t="e">
        <f t="shared" si="13"/>
        <v>#DIV/0!</v>
      </c>
      <c r="AD100" s="74"/>
      <c r="AE100" s="75" t="e">
        <f t="shared" si="14"/>
        <v>#DIV/0!</v>
      </c>
      <c r="AF100" s="74"/>
      <c r="AG100" s="75" t="e">
        <f t="shared" si="15"/>
        <v>#DIV/0!</v>
      </c>
      <c r="AH100" s="74"/>
      <c r="AI100" s="75">
        <f t="shared" si="16"/>
        <v>0</v>
      </c>
      <c r="AJ100" s="74"/>
      <c r="AK100" s="75" t="e">
        <f t="shared" si="17"/>
        <v>#DIV/0!</v>
      </c>
      <c r="AL100" s="74">
        <v>0</v>
      </c>
      <c r="AM100" s="75" t="e">
        <f t="shared" si="18"/>
        <v>#DIV/0!</v>
      </c>
      <c r="AN100" s="74"/>
      <c r="AO100" s="75" t="e">
        <f t="shared" si="19"/>
        <v>#DIV/0!</v>
      </c>
      <c r="AP100" s="74"/>
      <c r="AQ100" s="75" t="e">
        <f t="shared" si="20"/>
        <v>#DIV/0!</v>
      </c>
      <c r="AR100" s="74">
        <v>0</v>
      </c>
      <c r="AS100" s="75" t="e">
        <f t="shared" si="21"/>
        <v>#DIV/0!</v>
      </c>
      <c r="AT100" s="74"/>
      <c r="AU100" s="75" t="e">
        <f t="shared" si="22"/>
        <v>#DIV/0!</v>
      </c>
      <c r="AV100" s="76"/>
      <c r="AW100" s="76"/>
      <c r="AX100" s="76"/>
      <c r="AY100" s="76"/>
      <c r="AZ100" s="76"/>
    </row>
    <row r="101" spans="1:52" ht="13.9">
      <c r="A101" s="136" t="s">
        <v>135</v>
      </c>
      <c r="B101" s="73" t="s">
        <v>133</v>
      </c>
      <c r="C101" s="74">
        <v>40732</v>
      </c>
      <c r="D101" s="74">
        <f t="shared" si="26"/>
        <v>40247</v>
      </c>
      <c r="E101" s="75">
        <f t="shared" si="1"/>
        <v>0.98809289993125793</v>
      </c>
      <c r="F101" s="74">
        <f t="shared" si="27"/>
        <v>485</v>
      </c>
      <c r="G101" s="75">
        <f t="shared" si="2"/>
        <v>1.1907100068742021E-2</v>
      </c>
      <c r="H101" s="74"/>
      <c r="I101" s="75">
        <f t="shared" si="3"/>
        <v>0</v>
      </c>
      <c r="J101" s="74">
        <v>159</v>
      </c>
      <c r="K101" s="75">
        <f t="shared" si="4"/>
        <v>3.9035647648040851E-3</v>
      </c>
      <c r="L101" s="74">
        <v>140</v>
      </c>
      <c r="M101" s="75">
        <f t="shared" si="5"/>
        <v>3.4371010507708928E-3</v>
      </c>
      <c r="N101" s="74"/>
      <c r="O101" s="75">
        <f t="shared" si="6"/>
        <v>0</v>
      </c>
      <c r="P101" s="74">
        <v>0</v>
      </c>
      <c r="Q101" s="75">
        <f t="shared" si="7"/>
        <v>0</v>
      </c>
      <c r="R101" s="74">
        <v>0</v>
      </c>
      <c r="S101" s="75">
        <f t="shared" si="8"/>
        <v>0</v>
      </c>
      <c r="T101" s="74"/>
      <c r="U101" s="75">
        <f t="shared" si="9"/>
        <v>0</v>
      </c>
      <c r="V101" s="74"/>
      <c r="W101" s="75">
        <f t="shared" si="10"/>
        <v>0</v>
      </c>
      <c r="X101" s="74"/>
      <c r="Y101" s="75">
        <f t="shared" si="11"/>
        <v>0</v>
      </c>
      <c r="Z101" s="74"/>
      <c r="AA101" s="75">
        <f t="shared" si="12"/>
        <v>0</v>
      </c>
      <c r="AB101" s="74">
        <v>139</v>
      </c>
      <c r="AC101" s="75">
        <f t="shared" si="13"/>
        <v>3.4125503289796719E-3</v>
      </c>
      <c r="AD101" s="74"/>
      <c r="AE101" s="75">
        <f t="shared" si="14"/>
        <v>0</v>
      </c>
      <c r="AF101" s="74"/>
      <c r="AG101" s="75">
        <f t="shared" si="15"/>
        <v>0</v>
      </c>
      <c r="AH101" s="74"/>
      <c r="AI101" s="75">
        <f t="shared" si="16"/>
        <v>0</v>
      </c>
      <c r="AJ101" s="74"/>
      <c r="AK101" s="75">
        <f t="shared" si="17"/>
        <v>0</v>
      </c>
      <c r="AL101" s="74">
        <v>0</v>
      </c>
      <c r="AM101" s="75">
        <f t="shared" si="18"/>
        <v>0</v>
      </c>
      <c r="AN101" s="74"/>
      <c r="AO101" s="75">
        <f t="shared" si="19"/>
        <v>0</v>
      </c>
      <c r="AP101" s="74"/>
      <c r="AQ101" s="75">
        <f t="shared" si="20"/>
        <v>0</v>
      </c>
      <c r="AR101" s="74">
        <v>47</v>
      </c>
      <c r="AS101" s="75">
        <f t="shared" si="21"/>
        <v>1.153883924187371E-3</v>
      </c>
      <c r="AT101" s="74"/>
      <c r="AU101" s="75">
        <f t="shared" si="22"/>
        <v>0</v>
      </c>
      <c r="AV101" s="76"/>
      <c r="AW101" s="76"/>
      <c r="AX101" s="76"/>
      <c r="AY101" s="76"/>
      <c r="AZ101" s="76"/>
    </row>
    <row r="102" spans="1:52" ht="13.9">
      <c r="A102" s="136" t="s">
        <v>135</v>
      </c>
      <c r="B102" s="73" t="s">
        <v>134</v>
      </c>
      <c r="C102" s="74">
        <v>50657</v>
      </c>
      <c r="D102" s="74">
        <f t="shared" si="26"/>
        <v>50006</v>
      </c>
      <c r="E102" s="75">
        <f t="shared" si="1"/>
        <v>0.98714886392798629</v>
      </c>
      <c r="F102" s="74">
        <f t="shared" si="27"/>
        <v>651</v>
      </c>
      <c r="G102" s="75">
        <f t="shared" si="2"/>
        <v>1.285113607201374E-2</v>
      </c>
      <c r="H102" s="74"/>
      <c r="I102" s="75">
        <f t="shared" si="3"/>
        <v>0</v>
      </c>
      <c r="J102" s="74">
        <v>193</v>
      </c>
      <c r="K102" s="75">
        <f t="shared" si="4"/>
        <v>3.8099374222713544E-3</v>
      </c>
      <c r="L102" s="74">
        <v>205</v>
      </c>
      <c r="M102" s="75">
        <f t="shared" si="5"/>
        <v>4.0468247231379671E-3</v>
      </c>
      <c r="N102" s="74"/>
      <c r="O102" s="75">
        <f t="shared" si="6"/>
        <v>0</v>
      </c>
      <c r="P102" s="74">
        <v>0</v>
      </c>
      <c r="Q102" s="75">
        <f t="shared" si="7"/>
        <v>0</v>
      </c>
      <c r="R102" s="74">
        <v>0</v>
      </c>
      <c r="S102" s="75">
        <f t="shared" si="8"/>
        <v>0</v>
      </c>
      <c r="T102" s="74"/>
      <c r="U102" s="75">
        <f t="shared" si="9"/>
        <v>0</v>
      </c>
      <c r="V102" s="74"/>
      <c r="W102" s="75">
        <f t="shared" si="10"/>
        <v>0</v>
      </c>
      <c r="X102" s="74"/>
      <c r="Y102" s="75">
        <f t="shared" si="11"/>
        <v>0</v>
      </c>
      <c r="Z102" s="74"/>
      <c r="AA102" s="75">
        <f t="shared" si="12"/>
        <v>0</v>
      </c>
      <c r="AB102" s="74">
        <v>184</v>
      </c>
      <c r="AC102" s="75">
        <f t="shared" si="13"/>
        <v>3.6322719466213948E-3</v>
      </c>
      <c r="AD102" s="74"/>
      <c r="AE102" s="75">
        <f t="shared" si="14"/>
        <v>0</v>
      </c>
      <c r="AF102" s="74"/>
      <c r="AG102" s="75">
        <f t="shared" si="15"/>
        <v>0</v>
      </c>
      <c r="AH102" s="74"/>
      <c r="AI102" s="75">
        <f t="shared" si="16"/>
        <v>0</v>
      </c>
      <c r="AJ102" s="74"/>
      <c r="AK102" s="75">
        <f t="shared" si="17"/>
        <v>0</v>
      </c>
      <c r="AL102" s="74">
        <v>0</v>
      </c>
      <c r="AM102" s="75">
        <f t="shared" si="18"/>
        <v>0</v>
      </c>
      <c r="AN102" s="74"/>
      <c r="AO102" s="75">
        <f t="shared" si="19"/>
        <v>0</v>
      </c>
      <c r="AP102" s="74"/>
      <c r="AQ102" s="75">
        <f t="shared" si="20"/>
        <v>0</v>
      </c>
      <c r="AR102" s="74">
        <v>69</v>
      </c>
      <c r="AS102" s="75">
        <f t="shared" si="21"/>
        <v>1.362101979983023E-3</v>
      </c>
      <c r="AT102" s="74"/>
      <c r="AU102" s="75">
        <f t="shared" si="22"/>
        <v>0</v>
      </c>
      <c r="AV102" s="76"/>
      <c r="AW102" s="76"/>
      <c r="AX102" s="76"/>
      <c r="AY102" s="76"/>
      <c r="AZ102" s="76"/>
    </row>
    <row r="103" spans="1:52" ht="13.9">
      <c r="A103" s="136" t="s">
        <v>137</v>
      </c>
      <c r="B103" s="73" t="s">
        <v>126</v>
      </c>
      <c r="C103" s="74">
        <v>157135</v>
      </c>
      <c r="D103" s="74">
        <f t="shared" si="26"/>
        <v>157010</v>
      </c>
      <c r="E103" s="75">
        <f t="shared" si="1"/>
        <v>0.99920450567982944</v>
      </c>
      <c r="F103" s="74">
        <f t="shared" si="27"/>
        <v>125</v>
      </c>
      <c r="G103" s="75">
        <f t="shared" si="2"/>
        <v>7.9549432017055402E-4</v>
      </c>
      <c r="H103" s="74"/>
      <c r="I103" s="75">
        <f t="shared" si="3"/>
        <v>0</v>
      </c>
      <c r="J103" s="74">
        <v>56</v>
      </c>
      <c r="K103" s="75">
        <f t="shared" si="4"/>
        <v>3.5638145543640817E-4</v>
      </c>
      <c r="L103" s="74">
        <v>8</v>
      </c>
      <c r="M103" s="75">
        <f t="shared" si="5"/>
        <v>5.0911636490915455E-5</v>
      </c>
      <c r="N103" s="74"/>
      <c r="O103" s="75">
        <f t="shared" si="6"/>
        <v>0</v>
      </c>
      <c r="P103" s="74">
        <v>0</v>
      </c>
      <c r="Q103" s="75">
        <f t="shared" si="7"/>
        <v>0</v>
      </c>
      <c r="R103" s="74">
        <v>0</v>
      </c>
      <c r="S103" s="75">
        <f t="shared" si="8"/>
        <v>0</v>
      </c>
      <c r="T103" s="74"/>
      <c r="U103" s="75">
        <f t="shared" si="9"/>
        <v>0</v>
      </c>
      <c r="V103" s="74"/>
      <c r="W103" s="75">
        <f t="shared" si="10"/>
        <v>0</v>
      </c>
      <c r="X103" s="74"/>
      <c r="Y103" s="75">
        <f t="shared" si="11"/>
        <v>0</v>
      </c>
      <c r="Z103" s="74"/>
      <c r="AA103" s="75">
        <f t="shared" si="12"/>
        <v>0</v>
      </c>
      <c r="AB103" s="74">
        <v>61</v>
      </c>
      <c r="AC103" s="75">
        <f t="shared" si="13"/>
        <v>3.8820122824323032E-4</v>
      </c>
      <c r="AD103" s="74"/>
      <c r="AE103" s="75">
        <f t="shared" si="14"/>
        <v>0</v>
      </c>
      <c r="AF103" s="74"/>
      <c r="AG103" s="75">
        <f t="shared" si="15"/>
        <v>0</v>
      </c>
      <c r="AH103" s="74"/>
      <c r="AI103" s="75">
        <f t="shared" si="16"/>
        <v>0</v>
      </c>
      <c r="AJ103" s="74"/>
      <c r="AK103" s="75">
        <f t="shared" si="17"/>
        <v>0</v>
      </c>
      <c r="AL103" s="74">
        <v>0</v>
      </c>
      <c r="AM103" s="75">
        <f t="shared" si="18"/>
        <v>0</v>
      </c>
      <c r="AN103" s="74"/>
      <c r="AO103" s="75">
        <f t="shared" si="19"/>
        <v>0</v>
      </c>
      <c r="AP103" s="74"/>
      <c r="AQ103" s="75">
        <f t="shared" si="20"/>
        <v>0</v>
      </c>
      <c r="AR103" s="74">
        <v>0</v>
      </c>
      <c r="AS103" s="75">
        <f t="shared" si="21"/>
        <v>0</v>
      </c>
      <c r="AT103" s="74"/>
      <c r="AU103" s="75">
        <f t="shared" si="22"/>
        <v>0</v>
      </c>
      <c r="AV103" s="76"/>
      <c r="AW103" s="76"/>
      <c r="AX103" s="76"/>
      <c r="AY103" s="76"/>
      <c r="AZ103" s="76"/>
    </row>
    <row r="104" spans="1:52" ht="13.9">
      <c r="A104" s="136" t="s">
        <v>137</v>
      </c>
      <c r="B104" s="73" t="s">
        <v>131</v>
      </c>
      <c r="C104" s="74">
        <v>94593</v>
      </c>
      <c r="D104" s="74">
        <f t="shared" si="26"/>
        <v>94500</v>
      </c>
      <c r="E104" s="75">
        <f t="shared" si="1"/>
        <v>0.99901684056959816</v>
      </c>
      <c r="F104" s="74">
        <f t="shared" si="27"/>
        <v>93</v>
      </c>
      <c r="G104" s="75">
        <f t="shared" si="2"/>
        <v>9.8315943040182675E-4</v>
      </c>
      <c r="H104" s="74"/>
      <c r="I104" s="75">
        <f t="shared" si="3"/>
        <v>0</v>
      </c>
      <c r="J104" s="74">
        <v>44</v>
      </c>
      <c r="K104" s="75">
        <f t="shared" si="4"/>
        <v>4.6515069825462773E-4</v>
      </c>
      <c r="L104" s="74">
        <v>0</v>
      </c>
      <c r="M104" s="75">
        <f t="shared" si="5"/>
        <v>0</v>
      </c>
      <c r="N104" s="74"/>
      <c r="O104" s="75">
        <f t="shared" si="6"/>
        <v>0</v>
      </c>
      <c r="P104" s="74">
        <v>0</v>
      </c>
      <c r="Q104" s="75">
        <f t="shared" si="7"/>
        <v>0</v>
      </c>
      <c r="R104" s="74">
        <v>0</v>
      </c>
      <c r="S104" s="75">
        <f t="shared" si="8"/>
        <v>0</v>
      </c>
      <c r="T104" s="74"/>
      <c r="U104" s="75">
        <f t="shared" si="9"/>
        <v>0</v>
      </c>
      <c r="V104" s="74"/>
      <c r="W104" s="75">
        <f t="shared" si="10"/>
        <v>0</v>
      </c>
      <c r="X104" s="74"/>
      <c r="Y104" s="75">
        <f t="shared" si="11"/>
        <v>0</v>
      </c>
      <c r="Z104" s="74"/>
      <c r="AA104" s="75">
        <f t="shared" si="12"/>
        <v>0</v>
      </c>
      <c r="AB104" s="74">
        <v>49</v>
      </c>
      <c r="AC104" s="75">
        <f t="shared" si="13"/>
        <v>5.1800873214719902E-4</v>
      </c>
      <c r="AD104" s="74"/>
      <c r="AE104" s="75">
        <f t="shared" si="14"/>
        <v>0</v>
      </c>
      <c r="AF104" s="74"/>
      <c r="AG104" s="75">
        <f t="shared" si="15"/>
        <v>0</v>
      </c>
      <c r="AH104" s="74"/>
      <c r="AI104" s="75">
        <f t="shared" si="16"/>
        <v>0</v>
      </c>
      <c r="AJ104" s="74"/>
      <c r="AK104" s="75">
        <f t="shared" si="17"/>
        <v>0</v>
      </c>
      <c r="AL104" s="74">
        <v>0</v>
      </c>
      <c r="AM104" s="75">
        <f t="shared" si="18"/>
        <v>0</v>
      </c>
      <c r="AN104" s="74"/>
      <c r="AO104" s="75">
        <f t="shared" si="19"/>
        <v>0</v>
      </c>
      <c r="AP104" s="74"/>
      <c r="AQ104" s="75">
        <f t="shared" si="20"/>
        <v>0</v>
      </c>
      <c r="AR104" s="74">
        <v>0</v>
      </c>
      <c r="AS104" s="75">
        <f t="shared" si="21"/>
        <v>0</v>
      </c>
      <c r="AT104" s="74"/>
      <c r="AU104" s="75">
        <f t="shared" si="22"/>
        <v>0</v>
      </c>
      <c r="AV104" s="76"/>
      <c r="AW104" s="76"/>
      <c r="AX104" s="76"/>
      <c r="AY104" s="76"/>
      <c r="AZ104" s="76"/>
    </row>
    <row r="105" spans="1:52" ht="13.9">
      <c r="A105" s="136" t="s">
        <v>137</v>
      </c>
      <c r="B105" s="73" t="s">
        <v>127</v>
      </c>
      <c r="C105" s="74">
        <v>99053</v>
      </c>
      <c r="D105" s="74">
        <f t="shared" si="26"/>
        <v>98777</v>
      </c>
      <c r="E105" s="75">
        <f t="shared" si="1"/>
        <v>0.99721361291429844</v>
      </c>
      <c r="F105" s="74">
        <f t="shared" si="27"/>
        <v>276</v>
      </c>
      <c r="G105" s="75">
        <f t="shared" si="2"/>
        <v>2.7863870857015942E-3</v>
      </c>
      <c r="H105" s="74"/>
      <c r="I105" s="75">
        <f t="shared" si="3"/>
        <v>0</v>
      </c>
      <c r="J105" s="74">
        <v>61</v>
      </c>
      <c r="K105" s="75">
        <f t="shared" si="4"/>
        <v>6.1583192836158417E-4</v>
      </c>
      <c r="L105" s="74">
        <v>2</v>
      </c>
      <c r="M105" s="75">
        <f t="shared" si="5"/>
        <v>2.0191210765953579E-5</v>
      </c>
      <c r="N105" s="74"/>
      <c r="O105" s="75">
        <f t="shared" si="6"/>
        <v>0</v>
      </c>
      <c r="P105" s="74">
        <v>1</v>
      </c>
      <c r="Q105" s="75">
        <f t="shared" si="7"/>
        <v>1.009560538297679E-5</v>
      </c>
      <c r="R105" s="74">
        <v>0</v>
      </c>
      <c r="S105" s="75">
        <f t="shared" si="8"/>
        <v>0</v>
      </c>
      <c r="T105" s="74"/>
      <c r="U105" s="75">
        <f t="shared" si="9"/>
        <v>0</v>
      </c>
      <c r="V105" s="74"/>
      <c r="W105" s="75">
        <f t="shared" si="10"/>
        <v>0</v>
      </c>
      <c r="X105" s="74"/>
      <c r="Y105" s="75">
        <f t="shared" si="11"/>
        <v>0</v>
      </c>
      <c r="Z105" s="74"/>
      <c r="AA105" s="75">
        <f t="shared" si="12"/>
        <v>0</v>
      </c>
      <c r="AB105" s="74">
        <v>54</v>
      </c>
      <c r="AC105" s="75">
        <f t="shared" si="13"/>
        <v>5.4516269068074672E-4</v>
      </c>
      <c r="AD105" s="74"/>
      <c r="AE105" s="75">
        <f t="shared" si="14"/>
        <v>0</v>
      </c>
      <c r="AF105" s="74"/>
      <c r="AG105" s="75">
        <f t="shared" si="15"/>
        <v>0</v>
      </c>
      <c r="AH105" s="74"/>
      <c r="AI105" s="75">
        <f t="shared" si="16"/>
        <v>0</v>
      </c>
      <c r="AJ105" s="74"/>
      <c r="AK105" s="75">
        <f t="shared" si="17"/>
        <v>0</v>
      </c>
      <c r="AL105" s="74">
        <v>0</v>
      </c>
      <c r="AM105" s="75">
        <f t="shared" si="18"/>
        <v>0</v>
      </c>
      <c r="AN105" s="74"/>
      <c r="AO105" s="75">
        <f t="shared" si="19"/>
        <v>0</v>
      </c>
      <c r="AP105" s="74"/>
      <c r="AQ105" s="75">
        <f t="shared" si="20"/>
        <v>0</v>
      </c>
      <c r="AR105" s="74">
        <v>158</v>
      </c>
      <c r="AS105" s="75">
        <f t="shared" si="21"/>
        <v>1.5951056505103328E-3</v>
      </c>
      <c r="AT105" s="74"/>
      <c r="AU105" s="75">
        <f t="shared" si="22"/>
        <v>0</v>
      </c>
      <c r="AV105" s="76"/>
      <c r="AW105" s="76"/>
      <c r="AX105" s="76"/>
      <c r="AY105" s="76"/>
      <c r="AZ105" s="76"/>
    </row>
    <row r="106" spans="1:52" ht="13.9">
      <c r="A106" s="136" t="s">
        <v>137</v>
      </c>
      <c r="B106" s="73" t="s">
        <v>125</v>
      </c>
      <c r="C106" s="74">
        <v>167505</v>
      </c>
      <c r="D106" s="74">
        <f t="shared" si="26"/>
        <v>167067</v>
      </c>
      <c r="E106" s="75">
        <f t="shared" si="1"/>
        <v>0.99738515268200945</v>
      </c>
      <c r="F106" s="74">
        <f t="shared" si="27"/>
        <v>438</v>
      </c>
      <c r="G106" s="75">
        <f t="shared" si="2"/>
        <v>2.6148473179905076E-3</v>
      </c>
      <c r="H106" s="74"/>
      <c r="I106" s="75">
        <f t="shared" si="3"/>
        <v>0</v>
      </c>
      <c r="J106" s="74">
        <v>99</v>
      </c>
      <c r="K106" s="75">
        <f t="shared" si="4"/>
        <v>5.9102713351840243E-4</v>
      </c>
      <c r="L106" s="74">
        <v>29</v>
      </c>
      <c r="M106" s="75">
        <f t="shared" si="5"/>
        <v>1.7312916032357243E-4</v>
      </c>
      <c r="N106" s="74"/>
      <c r="O106" s="75">
        <f t="shared" si="6"/>
        <v>0</v>
      </c>
      <c r="P106" s="74">
        <v>6</v>
      </c>
      <c r="Q106" s="75">
        <f t="shared" si="7"/>
        <v>3.581982627384257E-5</v>
      </c>
      <c r="R106" s="74">
        <v>0</v>
      </c>
      <c r="S106" s="75">
        <f t="shared" si="8"/>
        <v>0</v>
      </c>
      <c r="T106" s="74"/>
      <c r="U106" s="75">
        <f t="shared" si="9"/>
        <v>0</v>
      </c>
      <c r="V106" s="74"/>
      <c r="W106" s="75">
        <f t="shared" si="10"/>
        <v>0</v>
      </c>
      <c r="X106" s="74"/>
      <c r="Y106" s="75">
        <f t="shared" si="11"/>
        <v>0</v>
      </c>
      <c r="Z106" s="74"/>
      <c r="AA106" s="75">
        <f t="shared" si="12"/>
        <v>0</v>
      </c>
      <c r="AB106" s="74">
        <v>102</v>
      </c>
      <c r="AC106" s="75">
        <f t="shared" si="13"/>
        <v>6.0893704665532374E-4</v>
      </c>
      <c r="AD106" s="74"/>
      <c r="AE106" s="75">
        <f t="shared" si="14"/>
        <v>0</v>
      </c>
      <c r="AF106" s="74"/>
      <c r="AG106" s="75">
        <f t="shared" si="15"/>
        <v>0</v>
      </c>
      <c r="AH106" s="74"/>
      <c r="AI106" s="75">
        <f t="shared" si="16"/>
        <v>0</v>
      </c>
      <c r="AJ106" s="74"/>
      <c r="AK106" s="75">
        <f t="shared" si="17"/>
        <v>0</v>
      </c>
      <c r="AL106" s="74">
        <v>0</v>
      </c>
      <c r="AM106" s="75">
        <f t="shared" si="18"/>
        <v>0</v>
      </c>
      <c r="AN106" s="74"/>
      <c r="AO106" s="75">
        <f t="shared" si="19"/>
        <v>0</v>
      </c>
      <c r="AP106" s="74"/>
      <c r="AQ106" s="75">
        <f t="shared" si="20"/>
        <v>0</v>
      </c>
      <c r="AR106" s="74">
        <v>202</v>
      </c>
      <c r="AS106" s="75">
        <f t="shared" si="21"/>
        <v>1.2059341512193665E-3</v>
      </c>
      <c r="AT106" s="74"/>
      <c r="AU106" s="75">
        <f t="shared" si="22"/>
        <v>0</v>
      </c>
      <c r="AV106" s="76"/>
      <c r="AW106" s="76"/>
      <c r="AX106" s="76"/>
      <c r="AY106" s="76"/>
      <c r="AZ106" s="76"/>
    </row>
    <row r="107" spans="1:52" ht="13.9">
      <c r="A107" s="136" t="s">
        <v>137</v>
      </c>
      <c r="B107" s="73" t="s">
        <v>138</v>
      </c>
      <c r="C107" s="74">
        <v>104777</v>
      </c>
      <c r="D107" s="74">
        <f t="shared" si="26"/>
        <v>104591</v>
      </c>
      <c r="E107" s="75">
        <f t="shared" si="1"/>
        <v>0.99822480124454793</v>
      </c>
      <c r="F107" s="74">
        <f t="shared" si="27"/>
        <v>186</v>
      </c>
      <c r="G107" s="75">
        <f t="shared" si="2"/>
        <v>1.7751987554520553E-3</v>
      </c>
      <c r="H107" s="74"/>
      <c r="I107" s="75">
        <f t="shared" si="3"/>
        <v>0</v>
      </c>
      <c r="J107" s="74">
        <v>71</v>
      </c>
      <c r="K107" s="75">
        <f t="shared" si="4"/>
        <v>6.77629632457505E-4</v>
      </c>
      <c r="L107" s="74">
        <v>9</v>
      </c>
      <c r="M107" s="75">
        <f t="shared" si="5"/>
        <v>8.5896713973486553E-5</v>
      </c>
      <c r="N107" s="74"/>
      <c r="O107" s="75">
        <f t="shared" si="6"/>
        <v>0</v>
      </c>
      <c r="P107" s="74">
        <v>0</v>
      </c>
      <c r="Q107" s="75">
        <f t="shared" si="7"/>
        <v>0</v>
      </c>
      <c r="R107" s="74">
        <v>0</v>
      </c>
      <c r="S107" s="75">
        <f t="shared" si="8"/>
        <v>0</v>
      </c>
      <c r="T107" s="74"/>
      <c r="U107" s="75">
        <f t="shared" si="9"/>
        <v>0</v>
      </c>
      <c r="V107" s="74"/>
      <c r="W107" s="75">
        <f t="shared" si="10"/>
        <v>0</v>
      </c>
      <c r="X107" s="74"/>
      <c r="Y107" s="75">
        <f t="shared" si="11"/>
        <v>0</v>
      </c>
      <c r="Z107" s="74"/>
      <c r="AA107" s="75">
        <f t="shared" si="12"/>
        <v>0</v>
      </c>
      <c r="AB107" s="74">
        <v>63</v>
      </c>
      <c r="AC107" s="75">
        <f t="shared" si="13"/>
        <v>6.0127699781440584E-4</v>
      </c>
      <c r="AD107" s="74"/>
      <c r="AE107" s="75">
        <f t="shared" si="14"/>
        <v>0</v>
      </c>
      <c r="AF107" s="74"/>
      <c r="AG107" s="75">
        <f t="shared" si="15"/>
        <v>0</v>
      </c>
      <c r="AH107" s="74"/>
      <c r="AI107" s="75">
        <f t="shared" si="16"/>
        <v>0</v>
      </c>
      <c r="AJ107" s="74"/>
      <c r="AK107" s="75">
        <f t="shared" si="17"/>
        <v>0</v>
      </c>
      <c r="AL107" s="74">
        <v>0</v>
      </c>
      <c r="AM107" s="75">
        <f t="shared" si="18"/>
        <v>0</v>
      </c>
      <c r="AN107" s="74"/>
      <c r="AO107" s="75">
        <f t="shared" si="19"/>
        <v>0</v>
      </c>
      <c r="AP107" s="74"/>
      <c r="AQ107" s="75">
        <f t="shared" si="20"/>
        <v>0</v>
      </c>
      <c r="AR107" s="74">
        <v>43</v>
      </c>
      <c r="AS107" s="75">
        <f t="shared" si="21"/>
        <v>4.1039541120665795E-4</v>
      </c>
      <c r="AT107" s="74"/>
      <c r="AU107" s="75">
        <f t="shared" si="22"/>
        <v>0</v>
      </c>
      <c r="AV107" s="76"/>
      <c r="AW107" s="76"/>
      <c r="AX107" s="76"/>
      <c r="AY107" s="76"/>
      <c r="AZ107" s="76"/>
    </row>
    <row r="108" spans="1:52" ht="13.9">
      <c r="A108" s="136" t="s">
        <v>137</v>
      </c>
      <c r="B108" s="73" t="s">
        <v>147</v>
      </c>
      <c r="C108" s="74">
        <v>104320</v>
      </c>
      <c r="D108" s="74">
        <f t="shared" si="26"/>
        <v>104078</v>
      </c>
      <c r="E108" s="75">
        <f t="shared" si="1"/>
        <v>0.99768021472392643</v>
      </c>
      <c r="F108" s="74">
        <f t="shared" si="27"/>
        <v>242</v>
      </c>
      <c r="G108" s="75">
        <f t="shared" si="2"/>
        <v>2.3197852760736197E-3</v>
      </c>
      <c r="H108" s="74"/>
      <c r="I108" s="75">
        <f t="shared" si="3"/>
        <v>0</v>
      </c>
      <c r="J108" s="74">
        <v>77</v>
      </c>
      <c r="K108" s="75">
        <f t="shared" si="4"/>
        <v>7.381134969325153E-4</v>
      </c>
      <c r="L108" s="74">
        <v>20</v>
      </c>
      <c r="M108" s="75">
        <f t="shared" si="5"/>
        <v>1.9171779141104295E-4</v>
      </c>
      <c r="N108" s="74"/>
      <c r="O108" s="75">
        <f t="shared" si="6"/>
        <v>0</v>
      </c>
      <c r="P108" s="74">
        <v>0</v>
      </c>
      <c r="Q108" s="75">
        <f t="shared" si="7"/>
        <v>0</v>
      </c>
      <c r="R108" s="74">
        <v>0</v>
      </c>
      <c r="S108" s="75">
        <f t="shared" si="8"/>
        <v>0</v>
      </c>
      <c r="T108" s="74"/>
      <c r="U108" s="75">
        <f t="shared" si="9"/>
        <v>0</v>
      </c>
      <c r="V108" s="74"/>
      <c r="W108" s="75">
        <f t="shared" si="10"/>
        <v>0</v>
      </c>
      <c r="X108" s="74"/>
      <c r="Y108" s="75">
        <f t="shared" si="11"/>
        <v>0</v>
      </c>
      <c r="Z108" s="74"/>
      <c r="AA108" s="75">
        <f t="shared" si="12"/>
        <v>0</v>
      </c>
      <c r="AB108" s="74">
        <v>76</v>
      </c>
      <c r="AC108" s="75">
        <f t="shared" si="13"/>
        <v>7.2852760736196321E-4</v>
      </c>
      <c r="AD108" s="74"/>
      <c r="AE108" s="75">
        <f t="shared" si="14"/>
        <v>0</v>
      </c>
      <c r="AF108" s="74"/>
      <c r="AG108" s="75">
        <f t="shared" si="15"/>
        <v>0</v>
      </c>
      <c r="AH108" s="74"/>
      <c r="AI108" s="75">
        <f t="shared" si="16"/>
        <v>0</v>
      </c>
      <c r="AJ108" s="74"/>
      <c r="AK108" s="75">
        <f t="shared" si="17"/>
        <v>0</v>
      </c>
      <c r="AL108" s="74">
        <v>0</v>
      </c>
      <c r="AM108" s="75">
        <f t="shared" si="18"/>
        <v>0</v>
      </c>
      <c r="AN108" s="74"/>
      <c r="AO108" s="75">
        <f t="shared" si="19"/>
        <v>0</v>
      </c>
      <c r="AP108" s="74"/>
      <c r="AQ108" s="75">
        <f t="shared" si="20"/>
        <v>0</v>
      </c>
      <c r="AR108" s="74">
        <v>69</v>
      </c>
      <c r="AS108" s="75">
        <f t="shared" si="21"/>
        <v>6.6142638036809814E-4</v>
      </c>
      <c r="AT108" s="74"/>
      <c r="AU108" s="75">
        <f t="shared" si="22"/>
        <v>0</v>
      </c>
      <c r="AV108" s="76"/>
      <c r="AW108" s="76"/>
      <c r="AX108" s="76"/>
      <c r="AY108" s="76"/>
      <c r="AZ108" s="76"/>
    </row>
    <row r="109" spans="1:52" ht="13.9">
      <c r="A109" s="136" t="s">
        <v>137</v>
      </c>
      <c r="B109" s="73" t="s">
        <v>133</v>
      </c>
      <c r="C109" s="74">
        <v>151718</v>
      </c>
      <c r="D109" s="74">
        <f t="shared" si="26"/>
        <v>150842</v>
      </c>
      <c r="E109" s="75">
        <f t="shared" si="1"/>
        <v>0.9942261300570796</v>
      </c>
      <c r="F109" s="74">
        <f t="shared" si="27"/>
        <v>876</v>
      </c>
      <c r="G109" s="75">
        <f t="shared" si="2"/>
        <v>5.773869942920418E-3</v>
      </c>
      <c r="H109" s="74"/>
      <c r="I109" s="75">
        <f t="shared" si="3"/>
        <v>0</v>
      </c>
      <c r="J109" s="74">
        <v>105</v>
      </c>
      <c r="K109" s="75">
        <f t="shared" si="4"/>
        <v>6.9207345206237893E-4</v>
      </c>
      <c r="L109" s="74">
        <v>33</v>
      </c>
      <c r="M109" s="75">
        <f t="shared" si="5"/>
        <v>2.175087992196048E-4</v>
      </c>
      <c r="N109" s="74"/>
      <c r="O109" s="75">
        <f t="shared" si="6"/>
        <v>0</v>
      </c>
      <c r="P109" s="74">
        <v>12</v>
      </c>
      <c r="Q109" s="75">
        <f t="shared" si="7"/>
        <v>7.9094108807129009E-5</v>
      </c>
      <c r="R109" s="74">
        <v>0</v>
      </c>
      <c r="S109" s="75">
        <f t="shared" si="8"/>
        <v>0</v>
      </c>
      <c r="T109" s="74"/>
      <c r="U109" s="75">
        <f t="shared" si="9"/>
        <v>0</v>
      </c>
      <c r="V109" s="74"/>
      <c r="W109" s="75">
        <f t="shared" si="10"/>
        <v>0</v>
      </c>
      <c r="X109" s="74"/>
      <c r="Y109" s="75">
        <f t="shared" si="11"/>
        <v>0</v>
      </c>
      <c r="Z109" s="74"/>
      <c r="AA109" s="75">
        <f t="shared" si="12"/>
        <v>0</v>
      </c>
      <c r="AB109" s="74">
        <v>606</v>
      </c>
      <c r="AC109" s="75">
        <f t="shared" si="13"/>
        <v>3.9942524947600153E-3</v>
      </c>
      <c r="AD109" s="74"/>
      <c r="AE109" s="75">
        <f t="shared" si="14"/>
        <v>0</v>
      </c>
      <c r="AF109" s="74"/>
      <c r="AG109" s="75">
        <f t="shared" si="15"/>
        <v>0</v>
      </c>
      <c r="AH109" s="74"/>
      <c r="AI109" s="75">
        <f t="shared" si="16"/>
        <v>0</v>
      </c>
      <c r="AJ109" s="74"/>
      <c r="AK109" s="75">
        <f t="shared" si="17"/>
        <v>0</v>
      </c>
      <c r="AL109" s="74">
        <v>0</v>
      </c>
      <c r="AM109" s="75">
        <f t="shared" si="18"/>
        <v>0</v>
      </c>
      <c r="AN109" s="74"/>
      <c r="AO109" s="75">
        <f t="shared" si="19"/>
        <v>0</v>
      </c>
      <c r="AP109" s="74"/>
      <c r="AQ109" s="75">
        <f t="shared" si="20"/>
        <v>0</v>
      </c>
      <c r="AR109" s="74">
        <v>120</v>
      </c>
      <c r="AS109" s="75">
        <f t="shared" si="21"/>
        <v>7.9094108807129014E-4</v>
      </c>
      <c r="AT109" s="74"/>
      <c r="AU109" s="75">
        <f t="shared" si="22"/>
        <v>0</v>
      </c>
      <c r="AV109" s="76"/>
      <c r="AW109" s="76"/>
      <c r="AX109" s="76"/>
      <c r="AY109" s="76"/>
      <c r="AZ109" s="76"/>
    </row>
    <row r="110" spans="1:52" ht="13.9">
      <c r="A110" s="136" t="s">
        <v>137</v>
      </c>
      <c r="B110" s="73" t="s">
        <v>134</v>
      </c>
      <c r="C110" s="74">
        <v>144113</v>
      </c>
      <c r="D110" s="74">
        <f t="shared" si="26"/>
        <v>143641</v>
      </c>
      <c r="E110" s="75">
        <f t="shared" si="1"/>
        <v>0.9967247923504472</v>
      </c>
      <c r="F110" s="74">
        <f t="shared" si="27"/>
        <v>472</v>
      </c>
      <c r="G110" s="75">
        <f t="shared" si="2"/>
        <v>3.2752076495527814E-3</v>
      </c>
      <c r="H110" s="74"/>
      <c r="I110" s="75">
        <f t="shared" si="3"/>
        <v>0</v>
      </c>
      <c r="J110" s="74">
        <v>105</v>
      </c>
      <c r="K110" s="75">
        <f t="shared" si="4"/>
        <v>7.2859492204034332E-4</v>
      </c>
      <c r="L110" s="74">
        <v>8</v>
      </c>
      <c r="M110" s="75">
        <f t="shared" si="5"/>
        <v>5.5511994060216633E-5</v>
      </c>
      <c r="N110" s="74"/>
      <c r="O110" s="75">
        <f t="shared" si="6"/>
        <v>0</v>
      </c>
      <c r="P110" s="74">
        <v>0</v>
      </c>
      <c r="Q110" s="75">
        <f t="shared" si="7"/>
        <v>0</v>
      </c>
      <c r="R110" s="74">
        <v>0</v>
      </c>
      <c r="S110" s="75">
        <f t="shared" si="8"/>
        <v>0</v>
      </c>
      <c r="T110" s="74"/>
      <c r="U110" s="75">
        <f t="shared" si="9"/>
        <v>0</v>
      </c>
      <c r="V110" s="74"/>
      <c r="W110" s="75">
        <f t="shared" si="10"/>
        <v>0</v>
      </c>
      <c r="X110" s="74"/>
      <c r="Y110" s="75">
        <f t="shared" si="11"/>
        <v>0</v>
      </c>
      <c r="Z110" s="74"/>
      <c r="AA110" s="75">
        <f t="shared" si="12"/>
        <v>0</v>
      </c>
      <c r="AB110" s="74">
        <v>100</v>
      </c>
      <c r="AC110" s="75">
        <f t="shared" si="13"/>
        <v>6.9389992575270799E-4</v>
      </c>
      <c r="AD110" s="74"/>
      <c r="AE110" s="75">
        <f t="shared" si="14"/>
        <v>0</v>
      </c>
      <c r="AF110" s="74"/>
      <c r="AG110" s="75">
        <f t="shared" si="15"/>
        <v>0</v>
      </c>
      <c r="AH110" s="74"/>
      <c r="AI110" s="75">
        <f t="shared" si="16"/>
        <v>0</v>
      </c>
      <c r="AJ110" s="74"/>
      <c r="AK110" s="75">
        <f t="shared" si="17"/>
        <v>0</v>
      </c>
      <c r="AL110" s="74">
        <v>0</v>
      </c>
      <c r="AM110" s="75">
        <f t="shared" si="18"/>
        <v>0</v>
      </c>
      <c r="AN110" s="74"/>
      <c r="AO110" s="75">
        <f t="shared" si="19"/>
        <v>0</v>
      </c>
      <c r="AP110" s="74"/>
      <c r="AQ110" s="75">
        <f t="shared" si="20"/>
        <v>0</v>
      </c>
      <c r="AR110" s="74">
        <v>259</v>
      </c>
      <c r="AS110" s="75">
        <f t="shared" si="21"/>
        <v>1.7972008076995135E-3</v>
      </c>
      <c r="AT110" s="74"/>
      <c r="AU110" s="75">
        <f t="shared" si="22"/>
        <v>0</v>
      </c>
      <c r="AV110" s="76"/>
      <c r="AW110" s="76"/>
      <c r="AX110" s="76"/>
      <c r="AY110" s="76"/>
      <c r="AZ110" s="76"/>
    </row>
    <row r="111" spans="1:52" ht="13.9">
      <c r="A111" s="136" t="s">
        <v>139</v>
      </c>
      <c r="B111" s="73" t="s">
        <v>126</v>
      </c>
      <c r="C111" s="74">
        <v>101528</v>
      </c>
      <c r="D111" s="74">
        <f t="shared" si="26"/>
        <v>101479</v>
      </c>
      <c r="E111" s="75">
        <f t="shared" si="1"/>
        <v>0.99951737451737455</v>
      </c>
      <c r="F111" s="74">
        <f t="shared" si="27"/>
        <v>49</v>
      </c>
      <c r="G111" s="75">
        <f t="shared" si="2"/>
        <v>4.8262548262548264E-4</v>
      </c>
      <c r="H111" s="74"/>
      <c r="I111" s="75">
        <f t="shared" si="3"/>
        <v>0</v>
      </c>
      <c r="J111" s="74">
        <v>22</v>
      </c>
      <c r="K111" s="75">
        <f t="shared" si="4"/>
        <v>2.1668899219919629E-4</v>
      </c>
      <c r="L111" s="74">
        <v>2</v>
      </c>
      <c r="M111" s="75">
        <f t="shared" si="5"/>
        <v>1.9698999290836026E-5</v>
      </c>
      <c r="N111" s="74"/>
      <c r="O111" s="75">
        <f t="shared" si="6"/>
        <v>0</v>
      </c>
      <c r="P111" s="74">
        <v>0</v>
      </c>
      <c r="Q111" s="75">
        <f t="shared" si="7"/>
        <v>0</v>
      </c>
      <c r="R111" s="74">
        <v>0</v>
      </c>
      <c r="S111" s="75">
        <f t="shared" si="8"/>
        <v>0</v>
      </c>
      <c r="T111" s="74"/>
      <c r="U111" s="75">
        <f t="shared" si="9"/>
        <v>0</v>
      </c>
      <c r="V111" s="74"/>
      <c r="W111" s="75">
        <f t="shared" si="10"/>
        <v>0</v>
      </c>
      <c r="X111" s="74"/>
      <c r="Y111" s="75">
        <f t="shared" si="11"/>
        <v>0</v>
      </c>
      <c r="Z111" s="74"/>
      <c r="AA111" s="75">
        <f t="shared" si="12"/>
        <v>0</v>
      </c>
      <c r="AB111" s="74">
        <v>24</v>
      </c>
      <c r="AC111" s="75">
        <f t="shared" si="13"/>
        <v>2.3638799149003231E-4</v>
      </c>
      <c r="AD111" s="74"/>
      <c r="AE111" s="75">
        <f t="shared" si="14"/>
        <v>0</v>
      </c>
      <c r="AF111" s="74"/>
      <c r="AG111" s="75">
        <f t="shared" si="15"/>
        <v>0</v>
      </c>
      <c r="AH111" s="74"/>
      <c r="AI111" s="75">
        <f t="shared" si="16"/>
        <v>0</v>
      </c>
      <c r="AJ111" s="74"/>
      <c r="AK111" s="75">
        <f t="shared" si="17"/>
        <v>0</v>
      </c>
      <c r="AL111" s="74">
        <v>1</v>
      </c>
      <c r="AM111" s="75">
        <f t="shared" si="18"/>
        <v>9.8494996454180131E-6</v>
      </c>
      <c r="AN111" s="74"/>
      <c r="AO111" s="75">
        <f t="shared" si="19"/>
        <v>0</v>
      </c>
      <c r="AP111" s="74"/>
      <c r="AQ111" s="75">
        <f t="shared" si="20"/>
        <v>0</v>
      </c>
      <c r="AR111" s="74">
        <v>0</v>
      </c>
      <c r="AS111" s="75">
        <f t="shared" si="21"/>
        <v>0</v>
      </c>
      <c r="AT111" s="74"/>
      <c r="AU111" s="75">
        <f t="shared" si="22"/>
        <v>0</v>
      </c>
      <c r="AV111" s="76"/>
      <c r="AW111" s="76"/>
      <c r="AX111" s="76"/>
      <c r="AY111" s="76"/>
      <c r="AZ111" s="76"/>
    </row>
    <row r="112" spans="1:52" ht="13.9">
      <c r="A112" s="136" t="s">
        <v>139</v>
      </c>
      <c r="B112" s="73" t="s">
        <v>131</v>
      </c>
      <c r="C112" s="74">
        <v>121436</v>
      </c>
      <c r="D112" s="74">
        <f t="shared" si="26"/>
        <v>121357</v>
      </c>
      <c r="E112" s="75">
        <f t="shared" si="1"/>
        <v>0.99934945156296318</v>
      </c>
      <c r="F112" s="74">
        <f t="shared" si="27"/>
        <v>79</v>
      </c>
      <c r="G112" s="75">
        <f t="shared" si="2"/>
        <v>6.5054843703679307E-4</v>
      </c>
      <c r="H112" s="74"/>
      <c r="I112" s="75">
        <f t="shared" si="3"/>
        <v>0</v>
      </c>
      <c r="J112" s="74">
        <v>40</v>
      </c>
      <c r="K112" s="75">
        <f t="shared" si="4"/>
        <v>3.2939161368951544E-4</v>
      </c>
      <c r="L112" s="74">
        <v>9</v>
      </c>
      <c r="M112" s="75">
        <f t="shared" si="5"/>
        <v>7.4113113080140981E-5</v>
      </c>
      <c r="N112" s="74"/>
      <c r="O112" s="75">
        <f t="shared" si="6"/>
        <v>0</v>
      </c>
      <c r="P112" s="74">
        <v>0</v>
      </c>
      <c r="Q112" s="75">
        <f t="shared" si="7"/>
        <v>0</v>
      </c>
      <c r="R112" s="74">
        <v>0</v>
      </c>
      <c r="S112" s="75">
        <f t="shared" si="8"/>
        <v>0</v>
      </c>
      <c r="T112" s="74"/>
      <c r="U112" s="75">
        <f t="shared" si="9"/>
        <v>0</v>
      </c>
      <c r="V112" s="74"/>
      <c r="W112" s="75">
        <f t="shared" si="10"/>
        <v>0</v>
      </c>
      <c r="X112" s="74"/>
      <c r="Y112" s="75">
        <f t="shared" si="11"/>
        <v>0</v>
      </c>
      <c r="Z112" s="74"/>
      <c r="AA112" s="75">
        <f t="shared" si="12"/>
        <v>0</v>
      </c>
      <c r="AB112" s="74">
        <v>30</v>
      </c>
      <c r="AC112" s="75">
        <f t="shared" si="13"/>
        <v>2.4704371026713662E-4</v>
      </c>
      <c r="AD112" s="74"/>
      <c r="AE112" s="75">
        <f t="shared" si="14"/>
        <v>0</v>
      </c>
      <c r="AF112" s="74"/>
      <c r="AG112" s="75">
        <f t="shared" si="15"/>
        <v>0</v>
      </c>
      <c r="AH112" s="74"/>
      <c r="AI112" s="75">
        <f t="shared" si="16"/>
        <v>0</v>
      </c>
      <c r="AJ112" s="74"/>
      <c r="AK112" s="75">
        <f t="shared" si="17"/>
        <v>0</v>
      </c>
      <c r="AL112" s="74">
        <v>0</v>
      </c>
      <c r="AM112" s="75">
        <f t="shared" si="18"/>
        <v>0</v>
      </c>
      <c r="AN112" s="74"/>
      <c r="AO112" s="75">
        <f t="shared" si="19"/>
        <v>0</v>
      </c>
      <c r="AP112" s="74"/>
      <c r="AQ112" s="75">
        <f t="shared" si="20"/>
        <v>0</v>
      </c>
      <c r="AR112" s="74">
        <v>0</v>
      </c>
      <c r="AS112" s="75">
        <f t="shared" si="21"/>
        <v>0</v>
      </c>
      <c r="AT112" s="74"/>
      <c r="AU112" s="75">
        <f t="shared" si="22"/>
        <v>0</v>
      </c>
      <c r="AV112" s="76"/>
      <c r="AW112" s="76"/>
      <c r="AX112" s="76"/>
      <c r="AY112" s="76"/>
      <c r="AZ112" s="76"/>
    </row>
    <row r="113" spans="1:52" ht="13.9">
      <c r="A113" s="136" t="s">
        <v>139</v>
      </c>
      <c r="B113" s="73" t="s">
        <v>127</v>
      </c>
      <c r="C113" s="74">
        <v>104934</v>
      </c>
      <c r="D113" s="74">
        <f t="shared" si="26"/>
        <v>104700</v>
      </c>
      <c r="E113" s="75">
        <f t="shared" si="1"/>
        <v>0.99777002687403515</v>
      </c>
      <c r="F113" s="74">
        <f t="shared" si="27"/>
        <v>234</v>
      </c>
      <c r="G113" s="75">
        <f t="shared" si="2"/>
        <v>2.2299731259648923E-3</v>
      </c>
      <c r="H113" s="74"/>
      <c r="I113" s="75">
        <f t="shared" si="3"/>
        <v>0</v>
      </c>
      <c r="J113" s="74">
        <v>71</v>
      </c>
      <c r="K113" s="75">
        <f t="shared" si="4"/>
        <v>6.7661577753635614E-4</v>
      </c>
      <c r="L113" s="74">
        <v>26</v>
      </c>
      <c r="M113" s="75">
        <f t="shared" si="5"/>
        <v>2.4777479177387691E-4</v>
      </c>
      <c r="N113" s="74"/>
      <c r="O113" s="75">
        <f t="shared" si="6"/>
        <v>0</v>
      </c>
      <c r="P113" s="74">
        <v>0</v>
      </c>
      <c r="Q113" s="75">
        <f t="shared" si="7"/>
        <v>0</v>
      </c>
      <c r="R113" s="74">
        <v>0</v>
      </c>
      <c r="S113" s="75">
        <f t="shared" si="8"/>
        <v>0</v>
      </c>
      <c r="T113" s="74"/>
      <c r="U113" s="75">
        <f t="shared" si="9"/>
        <v>0</v>
      </c>
      <c r="V113" s="74"/>
      <c r="W113" s="75">
        <f t="shared" si="10"/>
        <v>0</v>
      </c>
      <c r="X113" s="74"/>
      <c r="Y113" s="75">
        <f t="shared" si="11"/>
        <v>0</v>
      </c>
      <c r="Z113" s="74"/>
      <c r="AA113" s="75">
        <f t="shared" si="12"/>
        <v>0</v>
      </c>
      <c r="AB113" s="74">
        <v>61</v>
      </c>
      <c r="AC113" s="75">
        <f t="shared" si="13"/>
        <v>5.813177807002497E-4</v>
      </c>
      <c r="AD113" s="74"/>
      <c r="AE113" s="75">
        <f t="shared" si="14"/>
        <v>0</v>
      </c>
      <c r="AF113" s="74"/>
      <c r="AG113" s="75">
        <f t="shared" si="15"/>
        <v>0</v>
      </c>
      <c r="AH113" s="74"/>
      <c r="AI113" s="75">
        <f t="shared" si="16"/>
        <v>0</v>
      </c>
      <c r="AJ113" s="74"/>
      <c r="AK113" s="75">
        <f t="shared" si="17"/>
        <v>0</v>
      </c>
      <c r="AL113" s="74">
        <v>0</v>
      </c>
      <c r="AM113" s="75">
        <f t="shared" si="18"/>
        <v>0</v>
      </c>
      <c r="AN113" s="74"/>
      <c r="AO113" s="75">
        <f t="shared" si="19"/>
        <v>0</v>
      </c>
      <c r="AP113" s="74"/>
      <c r="AQ113" s="75">
        <f t="shared" si="20"/>
        <v>0</v>
      </c>
      <c r="AR113" s="74">
        <v>76</v>
      </c>
      <c r="AS113" s="75">
        <f t="shared" si="21"/>
        <v>7.2426477595440941E-4</v>
      </c>
      <c r="AT113" s="74"/>
      <c r="AU113" s="75">
        <f t="shared" si="22"/>
        <v>0</v>
      </c>
      <c r="AV113" s="76"/>
      <c r="AW113" s="76"/>
      <c r="AX113" s="76"/>
      <c r="AY113" s="76"/>
      <c r="AZ113" s="76"/>
    </row>
    <row r="114" spans="1:52" ht="13.9">
      <c r="A114" s="136" t="s">
        <v>139</v>
      </c>
      <c r="B114" s="73" t="s">
        <v>125</v>
      </c>
      <c r="C114" s="74">
        <v>115072</v>
      </c>
      <c r="D114" s="74">
        <f t="shared" si="26"/>
        <v>114690</v>
      </c>
      <c r="E114" s="75">
        <f t="shared" si="1"/>
        <v>0.99668033926585098</v>
      </c>
      <c r="F114" s="74">
        <f t="shared" si="27"/>
        <v>382</v>
      </c>
      <c r="G114" s="75">
        <f t="shared" si="2"/>
        <v>3.3196607341490544E-3</v>
      </c>
      <c r="H114" s="74"/>
      <c r="I114" s="75">
        <f t="shared" si="3"/>
        <v>0</v>
      </c>
      <c r="J114" s="74">
        <v>89</v>
      </c>
      <c r="K114" s="75">
        <f t="shared" si="4"/>
        <v>7.7342880978865404E-4</v>
      </c>
      <c r="L114" s="74">
        <v>61</v>
      </c>
      <c r="M114" s="75">
        <f t="shared" si="5"/>
        <v>5.3010289210233597E-4</v>
      </c>
      <c r="N114" s="74"/>
      <c r="O114" s="75">
        <f t="shared" si="6"/>
        <v>0</v>
      </c>
      <c r="P114" s="74">
        <v>0</v>
      </c>
      <c r="Q114" s="75">
        <f t="shared" si="7"/>
        <v>0</v>
      </c>
      <c r="R114" s="74">
        <v>0</v>
      </c>
      <c r="S114" s="75">
        <f t="shared" si="8"/>
        <v>0</v>
      </c>
      <c r="T114" s="74"/>
      <c r="U114" s="75">
        <f t="shared" si="9"/>
        <v>0</v>
      </c>
      <c r="V114" s="74"/>
      <c r="W114" s="75">
        <f t="shared" si="10"/>
        <v>0</v>
      </c>
      <c r="X114" s="74"/>
      <c r="Y114" s="75">
        <f t="shared" si="11"/>
        <v>0</v>
      </c>
      <c r="Z114" s="74"/>
      <c r="AA114" s="75">
        <f t="shared" si="12"/>
        <v>0</v>
      </c>
      <c r="AB114" s="74">
        <v>87</v>
      </c>
      <c r="AC114" s="75">
        <f t="shared" si="13"/>
        <v>7.5604838709677417E-4</v>
      </c>
      <c r="AD114" s="74"/>
      <c r="AE114" s="75">
        <f t="shared" si="14"/>
        <v>0</v>
      </c>
      <c r="AF114" s="74"/>
      <c r="AG114" s="75">
        <f t="shared" si="15"/>
        <v>0</v>
      </c>
      <c r="AH114" s="74"/>
      <c r="AI114" s="75">
        <f t="shared" si="16"/>
        <v>0</v>
      </c>
      <c r="AJ114" s="74"/>
      <c r="AK114" s="75">
        <f t="shared" si="17"/>
        <v>0</v>
      </c>
      <c r="AL114" s="74">
        <v>0</v>
      </c>
      <c r="AM114" s="75">
        <f t="shared" si="18"/>
        <v>0</v>
      </c>
      <c r="AN114" s="74"/>
      <c r="AO114" s="75">
        <f t="shared" si="19"/>
        <v>0</v>
      </c>
      <c r="AP114" s="74"/>
      <c r="AQ114" s="75">
        <f t="shared" si="20"/>
        <v>0</v>
      </c>
      <c r="AR114" s="74">
        <v>145</v>
      </c>
      <c r="AS114" s="75">
        <f t="shared" si="21"/>
        <v>1.2600806451612903E-3</v>
      </c>
      <c r="AT114" s="74"/>
      <c r="AU114" s="75">
        <f t="shared" si="22"/>
        <v>0</v>
      </c>
      <c r="AV114" s="76"/>
      <c r="AW114" s="76"/>
      <c r="AX114" s="76"/>
      <c r="AY114" s="76"/>
      <c r="AZ114" s="76"/>
    </row>
    <row r="115" spans="1:52" ht="13.9">
      <c r="A115" s="136" t="s">
        <v>139</v>
      </c>
      <c r="B115" s="73" t="s">
        <v>138</v>
      </c>
      <c r="C115" s="74">
        <v>101006</v>
      </c>
      <c r="D115" s="74">
        <f t="shared" si="26"/>
        <v>100654</v>
      </c>
      <c r="E115" s="75">
        <f t="shared" si="1"/>
        <v>0.99651505851137556</v>
      </c>
      <c r="F115" s="74">
        <f t="shared" si="27"/>
        <v>352</v>
      </c>
      <c r="G115" s="75">
        <f t="shared" si="2"/>
        <v>3.4849414886244383E-3</v>
      </c>
      <c r="H115" s="74"/>
      <c r="I115" s="75">
        <f t="shared" si="3"/>
        <v>0</v>
      </c>
      <c r="J115" s="74">
        <v>78</v>
      </c>
      <c r="K115" s="75">
        <f t="shared" si="4"/>
        <v>7.7223135259291522E-4</v>
      </c>
      <c r="L115" s="74">
        <v>56</v>
      </c>
      <c r="M115" s="75">
        <f t="shared" si="5"/>
        <v>5.5442250955388785E-4</v>
      </c>
      <c r="N115" s="74"/>
      <c r="O115" s="75">
        <f t="shared" si="6"/>
        <v>0</v>
      </c>
      <c r="P115" s="74">
        <v>0</v>
      </c>
      <c r="Q115" s="75">
        <f t="shared" si="7"/>
        <v>0</v>
      </c>
      <c r="R115" s="74">
        <v>0</v>
      </c>
      <c r="S115" s="75">
        <f t="shared" si="8"/>
        <v>0</v>
      </c>
      <c r="T115" s="74"/>
      <c r="U115" s="75">
        <f t="shared" si="9"/>
        <v>0</v>
      </c>
      <c r="V115" s="74"/>
      <c r="W115" s="75">
        <f t="shared" si="10"/>
        <v>0</v>
      </c>
      <c r="X115" s="74"/>
      <c r="Y115" s="75">
        <f t="shared" si="11"/>
        <v>0</v>
      </c>
      <c r="Z115" s="74"/>
      <c r="AA115" s="75">
        <f t="shared" si="12"/>
        <v>0</v>
      </c>
      <c r="AB115" s="74">
        <v>72</v>
      </c>
      <c r="AC115" s="75">
        <f t="shared" si="13"/>
        <v>7.1282894085499871E-4</v>
      </c>
      <c r="AD115" s="74"/>
      <c r="AE115" s="75">
        <f t="shared" si="14"/>
        <v>0</v>
      </c>
      <c r="AF115" s="74"/>
      <c r="AG115" s="75">
        <f t="shared" si="15"/>
        <v>0</v>
      </c>
      <c r="AH115" s="74"/>
      <c r="AI115" s="75">
        <f t="shared" si="16"/>
        <v>0</v>
      </c>
      <c r="AJ115" s="74"/>
      <c r="AK115" s="75">
        <f t="shared" si="17"/>
        <v>0</v>
      </c>
      <c r="AL115" s="74">
        <v>0</v>
      </c>
      <c r="AM115" s="75">
        <f t="shared" si="18"/>
        <v>0</v>
      </c>
      <c r="AN115" s="74"/>
      <c r="AO115" s="75">
        <f t="shared" si="19"/>
        <v>0</v>
      </c>
      <c r="AP115" s="74"/>
      <c r="AQ115" s="75">
        <f t="shared" si="20"/>
        <v>0</v>
      </c>
      <c r="AR115" s="74">
        <v>146</v>
      </c>
      <c r="AS115" s="75">
        <f t="shared" si="21"/>
        <v>1.4454586856226363E-3</v>
      </c>
      <c r="AT115" s="74"/>
      <c r="AU115" s="75">
        <f t="shared" si="22"/>
        <v>0</v>
      </c>
      <c r="AV115" s="76"/>
      <c r="AW115" s="76"/>
      <c r="AX115" s="76"/>
      <c r="AY115" s="76"/>
      <c r="AZ115" s="76"/>
    </row>
    <row r="116" spans="1:52" ht="13.9">
      <c r="A116" s="136" t="s">
        <v>139</v>
      </c>
      <c r="B116" s="73" t="s">
        <v>147</v>
      </c>
      <c r="C116" s="74">
        <v>110750</v>
      </c>
      <c r="D116" s="74">
        <f t="shared" si="26"/>
        <v>110384</v>
      </c>
      <c r="E116" s="75">
        <f t="shared" si="1"/>
        <v>0.99669525959367944</v>
      </c>
      <c r="F116" s="74">
        <f t="shared" si="27"/>
        <v>366</v>
      </c>
      <c r="G116" s="75">
        <f t="shared" si="2"/>
        <v>3.3047404063205419E-3</v>
      </c>
      <c r="H116" s="74"/>
      <c r="I116" s="75">
        <f t="shared" si="3"/>
        <v>0</v>
      </c>
      <c r="J116" s="74">
        <v>96</v>
      </c>
      <c r="K116" s="75">
        <f t="shared" si="4"/>
        <v>8.6681715575620771E-4</v>
      </c>
      <c r="L116" s="74">
        <v>54</v>
      </c>
      <c r="M116" s="75">
        <f t="shared" si="5"/>
        <v>4.8758465011286681E-4</v>
      </c>
      <c r="N116" s="74"/>
      <c r="O116" s="75">
        <f t="shared" si="6"/>
        <v>0</v>
      </c>
      <c r="P116" s="74">
        <v>0</v>
      </c>
      <c r="Q116" s="75">
        <f t="shared" si="7"/>
        <v>0</v>
      </c>
      <c r="R116" s="74">
        <v>0</v>
      </c>
      <c r="S116" s="75">
        <f t="shared" si="8"/>
        <v>0</v>
      </c>
      <c r="T116" s="74"/>
      <c r="U116" s="75">
        <f t="shared" si="9"/>
        <v>0</v>
      </c>
      <c r="V116" s="74"/>
      <c r="W116" s="75">
        <f t="shared" si="10"/>
        <v>0</v>
      </c>
      <c r="X116" s="74"/>
      <c r="Y116" s="75">
        <f t="shared" si="11"/>
        <v>0</v>
      </c>
      <c r="Z116" s="74"/>
      <c r="AA116" s="75">
        <f t="shared" si="12"/>
        <v>0</v>
      </c>
      <c r="AB116" s="74">
        <v>84</v>
      </c>
      <c r="AC116" s="75">
        <f t="shared" si="13"/>
        <v>7.5846501128668171E-4</v>
      </c>
      <c r="AD116" s="74"/>
      <c r="AE116" s="75">
        <f t="shared" si="14"/>
        <v>0</v>
      </c>
      <c r="AF116" s="74"/>
      <c r="AG116" s="75">
        <f t="shared" si="15"/>
        <v>0</v>
      </c>
      <c r="AH116" s="74"/>
      <c r="AI116" s="75">
        <f t="shared" si="16"/>
        <v>0</v>
      </c>
      <c r="AJ116" s="74"/>
      <c r="AK116" s="75">
        <f t="shared" si="17"/>
        <v>0</v>
      </c>
      <c r="AL116" s="74">
        <v>0</v>
      </c>
      <c r="AM116" s="75">
        <f t="shared" si="18"/>
        <v>0</v>
      </c>
      <c r="AN116" s="74"/>
      <c r="AO116" s="75">
        <f t="shared" si="19"/>
        <v>0</v>
      </c>
      <c r="AP116" s="74"/>
      <c r="AQ116" s="75">
        <f t="shared" si="20"/>
        <v>0</v>
      </c>
      <c r="AR116" s="74">
        <v>132</v>
      </c>
      <c r="AS116" s="75">
        <f t="shared" si="21"/>
        <v>1.1918735891647855E-3</v>
      </c>
      <c r="AT116" s="74"/>
      <c r="AU116" s="75">
        <f t="shared" si="22"/>
        <v>0</v>
      </c>
      <c r="AV116" s="76"/>
      <c r="AW116" s="76"/>
      <c r="AX116" s="76"/>
      <c r="AY116" s="76"/>
      <c r="AZ116" s="76"/>
    </row>
    <row r="117" spans="1:52" ht="13.9">
      <c r="A117" s="136" t="s">
        <v>139</v>
      </c>
      <c r="B117" s="73" t="s">
        <v>133</v>
      </c>
      <c r="C117" s="74">
        <v>47132</v>
      </c>
      <c r="D117" s="74">
        <f t="shared" si="26"/>
        <v>46957</v>
      </c>
      <c r="E117" s="75">
        <f t="shared" si="1"/>
        <v>0.99628702367818045</v>
      </c>
      <c r="F117" s="74">
        <f t="shared" si="27"/>
        <v>175</v>
      </c>
      <c r="G117" s="75">
        <f t="shared" si="2"/>
        <v>3.7129763218195708E-3</v>
      </c>
      <c r="H117" s="74"/>
      <c r="I117" s="75">
        <f t="shared" si="3"/>
        <v>0</v>
      </c>
      <c r="J117" s="74">
        <v>43</v>
      </c>
      <c r="K117" s="75">
        <f t="shared" si="4"/>
        <v>9.1233132478995161E-4</v>
      </c>
      <c r="L117" s="74">
        <v>30</v>
      </c>
      <c r="M117" s="75">
        <f t="shared" si="5"/>
        <v>6.3651022659764068E-4</v>
      </c>
      <c r="N117" s="74"/>
      <c r="O117" s="75">
        <f t="shared" si="6"/>
        <v>0</v>
      </c>
      <c r="P117" s="74">
        <v>0</v>
      </c>
      <c r="Q117" s="75">
        <f t="shared" si="7"/>
        <v>0</v>
      </c>
      <c r="R117" s="74">
        <v>0</v>
      </c>
      <c r="S117" s="75">
        <f t="shared" si="8"/>
        <v>0</v>
      </c>
      <c r="T117" s="74"/>
      <c r="U117" s="75">
        <f t="shared" si="9"/>
        <v>0</v>
      </c>
      <c r="V117" s="74"/>
      <c r="W117" s="75">
        <f t="shared" si="10"/>
        <v>0</v>
      </c>
      <c r="X117" s="74"/>
      <c r="Y117" s="75">
        <f t="shared" si="11"/>
        <v>0</v>
      </c>
      <c r="Z117" s="74"/>
      <c r="AA117" s="75">
        <f t="shared" si="12"/>
        <v>0</v>
      </c>
      <c r="AB117" s="74">
        <v>35</v>
      </c>
      <c r="AC117" s="75">
        <f t="shared" si="13"/>
        <v>7.4259526436391409E-4</v>
      </c>
      <c r="AD117" s="74"/>
      <c r="AE117" s="75">
        <f t="shared" si="14"/>
        <v>0</v>
      </c>
      <c r="AF117" s="74"/>
      <c r="AG117" s="75">
        <f t="shared" si="15"/>
        <v>0</v>
      </c>
      <c r="AH117" s="74"/>
      <c r="AI117" s="75">
        <f t="shared" si="16"/>
        <v>0</v>
      </c>
      <c r="AJ117" s="74"/>
      <c r="AK117" s="75">
        <f t="shared" si="17"/>
        <v>0</v>
      </c>
      <c r="AL117" s="74">
        <v>0</v>
      </c>
      <c r="AM117" s="75">
        <f t="shared" si="18"/>
        <v>0</v>
      </c>
      <c r="AN117" s="74"/>
      <c r="AO117" s="75">
        <f t="shared" si="19"/>
        <v>0</v>
      </c>
      <c r="AP117" s="74"/>
      <c r="AQ117" s="75">
        <f t="shared" si="20"/>
        <v>0</v>
      </c>
      <c r="AR117" s="74">
        <v>67</v>
      </c>
      <c r="AS117" s="75">
        <f t="shared" si="21"/>
        <v>1.4215395060680641E-3</v>
      </c>
      <c r="AT117" s="74"/>
      <c r="AU117" s="75">
        <f t="shared" si="22"/>
        <v>0</v>
      </c>
      <c r="AV117" s="76"/>
      <c r="AW117" s="76"/>
      <c r="AX117" s="76"/>
      <c r="AY117" s="76"/>
      <c r="AZ117" s="76"/>
    </row>
    <row r="118" spans="1:52" ht="13.9">
      <c r="A118" s="136" t="s">
        <v>140</v>
      </c>
      <c r="B118" s="73" t="s">
        <v>125</v>
      </c>
      <c r="C118" s="74">
        <v>10472</v>
      </c>
      <c r="D118" s="74">
        <f t="shared" si="26"/>
        <v>10424</v>
      </c>
      <c r="E118" s="75">
        <f t="shared" si="1"/>
        <v>0.99541634835752479</v>
      </c>
      <c r="F118" s="74">
        <f t="shared" si="27"/>
        <v>48</v>
      </c>
      <c r="G118" s="75">
        <f t="shared" si="2"/>
        <v>4.5836516424751722E-3</v>
      </c>
      <c r="H118" s="74"/>
      <c r="I118" s="75">
        <f t="shared" si="3"/>
        <v>0</v>
      </c>
      <c r="J118" s="74">
        <v>0</v>
      </c>
      <c r="K118" s="75">
        <f t="shared" si="4"/>
        <v>0</v>
      </c>
      <c r="L118" s="74">
        <v>9</v>
      </c>
      <c r="M118" s="75">
        <f t="shared" si="5"/>
        <v>8.5943468296409474E-4</v>
      </c>
      <c r="N118" s="74"/>
      <c r="O118" s="75">
        <f t="shared" si="6"/>
        <v>0</v>
      </c>
      <c r="P118" s="74">
        <v>32</v>
      </c>
      <c r="Q118" s="75">
        <f t="shared" si="7"/>
        <v>3.0557677616501145E-3</v>
      </c>
      <c r="R118" s="74">
        <v>7</v>
      </c>
      <c r="S118" s="75">
        <f t="shared" si="8"/>
        <v>6.6844919786096253E-4</v>
      </c>
      <c r="T118" s="74"/>
      <c r="U118" s="75">
        <f t="shared" si="9"/>
        <v>0</v>
      </c>
      <c r="V118" s="74"/>
      <c r="W118" s="75">
        <f t="shared" si="10"/>
        <v>0</v>
      </c>
      <c r="X118" s="74"/>
      <c r="Y118" s="75">
        <f t="shared" si="11"/>
        <v>0</v>
      </c>
      <c r="Z118" s="74"/>
      <c r="AA118" s="75">
        <f t="shared" si="12"/>
        <v>0</v>
      </c>
      <c r="AB118" s="74">
        <v>0</v>
      </c>
      <c r="AC118" s="75">
        <f t="shared" si="13"/>
        <v>0</v>
      </c>
      <c r="AD118" s="74"/>
      <c r="AE118" s="75">
        <f t="shared" si="14"/>
        <v>0</v>
      </c>
      <c r="AF118" s="74"/>
      <c r="AG118" s="75">
        <f t="shared" si="15"/>
        <v>0</v>
      </c>
      <c r="AH118" s="74"/>
      <c r="AI118" s="75">
        <f t="shared" si="16"/>
        <v>0</v>
      </c>
      <c r="AJ118" s="74"/>
      <c r="AK118" s="75">
        <f t="shared" si="17"/>
        <v>0</v>
      </c>
      <c r="AL118" s="74">
        <v>0</v>
      </c>
      <c r="AM118" s="75">
        <f t="shared" si="18"/>
        <v>0</v>
      </c>
      <c r="AN118" s="74"/>
      <c r="AO118" s="75">
        <f t="shared" si="19"/>
        <v>0</v>
      </c>
      <c r="AP118" s="74"/>
      <c r="AQ118" s="75">
        <f t="shared" si="20"/>
        <v>0</v>
      </c>
      <c r="AR118" s="74">
        <v>0</v>
      </c>
      <c r="AS118" s="75">
        <f t="shared" si="21"/>
        <v>0</v>
      </c>
      <c r="AT118" s="74"/>
      <c r="AU118" s="75">
        <f t="shared" si="22"/>
        <v>0</v>
      </c>
      <c r="AV118" s="76"/>
      <c r="AW118" s="76"/>
      <c r="AX118" s="76"/>
      <c r="AY118" s="76"/>
      <c r="AZ118" s="76"/>
    </row>
    <row r="119" spans="1:52" ht="13.9">
      <c r="A119" s="136" t="s">
        <v>140</v>
      </c>
      <c r="B119" s="73" t="s">
        <v>138</v>
      </c>
      <c r="C119" s="74">
        <v>93116</v>
      </c>
      <c r="D119" s="74">
        <f t="shared" si="26"/>
        <v>92812</v>
      </c>
      <c r="E119" s="75">
        <f t="shared" si="1"/>
        <v>0.99673525495081405</v>
      </c>
      <c r="F119" s="74">
        <f t="shared" si="27"/>
        <v>304</v>
      </c>
      <c r="G119" s="75">
        <f t="shared" si="2"/>
        <v>3.2647450491859616E-3</v>
      </c>
      <c r="H119" s="74"/>
      <c r="I119" s="75">
        <f t="shared" si="3"/>
        <v>0</v>
      </c>
      <c r="J119" s="74">
        <v>48</v>
      </c>
      <c r="K119" s="75">
        <f t="shared" si="4"/>
        <v>5.1548606039778346E-4</v>
      </c>
      <c r="L119" s="74">
        <v>29</v>
      </c>
      <c r="M119" s="75">
        <f t="shared" si="5"/>
        <v>3.1143949482366083E-4</v>
      </c>
      <c r="N119" s="74"/>
      <c r="O119" s="75">
        <f t="shared" si="6"/>
        <v>0</v>
      </c>
      <c r="P119" s="74">
        <v>19</v>
      </c>
      <c r="Q119" s="75">
        <f t="shared" si="7"/>
        <v>2.040465655741226E-4</v>
      </c>
      <c r="R119" s="74">
        <v>4</v>
      </c>
      <c r="S119" s="75">
        <f t="shared" si="8"/>
        <v>4.2957171699815284E-5</v>
      </c>
      <c r="T119" s="74"/>
      <c r="U119" s="75">
        <f t="shared" si="9"/>
        <v>0</v>
      </c>
      <c r="V119" s="74"/>
      <c r="W119" s="75">
        <f t="shared" si="10"/>
        <v>0</v>
      </c>
      <c r="X119" s="74"/>
      <c r="Y119" s="75">
        <f t="shared" si="11"/>
        <v>0</v>
      </c>
      <c r="Z119" s="74"/>
      <c r="AA119" s="75">
        <f t="shared" si="12"/>
        <v>0</v>
      </c>
      <c r="AB119" s="74">
        <v>46</v>
      </c>
      <c r="AC119" s="75">
        <f t="shared" si="13"/>
        <v>4.940074745478758E-4</v>
      </c>
      <c r="AD119" s="74"/>
      <c r="AE119" s="75">
        <f t="shared" si="14"/>
        <v>0</v>
      </c>
      <c r="AF119" s="74"/>
      <c r="AG119" s="75">
        <f t="shared" si="15"/>
        <v>0</v>
      </c>
      <c r="AH119" s="74"/>
      <c r="AI119" s="75">
        <f t="shared" si="16"/>
        <v>0</v>
      </c>
      <c r="AJ119" s="74"/>
      <c r="AK119" s="75">
        <f t="shared" si="17"/>
        <v>0</v>
      </c>
      <c r="AL119" s="74">
        <v>0</v>
      </c>
      <c r="AM119" s="75">
        <f t="shared" si="18"/>
        <v>0</v>
      </c>
      <c r="AN119" s="74"/>
      <c r="AO119" s="75">
        <f t="shared" si="19"/>
        <v>0</v>
      </c>
      <c r="AP119" s="74"/>
      <c r="AQ119" s="75">
        <f t="shared" si="20"/>
        <v>0</v>
      </c>
      <c r="AR119" s="74">
        <v>158</v>
      </c>
      <c r="AS119" s="75">
        <f t="shared" si="21"/>
        <v>1.6968082821427037E-3</v>
      </c>
      <c r="AT119" s="74"/>
      <c r="AU119" s="75">
        <f t="shared" si="22"/>
        <v>0</v>
      </c>
      <c r="AV119" s="76"/>
      <c r="AW119" s="76"/>
      <c r="AX119" s="76"/>
      <c r="AY119" s="76"/>
      <c r="AZ119" s="76"/>
    </row>
    <row r="120" spans="1:52" ht="13.9">
      <c r="A120" s="136" t="s">
        <v>140</v>
      </c>
      <c r="B120" s="73" t="s">
        <v>147</v>
      </c>
      <c r="C120" s="74">
        <v>88768</v>
      </c>
      <c r="D120" s="74">
        <f t="shared" si="26"/>
        <v>88230</v>
      </c>
      <c r="E120" s="75">
        <f t="shared" si="1"/>
        <v>0.99393925739005051</v>
      </c>
      <c r="F120" s="74">
        <f t="shared" si="27"/>
        <v>538</v>
      </c>
      <c r="G120" s="75">
        <f t="shared" si="2"/>
        <v>6.060742609949531E-3</v>
      </c>
      <c r="H120" s="74"/>
      <c r="I120" s="75">
        <f t="shared" si="3"/>
        <v>0</v>
      </c>
      <c r="J120" s="74">
        <v>51</v>
      </c>
      <c r="K120" s="75">
        <f t="shared" si="4"/>
        <v>5.7453136265320833E-4</v>
      </c>
      <c r="L120" s="74">
        <v>59</v>
      </c>
      <c r="M120" s="75">
        <f t="shared" si="5"/>
        <v>6.6465392934390768E-4</v>
      </c>
      <c r="N120" s="74"/>
      <c r="O120" s="75">
        <f t="shared" si="6"/>
        <v>0</v>
      </c>
      <c r="P120" s="74">
        <v>69</v>
      </c>
      <c r="Q120" s="75">
        <f t="shared" si="7"/>
        <v>7.7730713770728186E-4</v>
      </c>
      <c r="R120" s="74">
        <v>21</v>
      </c>
      <c r="S120" s="75">
        <f t="shared" si="8"/>
        <v>2.3657173756308578E-4</v>
      </c>
      <c r="T120" s="74"/>
      <c r="U120" s="75">
        <f t="shared" si="9"/>
        <v>0</v>
      </c>
      <c r="V120" s="74"/>
      <c r="W120" s="75">
        <f t="shared" si="10"/>
        <v>0</v>
      </c>
      <c r="X120" s="74"/>
      <c r="Y120" s="75">
        <f t="shared" si="11"/>
        <v>0</v>
      </c>
      <c r="Z120" s="74"/>
      <c r="AA120" s="75">
        <f t="shared" si="12"/>
        <v>0</v>
      </c>
      <c r="AB120" s="74">
        <v>35</v>
      </c>
      <c r="AC120" s="75">
        <f t="shared" si="13"/>
        <v>3.9428622927180964E-4</v>
      </c>
      <c r="AD120" s="74"/>
      <c r="AE120" s="75">
        <f t="shared" si="14"/>
        <v>0</v>
      </c>
      <c r="AF120" s="74"/>
      <c r="AG120" s="75">
        <f t="shared" si="15"/>
        <v>0</v>
      </c>
      <c r="AH120" s="74"/>
      <c r="AI120" s="75">
        <f t="shared" si="16"/>
        <v>0</v>
      </c>
      <c r="AJ120" s="74"/>
      <c r="AK120" s="75">
        <f t="shared" si="17"/>
        <v>0</v>
      </c>
      <c r="AL120" s="74">
        <v>0</v>
      </c>
      <c r="AM120" s="75">
        <f t="shared" si="18"/>
        <v>0</v>
      </c>
      <c r="AN120" s="74"/>
      <c r="AO120" s="75">
        <f t="shared" si="19"/>
        <v>0</v>
      </c>
      <c r="AP120" s="74"/>
      <c r="AQ120" s="75">
        <f t="shared" si="20"/>
        <v>0</v>
      </c>
      <c r="AR120" s="74">
        <v>303</v>
      </c>
      <c r="AS120" s="75">
        <f t="shared" si="21"/>
        <v>3.4133922134102377E-3</v>
      </c>
      <c r="AT120" s="74"/>
      <c r="AU120" s="75">
        <f t="shared" si="22"/>
        <v>0</v>
      </c>
      <c r="AV120" s="76"/>
      <c r="AW120" s="76"/>
      <c r="AX120" s="76"/>
      <c r="AY120" s="76"/>
      <c r="AZ120" s="76"/>
    </row>
    <row r="121" spans="1:52" ht="13.9">
      <c r="A121" s="136" t="s">
        <v>140</v>
      </c>
      <c r="B121" s="73" t="s">
        <v>133</v>
      </c>
      <c r="C121" s="74">
        <v>98912</v>
      </c>
      <c r="D121" s="74">
        <f t="shared" si="26"/>
        <v>98342</v>
      </c>
      <c r="E121" s="75">
        <f t="shared" si="1"/>
        <v>0.99423730184406345</v>
      </c>
      <c r="F121" s="74">
        <f t="shared" si="27"/>
        <v>570</v>
      </c>
      <c r="G121" s="75">
        <f t="shared" si="2"/>
        <v>5.7626981559365902E-3</v>
      </c>
      <c r="H121" s="74"/>
      <c r="I121" s="75">
        <f t="shared" si="3"/>
        <v>0</v>
      </c>
      <c r="J121" s="74">
        <v>127</v>
      </c>
      <c r="K121" s="75">
        <f t="shared" si="4"/>
        <v>1.2839695891297316E-3</v>
      </c>
      <c r="L121" s="74">
        <v>60</v>
      </c>
      <c r="M121" s="75">
        <f t="shared" si="5"/>
        <v>6.065998058880621E-4</v>
      </c>
      <c r="N121" s="74"/>
      <c r="O121" s="75">
        <f t="shared" si="6"/>
        <v>0</v>
      </c>
      <c r="P121" s="74">
        <v>70</v>
      </c>
      <c r="Q121" s="75">
        <f t="shared" si="7"/>
        <v>7.0769977353607244E-4</v>
      </c>
      <c r="R121" s="74">
        <v>17</v>
      </c>
      <c r="S121" s="75">
        <f t="shared" si="8"/>
        <v>1.718699450016176E-4</v>
      </c>
      <c r="T121" s="74"/>
      <c r="U121" s="75">
        <f t="shared" si="9"/>
        <v>0</v>
      </c>
      <c r="V121" s="74"/>
      <c r="W121" s="75">
        <f t="shared" si="10"/>
        <v>0</v>
      </c>
      <c r="X121" s="74"/>
      <c r="Y121" s="75">
        <f t="shared" si="11"/>
        <v>0</v>
      </c>
      <c r="Z121" s="74"/>
      <c r="AA121" s="75">
        <f t="shared" si="12"/>
        <v>0</v>
      </c>
      <c r="AB121" s="74">
        <v>53</v>
      </c>
      <c r="AC121" s="75">
        <f t="shared" si="13"/>
        <v>5.3582982853445484E-4</v>
      </c>
      <c r="AD121" s="74"/>
      <c r="AE121" s="75">
        <f t="shared" si="14"/>
        <v>0</v>
      </c>
      <c r="AF121" s="74"/>
      <c r="AG121" s="75">
        <f t="shared" si="15"/>
        <v>0</v>
      </c>
      <c r="AH121" s="74"/>
      <c r="AI121" s="75">
        <f t="shared" si="16"/>
        <v>0</v>
      </c>
      <c r="AJ121" s="74"/>
      <c r="AK121" s="75">
        <f t="shared" si="17"/>
        <v>0</v>
      </c>
      <c r="AL121" s="74">
        <v>0</v>
      </c>
      <c r="AM121" s="75">
        <f t="shared" si="18"/>
        <v>0</v>
      </c>
      <c r="AN121" s="74"/>
      <c r="AO121" s="75">
        <f t="shared" si="19"/>
        <v>0</v>
      </c>
      <c r="AP121" s="74"/>
      <c r="AQ121" s="75">
        <f t="shared" si="20"/>
        <v>0</v>
      </c>
      <c r="AR121" s="74">
        <v>243</v>
      </c>
      <c r="AS121" s="75">
        <f t="shared" si="21"/>
        <v>2.4567292138466517E-3</v>
      </c>
      <c r="AT121" s="74"/>
      <c r="AU121" s="75">
        <f t="shared" si="22"/>
        <v>0</v>
      </c>
      <c r="AV121" s="76"/>
      <c r="AW121" s="76"/>
      <c r="AX121" s="76"/>
      <c r="AY121" s="76"/>
      <c r="AZ121" s="76"/>
    </row>
    <row r="122" spans="1:52" ht="13.9">
      <c r="A122" s="136" t="s">
        <v>140</v>
      </c>
      <c r="B122" s="73" t="s">
        <v>134</v>
      </c>
      <c r="C122" s="74">
        <v>107018</v>
      </c>
      <c r="D122" s="74">
        <f t="shared" si="26"/>
        <v>106380</v>
      </c>
      <c r="E122" s="75">
        <f t="shared" si="1"/>
        <v>0.99403838606589545</v>
      </c>
      <c r="F122" s="74">
        <f t="shared" si="27"/>
        <v>638</v>
      </c>
      <c r="G122" s="75">
        <f t="shared" si="2"/>
        <v>5.961613934104543E-3</v>
      </c>
      <c r="H122" s="74"/>
      <c r="I122" s="75">
        <f t="shared" si="3"/>
        <v>0</v>
      </c>
      <c r="J122" s="74">
        <v>68</v>
      </c>
      <c r="K122" s="75">
        <f t="shared" si="4"/>
        <v>6.35407127772898E-4</v>
      </c>
      <c r="L122" s="74">
        <v>33</v>
      </c>
      <c r="M122" s="75">
        <f t="shared" si="5"/>
        <v>3.0835934141920049E-4</v>
      </c>
      <c r="N122" s="74"/>
      <c r="O122" s="75">
        <f t="shared" si="6"/>
        <v>0</v>
      </c>
      <c r="P122" s="74">
        <v>59</v>
      </c>
      <c r="Q122" s="75">
        <f t="shared" si="7"/>
        <v>5.5130912556766156E-4</v>
      </c>
      <c r="R122" s="74">
        <v>12</v>
      </c>
      <c r="S122" s="75">
        <f t="shared" si="8"/>
        <v>1.12130669606982E-4</v>
      </c>
      <c r="T122" s="74"/>
      <c r="U122" s="75">
        <f t="shared" si="9"/>
        <v>0</v>
      </c>
      <c r="V122" s="74"/>
      <c r="W122" s="75">
        <f t="shared" si="10"/>
        <v>0</v>
      </c>
      <c r="X122" s="74"/>
      <c r="Y122" s="75">
        <f t="shared" si="11"/>
        <v>0</v>
      </c>
      <c r="Z122" s="74"/>
      <c r="AA122" s="75">
        <f t="shared" si="12"/>
        <v>0</v>
      </c>
      <c r="AB122" s="74">
        <v>50</v>
      </c>
      <c r="AC122" s="75">
        <f t="shared" si="13"/>
        <v>4.6721112336242502E-4</v>
      </c>
      <c r="AD122" s="74"/>
      <c r="AE122" s="75">
        <f t="shared" si="14"/>
        <v>0</v>
      </c>
      <c r="AF122" s="74"/>
      <c r="AG122" s="75">
        <f t="shared" si="15"/>
        <v>0</v>
      </c>
      <c r="AH122" s="74"/>
      <c r="AI122" s="75">
        <f t="shared" si="16"/>
        <v>0</v>
      </c>
      <c r="AJ122" s="74"/>
      <c r="AK122" s="75">
        <f t="shared" si="17"/>
        <v>0</v>
      </c>
      <c r="AL122" s="74">
        <v>0</v>
      </c>
      <c r="AM122" s="75">
        <f t="shared" si="18"/>
        <v>0</v>
      </c>
      <c r="AN122" s="74"/>
      <c r="AO122" s="75">
        <f t="shared" si="19"/>
        <v>0</v>
      </c>
      <c r="AP122" s="74"/>
      <c r="AQ122" s="75">
        <f t="shared" si="20"/>
        <v>0</v>
      </c>
      <c r="AR122" s="74">
        <v>416</v>
      </c>
      <c r="AS122" s="75">
        <f t="shared" si="21"/>
        <v>3.8871965463753762E-3</v>
      </c>
      <c r="AT122" s="74"/>
      <c r="AU122" s="75">
        <f t="shared" si="22"/>
        <v>0</v>
      </c>
      <c r="AV122" s="76"/>
      <c r="AW122" s="76"/>
      <c r="AX122" s="76"/>
      <c r="AY122" s="76"/>
      <c r="AZ122" s="76"/>
    </row>
    <row r="123" spans="1:52" ht="13.9">
      <c r="A123" s="136" t="s">
        <v>142</v>
      </c>
      <c r="B123" s="73" t="s">
        <v>126</v>
      </c>
      <c r="C123" s="74">
        <v>60168</v>
      </c>
      <c r="D123" s="74">
        <f t="shared" si="26"/>
        <v>60128</v>
      </c>
      <c r="E123" s="75">
        <f t="shared" si="1"/>
        <v>0.99933519478792709</v>
      </c>
      <c r="F123" s="74">
        <f t="shared" si="27"/>
        <v>40</v>
      </c>
      <c r="G123" s="75">
        <f t="shared" si="2"/>
        <v>6.6480521207286261E-4</v>
      </c>
      <c r="H123" s="74"/>
      <c r="I123" s="75">
        <f t="shared" si="3"/>
        <v>0</v>
      </c>
      <c r="J123" s="74">
        <v>30</v>
      </c>
      <c r="K123" s="75">
        <f t="shared" si="4"/>
        <v>4.9860390905464701E-4</v>
      </c>
      <c r="L123" s="74">
        <v>1</v>
      </c>
      <c r="M123" s="75">
        <f t="shared" si="5"/>
        <v>1.6620130301821565E-5</v>
      </c>
      <c r="N123" s="74"/>
      <c r="O123" s="75">
        <f t="shared" si="6"/>
        <v>0</v>
      </c>
      <c r="P123" s="74">
        <v>0</v>
      </c>
      <c r="Q123" s="75">
        <f t="shared" si="7"/>
        <v>0</v>
      </c>
      <c r="R123" s="74">
        <v>0</v>
      </c>
      <c r="S123" s="75">
        <f t="shared" si="8"/>
        <v>0</v>
      </c>
      <c r="T123" s="74">
        <v>0</v>
      </c>
      <c r="U123" s="75">
        <f t="shared" si="9"/>
        <v>0</v>
      </c>
      <c r="V123" s="74"/>
      <c r="W123" s="75">
        <f t="shared" si="10"/>
        <v>0</v>
      </c>
      <c r="X123" s="74"/>
      <c r="Y123" s="75">
        <f t="shared" si="11"/>
        <v>0</v>
      </c>
      <c r="Z123" s="74"/>
      <c r="AA123" s="75">
        <f t="shared" si="12"/>
        <v>0</v>
      </c>
      <c r="AB123" s="74">
        <v>9</v>
      </c>
      <c r="AC123" s="75">
        <f t="shared" si="13"/>
        <v>1.4958117271639409E-4</v>
      </c>
      <c r="AD123" s="74"/>
      <c r="AE123" s="75">
        <f t="shared" si="14"/>
        <v>0</v>
      </c>
      <c r="AF123" s="74"/>
      <c r="AG123" s="75">
        <f t="shared" si="15"/>
        <v>0</v>
      </c>
      <c r="AH123" s="74"/>
      <c r="AI123" s="75">
        <f t="shared" si="16"/>
        <v>0</v>
      </c>
      <c r="AJ123" s="74"/>
      <c r="AK123" s="75">
        <f t="shared" si="17"/>
        <v>0</v>
      </c>
      <c r="AL123" s="74">
        <v>0</v>
      </c>
      <c r="AM123" s="75">
        <f t="shared" si="18"/>
        <v>0</v>
      </c>
      <c r="AN123" s="74"/>
      <c r="AO123" s="75">
        <f t="shared" si="19"/>
        <v>0</v>
      </c>
      <c r="AP123" s="74"/>
      <c r="AQ123" s="75">
        <f t="shared" si="20"/>
        <v>0</v>
      </c>
      <c r="AR123" s="74">
        <v>0</v>
      </c>
      <c r="AS123" s="75">
        <f t="shared" si="21"/>
        <v>0</v>
      </c>
      <c r="AT123" s="74"/>
      <c r="AU123" s="75">
        <f t="shared" si="22"/>
        <v>0</v>
      </c>
      <c r="AV123" s="76"/>
      <c r="AW123" s="76"/>
      <c r="AX123" s="76"/>
      <c r="AY123" s="76"/>
      <c r="AZ123" s="76"/>
    </row>
    <row r="124" spans="1:52" ht="13.9">
      <c r="A124" s="136" t="s">
        <v>142</v>
      </c>
      <c r="B124" s="73" t="s">
        <v>147</v>
      </c>
      <c r="C124" s="74">
        <v>125428</v>
      </c>
      <c r="D124" s="74">
        <f t="shared" si="26"/>
        <v>125147</v>
      </c>
      <c r="E124" s="75">
        <f t="shared" si="1"/>
        <v>0.99775967088688333</v>
      </c>
      <c r="F124" s="74">
        <f t="shared" si="27"/>
        <v>281</v>
      </c>
      <c r="G124" s="75">
        <f t="shared" si="2"/>
        <v>2.2403291131166884E-3</v>
      </c>
      <c r="H124" s="74"/>
      <c r="I124" s="75">
        <f t="shared" si="3"/>
        <v>0</v>
      </c>
      <c r="J124" s="74">
        <v>115</v>
      </c>
      <c r="K124" s="75">
        <f t="shared" si="4"/>
        <v>9.1686066906910733E-4</v>
      </c>
      <c r="L124" s="74">
        <v>40</v>
      </c>
      <c r="M124" s="75">
        <f t="shared" si="5"/>
        <v>3.1890805880664604E-4</v>
      </c>
      <c r="N124" s="74"/>
      <c r="O124" s="75">
        <f t="shared" si="6"/>
        <v>0</v>
      </c>
      <c r="P124" s="74">
        <v>0</v>
      </c>
      <c r="Q124" s="75">
        <f t="shared" si="7"/>
        <v>0</v>
      </c>
      <c r="R124" s="74">
        <v>0</v>
      </c>
      <c r="S124" s="75">
        <f t="shared" si="8"/>
        <v>0</v>
      </c>
      <c r="T124" s="74">
        <v>0</v>
      </c>
      <c r="U124" s="75">
        <f t="shared" si="9"/>
        <v>0</v>
      </c>
      <c r="V124" s="74"/>
      <c r="W124" s="75">
        <f t="shared" si="10"/>
        <v>0</v>
      </c>
      <c r="X124" s="74"/>
      <c r="Y124" s="75">
        <f t="shared" si="11"/>
        <v>0</v>
      </c>
      <c r="Z124" s="74"/>
      <c r="AA124" s="75">
        <f t="shared" si="12"/>
        <v>0</v>
      </c>
      <c r="AB124" s="74">
        <v>96</v>
      </c>
      <c r="AC124" s="75">
        <f t="shared" si="13"/>
        <v>7.6537934113595049E-4</v>
      </c>
      <c r="AD124" s="74"/>
      <c r="AE124" s="75">
        <f t="shared" si="14"/>
        <v>0</v>
      </c>
      <c r="AF124" s="74"/>
      <c r="AG124" s="75">
        <f t="shared" si="15"/>
        <v>0</v>
      </c>
      <c r="AH124" s="74"/>
      <c r="AI124" s="75">
        <f t="shared" si="16"/>
        <v>0</v>
      </c>
      <c r="AJ124" s="74"/>
      <c r="AK124" s="75">
        <f t="shared" si="17"/>
        <v>0</v>
      </c>
      <c r="AL124" s="74">
        <v>0</v>
      </c>
      <c r="AM124" s="75">
        <f t="shared" si="18"/>
        <v>0</v>
      </c>
      <c r="AN124" s="74"/>
      <c r="AO124" s="75">
        <f t="shared" si="19"/>
        <v>0</v>
      </c>
      <c r="AP124" s="74"/>
      <c r="AQ124" s="75">
        <f t="shared" si="20"/>
        <v>0</v>
      </c>
      <c r="AR124" s="74">
        <v>30</v>
      </c>
      <c r="AS124" s="75">
        <f t="shared" si="21"/>
        <v>2.3918104410498454E-4</v>
      </c>
      <c r="AT124" s="74"/>
      <c r="AU124" s="75">
        <f t="shared" si="22"/>
        <v>0</v>
      </c>
      <c r="AV124" s="76"/>
      <c r="AW124" s="76"/>
      <c r="AX124" s="76"/>
      <c r="AY124" s="76"/>
      <c r="AZ124" s="76"/>
    </row>
    <row r="125" spans="1:52" ht="13.9">
      <c r="A125" s="136" t="s">
        <v>142</v>
      </c>
      <c r="B125" s="73" t="s">
        <v>133</v>
      </c>
      <c r="C125" s="74">
        <v>118323</v>
      </c>
      <c r="D125" s="74">
        <f t="shared" si="26"/>
        <v>117546</v>
      </c>
      <c r="E125" s="75">
        <f t="shared" si="1"/>
        <v>0.99343322938059375</v>
      </c>
      <c r="F125" s="74">
        <f t="shared" si="27"/>
        <v>777</v>
      </c>
      <c r="G125" s="75">
        <f t="shared" si="2"/>
        <v>6.5667706194062021E-3</v>
      </c>
      <c r="H125" s="74"/>
      <c r="I125" s="75">
        <f t="shared" si="3"/>
        <v>0</v>
      </c>
      <c r="J125" s="74">
        <v>586</v>
      </c>
      <c r="K125" s="75">
        <f t="shared" si="4"/>
        <v>4.9525451518301596E-3</v>
      </c>
      <c r="L125" s="74">
        <v>68</v>
      </c>
      <c r="M125" s="75">
        <f t="shared" si="5"/>
        <v>5.746980722260254E-4</v>
      </c>
      <c r="N125" s="74"/>
      <c r="O125" s="75">
        <f t="shared" si="6"/>
        <v>0</v>
      </c>
      <c r="P125" s="74">
        <v>0</v>
      </c>
      <c r="Q125" s="75">
        <f t="shared" si="7"/>
        <v>0</v>
      </c>
      <c r="R125" s="74">
        <v>0</v>
      </c>
      <c r="S125" s="75">
        <f t="shared" si="8"/>
        <v>0</v>
      </c>
      <c r="T125" s="74">
        <v>0</v>
      </c>
      <c r="U125" s="75">
        <f t="shared" si="9"/>
        <v>0</v>
      </c>
      <c r="V125" s="74"/>
      <c r="W125" s="75">
        <f t="shared" si="10"/>
        <v>0</v>
      </c>
      <c r="X125" s="74"/>
      <c r="Y125" s="75">
        <f t="shared" si="11"/>
        <v>0</v>
      </c>
      <c r="Z125" s="74"/>
      <c r="AA125" s="75">
        <f t="shared" si="12"/>
        <v>0</v>
      </c>
      <c r="AB125" s="74">
        <v>89</v>
      </c>
      <c r="AC125" s="75">
        <f t="shared" si="13"/>
        <v>7.521783592370038E-4</v>
      </c>
      <c r="AD125" s="74"/>
      <c r="AE125" s="75">
        <f t="shared" si="14"/>
        <v>0</v>
      </c>
      <c r="AF125" s="74"/>
      <c r="AG125" s="75">
        <f t="shared" si="15"/>
        <v>0</v>
      </c>
      <c r="AH125" s="74"/>
      <c r="AI125" s="75">
        <f t="shared" si="16"/>
        <v>0</v>
      </c>
      <c r="AJ125" s="74"/>
      <c r="AK125" s="75">
        <f t="shared" si="17"/>
        <v>0</v>
      </c>
      <c r="AL125" s="74">
        <v>0</v>
      </c>
      <c r="AM125" s="75">
        <f t="shared" si="18"/>
        <v>0</v>
      </c>
      <c r="AN125" s="74"/>
      <c r="AO125" s="75">
        <f t="shared" si="19"/>
        <v>0</v>
      </c>
      <c r="AP125" s="74"/>
      <c r="AQ125" s="75">
        <f t="shared" si="20"/>
        <v>0</v>
      </c>
      <c r="AR125" s="74">
        <v>34</v>
      </c>
      <c r="AS125" s="75">
        <f t="shared" si="21"/>
        <v>2.873490361130127E-4</v>
      </c>
      <c r="AT125" s="74"/>
      <c r="AU125" s="75">
        <f t="shared" si="22"/>
        <v>0</v>
      </c>
      <c r="AV125" s="76"/>
      <c r="AW125" s="76"/>
      <c r="AX125" s="76"/>
      <c r="AY125" s="76"/>
      <c r="AZ125" s="76"/>
    </row>
    <row r="126" spans="1:52" ht="13.9">
      <c r="A126" s="136" t="s">
        <v>142</v>
      </c>
      <c r="B126" s="73" t="s">
        <v>134</v>
      </c>
      <c r="C126" s="74">
        <v>77638</v>
      </c>
      <c r="D126" s="74">
        <f t="shared" si="26"/>
        <v>76995</v>
      </c>
      <c r="E126" s="75">
        <f t="shared" si="1"/>
        <v>0.99171797315747445</v>
      </c>
      <c r="F126" s="74">
        <f t="shared" si="27"/>
        <v>643</v>
      </c>
      <c r="G126" s="75">
        <f t="shared" si="2"/>
        <v>8.282026842525568E-3</v>
      </c>
      <c r="H126" s="74"/>
      <c r="I126" s="75">
        <f t="shared" si="3"/>
        <v>0</v>
      </c>
      <c r="J126" s="74">
        <v>52</v>
      </c>
      <c r="K126" s="75">
        <f t="shared" si="4"/>
        <v>6.6977511012648449E-4</v>
      </c>
      <c r="L126" s="74">
        <v>32</v>
      </c>
      <c r="M126" s="75">
        <f t="shared" si="5"/>
        <v>4.1216929853937507E-4</v>
      </c>
      <c r="N126" s="74"/>
      <c r="O126" s="75">
        <f t="shared" si="6"/>
        <v>0</v>
      </c>
      <c r="P126" s="74">
        <v>0</v>
      </c>
      <c r="Q126" s="75">
        <f t="shared" si="7"/>
        <v>0</v>
      </c>
      <c r="R126" s="74">
        <v>0</v>
      </c>
      <c r="S126" s="75">
        <f t="shared" si="8"/>
        <v>0</v>
      </c>
      <c r="T126" s="74">
        <v>0</v>
      </c>
      <c r="U126" s="75">
        <f t="shared" si="9"/>
        <v>0</v>
      </c>
      <c r="V126" s="74"/>
      <c r="W126" s="75">
        <f t="shared" si="10"/>
        <v>0</v>
      </c>
      <c r="X126" s="74"/>
      <c r="Y126" s="75">
        <f t="shared" si="11"/>
        <v>0</v>
      </c>
      <c r="Z126" s="74"/>
      <c r="AA126" s="75">
        <f t="shared" si="12"/>
        <v>0</v>
      </c>
      <c r="AB126" s="74">
        <v>51</v>
      </c>
      <c r="AC126" s="75">
        <f t="shared" si="13"/>
        <v>6.5689481954712893E-4</v>
      </c>
      <c r="AD126" s="74"/>
      <c r="AE126" s="75">
        <f t="shared" si="14"/>
        <v>0</v>
      </c>
      <c r="AF126" s="74"/>
      <c r="AG126" s="75">
        <f t="shared" si="15"/>
        <v>0</v>
      </c>
      <c r="AH126" s="74"/>
      <c r="AI126" s="75">
        <f t="shared" si="16"/>
        <v>0</v>
      </c>
      <c r="AJ126" s="74"/>
      <c r="AK126" s="75">
        <f t="shared" si="17"/>
        <v>0</v>
      </c>
      <c r="AL126" s="74">
        <v>0</v>
      </c>
      <c r="AM126" s="75">
        <f t="shared" si="18"/>
        <v>0</v>
      </c>
      <c r="AN126" s="74"/>
      <c r="AO126" s="75">
        <f t="shared" si="19"/>
        <v>0</v>
      </c>
      <c r="AP126" s="74"/>
      <c r="AQ126" s="75">
        <f t="shared" si="20"/>
        <v>0</v>
      </c>
      <c r="AR126" s="74">
        <v>508</v>
      </c>
      <c r="AS126" s="75">
        <f t="shared" si="21"/>
        <v>6.5431876143125789E-3</v>
      </c>
      <c r="AT126" s="74"/>
      <c r="AU126" s="75">
        <f t="shared" si="22"/>
        <v>0</v>
      </c>
      <c r="AV126" s="76"/>
      <c r="AW126" s="76"/>
      <c r="AX126" s="76"/>
      <c r="AY126" s="76"/>
      <c r="AZ126" s="76"/>
    </row>
    <row r="127" spans="1:52" ht="13.9">
      <c r="A127" s="136" t="s">
        <v>145</v>
      </c>
      <c r="B127" s="73" t="s">
        <v>125</v>
      </c>
      <c r="C127" s="74">
        <v>22640</v>
      </c>
      <c r="D127" s="74">
        <f t="shared" si="26"/>
        <v>22618</v>
      </c>
      <c r="E127" s="75">
        <f t="shared" si="1"/>
        <v>0.99902826855123672</v>
      </c>
      <c r="F127" s="74">
        <f t="shared" si="27"/>
        <v>22</v>
      </c>
      <c r="G127" s="75">
        <f t="shared" si="2"/>
        <v>9.7173144876325094E-4</v>
      </c>
      <c r="H127" s="74"/>
      <c r="I127" s="75">
        <f t="shared" si="3"/>
        <v>0</v>
      </c>
      <c r="J127" s="74">
        <v>0</v>
      </c>
      <c r="K127" s="75">
        <f t="shared" si="4"/>
        <v>0</v>
      </c>
      <c r="L127" s="74">
        <v>22</v>
      </c>
      <c r="M127" s="75">
        <f t="shared" si="5"/>
        <v>9.7173144876325094E-4</v>
      </c>
      <c r="N127" s="74"/>
      <c r="O127" s="75">
        <f t="shared" si="6"/>
        <v>0</v>
      </c>
      <c r="P127" s="74">
        <v>0</v>
      </c>
      <c r="Q127" s="75">
        <f t="shared" si="7"/>
        <v>0</v>
      </c>
      <c r="R127" s="74">
        <v>0</v>
      </c>
      <c r="S127" s="75">
        <f t="shared" si="8"/>
        <v>0</v>
      </c>
      <c r="T127" s="74"/>
      <c r="U127" s="75">
        <f t="shared" si="9"/>
        <v>0</v>
      </c>
      <c r="V127" s="74"/>
      <c r="W127" s="75">
        <f t="shared" si="10"/>
        <v>0</v>
      </c>
      <c r="X127" s="74"/>
      <c r="Y127" s="75">
        <f t="shared" si="11"/>
        <v>0</v>
      </c>
      <c r="Z127" s="74"/>
      <c r="AA127" s="75">
        <f t="shared" si="12"/>
        <v>0</v>
      </c>
      <c r="AB127" s="74">
        <v>0</v>
      </c>
      <c r="AC127" s="75">
        <f t="shared" si="13"/>
        <v>0</v>
      </c>
      <c r="AD127" s="74"/>
      <c r="AE127" s="75">
        <f t="shared" si="14"/>
        <v>0</v>
      </c>
      <c r="AF127" s="74"/>
      <c r="AG127" s="75">
        <f t="shared" si="15"/>
        <v>0</v>
      </c>
      <c r="AH127" s="74"/>
      <c r="AI127" s="75">
        <f t="shared" si="16"/>
        <v>0</v>
      </c>
      <c r="AJ127" s="74"/>
      <c r="AK127" s="75">
        <f t="shared" si="17"/>
        <v>0</v>
      </c>
      <c r="AL127" s="74">
        <v>0</v>
      </c>
      <c r="AM127" s="75">
        <f t="shared" si="18"/>
        <v>0</v>
      </c>
      <c r="AN127" s="74"/>
      <c r="AO127" s="75">
        <f t="shared" si="19"/>
        <v>0</v>
      </c>
      <c r="AP127" s="74"/>
      <c r="AQ127" s="75">
        <f t="shared" si="20"/>
        <v>0</v>
      </c>
      <c r="AR127" s="74">
        <v>0</v>
      </c>
      <c r="AS127" s="75">
        <f t="shared" si="21"/>
        <v>0</v>
      </c>
      <c r="AT127" s="74"/>
      <c r="AU127" s="75">
        <f t="shared" si="22"/>
        <v>0</v>
      </c>
      <c r="AV127" s="76"/>
      <c r="AW127" s="76"/>
      <c r="AX127" s="76"/>
      <c r="AY127" s="76"/>
      <c r="AZ127" s="76"/>
    </row>
    <row r="128" spans="1:52" ht="13.9">
      <c r="A128" s="136" t="s">
        <v>145</v>
      </c>
      <c r="B128" s="73" t="s">
        <v>138</v>
      </c>
      <c r="C128" s="74">
        <v>46850</v>
      </c>
      <c r="D128" s="74">
        <f t="shared" si="26"/>
        <v>46756</v>
      </c>
      <c r="E128" s="75">
        <f t="shared" si="1"/>
        <v>0.99799359658484521</v>
      </c>
      <c r="F128" s="74">
        <f t="shared" si="27"/>
        <v>94</v>
      </c>
      <c r="G128" s="75">
        <f t="shared" si="2"/>
        <v>2.006403415154749E-3</v>
      </c>
      <c r="H128" s="74"/>
      <c r="I128" s="75">
        <f t="shared" si="3"/>
        <v>0</v>
      </c>
      <c r="J128" s="74">
        <v>26</v>
      </c>
      <c r="K128" s="75">
        <f t="shared" si="4"/>
        <v>5.549626467449306E-4</v>
      </c>
      <c r="L128" s="74">
        <v>36</v>
      </c>
      <c r="M128" s="75">
        <f t="shared" si="5"/>
        <v>7.6840981856990398E-4</v>
      </c>
      <c r="N128" s="74"/>
      <c r="O128" s="75">
        <f t="shared" si="6"/>
        <v>0</v>
      </c>
      <c r="P128" s="74">
        <v>0</v>
      </c>
      <c r="Q128" s="75">
        <f t="shared" si="7"/>
        <v>0</v>
      </c>
      <c r="R128" s="74">
        <v>0</v>
      </c>
      <c r="S128" s="75">
        <f t="shared" si="8"/>
        <v>0</v>
      </c>
      <c r="T128" s="74"/>
      <c r="U128" s="75">
        <f t="shared" si="9"/>
        <v>0</v>
      </c>
      <c r="V128" s="74"/>
      <c r="W128" s="75">
        <f t="shared" si="10"/>
        <v>0</v>
      </c>
      <c r="X128" s="74"/>
      <c r="Y128" s="75">
        <f t="shared" si="11"/>
        <v>0</v>
      </c>
      <c r="Z128" s="74"/>
      <c r="AA128" s="75">
        <f t="shared" si="12"/>
        <v>0</v>
      </c>
      <c r="AB128" s="74">
        <v>19</v>
      </c>
      <c r="AC128" s="75">
        <f t="shared" si="13"/>
        <v>4.0554962646744932E-4</v>
      </c>
      <c r="AD128" s="74"/>
      <c r="AE128" s="75">
        <f t="shared" si="14"/>
        <v>0</v>
      </c>
      <c r="AF128" s="74"/>
      <c r="AG128" s="75">
        <f t="shared" si="15"/>
        <v>0</v>
      </c>
      <c r="AH128" s="74"/>
      <c r="AI128" s="75">
        <f t="shared" si="16"/>
        <v>0</v>
      </c>
      <c r="AJ128" s="74"/>
      <c r="AK128" s="75">
        <f t="shared" si="17"/>
        <v>0</v>
      </c>
      <c r="AL128" s="74">
        <v>0</v>
      </c>
      <c r="AM128" s="75">
        <f t="shared" si="18"/>
        <v>0</v>
      </c>
      <c r="AN128" s="74"/>
      <c r="AO128" s="75">
        <f t="shared" si="19"/>
        <v>0</v>
      </c>
      <c r="AP128" s="74"/>
      <c r="AQ128" s="75">
        <f t="shared" si="20"/>
        <v>0</v>
      </c>
      <c r="AR128" s="74">
        <v>13</v>
      </c>
      <c r="AS128" s="75">
        <f t="shared" si="21"/>
        <v>2.774813233724653E-4</v>
      </c>
      <c r="AT128" s="74"/>
      <c r="AU128" s="75">
        <f t="shared" si="22"/>
        <v>0</v>
      </c>
      <c r="AV128" s="76"/>
      <c r="AW128" s="76"/>
      <c r="AX128" s="76"/>
      <c r="AY128" s="76"/>
      <c r="AZ128" s="76"/>
    </row>
    <row r="129" spans="1:52" ht="13.9">
      <c r="A129" s="136" t="s">
        <v>145</v>
      </c>
      <c r="B129" s="73" t="s">
        <v>147</v>
      </c>
      <c r="C129" s="74">
        <v>109376</v>
      </c>
      <c r="D129" s="74">
        <f t="shared" si="26"/>
        <v>109075</v>
      </c>
      <c r="E129" s="75">
        <f t="shared" si="1"/>
        <v>0.99724802516091282</v>
      </c>
      <c r="F129" s="74">
        <f t="shared" si="27"/>
        <v>301</v>
      </c>
      <c r="G129" s="75">
        <f t="shared" si="2"/>
        <v>2.7519748390871855E-3</v>
      </c>
      <c r="H129" s="74"/>
      <c r="I129" s="75">
        <f t="shared" si="3"/>
        <v>0</v>
      </c>
      <c r="J129" s="74">
        <v>76</v>
      </c>
      <c r="K129" s="75">
        <f t="shared" si="4"/>
        <v>6.9485078993563492E-4</v>
      </c>
      <c r="L129" s="74">
        <v>85</v>
      </c>
      <c r="M129" s="75">
        <f t="shared" si="5"/>
        <v>7.7713575190169692E-4</v>
      </c>
      <c r="N129" s="74"/>
      <c r="O129" s="75">
        <f t="shared" si="6"/>
        <v>0</v>
      </c>
      <c r="P129" s="74">
        <v>0</v>
      </c>
      <c r="Q129" s="75">
        <f t="shared" si="7"/>
        <v>0</v>
      </c>
      <c r="R129" s="74">
        <v>0</v>
      </c>
      <c r="S129" s="75">
        <f t="shared" si="8"/>
        <v>0</v>
      </c>
      <c r="T129" s="74"/>
      <c r="U129" s="75">
        <f t="shared" si="9"/>
        <v>0</v>
      </c>
      <c r="V129" s="74"/>
      <c r="W129" s="75">
        <f t="shared" si="10"/>
        <v>0</v>
      </c>
      <c r="X129" s="74"/>
      <c r="Y129" s="75">
        <f t="shared" si="11"/>
        <v>0</v>
      </c>
      <c r="Z129" s="74"/>
      <c r="AA129" s="75">
        <f t="shared" si="12"/>
        <v>0</v>
      </c>
      <c r="AB129" s="74">
        <v>75</v>
      </c>
      <c r="AC129" s="75">
        <f t="shared" si="13"/>
        <v>6.8570801638385016E-4</v>
      </c>
      <c r="AD129" s="74"/>
      <c r="AE129" s="75">
        <f t="shared" si="14"/>
        <v>0</v>
      </c>
      <c r="AF129" s="74"/>
      <c r="AG129" s="75">
        <f t="shared" si="15"/>
        <v>0</v>
      </c>
      <c r="AH129" s="74"/>
      <c r="AI129" s="75">
        <f t="shared" si="16"/>
        <v>0</v>
      </c>
      <c r="AJ129" s="74"/>
      <c r="AK129" s="75">
        <f t="shared" si="17"/>
        <v>0</v>
      </c>
      <c r="AL129" s="74">
        <v>0</v>
      </c>
      <c r="AM129" s="75">
        <f t="shared" si="18"/>
        <v>0</v>
      </c>
      <c r="AN129" s="74"/>
      <c r="AO129" s="75">
        <f t="shared" si="19"/>
        <v>0</v>
      </c>
      <c r="AP129" s="74"/>
      <c r="AQ129" s="75">
        <f t="shared" si="20"/>
        <v>0</v>
      </c>
      <c r="AR129" s="74">
        <v>65</v>
      </c>
      <c r="AS129" s="75">
        <f t="shared" si="21"/>
        <v>5.9428028086600351E-4</v>
      </c>
      <c r="AT129" s="74"/>
      <c r="AU129" s="75">
        <f t="shared" si="22"/>
        <v>0</v>
      </c>
      <c r="AV129" s="76"/>
      <c r="AW129" s="76"/>
      <c r="AX129" s="76"/>
      <c r="AY129" s="76"/>
      <c r="AZ129" s="76"/>
    </row>
    <row r="130" spans="1:52" ht="13.9">
      <c r="A130" s="136" t="s">
        <v>145</v>
      </c>
      <c r="B130" s="73" t="s">
        <v>133</v>
      </c>
      <c r="C130" s="74">
        <v>60342</v>
      </c>
      <c r="D130" s="74">
        <f t="shared" si="26"/>
        <v>60125</v>
      </c>
      <c r="E130" s="75">
        <f t="shared" si="1"/>
        <v>0.99640383149381861</v>
      </c>
      <c r="F130" s="74">
        <f t="shared" si="27"/>
        <v>217</v>
      </c>
      <c r="G130" s="75">
        <f t="shared" si="2"/>
        <v>3.5961685061814326E-3</v>
      </c>
      <c r="H130" s="74"/>
      <c r="I130" s="75">
        <f t="shared" si="3"/>
        <v>0</v>
      </c>
      <c r="J130" s="74">
        <v>51</v>
      </c>
      <c r="K130" s="75">
        <f t="shared" si="4"/>
        <v>8.4518245997812469E-4</v>
      </c>
      <c r="L130" s="74">
        <v>47</v>
      </c>
      <c r="M130" s="75">
        <f t="shared" si="5"/>
        <v>7.788936395876835E-4</v>
      </c>
      <c r="N130" s="74"/>
      <c r="O130" s="75">
        <f t="shared" si="6"/>
        <v>0</v>
      </c>
      <c r="P130" s="74">
        <v>0</v>
      </c>
      <c r="Q130" s="75">
        <f t="shared" si="7"/>
        <v>0</v>
      </c>
      <c r="R130" s="74">
        <v>0</v>
      </c>
      <c r="S130" s="75">
        <f t="shared" si="8"/>
        <v>0</v>
      </c>
      <c r="T130" s="74"/>
      <c r="U130" s="75">
        <f t="shared" si="9"/>
        <v>0</v>
      </c>
      <c r="V130" s="74"/>
      <c r="W130" s="75">
        <f t="shared" si="10"/>
        <v>0</v>
      </c>
      <c r="X130" s="74"/>
      <c r="Y130" s="75">
        <f t="shared" si="11"/>
        <v>0</v>
      </c>
      <c r="Z130" s="74"/>
      <c r="AA130" s="75">
        <f t="shared" si="12"/>
        <v>0</v>
      </c>
      <c r="AB130" s="74">
        <v>46</v>
      </c>
      <c r="AC130" s="75">
        <f t="shared" si="13"/>
        <v>7.623214344900732E-4</v>
      </c>
      <c r="AD130" s="74"/>
      <c r="AE130" s="75">
        <f t="shared" si="14"/>
        <v>0</v>
      </c>
      <c r="AF130" s="74"/>
      <c r="AG130" s="75">
        <f t="shared" si="15"/>
        <v>0</v>
      </c>
      <c r="AH130" s="74"/>
      <c r="AI130" s="75">
        <f t="shared" si="16"/>
        <v>0</v>
      </c>
      <c r="AJ130" s="74"/>
      <c r="AK130" s="75">
        <f t="shared" si="17"/>
        <v>0</v>
      </c>
      <c r="AL130" s="74">
        <v>0</v>
      </c>
      <c r="AM130" s="75">
        <f t="shared" si="18"/>
        <v>0</v>
      </c>
      <c r="AN130" s="74"/>
      <c r="AO130" s="75">
        <f t="shared" si="19"/>
        <v>0</v>
      </c>
      <c r="AP130" s="74"/>
      <c r="AQ130" s="75">
        <f t="shared" si="20"/>
        <v>0</v>
      </c>
      <c r="AR130" s="74">
        <v>73</v>
      </c>
      <c r="AS130" s="75">
        <f t="shared" si="21"/>
        <v>1.2097709721255511E-3</v>
      </c>
      <c r="AT130" s="74"/>
      <c r="AU130" s="75">
        <f t="shared" si="22"/>
        <v>0</v>
      </c>
      <c r="AV130" s="76"/>
      <c r="AW130" s="76"/>
      <c r="AX130" s="76"/>
      <c r="AY130" s="76"/>
      <c r="AZ130" s="76"/>
    </row>
    <row r="131" spans="1:52" ht="13.9">
      <c r="A131" s="136" t="s">
        <v>146</v>
      </c>
      <c r="B131" s="73" t="s">
        <v>126</v>
      </c>
      <c r="C131" s="74">
        <v>23654</v>
      </c>
      <c r="D131" s="74">
        <f t="shared" si="26"/>
        <v>23642</v>
      </c>
      <c r="E131" s="75">
        <f t="shared" si="1"/>
        <v>0.99949268622643106</v>
      </c>
      <c r="F131" s="74">
        <f t="shared" si="27"/>
        <v>12</v>
      </c>
      <c r="G131" s="75">
        <f t="shared" si="2"/>
        <v>5.073137735689524E-4</v>
      </c>
      <c r="H131" s="74"/>
      <c r="I131" s="75">
        <f t="shared" si="3"/>
        <v>0</v>
      </c>
      <c r="J131" s="74">
        <v>4</v>
      </c>
      <c r="K131" s="75">
        <f t="shared" si="4"/>
        <v>1.6910459118965081E-4</v>
      </c>
      <c r="L131" s="74">
        <v>0</v>
      </c>
      <c r="M131" s="75">
        <f t="shared" si="5"/>
        <v>0</v>
      </c>
      <c r="N131" s="74"/>
      <c r="O131" s="75">
        <f t="shared" si="6"/>
        <v>0</v>
      </c>
      <c r="P131" s="74">
        <v>0</v>
      </c>
      <c r="Q131" s="75">
        <f t="shared" si="7"/>
        <v>0</v>
      </c>
      <c r="R131" s="74">
        <v>0</v>
      </c>
      <c r="S131" s="75">
        <f t="shared" si="8"/>
        <v>0</v>
      </c>
      <c r="T131" s="74"/>
      <c r="U131" s="75">
        <f t="shared" si="9"/>
        <v>0</v>
      </c>
      <c r="V131" s="74"/>
      <c r="W131" s="75">
        <f t="shared" si="10"/>
        <v>0</v>
      </c>
      <c r="X131" s="74"/>
      <c r="Y131" s="75">
        <f t="shared" si="11"/>
        <v>0</v>
      </c>
      <c r="Z131" s="74"/>
      <c r="AA131" s="75">
        <f t="shared" si="12"/>
        <v>0</v>
      </c>
      <c r="AB131" s="74">
        <v>8</v>
      </c>
      <c r="AC131" s="75">
        <f t="shared" si="13"/>
        <v>3.3820918237930162E-4</v>
      </c>
      <c r="AD131" s="74"/>
      <c r="AE131" s="75">
        <f t="shared" si="14"/>
        <v>0</v>
      </c>
      <c r="AF131" s="74"/>
      <c r="AG131" s="75">
        <f t="shared" si="15"/>
        <v>0</v>
      </c>
      <c r="AH131" s="74"/>
      <c r="AI131" s="75">
        <f t="shared" si="16"/>
        <v>0</v>
      </c>
      <c r="AJ131" s="74"/>
      <c r="AK131" s="75">
        <f t="shared" si="17"/>
        <v>0</v>
      </c>
      <c r="AL131" s="74">
        <v>0</v>
      </c>
      <c r="AM131" s="75">
        <f t="shared" si="18"/>
        <v>0</v>
      </c>
      <c r="AN131" s="74"/>
      <c r="AO131" s="75">
        <f t="shared" si="19"/>
        <v>0</v>
      </c>
      <c r="AP131" s="74"/>
      <c r="AQ131" s="75">
        <f t="shared" si="20"/>
        <v>0</v>
      </c>
      <c r="AR131" s="74">
        <v>0</v>
      </c>
      <c r="AS131" s="75">
        <f t="shared" si="21"/>
        <v>0</v>
      </c>
      <c r="AT131" s="74"/>
      <c r="AU131" s="75">
        <f t="shared" si="22"/>
        <v>0</v>
      </c>
      <c r="AV131" s="76"/>
      <c r="AW131" s="76"/>
      <c r="AX131" s="76"/>
      <c r="AY131" s="76"/>
      <c r="AZ131" s="76"/>
    </row>
    <row r="132" spans="1:52" ht="13.9">
      <c r="A132" s="136" t="s">
        <v>146</v>
      </c>
      <c r="B132" s="73" t="s">
        <v>131</v>
      </c>
      <c r="C132" s="74">
        <v>184539</v>
      </c>
      <c r="D132" s="74">
        <f t="shared" si="26"/>
        <v>184403</v>
      </c>
      <c r="E132" s="75">
        <f t="shared" si="1"/>
        <v>0.99926302841133852</v>
      </c>
      <c r="F132" s="74">
        <f t="shared" si="27"/>
        <v>136</v>
      </c>
      <c r="G132" s="75">
        <f t="shared" si="2"/>
        <v>7.3697158866147536E-4</v>
      </c>
      <c r="H132" s="74"/>
      <c r="I132" s="75">
        <f t="shared" si="3"/>
        <v>0</v>
      </c>
      <c r="J132" s="74">
        <v>59</v>
      </c>
      <c r="K132" s="75">
        <f t="shared" si="4"/>
        <v>3.1971561566931651E-4</v>
      </c>
      <c r="L132" s="74">
        <v>11</v>
      </c>
      <c r="M132" s="75">
        <f t="shared" si="5"/>
        <v>5.9607996141736976E-5</v>
      </c>
      <c r="N132" s="74"/>
      <c r="O132" s="75">
        <f t="shared" si="6"/>
        <v>0</v>
      </c>
      <c r="P132" s="74">
        <v>0</v>
      </c>
      <c r="Q132" s="75">
        <f t="shared" si="7"/>
        <v>0</v>
      </c>
      <c r="R132" s="74">
        <v>0</v>
      </c>
      <c r="S132" s="75">
        <f t="shared" si="8"/>
        <v>0</v>
      </c>
      <c r="T132" s="74"/>
      <c r="U132" s="75">
        <f t="shared" si="9"/>
        <v>0</v>
      </c>
      <c r="V132" s="74"/>
      <c r="W132" s="75">
        <f t="shared" si="10"/>
        <v>0</v>
      </c>
      <c r="X132" s="74"/>
      <c r="Y132" s="75">
        <f t="shared" si="11"/>
        <v>0</v>
      </c>
      <c r="Z132" s="74"/>
      <c r="AA132" s="75">
        <f t="shared" si="12"/>
        <v>0</v>
      </c>
      <c r="AB132" s="74">
        <v>66</v>
      </c>
      <c r="AC132" s="75">
        <f t="shared" si="13"/>
        <v>3.5764797685042184E-4</v>
      </c>
      <c r="AD132" s="74"/>
      <c r="AE132" s="75">
        <f t="shared" si="14"/>
        <v>0</v>
      </c>
      <c r="AF132" s="74"/>
      <c r="AG132" s="75">
        <f t="shared" si="15"/>
        <v>0</v>
      </c>
      <c r="AH132" s="74"/>
      <c r="AI132" s="75">
        <f t="shared" si="16"/>
        <v>0</v>
      </c>
      <c r="AJ132" s="74"/>
      <c r="AK132" s="75">
        <f t="shared" si="17"/>
        <v>0</v>
      </c>
      <c r="AL132" s="74">
        <v>0</v>
      </c>
      <c r="AM132" s="75">
        <f t="shared" si="18"/>
        <v>0</v>
      </c>
      <c r="AN132" s="74"/>
      <c r="AO132" s="75">
        <f t="shared" si="19"/>
        <v>0</v>
      </c>
      <c r="AP132" s="74"/>
      <c r="AQ132" s="75">
        <f t="shared" si="20"/>
        <v>0</v>
      </c>
      <c r="AR132" s="74">
        <v>0</v>
      </c>
      <c r="AS132" s="75">
        <f t="shared" si="21"/>
        <v>0</v>
      </c>
      <c r="AT132" s="74"/>
      <c r="AU132" s="75">
        <f t="shared" si="22"/>
        <v>0</v>
      </c>
      <c r="AV132" s="76"/>
      <c r="AW132" s="76"/>
      <c r="AX132" s="76"/>
      <c r="AY132" s="76"/>
      <c r="AZ132" s="76"/>
    </row>
    <row r="133" spans="1:52" ht="13.9">
      <c r="A133" s="136" t="s">
        <v>146</v>
      </c>
      <c r="B133" s="73" t="s">
        <v>127</v>
      </c>
      <c r="C133" s="74">
        <v>41934</v>
      </c>
      <c r="D133" s="74">
        <f t="shared" si="26"/>
        <v>41825</v>
      </c>
      <c r="E133" s="75">
        <f t="shared" si="1"/>
        <v>0.99740067725473358</v>
      </c>
      <c r="F133" s="74">
        <f t="shared" si="27"/>
        <v>109</v>
      </c>
      <c r="G133" s="75">
        <f t="shared" si="2"/>
        <v>2.599322745266371E-3</v>
      </c>
      <c r="H133" s="74"/>
      <c r="I133" s="75">
        <f t="shared" si="3"/>
        <v>0</v>
      </c>
      <c r="J133" s="74">
        <v>31</v>
      </c>
      <c r="K133" s="75">
        <f t="shared" si="4"/>
        <v>7.392569275528211E-4</v>
      </c>
      <c r="L133" s="74">
        <v>29</v>
      </c>
      <c r="M133" s="75">
        <f t="shared" si="5"/>
        <v>6.9156293222683268E-4</v>
      </c>
      <c r="N133" s="74"/>
      <c r="O133" s="75">
        <f t="shared" si="6"/>
        <v>0</v>
      </c>
      <c r="P133" s="74">
        <v>0</v>
      </c>
      <c r="Q133" s="75">
        <f t="shared" si="7"/>
        <v>0</v>
      </c>
      <c r="R133" s="74">
        <v>0</v>
      </c>
      <c r="S133" s="75">
        <f t="shared" si="8"/>
        <v>0</v>
      </c>
      <c r="T133" s="74"/>
      <c r="U133" s="75">
        <f t="shared" si="9"/>
        <v>0</v>
      </c>
      <c r="V133" s="74"/>
      <c r="W133" s="75">
        <f t="shared" si="10"/>
        <v>0</v>
      </c>
      <c r="X133" s="74"/>
      <c r="Y133" s="75">
        <f t="shared" si="11"/>
        <v>0</v>
      </c>
      <c r="Z133" s="74"/>
      <c r="AA133" s="75">
        <f t="shared" si="12"/>
        <v>0</v>
      </c>
      <c r="AB133" s="74">
        <v>28</v>
      </c>
      <c r="AC133" s="75">
        <f t="shared" si="13"/>
        <v>6.6771593456383847E-4</v>
      </c>
      <c r="AD133" s="74"/>
      <c r="AE133" s="75">
        <f t="shared" si="14"/>
        <v>0</v>
      </c>
      <c r="AF133" s="74"/>
      <c r="AG133" s="75">
        <f t="shared" si="15"/>
        <v>0</v>
      </c>
      <c r="AH133" s="74"/>
      <c r="AI133" s="75">
        <f t="shared" si="16"/>
        <v>0</v>
      </c>
      <c r="AJ133" s="74"/>
      <c r="AK133" s="75">
        <f t="shared" si="17"/>
        <v>0</v>
      </c>
      <c r="AL133" s="74">
        <v>0</v>
      </c>
      <c r="AM133" s="75">
        <f t="shared" si="18"/>
        <v>0</v>
      </c>
      <c r="AN133" s="74"/>
      <c r="AO133" s="75">
        <f t="shared" si="19"/>
        <v>0</v>
      </c>
      <c r="AP133" s="74"/>
      <c r="AQ133" s="75">
        <f t="shared" si="20"/>
        <v>0</v>
      </c>
      <c r="AR133" s="74">
        <v>21</v>
      </c>
      <c r="AS133" s="75">
        <f t="shared" si="21"/>
        <v>5.0078695092287877E-4</v>
      </c>
      <c r="AT133" s="74"/>
      <c r="AU133" s="75">
        <f t="shared" si="22"/>
        <v>0</v>
      </c>
      <c r="AV133" s="76"/>
      <c r="AW133" s="76"/>
      <c r="AX133" s="76"/>
      <c r="AY133" s="76"/>
      <c r="AZ133" s="76"/>
    </row>
    <row r="134" spans="1:52" ht="13.9">
      <c r="A134" s="136" t="s">
        <v>146</v>
      </c>
      <c r="B134" s="73" t="s">
        <v>125</v>
      </c>
      <c r="C134" s="74">
        <v>146597</v>
      </c>
      <c r="D134" s="74">
        <f t="shared" si="26"/>
        <v>146056</v>
      </c>
      <c r="E134" s="75">
        <f t="shared" si="1"/>
        <v>0.99630961070144686</v>
      </c>
      <c r="F134" s="74">
        <f t="shared" si="27"/>
        <v>541</v>
      </c>
      <c r="G134" s="75">
        <f t="shared" si="2"/>
        <v>3.6903892985531762E-3</v>
      </c>
      <c r="H134" s="74"/>
      <c r="I134" s="75">
        <f t="shared" si="3"/>
        <v>0</v>
      </c>
      <c r="J134" s="74">
        <v>114</v>
      </c>
      <c r="K134" s="75">
        <f t="shared" si="4"/>
        <v>7.7764210727368228E-4</v>
      </c>
      <c r="L134" s="74">
        <v>98</v>
      </c>
      <c r="M134" s="75">
        <f t="shared" si="5"/>
        <v>6.6849935537562164E-4</v>
      </c>
      <c r="N134" s="74"/>
      <c r="O134" s="75">
        <f t="shared" si="6"/>
        <v>0</v>
      </c>
      <c r="P134" s="74">
        <v>0</v>
      </c>
      <c r="Q134" s="75">
        <f t="shared" si="7"/>
        <v>0</v>
      </c>
      <c r="R134" s="74">
        <v>0</v>
      </c>
      <c r="S134" s="75">
        <f t="shared" si="8"/>
        <v>0</v>
      </c>
      <c r="T134" s="74"/>
      <c r="U134" s="75">
        <f t="shared" si="9"/>
        <v>0</v>
      </c>
      <c r="V134" s="74"/>
      <c r="W134" s="75">
        <f t="shared" si="10"/>
        <v>0</v>
      </c>
      <c r="X134" s="74"/>
      <c r="Y134" s="75">
        <f t="shared" si="11"/>
        <v>0</v>
      </c>
      <c r="Z134" s="74"/>
      <c r="AA134" s="75">
        <f t="shared" si="12"/>
        <v>0</v>
      </c>
      <c r="AB134" s="74">
        <v>92</v>
      </c>
      <c r="AC134" s="75">
        <f t="shared" si="13"/>
        <v>6.2757082341384886E-4</v>
      </c>
      <c r="AD134" s="74"/>
      <c r="AE134" s="75">
        <f t="shared" si="14"/>
        <v>0</v>
      </c>
      <c r="AF134" s="74"/>
      <c r="AG134" s="75">
        <f t="shared" si="15"/>
        <v>0</v>
      </c>
      <c r="AH134" s="74"/>
      <c r="AI134" s="75">
        <f t="shared" si="16"/>
        <v>0</v>
      </c>
      <c r="AJ134" s="74"/>
      <c r="AK134" s="75">
        <f t="shared" si="17"/>
        <v>0</v>
      </c>
      <c r="AL134" s="74">
        <v>0</v>
      </c>
      <c r="AM134" s="75">
        <f t="shared" si="18"/>
        <v>0</v>
      </c>
      <c r="AN134" s="74"/>
      <c r="AO134" s="75">
        <f t="shared" si="19"/>
        <v>0</v>
      </c>
      <c r="AP134" s="74"/>
      <c r="AQ134" s="75">
        <f t="shared" si="20"/>
        <v>0</v>
      </c>
      <c r="AR134" s="74">
        <v>237</v>
      </c>
      <c r="AS134" s="75">
        <f t="shared" si="21"/>
        <v>1.6166770124900237E-3</v>
      </c>
      <c r="AT134" s="74"/>
      <c r="AU134" s="75">
        <f t="shared" si="22"/>
        <v>0</v>
      </c>
      <c r="AV134" s="76"/>
      <c r="AW134" s="76"/>
      <c r="AX134" s="76"/>
      <c r="AY134" s="76"/>
      <c r="AZ134" s="76"/>
    </row>
    <row r="135" spans="1:52" ht="13.9">
      <c r="A135" s="136" t="s">
        <v>146</v>
      </c>
      <c r="B135" s="73" t="s">
        <v>147</v>
      </c>
      <c r="C135" s="74">
        <v>168616</v>
      </c>
      <c r="D135" s="74">
        <f t="shared" si="26"/>
        <v>168024</v>
      </c>
      <c r="E135" s="75">
        <f t="shared" si="1"/>
        <v>0.99648906390852587</v>
      </c>
      <c r="F135" s="74">
        <f t="shared" si="27"/>
        <v>592</v>
      </c>
      <c r="G135" s="75">
        <f t="shared" si="2"/>
        <v>3.5109360914741187E-3</v>
      </c>
      <c r="H135" s="74"/>
      <c r="I135" s="75">
        <f t="shared" si="3"/>
        <v>0</v>
      </c>
      <c r="J135" s="74">
        <v>114</v>
      </c>
      <c r="K135" s="75">
        <f t="shared" si="4"/>
        <v>6.7609242302035398E-4</v>
      </c>
      <c r="L135" s="74">
        <v>83</v>
      </c>
      <c r="M135" s="75">
        <f t="shared" si="5"/>
        <v>4.9224272904113491E-4</v>
      </c>
      <c r="N135" s="74"/>
      <c r="O135" s="75">
        <f t="shared" si="6"/>
        <v>0</v>
      </c>
      <c r="P135" s="74">
        <v>0</v>
      </c>
      <c r="Q135" s="75">
        <f t="shared" si="7"/>
        <v>0</v>
      </c>
      <c r="R135" s="74">
        <v>0</v>
      </c>
      <c r="S135" s="75">
        <f t="shared" si="8"/>
        <v>0</v>
      </c>
      <c r="T135" s="74"/>
      <c r="U135" s="75">
        <f t="shared" si="9"/>
        <v>0</v>
      </c>
      <c r="V135" s="74"/>
      <c r="W135" s="75">
        <f t="shared" si="10"/>
        <v>0</v>
      </c>
      <c r="X135" s="74"/>
      <c r="Y135" s="75">
        <f t="shared" si="11"/>
        <v>0</v>
      </c>
      <c r="Z135" s="74"/>
      <c r="AA135" s="75">
        <f t="shared" si="12"/>
        <v>0</v>
      </c>
      <c r="AB135" s="74">
        <v>105</v>
      </c>
      <c r="AC135" s="75">
        <f t="shared" si="13"/>
        <v>6.2271670541348386E-4</v>
      </c>
      <c r="AD135" s="74"/>
      <c r="AE135" s="75">
        <f t="shared" si="14"/>
        <v>0</v>
      </c>
      <c r="AF135" s="74"/>
      <c r="AG135" s="75">
        <f t="shared" si="15"/>
        <v>0</v>
      </c>
      <c r="AH135" s="74"/>
      <c r="AI135" s="75">
        <f t="shared" si="16"/>
        <v>0</v>
      </c>
      <c r="AJ135" s="74"/>
      <c r="AK135" s="75">
        <f t="shared" si="17"/>
        <v>0</v>
      </c>
      <c r="AL135" s="74">
        <v>0</v>
      </c>
      <c r="AM135" s="75">
        <f t="shared" si="18"/>
        <v>0</v>
      </c>
      <c r="AN135" s="74"/>
      <c r="AO135" s="75">
        <f t="shared" si="19"/>
        <v>0</v>
      </c>
      <c r="AP135" s="74"/>
      <c r="AQ135" s="75">
        <f t="shared" si="20"/>
        <v>0</v>
      </c>
      <c r="AR135" s="74">
        <v>290</v>
      </c>
      <c r="AS135" s="75">
        <f t="shared" si="21"/>
        <v>1.7198842339991459E-3</v>
      </c>
      <c r="AT135" s="74"/>
      <c r="AU135" s="75">
        <f t="shared" si="22"/>
        <v>0</v>
      </c>
      <c r="AV135" s="76"/>
      <c r="AW135" s="76"/>
      <c r="AX135" s="76"/>
      <c r="AY135" s="76"/>
      <c r="AZ135" s="76"/>
    </row>
    <row r="136" spans="1:52" ht="13.9">
      <c r="A136" s="136" t="s">
        <v>146</v>
      </c>
      <c r="B136" s="73" t="s">
        <v>133</v>
      </c>
      <c r="C136" s="74">
        <v>131433</v>
      </c>
      <c r="D136" s="74">
        <f t="shared" si="26"/>
        <v>130878</v>
      </c>
      <c r="E136" s="75">
        <f t="shared" si="1"/>
        <v>0.99577731619912813</v>
      </c>
      <c r="F136" s="74">
        <f t="shared" si="27"/>
        <v>555</v>
      </c>
      <c r="G136" s="75">
        <f t="shared" si="2"/>
        <v>4.2226838008719274E-3</v>
      </c>
      <c r="H136" s="74"/>
      <c r="I136" s="75">
        <f t="shared" si="3"/>
        <v>0</v>
      </c>
      <c r="J136" s="74">
        <v>86</v>
      </c>
      <c r="K136" s="75">
        <f t="shared" si="4"/>
        <v>6.5432577815312742E-4</v>
      </c>
      <c r="L136" s="74">
        <v>66</v>
      </c>
      <c r="M136" s="75">
        <f t="shared" si="5"/>
        <v>5.0215699253612102E-4</v>
      </c>
      <c r="N136" s="74"/>
      <c r="O136" s="75">
        <f t="shared" si="6"/>
        <v>0</v>
      </c>
      <c r="P136" s="74">
        <v>0</v>
      </c>
      <c r="Q136" s="75">
        <f t="shared" si="7"/>
        <v>0</v>
      </c>
      <c r="R136" s="74">
        <v>0</v>
      </c>
      <c r="S136" s="75">
        <f t="shared" si="8"/>
        <v>0</v>
      </c>
      <c r="T136" s="74"/>
      <c r="U136" s="75">
        <f t="shared" si="9"/>
        <v>0</v>
      </c>
      <c r="V136" s="74"/>
      <c r="W136" s="75">
        <f t="shared" si="10"/>
        <v>0</v>
      </c>
      <c r="X136" s="74"/>
      <c r="Y136" s="75">
        <f t="shared" si="11"/>
        <v>0</v>
      </c>
      <c r="Z136" s="74"/>
      <c r="AA136" s="75">
        <f t="shared" si="12"/>
        <v>0</v>
      </c>
      <c r="AB136" s="74">
        <v>84</v>
      </c>
      <c r="AC136" s="75">
        <f t="shared" si="13"/>
        <v>6.3910889959142684E-4</v>
      </c>
      <c r="AD136" s="74"/>
      <c r="AE136" s="75">
        <f t="shared" si="14"/>
        <v>0</v>
      </c>
      <c r="AF136" s="74"/>
      <c r="AG136" s="75">
        <f t="shared" si="15"/>
        <v>0</v>
      </c>
      <c r="AH136" s="74"/>
      <c r="AI136" s="75">
        <f t="shared" si="16"/>
        <v>0</v>
      </c>
      <c r="AJ136" s="74"/>
      <c r="AK136" s="75">
        <f t="shared" si="17"/>
        <v>0</v>
      </c>
      <c r="AL136" s="74">
        <v>0</v>
      </c>
      <c r="AM136" s="75">
        <f t="shared" si="18"/>
        <v>0</v>
      </c>
      <c r="AN136" s="74"/>
      <c r="AO136" s="75">
        <f t="shared" si="19"/>
        <v>0</v>
      </c>
      <c r="AP136" s="74"/>
      <c r="AQ136" s="75">
        <f t="shared" si="20"/>
        <v>0</v>
      </c>
      <c r="AR136" s="74">
        <v>319</v>
      </c>
      <c r="AS136" s="75">
        <f t="shared" si="21"/>
        <v>2.4270921305912518E-3</v>
      </c>
      <c r="AT136" s="74"/>
      <c r="AU136" s="75">
        <f t="shared" si="22"/>
        <v>0</v>
      </c>
      <c r="AV136" s="76"/>
      <c r="AW136" s="76"/>
      <c r="AX136" s="76"/>
      <c r="AY136" s="76"/>
      <c r="AZ136" s="76"/>
    </row>
    <row r="137" spans="1:52" ht="13.9">
      <c r="A137" s="136" t="s">
        <v>146</v>
      </c>
      <c r="B137" s="73" t="s">
        <v>134</v>
      </c>
      <c r="C137" s="74">
        <v>115784</v>
      </c>
      <c r="D137" s="74">
        <f t="shared" si="26"/>
        <v>115254</v>
      </c>
      <c r="E137" s="75">
        <f t="shared" si="1"/>
        <v>0.99542251088233258</v>
      </c>
      <c r="F137" s="74">
        <f t="shared" si="27"/>
        <v>530</v>
      </c>
      <c r="G137" s="75">
        <f t="shared" si="2"/>
        <v>4.5774891176673807E-3</v>
      </c>
      <c r="H137" s="74"/>
      <c r="I137" s="75">
        <f t="shared" si="3"/>
        <v>0</v>
      </c>
      <c r="J137" s="74">
        <v>69</v>
      </c>
      <c r="K137" s="75">
        <f t="shared" si="4"/>
        <v>5.959372624887722E-4</v>
      </c>
      <c r="L137" s="74">
        <v>45</v>
      </c>
      <c r="M137" s="75">
        <f t="shared" si="5"/>
        <v>3.8865473640572101E-4</v>
      </c>
      <c r="N137" s="74"/>
      <c r="O137" s="75">
        <f t="shared" si="6"/>
        <v>0</v>
      </c>
      <c r="P137" s="74">
        <v>42</v>
      </c>
      <c r="Q137" s="75">
        <f t="shared" si="7"/>
        <v>3.627444206453396E-4</v>
      </c>
      <c r="R137" s="74">
        <v>14</v>
      </c>
      <c r="S137" s="75">
        <f t="shared" si="8"/>
        <v>1.2091480688177987E-4</v>
      </c>
      <c r="T137" s="74"/>
      <c r="U137" s="75">
        <f t="shared" si="9"/>
        <v>0</v>
      </c>
      <c r="V137" s="74"/>
      <c r="W137" s="75">
        <f t="shared" si="10"/>
        <v>0</v>
      </c>
      <c r="X137" s="74"/>
      <c r="Y137" s="75">
        <f t="shared" si="11"/>
        <v>0</v>
      </c>
      <c r="Z137" s="74"/>
      <c r="AA137" s="75">
        <f t="shared" si="12"/>
        <v>0</v>
      </c>
      <c r="AB137" s="74">
        <v>67</v>
      </c>
      <c r="AC137" s="75">
        <f t="shared" si="13"/>
        <v>5.7866371864851796E-4</v>
      </c>
      <c r="AD137" s="74"/>
      <c r="AE137" s="75">
        <f t="shared" si="14"/>
        <v>0</v>
      </c>
      <c r="AF137" s="74"/>
      <c r="AG137" s="75">
        <f t="shared" si="15"/>
        <v>0</v>
      </c>
      <c r="AH137" s="74"/>
      <c r="AI137" s="75">
        <f t="shared" si="16"/>
        <v>0</v>
      </c>
      <c r="AJ137" s="74"/>
      <c r="AK137" s="75">
        <f t="shared" si="17"/>
        <v>0</v>
      </c>
      <c r="AL137" s="74">
        <v>0</v>
      </c>
      <c r="AM137" s="75">
        <f t="shared" si="18"/>
        <v>0</v>
      </c>
      <c r="AN137" s="74"/>
      <c r="AO137" s="75">
        <f t="shared" si="19"/>
        <v>0</v>
      </c>
      <c r="AP137" s="74"/>
      <c r="AQ137" s="75">
        <f t="shared" si="20"/>
        <v>0</v>
      </c>
      <c r="AR137" s="74">
        <v>293</v>
      </c>
      <c r="AS137" s="75">
        <f t="shared" si="21"/>
        <v>2.5305741725972501E-3</v>
      </c>
      <c r="AT137" s="74"/>
      <c r="AU137" s="75">
        <f t="shared" si="22"/>
        <v>0</v>
      </c>
      <c r="AV137" s="76"/>
      <c r="AW137" s="76"/>
      <c r="AX137" s="76"/>
      <c r="AY137" s="76"/>
      <c r="AZ137" s="76"/>
    </row>
    <row r="138" spans="1:52" ht="13.9">
      <c r="A138" s="136" t="s">
        <v>148</v>
      </c>
      <c r="B138" s="73" t="s">
        <v>126</v>
      </c>
      <c r="C138" s="74">
        <v>266898</v>
      </c>
      <c r="D138" s="74">
        <v>266559</v>
      </c>
      <c r="E138" s="75">
        <f t="shared" si="1"/>
        <v>0.99872985185351704</v>
      </c>
      <c r="F138" s="74">
        <v>339</v>
      </c>
      <c r="G138" s="75">
        <f t="shared" si="2"/>
        <v>1.2701481464829261E-3</v>
      </c>
      <c r="H138" s="74"/>
      <c r="I138" s="75">
        <f t="shared" si="3"/>
        <v>0</v>
      </c>
      <c r="J138" s="74">
        <v>162</v>
      </c>
      <c r="K138" s="75">
        <f t="shared" si="4"/>
        <v>6.0697345053166375E-4</v>
      </c>
      <c r="L138" s="74">
        <v>25</v>
      </c>
      <c r="M138" s="75">
        <f t="shared" si="5"/>
        <v>9.3668742365997503E-5</v>
      </c>
      <c r="N138" s="74"/>
      <c r="O138" s="75">
        <f t="shared" si="6"/>
        <v>0</v>
      </c>
      <c r="P138" s="74">
        <v>52</v>
      </c>
      <c r="Q138" s="75">
        <f t="shared" si="7"/>
        <v>1.9483098412127479E-4</v>
      </c>
      <c r="R138" s="74">
        <v>65</v>
      </c>
      <c r="S138" s="75">
        <f t="shared" si="8"/>
        <v>2.435387301515935E-4</v>
      </c>
      <c r="T138" s="74">
        <v>10</v>
      </c>
      <c r="U138" s="75">
        <f t="shared" si="9"/>
        <v>3.7467496946399001E-5</v>
      </c>
      <c r="V138" s="74"/>
      <c r="W138" s="75">
        <f t="shared" si="10"/>
        <v>0</v>
      </c>
      <c r="X138" s="74"/>
      <c r="Y138" s="75">
        <f t="shared" si="11"/>
        <v>0</v>
      </c>
      <c r="Z138" s="74"/>
      <c r="AA138" s="75">
        <f t="shared" si="12"/>
        <v>0</v>
      </c>
      <c r="AB138" s="74">
        <v>0</v>
      </c>
      <c r="AC138" s="75">
        <f t="shared" si="13"/>
        <v>0</v>
      </c>
      <c r="AD138" s="74"/>
      <c r="AE138" s="75">
        <f t="shared" si="14"/>
        <v>0</v>
      </c>
      <c r="AF138" s="74"/>
      <c r="AG138" s="75">
        <f t="shared" si="15"/>
        <v>0</v>
      </c>
      <c r="AH138" s="74"/>
      <c r="AI138" s="75">
        <f t="shared" si="16"/>
        <v>0</v>
      </c>
      <c r="AJ138" s="74"/>
      <c r="AK138" s="75">
        <f t="shared" si="17"/>
        <v>0</v>
      </c>
      <c r="AL138" s="74">
        <v>5</v>
      </c>
      <c r="AM138" s="75">
        <f t="shared" si="18"/>
        <v>1.8733748473199501E-5</v>
      </c>
      <c r="AN138" s="74"/>
      <c r="AO138" s="75">
        <f t="shared" si="19"/>
        <v>0</v>
      </c>
      <c r="AP138" s="74"/>
      <c r="AQ138" s="75">
        <f t="shared" si="20"/>
        <v>0</v>
      </c>
      <c r="AR138" s="74">
        <v>40</v>
      </c>
      <c r="AS138" s="75">
        <f t="shared" si="21"/>
        <v>1.4986998778559601E-4</v>
      </c>
      <c r="AT138" s="74"/>
      <c r="AU138" s="75">
        <f t="shared" si="22"/>
        <v>0</v>
      </c>
      <c r="AV138" s="76"/>
      <c r="AW138" s="76"/>
      <c r="AX138" s="76"/>
      <c r="AY138" s="76"/>
      <c r="AZ138" s="76"/>
    </row>
    <row r="139" spans="1:52" ht="13.9">
      <c r="A139" s="136" t="s">
        <v>148</v>
      </c>
      <c r="B139" s="73" t="s">
        <v>131</v>
      </c>
      <c r="C139" s="74">
        <v>227475</v>
      </c>
      <c r="D139" s="74">
        <v>227320</v>
      </c>
      <c r="E139" s="75">
        <f t="shared" si="1"/>
        <v>0.99931860644026815</v>
      </c>
      <c r="F139" s="74">
        <v>155</v>
      </c>
      <c r="G139" s="75">
        <f t="shared" si="2"/>
        <v>6.8139355973183865E-4</v>
      </c>
      <c r="H139" s="74"/>
      <c r="I139" s="75">
        <f t="shared" si="3"/>
        <v>0</v>
      </c>
      <c r="J139" s="74">
        <v>50</v>
      </c>
      <c r="K139" s="75">
        <f t="shared" si="4"/>
        <v>2.1980437410704473E-4</v>
      </c>
      <c r="L139" s="74">
        <v>5</v>
      </c>
      <c r="M139" s="75">
        <f t="shared" si="5"/>
        <v>2.1980437410704472E-5</v>
      </c>
      <c r="N139" s="74"/>
      <c r="O139" s="75">
        <f t="shared" si="6"/>
        <v>0</v>
      </c>
      <c r="P139" s="74">
        <v>35</v>
      </c>
      <c r="Q139" s="75">
        <f t="shared" si="7"/>
        <v>1.538630618749313E-4</v>
      </c>
      <c r="R139" s="74">
        <v>42</v>
      </c>
      <c r="S139" s="75">
        <f t="shared" si="8"/>
        <v>1.8463567424991759E-4</v>
      </c>
      <c r="T139" s="74">
        <v>3</v>
      </c>
      <c r="U139" s="75">
        <f t="shared" si="9"/>
        <v>1.3188262446422684E-5</v>
      </c>
      <c r="V139" s="74"/>
      <c r="W139" s="75">
        <f t="shared" si="10"/>
        <v>0</v>
      </c>
      <c r="X139" s="74"/>
      <c r="Y139" s="75">
        <f t="shared" si="11"/>
        <v>0</v>
      </c>
      <c r="Z139" s="74"/>
      <c r="AA139" s="75">
        <f t="shared" si="12"/>
        <v>0</v>
      </c>
      <c r="AB139" s="74">
        <v>0</v>
      </c>
      <c r="AC139" s="75">
        <f t="shared" si="13"/>
        <v>0</v>
      </c>
      <c r="AD139" s="74"/>
      <c r="AE139" s="75">
        <f t="shared" si="14"/>
        <v>0</v>
      </c>
      <c r="AF139" s="74"/>
      <c r="AG139" s="75">
        <f t="shared" si="15"/>
        <v>0</v>
      </c>
      <c r="AH139" s="74"/>
      <c r="AI139" s="75">
        <f t="shared" si="16"/>
        <v>0</v>
      </c>
      <c r="AJ139" s="74"/>
      <c r="AK139" s="75">
        <f t="shared" si="17"/>
        <v>0</v>
      </c>
      <c r="AL139" s="74">
        <v>2</v>
      </c>
      <c r="AM139" s="75">
        <f t="shared" si="18"/>
        <v>8.7921749642817898E-6</v>
      </c>
      <c r="AN139" s="74"/>
      <c r="AO139" s="75">
        <f t="shared" si="19"/>
        <v>0</v>
      </c>
      <c r="AP139" s="74"/>
      <c r="AQ139" s="75">
        <f t="shared" si="20"/>
        <v>0</v>
      </c>
      <c r="AR139" s="74">
        <v>18</v>
      </c>
      <c r="AS139" s="75">
        <f t="shared" si="21"/>
        <v>7.9129574678536103E-5</v>
      </c>
      <c r="AT139" s="74"/>
      <c r="AU139" s="75">
        <f t="shared" si="22"/>
        <v>0</v>
      </c>
      <c r="AV139" s="76"/>
      <c r="AW139" s="76"/>
      <c r="AX139" s="76"/>
      <c r="AY139" s="76"/>
      <c r="AZ139" s="76"/>
    </row>
    <row r="140" spans="1:52" ht="13.9">
      <c r="A140" s="136" t="s">
        <v>148</v>
      </c>
      <c r="B140" s="73" t="s">
        <v>127</v>
      </c>
      <c r="C140" s="74">
        <v>195845</v>
      </c>
      <c r="D140" s="74">
        <v>194954</v>
      </c>
      <c r="E140" s="75">
        <f t="shared" si="1"/>
        <v>0.99545048380096501</v>
      </c>
      <c r="F140" s="74">
        <v>891</v>
      </c>
      <c r="G140" s="75">
        <f t="shared" si="2"/>
        <v>4.5495161990349508E-3</v>
      </c>
      <c r="H140" s="74"/>
      <c r="I140" s="75">
        <f t="shared" si="3"/>
        <v>0</v>
      </c>
      <c r="J140" s="74">
        <v>400</v>
      </c>
      <c r="K140" s="75">
        <f t="shared" si="4"/>
        <v>2.0424315147182723E-3</v>
      </c>
      <c r="L140" s="74">
        <v>50</v>
      </c>
      <c r="M140" s="75">
        <f t="shared" si="5"/>
        <v>2.5530393933978403E-4</v>
      </c>
      <c r="N140" s="74"/>
      <c r="O140" s="75">
        <f t="shared" si="6"/>
        <v>0</v>
      </c>
      <c r="P140" s="74">
        <v>120</v>
      </c>
      <c r="Q140" s="75">
        <f t="shared" si="7"/>
        <v>6.127294544154816E-4</v>
      </c>
      <c r="R140" s="74">
        <v>215</v>
      </c>
      <c r="S140" s="75">
        <f t="shared" si="8"/>
        <v>1.0978069391610712E-3</v>
      </c>
      <c r="T140" s="74">
        <v>30</v>
      </c>
      <c r="U140" s="75">
        <f t="shared" si="9"/>
        <v>1.531823636038704E-4</v>
      </c>
      <c r="V140" s="74"/>
      <c r="W140" s="75">
        <f t="shared" si="10"/>
        <v>0</v>
      </c>
      <c r="X140" s="74"/>
      <c r="Y140" s="75">
        <f t="shared" si="11"/>
        <v>0</v>
      </c>
      <c r="Z140" s="74"/>
      <c r="AA140" s="75">
        <f t="shared" si="12"/>
        <v>0</v>
      </c>
      <c r="AB140" s="74">
        <v>0</v>
      </c>
      <c r="AC140" s="75">
        <f t="shared" si="13"/>
        <v>0</v>
      </c>
      <c r="AD140" s="74"/>
      <c r="AE140" s="75">
        <f t="shared" si="14"/>
        <v>0</v>
      </c>
      <c r="AF140" s="74"/>
      <c r="AG140" s="75">
        <f t="shared" si="15"/>
        <v>0</v>
      </c>
      <c r="AH140" s="74"/>
      <c r="AI140" s="75">
        <f t="shared" si="16"/>
        <v>0</v>
      </c>
      <c r="AJ140" s="74"/>
      <c r="AK140" s="75">
        <f t="shared" si="17"/>
        <v>0</v>
      </c>
      <c r="AL140" s="74">
        <v>25</v>
      </c>
      <c r="AM140" s="75">
        <f t="shared" si="18"/>
        <v>1.2765196966989202E-4</v>
      </c>
      <c r="AN140" s="74"/>
      <c r="AO140" s="75">
        <f t="shared" si="19"/>
        <v>0</v>
      </c>
      <c r="AP140" s="74"/>
      <c r="AQ140" s="75">
        <f t="shared" si="20"/>
        <v>0</v>
      </c>
      <c r="AR140" s="74">
        <v>51</v>
      </c>
      <c r="AS140" s="75">
        <f t="shared" si="21"/>
        <v>2.604100181265797E-4</v>
      </c>
      <c r="AT140" s="74"/>
      <c r="AU140" s="75">
        <f t="shared" si="22"/>
        <v>0</v>
      </c>
      <c r="AV140" s="76"/>
      <c r="AW140" s="76"/>
      <c r="AX140" s="76"/>
      <c r="AY140" s="76"/>
      <c r="AZ140" s="76"/>
    </row>
    <row r="141" spans="1:52" ht="13.9">
      <c r="A141" s="136" t="s">
        <v>148</v>
      </c>
      <c r="B141" s="73" t="s">
        <v>125</v>
      </c>
      <c r="C141" s="74">
        <v>48716</v>
      </c>
      <c r="D141" s="74">
        <v>47896</v>
      </c>
      <c r="E141" s="75">
        <f t="shared" si="1"/>
        <v>0.98316774776254212</v>
      </c>
      <c r="F141" s="74">
        <v>820</v>
      </c>
      <c r="G141" s="75">
        <f t="shared" si="2"/>
        <v>1.683225223745792E-2</v>
      </c>
      <c r="H141" s="74"/>
      <c r="I141" s="75">
        <f t="shared" si="3"/>
        <v>0</v>
      </c>
      <c r="J141" s="74">
        <v>354</v>
      </c>
      <c r="K141" s="75">
        <f t="shared" si="4"/>
        <v>7.2666064537318335E-3</v>
      </c>
      <c r="L141" s="74">
        <v>45</v>
      </c>
      <c r="M141" s="75">
        <f t="shared" si="5"/>
        <v>9.2372115937269068E-4</v>
      </c>
      <c r="N141" s="74"/>
      <c r="O141" s="75">
        <f t="shared" si="6"/>
        <v>0</v>
      </c>
      <c r="P141" s="74">
        <v>115</v>
      </c>
      <c r="Q141" s="75">
        <f t="shared" si="7"/>
        <v>2.3606207406190985E-3</v>
      </c>
      <c r="R141" s="74">
        <v>210</v>
      </c>
      <c r="S141" s="75">
        <f t="shared" si="8"/>
        <v>4.3106987437392229E-3</v>
      </c>
      <c r="T141" s="74">
        <v>26</v>
      </c>
      <c r="U141" s="75">
        <f t="shared" si="9"/>
        <v>5.337055587486657E-4</v>
      </c>
      <c r="V141" s="74"/>
      <c r="W141" s="75">
        <f t="shared" si="10"/>
        <v>0</v>
      </c>
      <c r="X141" s="74"/>
      <c r="Y141" s="75">
        <f t="shared" si="11"/>
        <v>0</v>
      </c>
      <c r="Z141" s="74"/>
      <c r="AA141" s="75">
        <f t="shared" si="12"/>
        <v>0</v>
      </c>
      <c r="AB141" s="74">
        <v>0</v>
      </c>
      <c r="AC141" s="75">
        <f t="shared" si="13"/>
        <v>0</v>
      </c>
      <c r="AD141" s="74"/>
      <c r="AE141" s="75">
        <f t="shared" si="14"/>
        <v>0</v>
      </c>
      <c r="AF141" s="74"/>
      <c r="AG141" s="75">
        <f t="shared" si="15"/>
        <v>0</v>
      </c>
      <c r="AH141" s="74"/>
      <c r="AI141" s="75">
        <f t="shared" si="16"/>
        <v>0</v>
      </c>
      <c r="AJ141" s="74"/>
      <c r="AK141" s="75">
        <f t="shared" si="17"/>
        <v>0</v>
      </c>
      <c r="AL141" s="74">
        <v>20</v>
      </c>
      <c r="AM141" s="75">
        <f t="shared" si="18"/>
        <v>4.1054273749897363E-4</v>
      </c>
      <c r="AN141" s="74"/>
      <c r="AO141" s="75">
        <f t="shared" si="19"/>
        <v>0</v>
      </c>
      <c r="AP141" s="74"/>
      <c r="AQ141" s="75">
        <f t="shared" si="20"/>
        <v>0</v>
      </c>
      <c r="AR141" s="74">
        <v>50</v>
      </c>
      <c r="AS141" s="75">
        <f t="shared" si="21"/>
        <v>1.0263568437474341E-3</v>
      </c>
      <c r="AT141" s="74"/>
      <c r="AU141" s="75">
        <f t="shared" si="22"/>
        <v>0</v>
      </c>
      <c r="AV141" s="76"/>
      <c r="AW141" s="76"/>
      <c r="AX141" s="76"/>
      <c r="AY141" s="76"/>
      <c r="AZ141" s="76"/>
    </row>
    <row r="142" spans="1:52" ht="13.9">
      <c r="A142" s="136" t="s">
        <v>148</v>
      </c>
      <c r="B142" s="73" t="s">
        <v>138</v>
      </c>
      <c r="C142" s="74">
        <v>0</v>
      </c>
      <c r="D142" s="74">
        <v>0</v>
      </c>
      <c r="E142" s="75" t="e">
        <f t="shared" si="1"/>
        <v>#DIV/0!</v>
      </c>
      <c r="F142" s="74">
        <v>0</v>
      </c>
      <c r="G142" s="75" t="e">
        <f t="shared" si="2"/>
        <v>#DIV/0!</v>
      </c>
      <c r="H142" s="74"/>
      <c r="I142" s="75" t="e">
        <f t="shared" si="3"/>
        <v>#DIV/0!</v>
      </c>
      <c r="J142" s="74">
        <v>0</v>
      </c>
      <c r="K142" s="75" t="e">
        <f t="shared" si="4"/>
        <v>#DIV/0!</v>
      </c>
      <c r="L142" s="74">
        <v>0</v>
      </c>
      <c r="M142" s="75" t="e">
        <f t="shared" si="5"/>
        <v>#DIV/0!</v>
      </c>
      <c r="N142" s="74"/>
      <c r="O142" s="75" t="e">
        <f t="shared" si="6"/>
        <v>#DIV/0!</v>
      </c>
      <c r="P142" s="74">
        <v>0</v>
      </c>
      <c r="Q142" s="75" t="e">
        <f t="shared" si="7"/>
        <v>#DIV/0!</v>
      </c>
      <c r="R142" s="74">
        <v>0</v>
      </c>
      <c r="S142" s="75" t="e">
        <f t="shared" si="8"/>
        <v>#DIV/0!</v>
      </c>
      <c r="T142" s="74">
        <v>0</v>
      </c>
      <c r="U142" s="75" t="e">
        <f t="shared" si="9"/>
        <v>#DIV/0!</v>
      </c>
      <c r="V142" s="74"/>
      <c r="W142" s="75" t="e">
        <f t="shared" si="10"/>
        <v>#DIV/0!</v>
      </c>
      <c r="X142" s="74"/>
      <c r="Y142" s="75" t="e">
        <f t="shared" si="11"/>
        <v>#DIV/0!</v>
      </c>
      <c r="Z142" s="74"/>
      <c r="AA142" s="75" t="e">
        <f t="shared" si="12"/>
        <v>#DIV/0!</v>
      </c>
      <c r="AB142" s="74">
        <v>0</v>
      </c>
      <c r="AC142" s="75" t="e">
        <f t="shared" si="13"/>
        <v>#DIV/0!</v>
      </c>
      <c r="AD142" s="74"/>
      <c r="AE142" s="75" t="e">
        <f t="shared" si="14"/>
        <v>#DIV/0!</v>
      </c>
      <c r="AF142" s="74"/>
      <c r="AG142" s="75" t="e">
        <f t="shared" si="15"/>
        <v>#DIV/0!</v>
      </c>
      <c r="AH142" s="74"/>
      <c r="AI142" s="75">
        <f t="shared" si="16"/>
        <v>0</v>
      </c>
      <c r="AJ142" s="74"/>
      <c r="AK142" s="75" t="e">
        <f t="shared" si="17"/>
        <v>#DIV/0!</v>
      </c>
      <c r="AL142" s="74">
        <v>0</v>
      </c>
      <c r="AM142" s="75" t="e">
        <f t="shared" si="18"/>
        <v>#DIV/0!</v>
      </c>
      <c r="AN142" s="74"/>
      <c r="AO142" s="75" t="e">
        <f t="shared" si="19"/>
        <v>#DIV/0!</v>
      </c>
      <c r="AP142" s="74"/>
      <c r="AQ142" s="75" t="e">
        <f t="shared" si="20"/>
        <v>#DIV/0!</v>
      </c>
      <c r="AR142" s="74">
        <v>0</v>
      </c>
      <c r="AS142" s="75" t="e">
        <f t="shared" si="21"/>
        <v>#DIV/0!</v>
      </c>
      <c r="AT142" s="74"/>
      <c r="AU142" s="75" t="e">
        <f t="shared" si="22"/>
        <v>#DIV/0!</v>
      </c>
      <c r="AV142" s="76"/>
      <c r="AW142" s="76"/>
      <c r="AX142" s="76"/>
      <c r="AY142" s="76"/>
      <c r="AZ142" s="76"/>
    </row>
    <row r="143" spans="1:52" ht="13.9">
      <c r="A143" s="136" t="s">
        <v>148</v>
      </c>
      <c r="B143" s="73" t="s">
        <v>147</v>
      </c>
      <c r="C143" s="74">
        <v>144049</v>
      </c>
      <c r="D143" s="74">
        <v>142370</v>
      </c>
      <c r="E143" s="75">
        <f t="shared" si="1"/>
        <v>0.98834424397253717</v>
      </c>
      <c r="F143" s="74">
        <v>1679</v>
      </c>
      <c r="G143" s="75">
        <f t="shared" si="2"/>
        <v>1.1655756027462877E-2</v>
      </c>
      <c r="H143" s="74"/>
      <c r="I143" s="75">
        <f t="shared" si="3"/>
        <v>0</v>
      </c>
      <c r="J143" s="74">
        <v>520</v>
      </c>
      <c r="K143" s="75">
        <f t="shared" si="4"/>
        <v>3.6098827482315046E-3</v>
      </c>
      <c r="L143" s="74">
        <v>30</v>
      </c>
      <c r="M143" s="75">
        <f t="shared" si="5"/>
        <v>2.0826246624412525E-4</v>
      </c>
      <c r="N143" s="74"/>
      <c r="O143" s="75">
        <f t="shared" si="6"/>
        <v>0</v>
      </c>
      <c r="P143" s="74">
        <v>478</v>
      </c>
      <c r="Q143" s="75">
        <f t="shared" si="7"/>
        <v>3.3183152954897291E-3</v>
      </c>
      <c r="R143" s="74">
        <v>438</v>
      </c>
      <c r="S143" s="75">
        <f t="shared" si="8"/>
        <v>3.040632007164229E-3</v>
      </c>
      <c r="T143" s="74">
        <v>49</v>
      </c>
      <c r="U143" s="75">
        <f t="shared" si="9"/>
        <v>3.4016202819873791E-4</v>
      </c>
      <c r="V143" s="74"/>
      <c r="W143" s="75">
        <f t="shared" si="10"/>
        <v>0</v>
      </c>
      <c r="X143" s="74"/>
      <c r="Y143" s="75">
        <f t="shared" si="11"/>
        <v>0</v>
      </c>
      <c r="Z143" s="74"/>
      <c r="AA143" s="75">
        <f t="shared" si="12"/>
        <v>0</v>
      </c>
      <c r="AB143" s="74">
        <v>0</v>
      </c>
      <c r="AC143" s="75">
        <f t="shared" si="13"/>
        <v>0</v>
      </c>
      <c r="AD143" s="74"/>
      <c r="AE143" s="75">
        <f t="shared" si="14"/>
        <v>0</v>
      </c>
      <c r="AF143" s="74"/>
      <c r="AG143" s="75">
        <f t="shared" si="15"/>
        <v>0</v>
      </c>
      <c r="AH143" s="74"/>
      <c r="AI143" s="75">
        <f t="shared" si="16"/>
        <v>0</v>
      </c>
      <c r="AJ143" s="74"/>
      <c r="AK143" s="75">
        <f t="shared" si="17"/>
        <v>0</v>
      </c>
      <c r="AL143" s="74">
        <v>58</v>
      </c>
      <c r="AM143" s="75">
        <f t="shared" si="18"/>
        <v>4.0264076807197549E-4</v>
      </c>
      <c r="AN143" s="74"/>
      <c r="AO143" s="75">
        <f t="shared" si="19"/>
        <v>0</v>
      </c>
      <c r="AP143" s="74"/>
      <c r="AQ143" s="75">
        <f t="shared" si="20"/>
        <v>0</v>
      </c>
      <c r="AR143" s="74">
        <v>106</v>
      </c>
      <c r="AS143" s="75">
        <f t="shared" si="21"/>
        <v>7.3586071406257596E-4</v>
      </c>
      <c r="AT143" s="74"/>
      <c r="AU143" s="75">
        <f t="shared" si="22"/>
        <v>0</v>
      </c>
      <c r="AV143" s="76"/>
      <c r="AW143" s="76"/>
      <c r="AX143" s="76"/>
      <c r="AY143" s="76"/>
      <c r="AZ143" s="76"/>
    </row>
    <row r="144" spans="1:52" ht="13.9">
      <c r="A144" s="136" t="s">
        <v>148</v>
      </c>
      <c r="B144" s="73" t="s">
        <v>133</v>
      </c>
      <c r="C144" s="74">
        <v>228974</v>
      </c>
      <c r="D144" s="74">
        <v>226815</v>
      </c>
      <c r="E144" s="75">
        <f t="shared" si="1"/>
        <v>0.99057098185820225</v>
      </c>
      <c r="F144" s="74">
        <v>2159</v>
      </c>
      <c r="G144" s="75">
        <f t="shared" si="2"/>
        <v>9.4290181417977584E-3</v>
      </c>
      <c r="H144" s="74"/>
      <c r="I144" s="75">
        <f t="shared" si="3"/>
        <v>0</v>
      </c>
      <c r="J144" s="74">
        <v>670</v>
      </c>
      <c r="K144" s="75">
        <f t="shared" si="4"/>
        <v>2.9260964126931444E-3</v>
      </c>
      <c r="L144" s="74">
        <v>45</v>
      </c>
      <c r="M144" s="75">
        <f t="shared" si="5"/>
        <v>1.9652886353909178E-4</v>
      </c>
      <c r="N144" s="74"/>
      <c r="O144" s="75">
        <f t="shared" si="6"/>
        <v>0</v>
      </c>
      <c r="P144" s="74">
        <v>565</v>
      </c>
      <c r="Q144" s="75">
        <f t="shared" si="7"/>
        <v>2.4675290644352635E-3</v>
      </c>
      <c r="R144" s="74">
        <v>620</v>
      </c>
      <c r="S144" s="75">
        <f t="shared" si="8"/>
        <v>2.7077310087608199E-3</v>
      </c>
      <c r="T144" s="74">
        <v>53</v>
      </c>
      <c r="U144" s="75">
        <f t="shared" si="9"/>
        <v>2.3146732816826365E-4</v>
      </c>
      <c r="V144" s="74"/>
      <c r="W144" s="75">
        <f t="shared" si="10"/>
        <v>0</v>
      </c>
      <c r="X144" s="74"/>
      <c r="Y144" s="75">
        <f t="shared" si="11"/>
        <v>0</v>
      </c>
      <c r="Z144" s="74"/>
      <c r="AA144" s="75">
        <f t="shared" si="12"/>
        <v>0</v>
      </c>
      <c r="AB144" s="74">
        <v>0</v>
      </c>
      <c r="AC144" s="75">
        <f t="shared" si="13"/>
        <v>0</v>
      </c>
      <c r="AD144" s="74"/>
      <c r="AE144" s="75">
        <f t="shared" si="14"/>
        <v>0</v>
      </c>
      <c r="AF144" s="74"/>
      <c r="AG144" s="75">
        <f t="shared" si="15"/>
        <v>0</v>
      </c>
      <c r="AH144" s="74"/>
      <c r="AI144" s="75">
        <f t="shared" si="16"/>
        <v>0</v>
      </c>
      <c r="AJ144" s="74"/>
      <c r="AK144" s="75">
        <f t="shared" si="17"/>
        <v>0</v>
      </c>
      <c r="AL144" s="74">
        <v>52</v>
      </c>
      <c r="AM144" s="75">
        <f t="shared" si="18"/>
        <v>2.2710002008961716E-4</v>
      </c>
      <c r="AN144" s="74"/>
      <c r="AO144" s="75">
        <f t="shared" si="19"/>
        <v>0</v>
      </c>
      <c r="AP144" s="74"/>
      <c r="AQ144" s="75">
        <f t="shared" si="20"/>
        <v>0</v>
      </c>
      <c r="AR144" s="74">
        <v>154</v>
      </c>
      <c r="AS144" s="75">
        <f t="shared" si="21"/>
        <v>6.7256544411155848E-4</v>
      </c>
      <c r="AT144" s="74"/>
      <c r="AU144" s="75">
        <f t="shared" si="22"/>
        <v>0</v>
      </c>
      <c r="AV144" s="76"/>
      <c r="AW144" s="76"/>
      <c r="AX144" s="76"/>
      <c r="AY144" s="76"/>
      <c r="AZ144" s="76"/>
    </row>
    <row r="145" spans="1:52" ht="13.9">
      <c r="A145" s="136" t="s">
        <v>148</v>
      </c>
      <c r="B145" s="73" t="s">
        <v>134</v>
      </c>
      <c r="C145" s="74">
        <v>241285</v>
      </c>
      <c r="D145" s="74">
        <v>239282</v>
      </c>
      <c r="E145" s="75">
        <f t="shared" si="1"/>
        <v>0.99169861367262779</v>
      </c>
      <c r="F145" s="74">
        <v>2003</v>
      </c>
      <c r="G145" s="75">
        <f t="shared" si="2"/>
        <v>8.3013863273721945E-3</v>
      </c>
      <c r="H145" s="74"/>
      <c r="I145" s="75">
        <f t="shared" si="3"/>
        <v>0</v>
      </c>
      <c r="J145" s="74">
        <v>680</v>
      </c>
      <c r="K145" s="75">
        <f t="shared" si="4"/>
        <v>2.8182439853285533E-3</v>
      </c>
      <c r="L145" s="74">
        <v>35</v>
      </c>
      <c r="M145" s="75">
        <f t="shared" si="5"/>
        <v>1.4505667571544024E-4</v>
      </c>
      <c r="N145" s="74"/>
      <c r="O145" s="75">
        <f t="shared" si="6"/>
        <v>0</v>
      </c>
      <c r="P145" s="74">
        <v>280</v>
      </c>
      <c r="Q145" s="75">
        <f t="shared" si="7"/>
        <v>1.1604534057235219E-3</v>
      </c>
      <c r="R145" s="74">
        <v>758</v>
      </c>
      <c r="S145" s="75">
        <f t="shared" si="8"/>
        <v>3.1415131483515345E-3</v>
      </c>
      <c r="T145" s="74">
        <v>45</v>
      </c>
      <c r="U145" s="75">
        <f t="shared" si="9"/>
        <v>1.8650144020556603E-4</v>
      </c>
      <c r="V145" s="74"/>
      <c r="W145" s="75">
        <f t="shared" si="10"/>
        <v>0</v>
      </c>
      <c r="X145" s="74"/>
      <c r="Y145" s="75">
        <f t="shared" si="11"/>
        <v>0</v>
      </c>
      <c r="Z145" s="74"/>
      <c r="AA145" s="75">
        <f t="shared" si="12"/>
        <v>0</v>
      </c>
      <c r="AB145" s="74">
        <v>0</v>
      </c>
      <c r="AC145" s="75">
        <f t="shared" si="13"/>
        <v>0</v>
      </c>
      <c r="AD145" s="74"/>
      <c r="AE145" s="75">
        <f t="shared" si="14"/>
        <v>0</v>
      </c>
      <c r="AF145" s="74"/>
      <c r="AG145" s="75">
        <f t="shared" si="15"/>
        <v>0</v>
      </c>
      <c r="AH145" s="74"/>
      <c r="AI145" s="75">
        <f t="shared" si="16"/>
        <v>0</v>
      </c>
      <c r="AJ145" s="74"/>
      <c r="AK145" s="75">
        <f t="shared" si="17"/>
        <v>0</v>
      </c>
      <c r="AL145" s="74">
        <v>35</v>
      </c>
      <c r="AM145" s="75">
        <f t="shared" si="18"/>
        <v>1.4505667571544024E-4</v>
      </c>
      <c r="AN145" s="74"/>
      <c r="AO145" s="75">
        <f t="shared" si="19"/>
        <v>0</v>
      </c>
      <c r="AP145" s="74"/>
      <c r="AQ145" s="75">
        <f t="shared" si="20"/>
        <v>0</v>
      </c>
      <c r="AR145" s="74">
        <v>170</v>
      </c>
      <c r="AS145" s="75">
        <f t="shared" si="21"/>
        <v>7.0456099633213834E-4</v>
      </c>
      <c r="AT145" s="74"/>
      <c r="AU145" s="75">
        <f t="shared" si="22"/>
        <v>0</v>
      </c>
      <c r="AV145" s="76"/>
      <c r="AW145" s="76"/>
      <c r="AX145" s="76"/>
      <c r="AY145" s="76"/>
      <c r="AZ145" s="76"/>
    </row>
    <row r="146" spans="1:52" ht="13.9">
      <c r="A146" s="136" t="s">
        <v>151</v>
      </c>
      <c r="B146" s="73" t="s">
        <v>126</v>
      </c>
      <c r="C146" s="74">
        <v>224848</v>
      </c>
      <c r="D146" s="74">
        <v>224346</v>
      </c>
      <c r="E146" s="75">
        <f t="shared" si="1"/>
        <v>0.99776738063047032</v>
      </c>
      <c r="F146" s="74">
        <v>502</v>
      </c>
      <c r="G146" s="75">
        <f t="shared" si="2"/>
        <v>2.2326193695296377E-3</v>
      </c>
      <c r="H146" s="74">
        <v>16</v>
      </c>
      <c r="I146" s="75">
        <f t="shared" si="3"/>
        <v>7.1159183092578101E-5</v>
      </c>
      <c r="J146" s="74">
        <v>46</v>
      </c>
      <c r="K146" s="75">
        <f t="shared" si="4"/>
        <v>2.0458265139116204E-4</v>
      </c>
      <c r="L146" s="74">
        <v>155</v>
      </c>
      <c r="M146" s="75">
        <f t="shared" si="5"/>
        <v>6.8935458620935036E-4</v>
      </c>
      <c r="N146" s="74"/>
      <c r="O146" s="75">
        <f t="shared" si="6"/>
        <v>0</v>
      </c>
      <c r="P146" s="74">
        <v>17</v>
      </c>
      <c r="Q146" s="75">
        <f t="shared" si="7"/>
        <v>7.5606632035864232E-5</v>
      </c>
      <c r="R146" s="74"/>
      <c r="S146" s="75">
        <f t="shared" si="8"/>
        <v>0</v>
      </c>
      <c r="T146" s="74"/>
      <c r="U146" s="75">
        <f t="shared" si="9"/>
        <v>0</v>
      </c>
      <c r="V146" s="74"/>
      <c r="W146" s="75">
        <f t="shared" si="10"/>
        <v>0</v>
      </c>
      <c r="X146" s="74"/>
      <c r="Y146" s="75">
        <f t="shared" si="11"/>
        <v>0</v>
      </c>
      <c r="Z146" s="74"/>
      <c r="AA146" s="75">
        <f t="shared" si="12"/>
        <v>0</v>
      </c>
      <c r="AB146" s="74">
        <v>25</v>
      </c>
      <c r="AC146" s="75">
        <f t="shared" si="13"/>
        <v>1.1118622358215328E-4</v>
      </c>
      <c r="AD146" s="74"/>
      <c r="AE146" s="75">
        <f t="shared" si="14"/>
        <v>0</v>
      </c>
      <c r="AF146" s="74"/>
      <c r="AG146" s="75">
        <f t="shared" si="15"/>
        <v>0</v>
      </c>
      <c r="AH146" s="74"/>
      <c r="AI146" s="75">
        <f t="shared" si="16"/>
        <v>0</v>
      </c>
      <c r="AJ146" s="74"/>
      <c r="AK146" s="75">
        <f t="shared" si="17"/>
        <v>0</v>
      </c>
      <c r="AL146" s="74">
        <v>101</v>
      </c>
      <c r="AM146" s="75">
        <f t="shared" si="18"/>
        <v>4.4919234327189925E-4</v>
      </c>
      <c r="AN146" s="74">
        <v>142</v>
      </c>
      <c r="AO146" s="75">
        <f t="shared" si="19"/>
        <v>6.3153774994663056E-4</v>
      </c>
      <c r="AP146" s="74"/>
      <c r="AQ146" s="75">
        <f t="shared" si="20"/>
        <v>0</v>
      </c>
      <c r="AR146" s="74"/>
      <c r="AS146" s="75">
        <f t="shared" si="21"/>
        <v>0</v>
      </c>
      <c r="AT146" s="74"/>
      <c r="AU146" s="75">
        <f t="shared" si="22"/>
        <v>0</v>
      </c>
      <c r="AV146" s="76"/>
      <c r="AW146" s="76"/>
      <c r="AX146" s="76"/>
      <c r="AY146" s="76"/>
      <c r="AZ146" s="76"/>
    </row>
    <row r="147" spans="1:52" ht="13.9">
      <c r="A147" s="136" t="s">
        <v>151</v>
      </c>
      <c r="B147" s="73" t="s">
        <v>131</v>
      </c>
      <c r="C147" s="74">
        <v>54808</v>
      </c>
      <c r="D147" s="74">
        <v>54703</v>
      </c>
      <c r="E147" s="75">
        <f t="shared" si="1"/>
        <v>0.99808422128156471</v>
      </c>
      <c r="F147" s="74">
        <v>105</v>
      </c>
      <c r="G147" s="75">
        <f t="shared" si="2"/>
        <v>1.915778718435265E-3</v>
      </c>
      <c r="H147" s="74">
        <v>2</v>
      </c>
      <c r="I147" s="75">
        <f t="shared" si="3"/>
        <v>3.6491023208290758E-5</v>
      </c>
      <c r="J147" s="74">
        <v>5</v>
      </c>
      <c r="K147" s="75">
        <f t="shared" si="4"/>
        <v>9.1227558020726902E-5</v>
      </c>
      <c r="L147" s="74">
        <v>15</v>
      </c>
      <c r="M147" s="75">
        <f t="shared" si="5"/>
        <v>2.7368267406218072E-4</v>
      </c>
      <c r="N147" s="74"/>
      <c r="O147" s="75">
        <f t="shared" si="6"/>
        <v>0</v>
      </c>
      <c r="P147" s="74">
        <v>25</v>
      </c>
      <c r="Q147" s="75">
        <f t="shared" si="7"/>
        <v>4.561377901036345E-4</v>
      </c>
      <c r="R147" s="74"/>
      <c r="S147" s="75">
        <f t="shared" si="8"/>
        <v>0</v>
      </c>
      <c r="T147" s="74"/>
      <c r="U147" s="75">
        <f t="shared" si="9"/>
        <v>0</v>
      </c>
      <c r="V147" s="74"/>
      <c r="W147" s="75">
        <f t="shared" si="10"/>
        <v>0</v>
      </c>
      <c r="X147" s="74"/>
      <c r="Y147" s="75">
        <f t="shared" si="11"/>
        <v>0</v>
      </c>
      <c r="Z147" s="74"/>
      <c r="AA147" s="75">
        <f t="shared" si="12"/>
        <v>0</v>
      </c>
      <c r="AB147" s="74">
        <v>5</v>
      </c>
      <c r="AC147" s="75">
        <f t="shared" si="13"/>
        <v>9.1227558020726902E-5</v>
      </c>
      <c r="AD147" s="74"/>
      <c r="AE147" s="75">
        <f t="shared" si="14"/>
        <v>0</v>
      </c>
      <c r="AF147" s="74"/>
      <c r="AG147" s="75">
        <f t="shared" si="15"/>
        <v>0</v>
      </c>
      <c r="AH147" s="74"/>
      <c r="AI147" s="75">
        <f t="shared" si="16"/>
        <v>0</v>
      </c>
      <c r="AJ147" s="74"/>
      <c r="AK147" s="75">
        <f t="shared" si="17"/>
        <v>0</v>
      </c>
      <c r="AL147" s="74">
        <v>18</v>
      </c>
      <c r="AM147" s="75">
        <f t="shared" si="18"/>
        <v>3.2841920887461686E-4</v>
      </c>
      <c r="AN147" s="74">
        <v>35</v>
      </c>
      <c r="AO147" s="75">
        <f t="shared" si="19"/>
        <v>6.3859290614508833E-4</v>
      </c>
      <c r="AP147" s="74"/>
      <c r="AQ147" s="75">
        <f t="shared" si="20"/>
        <v>0</v>
      </c>
      <c r="AR147" s="74"/>
      <c r="AS147" s="75">
        <f t="shared" si="21"/>
        <v>0</v>
      </c>
      <c r="AT147" s="74"/>
      <c r="AU147" s="75">
        <f t="shared" si="22"/>
        <v>0</v>
      </c>
      <c r="AV147" s="76"/>
      <c r="AW147" s="76"/>
      <c r="AX147" s="76"/>
      <c r="AY147" s="76"/>
      <c r="AZ147" s="76"/>
    </row>
    <row r="148" spans="1:52" ht="13.9">
      <c r="A148" s="136" t="s">
        <v>151</v>
      </c>
      <c r="B148" s="73" t="s">
        <v>127</v>
      </c>
      <c r="C148" s="74">
        <v>225745</v>
      </c>
      <c r="D148" s="74">
        <v>223729</v>
      </c>
      <c r="E148" s="75">
        <f t="shared" si="1"/>
        <v>0.9910695696471683</v>
      </c>
      <c r="F148" s="74">
        <v>2016</v>
      </c>
      <c r="G148" s="75">
        <f t="shared" si="2"/>
        <v>8.9304303528317357E-3</v>
      </c>
      <c r="H148" s="74">
        <v>32</v>
      </c>
      <c r="I148" s="75">
        <f t="shared" si="3"/>
        <v>1.4175286274336086E-4</v>
      </c>
      <c r="J148" s="74">
        <v>78</v>
      </c>
      <c r="K148" s="75">
        <f t="shared" si="4"/>
        <v>3.4552260293694214E-4</v>
      </c>
      <c r="L148" s="74">
        <v>208</v>
      </c>
      <c r="M148" s="75">
        <f t="shared" si="5"/>
        <v>9.2139360783184568E-4</v>
      </c>
      <c r="N148" s="74"/>
      <c r="O148" s="75">
        <f t="shared" si="6"/>
        <v>0</v>
      </c>
      <c r="P148" s="74">
        <v>870</v>
      </c>
      <c r="Q148" s="75">
        <f t="shared" si="7"/>
        <v>3.8539059558351236E-3</v>
      </c>
      <c r="R148" s="74"/>
      <c r="S148" s="75">
        <f t="shared" si="8"/>
        <v>0</v>
      </c>
      <c r="T148" s="74"/>
      <c r="U148" s="75">
        <f t="shared" si="9"/>
        <v>0</v>
      </c>
      <c r="V148" s="74"/>
      <c r="W148" s="75">
        <f t="shared" si="10"/>
        <v>0</v>
      </c>
      <c r="X148" s="74"/>
      <c r="Y148" s="75">
        <f t="shared" si="11"/>
        <v>0</v>
      </c>
      <c r="Z148" s="74"/>
      <c r="AA148" s="75">
        <f t="shared" si="12"/>
        <v>0</v>
      </c>
      <c r="AB148" s="74">
        <v>35</v>
      </c>
      <c r="AC148" s="75">
        <f t="shared" si="13"/>
        <v>1.5504219362555096E-4</v>
      </c>
      <c r="AD148" s="74"/>
      <c r="AE148" s="75">
        <f t="shared" si="14"/>
        <v>0</v>
      </c>
      <c r="AF148" s="74"/>
      <c r="AG148" s="75">
        <f t="shared" si="15"/>
        <v>0</v>
      </c>
      <c r="AH148" s="74"/>
      <c r="AI148" s="75">
        <f t="shared" si="16"/>
        <v>0</v>
      </c>
      <c r="AJ148" s="74"/>
      <c r="AK148" s="75">
        <f t="shared" si="17"/>
        <v>0</v>
      </c>
      <c r="AL148" s="74">
        <v>56</v>
      </c>
      <c r="AM148" s="75">
        <f t="shared" si="18"/>
        <v>2.480675098008815E-4</v>
      </c>
      <c r="AN148" s="74">
        <v>737</v>
      </c>
      <c r="AO148" s="75">
        <f t="shared" si="19"/>
        <v>3.26474562005803E-3</v>
      </c>
      <c r="AP148" s="74"/>
      <c r="AQ148" s="75">
        <f t="shared" si="20"/>
        <v>0</v>
      </c>
      <c r="AR148" s="74"/>
      <c r="AS148" s="75">
        <f t="shared" si="21"/>
        <v>0</v>
      </c>
      <c r="AT148" s="74"/>
      <c r="AU148" s="75">
        <f t="shared" si="22"/>
        <v>0</v>
      </c>
      <c r="AV148" s="76"/>
      <c r="AW148" s="76"/>
      <c r="AX148" s="76"/>
      <c r="AY148" s="76"/>
      <c r="AZ148" s="76"/>
    </row>
    <row r="149" spans="1:52" ht="13.9">
      <c r="A149" s="136" t="s">
        <v>151</v>
      </c>
      <c r="B149" s="73" t="s">
        <v>125</v>
      </c>
      <c r="C149" s="74">
        <v>613766</v>
      </c>
      <c r="D149" s="74">
        <v>607527</v>
      </c>
      <c r="E149" s="75">
        <f t="shared" si="1"/>
        <v>0.98983488821472676</v>
      </c>
      <c r="F149" s="74">
        <v>6239</v>
      </c>
      <c r="G149" s="75">
        <f t="shared" si="2"/>
        <v>1.0165111785273215E-2</v>
      </c>
      <c r="H149" s="74">
        <v>127</v>
      </c>
      <c r="I149" s="75">
        <f t="shared" si="3"/>
        <v>2.069192493556176E-4</v>
      </c>
      <c r="J149" s="74">
        <v>198</v>
      </c>
      <c r="K149" s="75">
        <f t="shared" si="4"/>
        <v>3.2259851474340383E-4</v>
      </c>
      <c r="L149" s="74">
        <v>1357</v>
      </c>
      <c r="M149" s="75">
        <f t="shared" si="5"/>
        <v>2.2109403257919141E-3</v>
      </c>
      <c r="N149" s="74"/>
      <c r="O149" s="75">
        <f t="shared" si="6"/>
        <v>0</v>
      </c>
      <c r="P149" s="74">
        <v>835</v>
      </c>
      <c r="Q149" s="75">
        <f t="shared" si="7"/>
        <v>1.360453332377486E-3</v>
      </c>
      <c r="R149" s="74"/>
      <c r="S149" s="75">
        <f t="shared" si="8"/>
        <v>0</v>
      </c>
      <c r="T149" s="74"/>
      <c r="U149" s="75">
        <f t="shared" si="9"/>
        <v>0</v>
      </c>
      <c r="V149" s="74"/>
      <c r="W149" s="75">
        <f t="shared" si="10"/>
        <v>0</v>
      </c>
      <c r="X149" s="74"/>
      <c r="Y149" s="75">
        <f t="shared" si="11"/>
        <v>0</v>
      </c>
      <c r="Z149" s="74"/>
      <c r="AA149" s="75">
        <f t="shared" si="12"/>
        <v>0</v>
      </c>
      <c r="AB149" s="74">
        <v>36</v>
      </c>
      <c r="AC149" s="75">
        <f t="shared" si="13"/>
        <v>5.8654275407891606E-5</v>
      </c>
      <c r="AD149" s="74"/>
      <c r="AE149" s="75">
        <f t="shared" si="14"/>
        <v>0</v>
      </c>
      <c r="AF149" s="74"/>
      <c r="AG149" s="75">
        <f t="shared" si="15"/>
        <v>0</v>
      </c>
      <c r="AH149" s="74"/>
      <c r="AI149" s="75">
        <f t="shared" si="16"/>
        <v>0</v>
      </c>
      <c r="AJ149" s="74"/>
      <c r="AK149" s="75">
        <f t="shared" si="17"/>
        <v>0</v>
      </c>
      <c r="AL149" s="74">
        <v>217</v>
      </c>
      <c r="AM149" s="75">
        <f t="shared" si="18"/>
        <v>3.5355493787534662E-4</v>
      </c>
      <c r="AN149" s="74">
        <v>3469</v>
      </c>
      <c r="AO149" s="75">
        <f t="shared" si="19"/>
        <v>5.6519911497215549E-3</v>
      </c>
      <c r="AP149" s="74"/>
      <c r="AQ149" s="75">
        <f t="shared" si="20"/>
        <v>0</v>
      </c>
      <c r="AR149" s="74"/>
      <c r="AS149" s="75">
        <f t="shared" si="21"/>
        <v>0</v>
      </c>
      <c r="AT149" s="74"/>
      <c r="AU149" s="75">
        <f t="shared" si="22"/>
        <v>0</v>
      </c>
      <c r="AV149" s="76"/>
      <c r="AW149" s="76"/>
      <c r="AX149" s="76"/>
      <c r="AY149" s="76"/>
      <c r="AZ149" s="76"/>
    </row>
    <row r="150" spans="1:52" ht="13.9">
      <c r="A150" s="136" t="s">
        <v>151</v>
      </c>
      <c r="B150" s="73" t="s">
        <v>138</v>
      </c>
      <c r="C150" s="74">
        <v>473904</v>
      </c>
      <c r="D150" s="74">
        <v>468401</v>
      </c>
      <c r="E150" s="75">
        <f t="shared" si="1"/>
        <v>0.98838794354974846</v>
      </c>
      <c r="F150" s="74">
        <v>5503</v>
      </c>
      <c r="G150" s="75">
        <f t="shared" si="2"/>
        <v>1.1612056450251528E-2</v>
      </c>
      <c r="H150" s="74">
        <v>149</v>
      </c>
      <c r="I150" s="75">
        <f t="shared" si="3"/>
        <v>3.1440966946892195E-4</v>
      </c>
      <c r="J150" s="74">
        <v>284</v>
      </c>
      <c r="K150" s="75">
        <f t="shared" si="4"/>
        <v>5.9927749079982445E-4</v>
      </c>
      <c r="L150" s="74">
        <v>1348</v>
      </c>
      <c r="M150" s="75">
        <f t="shared" si="5"/>
        <v>2.8444579492893076E-3</v>
      </c>
      <c r="N150" s="74"/>
      <c r="O150" s="75">
        <f t="shared" si="6"/>
        <v>0</v>
      </c>
      <c r="P150" s="74">
        <v>3</v>
      </c>
      <c r="Q150" s="75">
        <f t="shared" si="7"/>
        <v>6.33039602957561E-6</v>
      </c>
      <c r="R150" s="74"/>
      <c r="S150" s="75">
        <f t="shared" si="8"/>
        <v>0</v>
      </c>
      <c r="T150" s="74"/>
      <c r="U150" s="75">
        <f t="shared" si="9"/>
        <v>0</v>
      </c>
      <c r="V150" s="74"/>
      <c r="W150" s="75">
        <f t="shared" si="10"/>
        <v>0</v>
      </c>
      <c r="X150" s="74"/>
      <c r="Y150" s="75">
        <f t="shared" si="11"/>
        <v>0</v>
      </c>
      <c r="Z150" s="74"/>
      <c r="AA150" s="75">
        <f t="shared" si="12"/>
        <v>0</v>
      </c>
      <c r="AB150" s="74">
        <v>82</v>
      </c>
      <c r="AC150" s="75">
        <f t="shared" si="13"/>
        <v>1.7303082480840001E-4</v>
      </c>
      <c r="AD150" s="74"/>
      <c r="AE150" s="75">
        <f t="shared" si="14"/>
        <v>0</v>
      </c>
      <c r="AF150" s="74"/>
      <c r="AG150" s="75">
        <f t="shared" si="15"/>
        <v>0</v>
      </c>
      <c r="AH150" s="74"/>
      <c r="AI150" s="75">
        <f t="shared" si="16"/>
        <v>0</v>
      </c>
      <c r="AJ150" s="74"/>
      <c r="AK150" s="75">
        <f t="shared" si="17"/>
        <v>0</v>
      </c>
      <c r="AL150" s="74">
        <v>276</v>
      </c>
      <c r="AM150" s="75">
        <f t="shared" si="18"/>
        <v>5.8239643472095617E-4</v>
      </c>
      <c r="AN150" s="74">
        <v>3361</v>
      </c>
      <c r="AO150" s="75">
        <f t="shared" si="19"/>
        <v>7.0921536851345423E-3</v>
      </c>
      <c r="AP150" s="74"/>
      <c r="AQ150" s="75">
        <f t="shared" si="20"/>
        <v>0</v>
      </c>
      <c r="AR150" s="74"/>
      <c r="AS150" s="75">
        <f t="shared" si="21"/>
        <v>0</v>
      </c>
      <c r="AT150" s="74"/>
      <c r="AU150" s="75">
        <f t="shared" si="22"/>
        <v>0</v>
      </c>
      <c r="AV150" s="76"/>
      <c r="AW150" s="76"/>
      <c r="AX150" s="76"/>
      <c r="AY150" s="76"/>
      <c r="AZ150" s="76"/>
    </row>
    <row r="151" spans="1:52" ht="13.9">
      <c r="A151" s="136" t="s">
        <v>151</v>
      </c>
      <c r="B151" s="73" t="s">
        <v>147</v>
      </c>
      <c r="C151" s="74">
        <v>697985</v>
      </c>
      <c r="D151" s="74">
        <v>689598</v>
      </c>
      <c r="E151" s="75">
        <f t="shared" si="1"/>
        <v>0.98798398246380648</v>
      </c>
      <c r="F151" s="74">
        <v>8387</v>
      </c>
      <c r="G151" s="75">
        <f t="shared" si="2"/>
        <v>1.2016017536193472E-2</v>
      </c>
      <c r="H151" s="74">
        <v>161</v>
      </c>
      <c r="I151" s="75">
        <f t="shared" si="3"/>
        <v>2.3066398275034563E-4</v>
      </c>
      <c r="J151" s="74">
        <v>250</v>
      </c>
      <c r="K151" s="75">
        <f t="shared" si="4"/>
        <v>3.5817388625830068E-4</v>
      </c>
      <c r="L151" s="74">
        <v>1534</v>
      </c>
      <c r="M151" s="75">
        <f t="shared" si="5"/>
        <v>2.1977549660809328E-3</v>
      </c>
      <c r="N151" s="74"/>
      <c r="O151" s="75">
        <f t="shared" si="6"/>
        <v>0</v>
      </c>
      <c r="P151" s="74">
        <v>224</v>
      </c>
      <c r="Q151" s="75">
        <f t="shared" si="7"/>
        <v>3.2092380208743741E-4</v>
      </c>
      <c r="R151" s="74"/>
      <c r="S151" s="75">
        <f t="shared" si="8"/>
        <v>0</v>
      </c>
      <c r="T151" s="74"/>
      <c r="U151" s="75">
        <f t="shared" si="9"/>
        <v>0</v>
      </c>
      <c r="V151" s="74"/>
      <c r="W151" s="75">
        <f t="shared" si="10"/>
        <v>0</v>
      </c>
      <c r="X151" s="74"/>
      <c r="Y151" s="75">
        <f t="shared" si="11"/>
        <v>0</v>
      </c>
      <c r="Z151" s="74"/>
      <c r="AA151" s="75">
        <f t="shared" si="12"/>
        <v>0</v>
      </c>
      <c r="AB151" s="74">
        <v>128</v>
      </c>
      <c r="AC151" s="75">
        <f t="shared" si="13"/>
        <v>1.8338502976424995E-4</v>
      </c>
      <c r="AD151" s="74"/>
      <c r="AE151" s="75">
        <f t="shared" si="14"/>
        <v>0</v>
      </c>
      <c r="AF151" s="74"/>
      <c r="AG151" s="75">
        <f t="shared" si="15"/>
        <v>0</v>
      </c>
      <c r="AH151" s="74"/>
      <c r="AI151" s="75">
        <f t="shared" si="16"/>
        <v>0</v>
      </c>
      <c r="AJ151" s="74"/>
      <c r="AK151" s="75">
        <f t="shared" si="17"/>
        <v>0</v>
      </c>
      <c r="AL151" s="74">
        <v>373</v>
      </c>
      <c r="AM151" s="75">
        <f t="shared" si="18"/>
        <v>5.3439543829738461E-4</v>
      </c>
      <c r="AN151" s="74">
        <v>5717</v>
      </c>
      <c r="AO151" s="75">
        <f t="shared" si="19"/>
        <v>8.1907204309548207E-3</v>
      </c>
      <c r="AP151" s="74"/>
      <c r="AQ151" s="75">
        <f t="shared" si="20"/>
        <v>0</v>
      </c>
      <c r="AR151" s="74"/>
      <c r="AS151" s="75">
        <f t="shared" si="21"/>
        <v>0</v>
      </c>
      <c r="AT151" s="74"/>
      <c r="AU151" s="75">
        <f t="shared" si="22"/>
        <v>0</v>
      </c>
      <c r="AV151" s="76"/>
      <c r="AW151" s="76"/>
      <c r="AX151" s="76"/>
      <c r="AY151" s="76"/>
      <c r="AZ151" s="76"/>
    </row>
    <row r="152" spans="1:52" ht="13.9">
      <c r="A152" s="136" t="s">
        <v>151</v>
      </c>
      <c r="B152" s="73" t="s">
        <v>133</v>
      </c>
      <c r="C152" s="74">
        <v>337924</v>
      </c>
      <c r="D152" s="74">
        <v>333077</v>
      </c>
      <c r="E152" s="75">
        <f t="shared" si="1"/>
        <v>0.98565653815650855</v>
      </c>
      <c r="F152" s="74">
        <v>4847</v>
      </c>
      <c r="G152" s="75">
        <f t="shared" si="2"/>
        <v>1.4343461843491436E-2</v>
      </c>
      <c r="H152" s="74">
        <v>81</v>
      </c>
      <c r="I152" s="75">
        <f t="shared" si="3"/>
        <v>2.3969886720090909E-4</v>
      </c>
      <c r="J152" s="74">
        <v>194</v>
      </c>
      <c r="K152" s="75">
        <f t="shared" si="4"/>
        <v>5.7409358317254771E-4</v>
      </c>
      <c r="L152" s="74">
        <v>1035</v>
      </c>
      <c r="M152" s="75">
        <f t="shared" si="5"/>
        <v>3.0628188586782827E-3</v>
      </c>
      <c r="N152" s="74"/>
      <c r="O152" s="75">
        <f t="shared" si="6"/>
        <v>0</v>
      </c>
      <c r="P152" s="74">
        <v>93</v>
      </c>
      <c r="Q152" s="75">
        <f t="shared" si="7"/>
        <v>2.7520981048993266E-4</v>
      </c>
      <c r="R152" s="74"/>
      <c r="S152" s="75">
        <f t="shared" si="8"/>
        <v>0</v>
      </c>
      <c r="T152" s="74"/>
      <c r="U152" s="75">
        <f t="shared" si="9"/>
        <v>0</v>
      </c>
      <c r="V152" s="74"/>
      <c r="W152" s="75">
        <f t="shared" si="10"/>
        <v>0</v>
      </c>
      <c r="X152" s="74"/>
      <c r="Y152" s="75">
        <f t="shared" si="11"/>
        <v>0</v>
      </c>
      <c r="Z152" s="74"/>
      <c r="AA152" s="75">
        <f t="shared" si="12"/>
        <v>0</v>
      </c>
      <c r="AB152" s="74">
        <v>78</v>
      </c>
      <c r="AC152" s="75">
        <f t="shared" si="13"/>
        <v>2.3082113137865319E-4</v>
      </c>
      <c r="AD152" s="74"/>
      <c r="AE152" s="75">
        <f t="shared" si="14"/>
        <v>0</v>
      </c>
      <c r="AF152" s="74"/>
      <c r="AG152" s="75">
        <f t="shared" si="15"/>
        <v>0</v>
      </c>
      <c r="AH152" s="74"/>
      <c r="AI152" s="75">
        <f t="shared" si="16"/>
        <v>0</v>
      </c>
      <c r="AJ152" s="74"/>
      <c r="AK152" s="75">
        <f t="shared" si="17"/>
        <v>0</v>
      </c>
      <c r="AL152" s="74">
        <v>232</v>
      </c>
      <c r="AM152" s="75">
        <f t="shared" si="18"/>
        <v>6.8654490358778899E-4</v>
      </c>
      <c r="AN152" s="74">
        <v>3134</v>
      </c>
      <c r="AO152" s="75">
        <f t="shared" si="19"/>
        <v>9.2742746889833225E-3</v>
      </c>
      <c r="AP152" s="74"/>
      <c r="AQ152" s="75">
        <f t="shared" si="20"/>
        <v>0</v>
      </c>
      <c r="AR152" s="74"/>
      <c r="AS152" s="75">
        <f t="shared" si="21"/>
        <v>0</v>
      </c>
      <c r="AT152" s="74"/>
      <c r="AU152" s="75">
        <f t="shared" si="22"/>
        <v>0</v>
      </c>
      <c r="AV152" s="76"/>
      <c r="AW152" s="76"/>
      <c r="AX152" s="76"/>
      <c r="AY152" s="76"/>
      <c r="AZ152" s="76"/>
    </row>
    <row r="153" spans="1:52" ht="13.9">
      <c r="A153" s="136" t="s">
        <v>151</v>
      </c>
      <c r="B153" s="73" t="s">
        <v>134</v>
      </c>
      <c r="C153" s="74">
        <v>482534</v>
      </c>
      <c r="D153" s="74">
        <v>475981</v>
      </c>
      <c r="E153" s="75">
        <f t="shared" si="1"/>
        <v>0.98641960980987864</v>
      </c>
      <c r="F153" s="74">
        <v>6553</v>
      </c>
      <c r="G153" s="75">
        <f t="shared" si="2"/>
        <v>1.3580390190121317E-2</v>
      </c>
      <c r="H153" s="74">
        <v>67</v>
      </c>
      <c r="I153" s="75">
        <f t="shared" si="3"/>
        <v>1.3885031935573453E-4</v>
      </c>
      <c r="J153" s="74">
        <v>198</v>
      </c>
      <c r="K153" s="75">
        <f t="shared" si="4"/>
        <v>4.1033377958858859E-4</v>
      </c>
      <c r="L153" s="74">
        <v>1161</v>
      </c>
      <c r="M153" s="75">
        <f t="shared" si="5"/>
        <v>2.4060480712239968E-3</v>
      </c>
      <c r="N153" s="74"/>
      <c r="O153" s="75">
        <f t="shared" si="6"/>
        <v>0</v>
      </c>
      <c r="P153" s="74">
        <v>741</v>
      </c>
      <c r="Q153" s="75">
        <f t="shared" si="7"/>
        <v>1.5356430842178997E-3</v>
      </c>
      <c r="R153" s="74"/>
      <c r="S153" s="75">
        <f t="shared" si="8"/>
        <v>0</v>
      </c>
      <c r="T153" s="74"/>
      <c r="U153" s="75">
        <f t="shared" si="9"/>
        <v>0</v>
      </c>
      <c r="V153" s="74"/>
      <c r="W153" s="75">
        <f t="shared" si="10"/>
        <v>0</v>
      </c>
      <c r="X153" s="74"/>
      <c r="Y153" s="75">
        <f t="shared" si="11"/>
        <v>0</v>
      </c>
      <c r="Z153" s="74"/>
      <c r="AA153" s="75">
        <f t="shared" si="12"/>
        <v>0</v>
      </c>
      <c r="AB153" s="74">
        <v>88</v>
      </c>
      <c r="AC153" s="75">
        <f t="shared" si="13"/>
        <v>1.8237056870603938E-4</v>
      </c>
      <c r="AD153" s="74"/>
      <c r="AE153" s="75">
        <f t="shared" si="14"/>
        <v>0</v>
      </c>
      <c r="AF153" s="74"/>
      <c r="AG153" s="75">
        <f t="shared" si="15"/>
        <v>0</v>
      </c>
      <c r="AH153" s="74"/>
      <c r="AI153" s="75">
        <f t="shared" si="16"/>
        <v>0</v>
      </c>
      <c r="AJ153" s="74"/>
      <c r="AK153" s="75">
        <f t="shared" si="17"/>
        <v>0</v>
      </c>
      <c r="AL153" s="74">
        <v>152</v>
      </c>
      <c r="AM153" s="75">
        <f t="shared" si="18"/>
        <v>3.1500370958315889E-4</v>
      </c>
      <c r="AN153" s="74">
        <v>4146</v>
      </c>
      <c r="AO153" s="75">
        <f t="shared" si="19"/>
        <v>8.5921406574458997E-3</v>
      </c>
      <c r="AP153" s="74"/>
      <c r="AQ153" s="75">
        <f t="shared" si="20"/>
        <v>0</v>
      </c>
      <c r="AR153" s="74"/>
      <c r="AS153" s="75">
        <f t="shared" si="21"/>
        <v>0</v>
      </c>
      <c r="AT153" s="74"/>
      <c r="AU153" s="75">
        <f t="shared" si="22"/>
        <v>0</v>
      </c>
      <c r="AV153" s="76"/>
      <c r="AW153" s="76"/>
      <c r="AX153" s="76"/>
      <c r="AY153" s="76"/>
      <c r="AZ153" s="76"/>
    </row>
    <row r="154" spans="1:52" ht="13.9">
      <c r="A154" s="136" t="s">
        <v>152</v>
      </c>
      <c r="B154" s="73" t="s">
        <v>131</v>
      </c>
      <c r="C154" s="74">
        <v>168609</v>
      </c>
      <c r="D154" s="74">
        <v>168008</v>
      </c>
      <c r="E154" s="75">
        <f t="shared" si="1"/>
        <v>0.99643554021434211</v>
      </c>
      <c r="F154" s="74">
        <v>601</v>
      </c>
      <c r="G154" s="75">
        <f t="shared" si="2"/>
        <v>3.5644597856579422E-3</v>
      </c>
      <c r="H154" s="74">
        <v>6</v>
      </c>
      <c r="I154" s="75">
        <f t="shared" si="3"/>
        <v>3.5585289041510242E-5</v>
      </c>
      <c r="J154" s="74">
        <v>18</v>
      </c>
      <c r="K154" s="75">
        <f t="shared" si="4"/>
        <v>1.0675586712453072E-4</v>
      </c>
      <c r="L154" s="74">
        <v>56</v>
      </c>
      <c r="M154" s="75">
        <f t="shared" si="5"/>
        <v>3.3212936438742889E-4</v>
      </c>
      <c r="N154" s="74"/>
      <c r="O154" s="75">
        <f t="shared" si="6"/>
        <v>0</v>
      </c>
      <c r="P154" s="74">
        <v>265</v>
      </c>
      <c r="Q154" s="75">
        <f t="shared" si="7"/>
        <v>1.5716835993333689E-3</v>
      </c>
      <c r="R154" s="74"/>
      <c r="S154" s="75">
        <f t="shared" si="8"/>
        <v>0</v>
      </c>
      <c r="T154" s="74"/>
      <c r="U154" s="75">
        <f t="shared" si="9"/>
        <v>0</v>
      </c>
      <c r="V154" s="74"/>
      <c r="W154" s="75">
        <f t="shared" si="10"/>
        <v>0</v>
      </c>
      <c r="X154" s="74"/>
      <c r="Y154" s="75">
        <f t="shared" si="11"/>
        <v>0</v>
      </c>
      <c r="Z154" s="74"/>
      <c r="AA154" s="75">
        <f t="shared" si="12"/>
        <v>0</v>
      </c>
      <c r="AB154" s="74">
        <v>5</v>
      </c>
      <c r="AC154" s="75">
        <f t="shared" si="13"/>
        <v>2.9654407534591866E-5</v>
      </c>
      <c r="AD154" s="74"/>
      <c r="AE154" s="75">
        <f t="shared" si="14"/>
        <v>0</v>
      </c>
      <c r="AF154" s="74"/>
      <c r="AG154" s="75">
        <f t="shared" si="15"/>
        <v>0</v>
      </c>
      <c r="AH154" s="74"/>
      <c r="AI154" s="75">
        <f t="shared" si="16"/>
        <v>0</v>
      </c>
      <c r="AJ154" s="74"/>
      <c r="AK154" s="75">
        <f t="shared" si="17"/>
        <v>0</v>
      </c>
      <c r="AL154" s="74">
        <v>28</v>
      </c>
      <c r="AM154" s="75">
        <f t="shared" si="18"/>
        <v>1.6606468219371444E-4</v>
      </c>
      <c r="AN154" s="74">
        <v>223</v>
      </c>
      <c r="AO154" s="75">
        <f t="shared" si="19"/>
        <v>1.3225865760427972E-3</v>
      </c>
      <c r="AP154" s="74"/>
      <c r="AQ154" s="75">
        <f t="shared" si="20"/>
        <v>0</v>
      </c>
      <c r="AR154" s="74"/>
      <c r="AS154" s="75">
        <f t="shared" si="21"/>
        <v>0</v>
      </c>
      <c r="AT154" s="74"/>
      <c r="AU154" s="75">
        <f t="shared" si="22"/>
        <v>0</v>
      </c>
      <c r="AV154" s="76"/>
      <c r="AW154" s="76"/>
      <c r="AX154" s="76"/>
      <c r="AY154" s="76"/>
      <c r="AZ154" s="76"/>
    </row>
    <row r="155" spans="1:52" ht="13.9">
      <c r="A155" s="136" t="s">
        <v>152</v>
      </c>
      <c r="B155" s="73" t="s">
        <v>127</v>
      </c>
      <c r="C155" s="74">
        <v>292591</v>
      </c>
      <c r="D155" s="74">
        <v>289985</v>
      </c>
      <c r="E155" s="75">
        <f t="shared" si="1"/>
        <v>0.99109336924238955</v>
      </c>
      <c r="F155" s="74">
        <v>2606</v>
      </c>
      <c r="G155" s="75">
        <f t="shared" si="2"/>
        <v>8.9066307576104523E-3</v>
      </c>
      <c r="H155" s="74">
        <v>49</v>
      </c>
      <c r="I155" s="75">
        <f t="shared" si="3"/>
        <v>1.6746926597195402E-4</v>
      </c>
      <c r="J155" s="74">
        <v>65</v>
      </c>
      <c r="K155" s="75">
        <f t="shared" si="4"/>
        <v>2.2215310792197984E-4</v>
      </c>
      <c r="L155" s="74">
        <v>702</v>
      </c>
      <c r="M155" s="75">
        <f t="shared" si="5"/>
        <v>2.3992535655573822E-3</v>
      </c>
      <c r="N155" s="74"/>
      <c r="O155" s="75">
        <f t="shared" si="6"/>
        <v>0</v>
      </c>
      <c r="P155" s="74">
        <v>1242</v>
      </c>
      <c r="Q155" s="75">
        <f t="shared" si="7"/>
        <v>4.2448332313707532E-3</v>
      </c>
      <c r="R155" s="74"/>
      <c r="S155" s="75">
        <f t="shared" si="8"/>
        <v>0</v>
      </c>
      <c r="T155" s="74"/>
      <c r="U155" s="75">
        <f t="shared" si="9"/>
        <v>0</v>
      </c>
      <c r="V155" s="74"/>
      <c r="W155" s="75">
        <f t="shared" si="10"/>
        <v>0</v>
      </c>
      <c r="X155" s="74"/>
      <c r="Y155" s="75">
        <f t="shared" si="11"/>
        <v>0</v>
      </c>
      <c r="Z155" s="74"/>
      <c r="AA155" s="75">
        <f t="shared" si="12"/>
        <v>0</v>
      </c>
      <c r="AB155" s="74">
        <v>9</v>
      </c>
      <c r="AC155" s="75">
        <f t="shared" si="13"/>
        <v>3.0759661096889513E-5</v>
      </c>
      <c r="AD155" s="74"/>
      <c r="AE155" s="75">
        <f t="shared" si="14"/>
        <v>0</v>
      </c>
      <c r="AF155" s="74"/>
      <c r="AG155" s="75">
        <f t="shared" si="15"/>
        <v>0</v>
      </c>
      <c r="AH155" s="74"/>
      <c r="AI155" s="75">
        <f t="shared" si="16"/>
        <v>0</v>
      </c>
      <c r="AJ155" s="74"/>
      <c r="AK155" s="75">
        <f t="shared" si="17"/>
        <v>0</v>
      </c>
      <c r="AL155" s="74">
        <v>93</v>
      </c>
      <c r="AM155" s="75">
        <f t="shared" si="18"/>
        <v>3.1784983133452497E-4</v>
      </c>
      <c r="AN155" s="74">
        <v>446</v>
      </c>
      <c r="AO155" s="75">
        <f t="shared" si="19"/>
        <v>1.5243120943569694E-3</v>
      </c>
      <c r="AP155" s="74"/>
      <c r="AQ155" s="75">
        <f t="shared" si="20"/>
        <v>0</v>
      </c>
      <c r="AR155" s="74"/>
      <c r="AS155" s="75">
        <f t="shared" si="21"/>
        <v>0</v>
      </c>
      <c r="AT155" s="74"/>
      <c r="AU155" s="75">
        <f t="shared" si="22"/>
        <v>0</v>
      </c>
      <c r="AV155" s="76"/>
      <c r="AW155" s="76"/>
      <c r="AX155" s="76"/>
      <c r="AY155" s="76"/>
      <c r="AZ155" s="76"/>
    </row>
    <row r="156" spans="1:52" ht="13.9">
      <c r="A156" s="136" t="s">
        <v>154</v>
      </c>
      <c r="B156" s="73" t="s">
        <v>131</v>
      </c>
      <c r="C156" s="74">
        <v>84543</v>
      </c>
      <c r="D156" s="74">
        <v>84225</v>
      </c>
      <c r="E156" s="75">
        <f t="shared" si="1"/>
        <v>0.99623860047549773</v>
      </c>
      <c r="F156" s="74">
        <v>318</v>
      </c>
      <c r="G156" s="75">
        <f t="shared" si="2"/>
        <v>3.7613995245023243E-3</v>
      </c>
      <c r="H156" s="74">
        <v>0</v>
      </c>
      <c r="I156" s="75">
        <f t="shared" si="3"/>
        <v>0</v>
      </c>
      <c r="J156" s="74">
        <v>8</v>
      </c>
      <c r="K156" s="75">
        <f t="shared" si="4"/>
        <v>9.4626403132133942E-5</v>
      </c>
      <c r="L156" s="74">
        <v>56</v>
      </c>
      <c r="M156" s="75">
        <f t="shared" si="5"/>
        <v>6.6238482192493764E-4</v>
      </c>
      <c r="N156" s="74"/>
      <c r="O156" s="75">
        <f t="shared" si="6"/>
        <v>0</v>
      </c>
      <c r="P156" s="74">
        <v>92</v>
      </c>
      <c r="Q156" s="75">
        <f t="shared" si="7"/>
        <v>1.0882036360195402E-3</v>
      </c>
      <c r="R156" s="74"/>
      <c r="S156" s="75">
        <f t="shared" si="8"/>
        <v>0</v>
      </c>
      <c r="T156" s="74"/>
      <c r="U156" s="75">
        <f t="shared" si="9"/>
        <v>0</v>
      </c>
      <c r="V156" s="74"/>
      <c r="W156" s="75">
        <f t="shared" si="10"/>
        <v>0</v>
      </c>
      <c r="X156" s="74"/>
      <c r="Y156" s="75">
        <f t="shared" si="11"/>
        <v>0</v>
      </c>
      <c r="Z156" s="74"/>
      <c r="AA156" s="75">
        <f t="shared" si="12"/>
        <v>0</v>
      </c>
      <c r="AB156" s="74">
        <v>4</v>
      </c>
      <c r="AC156" s="75">
        <f t="shared" si="13"/>
        <v>4.7313201566066971E-5</v>
      </c>
      <c r="AD156" s="74"/>
      <c r="AE156" s="75">
        <f t="shared" si="14"/>
        <v>0</v>
      </c>
      <c r="AF156" s="74"/>
      <c r="AG156" s="75">
        <f t="shared" si="15"/>
        <v>0</v>
      </c>
      <c r="AH156" s="74"/>
      <c r="AI156" s="75">
        <f t="shared" si="16"/>
        <v>0</v>
      </c>
      <c r="AJ156" s="74"/>
      <c r="AK156" s="75">
        <f t="shared" si="17"/>
        <v>0</v>
      </c>
      <c r="AL156" s="74">
        <v>72</v>
      </c>
      <c r="AM156" s="75">
        <f t="shared" si="18"/>
        <v>8.5163762818920555E-4</v>
      </c>
      <c r="AN156" s="74">
        <v>86</v>
      </c>
      <c r="AO156" s="75">
        <f t="shared" si="19"/>
        <v>1.01723383367044E-3</v>
      </c>
      <c r="AP156" s="74"/>
      <c r="AQ156" s="75">
        <f t="shared" si="20"/>
        <v>0</v>
      </c>
      <c r="AR156" s="74"/>
      <c r="AS156" s="75">
        <f t="shared" si="21"/>
        <v>0</v>
      </c>
      <c r="AT156" s="74"/>
      <c r="AU156" s="75">
        <f t="shared" si="22"/>
        <v>0</v>
      </c>
      <c r="AV156" s="76"/>
      <c r="AW156" s="76"/>
      <c r="AX156" s="76"/>
      <c r="AY156" s="76"/>
      <c r="AZ156" s="76"/>
    </row>
    <row r="157" spans="1:52" ht="13.9">
      <c r="A157" s="136" t="s">
        <v>154</v>
      </c>
      <c r="B157" s="73" t="s">
        <v>127</v>
      </c>
      <c r="C157" s="74">
        <v>0</v>
      </c>
      <c r="D157" s="74">
        <v>0</v>
      </c>
      <c r="E157" s="75" t="e">
        <f t="shared" si="1"/>
        <v>#DIV/0!</v>
      </c>
      <c r="F157" s="74">
        <v>0</v>
      </c>
      <c r="G157" s="75" t="e">
        <f t="shared" si="2"/>
        <v>#DIV/0!</v>
      </c>
      <c r="H157" s="80">
        <v>0</v>
      </c>
      <c r="I157" s="75" t="e">
        <f t="shared" si="3"/>
        <v>#DIV/0!</v>
      </c>
      <c r="J157" s="80">
        <v>0</v>
      </c>
      <c r="K157" s="75" t="e">
        <f t="shared" si="4"/>
        <v>#DIV/0!</v>
      </c>
      <c r="L157" s="80">
        <v>0</v>
      </c>
      <c r="M157" s="75" t="e">
        <f t="shared" si="5"/>
        <v>#DIV/0!</v>
      </c>
      <c r="N157" s="74"/>
      <c r="O157" s="75" t="e">
        <f t="shared" si="6"/>
        <v>#DIV/0!</v>
      </c>
      <c r="P157" s="80">
        <v>0</v>
      </c>
      <c r="Q157" s="75" t="e">
        <f t="shared" si="7"/>
        <v>#DIV/0!</v>
      </c>
      <c r="R157" s="74"/>
      <c r="S157" s="75" t="e">
        <f t="shared" si="8"/>
        <v>#DIV/0!</v>
      </c>
      <c r="T157" s="74"/>
      <c r="U157" s="75" t="e">
        <f t="shared" si="9"/>
        <v>#DIV/0!</v>
      </c>
      <c r="V157" s="74"/>
      <c r="W157" s="75" t="e">
        <f t="shared" si="10"/>
        <v>#DIV/0!</v>
      </c>
      <c r="X157" s="74"/>
      <c r="Y157" s="75" t="e">
        <f t="shared" si="11"/>
        <v>#DIV/0!</v>
      </c>
      <c r="Z157" s="74"/>
      <c r="AA157" s="75" t="e">
        <f t="shared" si="12"/>
        <v>#DIV/0!</v>
      </c>
      <c r="AB157" s="80">
        <v>0</v>
      </c>
      <c r="AC157" s="75" t="e">
        <f t="shared" si="13"/>
        <v>#DIV/0!</v>
      </c>
      <c r="AD157" s="74"/>
      <c r="AE157" s="75" t="e">
        <f t="shared" si="14"/>
        <v>#DIV/0!</v>
      </c>
      <c r="AF157" s="74"/>
      <c r="AG157" s="75" t="e">
        <f t="shared" si="15"/>
        <v>#DIV/0!</v>
      </c>
      <c r="AH157" s="74"/>
      <c r="AI157" s="75">
        <f t="shared" si="16"/>
        <v>0</v>
      </c>
      <c r="AJ157" s="74"/>
      <c r="AK157" s="75" t="e">
        <f t="shared" si="17"/>
        <v>#DIV/0!</v>
      </c>
      <c r="AL157" s="80">
        <v>0</v>
      </c>
      <c r="AM157" s="75" t="e">
        <f t="shared" si="18"/>
        <v>#DIV/0!</v>
      </c>
      <c r="AN157" s="80">
        <v>0</v>
      </c>
      <c r="AO157" s="75" t="e">
        <f t="shared" si="19"/>
        <v>#DIV/0!</v>
      </c>
      <c r="AP157" s="74"/>
      <c r="AQ157" s="75" t="e">
        <f t="shared" si="20"/>
        <v>#DIV/0!</v>
      </c>
      <c r="AR157" s="74"/>
      <c r="AS157" s="75" t="e">
        <f t="shared" si="21"/>
        <v>#DIV/0!</v>
      </c>
      <c r="AT157" s="74"/>
      <c r="AU157" s="75" t="e">
        <f t="shared" si="22"/>
        <v>#DIV/0!</v>
      </c>
      <c r="AV157" s="76"/>
      <c r="AW157" s="76"/>
      <c r="AX157" s="76"/>
      <c r="AY157" s="76"/>
      <c r="AZ157" s="76"/>
    </row>
    <row r="158" spans="1:52" ht="13.9">
      <c r="A158" s="136" t="s">
        <v>154</v>
      </c>
      <c r="B158" s="73" t="s">
        <v>125</v>
      </c>
      <c r="C158" s="74">
        <v>0</v>
      </c>
      <c r="D158" s="74">
        <v>0</v>
      </c>
      <c r="E158" s="75" t="e">
        <f t="shared" si="1"/>
        <v>#DIV/0!</v>
      </c>
      <c r="F158" s="74">
        <v>0</v>
      </c>
      <c r="G158" s="75" t="e">
        <f t="shared" si="2"/>
        <v>#DIV/0!</v>
      </c>
      <c r="H158" s="74">
        <v>0</v>
      </c>
      <c r="I158" s="75" t="e">
        <f t="shared" si="3"/>
        <v>#DIV/0!</v>
      </c>
      <c r="J158" s="74">
        <v>0</v>
      </c>
      <c r="K158" s="75" t="e">
        <f t="shared" si="4"/>
        <v>#DIV/0!</v>
      </c>
      <c r="L158" s="74">
        <v>0</v>
      </c>
      <c r="M158" s="75" t="e">
        <f t="shared" si="5"/>
        <v>#DIV/0!</v>
      </c>
      <c r="N158" s="74"/>
      <c r="O158" s="75" t="e">
        <f t="shared" si="6"/>
        <v>#DIV/0!</v>
      </c>
      <c r="P158" s="74">
        <v>0</v>
      </c>
      <c r="Q158" s="75" t="e">
        <f t="shared" si="7"/>
        <v>#DIV/0!</v>
      </c>
      <c r="R158" s="74"/>
      <c r="S158" s="75" t="e">
        <f t="shared" si="8"/>
        <v>#DIV/0!</v>
      </c>
      <c r="T158" s="74"/>
      <c r="U158" s="75" t="e">
        <f t="shared" si="9"/>
        <v>#DIV/0!</v>
      </c>
      <c r="V158" s="74"/>
      <c r="W158" s="75" t="e">
        <f t="shared" si="10"/>
        <v>#DIV/0!</v>
      </c>
      <c r="X158" s="74"/>
      <c r="Y158" s="75" t="e">
        <f t="shared" si="11"/>
        <v>#DIV/0!</v>
      </c>
      <c r="Z158" s="74"/>
      <c r="AA158" s="75" t="e">
        <f t="shared" si="12"/>
        <v>#DIV/0!</v>
      </c>
      <c r="AB158" s="74">
        <v>0</v>
      </c>
      <c r="AC158" s="75" t="e">
        <f t="shared" si="13"/>
        <v>#DIV/0!</v>
      </c>
      <c r="AD158" s="74"/>
      <c r="AE158" s="75" t="e">
        <f t="shared" si="14"/>
        <v>#DIV/0!</v>
      </c>
      <c r="AF158" s="74"/>
      <c r="AG158" s="75" t="e">
        <f t="shared" si="15"/>
        <v>#DIV/0!</v>
      </c>
      <c r="AH158" s="74"/>
      <c r="AI158" s="75">
        <f t="shared" si="16"/>
        <v>0</v>
      </c>
      <c r="AJ158" s="74"/>
      <c r="AK158" s="75" t="e">
        <f t="shared" si="17"/>
        <v>#DIV/0!</v>
      </c>
      <c r="AL158" s="74">
        <v>0</v>
      </c>
      <c r="AM158" s="75" t="e">
        <f t="shared" si="18"/>
        <v>#DIV/0!</v>
      </c>
      <c r="AN158" s="74">
        <v>0</v>
      </c>
      <c r="AO158" s="75" t="e">
        <f t="shared" si="19"/>
        <v>#DIV/0!</v>
      </c>
      <c r="AP158" s="74"/>
      <c r="AQ158" s="75" t="e">
        <f t="shared" si="20"/>
        <v>#DIV/0!</v>
      </c>
      <c r="AR158" s="74"/>
      <c r="AS158" s="75" t="e">
        <f t="shared" si="21"/>
        <v>#DIV/0!</v>
      </c>
      <c r="AT158" s="74"/>
      <c r="AU158" s="75" t="e">
        <f t="shared" si="22"/>
        <v>#DIV/0!</v>
      </c>
      <c r="AV158" s="76"/>
      <c r="AW158" s="76"/>
      <c r="AX158" s="76"/>
      <c r="AY158" s="76"/>
      <c r="AZ158" s="76"/>
    </row>
    <row r="159" spans="1:52" ht="13.9">
      <c r="A159" s="136" t="s">
        <v>154</v>
      </c>
      <c r="B159" s="73" t="s">
        <v>138</v>
      </c>
      <c r="C159" s="74">
        <v>0</v>
      </c>
      <c r="D159" s="74">
        <v>0</v>
      </c>
      <c r="E159" s="75" t="e">
        <f t="shared" si="1"/>
        <v>#DIV/0!</v>
      </c>
      <c r="F159" s="74">
        <v>0</v>
      </c>
      <c r="G159" s="75" t="e">
        <f t="shared" si="2"/>
        <v>#DIV/0!</v>
      </c>
      <c r="H159" s="74">
        <v>0</v>
      </c>
      <c r="I159" s="75" t="e">
        <f t="shared" si="3"/>
        <v>#DIV/0!</v>
      </c>
      <c r="J159" s="74">
        <v>0</v>
      </c>
      <c r="K159" s="75" t="e">
        <f t="shared" si="4"/>
        <v>#DIV/0!</v>
      </c>
      <c r="L159" s="74">
        <v>0</v>
      </c>
      <c r="M159" s="75" t="e">
        <f t="shared" si="5"/>
        <v>#DIV/0!</v>
      </c>
      <c r="N159" s="74"/>
      <c r="O159" s="75" t="e">
        <f t="shared" si="6"/>
        <v>#DIV/0!</v>
      </c>
      <c r="P159" s="74">
        <v>0</v>
      </c>
      <c r="Q159" s="75" t="e">
        <f t="shared" si="7"/>
        <v>#DIV/0!</v>
      </c>
      <c r="R159" s="74"/>
      <c r="S159" s="75" t="e">
        <f t="shared" si="8"/>
        <v>#DIV/0!</v>
      </c>
      <c r="T159" s="74"/>
      <c r="U159" s="75" t="e">
        <f t="shared" si="9"/>
        <v>#DIV/0!</v>
      </c>
      <c r="V159" s="74"/>
      <c r="W159" s="75" t="e">
        <f t="shared" si="10"/>
        <v>#DIV/0!</v>
      </c>
      <c r="X159" s="74"/>
      <c r="Y159" s="75" t="e">
        <f t="shared" si="11"/>
        <v>#DIV/0!</v>
      </c>
      <c r="Z159" s="74"/>
      <c r="AA159" s="75" t="e">
        <f t="shared" si="12"/>
        <v>#DIV/0!</v>
      </c>
      <c r="AB159" s="74">
        <v>0</v>
      </c>
      <c r="AC159" s="75" t="e">
        <f t="shared" si="13"/>
        <v>#DIV/0!</v>
      </c>
      <c r="AD159" s="74"/>
      <c r="AE159" s="75" t="e">
        <f t="shared" si="14"/>
        <v>#DIV/0!</v>
      </c>
      <c r="AF159" s="74"/>
      <c r="AG159" s="75" t="e">
        <f t="shared" si="15"/>
        <v>#DIV/0!</v>
      </c>
      <c r="AH159" s="74"/>
      <c r="AI159" s="75">
        <f t="shared" si="16"/>
        <v>0</v>
      </c>
      <c r="AJ159" s="74"/>
      <c r="AK159" s="75" t="e">
        <f t="shared" si="17"/>
        <v>#DIV/0!</v>
      </c>
      <c r="AL159" s="74">
        <v>0</v>
      </c>
      <c r="AM159" s="75" t="e">
        <f t="shared" si="18"/>
        <v>#DIV/0!</v>
      </c>
      <c r="AN159" s="74">
        <v>0</v>
      </c>
      <c r="AO159" s="75" t="e">
        <f t="shared" si="19"/>
        <v>#DIV/0!</v>
      </c>
      <c r="AP159" s="74"/>
      <c r="AQ159" s="75" t="e">
        <f t="shared" si="20"/>
        <v>#DIV/0!</v>
      </c>
      <c r="AR159" s="74"/>
      <c r="AS159" s="75" t="e">
        <f t="shared" si="21"/>
        <v>#DIV/0!</v>
      </c>
      <c r="AT159" s="74"/>
      <c r="AU159" s="75" t="e">
        <f t="shared" si="22"/>
        <v>#DIV/0!</v>
      </c>
      <c r="AV159" s="76"/>
      <c r="AW159" s="76"/>
      <c r="AX159" s="76"/>
      <c r="AY159" s="76"/>
      <c r="AZ159" s="76"/>
    </row>
    <row r="160" spans="1:52" ht="13.9">
      <c r="A160" s="136" t="s">
        <v>154</v>
      </c>
      <c r="B160" s="73" t="s">
        <v>147</v>
      </c>
      <c r="C160" s="74">
        <v>180647</v>
      </c>
      <c r="D160" s="74">
        <v>177954</v>
      </c>
      <c r="E160" s="75">
        <f t="shared" si="1"/>
        <v>0.9850924731658981</v>
      </c>
      <c r="F160" s="74">
        <v>2693</v>
      </c>
      <c r="G160" s="75">
        <f t="shared" si="2"/>
        <v>1.4907526834101867E-2</v>
      </c>
      <c r="H160" s="74">
        <v>0</v>
      </c>
      <c r="I160" s="75">
        <f t="shared" si="3"/>
        <v>0</v>
      </c>
      <c r="J160" s="74">
        <v>112</v>
      </c>
      <c r="K160" s="75">
        <f t="shared" si="4"/>
        <v>6.1999368934994767E-4</v>
      </c>
      <c r="L160" s="74">
        <v>297</v>
      </c>
      <c r="M160" s="75">
        <f t="shared" si="5"/>
        <v>1.6440904083654864E-3</v>
      </c>
      <c r="N160" s="74"/>
      <c r="O160" s="75">
        <f t="shared" si="6"/>
        <v>0</v>
      </c>
      <c r="P160" s="74">
        <v>1089</v>
      </c>
      <c r="Q160" s="75">
        <f t="shared" si="7"/>
        <v>6.0283314973401166E-3</v>
      </c>
      <c r="R160" s="74"/>
      <c r="S160" s="75">
        <f t="shared" si="8"/>
        <v>0</v>
      </c>
      <c r="T160" s="74"/>
      <c r="U160" s="75">
        <f t="shared" si="9"/>
        <v>0</v>
      </c>
      <c r="V160" s="74"/>
      <c r="W160" s="75">
        <f t="shared" si="10"/>
        <v>0</v>
      </c>
      <c r="X160" s="74"/>
      <c r="Y160" s="75">
        <f t="shared" si="11"/>
        <v>0</v>
      </c>
      <c r="Z160" s="74"/>
      <c r="AA160" s="75">
        <f t="shared" si="12"/>
        <v>0</v>
      </c>
      <c r="AB160" s="74">
        <v>57</v>
      </c>
      <c r="AC160" s="75">
        <f t="shared" si="13"/>
        <v>3.1553250261559838E-4</v>
      </c>
      <c r="AD160" s="74"/>
      <c r="AE160" s="75">
        <f t="shared" si="14"/>
        <v>0</v>
      </c>
      <c r="AF160" s="74"/>
      <c r="AG160" s="75">
        <f t="shared" si="15"/>
        <v>0</v>
      </c>
      <c r="AH160" s="74"/>
      <c r="AI160" s="75">
        <f t="shared" si="16"/>
        <v>0</v>
      </c>
      <c r="AJ160" s="74"/>
      <c r="AK160" s="75">
        <f t="shared" si="17"/>
        <v>0</v>
      </c>
      <c r="AL160" s="74">
        <v>587</v>
      </c>
      <c r="AM160" s="75">
        <f t="shared" si="18"/>
        <v>3.2494312111466007E-3</v>
      </c>
      <c r="AN160" s="74">
        <v>551</v>
      </c>
      <c r="AO160" s="75">
        <f t="shared" si="19"/>
        <v>3.0501475252841174E-3</v>
      </c>
      <c r="AP160" s="74"/>
      <c r="AQ160" s="75">
        <f t="shared" si="20"/>
        <v>0</v>
      </c>
      <c r="AR160" s="74"/>
      <c r="AS160" s="75">
        <f t="shared" si="21"/>
        <v>0</v>
      </c>
      <c r="AT160" s="74"/>
      <c r="AU160" s="75">
        <f t="shared" si="22"/>
        <v>0</v>
      </c>
      <c r="AV160" s="76"/>
      <c r="AW160" s="76"/>
      <c r="AX160" s="76"/>
      <c r="AY160" s="76"/>
      <c r="AZ160" s="76"/>
    </row>
    <row r="161" spans="1:52" ht="13.9">
      <c r="A161" s="136" t="s">
        <v>154</v>
      </c>
      <c r="B161" s="73" t="s">
        <v>133</v>
      </c>
      <c r="C161" s="74">
        <v>157911</v>
      </c>
      <c r="D161" s="74">
        <v>154327</v>
      </c>
      <c r="E161" s="75">
        <f t="shared" si="1"/>
        <v>0.97730367105521465</v>
      </c>
      <c r="F161" s="74">
        <v>3584</v>
      </c>
      <c r="G161" s="75">
        <f t="shared" si="2"/>
        <v>2.2696328944785352E-2</v>
      </c>
      <c r="H161" s="74">
        <v>49</v>
      </c>
      <c r="I161" s="75">
        <f t="shared" si="3"/>
        <v>3.1030137229198725E-4</v>
      </c>
      <c r="J161" s="74">
        <v>29</v>
      </c>
      <c r="K161" s="75">
        <f t="shared" si="4"/>
        <v>1.8364775094831899E-4</v>
      </c>
      <c r="L161" s="74">
        <v>287</v>
      </c>
      <c r="M161" s="75">
        <f t="shared" si="5"/>
        <v>1.8174794662816397E-3</v>
      </c>
      <c r="N161" s="74"/>
      <c r="O161" s="75">
        <f t="shared" si="6"/>
        <v>0</v>
      </c>
      <c r="P161" s="74">
        <v>1753</v>
      </c>
      <c r="Q161" s="75">
        <f t="shared" si="7"/>
        <v>1.1101189910772524E-2</v>
      </c>
      <c r="R161" s="74"/>
      <c r="S161" s="75">
        <f t="shared" si="8"/>
        <v>0</v>
      </c>
      <c r="T161" s="74"/>
      <c r="U161" s="75">
        <f t="shared" si="9"/>
        <v>0</v>
      </c>
      <c r="V161" s="74"/>
      <c r="W161" s="75">
        <f t="shared" si="10"/>
        <v>0</v>
      </c>
      <c r="X161" s="74"/>
      <c r="Y161" s="75">
        <f t="shared" si="11"/>
        <v>0</v>
      </c>
      <c r="Z161" s="74"/>
      <c r="AA161" s="75">
        <f t="shared" si="12"/>
        <v>0</v>
      </c>
      <c r="AB161" s="74">
        <v>18</v>
      </c>
      <c r="AC161" s="75">
        <f t="shared" si="13"/>
        <v>1.1398825920930144E-4</v>
      </c>
      <c r="AD161" s="74"/>
      <c r="AE161" s="75">
        <f t="shared" si="14"/>
        <v>0</v>
      </c>
      <c r="AF161" s="74"/>
      <c r="AG161" s="75">
        <f t="shared" si="15"/>
        <v>0</v>
      </c>
      <c r="AH161" s="74"/>
      <c r="AI161" s="75">
        <f t="shared" si="16"/>
        <v>0</v>
      </c>
      <c r="AJ161" s="74"/>
      <c r="AK161" s="75">
        <f t="shared" si="17"/>
        <v>0</v>
      </c>
      <c r="AL161" s="74">
        <v>849</v>
      </c>
      <c r="AM161" s="75">
        <f t="shared" si="18"/>
        <v>5.3764462260387181E-3</v>
      </c>
      <c r="AN161" s="74">
        <v>599</v>
      </c>
      <c r="AO161" s="75">
        <f t="shared" si="19"/>
        <v>3.7932759592428649E-3</v>
      </c>
      <c r="AP161" s="74"/>
      <c r="AQ161" s="75">
        <f t="shared" si="20"/>
        <v>0</v>
      </c>
      <c r="AR161" s="74"/>
      <c r="AS161" s="75">
        <f t="shared" si="21"/>
        <v>0</v>
      </c>
      <c r="AT161" s="74"/>
      <c r="AU161" s="75">
        <f t="shared" si="22"/>
        <v>0</v>
      </c>
      <c r="AV161" s="76"/>
      <c r="AW161" s="76"/>
      <c r="AX161" s="76"/>
      <c r="AY161" s="76"/>
      <c r="AZ161" s="76"/>
    </row>
    <row r="162" spans="1:52" ht="13.9">
      <c r="A162" s="136" t="s">
        <v>154</v>
      </c>
      <c r="B162" s="73" t="s">
        <v>134</v>
      </c>
      <c r="C162" s="74">
        <v>188288</v>
      </c>
      <c r="D162" s="74">
        <v>184842</v>
      </c>
      <c r="E162" s="75">
        <f t="shared" si="1"/>
        <v>0.98169824949014273</v>
      </c>
      <c r="F162" s="74">
        <v>3446</v>
      </c>
      <c r="G162" s="75">
        <f t="shared" si="2"/>
        <v>1.8301750509857238E-2</v>
      </c>
      <c r="H162" s="74">
        <v>0</v>
      </c>
      <c r="I162" s="75">
        <f t="shared" si="3"/>
        <v>0</v>
      </c>
      <c r="J162" s="74">
        <v>79</v>
      </c>
      <c r="K162" s="75">
        <f t="shared" si="4"/>
        <v>4.1957002039428958E-4</v>
      </c>
      <c r="L162" s="74">
        <v>336</v>
      </c>
      <c r="M162" s="75">
        <f t="shared" si="5"/>
        <v>1.7845003399048266E-3</v>
      </c>
      <c r="N162" s="74"/>
      <c r="O162" s="75">
        <f t="shared" si="6"/>
        <v>0</v>
      </c>
      <c r="P162" s="74">
        <v>1649</v>
      </c>
      <c r="Q162" s="75">
        <f t="shared" si="7"/>
        <v>8.7578602991162467E-3</v>
      </c>
      <c r="R162" s="74"/>
      <c r="S162" s="75">
        <f t="shared" si="8"/>
        <v>0</v>
      </c>
      <c r="T162" s="74"/>
      <c r="U162" s="75">
        <f t="shared" si="9"/>
        <v>0</v>
      </c>
      <c r="V162" s="74"/>
      <c r="W162" s="75">
        <f t="shared" si="10"/>
        <v>0</v>
      </c>
      <c r="X162" s="74"/>
      <c r="Y162" s="75">
        <f t="shared" si="11"/>
        <v>0</v>
      </c>
      <c r="Z162" s="74"/>
      <c r="AA162" s="75">
        <f t="shared" si="12"/>
        <v>0</v>
      </c>
      <c r="AB162" s="74">
        <v>14</v>
      </c>
      <c r="AC162" s="75">
        <f t="shared" si="13"/>
        <v>7.4354180829367783E-5</v>
      </c>
      <c r="AD162" s="74"/>
      <c r="AE162" s="75">
        <f t="shared" si="14"/>
        <v>0</v>
      </c>
      <c r="AF162" s="74"/>
      <c r="AG162" s="75">
        <f t="shared" si="15"/>
        <v>0</v>
      </c>
      <c r="AH162" s="74"/>
      <c r="AI162" s="75">
        <f t="shared" si="16"/>
        <v>0</v>
      </c>
      <c r="AJ162" s="74"/>
      <c r="AK162" s="75">
        <f t="shared" si="17"/>
        <v>0</v>
      </c>
      <c r="AL162" s="74">
        <v>786</v>
      </c>
      <c r="AM162" s="75">
        <f t="shared" si="18"/>
        <v>4.1744561522773626E-3</v>
      </c>
      <c r="AN162" s="74">
        <v>582</v>
      </c>
      <c r="AO162" s="75">
        <f t="shared" si="19"/>
        <v>3.0910095173351461E-3</v>
      </c>
      <c r="AP162" s="74"/>
      <c r="AQ162" s="75">
        <f t="shared" si="20"/>
        <v>0</v>
      </c>
      <c r="AR162" s="74"/>
      <c r="AS162" s="75">
        <f t="shared" si="21"/>
        <v>0</v>
      </c>
      <c r="AT162" s="74"/>
      <c r="AU162" s="75">
        <f t="shared" si="22"/>
        <v>0</v>
      </c>
      <c r="AV162" s="76"/>
      <c r="AW162" s="76"/>
      <c r="AX162" s="76"/>
      <c r="AY162" s="76"/>
      <c r="AZ162" s="76"/>
    </row>
    <row r="163" spans="1:52" ht="13.9">
      <c r="A163" s="136" t="s">
        <v>155</v>
      </c>
      <c r="B163" s="73" t="s">
        <v>126</v>
      </c>
      <c r="C163" s="74">
        <v>190434</v>
      </c>
      <c r="D163" s="74">
        <v>189631</v>
      </c>
      <c r="E163" s="75">
        <f t="shared" si="1"/>
        <v>0.99578331600449499</v>
      </c>
      <c r="F163" s="74">
        <v>803</v>
      </c>
      <c r="G163" s="75">
        <f t="shared" si="2"/>
        <v>4.2166839955050045E-3</v>
      </c>
      <c r="H163" s="74">
        <v>31</v>
      </c>
      <c r="I163" s="75">
        <f t="shared" si="3"/>
        <v>1.6278605711165023E-4</v>
      </c>
      <c r="J163" s="74">
        <v>40</v>
      </c>
      <c r="K163" s="75">
        <f t="shared" si="4"/>
        <v>2.1004652530535512E-4</v>
      </c>
      <c r="L163" s="74">
        <v>196</v>
      </c>
      <c r="M163" s="75">
        <f t="shared" si="5"/>
        <v>1.0292279739962402E-3</v>
      </c>
      <c r="N163" s="74"/>
      <c r="O163" s="75">
        <f t="shared" si="6"/>
        <v>0</v>
      </c>
      <c r="P163" s="74">
        <v>214</v>
      </c>
      <c r="Q163" s="75">
        <f t="shared" si="7"/>
        <v>1.1237489103836499E-3</v>
      </c>
      <c r="R163" s="74"/>
      <c r="S163" s="75">
        <f t="shared" si="8"/>
        <v>0</v>
      </c>
      <c r="T163" s="74"/>
      <c r="U163" s="75">
        <f t="shared" si="9"/>
        <v>0</v>
      </c>
      <c r="V163" s="74"/>
      <c r="W163" s="75">
        <f t="shared" si="10"/>
        <v>0</v>
      </c>
      <c r="X163" s="74"/>
      <c r="Y163" s="75">
        <f t="shared" si="11"/>
        <v>0</v>
      </c>
      <c r="Z163" s="74"/>
      <c r="AA163" s="75">
        <f t="shared" si="12"/>
        <v>0</v>
      </c>
      <c r="AB163" s="74">
        <v>13</v>
      </c>
      <c r="AC163" s="75">
        <f t="shared" si="13"/>
        <v>6.8265120724240417E-5</v>
      </c>
      <c r="AD163" s="74"/>
      <c r="AE163" s="75">
        <f t="shared" si="14"/>
        <v>0</v>
      </c>
      <c r="AF163" s="74"/>
      <c r="AG163" s="75">
        <f t="shared" si="15"/>
        <v>0</v>
      </c>
      <c r="AH163" s="74"/>
      <c r="AI163" s="75">
        <f t="shared" si="16"/>
        <v>0</v>
      </c>
      <c r="AJ163" s="74"/>
      <c r="AK163" s="75">
        <f t="shared" si="17"/>
        <v>0</v>
      </c>
      <c r="AL163" s="74">
        <v>161</v>
      </c>
      <c r="AM163" s="75">
        <f t="shared" si="18"/>
        <v>8.4543726435405437E-4</v>
      </c>
      <c r="AN163" s="74">
        <v>148</v>
      </c>
      <c r="AO163" s="75">
        <f t="shared" si="19"/>
        <v>7.7717214362981401E-4</v>
      </c>
      <c r="AP163" s="74"/>
      <c r="AQ163" s="75">
        <f t="shared" si="20"/>
        <v>0</v>
      </c>
      <c r="AR163" s="74"/>
      <c r="AS163" s="75">
        <f t="shared" si="21"/>
        <v>0</v>
      </c>
      <c r="AT163" s="74"/>
      <c r="AU163" s="75">
        <f t="shared" si="22"/>
        <v>0</v>
      </c>
      <c r="AV163" s="76"/>
      <c r="AW163" s="76"/>
      <c r="AX163" s="76"/>
      <c r="AY163" s="76"/>
      <c r="AZ163" s="76"/>
    </row>
    <row r="164" spans="1:52" ht="13.9">
      <c r="A164" s="136" t="s">
        <v>155</v>
      </c>
      <c r="B164" s="73" t="s">
        <v>131</v>
      </c>
      <c r="C164" s="74">
        <v>158127</v>
      </c>
      <c r="D164" s="74">
        <v>157920</v>
      </c>
      <c r="E164" s="75">
        <f t="shared" si="1"/>
        <v>0.99869092564837125</v>
      </c>
      <c r="F164" s="74">
        <v>207</v>
      </c>
      <c r="G164" s="75">
        <f t="shared" si="2"/>
        <v>1.309074351628754E-3</v>
      </c>
      <c r="H164" s="74">
        <v>7</v>
      </c>
      <c r="I164" s="75">
        <f t="shared" si="3"/>
        <v>4.4268214789378161E-5</v>
      </c>
      <c r="J164" s="74">
        <v>11</v>
      </c>
      <c r="K164" s="75">
        <f t="shared" si="4"/>
        <v>6.9564337526165681E-5</v>
      </c>
      <c r="L164" s="74">
        <v>50</v>
      </c>
      <c r="M164" s="75">
        <f t="shared" si="5"/>
        <v>3.1620153420984401E-4</v>
      </c>
      <c r="N164" s="74"/>
      <c r="O164" s="75">
        <f t="shared" si="6"/>
        <v>0</v>
      </c>
      <c r="P164" s="74">
        <v>55</v>
      </c>
      <c r="Q164" s="75">
        <f t="shared" si="7"/>
        <v>3.4782168763082837E-4</v>
      </c>
      <c r="R164" s="74"/>
      <c r="S164" s="75">
        <f t="shared" si="8"/>
        <v>0</v>
      </c>
      <c r="T164" s="74"/>
      <c r="U164" s="75">
        <f t="shared" si="9"/>
        <v>0</v>
      </c>
      <c r="V164" s="74"/>
      <c r="W164" s="75">
        <f t="shared" si="10"/>
        <v>0</v>
      </c>
      <c r="X164" s="74"/>
      <c r="Y164" s="75">
        <f t="shared" si="11"/>
        <v>0</v>
      </c>
      <c r="Z164" s="74"/>
      <c r="AA164" s="75">
        <f t="shared" si="12"/>
        <v>0</v>
      </c>
      <c r="AB164" s="74">
        <v>4</v>
      </c>
      <c r="AC164" s="75">
        <f t="shared" si="13"/>
        <v>2.529612273678752E-5</v>
      </c>
      <c r="AD164" s="74"/>
      <c r="AE164" s="75">
        <f t="shared" si="14"/>
        <v>0</v>
      </c>
      <c r="AF164" s="74"/>
      <c r="AG164" s="75">
        <f t="shared" si="15"/>
        <v>0</v>
      </c>
      <c r="AH164" s="74"/>
      <c r="AI164" s="75">
        <f t="shared" si="16"/>
        <v>0</v>
      </c>
      <c r="AJ164" s="74"/>
      <c r="AK164" s="75">
        <f t="shared" si="17"/>
        <v>0</v>
      </c>
      <c r="AL164" s="74">
        <v>41</v>
      </c>
      <c r="AM164" s="75">
        <f t="shared" si="18"/>
        <v>2.5928525805207206E-4</v>
      </c>
      <c r="AN164" s="74">
        <v>39</v>
      </c>
      <c r="AO164" s="75">
        <f t="shared" si="19"/>
        <v>2.4663719668367831E-4</v>
      </c>
      <c r="AP164" s="74"/>
      <c r="AQ164" s="75">
        <f t="shared" si="20"/>
        <v>0</v>
      </c>
      <c r="AR164" s="74"/>
      <c r="AS164" s="75">
        <f t="shared" si="21"/>
        <v>0</v>
      </c>
      <c r="AT164" s="74"/>
      <c r="AU164" s="75">
        <f t="shared" si="22"/>
        <v>0</v>
      </c>
      <c r="AV164" s="76"/>
      <c r="AW164" s="76"/>
      <c r="AX164" s="76"/>
      <c r="AY164" s="76"/>
      <c r="AZ164" s="76"/>
    </row>
    <row r="165" spans="1:52" ht="13.9">
      <c r="A165" s="136" t="s">
        <v>155</v>
      </c>
      <c r="B165" s="73" t="s">
        <v>127</v>
      </c>
      <c r="C165" s="74">
        <v>86472</v>
      </c>
      <c r="D165" s="74">
        <v>85166</v>
      </c>
      <c r="E165" s="75">
        <f t="shared" si="1"/>
        <v>0.98489684522157461</v>
      </c>
      <c r="F165" s="74">
        <v>1306</v>
      </c>
      <c r="G165" s="75">
        <f t="shared" si="2"/>
        <v>1.5103154778425385E-2</v>
      </c>
      <c r="H165" s="74">
        <v>50</v>
      </c>
      <c r="I165" s="75">
        <f t="shared" si="3"/>
        <v>5.7822185216023687E-4</v>
      </c>
      <c r="J165" s="74">
        <v>65</v>
      </c>
      <c r="K165" s="75">
        <f t="shared" si="4"/>
        <v>7.5168840780830788E-4</v>
      </c>
      <c r="L165" s="74">
        <v>316</v>
      </c>
      <c r="M165" s="75">
        <f t="shared" si="5"/>
        <v>3.6543621056526966E-3</v>
      </c>
      <c r="N165" s="74"/>
      <c r="O165" s="75">
        <f t="shared" si="6"/>
        <v>0</v>
      </c>
      <c r="P165" s="74">
        <v>348</v>
      </c>
      <c r="Q165" s="75">
        <f t="shared" si="7"/>
        <v>4.0244240910352483E-3</v>
      </c>
      <c r="R165" s="74"/>
      <c r="S165" s="75">
        <f t="shared" si="8"/>
        <v>0</v>
      </c>
      <c r="T165" s="74"/>
      <c r="U165" s="75">
        <f t="shared" si="9"/>
        <v>0</v>
      </c>
      <c r="V165" s="74"/>
      <c r="W165" s="75">
        <f t="shared" si="10"/>
        <v>0</v>
      </c>
      <c r="X165" s="74"/>
      <c r="Y165" s="75">
        <f t="shared" si="11"/>
        <v>0</v>
      </c>
      <c r="Z165" s="74"/>
      <c r="AA165" s="75">
        <f t="shared" si="12"/>
        <v>0</v>
      </c>
      <c r="AB165" s="74">
        <v>25</v>
      </c>
      <c r="AC165" s="75">
        <f t="shared" si="13"/>
        <v>2.8911092608011844E-4</v>
      </c>
      <c r="AD165" s="74"/>
      <c r="AE165" s="75">
        <f t="shared" si="14"/>
        <v>0</v>
      </c>
      <c r="AF165" s="74"/>
      <c r="AG165" s="75">
        <f t="shared" si="15"/>
        <v>0</v>
      </c>
      <c r="AH165" s="74"/>
      <c r="AI165" s="75">
        <f t="shared" si="16"/>
        <v>0</v>
      </c>
      <c r="AJ165" s="74"/>
      <c r="AK165" s="75">
        <f t="shared" si="17"/>
        <v>0</v>
      </c>
      <c r="AL165" s="74">
        <v>261</v>
      </c>
      <c r="AM165" s="75">
        <f t="shared" si="18"/>
        <v>3.0183180682764365E-3</v>
      </c>
      <c r="AN165" s="74">
        <v>241</v>
      </c>
      <c r="AO165" s="75">
        <f t="shared" si="19"/>
        <v>2.7870293274123415E-3</v>
      </c>
      <c r="AP165" s="74"/>
      <c r="AQ165" s="75">
        <f t="shared" si="20"/>
        <v>0</v>
      </c>
      <c r="AR165" s="74"/>
      <c r="AS165" s="75">
        <f t="shared" si="21"/>
        <v>0</v>
      </c>
      <c r="AT165" s="74"/>
      <c r="AU165" s="75">
        <f t="shared" si="22"/>
        <v>0</v>
      </c>
      <c r="AV165" s="76"/>
      <c r="AW165" s="76"/>
      <c r="AX165" s="76"/>
      <c r="AY165" s="76"/>
      <c r="AZ165" s="76"/>
    </row>
    <row r="166" spans="1:52" ht="13.9">
      <c r="A166" s="136" t="s">
        <v>155</v>
      </c>
      <c r="B166" s="73" t="s">
        <v>125</v>
      </c>
      <c r="C166" s="74">
        <v>153192</v>
      </c>
      <c r="D166" s="74">
        <v>152141</v>
      </c>
      <c r="E166" s="75">
        <f t="shared" si="1"/>
        <v>0.99313932842446084</v>
      </c>
      <c r="F166" s="74">
        <v>1051</v>
      </c>
      <c r="G166" s="75">
        <f t="shared" si="2"/>
        <v>6.8606715755391923E-3</v>
      </c>
      <c r="H166" s="74">
        <v>40</v>
      </c>
      <c r="I166" s="75">
        <f t="shared" si="3"/>
        <v>2.6111024074364198E-4</v>
      </c>
      <c r="J166" s="74">
        <v>53</v>
      </c>
      <c r="K166" s="75">
        <f t="shared" si="4"/>
        <v>3.4597106898532563E-4</v>
      </c>
      <c r="L166" s="74">
        <v>254</v>
      </c>
      <c r="M166" s="75">
        <f t="shared" si="5"/>
        <v>1.6580500287221266E-3</v>
      </c>
      <c r="N166" s="74"/>
      <c r="O166" s="75">
        <f t="shared" si="6"/>
        <v>0</v>
      </c>
      <c r="P166" s="74">
        <v>280</v>
      </c>
      <c r="Q166" s="75">
        <f t="shared" si="7"/>
        <v>1.8277716852054939E-3</v>
      </c>
      <c r="R166" s="74"/>
      <c r="S166" s="75">
        <f t="shared" si="8"/>
        <v>0</v>
      </c>
      <c r="T166" s="74"/>
      <c r="U166" s="75">
        <f t="shared" si="9"/>
        <v>0</v>
      </c>
      <c r="V166" s="74"/>
      <c r="W166" s="75">
        <f t="shared" si="10"/>
        <v>0</v>
      </c>
      <c r="X166" s="74"/>
      <c r="Y166" s="75">
        <f t="shared" si="11"/>
        <v>0</v>
      </c>
      <c r="Z166" s="74"/>
      <c r="AA166" s="75">
        <f t="shared" si="12"/>
        <v>0</v>
      </c>
      <c r="AB166" s="74">
        <v>20</v>
      </c>
      <c r="AC166" s="75">
        <f t="shared" si="13"/>
        <v>1.3055512037182099E-4</v>
      </c>
      <c r="AD166" s="74"/>
      <c r="AE166" s="75">
        <f t="shared" si="14"/>
        <v>0</v>
      </c>
      <c r="AF166" s="74"/>
      <c r="AG166" s="75">
        <f t="shared" si="15"/>
        <v>0</v>
      </c>
      <c r="AH166" s="74"/>
      <c r="AI166" s="75">
        <f t="shared" si="16"/>
        <v>0</v>
      </c>
      <c r="AJ166" s="74"/>
      <c r="AK166" s="75">
        <f t="shared" si="17"/>
        <v>0</v>
      </c>
      <c r="AL166" s="74">
        <v>210</v>
      </c>
      <c r="AM166" s="75">
        <f t="shared" si="18"/>
        <v>1.3708287639041202E-3</v>
      </c>
      <c r="AN166" s="74">
        <v>194</v>
      </c>
      <c r="AO166" s="75">
        <f t="shared" si="19"/>
        <v>1.2663846676066635E-3</v>
      </c>
      <c r="AP166" s="74"/>
      <c r="AQ166" s="75">
        <f t="shared" si="20"/>
        <v>0</v>
      </c>
      <c r="AR166" s="74"/>
      <c r="AS166" s="75">
        <f t="shared" si="21"/>
        <v>0</v>
      </c>
      <c r="AT166" s="74"/>
      <c r="AU166" s="75">
        <f t="shared" si="22"/>
        <v>0</v>
      </c>
      <c r="AV166" s="76"/>
      <c r="AW166" s="76"/>
      <c r="AX166" s="76"/>
      <c r="AY166" s="76"/>
      <c r="AZ166" s="76"/>
    </row>
    <row r="167" spans="1:52" ht="13.9">
      <c r="A167" s="136" t="s">
        <v>155</v>
      </c>
      <c r="B167" s="73" t="s">
        <v>138</v>
      </c>
      <c r="C167" s="74">
        <v>147264</v>
      </c>
      <c r="D167" s="74">
        <v>145732</v>
      </c>
      <c r="E167" s="75">
        <f t="shared" si="1"/>
        <v>0.98959691438504993</v>
      </c>
      <c r="F167" s="74">
        <v>1532</v>
      </c>
      <c r="G167" s="75">
        <f t="shared" si="2"/>
        <v>1.0403085614950021E-2</v>
      </c>
      <c r="H167" s="74">
        <v>60</v>
      </c>
      <c r="I167" s="75">
        <f t="shared" si="3"/>
        <v>4.0743155149934812E-4</v>
      </c>
      <c r="J167" s="74">
        <v>77</v>
      </c>
      <c r="K167" s="75">
        <f t="shared" si="4"/>
        <v>5.2287049109083004E-4</v>
      </c>
      <c r="L167" s="74">
        <v>370</v>
      </c>
      <c r="M167" s="75">
        <f t="shared" si="5"/>
        <v>2.5124945675793135E-3</v>
      </c>
      <c r="N167" s="74"/>
      <c r="O167" s="75">
        <f t="shared" si="6"/>
        <v>0</v>
      </c>
      <c r="P167" s="74">
        <v>409</v>
      </c>
      <c r="Q167" s="75">
        <f t="shared" si="7"/>
        <v>2.7773250760538895E-3</v>
      </c>
      <c r="R167" s="74"/>
      <c r="S167" s="75">
        <f t="shared" si="8"/>
        <v>0</v>
      </c>
      <c r="T167" s="74"/>
      <c r="U167" s="75">
        <f t="shared" si="9"/>
        <v>0</v>
      </c>
      <c r="V167" s="74"/>
      <c r="W167" s="75">
        <f t="shared" si="10"/>
        <v>0</v>
      </c>
      <c r="X167" s="74"/>
      <c r="Y167" s="75">
        <f t="shared" si="11"/>
        <v>0</v>
      </c>
      <c r="Z167" s="74"/>
      <c r="AA167" s="75">
        <f t="shared" si="12"/>
        <v>0</v>
      </c>
      <c r="AB167" s="74">
        <v>25</v>
      </c>
      <c r="AC167" s="75">
        <f t="shared" si="13"/>
        <v>1.6976314645806171E-4</v>
      </c>
      <c r="AD167" s="74"/>
      <c r="AE167" s="75">
        <f t="shared" si="14"/>
        <v>0</v>
      </c>
      <c r="AF167" s="74"/>
      <c r="AG167" s="75">
        <f t="shared" si="15"/>
        <v>0</v>
      </c>
      <c r="AH167" s="74"/>
      <c r="AI167" s="75">
        <f t="shared" si="16"/>
        <v>0</v>
      </c>
      <c r="AJ167" s="74"/>
      <c r="AK167" s="75">
        <f t="shared" si="17"/>
        <v>0</v>
      </c>
      <c r="AL167" s="74">
        <v>308</v>
      </c>
      <c r="AM167" s="75">
        <f t="shared" si="18"/>
        <v>2.0914819643633202E-3</v>
      </c>
      <c r="AN167" s="74">
        <v>283</v>
      </c>
      <c r="AO167" s="75">
        <f t="shared" si="19"/>
        <v>1.9217188179052585E-3</v>
      </c>
      <c r="AP167" s="74"/>
      <c r="AQ167" s="75">
        <f t="shared" si="20"/>
        <v>0</v>
      </c>
      <c r="AR167" s="74"/>
      <c r="AS167" s="75">
        <f t="shared" si="21"/>
        <v>0</v>
      </c>
      <c r="AT167" s="74"/>
      <c r="AU167" s="75">
        <f t="shared" si="22"/>
        <v>0</v>
      </c>
      <c r="AV167" s="76"/>
      <c r="AW167" s="76"/>
      <c r="AX167" s="76"/>
      <c r="AY167" s="76"/>
      <c r="AZ167" s="76"/>
    </row>
    <row r="168" spans="1:52" ht="13.9">
      <c r="A168" s="136" t="s">
        <v>155</v>
      </c>
      <c r="B168" s="73" t="s">
        <v>147</v>
      </c>
      <c r="C168" s="74">
        <v>303221</v>
      </c>
      <c r="D168" s="74">
        <v>299903</v>
      </c>
      <c r="E168" s="75">
        <f t="shared" si="1"/>
        <v>0.98905748612398214</v>
      </c>
      <c r="F168" s="74">
        <v>3318</v>
      </c>
      <c r="G168" s="75">
        <f t="shared" si="2"/>
        <v>1.0942513876017822E-2</v>
      </c>
      <c r="H168" s="74">
        <v>128</v>
      </c>
      <c r="I168" s="75">
        <f t="shared" si="3"/>
        <v>4.2213435085300822E-4</v>
      </c>
      <c r="J168" s="74">
        <v>168</v>
      </c>
      <c r="K168" s="75">
        <f t="shared" si="4"/>
        <v>5.5405133549457327E-4</v>
      </c>
      <c r="L168" s="74">
        <v>803</v>
      </c>
      <c r="M168" s="75">
        <f t="shared" si="5"/>
        <v>2.6482334666794185E-3</v>
      </c>
      <c r="N168" s="74"/>
      <c r="O168" s="75">
        <f t="shared" si="6"/>
        <v>0</v>
      </c>
      <c r="P168" s="74">
        <v>884</v>
      </c>
      <c r="Q168" s="75">
        <f t="shared" si="7"/>
        <v>2.9153653605785879E-3</v>
      </c>
      <c r="R168" s="74"/>
      <c r="S168" s="75">
        <f t="shared" si="8"/>
        <v>0</v>
      </c>
      <c r="T168" s="74"/>
      <c r="U168" s="75">
        <f t="shared" si="9"/>
        <v>0</v>
      </c>
      <c r="V168" s="74"/>
      <c r="W168" s="75">
        <f t="shared" si="10"/>
        <v>0</v>
      </c>
      <c r="X168" s="74"/>
      <c r="Y168" s="75">
        <f t="shared" si="11"/>
        <v>0</v>
      </c>
      <c r="Z168" s="74"/>
      <c r="AA168" s="75">
        <f t="shared" si="12"/>
        <v>0</v>
      </c>
      <c r="AB168" s="74">
        <v>54</v>
      </c>
      <c r="AC168" s="75">
        <f t="shared" si="13"/>
        <v>1.7808792926611285E-4</v>
      </c>
      <c r="AD168" s="74"/>
      <c r="AE168" s="75">
        <f t="shared" si="14"/>
        <v>0</v>
      </c>
      <c r="AF168" s="74"/>
      <c r="AG168" s="75">
        <f t="shared" si="15"/>
        <v>0</v>
      </c>
      <c r="AH168" s="74"/>
      <c r="AI168" s="75">
        <f t="shared" si="16"/>
        <v>0</v>
      </c>
      <c r="AJ168" s="74"/>
      <c r="AK168" s="75">
        <f t="shared" si="17"/>
        <v>0</v>
      </c>
      <c r="AL168" s="74">
        <v>668</v>
      </c>
      <c r="AM168" s="75">
        <f t="shared" si="18"/>
        <v>2.2030136435141367E-3</v>
      </c>
      <c r="AN168" s="74">
        <v>613</v>
      </c>
      <c r="AO168" s="75">
        <f t="shared" si="19"/>
        <v>2.0216277896319846E-3</v>
      </c>
      <c r="AP168" s="74"/>
      <c r="AQ168" s="75">
        <f t="shared" si="20"/>
        <v>0</v>
      </c>
      <c r="AR168" s="74"/>
      <c r="AS168" s="75">
        <f t="shared" si="21"/>
        <v>0</v>
      </c>
      <c r="AT168" s="74"/>
      <c r="AU168" s="75">
        <f t="shared" si="22"/>
        <v>0</v>
      </c>
      <c r="AV168" s="76"/>
      <c r="AW168" s="76"/>
      <c r="AX168" s="76"/>
      <c r="AY168" s="76"/>
      <c r="AZ168" s="76"/>
    </row>
    <row r="169" spans="1:52" ht="13.9">
      <c r="A169" s="136" t="s">
        <v>155</v>
      </c>
      <c r="B169" s="73" t="s">
        <v>133</v>
      </c>
      <c r="C169" s="74">
        <v>244796</v>
      </c>
      <c r="D169" s="74">
        <v>241661</v>
      </c>
      <c r="E169" s="75">
        <f t="shared" si="1"/>
        <v>0.98719341819310769</v>
      </c>
      <c r="F169" s="74">
        <v>3135</v>
      </c>
      <c r="G169" s="75">
        <f t="shared" si="2"/>
        <v>1.2806581806892269E-2</v>
      </c>
      <c r="H169" s="74">
        <v>121</v>
      </c>
      <c r="I169" s="75">
        <f t="shared" si="3"/>
        <v>4.9428912237128061E-4</v>
      </c>
      <c r="J169" s="74">
        <v>157</v>
      </c>
      <c r="K169" s="75">
        <f t="shared" si="4"/>
        <v>6.4135034886190947E-4</v>
      </c>
      <c r="L169" s="74">
        <v>758</v>
      </c>
      <c r="M169" s="75">
        <f t="shared" si="5"/>
        <v>3.0964558244415759E-3</v>
      </c>
      <c r="N169" s="74"/>
      <c r="O169" s="75">
        <f t="shared" si="6"/>
        <v>0</v>
      </c>
      <c r="P169" s="74">
        <v>835</v>
      </c>
      <c r="Q169" s="75">
        <f t="shared" si="7"/>
        <v>3.4110034477687545E-3</v>
      </c>
      <c r="R169" s="74"/>
      <c r="S169" s="75">
        <f t="shared" si="8"/>
        <v>0</v>
      </c>
      <c r="T169" s="74"/>
      <c r="U169" s="75">
        <f t="shared" si="9"/>
        <v>0</v>
      </c>
      <c r="V169" s="74"/>
      <c r="W169" s="75">
        <f t="shared" si="10"/>
        <v>0</v>
      </c>
      <c r="X169" s="74"/>
      <c r="Y169" s="75">
        <f t="shared" si="11"/>
        <v>0</v>
      </c>
      <c r="Z169" s="74"/>
      <c r="AA169" s="75">
        <f t="shared" si="12"/>
        <v>0</v>
      </c>
      <c r="AB169" s="74">
        <v>54</v>
      </c>
      <c r="AC169" s="75">
        <f t="shared" si="13"/>
        <v>2.2059183973594339E-4</v>
      </c>
      <c r="AD169" s="74"/>
      <c r="AE169" s="75">
        <f t="shared" si="14"/>
        <v>0</v>
      </c>
      <c r="AF169" s="74"/>
      <c r="AG169" s="75">
        <f t="shared" si="15"/>
        <v>0</v>
      </c>
      <c r="AH169" s="74"/>
      <c r="AI169" s="75">
        <f t="shared" si="16"/>
        <v>0</v>
      </c>
      <c r="AJ169" s="74"/>
      <c r="AK169" s="75">
        <f t="shared" si="17"/>
        <v>0</v>
      </c>
      <c r="AL169" s="74">
        <v>631</v>
      </c>
      <c r="AM169" s="75">
        <f t="shared" si="18"/>
        <v>2.5776564976551903E-3</v>
      </c>
      <c r="AN169" s="74">
        <v>579</v>
      </c>
      <c r="AO169" s="75">
        <f t="shared" si="19"/>
        <v>2.3652347260576154E-3</v>
      </c>
      <c r="AP169" s="74"/>
      <c r="AQ169" s="75">
        <f t="shared" si="20"/>
        <v>0</v>
      </c>
      <c r="AR169" s="74"/>
      <c r="AS169" s="75">
        <f t="shared" si="21"/>
        <v>0</v>
      </c>
      <c r="AT169" s="74"/>
      <c r="AU169" s="75">
        <f t="shared" si="22"/>
        <v>0</v>
      </c>
      <c r="AV169" s="76"/>
      <c r="AW169" s="76"/>
      <c r="AX169" s="76"/>
      <c r="AY169" s="76"/>
      <c r="AZ169" s="76"/>
    </row>
    <row r="170" spans="1:52" ht="13.9">
      <c r="A170" s="136" t="s">
        <v>155</v>
      </c>
      <c r="B170" s="73" t="s">
        <v>134</v>
      </c>
      <c r="C170" s="74">
        <v>329428</v>
      </c>
      <c r="D170" s="74">
        <v>325112</v>
      </c>
      <c r="E170" s="75">
        <f t="shared" si="1"/>
        <v>0.98689850285950187</v>
      </c>
      <c r="F170" s="74">
        <v>4316</v>
      </c>
      <c r="G170" s="75">
        <f t="shared" si="2"/>
        <v>1.3101497140498075E-2</v>
      </c>
      <c r="H170" s="74">
        <v>166</v>
      </c>
      <c r="I170" s="75">
        <f t="shared" si="3"/>
        <v>5.0390373617300286E-4</v>
      </c>
      <c r="J170" s="74">
        <v>216</v>
      </c>
      <c r="K170" s="75">
        <f t="shared" si="4"/>
        <v>6.5568196996005192E-4</v>
      </c>
      <c r="L170" s="74">
        <v>1049</v>
      </c>
      <c r="M170" s="75">
        <f t="shared" si="5"/>
        <v>3.1843073448522895E-3</v>
      </c>
      <c r="N170" s="74"/>
      <c r="O170" s="75">
        <f t="shared" si="6"/>
        <v>0</v>
      </c>
      <c r="P170" s="74">
        <v>1150</v>
      </c>
      <c r="Q170" s="75">
        <f t="shared" si="7"/>
        <v>3.4908993771021286E-3</v>
      </c>
      <c r="R170" s="74"/>
      <c r="S170" s="75">
        <f t="shared" si="8"/>
        <v>0</v>
      </c>
      <c r="T170" s="74"/>
      <c r="U170" s="75">
        <f t="shared" si="9"/>
        <v>0</v>
      </c>
      <c r="V170" s="74"/>
      <c r="W170" s="75">
        <f t="shared" si="10"/>
        <v>0</v>
      </c>
      <c r="X170" s="74"/>
      <c r="Y170" s="75">
        <f t="shared" si="11"/>
        <v>0</v>
      </c>
      <c r="Z170" s="74"/>
      <c r="AA170" s="75">
        <f t="shared" si="12"/>
        <v>0</v>
      </c>
      <c r="AB170" s="74">
        <v>74</v>
      </c>
      <c r="AC170" s="75">
        <f t="shared" si="13"/>
        <v>2.2463178600483263E-4</v>
      </c>
      <c r="AD170" s="74"/>
      <c r="AE170" s="75">
        <f t="shared" si="14"/>
        <v>0</v>
      </c>
      <c r="AF170" s="74"/>
      <c r="AG170" s="75">
        <f t="shared" si="15"/>
        <v>0</v>
      </c>
      <c r="AH170" s="74"/>
      <c r="AI170" s="75">
        <f t="shared" si="16"/>
        <v>0</v>
      </c>
      <c r="AJ170" s="74"/>
      <c r="AK170" s="75">
        <f t="shared" si="17"/>
        <v>0</v>
      </c>
      <c r="AL170" s="74">
        <v>863</v>
      </c>
      <c r="AM170" s="75">
        <f t="shared" si="18"/>
        <v>2.6196923151644669E-3</v>
      </c>
      <c r="AN170" s="74">
        <v>798</v>
      </c>
      <c r="AO170" s="75">
        <f t="shared" si="19"/>
        <v>2.4223806112413033E-3</v>
      </c>
      <c r="AP170" s="74"/>
      <c r="AQ170" s="75">
        <f t="shared" si="20"/>
        <v>0</v>
      </c>
      <c r="AR170" s="74"/>
      <c r="AS170" s="75">
        <f t="shared" si="21"/>
        <v>0</v>
      </c>
      <c r="AT170" s="74"/>
      <c r="AU170" s="75">
        <f t="shared" si="22"/>
        <v>0</v>
      </c>
      <c r="AV170" s="76"/>
      <c r="AW170" s="76"/>
      <c r="AX170" s="76"/>
      <c r="AY170" s="76"/>
      <c r="AZ170" s="76"/>
    </row>
    <row r="171" spans="1:52" ht="13.9">
      <c r="A171" s="136" t="s">
        <v>157</v>
      </c>
      <c r="B171" s="73" t="s">
        <v>126</v>
      </c>
      <c r="C171" s="74">
        <v>144717</v>
      </c>
      <c r="D171" s="74">
        <v>144371</v>
      </c>
      <c r="E171" s="75">
        <f t="shared" si="1"/>
        <v>0.99760912677847113</v>
      </c>
      <c r="F171" s="74">
        <v>346</v>
      </c>
      <c r="G171" s="75">
        <f t="shared" si="2"/>
        <v>2.390873221528915E-3</v>
      </c>
      <c r="H171" s="74">
        <v>10</v>
      </c>
      <c r="I171" s="75">
        <f t="shared" si="3"/>
        <v>6.9100382125113154E-5</v>
      </c>
      <c r="J171" s="74">
        <v>18</v>
      </c>
      <c r="K171" s="75">
        <f t="shared" si="4"/>
        <v>1.2438068782520367E-4</v>
      </c>
      <c r="L171" s="74">
        <v>81</v>
      </c>
      <c r="M171" s="75">
        <f t="shared" si="5"/>
        <v>5.5971309521341656E-4</v>
      </c>
      <c r="N171" s="74"/>
      <c r="O171" s="75">
        <f t="shared" si="6"/>
        <v>0</v>
      </c>
      <c r="P171" s="74">
        <v>99</v>
      </c>
      <c r="Q171" s="75">
        <f t="shared" si="7"/>
        <v>6.8409378303862026E-4</v>
      </c>
      <c r="R171" s="74"/>
      <c r="S171" s="75">
        <f t="shared" si="8"/>
        <v>0</v>
      </c>
      <c r="T171" s="74"/>
      <c r="U171" s="75">
        <f t="shared" si="9"/>
        <v>0</v>
      </c>
      <c r="V171" s="74"/>
      <c r="W171" s="75">
        <f t="shared" si="10"/>
        <v>0</v>
      </c>
      <c r="X171" s="74"/>
      <c r="Y171" s="75">
        <f t="shared" si="11"/>
        <v>0</v>
      </c>
      <c r="Z171" s="74"/>
      <c r="AA171" s="75">
        <f t="shared" si="12"/>
        <v>0</v>
      </c>
      <c r="AB171" s="74">
        <v>7</v>
      </c>
      <c r="AC171" s="75">
        <f t="shared" si="13"/>
        <v>4.8370267487579205E-5</v>
      </c>
      <c r="AD171" s="74"/>
      <c r="AE171" s="75">
        <f t="shared" si="14"/>
        <v>0</v>
      </c>
      <c r="AF171" s="74"/>
      <c r="AG171" s="75">
        <f t="shared" si="15"/>
        <v>0</v>
      </c>
      <c r="AH171" s="74"/>
      <c r="AI171" s="75">
        <f t="shared" si="16"/>
        <v>0</v>
      </c>
      <c r="AJ171" s="74"/>
      <c r="AK171" s="75">
        <f t="shared" si="17"/>
        <v>0</v>
      </c>
      <c r="AL171" s="74">
        <v>23</v>
      </c>
      <c r="AM171" s="75">
        <f t="shared" si="18"/>
        <v>1.5893087888776026E-4</v>
      </c>
      <c r="AN171" s="74">
        <v>108</v>
      </c>
      <c r="AO171" s="75">
        <f t="shared" si="19"/>
        <v>7.4628412695122205E-4</v>
      </c>
      <c r="AP171" s="74"/>
      <c r="AQ171" s="75">
        <f t="shared" si="20"/>
        <v>0</v>
      </c>
      <c r="AR171" s="74"/>
      <c r="AS171" s="75">
        <f t="shared" si="21"/>
        <v>0</v>
      </c>
      <c r="AT171" s="74"/>
      <c r="AU171" s="75">
        <f t="shared" si="22"/>
        <v>0</v>
      </c>
      <c r="AV171" s="76"/>
      <c r="AW171" s="76"/>
      <c r="AX171" s="76"/>
      <c r="AY171" s="76"/>
      <c r="AZ171" s="76"/>
    </row>
    <row r="172" spans="1:52" ht="13.9">
      <c r="A172" s="136" t="s">
        <v>157</v>
      </c>
      <c r="B172" s="73" t="s">
        <v>131</v>
      </c>
      <c r="C172" s="74">
        <v>241301</v>
      </c>
      <c r="D172" s="74">
        <v>240457</v>
      </c>
      <c r="E172" s="75">
        <f t="shared" si="1"/>
        <v>0.99650229381560784</v>
      </c>
      <c r="F172" s="74">
        <v>844</v>
      </c>
      <c r="G172" s="75">
        <f t="shared" si="2"/>
        <v>3.4977061843921077E-3</v>
      </c>
      <c r="H172" s="74">
        <v>6</v>
      </c>
      <c r="I172" s="75">
        <f t="shared" si="3"/>
        <v>2.4865209841650055E-5</v>
      </c>
      <c r="J172" s="74">
        <v>17</v>
      </c>
      <c r="K172" s="75">
        <f t="shared" si="4"/>
        <v>7.0451427884675154E-5</v>
      </c>
      <c r="L172" s="74">
        <v>182</v>
      </c>
      <c r="M172" s="75">
        <f t="shared" si="5"/>
        <v>7.5424469853005167E-4</v>
      </c>
      <c r="N172" s="74"/>
      <c r="O172" s="75">
        <f t="shared" si="6"/>
        <v>0</v>
      </c>
      <c r="P172" s="74">
        <v>333</v>
      </c>
      <c r="Q172" s="75">
        <f t="shared" si="7"/>
        <v>1.3800191462115781E-3</v>
      </c>
      <c r="R172" s="74"/>
      <c r="S172" s="75">
        <f t="shared" si="8"/>
        <v>0</v>
      </c>
      <c r="T172" s="74"/>
      <c r="U172" s="75">
        <f t="shared" si="9"/>
        <v>0</v>
      </c>
      <c r="V172" s="74"/>
      <c r="W172" s="75">
        <f t="shared" si="10"/>
        <v>0</v>
      </c>
      <c r="X172" s="74"/>
      <c r="Y172" s="75">
        <f t="shared" si="11"/>
        <v>0</v>
      </c>
      <c r="Z172" s="74"/>
      <c r="AA172" s="75">
        <f t="shared" si="12"/>
        <v>0</v>
      </c>
      <c r="AB172" s="74">
        <v>5</v>
      </c>
      <c r="AC172" s="75">
        <f t="shared" si="13"/>
        <v>2.0721008201375045E-5</v>
      </c>
      <c r="AD172" s="74"/>
      <c r="AE172" s="75">
        <f t="shared" si="14"/>
        <v>0</v>
      </c>
      <c r="AF172" s="74"/>
      <c r="AG172" s="75">
        <f t="shared" si="15"/>
        <v>0</v>
      </c>
      <c r="AH172" s="74"/>
      <c r="AI172" s="75">
        <f t="shared" si="16"/>
        <v>0</v>
      </c>
      <c r="AJ172" s="74"/>
      <c r="AK172" s="75">
        <f t="shared" si="17"/>
        <v>0</v>
      </c>
      <c r="AL172" s="74">
        <v>68</v>
      </c>
      <c r="AM172" s="75">
        <f t="shared" si="18"/>
        <v>2.8180571153870062E-4</v>
      </c>
      <c r="AN172" s="74">
        <v>233</v>
      </c>
      <c r="AO172" s="75">
        <f t="shared" si="19"/>
        <v>9.6559898218407715E-4</v>
      </c>
      <c r="AP172" s="74"/>
      <c r="AQ172" s="75">
        <f t="shared" si="20"/>
        <v>0</v>
      </c>
      <c r="AR172" s="74"/>
      <c r="AS172" s="75">
        <f t="shared" si="21"/>
        <v>0</v>
      </c>
      <c r="AT172" s="74"/>
      <c r="AU172" s="75">
        <f t="shared" si="22"/>
        <v>0</v>
      </c>
      <c r="AV172" s="76"/>
      <c r="AW172" s="76"/>
      <c r="AX172" s="76"/>
      <c r="AY172" s="76"/>
      <c r="AZ172" s="76"/>
    </row>
    <row r="173" spans="1:52" ht="13.9">
      <c r="A173" s="136" t="s">
        <v>157</v>
      </c>
      <c r="B173" s="73" t="s">
        <v>127</v>
      </c>
      <c r="C173" s="74">
        <v>0</v>
      </c>
      <c r="D173" s="74">
        <v>0</v>
      </c>
      <c r="E173" s="75" t="e">
        <f t="shared" si="1"/>
        <v>#DIV/0!</v>
      </c>
      <c r="F173" s="74">
        <v>0</v>
      </c>
      <c r="G173" s="75" t="e">
        <f t="shared" si="2"/>
        <v>#DIV/0!</v>
      </c>
      <c r="H173" s="80">
        <v>0</v>
      </c>
      <c r="I173" s="75" t="e">
        <f t="shared" si="3"/>
        <v>#DIV/0!</v>
      </c>
      <c r="J173" s="80">
        <v>0</v>
      </c>
      <c r="K173" s="75" t="e">
        <f t="shared" si="4"/>
        <v>#DIV/0!</v>
      </c>
      <c r="L173" s="80">
        <v>0</v>
      </c>
      <c r="M173" s="75" t="e">
        <f t="shared" si="5"/>
        <v>#DIV/0!</v>
      </c>
      <c r="N173" s="74"/>
      <c r="O173" s="75" t="e">
        <f t="shared" si="6"/>
        <v>#DIV/0!</v>
      </c>
      <c r="P173" s="80">
        <v>0</v>
      </c>
      <c r="Q173" s="75" t="e">
        <f t="shared" si="7"/>
        <v>#DIV/0!</v>
      </c>
      <c r="R173" s="74"/>
      <c r="S173" s="75" t="e">
        <f t="shared" si="8"/>
        <v>#DIV/0!</v>
      </c>
      <c r="T173" s="74"/>
      <c r="U173" s="75" t="e">
        <f t="shared" si="9"/>
        <v>#DIV/0!</v>
      </c>
      <c r="V173" s="74"/>
      <c r="W173" s="75" t="e">
        <f t="shared" si="10"/>
        <v>#DIV/0!</v>
      </c>
      <c r="X173" s="74"/>
      <c r="Y173" s="75" t="e">
        <f t="shared" si="11"/>
        <v>#DIV/0!</v>
      </c>
      <c r="Z173" s="74"/>
      <c r="AA173" s="75" t="e">
        <f t="shared" si="12"/>
        <v>#DIV/0!</v>
      </c>
      <c r="AB173" s="80">
        <v>0</v>
      </c>
      <c r="AC173" s="75" t="e">
        <f t="shared" si="13"/>
        <v>#DIV/0!</v>
      </c>
      <c r="AD173" s="74"/>
      <c r="AE173" s="75" t="e">
        <f t="shared" si="14"/>
        <v>#DIV/0!</v>
      </c>
      <c r="AF173" s="74"/>
      <c r="AG173" s="75" t="e">
        <f t="shared" si="15"/>
        <v>#DIV/0!</v>
      </c>
      <c r="AH173" s="74"/>
      <c r="AI173" s="75">
        <f t="shared" si="16"/>
        <v>0</v>
      </c>
      <c r="AJ173" s="74"/>
      <c r="AK173" s="75" t="e">
        <f t="shared" si="17"/>
        <v>#DIV/0!</v>
      </c>
      <c r="AL173" s="80">
        <v>0</v>
      </c>
      <c r="AM173" s="75" t="e">
        <f t="shared" si="18"/>
        <v>#DIV/0!</v>
      </c>
      <c r="AN173" s="80">
        <v>0</v>
      </c>
      <c r="AO173" s="75" t="e">
        <f t="shared" si="19"/>
        <v>#DIV/0!</v>
      </c>
      <c r="AP173" s="74"/>
      <c r="AQ173" s="75" t="e">
        <f t="shared" si="20"/>
        <v>#DIV/0!</v>
      </c>
      <c r="AR173" s="74"/>
      <c r="AS173" s="75" t="e">
        <f t="shared" si="21"/>
        <v>#DIV/0!</v>
      </c>
      <c r="AT173" s="74"/>
      <c r="AU173" s="75" t="e">
        <f t="shared" si="22"/>
        <v>#DIV/0!</v>
      </c>
      <c r="AV173" s="76"/>
      <c r="AW173" s="76"/>
      <c r="AX173" s="76"/>
      <c r="AY173" s="76"/>
      <c r="AZ173" s="76"/>
    </row>
    <row r="174" spans="1:52" ht="13.9">
      <c r="A174" s="136" t="s">
        <v>157</v>
      </c>
      <c r="B174" s="73" t="s">
        <v>125</v>
      </c>
      <c r="C174" s="74">
        <v>47351</v>
      </c>
      <c r="D174" s="74">
        <v>46709</v>
      </c>
      <c r="E174" s="75">
        <f t="shared" si="1"/>
        <v>0.98644168021794687</v>
      </c>
      <c r="F174" s="74">
        <v>642</v>
      </c>
      <c r="G174" s="75">
        <f t="shared" si="2"/>
        <v>1.3558319782053177E-2</v>
      </c>
      <c r="H174" s="74">
        <v>8</v>
      </c>
      <c r="I174" s="75">
        <f t="shared" si="3"/>
        <v>1.6895102532153491E-4</v>
      </c>
      <c r="J174" s="74">
        <v>8</v>
      </c>
      <c r="K174" s="75">
        <f t="shared" si="4"/>
        <v>1.6895102532153491E-4</v>
      </c>
      <c r="L174" s="74">
        <v>138</v>
      </c>
      <c r="M174" s="75">
        <f t="shared" si="5"/>
        <v>2.9144051867964773E-3</v>
      </c>
      <c r="N174" s="74"/>
      <c r="O174" s="75">
        <f t="shared" si="6"/>
        <v>0</v>
      </c>
      <c r="P174" s="74">
        <v>210</v>
      </c>
      <c r="Q174" s="75">
        <f t="shared" si="7"/>
        <v>4.4349644146902912E-3</v>
      </c>
      <c r="R174" s="74"/>
      <c r="S174" s="75">
        <f t="shared" si="8"/>
        <v>0</v>
      </c>
      <c r="T174" s="74"/>
      <c r="U174" s="75">
        <f t="shared" si="9"/>
        <v>0</v>
      </c>
      <c r="V174" s="74"/>
      <c r="W174" s="75">
        <f t="shared" si="10"/>
        <v>0</v>
      </c>
      <c r="X174" s="74"/>
      <c r="Y174" s="75">
        <f t="shared" si="11"/>
        <v>0</v>
      </c>
      <c r="Z174" s="74"/>
      <c r="AA174" s="75">
        <f t="shared" si="12"/>
        <v>0</v>
      </c>
      <c r="AB174" s="74">
        <v>5</v>
      </c>
      <c r="AC174" s="75">
        <f t="shared" si="13"/>
        <v>1.0559439082595933E-4</v>
      </c>
      <c r="AD174" s="74"/>
      <c r="AE174" s="75">
        <f t="shared" si="14"/>
        <v>0</v>
      </c>
      <c r="AF174" s="74"/>
      <c r="AG174" s="75">
        <f t="shared" si="15"/>
        <v>0</v>
      </c>
      <c r="AH174" s="74"/>
      <c r="AI174" s="75">
        <f t="shared" si="16"/>
        <v>0</v>
      </c>
      <c r="AJ174" s="74"/>
      <c r="AK174" s="75">
        <f t="shared" si="17"/>
        <v>0</v>
      </c>
      <c r="AL174" s="74">
        <v>41</v>
      </c>
      <c r="AM174" s="75">
        <f t="shared" si="18"/>
        <v>8.6587400477286644E-4</v>
      </c>
      <c r="AN174" s="74">
        <v>232</v>
      </c>
      <c r="AO174" s="75">
        <f t="shared" si="19"/>
        <v>4.8995797343245129E-3</v>
      </c>
      <c r="AP174" s="74"/>
      <c r="AQ174" s="75">
        <f t="shared" si="20"/>
        <v>0</v>
      </c>
      <c r="AR174" s="74"/>
      <c r="AS174" s="75">
        <f t="shared" si="21"/>
        <v>0</v>
      </c>
      <c r="AT174" s="74"/>
      <c r="AU174" s="75">
        <f t="shared" si="22"/>
        <v>0</v>
      </c>
      <c r="AV174" s="76"/>
      <c r="AW174" s="76"/>
      <c r="AX174" s="76"/>
      <c r="AY174" s="76"/>
      <c r="AZ174" s="76"/>
    </row>
    <row r="175" spans="1:52" ht="13.9">
      <c r="A175" s="136" t="s">
        <v>157</v>
      </c>
      <c r="B175" s="73" t="s">
        <v>138</v>
      </c>
      <c r="C175" s="74">
        <v>150277</v>
      </c>
      <c r="D175" s="74">
        <v>148947</v>
      </c>
      <c r="E175" s="75">
        <f t="shared" si="1"/>
        <v>0.99114967692993605</v>
      </c>
      <c r="F175" s="74">
        <v>1330</v>
      </c>
      <c r="G175" s="75">
        <f t="shared" si="2"/>
        <v>8.8503230700639479E-3</v>
      </c>
      <c r="H175" s="74">
        <v>17</v>
      </c>
      <c r="I175" s="75">
        <f t="shared" si="3"/>
        <v>1.131244302188625E-4</v>
      </c>
      <c r="J175" s="74">
        <v>53</v>
      </c>
      <c r="K175" s="75">
        <f t="shared" si="4"/>
        <v>3.5268204715292425E-4</v>
      </c>
      <c r="L175" s="74">
        <v>200</v>
      </c>
      <c r="M175" s="75">
        <f t="shared" si="5"/>
        <v>1.3308756496336765E-3</v>
      </c>
      <c r="N175" s="74"/>
      <c r="O175" s="75">
        <f t="shared" si="6"/>
        <v>0</v>
      </c>
      <c r="P175" s="74">
        <v>481</v>
      </c>
      <c r="Q175" s="75">
        <f t="shared" si="7"/>
        <v>3.2007559373689919E-3</v>
      </c>
      <c r="R175" s="74"/>
      <c r="S175" s="75">
        <f t="shared" si="8"/>
        <v>0</v>
      </c>
      <c r="T175" s="74"/>
      <c r="U175" s="75">
        <f t="shared" si="9"/>
        <v>0</v>
      </c>
      <c r="V175" s="74"/>
      <c r="W175" s="75">
        <f t="shared" si="10"/>
        <v>0</v>
      </c>
      <c r="X175" s="74"/>
      <c r="Y175" s="75">
        <f t="shared" si="11"/>
        <v>0</v>
      </c>
      <c r="Z175" s="74"/>
      <c r="AA175" s="75">
        <f t="shared" si="12"/>
        <v>0</v>
      </c>
      <c r="AB175" s="74">
        <v>16</v>
      </c>
      <c r="AC175" s="75">
        <f t="shared" si="13"/>
        <v>1.0647005197069412E-4</v>
      </c>
      <c r="AD175" s="74"/>
      <c r="AE175" s="75">
        <f t="shared" si="14"/>
        <v>0</v>
      </c>
      <c r="AF175" s="74"/>
      <c r="AG175" s="75">
        <f t="shared" si="15"/>
        <v>0</v>
      </c>
      <c r="AH175" s="74"/>
      <c r="AI175" s="75">
        <f t="shared" si="16"/>
        <v>0</v>
      </c>
      <c r="AJ175" s="74"/>
      <c r="AK175" s="75">
        <f t="shared" si="17"/>
        <v>0</v>
      </c>
      <c r="AL175" s="74">
        <v>106</v>
      </c>
      <c r="AM175" s="75">
        <f t="shared" si="18"/>
        <v>7.0536409430584849E-4</v>
      </c>
      <c r="AN175" s="74">
        <v>457</v>
      </c>
      <c r="AO175" s="75">
        <f t="shared" si="19"/>
        <v>3.041050859412951E-3</v>
      </c>
      <c r="AP175" s="74"/>
      <c r="AQ175" s="75">
        <f t="shared" si="20"/>
        <v>0</v>
      </c>
      <c r="AR175" s="74"/>
      <c r="AS175" s="75">
        <f t="shared" si="21"/>
        <v>0</v>
      </c>
      <c r="AT175" s="74"/>
      <c r="AU175" s="75">
        <f t="shared" si="22"/>
        <v>0</v>
      </c>
      <c r="AV175" s="76"/>
      <c r="AW175" s="76"/>
      <c r="AX175" s="76"/>
      <c r="AY175" s="76"/>
      <c r="AZ175" s="76"/>
    </row>
    <row r="176" spans="1:52" ht="13.9">
      <c r="A176" s="136" t="s">
        <v>157</v>
      </c>
      <c r="B176" s="73" t="s">
        <v>147</v>
      </c>
      <c r="C176" s="74">
        <v>0</v>
      </c>
      <c r="D176" s="74">
        <v>0</v>
      </c>
      <c r="E176" s="75" t="e">
        <f t="shared" si="1"/>
        <v>#DIV/0!</v>
      </c>
      <c r="F176" s="74">
        <v>0</v>
      </c>
      <c r="G176" s="75" t="e">
        <f t="shared" si="2"/>
        <v>#DIV/0!</v>
      </c>
      <c r="H176" s="74">
        <v>0</v>
      </c>
      <c r="I176" s="75" t="e">
        <f t="shared" si="3"/>
        <v>#DIV/0!</v>
      </c>
      <c r="J176" s="74">
        <v>0</v>
      </c>
      <c r="K176" s="75" t="e">
        <f t="shared" si="4"/>
        <v>#DIV/0!</v>
      </c>
      <c r="L176" s="74">
        <v>0</v>
      </c>
      <c r="M176" s="75" t="e">
        <f t="shared" si="5"/>
        <v>#DIV/0!</v>
      </c>
      <c r="N176" s="74"/>
      <c r="O176" s="75" t="e">
        <f t="shared" si="6"/>
        <v>#DIV/0!</v>
      </c>
      <c r="P176" s="74">
        <v>0</v>
      </c>
      <c r="Q176" s="75" t="e">
        <f t="shared" si="7"/>
        <v>#DIV/0!</v>
      </c>
      <c r="R176" s="74"/>
      <c r="S176" s="75" t="e">
        <f t="shared" si="8"/>
        <v>#DIV/0!</v>
      </c>
      <c r="T176" s="74"/>
      <c r="U176" s="75" t="e">
        <f t="shared" si="9"/>
        <v>#DIV/0!</v>
      </c>
      <c r="V176" s="74"/>
      <c r="W176" s="75" t="e">
        <f t="shared" si="10"/>
        <v>#DIV/0!</v>
      </c>
      <c r="X176" s="74"/>
      <c r="Y176" s="75" t="e">
        <f t="shared" si="11"/>
        <v>#DIV/0!</v>
      </c>
      <c r="Z176" s="74"/>
      <c r="AA176" s="75" t="e">
        <f t="shared" si="12"/>
        <v>#DIV/0!</v>
      </c>
      <c r="AB176" s="74">
        <v>0</v>
      </c>
      <c r="AC176" s="75" t="e">
        <f t="shared" si="13"/>
        <v>#DIV/0!</v>
      </c>
      <c r="AD176" s="74"/>
      <c r="AE176" s="75" t="e">
        <f t="shared" si="14"/>
        <v>#DIV/0!</v>
      </c>
      <c r="AF176" s="74"/>
      <c r="AG176" s="75" t="e">
        <f t="shared" si="15"/>
        <v>#DIV/0!</v>
      </c>
      <c r="AH176" s="74"/>
      <c r="AI176" s="75">
        <f t="shared" si="16"/>
        <v>0</v>
      </c>
      <c r="AJ176" s="74"/>
      <c r="AK176" s="75" t="e">
        <f t="shared" si="17"/>
        <v>#DIV/0!</v>
      </c>
      <c r="AL176" s="74">
        <v>0</v>
      </c>
      <c r="AM176" s="75" t="e">
        <f t="shared" si="18"/>
        <v>#DIV/0!</v>
      </c>
      <c r="AN176" s="74">
        <v>0</v>
      </c>
      <c r="AO176" s="75" t="e">
        <f t="shared" si="19"/>
        <v>#DIV/0!</v>
      </c>
      <c r="AP176" s="74"/>
      <c r="AQ176" s="75" t="e">
        <f t="shared" si="20"/>
        <v>#DIV/0!</v>
      </c>
      <c r="AR176" s="74"/>
      <c r="AS176" s="75" t="e">
        <f t="shared" si="21"/>
        <v>#DIV/0!</v>
      </c>
      <c r="AT176" s="74"/>
      <c r="AU176" s="75" t="e">
        <f t="shared" si="22"/>
        <v>#DIV/0!</v>
      </c>
      <c r="AV176" s="76"/>
      <c r="AW176" s="76"/>
      <c r="AX176" s="76"/>
      <c r="AY176" s="76"/>
      <c r="AZ176" s="76"/>
    </row>
    <row r="177" spans="1:52" ht="13.9">
      <c r="A177" s="136" t="s">
        <v>157</v>
      </c>
      <c r="B177" s="73" t="s">
        <v>133</v>
      </c>
      <c r="C177" s="74">
        <v>0</v>
      </c>
      <c r="D177" s="74">
        <v>0</v>
      </c>
      <c r="E177" s="75" t="e">
        <f t="shared" si="1"/>
        <v>#DIV/0!</v>
      </c>
      <c r="F177" s="74">
        <v>0</v>
      </c>
      <c r="G177" s="75" t="e">
        <f t="shared" si="2"/>
        <v>#DIV/0!</v>
      </c>
      <c r="H177" s="74">
        <v>0</v>
      </c>
      <c r="I177" s="75" t="e">
        <f t="shared" si="3"/>
        <v>#DIV/0!</v>
      </c>
      <c r="J177" s="74">
        <v>0</v>
      </c>
      <c r="K177" s="75" t="e">
        <f t="shared" si="4"/>
        <v>#DIV/0!</v>
      </c>
      <c r="L177" s="74">
        <v>0</v>
      </c>
      <c r="M177" s="75" t="e">
        <f t="shared" si="5"/>
        <v>#DIV/0!</v>
      </c>
      <c r="N177" s="74"/>
      <c r="O177" s="75" t="e">
        <f t="shared" si="6"/>
        <v>#DIV/0!</v>
      </c>
      <c r="P177" s="74">
        <v>0</v>
      </c>
      <c r="Q177" s="75" t="e">
        <f t="shared" si="7"/>
        <v>#DIV/0!</v>
      </c>
      <c r="R177" s="74"/>
      <c r="S177" s="75" t="e">
        <f t="shared" si="8"/>
        <v>#DIV/0!</v>
      </c>
      <c r="T177" s="74"/>
      <c r="U177" s="75" t="e">
        <f t="shared" si="9"/>
        <v>#DIV/0!</v>
      </c>
      <c r="V177" s="74"/>
      <c r="W177" s="75" t="e">
        <f t="shared" si="10"/>
        <v>#DIV/0!</v>
      </c>
      <c r="X177" s="74"/>
      <c r="Y177" s="75" t="e">
        <f t="shared" si="11"/>
        <v>#DIV/0!</v>
      </c>
      <c r="Z177" s="74"/>
      <c r="AA177" s="75" t="e">
        <f t="shared" si="12"/>
        <v>#DIV/0!</v>
      </c>
      <c r="AB177" s="74">
        <v>0</v>
      </c>
      <c r="AC177" s="75" t="e">
        <f t="shared" si="13"/>
        <v>#DIV/0!</v>
      </c>
      <c r="AD177" s="74"/>
      <c r="AE177" s="75" t="e">
        <f t="shared" si="14"/>
        <v>#DIV/0!</v>
      </c>
      <c r="AF177" s="74"/>
      <c r="AG177" s="75" t="e">
        <f t="shared" si="15"/>
        <v>#DIV/0!</v>
      </c>
      <c r="AH177" s="74"/>
      <c r="AI177" s="75">
        <f t="shared" si="16"/>
        <v>0</v>
      </c>
      <c r="AJ177" s="74"/>
      <c r="AK177" s="75" t="e">
        <f t="shared" si="17"/>
        <v>#DIV/0!</v>
      </c>
      <c r="AL177" s="74">
        <v>0</v>
      </c>
      <c r="AM177" s="75" t="e">
        <f t="shared" si="18"/>
        <v>#DIV/0!</v>
      </c>
      <c r="AN177" s="74">
        <v>0</v>
      </c>
      <c r="AO177" s="75" t="e">
        <f t="shared" si="19"/>
        <v>#DIV/0!</v>
      </c>
      <c r="AP177" s="74"/>
      <c r="AQ177" s="75" t="e">
        <f t="shared" si="20"/>
        <v>#DIV/0!</v>
      </c>
      <c r="AR177" s="74"/>
      <c r="AS177" s="75" t="e">
        <f t="shared" si="21"/>
        <v>#DIV/0!</v>
      </c>
      <c r="AT177" s="74"/>
      <c r="AU177" s="75" t="e">
        <f t="shared" si="22"/>
        <v>#DIV/0!</v>
      </c>
      <c r="AV177" s="76"/>
      <c r="AW177" s="76"/>
      <c r="AX177" s="76"/>
      <c r="AY177" s="76"/>
      <c r="AZ177" s="76"/>
    </row>
    <row r="178" spans="1:52" ht="13.9">
      <c r="A178" s="136" t="s">
        <v>157</v>
      </c>
      <c r="B178" s="73" t="s">
        <v>134</v>
      </c>
      <c r="C178" s="74">
        <v>0</v>
      </c>
      <c r="D178" s="74">
        <v>0</v>
      </c>
      <c r="E178" s="75" t="e">
        <f t="shared" si="1"/>
        <v>#DIV/0!</v>
      </c>
      <c r="F178" s="74">
        <v>0</v>
      </c>
      <c r="G178" s="75" t="e">
        <f t="shared" si="2"/>
        <v>#DIV/0!</v>
      </c>
      <c r="H178" s="74">
        <v>0</v>
      </c>
      <c r="I178" s="75" t="e">
        <f t="shared" si="3"/>
        <v>#DIV/0!</v>
      </c>
      <c r="J178" s="74">
        <v>0</v>
      </c>
      <c r="K178" s="75" t="e">
        <f t="shared" si="4"/>
        <v>#DIV/0!</v>
      </c>
      <c r="L178" s="74">
        <v>0</v>
      </c>
      <c r="M178" s="75" t="e">
        <f t="shared" si="5"/>
        <v>#DIV/0!</v>
      </c>
      <c r="N178" s="74"/>
      <c r="O178" s="75" t="e">
        <f t="shared" si="6"/>
        <v>#DIV/0!</v>
      </c>
      <c r="P178" s="74">
        <v>0</v>
      </c>
      <c r="Q178" s="75" t="e">
        <f t="shared" si="7"/>
        <v>#DIV/0!</v>
      </c>
      <c r="R178" s="74"/>
      <c r="S178" s="75" t="e">
        <f t="shared" si="8"/>
        <v>#DIV/0!</v>
      </c>
      <c r="T178" s="74"/>
      <c r="U178" s="75" t="e">
        <f t="shared" si="9"/>
        <v>#DIV/0!</v>
      </c>
      <c r="V178" s="74"/>
      <c r="W178" s="75" t="e">
        <f t="shared" si="10"/>
        <v>#DIV/0!</v>
      </c>
      <c r="X178" s="74"/>
      <c r="Y178" s="75" t="e">
        <f t="shared" si="11"/>
        <v>#DIV/0!</v>
      </c>
      <c r="Z178" s="74"/>
      <c r="AA178" s="75" t="e">
        <f t="shared" si="12"/>
        <v>#DIV/0!</v>
      </c>
      <c r="AB178" s="74">
        <v>0</v>
      </c>
      <c r="AC178" s="75" t="e">
        <f t="shared" si="13"/>
        <v>#DIV/0!</v>
      </c>
      <c r="AD178" s="74"/>
      <c r="AE178" s="75" t="e">
        <f t="shared" si="14"/>
        <v>#DIV/0!</v>
      </c>
      <c r="AF178" s="74"/>
      <c r="AG178" s="75" t="e">
        <f t="shared" si="15"/>
        <v>#DIV/0!</v>
      </c>
      <c r="AH178" s="74"/>
      <c r="AI178" s="75">
        <f t="shared" si="16"/>
        <v>0</v>
      </c>
      <c r="AJ178" s="74"/>
      <c r="AK178" s="75" t="e">
        <f t="shared" si="17"/>
        <v>#DIV/0!</v>
      </c>
      <c r="AL178" s="74">
        <v>0</v>
      </c>
      <c r="AM178" s="75" t="e">
        <f t="shared" si="18"/>
        <v>#DIV/0!</v>
      </c>
      <c r="AN178" s="74">
        <v>0</v>
      </c>
      <c r="AO178" s="75" t="e">
        <f t="shared" si="19"/>
        <v>#DIV/0!</v>
      </c>
      <c r="AP178" s="74"/>
      <c r="AQ178" s="75" t="e">
        <f t="shared" si="20"/>
        <v>#DIV/0!</v>
      </c>
      <c r="AR178" s="74"/>
      <c r="AS178" s="75" t="e">
        <f t="shared" si="21"/>
        <v>#DIV/0!</v>
      </c>
      <c r="AT178" s="74"/>
      <c r="AU178" s="75" t="e">
        <f t="shared" si="22"/>
        <v>#DIV/0!</v>
      </c>
      <c r="AV178" s="76"/>
      <c r="AW178" s="76"/>
      <c r="AX178" s="76"/>
      <c r="AY178" s="76"/>
      <c r="AZ178" s="76"/>
    </row>
    <row r="179" spans="1:52" ht="13.9">
      <c r="A179" s="136" t="s">
        <v>158</v>
      </c>
      <c r="B179" s="73" t="s">
        <v>131</v>
      </c>
      <c r="C179" s="74">
        <v>20845</v>
      </c>
      <c r="D179" s="74">
        <v>20792</v>
      </c>
      <c r="E179" s="75">
        <f t="shared" si="1"/>
        <v>0.99745742384264813</v>
      </c>
      <c r="F179" s="74">
        <v>53</v>
      </c>
      <c r="G179" s="75">
        <f t="shared" si="2"/>
        <v>2.5425761573518828E-3</v>
      </c>
      <c r="H179" s="74">
        <v>0</v>
      </c>
      <c r="I179" s="75">
        <f t="shared" si="3"/>
        <v>0</v>
      </c>
      <c r="J179" s="74">
        <v>0</v>
      </c>
      <c r="K179" s="75">
        <f t="shared" si="4"/>
        <v>0</v>
      </c>
      <c r="L179" s="74">
        <v>3</v>
      </c>
      <c r="M179" s="75">
        <f t="shared" si="5"/>
        <v>1.4391940513312545E-4</v>
      </c>
      <c r="N179" s="74"/>
      <c r="O179" s="75">
        <f t="shared" si="6"/>
        <v>0</v>
      </c>
      <c r="P179" s="74">
        <v>32</v>
      </c>
      <c r="Q179" s="75">
        <f t="shared" si="7"/>
        <v>1.5351403214200047E-3</v>
      </c>
      <c r="R179" s="74"/>
      <c r="S179" s="75">
        <f t="shared" si="8"/>
        <v>0</v>
      </c>
      <c r="T179" s="74"/>
      <c r="U179" s="75">
        <f t="shared" si="9"/>
        <v>0</v>
      </c>
      <c r="V179" s="74"/>
      <c r="W179" s="75">
        <f t="shared" si="10"/>
        <v>0</v>
      </c>
      <c r="X179" s="74"/>
      <c r="Y179" s="75">
        <f t="shared" si="11"/>
        <v>0</v>
      </c>
      <c r="Z179" s="74"/>
      <c r="AA179" s="75">
        <f t="shared" si="12"/>
        <v>0</v>
      </c>
      <c r="AB179" s="74">
        <v>0</v>
      </c>
      <c r="AC179" s="75">
        <f t="shared" si="13"/>
        <v>0</v>
      </c>
      <c r="AD179" s="74"/>
      <c r="AE179" s="75">
        <f t="shared" si="14"/>
        <v>0</v>
      </c>
      <c r="AF179" s="74"/>
      <c r="AG179" s="75">
        <f t="shared" si="15"/>
        <v>0</v>
      </c>
      <c r="AH179" s="74"/>
      <c r="AI179" s="75">
        <f t="shared" si="16"/>
        <v>0</v>
      </c>
      <c r="AJ179" s="74"/>
      <c r="AK179" s="75">
        <f t="shared" si="17"/>
        <v>0</v>
      </c>
      <c r="AL179" s="74">
        <v>0</v>
      </c>
      <c r="AM179" s="75">
        <f t="shared" si="18"/>
        <v>0</v>
      </c>
      <c r="AN179" s="74">
        <v>18</v>
      </c>
      <c r="AO179" s="75">
        <f t="shared" si="19"/>
        <v>8.6351643079875273E-4</v>
      </c>
      <c r="AP179" s="74"/>
      <c r="AQ179" s="75">
        <f t="shared" si="20"/>
        <v>0</v>
      </c>
      <c r="AR179" s="74"/>
      <c r="AS179" s="75">
        <f t="shared" si="21"/>
        <v>0</v>
      </c>
      <c r="AT179" s="74"/>
      <c r="AU179" s="75">
        <f t="shared" si="22"/>
        <v>0</v>
      </c>
      <c r="AV179" s="76"/>
      <c r="AW179" s="76"/>
      <c r="AX179" s="76"/>
      <c r="AY179" s="76"/>
      <c r="AZ179" s="76"/>
    </row>
    <row r="180" spans="1:52" ht="13.9">
      <c r="A180" s="136" t="s">
        <v>158</v>
      </c>
      <c r="B180" s="73" t="s">
        <v>127</v>
      </c>
      <c r="C180" s="74">
        <v>83160</v>
      </c>
      <c r="D180" s="74">
        <v>82884</v>
      </c>
      <c r="E180" s="75">
        <f t="shared" si="1"/>
        <v>0.99668109668109672</v>
      </c>
      <c r="F180" s="74">
        <v>276</v>
      </c>
      <c r="G180" s="75">
        <f t="shared" si="2"/>
        <v>3.3189033189033189E-3</v>
      </c>
      <c r="H180" s="74">
        <v>0</v>
      </c>
      <c r="I180" s="75">
        <f t="shared" si="3"/>
        <v>0</v>
      </c>
      <c r="J180" s="74">
        <v>29</v>
      </c>
      <c r="K180" s="75">
        <f t="shared" si="4"/>
        <v>3.4872534872534871E-4</v>
      </c>
      <c r="L180" s="74">
        <v>82</v>
      </c>
      <c r="M180" s="75">
        <f t="shared" si="5"/>
        <v>9.8605098605098612E-4</v>
      </c>
      <c r="N180" s="74"/>
      <c r="O180" s="75">
        <f t="shared" si="6"/>
        <v>0</v>
      </c>
      <c r="P180" s="74">
        <v>106</v>
      </c>
      <c r="Q180" s="75">
        <f t="shared" si="7"/>
        <v>1.2746512746512747E-3</v>
      </c>
      <c r="R180" s="74"/>
      <c r="S180" s="75">
        <f t="shared" si="8"/>
        <v>0</v>
      </c>
      <c r="T180" s="74"/>
      <c r="U180" s="75">
        <f t="shared" si="9"/>
        <v>0</v>
      </c>
      <c r="V180" s="74"/>
      <c r="W180" s="75">
        <f t="shared" si="10"/>
        <v>0</v>
      </c>
      <c r="X180" s="74"/>
      <c r="Y180" s="75">
        <f t="shared" si="11"/>
        <v>0</v>
      </c>
      <c r="Z180" s="74"/>
      <c r="AA180" s="75">
        <f t="shared" si="12"/>
        <v>0</v>
      </c>
      <c r="AB180" s="74">
        <v>0</v>
      </c>
      <c r="AC180" s="75">
        <f t="shared" si="13"/>
        <v>0</v>
      </c>
      <c r="AD180" s="74"/>
      <c r="AE180" s="75">
        <f t="shared" si="14"/>
        <v>0</v>
      </c>
      <c r="AF180" s="74"/>
      <c r="AG180" s="75">
        <f t="shared" si="15"/>
        <v>0</v>
      </c>
      <c r="AH180" s="74"/>
      <c r="AI180" s="75">
        <f t="shared" si="16"/>
        <v>0</v>
      </c>
      <c r="AJ180" s="74"/>
      <c r="AK180" s="75">
        <f t="shared" si="17"/>
        <v>0</v>
      </c>
      <c r="AL180" s="74">
        <v>0</v>
      </c>
      <c r="AM180" s="75">
        <f t="shared" si="18"/>
        <v>0</v>
      </c>
      <c r="AN180" s="74">
        <v>59</v>
      </c>
      <c r="AO180" s="75">
        <f t="shared" si="19"/>
        <v>7.0947570947570951E-4</v>
      </c>
      <c r="AP180" s="74"/>
      <c r="AQ180" s="75">
        <f t="shared" si="20"/>
        <v>0</v>
      </c>
      <c r="AR180" s="74"/>
      <c r="AS180" s="75">
        <f t="shared" si="21"/>
        <v>0</v>
      </c>
      <c r="AT180" s="74"/>
      <c r="AU180" s="75">
        <f t="shared" si="22"/>
        <v>0</v>
      </c>
      <c r="AV180" s="76"/>
      <c r="AW180" s="76"/>
      <c r="AX180" s="76"/>
      <c r="AY180" s="76"/>
      <c r="AZ180" s="76"/>
    </row>
    <row r="181" spans="1:52" ht="13.9">
      <c r="A181" s="136" t="s">
        <v>158</v>
      </c>
      <c r="B181" s="73" t="s">
        <v>125</v>
      </c>
      <c r="C181" s="74">
        <v>0</v>
      </c>
      <c r="D181" s="74">
        <v>0</v>
      </c>
      <c r="E181" s="75" t="e">
        <f t="shared" si="1"/>
        <v>#DIV/0!</v>
      </c>
      <c r="F181" s="74">
        <v>0</v>
      </c>
      <c r="G181" s="75" t="e">
        <f t="shared" si="2"/>
        <v>#DIV/0!</v>
      </c>
      <c r="H181" s="74">
        <v>0</v>
      </c>
      <c r="I181" s="75" t="e">
        <f t="shared" si="3"/>
        <v>#DIV/0!</v>
      </c>
      <c r="J181" s="74">
        <v>0</v>
      </c>
      <c r="K181" s="75" t="e">
        <f t="shared" si="4"/>
        <v>#DIV/0!</v>
      </c>
      <c r="L181" s="74">
        <v>0</v>
      </c>
      <c r="M181" s="75" t="e">
        <f t="shared" si="5"/>
        <v>#DIV/0!</v>
      </c>
      <c r="N181" s="74"/>
      <c r="O181" s="75" t="e">
        <f t="shared" si="6"/>
        <v>#DIV/0!</v>
      </c>
      <c r="P181" s="74">
        <v>0</v>
      </c>
      <c r="Q181" s="75" t="e">
        <f t="shared" si="7"/>
        <v>#DIV/0!</v>
      </c>
      <c r="R181" s="74"/>
      <c r="S181" s="75" t="e">
        <f t="shared" si="8"/>
        <v>#DIV/0!</v>
      </c>
      <c r="T181" s="74"/>
      <c r="U181" s="75" t="e">
        <f t="shared" si="9"/>
        <v>#DIV/0!</v>
      </c>
      <c r="V181" s="74"/>
      <c r="W181" s="75" t="e">
        <f t="shared" si="10"/>
        <v>#DIV/0!</v>
      </c>
      <c r="X181" s="74"/>
      <c r="Y181" s="75" t="e">
        <f t="shared" si="11"/>
        <v>#DIV/0!</v>
      </c>
      <c r="Z181" s="74"/>
      <c r="AA181" s="75" t="e">
        <f t="shared" si="12"/>
        <v>#DIV/0!</v>
      </c>
      <c r="AB181" s="74">
        <v>0</v>
      </c>
      <c r="AC181" s="75" t="e">
        <f t="shared" si="13"/>
        <v>#DIV/0!</v>
      </c>
      <c r="AD181" s="74"/>
      <c r="AE181" s="75" t="e">
        <f t="shared" si="14"/>
        <v>#DIV/0!</v>
      </c>
      <c r="AF181" s="74"/>
      <c r="AG181" s="75" t="e">
        <f t="shared" si="15"/>
        <v>#DIV/0!</v>
      </c>
      <c r="AH181" s="74"/>
      <c r="AI181" s="75">
        <f t="shared" si="16"/>
        <v>0</v>
      </c>
      <c r="AJ181" s="74"/>
      <c r="AK181" s="75" t="e">
        <f t="shared" si="17"/>
        <v>#DIV/0!</v>
      </c>
      <c r="AL181" s="74">
        <v>0</v>
      </c>
      <c r="AM181" s="75" t="e">
        <f t="shared" si="18"/>
        <v>#DIV/0!</v>
      </c>
      <c r="AN181" s="74">
        <v>0</v>
      </c>
      <c r="AO181" s="75" t="e">
        <f t="shared" si="19"/>
        <v>#DIV/0!</v>
      </c>
      <c r="AP181" s="74"/>
      <c r="AQ181" s="75" t="e">
        <f t="shared" si="20"/>
        <v>#DIV/0!</v>
      </c>
      <c r="AR181" s="74"/>
      <c r="AS181" s="75" t="e">
        <f t="shared" si="21"/>
        <v>#DIV/0!</v>
      </c>
      <c r="AT181" s="74"/>
      <c r="AU181" s="75" t="e">
        <f t="shared" si="22"/>
        <v>#DIV/0!</v>
      </c>
      <c r="AV181" s="76"/>
      <c r="AW181" s="76"/>
      <c r="AX181" s="76"/>
      <c r="AY181" s="76"/>
      <c r="AZ181" s="76"/>
    </row>
    <row r="182" spans="1:52" ht="13.9">
      <c r="A182" s="136" t="s">
        <v>158</v>
      </c>
      <c r="B182" s="73" t="s">
        <v>138</v>
      </c>
      <c r="C182" s="74">
        <v>23623</v>
      </c>
      <c r="D182" s="74">
        <v>23288</v>
      </c>
      <c r="E182" s="75">
        <f t="shared" si="1"/>
        <v>0.98581890530415273</v>
      </c>
      <c r="F182" s="74">
        <v>335</v>
      </c>
      <c r="G182" s="75">
        <f t="shared" si="2"/>
        <v>1.4181094695847267E-2</v>
      </c>
      <c r="H182" s="74">
        <v>5</v>
      </c>
      <c r="I182" s="75">
        <f t="shared" si="3"/>
        <v>2.116581297887652E-4</v>
      </c>
      <c r="J182" s="74">
        <v>8</v>
      </c>
      <c r="K182" s="75">
        <f t="shared" si="4"/>
        <v>3.3865300766202429E-4</v>
      </c>
      <c r="L182" s="74">
        <v>79</v>
      </c>
      <c r="M182" s="75">
        <f t="shared" si="5"/>
        <v>3.34419845066249E-3</v>
      </c>
      <c r="N182" s="74"/>
      <c r="O182" s="75">
        <f t="shared" si="6"/>
        <v>0</v>
      </c>
      <c r="P182" s="74">
        <v>94</v>
      </c>
      <c r="Q182" s="75">
        <f t="shared" si="7"/>
        <v>3.9791728400287857E-3</v>
      </c>
      <c r="R182" s="74"/>
      <c r="S182" s="75">
        <f t="shared" si="8"/>
        <v>0</v>
      </c>
      <c r="T182" s="74"/>
      <c r="U182" s="75">
        <f t="shared" si="9"/>
        <v>0</v>
      </c>
      <c r="V182" s="74"/>
      <c r="W182" s="75">
        <f t="shared" si="10"/>
        <v>0</v>
      </c>
      <c r="X182" s="74"/>
      <c r="Y182" s="75">
        <f t="shared" si="11"/>
        <v>0</v>
      </c>
      <c r="Z182" s="74"/>
      <c r="AA182" s="75">
        <f t="shared" si="12"/>
        <v>0</v>
      </c>
      <c r="AB182" s="74">
        <v>2</v>
      </c>
      <c r="AC182" s="75">
        <f t="shared" si="13"/>
        <v>8.4663251915506073E-5</v>
      </c>
      <c r="AD182" s="74"/>
      <c r="AE182" s="75">
        <f t="shared" si="14"/>
        <v>0</v>
      </c>
      <c r="AF182" s="74"/>
      <c r="AG182" s="75">
        <f t="shared" si="15"/>
        <v>0</v>
      </c>
      <c r="AH182" s="74"/>
      <c r="AI182" s="75">
        <f t="shared" si="16"/>
        <v>0</v>
      </c>
      <c r="AJ182" s="74"/>
      <c r="AK182" s="75">
        <f t="shared" si="17"/>
        <v>0</v>
      </c>
      <c r="AL182" s="74">
        <v>13</v>
      </c>
      <c r="AM182" s="75">
        <f t="shared" si="18"/>
        <v>5.5031113745078952E-4</v>
      </c>
      <c r="AN182" s="74">
        <v>134</v>
      </c>
      <c r="AO182" s="75">
        <f t="shared" si="19"/>
        <v>5.6724378783389066E-3</v>
      </c>
      <c r="AP182" s="74"/>
      <c r="AQ182" s="75">
        <f t="shared" si="20"/>
        <v>0</v>
      </c>
      <c r="AR182" s="74"/>
      <c r="AS182" s="75">
        <f t="shared" si="21"/>
        <v>0</v>
      </c>
      <c r="AT182" s="74"/>
      <c r="AU182" s="75">
        <f t="shared" si="22"/>
        <v>0</v>
      </c>
      <c r="AV182" s="76"/>
      <c r="AW182" s="76"/>
      <c r="AX182" s="76"/>
      <c r="AY182" s="76"/>
      <c r="AZ182" s="76"/>
    </row>
    <row r="183" spans="1:52" ht="13.9">
      <c r="A183" s="136" t="s">
        <v>158</v>
      </c>
      <c r="B183" s="73" t="s">
        <v>147</v>
      </c>
      <c r="C183" s="74">
        <v>118911</v>
      </c>
      <c r="D183" s="74">
        <v>117525</v>
      </c>
      <c r="E183" s="75">
        <f t="shared" si="1"/>
        <v>0.98834422383126874</v>
      </c>
      <c r="F183" s="74">
        <v>1386</v>
      </c>
      <c r="G183" s="75">
        <f t="shared" si="2"/>
        <v>1.1655776168731235E-2</v>
      </c>
      <c r="H183" s="74">
        <v>60</v>
      </c>
      <c r="I183" s="75">
        <f t="shared" si="3"/>
        <v>5.0457905492343018E-4</v>
      </c>
      <c r="J183" s="74">
        <v>48</v>
      </c>
      <c r="K183" s="75">
        <f t="shared" si="4"/>
        <v>4.0366324393874411E-4</v>
      </c>
      <c r="L183" s="74">
        <v>389</v>
      </c>
      <c r="M183" s="75">
        <f t="shared" si="5"/>
        <v>3.2713542060869055E-3</v>
      </c>
      <c r="N183" s="74"/>
      <c r="O183" s="75">
        <f t="shared" si="6"/>
        <v>0</v>
      </c>
      <c r="P183" s="74">
        <v>395</v>
      </c>
      <c r="Q183" s="75">
        <f t="shared" si="7"/>
        <v>3.3218121115792484E-3</v>
      </c>
      <c r="R183" s="74"/>
      <c r="S183" s="75">
        <f t="shared" si="8"/>
        <v>0</v>
      </c>
      <c r="T183" s="74"/>
      <c r="U183" s="75">
        <f t="shared" si="9"/>
        <v>0</v>
      </c>
      <c r="V183" s="74"/>
      <c r="W183" s="75">
        <f t="shared" si="10"/>
        <v>0</v>
      </c>
      <c r="X183" s="74"/>
      <c r="Y183" s="75">
        <f t="shared" si="11"/>
        <v>0</v>
      </c>
      <c r="Z183" s="74"/>
      <c r="AA183" s="75">
        <f t="shared" si="12"/>
        <v>0</v>
      </c>
      <c r="AB183" s="74">
        <v>19</v>
      </c>
      <c r="AC183" s="75">
        <f t="shared" si="13"/>
        <v>1.5978336739241953E-4</v>
      </c>
      <c r="AD183" s="74"/>
      <c r="AE183" s="75">
        <f t="shared" si="14"/>
        <v>0</v>
      </c>
      <c r="AF183" s="74"/>
      <c r="AG183" s="75">
        <f t="shared" si="15"/>
        <v>0</v>
      </c>
      <c r="AH183" s="74"/>
      <c r="AI183" s="75">
        <f t="shared" si="16"/>
        <v>0</v>
      </c>
      <c r="AJ183" s="74"/>
      <c r="AK183" s="75">
        <f t="shared" si="17"/>
        <v>0</v>
      </c>
      <c r="AL183" s="74">
        <v>56</v>
      </c>
      <c r="AM183" s="75">
        <f t="shared" si="18"/>
        <v>4.7094045126186814E-4</v>
      </c>
      <c r="AN183" s="74">
        <v>419</v>
      </c>
      <c r="AO183" s="75">
        <f t="shared" si="19"/>
        <v>3.5236437335486202E-3</v>
      </c>
      <c r="AP183" s="74"/>
      <c r="AQ183" s="75">
        <f t="shared" si="20"/>
        <v>0</v>
      </c>
      <c r="AR183" s="74"/>
      <c r="AS183" s="75">
        <f t="shared" si="21"/>
        <v>0</v>
      </c>
      <c r="AT183" s="74"/>
      <c r="AU183" s="75">
        <f t="shared" si="22"/>
        <v>0</v>
      </c>
      <c r="AV183" s="76"/>
      <c r="AW183" s="76"/>
      <c r="AX183" s="76"/>
      <c r="AY183" s="76"/>
      <c r="AZ183" s="76"/>
    </row>
    <row r="184" spans="1:52" ht="13.9">
      <c r="A184" s="136" t="s">
        <v>158</v>
      </c>
      <c r="B184" s="73" t="s">
        <v>133</v>
      </c>
      <c r="C184" s="74">
        <v>84951</v>
      </c>
      <c r="D184" s="74">
        <v>83773</v>
      </c>
      <c r="E184" s="75">
        <f t="shared" si="1"/>
        <v>0.98613318265823824</v>
      </c>
      <c r="F184" s="74">
        <v>1178</v>
      </c>
      <c r="G184" s="75">
        <f t="shared" si="2"/>
        <v>1.3866817341761721E-2</v>
      </c>
      <c r="H184" s="74">
        <v>47</v>
      </c>
      <c r="I184" s="75">
        <f t="shared" si="3"/>
        <v>5.5326011465433016E-4</v>
      </c>
      <c r="J184" s="74">
        <v>38</v>
      </c>
      <c r="K184" s="75">
        <f t="shared" si="4"/>
        <v>4.473166884439265E-4</v>
      </c>
      <c r="L184" s="74">
        <v>351</v>
      </c>
      <c r="M184" s="75">
        <f t="shared" si="5"/>
        <v>4.1317936222057417E-3</v>
      </c>
      <c r="N184" s="74"/>
      <c r="O184" s="75">
        <f t="shared" si="6"/>
        <v>0</v>
      </c>
      <c r="P184" s="74">
        <v>329</v>
      </c>
      <c r="Q184" s="75">
        <f t="shared" si="7"/>
        <v>3.8728208025803111E-3</v>
      </c>
      <c r="R184" s="74"/>
      <c r="S184" s="75">
        <f t="shared" si="8"/>
        <v>0</v>
      </c>
      <c r="T184" s="74"/>
      <c r="U184" s="75">
        <f t="shared" si="9"/>
        <v>0</v>
      </c>
      <c r="V184" s="74"/>
      <c r="W184" s="75">
        <f t="shared" si="10"/>
        <v>0</v>
      </c>
      <c r="X184" s="74"/>
      <c r="Y184" s="75">
        <f t="shared" si="11"/>
        <v>0</v>
      </c>
      <c r="Z184" s="74"/>
      <c r="AA184" s="75">
        <f t="shared" si="12"/>
        <v>0</v>
      </c>
      <c r="AB184" s="74">
        <v>10</v>
      </c>
      <c r="AC184" s="75">
        <f t="shared" si="13"/>
        <v>1.1771491801155961E-4</v>
      </c>
      <c r="AD184" s="74"/>
      <c r="AE184" s="75">
        <f t="shared" si="14"/>
        <v>0</v>
      </c>
      <c r="AF184" s="74"/>
      <c r="AG184" s="75">
        <f t="shared" si="15"/>
        <v>0</v>
      </c>
      <c r="AH184" s="74"/>
      <c r="AI184" s="75">
        <f t="shared" si="16"/>
        <v>0</v>
      </c>
      <c r="AJ184" s="74"/>
      <c r="AK184" s="75">
        <f t="shared" si="17"/>
        <v>0</v>
      </c>
      <c r="AL184" s="74">
        <v>67</v>
      </c>
      <c r="AM184" s="75">
        <f t="shared" si="18"/>
        <v>7.8868995067744938E-4</v>
      </c>
      <c r="AN184" s="74">
        <v>336</v>
      </c>
      <c r="AO184" s="75">
        <f t="shared" si="19"/>
        <v>3.9552212451884027E-3</v>
      </c>
      <c r="AP184" s="74"/>
      <c r="AQ184" s="75">
        <f t="shared" si="20"/>
        <v>0</v>
      </c>
      <c r="AR184" s="74"/>
      <c r="AS184" s="75">
        <f t="shared" si="21"/>
        <v>0</v>
      </c>
      <c r="AT184" s="74"/>
      <c r="AU184" s="75">
        <f t="shared" si="22"/>
        <v>0</v>
      </c>
      <c r="AV184" s="76"/>
      <c r="AW184" s="76"/>
      <c r="AX184" s="76"/>
      <c r="AY184" s="76"/>
      <c r="AZ184" s="76"/>
    </row>
    <row r="185" spans="1:52" ht="13.9">
      <c r="A185" s="136" t="s">
        <v>158</v>
      </c>
      <c r="B185" s="73" t="s">
        <v>134</v>
      </c>
      <c r="C185" s="74">
        <v>199442</v>
      </c>
      <c r="D185" s="74">
        <v>197339</v>
      </c>
      <c r="E185" s="75">
        <f t="shared" si="1"/>
        <v>0.98945558107118858</v>
      </c>
      <c r="F185" s="74">
        <v>2103</v>
      </c>
      <c r="G185" s="75">
        <f t="shared" si="2"/>
        <v>1.0544418928811384E-2</v>
      </c>
      <c r="H185" s="74">
        <v>159</v>
      </c>
      <c r="I185" s="75">
        <f t="shared" si="3"/>
        <v>7.9722425567332856E-4</v>
      </c>
      <c r="J185" s="74">
        <v>71</v>
      </c>
      <c r="K185" s="75">
        <f t="shared" si="4"/>
        <v>3.5599322108683225E-4</v>
      </c>
      <c r="L185" s="74">
        <v>387</v>
      </c>
      <c r="M185" s="75">
        <f t="shared" si="5"/>
        <v>1.9404137543747055E-3</v>
      </c>
      <c r="N185" s="74"/>
      <c r="O185" s="75">
        <f t="shared" si="6"/>
        <v>0</v>
      </c>
      <c r="P185" s="74">
        <v>602</v>
      </c>
      <c r="Q185" s="75">
        <f t="shared" si="7"/>
        <v>3.0184213956939861E-3</v>
      </c>
      <c r="R185" s="74"/>
      <c r="S185" s="75">
        <f t="shared" si="8"/>
        <v>0</v>
      </c>
      <c r="T185" s="74"/>
      <c r="U185" s="75">
        <f t="shared" si="9"/>
        <v>0</v>
      </c>
      <c r="V185" s="74"/>
      <c r="W185" s="75">
        <f t="shared" si="10"/>
        <v>0</v>
      </c>
      <c r="X185" s="74"/>
      <c r="Y185" s="75">
        <f t="shared" si="11"/>
        <v>0</v>
      </c>
      <c r="Z185" s="74"/>
      <c r="AA185" s="75">
        <f t="shared" si="12"/>
        <v>0</v>
      </c>
      <c r="AB185" s="74">
        <v>8</v>
      </c>
      <c r="AC185" s="75">
        <f t="shared" si="13"/>
        <v>4.0111912235136032E-5</v>
      </c>
      <c r="AD185" s="74"/>
      <c r="AE185" s="75">
        <f t="shared" si="14"/>
        <v>0</v>
      </c>
      <c r="AF185" s="74"/>
      <c r="AG185" s="75">
        <f t="shared" si="15"/>
        <v>0</v>
      </c>
      <c r="AH185" s="74"/>
      <c r="AI185" s="75">
        <f t="shared" si="16"/>
        <v>0</v>
      </c>
      <c r="AJ185" s="74"/>
      <c r="AK185" s="75">
        <f t="shared" si="17"/>
        <v>0</v>
      </c>
      <c r="AL185" s="74">
        <v>73</v>
      </c>
      <c r="AM185" s="75">
        <f t="shared" si="18"/>
        <v>3.660211991456163E-4</v>
      </c>
      <c r="AN185" s="74">
        <v>803</v>
      </c>
      <c r="AO185" s="75">
        <f t="shared" si="19"/>
        <v>4.0262331906017789E-3</v>
      </c>
      <c r="AP185" s="74"/>
      <c r="AQ185" s="75">
        <f t="shared" si="20"/>
        <v>0</v>
      </c>
      <c r="AR185" s="74"/>
      <c r="AS185" s="75">
        <f t="shared" si="21"/>
        <v>0</v>
      </c>
      <c r="AT185" s="74"/>
      <c r="AU185" s="75">
        <f t="shared" si="22"/>
        <v>0</v>
      </c>
      <c r="AV185" s="76"/>
      <c r="AW185" s="76"/>
      <c r="AX185" s="76"/>
      <c r="AY185" s="76"/>
      <c r="AZ185" s="76"/>
    </row>
    <row r="186" spans="1:52" ht="13.9">
      <c r="A186" s="136" t="s">
        <v>159</v>
      </c>
      <c r="B186" s="73" t="s">
        <v>125</v>
      </c>
      <c r="C186" s="74">
        <v>147286</v>
      </c>
      <c r="D186" s="74">
        <v>145717</v>
      </c>
      <c r="E186" s="75">
        <f t="shared" si="1"/>
        <v>0.98934725635837761</v>
      </c>
      <c r="F186" s="74">
        <v>1569</v>
      </c>
      <c r="G186" s="75">
        <f t="shared" si="2"/>
        <v>1.0652743641622421E-2</v>
      </c>
      <c r="H186" s="74">
        <v>33</v>
      </c>
      <c r="I186" s="75">
        <f t="shared" si="3"/>
        <v>2.240538815637603E-4</v>
      </c>
      <c r="J186" s="74">
        <v>0</v>
      </c>
      <c r="K186" s="75">
        <f t="shared" si="4"/>
        <v>0</v>
      </c>
      <c r="L186" s="74">
        <v>482</v>
      </c>
      <c r="M186" s="75">
        <f t="shared" si="5"/>
        <v>3.2725445731434082E-3</v>
      </c>
      <c r="N186" s="74"/>
      <c r="O186" s="75">
        <f t="shared" si="6"/>
        <v>0</v>
      </c>
      <c r="P186" s="74">
        <v>638</v>
      </c>
      <c r="Q186" s="75">
        <f t="shared" si="7"/>
        <v>4.331708376899366E-3</v>
      </c>
      <c r="R186" s="74"/>
      <c r="S186" s="75">
        <f t="shared" si="8"/>
        <v>0</v>
      </c>
      <c r="T186" s="74"/>
      <c r="U186" s="75">
        <f t="shared" si="9"/>
        <v>0</v>
      </c>
      <c r="V186" s="74"/>
      <c r="W186" s="75">
        <f t="shared" si="10"/>
        <v>0</v>
      </c>
      <c r="X186" s="74"/>
      <c r="Y186" s="75">
        <f t="shared" si="11"/>
        <v>0</v>
      </c>
      <c r="Z186" s="74"/>
      <c r="AA186" s="75">
        <f t="shared" si="12"/>
        <v>0</v>
      </c>
      <c r="AB186" s="74">
        <v>0</v>
      </c>
      <c r="AC186" s="75">
        <f t="shared" si="13"/>
        <v>0</v>
      </c>
      <c r="AD186" s="74"/>
      <c r="AE186" s="75">
        <f t="shared" si="14"/>
        <v>0</v>
      </c>
      <c r="AF186" s="74"/>
      <c r="AG186" s="75">
        <f t="shared" si="15"/>
        <v>0</v>
      </c>
      <c r="AH186" s="74"/>
      <c r="AI186" s="75">
        <f t="shared" si="16"/>
        <v>0</v>
      </c>
      <c r="AJ186" s="74"/>
      <c r="AK186" s="75">
        <f t="shared" si="17"/>
        <v>0</v>
      </c>
      <c r="AL186" s="74">
        <v>47</v>
      </c>
      <c r="AM186" s="75">
        <f t="shared" si="18"/>
        <v>3.1910704343929497E-4</v>
      </c>
      <c r="AN186" s="74">
        <v>369</v>
      </c>
      <c r="AO186" s="75">
        <f t="shared" si="19"/>
        <v>2.5053297665765923E-3</v>
      </c>
      <c r="AP186" s="74"/>
      <c r="AQ186" s="75">
        <f t="shared" si="20"/>
        <v>0</v>
      </c>
      <c r="AR186" s="74"/>
      <c r="AS186" s="75">
        <f t="shared" si="21"/>
        <v>0</v>
      </c>
      <c r="AT186" s="74"/>
      <c r="AU186" s="75">
        <f t="shared" si="22"/>
        <v>0</v>
      </c>
      <c r="AV186" s="76"/>
      <c r="AW186" s="76"/>
      <c r="AX186" s="76"/>
      <c r="AY186" s="76"/>
      <c r="AZ186" s="76"/>
    </row>
    <row r="187" spans="1:52" ht="13.9">
      <c r="A187" s="136" t="s">
        <v>159</v>
      </c>
      <c r="B187" s="73" t="s">
        <v>138</v>
      </c>
      <c r="C187" s="74">
        <v>191395</v>
      </c>
      <c r="D187" s="74">
        <v>189475</v>
      </c>
      <c r="E187" s="75">
        <f t="shared" si="1"/>
        <v>0.98996838997883962</v>
      </c>
      <c r="F187" s="74">
        <v>1920</v>
      </c>
      <c r="G187" s="75">
        <f t="shared" si="2"/>
        <v>1.0031610021160427E-2</v>
      </c>
      <c r="H187" s="74">
        <v>45</v>
      </c>
      <c r="I187" s="75">
        <f t="shared" si="3"/>
        <v>2.3511585987094752E-4</v>
      </c>
      <c r="J187" s="74">
        <v>0</v>
      </c>
      <c r="K187" s="75">
        <f t="shared" si="4"/>
        <v>0</v>
      </c>
      <c r="L187" s="74">
        <v>564</v>
      </c>
      <c r="M187" s="75">
        <f t="shared" si="5"/>
        <v>2.9467854437158756E-3</v>
      </c>
      <c r="N187" s="74"/>
      <c r="O187" s="75">
        <f t="shared" si="6"/>
        <v>0</v>
      </c>
      <c r="P187" s="74">
        <v>729</v>
      </c>
      <c r="Q187" s="75">
        <f t="shared" si="7"/>
        <v>3.8088769299093497E-3</v>
      </c>
      <c r="R187" s="74"/>
      <c r="S187" s="75">
        <f t="shared" si="8"/>
        <v>0</v>
      </c>
      <c r="T187" s="74"/>
      <c r="U187" s="75">
        <f t="shared" si="9"/>
        <v>0</v>
      </c>
      <c r="V187" s="74"/>
      <c r="W187" s="75">
        <f t="shared" si="10"/>
        <v>0</v>
      </c>
      <c r="X187" s="74"/>
      <c r="Y187" s="75">
        <f t="shared" si="11"/>
        <v>0</v>
      </c>
      <c r="Z187" s="74"/>
      <c r="AA187" s="75">
        <f t="shared" si="12"/>
        <v>0</v>
      </c>
      <c r="AB187" s="74">
        <v>0</v>
      </c>
      <c r="AC187" s="75">
        <f t="shared" si="13"/>
        <v>0</v>
      </c>
      <c r="AD187" s="74"/>
      <c r="AE187" s="75">
        <f t="shared" si="14"/>
        <v>0</v>
      </c>
      <c r="AF187" s="74"/>
      <c r="AG187" s="75">
        <f t="shared" si="15"/>
        <v>0</v>
      </c>
      <c r="AH187" s="74"/>
      <c r="AI187" s="75">
        <f t="shared" si="16"/>
        <v>0</v>
      </c>
      <c r="AJ187" s="74"/>
      <c r="AK187" s="75">
        <f t="shared" si="17"/>
        <v>0</v>
      </c>
      <c r="AL187" s="74">
        <v>84</v>
      </c>
      <c r="AM187" s="75">
        <f t="shared" si="18"/>
        <v>4.3888293842576871E-4</v>
      </c>
      <c r="AN187" s="74">
        <v>498</v>
      </c>
      <c r="AO187" s="75">
        <f t="shared" si="19"/>
        <v>2.6019488492384857E-3</v>
      </c>
      <c r="AP187" s="74"/>
      <c r="AQ187" s="75">
        <f t="shared" si="20"/>
        <v>0</v>
      </c>
      <c r="AR187" s="74"/>
      <c r="AS187" s="75">
        <f t="shared" si="21"/>
        <v>0</v>
      </c>
      <c r="AT187" s="74"/>
      <c r="AU187" s="75">
        <f t="shared" si="22"/>
        <v>0</v>
      </c>
      <c r="AV187" s="76"/>
      <c r="AW187" s="76"/>
      <c r="AX187" s="76"/>
      <c r="AY187" s="76"/>
      <c r="AZ187" s="76"/>
    </row>
    <row r="188" spans="1:52" ht="13.9">
      <c r="A188" s="136" t="s">
        <v>159</v>
      </c>
      <c r="B188" s="73" t="s">
        <v>147</v>
      </c>
      <c r="C188" s="74">
        <v>273163</v>
      </c>
      <c r="D188" s="74">
        <v>270287</v>
      </c>
      <c r="E188" s="75">
        <f t="shared" si="1"/>
        <v>0.98947148771978632</v>
      </c>
      <c r="F188" s="74">
        <v>2876</v>
      </c>
      <c r="G188" s="75">
        <f t="shared" si="2"/>
        <v>1.0528512280213646E-2</v>
      </c>
      <c r="H188" s="74">
        <v>46</v>
      </c>
      <c r="I188" s="75">
        <f t="shared" si="3"/>
        <v>1.6839762339701937E-4</v>
      </c>
      <c r="J188" s="74">
        <v>0</v>
      </c>
      <c r="K188" s="75">
        <f t="shared" si="4"/>
        <v>0</v>
      </c>
      <c r="L188" s="74">
        <v>1583</v>
      </c>
      <c r="M188" s="75">
        <f t="shared" si="5"/>
        <v>5.7950747355974275E-3</v>
      </c>
      <c r="N188" s="74"/>
      <c r="O188" s="75">
        <f t="shared" si="6"/>
        <v>0</v>
      </c>
      <c r="P188" s="74">
        <v>719</v>
      </c>
      <c r="Q188" s="75">
        <f t="shared" si="7"/>
        <v>2.6321280700534115E-3</v>
      </c>
      <c r="R188" s="74"/>
      <c r="S188" s="75">
        <f t="shared" si="8"/>
        <v>0</v>
      </c>
      <c r="T188" s="74"/>
      <c r="U188" s="75">
        <f t="shared" si="9"/>
        <v>0</v>
      </c>
      <c r="V188" s="74"/>
      <c r="W188" s="75">
        <f t="shared" si="10"/>
        <v>0</v>
      </c>
      <c r="X188" s="74"/>
      <c r="Y188" s="75">
        <f t="shared" si="11"/>
        <v>0</v>
      </c>
      <c r="Z188" s="74"/>
      <c r="AA188" s="75">
        <f t="shared" si="12"/>
        <v>0</v>
      </c>
      <c r="AB188" s="74">
        <v>1</v>
      </c>
      <c r="AC188" s="75">
        <f t="shared" si="13"/>
        <v>3.6608178999352036E-6</v>
      </c>
      <c r="AD188" s="74"/>
      <c r="AE188" s="75">
        <f t="shared" si="14"/>
        <v>0</v>
      </c>
      <c r="AF188" s="74"/>
      <c r="AG188" s="75">
        <f t="shared" si="15"/>
        <v>0</v>
      </c>
      <c r="AH188" s="74"/>
      <c r="AI188" s="75">
        <f t="shared" si="16"/>
        <v>0</v>
      </c>
      <c r="AJ188" s="74"/>
      <c r="AK188" s="75">
        <f t="shared" si="17"/>
        <v>0</v>
      </c>
      <c r="AL188" s="74">
        <v>88</v>
      </c>
      <c r="AM188" s="75">
        <f t="shared" si="18"/>
        <v>3.2215197519429789E-4</v>
      </c>
      <c r="AN188" s="74">
        <v>439</v>
      </c>
      <c r="AO188" s="75">
        <f t="shared" si="19"/>
        <v>1.6070990580715544E-3</v>
      </c>
      <c r="AP188" s="74"/>
      <c r="AQ188" s="75">
        <f t="shared" si="20"/>
        <v>0</v>
      </c>
      <c r="AR188" s="74"/>
      <c r="AS188" s="75">
        <f t="shared" si="21"/>
        <v>0</v>
      </c>
      <c r="AT188" s="74"/>
      <c r="AU188" s="75">
        <f t="shared" si="22"/>
        <v>0</v>
      </c>
      <c r="AV188" s="76"/>
      <c r="AW188" s="76"/>
      <c r="AX188" s="76"/>
      <c r="AY188" s="76"/>
      <c r="AZ188" s="76"/>
    </row>
    <row r="189" spans="1:52" ht="13.9">
      <c r="A189" s="136" t="s">
        <v>159</v>
      </c>
      <c r="B189" s="73" t="s">
        <v>133</v>
      </c>
      <c r="C189" s="74">
        <v>272990</v>
      </c>
      <c r="D189" s="74">
        <v>269796</v>
      </c>
      <c r="E189" s="75">
        <f t="shared" si="1"/>
        <v>0.9882999377266567</v>
      </c>
      <c r="F189" s="74">
        <v>3194</v>
      </c>
      <c r="G189" s="75">
        <f t="shared" si="2"/>
        <v>1.1700062273343345E-2</v>
      </c>
      <c r="H189" s="74">
        <v>62</v>
      </c>
      <c r="I189" s="75">
        <f t="shared" si="3"/>
        <v>2.2711454632037804E-4</v>
      </c>
      <c r="J189" s="74">
        <v>2</v>
      </c>
      <c r="K189" s="75">
        <f t="shared" si="4"/>
        <v>7.3262756877541304E-6</v>
      </c>
      <c r="L189" s="74">
        <v>1085</v>
      </c>
      <c r="M189" s="75">
        <f t="shared" si="5"/>
        <v>3.974504560606616E-3</v>
      </c>
      <c r="N189" s="74"/>
      <c r="O189" s="75">
        <f t="shared" si="6"/>
        <v>0</v>
      </c>
      <c r="P189" s="74">
        <v>1020</v>
      </c>
      <c r="Q189" s="75">
        <f t="shared" si="7"/>
        <v>3.7364006007546062E-3</v>
      </c>
      <c r="R189" s="74"/>
      <c r="S189" s="75">
        <f t="shared" si="8"/>
        <v>0</v>
      </c>
      <c r="T189" s="74"/>
      <c r="U189" s="75">
        <f t="shared" si="9"/>
        <v>0</v>
      </c>
      <c r="V189" s="74"/>
      <c r="W189" s="75">
        <f t="shared" si="10"/>
        <v>0</v>
      </c>
      <c r="X189" s="74"/>
      <c r="Y189" s="75">
        <f t="shared" si="11"/>
        <v>0</v>
      </c>
      <c r="Z189" s="74"/>
      <c r="AA189" s="75">
        <f t="shared" si="12"/>
        <v>0</v>
      </c>
      <c r="AB189" s="74">
        <v>1</v>
      </c>
      <c r="AC189" s="75">
        <f t="shared" si="13"/>
        <v>3.6631378438770652E-6</v>
      </c>
      <c r="AD189" s="74"/>
      <c r="AE189" s="75">
        <f t="shared" si="14"/>
        <v>0</v>
      </c>
      <c r="AF189" s="74"/>
      <c r="AG189" s="75">
        <f t="shared" si="15"/>
        <v>0</v>
      </c>
      <c r="AH189" s="74"/>
      <c r="AI189" s="75">
        <f t="shared" si="16"/>
        <v>0</v>
      </c>
      <c r="AJ189" s="74"/>
      <c r="AK189" s="75">
        <f t="shared" si="17"/>
        <v>0</v>
      </c>
      <c r="AL189" s="74">
        <v>88</v>
      </c>
      <c r="AM189" s="75">
        <f t="shared" si="18"/>
        <v>3.2235613026118171E-4</v>
      </c>
      <c r="AN189" s="74">
        <v>936</v>
      </c>
      <c r="AO189" s="75">
        <f t="shared" si="19"/>
        <v>3.428697021868933E-3</v>
      </c>
      <c r="AP189" s="74"/>
      <c r="AQ189" s="75">
        <f t="shared" si="20"/>
        <v>0</v>
      </c>
      <c r="AR189" s="74"/>
      <c r="AS189" s="75">
        <f t="shared" si="21"/>
        <v>0</v>
      </c>
      <c r="AT189" s="74"/>
      <c r="AU189" s="75">
        <f t="shared" si="22"/>
        <v>0</v>
      </c>
      <c r="AV189" s="76"/>
      <c r="AW189" s="76"/>
      <c r="AX189" s="76"/>
      <c r="AY189" s="76"/>
      <c r="AZ189" s="76"/>
    </row>
    <row r="190" spans="1:52" ht="13.9">
      <c r="A190" s="136" t="s">
        <v>159</v>
      </c>
      <c r="B190" s="73" t="s">
        <v>134</v>
      </c>
      <c r="C190" s="74">
        <v>517609</v>
      </c>
      <c r="D190" s="74">
        <v>512140</v>
      </c>
      <c r="E190" s="75">
        <f t="shared" si="1"/>
        <v>0.989434109530553</v>
      </c>
      <c r="F190" s="74">
        <v>5469</v>
      </c>
      <c r="G190" s="75">
        <f t="shared" si="2"/>
        <v>1.0565890469447016E-2</v>
      </c>
      <c r="H190" s="74">
        <v>92</v>
      </c>
      <c r="I190" s="75">
        <f t="shared" si="3"/>
        <v>1.7774034068186603E-4</v>
      </c>
      <c r="J190" s="74">
        <v>0</v>
      </c>
      <c r="K190" s="75">
        <f t="shared" si="4"/>
        <v>0</v>
      </c>
      <c r="L190" s="74">
        <v>1595</v>
      </c>
      <c r="M190" s="75">
        <f t="shared" si="5"/>
        <v>3.0814765585606124E-3</v>
      </c>
      <c r="N190" s="74"/>
      <c r="O190" s="75">
        <f t="shared" si="6"/>
        <v>0</v>
      </c>
      <c r="P190" s="74">
        <v>1706</v>
      </c>
      <c r="Q190" s="75">
        <f t="shared" si="7"/>
        <v>3.2959241435137334E-3</v>
      </c>
      <c r="R190" s="74"/>
      <c r="S190" s="75">
        <f t="shared" si="8"/>
        <v>0</v>
      </c>
      <c r="T190" s="74"/>
      <c r="U190" s="75">
        <f t="shared" si="9"/>
        <v>0</v>
      </c>
      <c r="V190" s="74"/>
      <c r="W190" s="75">
        <f t="shared" si="10"/>
        <v>0</v>
      </c>
      <c r="X190" s="74"/>
      <c r="Y190" s="75">
        <f t="shared" si="11"/>
        <v>0</v>
      </c>
      <c r="Z190" s="74"/>
      <c r="AA190" s="75">
        <f t="shared" si="12"/>
        <v>0</v>
      </c>
      <c r="AB190" s="74">
        <v>0</v>
      </c>
      <c r="AC190" s="75">
        <f t="shared" si="13"/>
        <v>0</v>
      </c>
      <c r="AD190" s="74"/>
      <c r="AE190" s="75">
        <f t="shared" si="14"/>
        <v>0</v>
      </c>
      <c r="AF190" s="74"/>
      <c r="AG190" s="75">
        <f t="shared" si="15"/>
        <v>0</v>
      </c>
      <c r="AH190" s="74"/>
      <c r="AI190" s="75">
        <f t="shared" si="16"/>
        <v>0</v>
      </c>
      <c r="AJ190" s="74"/>
      <c r="AK190" s="75">
        <f t="shared" si="17"/>
        <v>0</v>
      </c>
      <c r="AL190" s="74">
        <v>143</v>
      </c>
      <c r="AM190" s="75">
        <f t="shared" si="18"/>
        <v>2.7627031214681351E-4</v>
      </c>
      <c r="AN190" s="74">
        <v>1933</v>
      </c>
      <c r="AO190" s="75">
        <f t="shared" si="19"/>
        <v>3.7344791145439899E-3</v>
      </c>
      <c r="AP190" s="74"/>
      <c r="AQ190" s="75">
        <f t="shared" si="20"/>
        <v>0</v>
      </c>
      <c r="AR190" s="74"/>
      <c r="AS190" s="75">
        <f t="shared" si="21"/>
        <v>0</v>
      </c>
      <c r="AT190" s="74"/>
      <c r="AU190" s="75">
        <f t="shared" si="22"/>
        <v>0</v>
      </c>
      <c r="AV190" s="76"/>
      <c r="AW190" s="76"/>
      <c r="AX190" s="76"/>
      <c r="AY190" s="76"/>
      <c r="AZ190" s="76"/>
    </row>
    <row r="191" spans="1:52" ht="13.9">
      <c r="A191" s="136" t="s">
        <v>161</v>
      </c>
      <c r="B191" s="73" t="s">
        <v>126</v>
      </c>
      <c r="C191" s="74">
        <v>26668</v>
      </c>
      <c r="D191" s="74">
        <v>26500</v>
      </c>
      <c r="E191" s="75">
        <f t="shared" si="1"/>
        <v>0.99370031498425082</v>
      </c>
      <c r="F191" s="74">
        <v>168</v>
      </c>
      <c r="G191" s="75">
        <f t="shared" si="2"/>
        <v>6.2996850157492129E-3</v>
      </c>
      <c r="H191" s="74">
        <v>0</v>
      </c>
      <c r="I191" s="75">
        <f t="shared" si="3"/>
        <v>0</v>
      </c>
      <c r="J191" s="74">
        <v>0</v>
      </c>
      <c r="K191" s="75">
        <f t="shared" si="4"/>
        <v>0</v>
      </c>
      <c r="L191" s="74">
        <v>42</v>
      </c>
      <c r="M191" s="75">
        <f t="shared" si="5"/>
        <v>1.5749212539373032E-3</v>
      </c>
      <c r="N191" s="74"/>
      <c r="O191" s="75">
        <f t="shared" si="6"/>
        <v>0</v>
      </c>
      <c r="P191" s="74">
        <v>87</v>
      </c>
      <c r="Q191" s="75">
        <f t="shared" si="7"/>
        <v>3.2623368831558421E-3</v>
      </c>
      <c r="R191" s="74"/>
      <c r="S191" s="75">
        <f t="shared" si="8"/>
        <v>0</v>
      </c>
      <c r="T191" s="74"/>
      <c r="U191" s="75">
        <f t="shared" si="9"/>
        <v>0</v>
      </c>
      <c r="V191" s="74"/>
      <c r="W191" s="75">
        <f t="shared" si="10"/>
        <v>0</v>
      </c>
      <c r="X191" s="74"/>
      <c r="Y191" s="75">
        <f t="shared" si="11"/>
        <v>0</v>
      </c>
      <c r="Z191" s="74"/>
      <c r="AA191" s="75">
        <f t="shared" si="12"/>
        <v>0</v>
      </c>
      <c r="AB191" s="74">
        <v>2</v>
      </c>
      <c r="AC191" s="75">
        <f t="shared" si="13"/>
        <v>7.4996250187490623E-5</v>
      </c>
      <c r="AD191" s="74"/>
      <c r="AE191" s="75">
        <f t="shared" si="14"/>
        <v>0</v>
      </c>
      <c r="AF191" s="74"/>
      <c r="AG191" s="75">
        <f t="shared" si="15"/>
        <v>0</v>
      </c>
      <c r="AH191" s="74"/>
      <c r="AI191" s="75">
        <f t="shared" si="16"/>
        <v>0</v>
      </c>
      <c r="AJ191" s="74"/>
      <c r="AK191" s="75">
        <f t="shared" si="17"/>
        <v>0</v>
      </c>
      <c r="AL191" s="74">
        <v>12</v>
      </c>
      <c r="AM191" s="75">
        <f t="shared" si="18"/>
        <v>4.4997750112494374E-4</v>
      </c>
      <c r="AN191" s="74">
        <v>25</v>
      </c>
      <c r="AO191" s="75">
        <f t="shared" si="19"/>
        <v>9.374531273436328E-4</v>
      </c>
      <c r="AP191" s="74"/>
      <c r="AQ191" s="75">
        <f t="shared" si="20"/>
        <v>0</v>
      </c>
      <c r="AR191" s="74"/>
      <c r="AS191" s="75">
        <f t="shared" si="21"/>
        <v>0</v>
      </c>
      <c r="AT191" s="74"/>
      <c r="AU191" s="75">
        <f t="shared" si="22"/>
        <v>0</v>
      </c>
      <c r="AV191" s="76"/>
      <c r="AW191" s="76"/>
      <c r="AX191" s="76"/>
      <c r="AY191" s="76"/>
      <c r="AZ191" s="76"/>
    </row>
    <row r="192" spans="1:52" ht="13.9">
      <c r="A192" s="136" t="s">
        <v>161</v>
      </c>
      <c r="B192" s="73" t="s">
        <v>131</v>
      </c>
      <c r="C192" s="74">
        <v>19099</v>
      </c>
      <c r="D192" s="74">
        <v>19033</v>
      </c>
      <c r="E192" s="75">
        <f t="shared" si="1"/>
        <v>0.99654432169223517</v>
      </c>
      <c r="F192" s="74">
        <v>66</v>
      </c>
      <c r="G192" s="75">
        <f t="shared" si="2"/>
        <v>3.4556783077648043E-3</v>
      </c>
      <c r="H192" s="74">
        <v>0</v>
      </c>
      <c r="I192" s="75">
        <f t="shared" si="3"/>
        <v>0</v>
      </c>
      <c r="J192" s="74">
        <v>3</v>
      </c>
      <c r="K192" s="75">
        <f t="shared" si="4"/>
        <v>1.5707628671658201E-4</v>
      </c>
      <c r="L192" s="74">
        <v>16</v>
      </c>
      <c r="M192" s="75">
        <f t="shared" si="5"/>
        <v>8.3774019582177081E-4</v>
      </c>
      <c r="N192" s="74"/>
      <c r="O192" s="75">
        <f t="shared" si="6"/>
        <v>0</v>
      </c>
      <c r="P192" s="74">
        <v>28</v>
      </c>
      <c r="Q192" s="75">
        <f t="shared" si="7"/>
        <v>1.4660453426880988E-3</v>
      </c>
      <c r="R192" s="74"/>
      <c r="S192" s="75">
        <f t="shared" si="8"/>
        <v>0</v>
      </c>
      <c r="T192" s="74"/>
      <c r="U192" s="75">
        <f t="shared" si="9"/>
        <v>0</v>
      </c>
      <c r="V192" s="74"/>
      <c r="W192" s="75">
        <f t="shared" si="10"/>
        <v>0</v>
      </c>
      <c r="X192" s="74"/>
      <c r="Y192" s="75">
        <f t="shared" si="11"/>
        <v>0</v>
      </c>
      <c r="Z192" s="74"/>
      <c r="AA192" s="75">
        <f t="shared" si="12"/>
        <v>0</v>
      </c>
      <c r="AB192" s="74">
        <v>5</v>
      </c>
      <c r="AC192" s="75">
        <f t="shared" si="13"/>
        <v>2.6179381119430337E-4</v>
      </c>
      <c r="AD192" s="74"/>
      <c r="AE192" s="75">
        <f t="shared" si="14"/>
        <v>0</v>
      </c>
      <c r="AF192" s="74"/>
      <c r="AG192" s="75">
        <f t="shared" si="15"/>
        <v>0</v>
      </c>
      <c r="AH192" s="74"/>
      <c r="AI192" s="75">
        <f t="shared" si="16"/>
        <v>0</v>
      </c>
      <c r="AJ192" s="74"/>
      <c r="AK192" s="75">
        <f t="shared" si="17"/>
        <v>0</v>
      </c>
      <c r="AL192" s="74">
        <v>14</v>
      </c>
      <c r="AM192" s="75">
        <f t="shared" si="18"/>
        <v>7.3302267134404942E-4</v>
      </c>
      <c r="AN192" s="74">
        <v>0</v>
      </c>
      <c r="AO192" s="75">
        <f t="shared" si="19"/>
        <v>0</v>
      </c>
      <c r="AP192" s="74"/>
      <c r="AQ192" s="75">
        <f t="shared" si="20"/>
        <v>0</v>
      </c>
      <c r="AR192" s="74"/>
      <c r="AS192" s="75">
        <f t="shared" si="21"/>
        <v>0</v>
      </c>
      <c r="AT192" s="74"/>
      <c r="AU192" s="75">
        <f t="shared" si="22"/>
        <v>0</v>
      </c>
      <c r="AV192" s="76"/>
      <c r="AW192" s="76"/>
      <c r="AX192" s="76"/>
      <c r="AY192" s="76"/>
      <c r="AZ192" s="76"/>
    </row>
    <row r="193" spans="1:52" ht="13.9">
      <c r="A193" s="136" t="s">
        <v>161</v>
      </c>
      <c r="B193" s="73" t="s">
        <v>127</v>
      </c>
      <c r="C193" s="74">
        <v>59471</v>
      </c>
      <c r="D193" s="74">
        <v>58635</v>
      </c>
      <c r="E193" s="75">
        <f t="shared" si="1"/>
        <v>0.9859427283886264</v>
      </c>
      <c r="F193" s="74">
        <v>836</v>
      </c>
      <c r="G193" s="75">
        <f t="shared" si="2"/>
        <v>1.4057271611373611E-2</v>
      </c>
      <c r="H193" s="74">
        <v>18</v>
      </c>
      <c r="I193" s="75">
        <f t="shared" si="3"/>
        <v>3.0266852751761365E-4</v>
      </c>
      <c r="J193" s="74">
        <v>45</v>
      </c>
      <c r="K193" s="75">
        <f t="shared" si="4"/>
        <v>7.5667131879403402E-4</v>
      </c>
      <c r="L193" s="74">
        <v>150</v>
      </c>
      <c r="M193" s="75">
        <f t="shared" si="5"/>
        <v>2.522237729313447E-3</v>
      </c>
      <c r="N193" s="74"/>
      <c r="O193" s="75">
        <f t="shared" si="6"/>
        <v>0</v>
      </c>
      <c r="P193" s="74">
        <v>245</v>
      </c>
      <c r="Q193" s="75">
        <f t="shared" si="7"/>
        <v>4.1196549578786301E-3</v>
      </c>
      <c r="R193" s="74"/>
      <c r="S193" s="75">
        <f t="shared" si="8"/>
        <v>0</v>
      </c>
      <c r="T193" s="74"/>
      <c r="U193" s="75">
        <f t="shared" si="9"/>
        <v>0</v>
      </c>
      <c r="V193" s="74"/>
      <c r="W193" s="75">
        <f t="shared" si="10"/>
        <v>0</v>
      </c>
      <c r="X193" s="74"/>
      <c r="Y193" s="75">
        <f t="shared" si="11"/>
        <v>0</v>
      </c>
      <c r="Z193" s="74"/>
      <c r="AA193" s="75">
        <f t="shared" si="12"/>
        <v>0</v>
      </c>
      <c r="AB193" s="74">
        <v>17</v>
      </c>
      <c r="AC193" s="75">
        <f t="shared" si="13"/>
        <v>2.8585360932219066E-4</v>
      </c>
      <c r="AD193" s="74"/>
      <c r="AE193" s="75">
        <f t="shared" si="14"/>
        <v>0</v>
      </c>
      <c r="AF193" s="74"/>
      <c r="AG193" s="75">
        <f t="shared" si="15"/>
        <v>0</v>
      </c>
      <c r="AH193" s="74"/>
      <c r="AI193" s="75">
        <f t="shared" si="16"/>
        <v>0</v>
      </c>
      <c r="AJ193" s="74"/>
      <c r="AK193" s="75">
        <f t="shared" si="17"/>
        <v>0</v>
      </c>
      <c r="AL193" s="74">
        <v>156</v>
      </c>
      <c r="AM193" s="75">
        <f t="shared" si="18"/>
        <v>2.6231272384859847E-3</v>
      </c>
      <c r="AN193" s="74">
        <v>205</v>
      </c>
      <c r="AO193" s="75">
        <f t="shared" si="19"/>
        <v>3.4470582300617108E-3</v>
      </c>
      <c r="AP193" s="74"/>
      <c r="AQ193" s="75">
        <f t="shared" si="20"/>
        <v>0</v>
      </c>
      <c r="AR193" s="74"/>
      <c r="AS193" s="75">
        <f t="shared" si="21"/>
        <v>0</v>
      </c>
      <c r="AT193" s="74"/>
      <c r="AU193" s="75">
        <f t="shared" si="22"/>
        <v>0</v>
      </c>
      <c r="AV193" s="76"/>
      <c r="AW193" s="76"/>
      <c r="AX193" s="76"/>
      <c r="AY193" s="76"/>
      <c r="AZ193" s="76"/>
    </row>
    <row r="194" spans="1:52" ht="13.9">
      <c r="A194" s="136" t="s">
        <v>161</v>
      </c>
      <c r="B194" s="73" t="s">
        <v>125</v>
      </c>
      <c r="C194" s="74">
        <v>8698</v>
      </c>
      <c r="D194" s="74">
        <v>8386</v>
      </c>
      <c r="E194" s="75">
        <f t="shared" si="1"/>
        <v>0.96412968498505403</v>
      </c>
      <c r="F194" s="74">
        <v>312</v>
      </c>
      <c r="G194" s="75">
        <f t="shared" si="2"/>
        <v>3.5870315014945968E-2</v>
      </c>
      <c r="H194" s="74">
        <v>0</v>
      </c>
      <c r="I194" s="75">
        <f t="shared" si="3"/>
        <v>0</v>
      </c>
      <c r="J194" s="74">
        <v>3</v>
      </c>
      <c r="K194" s="75">
        <f t="shared" si="4"/>
        <v>3.4490687514371121E-4</v>
      </c>
      <c r="L194" s="74">
        <v>174</v>
      </c>
      <c r="M194" s="75">
        <f t="shared" si="5"/>
        <v>2.0004598758335251E-2</v>
      </c>
      <c r="N194" s="74"/>
      <c r="O194" s="75">
        <f t="shared" si="6"/>
        <v>0</v>
      </c>
      <c r="P194" s="74">
        <v>58</v>
      </c>
      <c r="Q194" s="75">
        <f t="shared" si="7"/>
        <v>6.6681995861117499E-3</v>
      </c>
      <c r="R194" s="74"/>
      <c r="S194" s="75">
        <f t="shared" si="8"/>
        <v>0</v>
      </c>
      <c r="T194" s="74"/>
      <c r="U194" s="75">
        <f t="shared" si="9"/>
        <v>0</v>
      </c>
      <c r="V194" s="74"/>
      <c r="W194" s="75">
        <f t="shared" si="10"/>
        <v>0</v>
      </c>
      <c r="X194" s="74"/>
      <c r="Y194" s="75">
        <f t="shared" si="11"/>
        <v>0</v>
      </c>
      <c r="Z194" s="74"/>
      <c r="AA194" s="75">
        <f t="shared" si="12"/>
        <v>0</v>
      </c>
      <c r="AB194" s="74">
        <v>3</v>
      </c>
      <c r="AC194" s="75">
        <f t="shared" si="13"/>
        <v>3.4490687514371121E-4</v>
      </c>
      <c r="AD194" s="74"/>
      <c r="AE194" s="75">
        <f t="shared" si="14"/>
        <v>0</v>
      </c>
      <c r="AF194" s="74"/>
      <c r="AG194" s="75">
        <f t="shared" si="15"/>
        <v>0</v>
      </c>
      <c r="AH194" s="74"/>
      <c r="AI194" s="75">
        <f t="shared" si="16"/>
        <v>0</v>
      </c>
      <c r="AJ194" s="74"/>
      <c r="AK194" s="75">
        <f t="shared" si="17"/>
        <v>0</v>
      </c>
      <c r="AL194" s="74">
        <v>52</v>
      </c>
      <c r="AM194" s="75">
        <f t="shared" si="18"/>
        <v>5.9783858358243274E-3</v>
      </c>
      <c r="AN194" s="74">
        <v>22</v>
      </c>
      <c r="AO194" s="75">
        <f t="shared" si="19"/>
        <v>2.5293170843872156E-3</v>
      </c>
      <c r="AP194" s="74"/>
      <c r="AQ194" s="75">
        <f t="shared" si="20"/>
        <v>0</v>
      </c>
      <c r="AR194" s="74"/>
      <c r="AS194" s="75">
        <f t="shared" si="21"/>
        <v>0</v>
      </c>
      <c r="AT194" s="74"/>
      <c r="AU194" s="75">
        <f t="shared" si="22"/>
        <v>0</v>
      </c>
      <c r="AV194" s="76"/>
      <c r="AW194" s="76"/>
      <c r="AX194" s="76"/>
      <c r="AY194" s="76"/>
      <c r="AZ194" s="76"/>
    </row>
    <row r="195" spans="1:52" ht="13.9">
      <c r="A195" s="136" t="s">
        <v>161</v>
      </c>
      <c r="B195" s="73" t="s">
        <v>138</v>
      </c>
      <c r="C195" s="74">
        <v>88237</v>
      </c>
      <c r="D195" s="74">
        <v>86412</v>
      </c>
      <c r="E195" s="75">
        <f t="shared" si="1"/>
        <v>0.97931706653671358</v>
      </c>
      <c r="F195" s="74">
        <v>1825</v>
      </c>
      <c r="G195" s="75">
        <f t="shared" si="2"/>
        <v>2.0682933463286375E-2</v>
      </c>
      <c r="H195" s="74">
        <v>19</v>
      </c>
      <c r="I195" s="75">
        <f t="shared" si="3"/>
        <v>2.1532917030270748E-4</v>
      </c>
      <c r="J195" s="74">
        <v>90</v>
      </c>
      <c r="K195" s="75">
        <f t="shared" si="4"/>
        <v>1.019980280381246E-3</v>
      </c>
      <c r="L195" s="74">
        <v>472</v>
      </c>
      <c r="M195" s="75">
        <f t="shared" si="5"/>
        <v>5.3492299148883123E-3</v>
      </c>
      <c r="N195" s="74"/>
      <c r="O195" s="75">
        <f t="shared" si="6"/>
        <v>0</v>
      </c>
      <c r="P195" s="74">
        <v>398</v>
      </c>
      <c r="Q195" s="75">
        <f t="shared" si="7"/>
        <v>4.5105794621303989E-3</v>
      </c>
      <c r="R195" s="74"/>
      <c r="S195" s="75">
        <f t="shared" si="8"/>
        <v>0</v>
      </c>
      <c r="T195" s="74"/>
      <c r="U195" s="75">
        <f t="shared" si="9"/>
        <v>0</v>
      </c>
      <c r="V195" s="74"/>
      <c r="W195" s="75">
        <f t="shared" si="10"/>
        <v>0</v>
      </c>
      <c r="X195" s="74"/>
      <c r="Y195" s="75">
        <f t="shared" si="11"/>
        <v>0</v>
      </c>
      <c r="Z195" s="74"/>
      <c r="AA195" s="75">
        <f t="shared" si="12"/>
        <v>0</v>
      </c>
      <c r="AB195" s="74">
        <v>10</v>
      </c>
      <c r="AC195" s="75">
        <f t="shared" si="13"/>
        <v>1.1333114226458289E-4</v>
      </c>
      <c r="AD195" s="74"/>
      <c r="AE195" s="75">
        <f t="shared" si="14"/>
        <v>0</v>
      </c>
      <c r="AF195" s="74"/>
      <c r="AG195" s="75">
        <f t="shared" si="15"/>
        <v>0</v>
      </c>
      <c r="AH195" s="74"/>
      <c r="AI195" s="75">
        <f t="shared" si="16"/>
        <v>0</v>
      </c>
      <c r="AJ195" s="74"/>
      <c r="AK195" s="75">
        <f t="shared" si="17"/>
        <v>0</v>
      </c>
      <c r="AL195" s="74">
        <v>493</v>
      </c>
      <c r="AM195" s="75">
        <f t="shared" si="18"/>
        <v>5.5872253136439358E-3</v>
      </c>
      <c r="AN195" s="74">
        <v>343</v>
      </c>
      <c r="AO195" s="75">
        <f t="shared" si="19"/>
        <v>3.8872581796751929E-3</v>
      </c>
      <c r="AP195" s="74"/>
      <c r="AQ195" s="75">
        <f t="shared" si="20"/>
        <v>0</v>
      </c>
      <c r="AR195" s="74"/>
      <c r="AS195" s="75">
        <f t="shared" si="21"/>
        <v>0</v>
      </c>
      <c r="AT195" s="74"/>
      <c r="AU195" s="75">
        <f t="shared" si="22"/>
        <v>0</v>
      </c>
      <c r="AV195" s="76"/>
      <c r="AW195" s="76"/>
      <c r="AX195" s="76"/>
      <c r="AY195" s="76"/>
      <c r="AZ195" s="76"/>
    </row>
    <row r="196" spans="1:52" ht="13.9">
      <c r="A196" s="136" t="s">
        <v>161</v>
      </c>
      <c r="B196" s="73" t="s">
        <v>147</v>
      </c>
      <c r="C196" s="74">
        <v>33280</v>
      </c>
      <c r="D196" s="74">
        <v>32085</v>
      </c>
      <c r="E196" s="75">
        <f t="shared" si="1"/>
        <v>0.96409254807692313</v>
      </c>
      <c r="F196" s="74">
        <v>1195</v>
      </c>
      <c r="G196" s="75">
        <f t="shared" si="2"/>
        <v>3.590745192307692E-2</v>
      </c>
      <c r="H196" s="74">
        <v>0</v>
      </c>
      <c r="I196" s="75">
        <f t="shared" si="3"/>
        <v>0</v>
      </c>
      <c r="J196" s="74">
        <v>3</v>
      </c>
      <c r="K196" s="75">
        <f t="shared" si="4"/>
        <v>9.0144230769230774E-5</v>
      </c>
      <c r="L196" s="74">
        <v>276</v>
      </c>
      <c r="M196" s="75">
        <f t="shared" si="5"/>
        <v>8.2932692307692308E-3</v>
      </c>
      <c r="N196" s="74"/>
      <c r="O196" s="75">
        <f t="shared" si="6"/>
        <v>0</v>
      </c>
      <c r="P196" s="74">
        <v>162</v>
      </c>
      <c r="Q196" s="75">
        <f t="shared" si="7"/>
        <v>4.8677884615384616E-3</v>
      </c>
      <c r="R196" s="74"/>
      <c r="S196" s="75">
        <f t="shared" si="8"/>
        <v>0</v>
      </c>
      <c r="T196" s="74"/>
      <c r="U196" s="75">
        <f t="shared" si="9"/>
        <v>0</v>
      </c>
      <c r="V196" s="74"/>
      <c r="W196" s="75">
        <f t="shared" si="10"/>
        <v>0</v>
      </c>
      <c r="X196" s="74"/>
      <c r="Y196" s="75">
        <f t="shared" si="11"/>
        <v>0</v>
      </c>
      <c r="Z196" s="74"/>
      <c r="AA196" s="75">
        <f t="shared" si="12"/>
        <v>0</v>
      </c>
      <c r="AB196" s="74">
        <v>0</v>
      </c>
      <c r="AC196" s="75">
        <f t="shared" si="13"/>
        <v>0</v>
      </c>
      <c r="AD196" s="74"/>
      <c r="AE196" s="75">
        <f t="shared" si="14"/>
        <v>0</v>
      </c>
      <c r="AF196" s="74"/>
      <c r="AG196" s="75">
        <f t="shared" si="15"/>
        <v>0</v>
      </c>
      <c r="AH196" s="74"/>
      <c r="AI196" s="75">
        <f t="shared" si="16"/>
        <v>0</v>
      </c>
      <c r="AJ196" s="74"/>
      <c r="AK196" s="75">
        <f t="shared" si="17"/>
        <v>0</v>
      </c>
      <c r="AL196" s="74">
        <v>720</v>
      </c>
      <c r="AM196" s="75">
        <f t="shared" si="18"/>
        <v>2.1634615384615384E-2</v>
      </c>
      <c r="AN196" s="74">
        <v>34</v>
      </c>
      <c r="AO196" s="75">
        <f t="shared" si="19"/>
        <v>1.0216346153846154E-3</v>
      </c>
      <c r="AP196" s="74"/>
      <c r="AQ196" s="75">
        <f t="shared" si="20"/>
        <v>0</v>
      </c>
      <c r="AR196" s="74"/>
      <c r="AS196" s="75">
        <f t="shared" si="21"/>
        <v>0</v>
      </c>
      <c r="AT196" s="74"/>
      <c r="AU196" s="75">
        <f t="shared" si="22"/>
        <v>0</v>
      </c>
      <c r="AV196" s="76"/>
      <c r="AW196" s="76"/>
      <c r="AX196" s="76"/>
      <c r="AY196" s="76"/>
      <c r="AZ196" s="76"/>
    </row>
    <row r="197" spans="1:52" ht="13.9">
      <c r="A197" s="136" t="s">
        <v>161</v>
      </c>
      <c r="B197" s="73" t="s">
        <v>133</v>
      </c>
      <c r="C197" s="74">
        <v>68771</v>
      </c>
      <c r="D197" s="74">
        <v>67405</v>
      </c>
      <c r="E197" s="75">
        <f t="shared" si="1"/>
        <v>0.98013697634177199</v>
      </c>
      <c r="F197" s="74">
        <v>1366</v>
      </c>
      <c r="G197" s="75">
        <f t="shared" si="2"/>
        <v>1.9863023658228032E-2</v>
      </c>
      <c r="H197" s="74">
        <v>18</v>
      </c>
      <c r="I197" s="75">
        <f t="shared" si="3"/>
        <v>2.6173823268528886E-4</v>
      </c>
      <c r="J197" s="74">
        <v>42</v>
      </c>
      <c r="K197" s="75">
        <f t="shared" si="4"/>
        <v>6.1072254293234064E-4</v>
      </c>
      <c r="L197" s="74">
        <v>149</v>
      </c>
      <c r="M197" s="75">
        <f t="shared" si="5"/>
        <v>2.1666109261171134E-3</v>
      </c>
      <c r="N197" s="74"/>
      <c r="O197" s="75">
        <f t="shared" si="6"/>
        <v>0</v>
      </c>
      <c r="P197" s="74">
        <v>289</v>
      </c>
      <c r="Q197" s="75">
        <f t="shared" si="7"/>
        <v>4.2023527358915824E-3</v>
      </c>
      <c r="R197" s="74"/>
      <c r="S197" s="75">
        <f t="shared" si="8"/>
        <v>0</v>
      </c>
      <c r="T197" s="74"/>
      <c r="U197" s="75">
        <f t="shared" si="9"/>
        <v>0</v>
      </c>
      <c r="V197" s="74"/>
      <c r="W197" s="75">
        <f t="shared" si="10"/>
        <v>0</v>
      </c>
      <c r="X197" s="74"/>
      <c r="Y197" s="75">
        <f t="shared" si="11"/>
        <v>0</v>
      </c>
      <c r="Z197" s="74"/>
      <c r="AA197" s="75">
        <f t="shared" si="12"/>
        <v>0</v>
      </c>
      <c r="AB197" s="74">
        <v>8</v>
      </c>
      <c r="AC197" s="75">
        <f t="shared" si="13"/>
        <v>1.1632810341568394E-4</v>
      </c>
      <c r="AD197" s="74"/>
      <c r="AE197" s="75">
        <f t="shared" si="14"/>
        <v>0</v>
      </c>
      <c r="AF197" s="74"/>
      <c r="AG197" s="75">
        <f t="shared" si="15"/>
        <v>0</v>
      </c>
      <c r="AH197" s="74"/>
      <c r="AI197" s="75">
        <f t="shared" si="16"/>
        <v>0</v>
      </c>
      <c r="AJ197" s="74"/>
      <c r="AK197" s="75">
        <f t="shared" si="17"/>
        <v>0</v>
      </c>
      <c r="AL197" s="74">
        <v>249</v>
      </c>
      <c r="AM197" s="75">
        <f t="shared" si="18"/>
        <v>3.6207122188131624E-3</v>
      </c>
      <c r="AN197" s="74">
        <v>611</v>
      </c>
      <c r="AO197" s="75">
        <f t="shared" si="19"/>
        <v>8.8845588983728612E-3</v>
      </c>
      <c r="AP197" s="74"/>
      <c r="AQ197" s="75">
        <f t="shared" si="20"/>
        <v>0</v>
      </c>
      <c r="AR197" s="74"/>
      <c r="AS197" s="75">
        <f t="shared" si="21"/>
        <v>0</v>
      </c>
      <c r="AT197" s="74"/>
      <c r="AU197" s="75">
        <f t="shared" si="22"/>
        <v>0</v>
      </c>
      <c r="AV197" s="76"/>
      <c r="AW197" s="76"/>
      <c r="AX197" s="76"/>
      <c r="AY197" s="76"/>
      <c r="AZ197" s="76"/>
    </row>
    <row r="198" spans="1:52" ht="13.9">
      <c r="A198" s="136" t="s">
        <v>161</v>
      </c>
      <c r="B198" s="73" t="s">
        <v>134</v>
      </c>
      <c r="C198" s="74">
        <v>92968</v>
      </c>
      <c r="D198" s="74">
        <v>90736</v>
      </c>
      <c r="E198" s="75">
        <f t="shared" si="1"/>
        <v>0.97599173909302128</v>
      </c>
      <c r="F198" s="74">
        <v>2232</v>
      </c>
      <c r="G198" s="75">
        <f t="shared" si="2"/>
        <v>2.4008260906978746E-2</v>
      </c>
      <c r="H198" s="74">
        <v>0</v>
      </c>
      <c r="I198" s="75">
        <f t="shared" si="3"/>
        <v>0</v>
      </c>
      <c r="J198" s="74">
        <v>92</v>
      </c>
      <c r="K198" s="75">
        <f t="shared" si="4"/>
        <v>9.8958781516220629E-4</v>
      </c>
      <c r="L198" s="74">
        <v>483</v>
      </c>
      <c r="M198" s="75">
        <f t="shared" si="5"/>
        <v>5.1953360296015834E-3</v>
      </c>
      <c r="N198" s="74"/>
      <c r="O198" s="75">
        <f t="shared" si="6"/>
        <v>0</v>
      </c>
      <c r="P198" s="74">
        <v>419</v>
      </c>
      <c r="Q198" s="75">
        <f t="shared" si="7"/>
        <v>4.5069271147061352E-3</v>
      </c>
      <c r="R198" s="74"/>
      <c r="S198" s="75">
        <f t="shared" si="8"/>
        <v>0</v>
      </c>
      <c r="T198" s="74"/>
      <c r="U198" s="75">
        <f t="shared" si="9"/>
        <v>0</v>
      </c>
      <c r="V198" s="74"/>
      <c r="W198" s="75">
        <f t="shared" si="10"/>
        <v>0</v>
      </c>
      <c r="X198" s="74"/>
      <c r="Y198" s="75">
        <f t="shared" si="11"/>
        <v>0</v>
      </c>
      <c r="Z198" s="74"/>
      <c r="AA198" s="75">
        <f t="shared" si="12"/>
        <v>0</v>
      </c>
      <c r="AB198" s="74">
        <v>9</v>
      </c>
      <c r="AC198" s="75">
        <f t="shared" si="13"/>
        <v>9.6807503657172361E-5</v>
      </c>
      <c r="AD198" s="74"/>
      <c r="AE198" s="75">
        <f t="shared" si="14"/>
        <v>0</v>
      </c>
      <c r="AF198" s="74"/>
      <c r="AG198" s="75">
        <f t="shared" si="15"/>
        <v>0</v>
      </c>
      <c r="AH198" s="74"/>
      <c r="AI198" s="75">
        <f t="shared" si="16"/>
        <v>0</v>
      </c>
      <c r="AJ198" s="74"/>
      <c r="AK198" s="75">
        <f t="shared" si="17"/>
        <v>0</v>
      </c>
      <c r="AL198" s="74">
        <v>460</v>
      </c>
      <c r="AM198" s="75">
        <f t="shared" si="18"/>
        <v>4.9479390758110321E-3</v>
      </c>
      <c r="AN198" s="74">
        <v>769</v>
      </c>
      <c r="AO198" s="75">
        <f t="shared" si="19"/>
        <v>8.2716633680406156E-3</v>
      </c>
      <c r="AP198" s="74"/>
      <c r="AQ198" s="75">
        <f t="shared" si="20"/>
        <v>0</v>
      </c>
      <c r="AR198" s="74"/>
      <c r="AS198" s="75">
        <f t="shared" si="21"/>
        <v>0</v>
      </c>
      <c r="AT198" s="74"/>
      <c r="AU198" s="75">
        <f t="shared" si="22"/>
        <v>0</v>
      </c>
      <c r="AV198" s="76"/>
      <c r="AW198" s="76"/>
      <c r="AX198" s="76"/>
      <c r="AY198" s="76"/>
      <c r="AZ198" s="76"/>
    </row>
    <row r="199" spans="1:52" ht="13.9">
      <c r="A199" s="136" t="s">
        <v>163</v>
      </c>
      <c r="B199" s="73" t="s">
        <v>147</v>
      </c>
      <c r="C199" s="74">
        <v>232477</v>
      </c>
      <c r="D199" s="74">
        <v>229947</v>
      </c>
      <c r="E199" s="75">
        <f t="shared" si="1"/>
        <v>0.98911720299212391</v>
      </c>
      <c r="F199" s="74">
        <v>2530</v>
      </c>
      <c r="G199" s="75">
        <f t="shared" si="2"/>
        <v>1.0882797007876048E-2</v>
      </c>
      <c r="H199" s="74">
        <v>144</v>
      </c>
      <c r="I199" s="75">
        <f t="shared" si="3"/>
        <v>6.1941611428227312E-4</v>
      </c>
      <c r="J199" s="74">
        <v>96</v>
      </c>
      <c r="K199" s="75">
        <f t="shared" si="4"/>
        <v>4.1294407618818206E-4</v>
      </c>
      <c r="L199" s="74">
        <v>274</v>
      </c>
      <c r="M199" s="75">
        <f t="shared" si="5"/>
        <v>1.1786112174537696E-3</v>
      </c>
      <c r="N199" s="74"/>
      <c r="O199" s="75">
        <f t="shared" si="6"/>
        <v>0</v>
      </c>
      <c r="P199" s="74">
        <v>987</v>
      </c>
      <c r="Q199" s="75">
        <f t="shared" si="7"/>
        <v>4.2455812833097472E-3</v>
      </c>
      <c r="R199" s="74"/>
      <c r="S199" s="75">
        <f t="shared" si="8"/>
        <v>0</v>
      </c>
      <c r="T199" s="74"/>
      <c r="U199" s="75">
        <f t="shared" si="9"/>
        <v>0</v>
      </c>
      <c r="V199" s="74"/>
      <c r="W199" s="75">
        <f t="shared" si="10"/>
        <v>0</v>
      </c>
      <c r="X199" s="74"/>
      <c r="Y199" s="75">
        <f t="shared" si="11"/>
        <v>0</v>
      </c>
      <c r="Z199" s="74"/>
      <c r="AA199" s="75">
        <f t="shared" si="12"/>
        <v>0</v>
      </c>
      <c r="AB199" s="74">
        <v>62</v>
      </c>
      <c r="AC199" s="75">
        <f t="shared" si="13"/>
        <v>2.6669304920486759E-4</v>
      </c>
      <c r="AD199" s="74"/>
      <c r="AE199" s="75">
        <f t="shared" si="14"/>
        <v>0</v>
      </c>
      <c r="AF199" s="74"/>
      <c r="AG199" s="75">
        <f t="shared" si="15"/>
        <v>0</v>
      </c>
      <c r="AH199" s="74"/>
      <c r="AI199" s="75">
        <f t="shared" si="16"/>
        <v>0</v>
      </c>
      <c r="AJ199" s="74"/>
      <c r="AK199" s="75">
        <f t="shared" si="17"/>
        <v>0</v>
      </c>
      <c r="AL199" s="74">
        <v>297</v>
      </c>
      <c r="AM199" s="75">
        <f t="shared" si="18"/>
        <v>1.2775457357071883E-3</v>
      </c>
      <c r="AN199" s="74">
        <v>670</v>
      </c>
      <c r="AO199" s="75">
        <f t="shared" si="19"/>
        <v>2.8820055317300207E-3</v>
      </c>
      <c r="AP199" s="74"/>
      <c r="AQ199" s="75">
        <f t="shared" si="20"/>
        <v>0</v>
      </c>
      <c r="AR199" s="74"/>
      <c r="AS199" s="75">
        <f t="shared" si="21"/>
        <v>0</v>
      </c>
      <c r="AT199" s="74"/>
      <c r="AU199" s="75">
        <f t="shared" si="22"/>
        <v>0</v>
      </c>
      <c r="AV199" s="76"/>
      <c r="AW199" s="76"/>
      <c r="AX199" s="76"/>
      <c r="AY199" s="76"/>
      <c r="AZ199" s="76"/>
    </row>
    <row r="200" spans="1:52" ht="13.9">
      <c r="A200" s="136" t="s">
        <v>163</v>
      </c>
      <c r="B200" s="73" t="s">
        <v>133</v>
      </c>
      <c r="C200" s="74">
        <v>233239</v>
      </c>
      <c r="D200" s="74">
        <v>230792</v>
      </c>
      <c r="E200" s="75">
        <f t="shared" si="1"/>
        <v>0.98950861562603165</v>
      </c>
      <c r="F200" s="74">
        <v>2447</v>
      </c>
      <c r="G200" s="75">
        <f t="shared" si="2"/>
        <v>1.0491384373968333E-2</v>
      </c>
      <c r="H200" s="74">
        <v>25</v>
      </c>
      <c r="I200" s="75">
        <f t="shared" si="3"/>
        <v>1.0718619098864256E-4</v>
      </c>
      <c r="J200" s="74">
        <v>47</v>
      </c>
      <c r="K200" s="75">
        <f t="shared" si="4"/>
        <v>2.0151003905864799E-4</v>
      </c>
      <c r="L200" s="74">
        <v>326</v>
      </c>
      <c r="M200" s="75">
        <f t="shared" si="5"/>
        <v>1.3977079304918988E-3</v>
      </c>
      <c r="N200" s="74"/>
      <c r="O200" s="75">
        <f t="shared" si="6"/>
        <v>0</v>
      </c>
      <c r="P200" s="74">
        <v>1728</v>
      </c>
      <c r="Q200" s="75">
        <f t="shared" si="7"/>
        <v>7.4087095211349731E-3</v>
      </c>
      <c r="R200" s="74"/>
      <c r="S200" s="75">
        <f t="shared" si="8"/>
        <v>0</v>
      </c>
      <c r="T200" s="74"/>
      <c r="U200" s="75">
        <f t="shared" si="9"/>
        <v>0</v>
      </c>
      <c r="V200" s="74"/>
      <c r="W200" s="75">
        <f t="shared" si="10"/>
        <v>0</v>
      </c>
      <c r="X200" s="74"/>
      <c r="Y200" s="75">
        <f t="shared" si="11"/>
        <v>0</v>
      </c>
      <c r="Z200" s="74"/>
      <c r="AA200" s="75">
        <f t="shared" si="12"/>
        <v>0</v>
      </c>
      <c r="AB200" s="74">
        <v>36</v>
      </c>
      <c r="AC200" s="75">
        <f t="shared" si="13"/>
        <v>1.5434811502364526E-4</v>
      </c>
      <c r="AD200" s="74"/>
      <c r="AE200" s="75">
        <f t="shared" si="14"/>
        <v>0</v>
      </c>
      <c r="AF200" s="74"/>
      <c r="AG200" s="75">
        <f t="shared" si="15"/>
        <v>0</v>
      </c>
      <c r="AH200" s="74"/>
      <c r="AI200" s="75">
        <f t="shared" si="16"/>
        <v>0</v>
      </c>
      <c r="AJ200" s="74"/>
      <c r="AK200" s="75">
        <f t="shared" si="17"/>
        <v>0</v>
      </c>
      <c r="AL200" s="74">
        <v>70</v>
      </c>
      <c r="AM200" s="75">
        <f t="shared" si="18"/>
        <v>3.0012133476819915E-4</v>
      </c>
      <c r="AN200" s="74">
        <v>215</v>
      </c>
      <c r="AO200" s="75">
        <f t="shared" si="19"/>
        <v>9.2180124250232592E-4</v>
      </c>
      <c r="AP200" s="74"/>
      <c r="AQ200" s="75">
        <f t="shared" si="20"/>
        <v>0</v>
      </c>
      <c r="AR200" s="74"/>
      <c r="AS200" s="75">
        <f t="shared" si="21"/>
        <v>0</v>
      </c>
      <c r="AT200" s="74"/>
      <c r="AU200" s="75">
        <f t="shared" si="22"/>
        <v>0</v>
      </c>
      <c r="AV200" s="76"/>
      <c r="AW200" s="76"/>
      <c r="AX200" s="76"/>
      <c r="AY200" s="76"/>
      <c r="AZ200" s="76"/>
    </row>
    <row r="201" spans="1:52" ht="13.9">
      <c r="A201" s="136" t="s">
        <v>163</v>
      </c>
      <c r="B201" s="73" t="s">
        <v>134</v>
      </c>
      <c r="C201" s="74">
        <v>5512</v>
      </c>
      <c r="D201" s="74">
        <v>0</v>
      </c>
      <c r="E201" s="75">
        <f t="shared" si="1"/>
        <v>0</v>
      </c>
      <c r="F201" s="74">
        <v>0</v>
      </c>
      <c r="G201" s="75">
        <f t="shared" si="2"/>
        <v>0</v>
      </c>
      <c r="H201" s="74">
        <v>0</v>
      </c>
      <c r="I201" s="75">
        <f t="shared" si="3"/>
        <v>0</v>
      </c>
      <c r="J201" s="74">
        <v>0</v>
      </c>
      <c r="K201" s="75">
        <f t="shared" si="4"/>
        <v>0</v>
      </c>
      <c r="L201" s="74">
        <v>0</v>
      </c>
      <c r="M201" s="75">
        <f t="shared" si="5"/>
        <v>0</v>
      </c>
      <c r="N201" s="74"/>
      <c r="O201" s="75">
        <f t="shared" si="6"/>
        <v>0</v>
      </c>
      <c r="P201" s="74">
        <v>0</v>
      </c>
      <c r="Q201" s="75">
        <f t="shared" si="7"/>
        <v>0</v>
      </c>
      <c r="R201" s="74"/>
      <c r="S201" s="75">
        <f t="shared" si="8"/>
        <v>0</v>
      </c>
      <c r="T201" s="74"/>
      <c r="U201" s="75">
        <f t="shared" si="9"/>
        <v>0</v>
      </c>
      <c r="V201" s="74"/>
      <c r="W201" s="75">
        <f t="shared" si="10"/>
        <v>0</v>
      </c>
      <c r="X201" s="74"/>
      <c r="Y201" s="75">
        <f t="shared" si="11"/>
        <v>0</v>
      </c>
      <c r="Z201" s="74"/>
      <c r="AA201" s="75">
        <f t="shared" si="12"/>
        <v>0</v>
      </c>
      <c r="AB201" s="74">
        <v>0</v>
      </c>
      <c r="AC201" s="75">
        <f t="shared" si="13"/>
        <v>0</v>
      </c>
      <c r="AD201" s="74"/>
      <c r="AE201" s="75">
        <f t="shared" si="14"/>
        <v>0</v>
      </c>
      <c r="AF201" s="74"/>
      <c r="AG201" s="75">
        <f t="shared" si="15"/>
        <v>0</v>
      </c>
      <c r="AH201" s="74"/>
      <c r="AI201" s="75">
        <f t="shared" si="16"/>
        <v>0</v>
      </c>
      <c r="AJ201" s="74"/>
      <c r="AK201" s="75">
        <f t="shared" si="17"/>
        <v>0</v>
      </c>
      <c r="AL201" s="74">
        <v>0</v>
      </c>
      <c r="AM201" s="75">
        <f t="shared" si="18"/>
        <v>0</v>
      </c>
      <c r="AN201" s="74">
        <v>0</v>
      </c>
      <c r="AO201" s="75">
        <f t="shared" si="19"/>
        <v>0</v>
      </c>
      <c r="AP201" s="74"/>
      <c r="AQ201" s="75">
        <f t="shared" si="20"/>
        <v>0</v>
      </c>
      <c r="AR201" s="74"/>
      <c r="AS201" s="75">
        <f t="shared" si="21"/>
        <v>0</v>
      </c>
      <c r="AT201" s="74"/>
      <c r="AU201" s="75">
        <f t="shared" si="22"/>
        <v>0</v>
      </c>
      <c r="AV201" s="76"/>
      <c r="AW201" s="76"/>
      <c r="AX201" s="76"/>
      <c r="AY201" s="76"/>
      <c r="AZ201" s="76"/>
    </row>
    <row r="202" spans="1:52" ht="13.9">
      <c r="A202" s="136" t="s">
        <v>164</v>
      </c>
      <c r="B202" s="73" t="s">
        <v>125</v>
      </c>
      <c r="C202" s="74">
        <v>18944</v>
      </c>
      <c r="D202" s="74">
        <v>18056</v>
      </c>
      <c r="E202" s="75">
        <f t="shared" si="1"/>
        <v>0.953125</v>
      </c>
      <c r="F202" s="74">
        <v>888</v>
      </c>
      <c r="G202" s="75">
        <f t="shared" si="2"/>
        <v>4.6875E-2</v>
      </c>
      <c r="H202" s="74">
        <v>0</v>
      </c>
      <c r="I202" s="75">
        <f t="shared" si="3"/>
        <v>0</v>
      </c>
      <c r="J202" s="74">
        <v>15</v>
      </c>
      <c r="K202" s="75">
        <f t="shared" si="4"/>
        <v>7.9180743243243248E-4</v>
      </c>
      <c r="L202" s="74">
        <v>192</v>
      </c>
      <c r="M202" s="75">
        <f t="shared" si="5"/>
        <v>1.0135135135135136E-2</v>
      </c>
      <c r="N202" s="74"/>
      <c r="O202" s="75">
        <f t="shared" si="6"/>
        <v>0</v>
      </c>
      <c r="P202" s="74">
        <v>0</v>
      </c>
      <c r="Q202" s="75">
        <f t="shared" si="7"/>
        <v>0</v>
      </c>
      <c r="R202" s="74"/>
      <c r="S202" s="75">
        <f t="shared" si="8"/>
        <v>0</v>
      </c>
      <c r="T202" s="74"/>
      <c r="U202" s="75">
        <f t="shared" si="9"/>
        <v>0</v>
      </c>
      <c r="V202" s="74"/>
      <c r="W202" s="75">
        <f t="shared" si="10"/>
        <v>0</v>
      </c>
      <c r="X202" s="74"/>
      <c r="Y202" s="75">
        <f t="shared" si="11"/>
        <v>0</v>
      </c>
      <c r="Z202" s="74"/>
      <c r="AA202" s="75">
        <f t="shared" si="12"/>
        <v>0</v>
      </c>
      <c r="AB202" s="74">
        <v>8</v>
      </c>
      <c r="AC202" s="75">
        <f t="shared" si="13"/>
        <v>4.2229729729729732E-4</v>
      </c>
      <c r="AD202" s="74"/>
      <c r="AE202" s="75">
        <f t="shared" si="14"/>
        <v>0</v>
      </c>
      <c r="AF202" s="74"/>
      <c r="AG202" s="75">
        <f t="shared" si="15"/>
        <v>0</v>
      </c>
      <c r="AH202" s="74"/>
      <c r="AI202" s="75">
        <f t="shared" si="16"/>
        <v>0</v>
      </c>
      <c r="AJ202" s="74"/>
      <c r="AK202" s="75">
        <f t="shared" si="17"/>
        <v>0</v>
      </c>
      <c r="AL202" s="74">
        <v>376</v>
      </c>
      <c r="AM202" s="75">
        <f t="shared" si="18"/>
        <v>1.9847972972972971E-2</v>
      </c>
      <c r="AN202" s="74">
        <v>297</v>
      </c>
      <c r="AO202" s="75">
        <f t="shared" si="19"/>
        <v>1.5677787162162161E-2</v>
      </c>
      <c r="AP202" s="74"/>
      <c r="AQ202" s="75">
        <f t="shared" si="20"/>
        <v>0</v>
      </c>
      <c r="AR202" s="74"/>
      <c r="AS202" s="75">
        <f t="shared" si="21"/>
        <v>0</v>
      </c>
      <c r="AT202" s="74"/>
      <c r="AU202" s="75">
        <f t="shared" si="22"/>
        <v>0</v>
      </c>
      <c r="AV202" s="76"/>
      <c r="AW202" s="76"/>
      <c r="AX202" s="76"/>
      <c r="AY202" s="76"/>
      <c r="AZ202" s="76"/>
    </row>
    <row r="203" spans="1:52" ht="13.9">
      <c r="A203" s="136" t="s">
        <v>164</v>
      </c>
      <c r="B203" s="73" t="s">
        <v>138</v>
      </c>
      <c r="C203" s="74">
        <v>165131</v>
      </c>
      <c r="D203" s="74">
        <v>164048</v>
      </c>
      <c r="E203" s="75">
        <f t="shared" si="1"/>
        <v>0.99344157063180139</v>
      </c>
      <c r="F203" s="74">
        <v>1083</v>
      </c>
      <c r="G203" s="75">
        <f t="shared" si="2"/>
        <v>6.558429368198582E-3</v>
      </c>
      <c r="H203" s="74">
        <v>0</v>
      </c>
      <c r="I203" s="75">
        <f t="shared" si="3"/>
        <v>0</v>
      </c>
      <c r="J203" s="74">
        <v>53</v>
      </c>
      <c r="K203" s="75">
        <f t="shared" si="4"/>
        <v>3.2095730056742828E-4</v>
      </c>
      <c r="L203" s="74">
        <v>291</v>
      </c>
      <c r="M203" s="75">
        <f t="shared" si="5"/>
        <v>1.7622372540588987E-3</v>
      </c>
      <c r="N203" s="74"/>
      <c r="O203" s="75">
        <f t="shared" si="6"/>
        <v>0</v>
      </c>
      <c r="P203" s="74">
        <v>0</v>
      </c>
      <c r="Q203" s="75">
        <f t="shared" si="7"/>
        <v>0</v>
      </c>
      <c r="R203" s="74"/>
      <c r="S203" s="75">
        <f t="shared" si="8"/>
        <v>0</v>
      </c>
      <c r="T203" s="74"/>
      <c r="U203" s="75">
        <f t="shared" si="9"/>
        <v>0</v>
      </c>
      <c r="V203" s="74"/>
      <c r="W203" s="75">
        <f t="shared" si="10"/>
        <v>0</v>
      </c>
      <c r="X203" s="74"/>
      <c r="Y203" s="75">
        <f t="shared" si="11"/>
        <v>0</v>
      </c>
      <c r="Z203" s="74"/>
      <c r="AA203" s="75">
        <f t="shared" si="12"/>
        <v>0</v>
      </c>
      <c r="AB203" s="74">
        <v>30</v>
      </c>
      <c r="AC203" s="75">
        <f t="shared" si="13"/>
        <v>1.8167394371741225E-4</v>
      </c>
      <c r="AD203" s="74"/>
      <c r="AE203" s="75">
        <f t="shared" si="14"/>
        <v>0</v>
      </c>
      <c r="AF203" s="74"/>
      <c r="AG203" s="75">
        <f t="shared" si="15"/>
        <v>0</v>
      </c>
      <c r="AH203" s="74"/>
      <c r="AI203" s="75">
        <f t="shared" si="16"/>
        <v>0</v>
      </c>
      <c r="AJ203" s="74"/>
      <c r="AK203" s="75">
        <f t="shared" si="17"/>
        <v>0</v>
      </c>
      <c r="AL203" s="74">
        <v>278</v>
      </c>
      <c r="AM203" s="75">
        <f t="shared" si="18"/>
        <v>1.68351187844802E-3</v>
      </c>
      <c r="AN203" s="74">
        <v>431</v>
      </c>
      <c r="AO203" s="75">
        <f t="shared" si="19"/>
        <v>2.6100489914068223E-3</v>
      </c>
      <c r="AP203" s="74"/>
      <c r="AQ203" s="75">
        <f t="shared" si="20"/>
        <v>0</v>
      </c>
      <c r="AR203" s="74"/>
      <c r="AS203" s="75">
        <f t="shared" si="21"/>
        <v>0</v>
      </c>
      <c r="AT203" s="74"/>
      <c r="AU203" s="75">
        <f t="shared" si="22"/>
        <v>0</v>
      </c>
      <c r="AV203" s="76"/>
      <c r="AW203" s="76"/>
      <c r="AX203" s="76"/>
      <c r="AY203" s="76"/>
      <c r="AZ203" s="76"/>
    </row>
    <row r="204" spans="1:52" ht="13.9">
      <c r="A204" s="136" t="s">
        <v>164</v>
      </c>
      <c r="B204" s="73" t="s">
        <v>147</v>
      </c>
      <c r="C204" s="74">
        <v>169770</v>
      </c>
      <c r="D204" s="74">
        <v>168436</v>
      </c>
      <c r="E204" s="75">
        <f t="shared" si="1"/>
        <v>0.99214231018436705</v>
      </c>
      <c r="F204" s="74">
        <v>1334</v>
      </c>
      <c r="G204" s="75">
        <f t="shared" si="2"/>
        <v>7.8576898156329147E-3</v>
      </c>
      <c r="H204" s="74">
        <v>300</v>
      </c>
      <c r="I204" s="75">
        <f t="shared" si="3"/>
        <v>1.7670966601873123E-3</v>
      </c>
      <c r="J204" s="74">
        <v>94</v>
      </c>
      <c r="K204" s="75">
        <f t="shared" si="4"/>
        <v>5.5369028685869112E-4</v>
      </c>
      <c r="L204" s="74">
        <v>180</v>
      </c>
      <c r="M204" s="75">
        <f t="shared" si="5"/>
        <v>1.0602579961123874E-3</v>
      </c>
      <c r="N204" s="74"/>
      <c r="O204" s="75">
        <f t="shared" si="6"/>
        <v>0</v>
      </c>
      <c r="P204" s="74">
        <v>0</v>
      </c>
      <c r="Q204" s="75">
        <f t="shared" si="7"/>
        <v>0</v>
      </c>
      <c r="R204" s="74"/>
      <c r="S204" s="75">
        <f t="shared" si="8"/>
        <v>0</v>
      </c>
      <c r="T204" s="74"/>
      <c r="U204" s="75">
        <f t="shared" si="9"/>
        <v>0</v>
      </c>
      <c r="V204" s="74"/>
      <c r="W204" s="75">
        <f t="shared" si="10"/>
        <v>0</v>
      </c>
      <c r="X204" s="74"/>
      <c r="Y204" s="75">
        <f t="shared" si="11"/>
        <v>0</v>
      </c>
      <c r="Z204" s="74"/>
      <c r="AA204" s="75">
        <f t="shared" si="12"/>
        <v>0</v>
      </c>
      <c r="AB204" s="74">
        <v>20</v>
      </c>
      <c r="AC204" s="75">
        <f t="shared" si="13"/>
        <v>1.1780644401248748E-4</v>
      </c>
      <c r="AD204" s="74"/>
      <c r="AE204" s="75">
        <f t="shared" si="14"/>
        <v>0</v>
      </c>
      <c r="AF204" s="74"/>
      <c r="AG204" s="75">
        <f t="shared" si="15"/>
        <v>0</v>
      </c>
      <c r="AH204" s="74"/>
      <c r="AI204" s="75">
        <f t="shared" si="16"/>
        <v>0</v>
      </c>
      <c r="AJ204" s="74"/>
      <c r="AK204" s="75">
        <f t="shared" si="17"/>
        <v>0</v>
      </c>
      <c r="AL204" s="74">
        <v>220</v>
      </c>
      <c r="AM204" s="75">
        <f t="shared" si="18"/>
        <v>1.2958708841373622E-3</v>
      </c>
      <c r="AN204" s="74">
        <v>520</v>
      </c>
      <c r="AO204" s="75">
        <f t="shared" si="19"/>
        <v>3.0629675443246745E-3</v>
      </c>
      <c r="AP204" s="74"/>
      <c r="AQ204" s="75">
        <f t="shared" si="20"/>
        <v>0</v>
      </c>
      <c r="AR204" s="74"/>
      <c r="AS204" s="75">
        <f t="shared" si="21"/>
        <v>0</v>
      </c>
      <c r="AT204" s="74"/>
      <c r="AU204" s="75">
        <f t="shared" si="22"/>
        <v>0</v>
      </c>
      <c r="AV204" s="76"/>
      <c r="AW204" s="76"/>
      <c r="AX204" s="76"/>
      <c r="AY204" s="76"/>
      <c r="AZ204" s="76"/>
    </row>
    <row r="205" spans="1:52" ht="13.9">
      <c r="A205" s="136" t="s">
        <v>164</v>
      </c>
      <c r="B205" s="73" t="s">
        <v>133</v>
      </c>
      <c r="C205" s="74">
        <v>52406</v>
      </c>
      <c r="D205" s="74">
        <v>52158</v>
      </c>
      <c r="E205" s="75">
        <f t="shared" si="1"/>
        <v>0.99526771743693465</v>
      </c>
      <c r="F205" s="74">
        <v>245</v>
      </c>
      <c r="G205" s="75">
        <f t="shared" si="2"/>
        <v>4.6750372094798301E-3</v>
      </c>
      <c r="H205" s="74">
        <v>0</v>
      </c>
      <c r="I205" s="75">
        <f t="shared" si="3"/>
        <v>0</v>
      </c>
      <c r="J205" s="74">
        <v>24</v>
      </c>
      <c r="K205" s="75">
        <f t="shared" si="4"/>
        <v>4.5796282868373851E-4</v>
      </c>
      <c r="L205" s="74">
        <v>36</v>
      </c>
      <c r="M205" s="75">
        <f t="shared" si="5"/>
        <v>6.8694424302560776E-4</v>
      </c>
      <c r="N205" s="74"/>
      <c r="O205" s="75">
        <f t="shared" si="6"/>
        <v>0</v>
      </c>
      <c r="P205" s="74">
        <v>0</v>
      </c>
      <c r="Q205" s="75">
        <f t="shared" si="7"/>
        <v>0</v>
      </c>
      <c r="R205" s="74"/>
      <c r="S205" s="75">
        <f t="shared" si="8"/>
        <v>0</v>
      </c>
      <c r="T205" s="74"/>
      <c r="U205" s="75">
        <f t="shared" si="9"/>
        <v>0</v>
      </c>
      <c r="V205" s="74"/>
      <c r="W205" s="75">
        <f t="shared" si="10"/>
        <v>0</v>
      </c>
      <c r="X205" s="74"/>
      <c r="Y205" s="75">
        <f t="shared" si="11"/>
        <v>0</v>
      </c>
      <c r="Z205" s="74"/>
      <c r="AA205" s="75">
        <f t="shared" si="12"/>
        <v>0</v>
      </c>
      <c r="AB205" s="74">
        <v>10</v>
      </c>
      <c r="AC205" s="75">
        <f t="shared" si="13"/>
        <v>1.9081784528489105E-4</v>
      </c>
      <c r="AD205" s="74"/>
      <c r="AE205" s="75">
        <f t="shared" si="14"/>
        <v>0</v>
      </c>
      <c r="AF205" s="74"/>
      <c r="AG205" s="75">
        <f t="shared" si="15"/>
        <v>0</v>
      </c>
      <c r="AH205" s="74"/>
      <c r="AI205" s="75">
        <f t="shared" si="16"/>
        <v>0</v>
      </c>
      <c r="AJ205" s="74"/>
      <c r="AK205" s="75">
        <f t="shared" si="17"/>
        <v>0</v>
      </c>
      <c r="AL205" s="74">
        <v>102</v>
      </c>
      <c r="AM205" s="75">
        <f t="shared" si="18"/>
        <v>1.9463420219058886E-3</v>
      </c>
      <c r="AN205" s="74">
        <v>73</v>
      </c>
      <c r="AO205" s="75">
        <f t="shared" si="19"/>
        <v>1.3929702705797046E-3</v>
      </c>
      <c r="AP205" s="74"/>
      <c r="AQ205" s="75">
        <f t="shared" si="20"/>
        <v>0</v>
      </c>
      <c r="AR205" s="74"/>
      <c r="AS205" s="75">
        <f t="shared" si="21"/>
        <v>0</v>
      </c>
      <c r="AT205" s="74"/>
      <c r="AU205" s="75">
        <f t="shared" si="22"/>
        <v>0</v>
      </c>
      <c r="AV205" s="76"/>
      <c r="AW205" s="76"/>
      <c r="AX205" s="76"/>
      <c r="AY205" s="76"/>
      <c r="AZ205" s="76"/>
    </row>
    <row r="206" spans="1:52" ht="13.9">
      <c r="A206" s="136" t="s">
        <v>164</v>
      </c>
      <c r="B206" s="73" t="s">
        <v>134</v>
      </c>
      <c r="C206" s="74">
        <v>125347</v>
      </c>
      <c r="D206" s="74">
        <v>123907</v>
      </c>
      <c r="E206" s="75">
        <f t="shared" si="1"/>
        <v>0.9885118909906101</v>
      </c>
      <c r="F206" s="74">
        <v>1440</v>
      </c>
      <c r="G206" s="75">
        <f t="shared" si="2"/>
        <v>1.1488109009389933E-2</v>
      </c>
      <c r="H206" s="74">
        <v>0</v>
      </c>
      <c r="I206" s="75">
        <f t="shared" si="3"/>
        <v>0</v>
      </c>
      <c r="J206" s="74">
        <v>11</v>
      </c>
      <c r="K206" s="75">
        <f t="shared" si="4"/>
        <v>8.775638826617311E-5</v>
      </c>
      <c r="L206" s="74">
        <v>41</v>
      </c>
      <c r="M206" s="75">
        <f t="shared" si="5"/>
        <v>3.2709199262846337E-4</v>
      </c>
      <c r="N206" s="74"/>
      <c r="O206" s="75">
        <f t="shared" si="6"/>
        <v>0</v>
      </c>
      <c r="P206" s="74">
        <v>0</v>
      </c>
      <c r="Q206" s="75">
        <f t="shared" si="7"/>
        <v>0</v>
      </c>
      <c r="R206" s="74"/>
      <c r="S206" s="75">
        <f t="shared" si="8"/>
        <v>0</v>
      </c>
      <c r="T206" s="74"/>
      <c r="U206" s="75">
        <f t="shared" si="9"/>
        <v>0</v>
      </c>
      <c r="V206" s="74"/>
      <c r="W206" s="75">
        <f t="shared" si="10"/>
        <v>0</v>
      </c>
      <c r="X206" s="74"/>
      <c r="Y206" s="75">
        <f t="shared" si="11"/>
        <v>0</v>
      </c>
      <c r="Z206" s="74"/>
      <c r="AA206" s="75">
        <f t="shared" si="12"/>
        <v>0</v>
      </c>
      <c r="AB206" s="74">
        <v>5</v>
      </c>
      <c r="AC206" s="75">
        <f t="shared" si="13"/>
        <v>3.988926739371505E-5</v>
      </c>
      <c r="AD206" s="74"/>
      <c r="AE206" s="75">
        <f t="shared" si="14"/>
        <v>0</v>
      </c>
      <c r="AF206" s="74"/>
      <c r="AG206" s="75">
        <f t="shared" si="15"/>
        <v>0</v>
      </c>
      <c r="AH206" s="74"/>
      <c r="AI206" s="75">
        <f t="shared" si="16"/>
        <v>0</v>
      </c>
      <c r="AJ206" s="74"/>
      <c r="AK206" s="75">
        <f t="shared" si="17"/>
        <v>0</v>
      </c>
      <c r="AL206" s="74">
        <v>749</v>
      </c>
      <c r="AM206" s="75">
        <f t="shared" si="18"/>
        <v>5.9754122555785143E-3</v>
      </c>
      <c r="AN206" s="74">
        <v>634</v>
      </c>
      <c r="AO206" s="75">
        <f t="shared" si="19"/>
        <v>5.0579591055230676E-3</v>
      </c>
      <c r="AP206" s="74"/>
      <c r="AQ206" s="75">
        <f t="shared" si="20"/>
        <v>0</v>
      </c>
      <c r="AR206" s="74"/>
      <c r="AS206" s="75">
        <f t="shared" si="21"/>
        <v>0</v>
      </c>
      <c r="AT206" s="74"/>
      <c r="AU206" s="75">
        <f t="shared" si="22"/>
        <v>0</v>
      </c>
      <c r="AV206" s="76"/>
      <c r="AW206" s="76"/>
      <c r="AX206" s="76"/>
      <c r="AY206" s="76"/>
      <c r="AZ206" s="76"/>
    </row>
    <row r="207" spans="1:52" ht="13.9">
      <c r="A207" s="14" t="s">
        <v>155</v>
      </c>
      <c r="B207" s="14" t="s">
        <v>32</v>
      </c>
      <c r="C207" s="4">
        <v>348192</v>
      </c>
      <c r="D207" s="4">
        <v>342585</v>
      </c>
      <c r="E207" s="16">
        <f t="shared" si="1"/>
        <v>0.98389681555004138</v>
      </c>
      <c r="F207" s="4">
        <v>5607</v>
      </c>
      <c r="G207" s="16">
        <f t="shared" ref="G207:G315" si="28">F207/C207</f>
        <v>1.6103184449958643E-2</v>
      </c>
      <c r="H207" s="82">
        <v>1368</v>
      </c>
      <c r="I207" s="16">
        <f t="shared" ref="I207:I246" si="29">H207/$F$3</f>
        <v>4.2222222222222223</v>
      </c>
      <c r="J207" s="82">
        <v>183</v>
      </c>
      <c r="K207" s="16">
        <f t="shared" ref="K207:K315" si="30">J207/C207</f>
        <v>5.2557209815274329E-4</v>
      </c>
      <c r="L207" s="82">
        <v>1036</v>
      </c>
      <c r="M207" s="16">
        <f t="shared" ref="M207:M246" si="31">L207/$F$3</f>
        <v>3.1975308641975309</v>
      </c>
      <c r="N207" s="4"/>
      <c r="O207" s="16">
        <f t="shared" ref="O207:O246" si="32">N207/$F$3</f>
        <v>0</v>
      </c>
      <c r="P207" s="4"/>
      <c r="Q207" s="16">
        <f t="shared" ref="Q207:Q246" si="33">P207/$F$3</f>
        <v>0</v>
      </c>
      <c r="R207" s="82">
        <v>1045</v>
      </c>
      <c r="S207" s="16">
        <f t="shared" ref="S207:S246" si="34">R207/$F$3</f>
        <v>3.2253086419753085</v>
      </c>
      <c r="T207" s="4"/>
      <c r="U207" s="16">
        <f t="shared" ref="U207:U246" si="35">T207/$F$3</f>
        <v>0</v>
      </c>
      <c r="V207" s="4"/>
      <c r="W207" s="16">
        <f t="shared" ref="W207:W246" si="36">V207/$F$3</f>
        <v>0</v>
      </c>
      <c r="X207" s="4"/>
      <c r="Y207" s="16">
        <f t="shared" ref="Y207:Y246" si="37">X207/$F$3</f>
        <v>0</v>
      </c>
      <c r="Z207" s="4"/>
      <c r="AA207" s="16">
        <f t="shared" ref="AA207:AA246" si="38">Z207/$F$3</f>
        <v>0</v>
      </c>
      <c r="AB207" s="82">
        <v>110</v>
      </c>
      <c r="AC207" s="16">
        <f t="shared" ref="AC207:AC246" si="39">AB207/$F$3</f>
        <v>0.33950617283950618</v>
      </c>
      <c r="AD207" s="4"/>
      <c r="AE207" s="16">
        <f t="shared" ref="AE207:AE246" si="40">AD207/$F$3</f>
        <v>0</v>
      </c>
      <c r="AF207" s="4"/>
      <c r="AG207" s="16">
        <f t="shared" ref="AG207:AG246" si="41">AF207/$F$3</f>
        <v>0</v>
      </c>
      <c r="AH207" s="4"/>
      <c r="AI207" s="16">
        <f t="shared" ref="AI207:AI246" si="42">AH207/$F$3</f>
        <v>0</v>
      </c>
      <c r="AJ207" s="4"/>
      <c r="AK207" s="16">
        <f t="shared" ref="AK207:AK246" si="43">AJ207/$F$3</f>
        <v>0</v>
      </c>
      <c r="AL207" s="82">
        <v>984</v>
      </c>
      <c r="AM207" s="16">
        <f t="shared" ref="AM207:AM246" si="44">AL207/$F$3</f>
        <v>3.0370370370370372</v>
      </c>
      <c r="AN207" s="4"/>
      <c r="AO207" s="16">
        <f t="shared" ref="AO207:AO246" si="45">AN207/$F$3</f>
        <v>0</v>
      </c>
      <c r="AP207" s="4"/>
      <c r="AQ207" s="16">
        <f t="shared" ref="AQ207:AQ246" si="46">AP207/$F$3</f>
        <v>0</v>
      </c>
      <c r="AR207" s="82">
        <v>728</v>
      </c>
      <c r="AS207" s="16">
        <f t="shared" ref="AS207:AS246" si="47">AR207/$F$3</f>
        <v>2.2469135802469138</v>
      </c>
      <c r="AT207" s="4"/>
      <c r="AU207" s="16">
        <f t="shared" ref="AU207:AU246" si="48">AT207/$F$3</f>
        <v>0</v>
      </c>
      <c r="AV207" s="76"/>
      <c r="AW207" s="76"/>
      <c r="AX207" s="76"/>
      <c r="AY207" s="76"/>
      <c r="AZ207" s="76"/>
    </row>
    <row r="208" spans="1:52" ht="13.9">
      <c r="A208" s="14" t="s">
        <v>151</v>
      </c>
      <c r="B208" s="14" t="s">
        <v>32</v>
      </c>
      <c r="C208" s="4">
        <v>548699</v>
      </c>
      <c r="D208" s="4">
        <v>541466</v>
      </c>
      <c r="E208" s="16">
        <f t="shared" si="1"/>
        <v>0.98681790927266133</v>
      </c>
      <c r="F208" s="4">
        <v>7233</v>
      </c>
      <c r="G208" s="16">
        <f t="shared" si="28"/>
        <v>1.3182090727338669E-2</v>
      </c>
      <c r="H208" s="82">
        <v>103</v>
      </c>
      <c r="I208" s="16">
        <f t="shared" si="29"/>
        <v>0.31790123456790126</v>
      </c>
      <c r="J208" s="82">
        <v>250</v>
      </c>
      <c r="K208" s="16">
        <f t="shared" si="30"/>
        <v>4.5562321053984061E-4</v>
      </c>
      <c r="L208" s="82">
        <v>821</v>
      </c>
      <c r="M208" s="16">
        <f t="shared" si="31"/>
        <v>2.5339506172839505</v>
      </c>
      <c r="N208" s="4"/>
      <c r="O208" s="16">
        <f t="shared" si="32"/>
        <v>0</v>
      </c>
      <c r="P208" s="4"/>
      <c r="Q208" s="16">
        <f t="shared" si="33"/>
        <v>0</v>
      </c>
      <c r="R208" s="82">
        <v>1471</v>
      </c>
      <c r="S208" s="16">
        <f t="shared" si="34"/>
        <v>4.5401234567901234</v>
      </c>
      <c r="T208" s="4"/>
      <c r="U208" s="16">
        <f t="shared" si="35"/>
        <v>0</v>
      </c>
      <c r="V208" s="4"/>
      <c r="W208" s="16">
        <f t="shared" si="36"/>
        <v>0</v>
      </c>
      <c r="X208" s="4"/>
      <c r="Y208" s="16">
        <f t="shared" si="37"/>
        <v>0</v>
      </c>
      <c r="Z208" s="4"/>
      <c r="AA208" s="16">
        <f t="shared" si="38"/>
        <v>0</v>
      </c>
      <c r="AB208" s="82">
        <v>93</v>
      </c>
      <c r="AC208" s="16">
        <f t="shared" si="39"/>
        <v>0.28703703703703703</v>
      </c>
      <c r="AD208" s="4"/>
      <c r="AE208" s="16">
        <f t="shared" si="40"/>
        <v>0</v>
      </c>
      <c r="AF208" s="4"/>
      <c r="AG208" s="16">
        <f t="shared" si="41"/>
        <v>0</v>
      </c>
      <c r="AH208" s="4"/>
      <c r="AI208" s="16">
        <f t="shared" si="42"/>
        <v>0</v>
      </c>
      <c r="AJ208" s="4"/>
      <c r="AK208" s="16">
        <f t="shared" si="43"/>
        <v>0</v>
      </c>
      <c r="AL208" s="82">
        <v>93</v>
      </c>
      <c r="AM208" s="16">
        <f t="shared" si="44"/>
        <v>0.28703703703703703</v>
      </c>
      <c r="AN208" s="4"/>
      <c r="AO208" s="16">
        <f t="shared" si="45"/>
        <v>0</v>
      </c>
      <c r="AP208" s="4"/>
      <c r="AQ208" s="16">
        <f t="shared" si="46"/>
        <v>0</v>
      </c>
      <c r="AR208" s="82">
        <v>4402</v>
      </c>
      <c r="AS208" s="16">
        <f t="shared" si="47"/>
        <v>13.586419753086419</v>
      </c>
      <c r="AT208" s="4"/>
      <c r="AU208" s="16">
        <f t="shared" si="48"/>
        <v>0</v>
      </c>
      <c r="AV208" s="76"/>
      <c r="AW208" s="76"/>
      <c r="AX208" s="76"/>
      <c r="AY208" s="76"/>
      <c r="AZ208" s="76"/>
    </row>
    <row r="209" spans="1:52" ht="13.9">
      <c r="A209" s="14" t="s">
        <v>161</v>
      </c>
      <c r="B209" s="14" t="s">
        <v>32</v>
      </c>
      <c r="C209" s="4">
        <v>104520</v>
      </c>
      <c r="D209" s="4">
        <v>102105</v>
      </c>
      <c r="E209" s="16">
        <f t="shared" si="1"/>
        <v>0.97689437428243397</v>
      </c>
      <c r="F209" s="4">
        <v>2415</v>
      </c>
      <c r="G209" s="16">
        <f t="shared" si="28"/>
        <v>2.3105625717566015E-2</v>
      </c>
      <c r="H209" s="82">
        <v>5</v>
      </c>
      <c r="I209" s="16">
        <f t="shared" si="29"/>
        <v>1.5432098765432098E-2</v>
      </c>
      <c r="J209" s="82">
        <v>75</v>
      </c>
      <c r="K209" s="16">
        <f t="shared" si="30"/>
        <v>7.175660160734788E-4</v>
      </c>
      <c r="L209" s="82">
        <v>445</v>
      </c>
      <c r="M209" s="16">
        <f t="shared" si="31"/>
        <v>1.3734567901234569</v>
      </c>
      <c r="N209" s="4"/>
      <c r="O209" s="16">
        <f t="shared" si="32"/>
        <v>0</v>
      </c>
      <c r="P209" s="4"/>
      <c r="Q209" s="16">
        <f t="shared" si="33"/>
        <v>0</v>
      </c>
      <c r="R209" s="82">
        <v>373</v>
      </c>
      <c r="S209" s="16">
        <f t="shared" si="34"/>
        <v>1.1512345679012346</v>
      </c>
      <c r="T209" s="4"/>
      <c r="U209" s="16">
        <f t="shared" si="35"/>
        <v>0</v>
      </c>
      <c r="V209" s="4"/>
      <c r="W209" s="16">
        <f t="shared" si="36"/>
        <v>0</v>
      </c>
      <c r="X209" s="4"/>
      <c r="Y209" s="16">
        <f t="shared" si="37"/>
        <v>0</v>
      </c>
      <c r="Z209" s="4"/>
      <c r="AA209" s="16">
        <f t="shared" si="38"/>
        <v>0</v>
      </c>
      <c r="AB209" s="82">
        <v>6</v>
      </c>
      <c r="AC209" s="16">
        <f t="shared" si="39"/>
        <v>1.8518518518518517E-2</v>
      </c>
      <c r="AD209" s="4"/>
      <c r="AE209" s="16">
        <f t="shared" si="40"/>
        <v>0</v>
      </c>
      <c r="AF209" s="4"/>
      <c r="AG209" s="16">
        <f t="shared" si="41"/>
        <v>0</v>
      </c>
      <c r="AH209" s="4"/>
      <c r="AI209" s="16">
        <f t="shared" si="42"/>
        <v>0</v>
      </c>
      <c r="AJ209" s="4"/>
      <c r="AK209" s="16">
        <f t="shared" si="43"/>
        <v>0</v>
      </c>
      <c r="AL209" s="82">
        <v>391</v>
      </c>
      <c r="AM209" s="16">
        <f t="shared" si="44"/>
        <v>1.2067901234567902</v>
      </c>
      <c r="AN209" s="4"/>
      <c r="AO209" s="16">
        <f t="shared" si="45"/>
        <v>0</v>
      </c>
      <c r="AP209" s="4"/>
      <c r="AQ209" s="16">
        <f t="shared" si="46"/>
        <v>0</v>
      </c>
      <c r="AR209" s="82">
        <v>1113</v>
      </c>
      <c r="AS209" s="16">
        <f t="shared" si="47"/>
        <v>3.4351851851851851</v>
      </c>
      <c r="AT209" s="4"/>
      <c r="AU209" s="16">
        <f t="shared" si="48"/>
        <v>0</v>
      </c>
      <c r="AV209" s="76"/>
      <c r="AW209" s="76"/>
      <c r="AX209" s="76"/>
      <c r="AY209" s="76"/>
      <c r="AZ209" s="76"/>
    </row>
    <row r="210" spans="1:52" ht="13.9">
      <c r="A210" s="14" t="s">
        <v>157</v>
      </c>
      <c r="B210" s="14" t="s">
        <v>32</v>
      </c>
      <c r="C210" s="4"/>
      <c r="D210" s="4"/>
      <c r="E210" s="16">
        <v>0</v>
      </c>
      <c r="F210" s="4"/>
      <c r="G210" s="16" t="e">
        <f t="shared" si="28"/>
        <v>#DIV/0!</v>
      </c>
      <c r="H210" s="82">
        <v>0</v>
      </c>
      <c r="I210" s="16">
        <f t="shared" si="29"/>
        <v>0</v>
      </c>
      <c r="J210" s="82">
        <v>0</v>
      </c>
      <c r="K210" s="16" t="e">
        <f t="shared" si="30"/>
        <v>#DIV/0!</v>
      </c>
      <c r="L210" s="82">
        <v>0</v>
      </c>
      <c r="M210" s="16">
        <f t="shared" si="31"/>
        <v>0</v>
      </c>
      <c r="N210" s="4"/>
      <c r="O210" s="16">
        <f t="shared" si="32"/>
        <v>0</v>
      </c>
      <c r="P210" s="4"/>
      <c r="Q210" s="16">
        <f t="shared" si="33"/>
        <v>0</v>
      </c>
      <c r="R210" s="82">
        <v>0</v>
      </c>
      <c r="S210" s="16">
        <f t="shared" si="34"/>
        <v>0</v>
      </c>
      <c r="T210" s="4"/>
      <c r="U210" s="16">
        <f t="shared" si="35"/>
        <v>0</v>
      </c>
      <c r="V210" s="4"/>
      <c r="W210" s="16">
        <f t="shared" si="36"/>
        <v>0</v>
      </c>
      <c r="X210" s="4"/>
      <c r="Y210" s="16">
        <f t="shared" si="37"/>
        <v>0</v>
      </c>
      <c r="Z210" s="4"/>
      <c r="AA210" s="16">
        <f t="shared" si="38"/>
        <v>0</v>
      </c>
      <c r="AB210" s="82">
        <v>0</v>
      </c>
      <c r="AC210" s="16">
        <f t="shared" si="39"/>
        <v>0</v>
      </c>
      <c r="AD210" s="4"/>
      <c r="AE210" s="16">
        <f t="shared" si="40"/>
        <v>0</v>
      </c>
      <c r="AF210" s="4"/>
      <c r="AG210" s="16">
        <f t="shared" si="41"/>
        <v>0</v>
      </c>
      <c r="AH210" s="4"/>
      <c r="AI210" s="16">
        <f t="shared" si="42"/>
        <v>0</v>
      </c>
      <c r="AJ210" s="4"/>
      <c r="AK210" s="16">
        <f t="shared" si="43"/>
        <v>0</v>
      </c>
      <c r="AL210" s="82">
        <v>0</v>
      </c>
      <c r="AM210" s="16">
        <f t="shared" si="44"/>
        <v>0</v>
      </c>
      <c r="AN210" s="4"/>
      <c r="AO210" s="16">
        <f t="shared" si="45"/>
        <v>0</v>
      </c>
      <c r="AP210" s="4"/>
      <c r="AQ210" s="16">
        <f t="shared" si="46"/>
        <v>0</v>
      </c>
      <c r="AR210" s="82">
        <v>0</v>
      </c>
      <c r="AS210" s="16">
        <f t="shared" si="47"/>
        <v>0</v>
      </c>
      <c r="AT210" s="4"/>
      <c r="AU210" s="16">
        <f t="shared" si="48"/>
        <v>0</v>
      </c>
      <c r="AV210" s="76"/>
      <c r="AW210" s="76"/>
      <c r="AX210" s="76"/>
      <c r="AY210" s="76"/>
      <c r="AZ210" s="76"/>
    </row>
    <row r="211" spans="1:52" ht="13.9">
      <c r="A211" s="14" t="s">
        <v>154</v>
      </c>
      <c r="B211" s="14" t="s">
        <v>32</v>
      </c>
      <c r="C211" s="4">
        <v>165540</v>
      </c>
      <c r="D211" s="4">
        <v>164426</v>
      </c>
      <c r="E211" s="16">
        <f>D211/C211</f>
        <v>0.9932705086383955</v>
      </c>
      <c r="F211" s="4">
        <v>1114</v>
      </c>
      <c r="G211" s="16">
        <f t="shared" si="28"/>
        <v>6.7294913616044458E-3</v>
      </c>
      <c r="H211" s="82">
        <v>0</v>
      </c>
      <c r="I211" s="16">
        <f t="shared" si="29"/>
        <v>0</v>
      </c>
      <c r="J211" s="82">
        <v>71</v>
      </c>
      <c r="K211" s="16">
        <f t="shared" si="30"/>
        <v>4.2889935967137851E-4</v>
      </c>
      <c r="L211" s="82">
        <v>67</v>
      </c>
      <c r="M211" s="16">
        <f t="shared" si="31"/>
        <v>0.20679012345679013</v>
      </c>
      <c r="N211" s="4"/>
      <c r="O211" s="16">
        <f t="shared" si="32"/>
        <v>0</v>
      </c>
      <c r="P211" s="4"/>
      <c r="Q211" s="16">
        <f t="shared" si="33"/>
        <v>0</v>
      </c>
      <c r="R211" s="82">
        <v>367</v>
      </c>
      <c r="S211" s="16">
        <f t="shared" si="34"/>
        <v>1.132716049382716</v>
      </c>
      <c r="T211" s="4"/>
      <c r="U211" s="16">
        <f t="shared" si="35"/>
        <v>0</v>
      </c>
      <c r="V211" s="4"/>
      <c r="W211" s="16">
        <f t="shared" si="36"/>
        <v>0</v>
      </c>
      <c r="X211" s="4"/>
      <c r="Y211" s="16">
        <f t="shared" si="37"/>
        <v>0</v>
      </c>
      <c r="Z211" s="4"/>
      <c r="AA211" s="16">
        <f t="shared" si="38"/>
        <v>0</v>
      </c>
      <c r="AB211" s="82">
        <v>9</v>
      </c>
      <c r="AC211" s="16">
        <f t="shared" si="39"/>
        <v>2.7777777777777776E-2</v>
      </c>
      <c r="AD211" s="4"/>
      <c r="AE211" s="16">
        <f t="shared" si="40"/>
        <v>0</v>
      </c>
      <c r="AF211" s="4"/>
      <c r="AG211" s="16">
        <f t="shared" si="41"/>
        <v>0</v>
      </c>
      <c r="AH211" s="4"/>
      <c r="AI211" s="16">
        <f t="shared" si="42"/>
        <v>0</v>
      </c>
      <c r="AJ211" s="4"/>
      <c r="AK211" s="16">
        <f t="shared" si="43"/>
        <v>0</v>
      </c>
      <c r="AL211" s="82">
        <v>321</v>
      </c>
      <c r="AM211" s="16">
        <f t="shared" si="44"/>
        <v>0.9907407407407407</v>
      </c>
      <c r="AN211" s="4"/>
      <c r="AO211" s="16">
        <f t="shared" si="45"/>
        <v>0</v>
      </c>
      <c r="AP211" s="4"/>
      <c r="AQ211" s="16">
        <f t="shared" si="46"/>
        <v>0</v>
      </c>
      <c r="AR211" s="82">
        <v>291</v>
      </c>
      <c r="AS211" s="16">
        <f t="shared" si="47"/>
        <v>0.89814814814814814</v>
      </c>
      <c r="AT211" s="4"/>
      <c r="AU211" s="16">
        <f t="shared" si="48"/>
        <v>0</v>
      </c>
      <c r="AV211" s="76"/>
      <c r="AW211" s="76"/>
      <c r="AX211" s="76"/>
      <c r="AY211" s="76"/>
      <c r="AZ211" s="76"/>
    </row>
    <row r="212" spans="1:52" ht="13.9">
      <c r="A212" s="14" t="s">
        <v>152</v>
      </c>
      <c r="B212" s="14" t="s">
        <v>32</v>
      </c>
      <c r="C212" s="4"/>
      <c r="D212" s="4"/>
      <c r="E212" s="16">
        <v>0</v>
      </c>
      <c r="F212" s="4"/>
      <c r="G212" s="16" t="e">
        <f t="shared" si="28"/>
        <v>#DIV/0!</v>
      </c>
      <c r="H212" s="82">
        <v>0</v>
      </c>
      <c r="I212" s="16">
        <f t="shared" si="29"/>
        <v>0</v>
      </c>
      <c r="J212" s="82">
        <v>0</v>
      </c>
      <c r="K212" s="16" t="e">
        <f t="shared" si="30"/>
        <v>#DIV/0!</v>
      </c>
      <c r="L212" s="82">
        <v>0</v>
      </c>
      <c r="M212" s="16">
        <f t="shared" si="31"/>
        <v>0</v>
      </c>
      <c r="N212" s="4"/>
      <c r="O212" s="16">
        <f t="shared" si="32"/>
        <v>0</v>
      </c>
      <c r="P212" s="4"/>
      <c r="Q212" s="16">
        <f t="shared" si="33"/>
        <v>0</v>
      </c>
      <c r="R212" s="82">
        <v>0</v>
      </c>
      <c r="S212" s="16">
        <f t="shared" si="34"/>
        <v>0</v>
      </c>
      <c r="T212" s="4"/>
      <c r="U212" s="16">
        <f t="shared" si="35"/>
        <v>0</v>
      </c>
      <c r="V212" s="4"/>
      <c r="W212" s="16">
        <f t="shared" si="36"/>
        <v>0</v>
      </c>
      <c r="X212" s="4"/>
      <c r="Y212" s="16">
        <f t="shared" si="37"/>
        <v>0</v>
      </c>
      <c r="Z212" s="4"/>
      <c r="AA212" s="16">
        <f t="shared" si="38"/>
        <v>0</v>
      </c>
      <c r="AB212" s="82">
        <v>0</v>
      </c>
      <c r="AC212" s="16">
        <f t="shared" si="39"/>
        <v>0</v>
      </c>
      <c r="AD212" s="4"/>
      <c r="AE212" s="16">
        <f t="shared" si="40"/>
        <v>0</v>
      </c>
      <c r="AF212" s="4"/>
      <c r="AG212" s="16">
        <f t="shared" si="41"/>
        <v>0</v>
      </c>
      <c r="AH212" s="4"/>
      <c r="AI212" s="16">
        <f t="shared" si="42"/>
        <v>0</v>
      </c>
      <c r="AJ212" s="4"/>
      <c r="AK212" s="16">
        <f t="shared" si="43"/>
        <v>0</v>
      </c>
      <c r="AL212" s="82">
        <v>0</v>
      </c>
      <c r="AM212" s="16">
        <f t="shared" si="44"/>
        <v>0</v>
      </c>
      <c r="AN212" s="4"/>
      <c r="AO212" s="16">
        <f t="shared" si="45"/>
        <v>0</v>
      </c>
      <c r="AP212" s="4"/>
      <c r="AQ212" s="16">
        <f t="shared" si="46"/>
        <v>0</v>
      </c>
      <c r="AR212" s="82">
        <v>0</v>
      </c>
      <c r="AS212" s="16">
        <f t="shared" si="47"/>
        <v>0</v>
      </c>
      <c r="AT212" s="4"/>
      <c r="AU212" s="16">
        <f t="shared" si="48"/>
        <v>0</v>
      </c>
      <c r="AV212" s="76"/>
      <c r="AW212" s="76"/>
      <c r="AX212" s="76"/>
      <c r="AY212" s="76"/>
      <c r="AZ212" s="76"/>
    </row>
    <row r="213" spans="1:52" ht="13.9">
      <c r="A213" s="14" t="s">
        <v>158</v>
      </c>
      <c r="B213" s="14" t="s">
        <v>32</v>
      </c>
      <c r="C213" s="4">
        <v>137066</v>
      </c>
      <c r="D213" s="4">
        <v>135434</v>
      </c>
      <c r="E213" s="16">
        <f t="shared" ref="E213:E315" si="49">D213/C213</f>
        <v>0.98809332730217558</v>
      </c>
      <c r="F213" s="4">
        <v>1632</v>
      </c>
      <c r="G213" s="16">
        <f t="shared" si="28"/>
        <v>1.1906672697824406E-2</v>
      </c>
      <c r="H213" s="82">
        <v>105</v>
      </c>
      <c r="I213" s="16">
        <f t="shared" si="29"/>
        <v>0.32407407407407407</v>
      </c>
      <c r="J213" s="82">
        <v>67</v>
      </c>
      <c r="K213" s="16">
        <f t="shared" si="30"/>
        <v>4.8881560707980101E-4</v>
      </c>
      <c r="L213" s="82">
        <v>358</v>
      </c>
      <c r="M213" s="16">
        <f t="shared" si="31"/>
        <v>1.1049382716049383</v>
      </c>
      <c r="N213" s="4"/>
      <c r="O213" s="16">
        <f t="shared" si="32"/>
        <v>0</v>
      </c>
      <c r="P213" s="4"/>
      <c r="Q213" s="16">
        <f t="shared" si="33"/>
        <v>0</v>
      </c>
      <c r="R213" s="82">
        <v>613</v>
      </c>
      <c r="S213" s="16">
        <f t="shared" si="34"/>
        <v>1.8919753086419753</v>
      </c>
      <c r="T213" s="4"/>
      <c r="U213" s="16">
        <f t="shared" si="35"/>
        <v>0</v>
      </c>
      <c r="V213" s="4"/>
      <c r="W213" s="16">
        <f t="shared" si="36"/>
        <v>0</v>
      </c>
      <c r="X213" s="4"/>
      <c r="Y213" s="16">
        <f t="shared" si="37"/>
        <v>0</v>
      </c>
      <c r="Z213" s="4"/>
      <c r="AA213" s="16">
        <f t="shared" si="38"/>
        <v>0</v>
      </c>
      <c r="AB213" s="82">
        <v>2</v>
      </c>
      <c r="AC213" s="16">
        <f t="shared" si="39"/>
        <v>6.1728395061728392E-3</v>
      </c>
      <c r="AD213" s="4"/>
      <c r="AE213" s="16">
        <f t="shared" si="40"/>
        <v>0</v>
      </c>
      <c r="AF213" s="4"/>
      <c r="AG213" s="16">
        <f t="shared" si="41"/>
        <v>0</v>
      </c>
      <c r="AH213" s="4"/>
      <c r="AI213" s="16">
        <f t="shared" si="42"/>
        <v>0</v>
      </c>
      <c r="AJ213" s="4"/>
      <c r="AK213" s="16">
        <f t="shared" si="43"/>
        <v>0</v>
      </c>
      <c r="AL213" s="82">
        <v>52</v>
      </c>
      <c r="AM213" s="16">
        <f t="shared" si="44"/>
        <v>0.16049382716049382</v>
      </c>
      <c r="AN213" s="4"/>
      <c r="AO213" s="16">
        <f t="shared" si="45"/>
        <v>0</v>
      </c>
      <c r="AP213" s="4"/>
      <c r="AQ213" s="16">
        <f t="shared" si="46"/>
        <v>0</v>
      </c>
      <c r="AR213" s="82">
        <v>437</v>
      </c>
      <c r="AS213" s="16">
        <f t="shared" si="47"/>
        <v>1.3487654320987654</v>
      </c>
      <c r="AT213" s="4"/>
      <c r="AU213" s="16">
        <f t="shared" si="48"/>
        <v>0</v>
      </c>
      <c r="AV213" s="76"/>
      <c r="AW213" s="76"/>
      <c r="AX213" s="76"/>
      <c r="AY213" s="76"/>
      <c r="AZ213" s="76"/>
    </row>
    <row r="214" spans="1:52" ht="13.9">
      <c r="A214" s="14" t="s">
        <v>159</v>
      </c>
      <c r="B214" s="14" t="s">
        <v>32</v>
      </c>
      <c r="C214" s="4">
        <v>692025</v>
      </c>
      <c r="D214" s="4">
        <v>685418</v>
      </c>
      <c r="E214" s="16">
        <f t="shared" si="49"/>
        <v>0.99045265705718721</v>
      </c>
      <c r="F214" s="4">
        <v>6607</v>
      </c>
      <c r="G214" s="16">
        <f t="shared" si="28"/>
        <v>9.5473429428127605E-3</v>
      </c>
      <c r="H214" s="82">
        <v>146</v>
      </c>
      <c r="I214" s="16">
        <f t="shared" si="29"/>
        <v>0.45061728395061729</v>
      </c>
      <c r="J214" s="82">
        <v>17</v>
      </c>
      <c r="K214" s="16">
        <f t="shared" si="30"/>
        <v>2.4565586503377768E-5</v>
      </c>
      <c r="L214" s="82">
        <v>2087</v>
      </c>
      <c r="M214" s="16">
        <f t="shared" si="31"/>
        <v>6.4413580246913584</v>
      </c>
      <c r="N214" s="4"/>
      <c r="O214" s="16">
        <f t="shared" si="32"/>
        <v>0</v>
      </c>
      <c r="P214" s="4"/>
      <c r="Q214" s="16">
        <f t="shared" si="33"/>
        <v>0</v>
      </c>
      <c r="R214" s="82">
        <v>2140</v>
      </c>
      <c r="S214" s="16">
        <f t="shared" si="34"/>
        <v>6.6049382716049383</v>
      </c>
      <c r="T214" s="4"/>
      <c r="U214" s="16">
        <f t="shared" si="35"/>
        <v>0</v>
      </c>
      <c r="V214" s="4"/>
      <c r="W214" s="16">
        <f t="shared" si="36"/>
        <v>0</v>
      </c>
      <c r="X214" s="4"/>
      <c r="Y214" s="16">
        <f t="shared" si="37"/>
        <v>0</v>
      </c>
      <c r="Z214" s="4"/>
      <c r="AA214" s="16">
        <f t="shared" si="38"/>
        <v>0</v>
      </c>
      <c r="AB214" s="82">
        <v>1</v>
      </c>
      <c r="AC214" s="16">
        <f t="shared" si="39"/>
        <v>3.0864197530864196E-3</v>
      </c>
      <c r="AD214" s="4"/>
      <c r="AE214" s="16">
        <f t="shared" si="40"/>
        <v>0</v>
      </c>
      <c r="AF214" s="4"/>
      <c r="AG214" s="16">
        <f t="shared" si="41"/>
        <v>0</v>
      </c>
      <c r="AH214" s="4"/>
      <c r="AI214" s="16">
        <f t="shared" si="42"/>
        <v>0</v>
      </c>
      <c r="AJ214" s="4"/>
      <c r="AK214" s="16">
        <f t="shared" si="43"/>
        <v>0</v>
      </c>
      <c r="AL214" s="82">
        <v>158</v>
      </c>
      <c r="AM214" s="16">
        <f t="shared" si="44"/>
        <v>0.48765432098765432</v>
      </c>
      <c r="AN214" s="4"/>
      <c r="AO214" s="16">
        <f t="shared" si="45"/>
        <v>0</v>
      </c>
      <c r="AP214" s="4"/>
      <c r="AQ214" s="16">
        <f t="shared" si="46"/>
        <v>0</v>
      </c>
      <c r="AR214" s="82">
        <v>2058</v>
      </c>
      <c r="AS214" s="16">
        <f t="shared" si="47"/>
        <v>6.3518518518518521</v>
      </c>
      <c r="AT214" s="4"/>
      <c r="AU214" s="16">
        <f t="shared" si="48"/>
        <v>0</v>
      </c>
      <c r="AV214" s="76"/>
      <c r="AW214" s="76"/>
      <c r="AX214" s="76"/>
      <c r="AY214" s="76"/>
      <c r="AZ214" s="76"/>
    </row>
    <row r="215" spans="1:52" ht="13.9">
      <c r="A215" s="14" t="s">
        <v>164</v>
      </c>
      <c r="B215" s="14" t="s">
        <v>32</v>
      </c>
      <c r="C215" s="4">
        <v>15416</v>
      </c>
      <c r="D215" s="4">
        <v>15215</v>
      </c>
      <c r="E215" s="16">
        <f t="shared" si="49"/>
        <v>0.98696159833938768</v>
      </c>
      <c r="F215" s="4">
        <v>201</v>
      </c>
      <c r="G215" s="16">
        <f t="shared" si="28"/>
        <v>1.3038401660612351E-2</v>
      </c>
      <c r="H215" s="82">
        <v>13</v>
      </c>
      <c r="I215" s="16">
        <f t="shared" si="29"/>
        <v>4.0123456790123455E-2</v>
      </c>
      <c r="J215" s="82">
        <v>2</v>
      </c>
      <c r="K215" s="16">
        <f t="shared" si="30"/>
        <v>1.2973533990659055E-4</v>
      </c>
      <c r="L215" s="82">
        <v>39</v>
      </c>
      <c r="M215" s="16">
        <f t="shared" si="31"/>
        <v>0.12037037037037036</v>
      </c>
      <c r="N215" s="4"/>
      <c r="O215" s="16">
        <f t="shared" si="32"/>
        <v>0</v>
      </c>
      <c r="P215" s="4"/>
      <c r="Q215" s="16">
        <f t="shared" si="33"/>
        <v>0</v>
      </c>
      <c r="R215" s="82">
        <v>0</v>
      </c>
      <c r="S215" s="16">
        <f t="shared" si="34"/>
        <v>0</v>
      </c>
      <c r="T215" s="4"/>
      <c r="U215" s="16">
        <f t="shared" si="35"/>
        <v>0</v>
      </c>
      <c r="V215" s="4"/>
      <c r="W215" s="16">
        <f t="shared" si="36"/>
        <v>0</v>
      </c>
      <c r="X215" s="4"/>
      <c r="Y215" s="16">
        <f t="shared" si="37"/>
        <v>0</v>
      </c>
      <c r="Z215" s="4"/>
      <c r="AA215" s="16">
        <f t="shared" si="38"/>
        <v>0</v>
      </c>
      <c r="AB215" s="82">
        <v>0</v>
      </c>
      <c r="AC215" s="16">
        <f t="shared" si="39"/>
        <v>0</v>
      </c>
      <c r="AD215" s="4"/>
      <c r="AE215" s="16">
        <f t="shared" si="40"/>
        <v>0</v>
      </c>
      <c r="AF215" s="4"/>
      <c r="AG215" s="16">
        <f t="shared" si="41"/>
        <v>0</v>
      </c>
      <c r="AH215" s="4"/>
      <c r="AI215" s="16">
        <f t="shared" si="42"/>
        <v>0</v>
      </c>
      <c r="AJ215" s="4"/>
      <c r="AK215" s="16">
        <f t="shared" si="43"/>
        <v>0</v>
      </c>
      <c r="AL215" s="82">
        <v>116</v>
      </c>
      <c r="AM215" s="16">
        <f t="shared" si="44"/>
        <v>0.35802469135802467</v>
      </c>
      <c r="AN215" s="4"/>
      <c r="AO215" s="16">
        <f t="shared" si="45"/>
        <v>0</v>
      </c>
      <c r="AP215" s="4"/>
      <c r="AQ215" s="16">
        <f t="shared" si="46"/>
        <v>0</v>
      </c>
      <c r="AR215" s="82">
        <v>31</v>
      </c>
      <c r="AS215" s="16">
        <f t="shared" si="47"/>
        <v>9.5679012345679007E-2</v>
      </c>
      <c r="AT215" s="4"/>
      <c r="AU215" s="16">
        <f t="shared" si="48"/>
        <v>0</v>
      </c>
      <c r="AV215" s="76"/>
      <c r="AW215" s="76"/>
      <c r="AX215" s="76"/>
      <c r="AY215" s="76"/>
      <c r="AZ215" s="76"/>
    </row>
    <row r="216" spans="1:52" ht="13.9">
      <c r="A216" s="14" t="s">
        <v>163</v>
      </c>
      <c r="B216" s="14" t="s">
        <v>32</v>
      </c>
      <c r="C216" s="4">
        <v>0</v>
      </c>
      <c r="D216" s="4">
        <v>0</v>
      </c>
      <c r="E216" s="16" t="e">
        <f t="shared" si="49"/>
        <v>#DIV/0!</v>
      </c>
      <c r="F216" s="4">
        <v>0</v>
      </c>
      <c r="G216" s="16" t="e">
        <f t="shared" si="28"/>
        <v>#DIV/0!</v>
      </c>
      <c r="H216" s="82">
        <v>0</v>
      </c>
      <c r="I216" s="16">
        <f t="shared" si="29"/>
        <v>0</v>
      </c>
      <c r="J216" s="82">
        <v>0</v>
      </c>
      <c r="K216" s="16" t="e">
        <f t="shared" si="30"/>
        <v>#DIV/0!</v>
      </c>
      <c r="L216" s="82">
        <v>0</v>
      </c>
      <c r="M216" s="16">
        <f t="shared" si="31"/>
        <v>0</v>
      </c>
      <c r="N216" s="4"/>
      <c r="O216" s="16">
        <f t="shared" si="32"/>
        <v>0</v>
      </c>
      <c r="P216" s="4"/>
      <c r="Q216" s="16">
        <f t="shared" si="33"/>
        <v>0</v>
      </c>
      <c r="R216" s="82">
        <v>0</v>
      </c>
      <c r="S216" s="16">
        <f t="shared" si="34"/>
        <v>0</v>
      </c>
      <c r="T216" s="4"/>
      <c r="U216" s="16">
        <f t="shared" si="35"/>
        <v>0</v>
      </c>
      <c r="V216" s="4"/>
      <c r="W216" s="16">
        <f t="shared" si="36"/>
        <v>0</v>
      </c>
      <c r="X216" s="4"/>
      <c r="Y216" s="16">
        <f t="shared" si="37"/>
        <v>0</v>
      </c>
      <c r="Z216" s="4"/>
      <c r="AA216" s="16">
        <f t="shared" si="38"/>
        <v>0</v>
      </c>
      <c r="AB216" s="82">
        <v>0</v>
      </c>
      <c r="AC216" s="16">
        <f t="shared" si="39"/>
        <v>0</v>
      </c>
      <c r="AD216" s="4"/>
      <c r="AE216" s="16">
        <f t="shared" si="40"/>
        <v>0</v>
      </c>
      <c r="AF216" s="4"/>
      <c r="AG216" s="16">
        <f t="shared" si="41"/>
        <v>0</v>
      </c>
      <c r="AH216" s="4"/>
      <c r="AI216" s="16">
        <f t="shared" si="42"/>
        <v>0</v>
      </c>
      <c r="AJ216" s="4"/>
      <c r="AK216" s="16">
        <f t="shared" si="43"/>
        <v>0</v>
      </c>
      <c r="AL216" s="82">
        <v>0</v>
      </c>
      <c r="AM216" s="16">
        <f t="shared" si="44"/>
        <v>0</v>
      </c>
      <c r="AN216" s="4"/>
      <c r="AO216" s="16">
        <f t="shared" si="45"/>
        <v>0</v>
      </c>
      <c r="AP216" s="4"/>
      <c r="AQ216" s="16">
        <f t="shared" si="46"/>
        <v>0</v>
      </c>
      <c r="AR216" s="82">
        <v>0</v>
      </c>
      <c r="AS216" s="16">
        <f t="shared" si="47"/>
        <v>0</v>
      </c>
      <c r="AT216" s="4"/>
      <c r="AU216" s="16">
        <f t="shared" si="48"/>
        <v>0</v>
      </c>
      <c r="AV216" s="76"/>
      <c r="AW216" s="76"/>
      <c r="AX216" s="76"/>
      <c r="AY216" s="76"/>
      <c r="AZ216" s="76"/>
    </row>
    <row r="217" spans="1:52" ht="13.9">
      <c r="A217" s="14" t="s">
        <v>162</v>
      </c>
      <c r="B217" s="14" t="s">
        <v>32</v>
      </c>
      <c r="C217" s="4">
        <v>48289</v>
      </c>
      <c r="D217" s="4">
        <v>47859</v>
      </c>
      <c r="E217" s="16">
        <f t="shared" si="49"/>
        <v>0.99109528049866424</v>
      </c>
      <c r="F217" s="4">
        <v>430</v>
      </c>
      <c r="G217" s="16">
        <f t="shared" si="28"/>
        <v>8.9047195013357075E-3</v>
      </c>
      <c r="H217" s="82">
        <v>0</v>
      </c>
      <c r="I217" s="16">
        <f t="shared" si="29"/>
        <v>0</v>
      </c>
      <c r="J217" s="82">
        <v>24</v>
      </c>
      <c r="K217" s="16">
        <f t="shared" si="30"/>
        <v>4.9700760007455119E-4</v>
      </c>
      <c r="L217" s="82">
        <v>5</v>
      </c>
      <c r="M217" s="16">
        <f t="shared" si="31"/>
        <v>1.5432098765432098E-2</v>
      </c>
      <c r="N217" s="4"/>
      <c r="O217" s="16">
        <f t="shared" si="32"/>
        <v>0</v>
      </c>
      <c r="P217" s="4"/>
      <c r="Q217" s="16">
        <f t="shared" si="33"/>
        <v>0</v>
      </c>
      <c r="R217" s="82">
        <v>216</v>
      </c>
      <c r="S217" s="16">
        <f t="shared" si="34"/>
        <v>0.66666666666666663</v>
      </c>
      <c r="T217" s="4"/>
      <c r="U217" s="16">
        <f t="shared" si="35"/>
        <v>0</v>
      </c>
      <c r="V217" s="4"/>
      <c r="W217" s="16">
        <f t="shared" si="36"/>
        <v>0</v>
      </c>
      <c r="X217" s="4"/>
      <c r="Y217" s="16">
        <f t="shared" si="37"/>
        <v>0</v>
      </c>
      <c r="Z217" s="4"/>
      <c r="AA217" s="16">
        <f t="shared" si="38"/>
        <v>0</v>
      </c>
      <c r="AB217" s="82">
        <v>17</v>
      </c>
      <c r="AC217" s="16">
        <f t="shared" si="39"/>
        <v>5.2469135802469133E-2</v>
      </c>
      <c r="AD217" s="4"/>
      <c r="AE217" s="16">
        <f t="shared" si="40"/>
        <v>0</v>
      </c>
      <c r="AF217" s="4"/>
      <c r="AG217" s="16">
        <f t="shared" si="41"/>
        <v>0</v>
      </c>
      <c r="AH217" s="4"/>
      <c r="AI217" s="16">
        <f t="shared" si="42"/>
        <v>0</v>
      </c>
      <c r="AJ217" s="4"/>
      <c r="AK217" s="16">
        <f t="shared" si="43"/>
        <v>0</v>
      </c>
      <c r="AL217" s="82">
        <v>16</v>
      </c>
      <c r="AM217" s="16">
        <f t="shared" si="44"/>
        <v>4.9382716049382713E-2</v>
      </c>
      <c r="AN217" s="4"/>
      <c r="AO217" s="16">
        <f t="shared" si="45"/>
        <v>0</v>
      </c>
      <c r="AP217" s="4"/>
      <c r="AQ217" s="16">
        <f t="shared" si="46"/>
        <v>0</v>
      </c>
      <c r="AR217" s="82">
        <v>152</v>
      </c>
      <c r="AS217" s="16">
        <f t="shared" si="47"/>
        <v>0.46913580246913578</v>
      </c>
      <c r="AT217" s="4"/>
      <c r="AU217" s="16">
        <f t="shared" si="48"/>
        <v>0</v>
      </c>
      <c r="AV217" s="76"/>
      <c r="AW217" s="76"/>
      <c r="AX217" s="76"/>
      <c r="AY217" s="76"/>
      <c r="AZ217" s="76"/>
    </row>
    <row r="218" spans="1:52" ht="13.9">
      <c r="A218" s="14" t="s">
        <v>128</v>
      </c>
      <c r="B218" s="14" t="s">
        <v>32</v>
      </c>
      <c r="C218" s="74">
        <v>304516</v>
      </c>
      <c r="D218" s="4">
        <f t="shared" ref="D218:D233" si="50">C218-F218</f>
        <v>302789</v>
      </c>
      <c r="E218" s="16">
        <f t="shared" si="49"/>
        <v>0.99432870522402761</v>
      </c>
      <c r="F218" s="4">
        <v>1727</v>
      </c>
      <c r="G218" s="16">
        <f t="shared" si="28"/>
        <v>5.6712947759723631E-3</v>
      </c>
      <c r="H218" s="82">
        <v>0</v>
      </c>
      <c r="I218" s="16">
        <f t="shared" si="29"/>
        <v>0</v>
      </c>
      <c r="J218" s="4">
        <v>213</v>
      </c>
      <c r="K218" s="16">
        <f t="shared" si="30"/>
        <v>6.9947063536891329E-4</v>
      </c>
      <c r="L218" s="4">
        <v>197</v>
      </c>
      <c r="M218" s="16">
        <f t="shared" si="31"/>
        <v>0.60802469135802473</v>
      </c>
      <c r="N218" s="4">
        <v>0</v>
      </c>
      <c r="O218" s="16">
        <f t="shared" si="32"/>
        <v>0</v>
      </c>
      <c r="P218" s="4">
        <v>151</v>
      </c>
      <c r="Q218" s="16">
        <f t="shared" si="33"/>
        <v>0.4660493827160494</v>
      </c>
      <c r="R218" s="4">
        <v>67</v>
      </c>
      <c r="S218" s="16">
        <f t="shared" si="34"/>
        <v>0.20679012345679013</v>
      </c>
      <c r="T218" s="4"/>
      <c r="U218" s="16">
        <f t="shared" si="35"/>
        <v>0</v>
      </c>
      <c r="V218" s="4"/>
      <c r="W218" s="16">
        <f t="shared" si="36"/>
        <v>0</v>
      </c>
      <c r="X218" s="4"/>
      <c r="Y218" s="16">
        <f t="shared" si="37"/>
        <v>0</v>
      </c>
      <c r="Z218" s="4"/>
      <c r="AA218" s="16">
        <f t="shared" si="38"/>
        <v>0</v>
      </c>
      <c r="AB218" s="4">
        <v>198</v>
      </c>
      <c r="AC218" s="16">
        <f t="shared" si="39"/>
        <v>0.61111111111111116</v>
      </c>
      <c r="AD218" s="4"/>
      <c r="AE218" s="16">
        <f t="shared" si="40"/>
        <v>0</v>
      </c>
      <c r="AF218" s="4"/>
      <c r="AG218" s="16">
        <f t="shared" si="41"/>
        <v>0</v>
      </c>
      <c r="AH218" s="4"/>
      <c r="AI218" s="16">
        <f t="shared" si="42"/>
        <v>0</v>
      </c>
      <c r="AJ218" s="4"/>
      <c r="AK218" s="16">
        <f t="shared" si="43"/>
        <v>0</v>
      </c>
      <c r="AL218" s="4">
        <v>0</v>
      </c>
      <c r="AM218" s="16">
        <f t="shared" si="44"/>
        <v>0</v>
      </c>
      <c r="AN218" s="4"/>
      <c r="AO218" s="16">
        <f t="shared" si="45"/>
        <v>0</v>
      </c>
      <c r="AP218" s="4"/>
      <c r="AQ218" s="16">
        <f t="shared" si="46"/>
        <v>0</v>
      </c>
      <c r="AR218" s="4">
        <v>901</v>
      </c>
      <c r="AS218" s="16">
        <f t="shared" si="47"/>
        <v>2.7808641975308643</v>
      </c>
      <c r="AT218" s="4">
        <v>0</v>
      </c>
      <c r="AU218" s="16">
        <f t="shared" si="48"/>
        <v>0</v>
      </c>
      <c r="AV218" s="76"/>
      <c r="AW218" s="76"/>
      <c r="AX218" s="76"/>
      <c r="AY218" s="76"/>
      <c r="AZ218" s="76"/>
    </row>
    <row r="219" spans="1:52" ht="13.9">
      <c r="A219" s="14" t="s">
        <v>130</v>
      </c>
      <c r="B219" s="14" t="s">
        <v>32</v>
      </c>
      <c r="C219" s="4">
        <v>172153</v>
      </c>
      <c r="D219" s="4">
        <f t="shared" si="50"/>
        <v>171235</v>
      </c>
      <c r="E219" s="16">
        <f t="shared" si="49"/>
        <v>0.99466753411209796</v>
      </c>
      <c r="F219" s="4">
        <v>918</v>
      </c>
      <c r="G219" s="16">
        <f t="shared" si="28"/>
        <v>5.3324658879020407E-3</v>
      </c>
      <c r="H219" s="82">
        <v>0</v>
      </c>
      <c r="I219" s="16">
        <f t="shared" si="29"/>
        <v>0</v>
      </c>
      <c r="J219" s="4">
        <v>151</v>
      </c>
      <c r="K219" s="16">
        <f t="shared" si="30"/>
        <v>8.7712674190981276E-4</v>
      </c>
      <c r="L219" s="4">
        <v>155</v>
      </c>
      <c r="M219" s="16">
        <f t="shared" si="31"/>
        <v>0.47839506172839508</v>
      </c>
      <c r="N219" s="4">
        <v>0</v>
      </c>
      <c r="O219" s="16">
        <f t="shared" si="32"/>
        <v>0</v>
      </c>
      <c r="P219" s="4">
        <v>113</v>
      </c>
      <c r="Q219" s="16">
        <f t="shared" si="33"/>
        <v>0.34876543209876543</v>
      </c>
      <c r="R219" s="4">
        <v>53</v>
      </c>
      <c r="S219" s="16">
        <f t="shared" si="34"/>
        <v>0.16358024691358025</v>
      </c>
      <c r="T219" s="4"/>
      <c r="U219" s="16">
        <f t="shared" si="35"/>
        <v>0</v>
      </c>
      <c r="V219" s="4"/>
      <c r="W219" s="16">
        <f t="shared" si="36"/>
        <v>0</v>
      </c>
      <c r="X219" s="4"/>
      <c r="Y219" s="16">
        <f t="shared" si="37"/>
        <v>0</v>
      </c>
      <c r="Z219" s="4"/>
      <c r="AA219" s="16">
        <f t="shared" si="38"/>
        <v>0</v>
      </c>
      <c r="AB219" s="4">
        <v>114</v>
      </c>
      <c r="AC219" s="16">
        <f t="shared" si="39"/>
        <v>0.35185185185185186</v>
      </c>
      <c r="AD219" s="4"/>
      <c r="AE219" s="16">
        <f t="shared" si="40"/>
        <v>0</v>
      </c>
      <c r="AF219" s="4"/>
      <c r="AG219" s="16">
        <f t="shared" si="41"/>
        <v>0</v>
      </c>
      <c r="AH219" s="4"/>
      <c r="AI219" s="16">
        <f t="shared" si="42"/>
        <v>0</v>
      </c>
      <c r="AJ219" s="4"/>
      <c r="AK219" s="16">
        <f t="shared" si="43"/>
        <v>0</v>
      </c>
      <c r="AL219" s="4">
        <v>0</v>
      </c>
      <c r="AM219" s="16">
        <f t="shared" si="44"/>
        <v>0</v>
      </c>
      <c r="AN219" s="4"/>
      <c r="AO219" s="16">
        <f t="shared" si="45"/>
        <v>0</v>
      </c>
      <c r="AP219" s="4"/>
      <c r="AQ219" s="16">
        <f t="shared" si="46"/>
        <v>0</v>
      </c>
      <c r="AR219" s="4">
        <v>332</v>
      </c>
      <c r="AS219" s="16">
        <f t="shared" si="47"/>
        <v>1.0246913580246915</v>
      </c>
      <c r="AT219" s="4">
        <v>0</v>
      </c>
      <c r="AU219" s="16">
        <f t="shared" si="48"/>
        <v>0</v>
      </c>
      <c r="AV219" s="76"/>
      <c r="AW219" s="76"/>
      <c r="AX219" s="76"/>
      <c r="AY219" s="76"/>
      <c r="AZ219" s="76"/>
    </row>
    <row r="220" spans="1:52" ht="13.9">
      <c r="A220" s="14" t="s">
        <v>130</v>
      </c>
      <c r="B220" s="14" t="s">
        <v>32</v>
      </c>
      <c r="C220" s="4">
        <v>5600</v>
      </c>
      <c r="D220" s="4">
        <f t="shared" si="50"/>
        <v>5569</v>
      </c>
      <c r="E220" s="16">
        <f t="shared" si="49"/>
        <v>0.99446428571428569</v>
      </c>
      <c r="F220" s="4">
        <v>31</v>
      </c>
      <c r="G220" s="16">
        <f t="shared" si="28"/>
        <v>5.5357142857142853E-3</v>
      </c>
      <c r="H220" s="82">
        <v>0</v>
      </c>
      <c r="I220" s="16">
        <f t="shared" si="29"/>
        <v>0</v>
      </c>
      <c r="J220" s="4">
        <v>6</v>
      </c>
      <c r="K220" s="16">
        <f t="shared" si="30"/>
        <v>1.0714285714285715E-3</v>
      </c>
      <c r="L220" s="4">
        <v>5</v>
      </c>
      <c r="M220" s="16">
        <f t="shared" si="31"/>
        <v>1.5432098765432098E-2</v>
      </c>
      <c r="N220" s="4">
        <v>0</v>
      </c>
      <c r="O220" s="16">
        <f t="shared" si="32"/>
        <v>0</v>
      </c>
      <c r="P220" s="4"/>
      <c r="Q220" s="16">
        <f t="shared" si="33"/>
        <v>0</v>
      </c>
      <c r="R220" s="4"/>
      <c r="S220" s="16">
        <f t="shared" si="34"/>
        <v>0</v>
      </c>
      <c r="T220" s="4"/>
      <c r="U220" s="16">
        <f t="shared" si="35"/>
        <v>0</v>
      </c>
      <c r="V220" s="4"/>
      <c r="W220" s="16">
        <f t="shared" si="36"/>
        <v>0</v>
      </c>
      <c r="X220" s="4"/>
      <c r="Y220" s="16">
        <f t="shared" si="37"/>
        <v>0</v>
      </c>
      <c r="Z220" s="4"/>
      <c r="AA220" s="16">
        <f t="shared" si="38"/>
        <v>0</v>
      </c>
      <c r="AB220" s="4">
        <v>5</v>
      </c>
      <c r="AC220" s="16">
        <f t="shared" si="39"/>
        <v>1.5432098765432098E-2</v>
      </c>
      <c r="AD220" s="4"/>
      <c r="AE220" s="16">
        <f t="shared" si="40"/>
        <v>0</v>
      </c>
      <c r="AF220" s="4"/>
      <c r="AG220" s="16">
        <f t="shared" si="41"/>
        <v>0</v>
      </c>
      <c r="AH220" s="4"/>
      <c r="AI220" s="16">
        <f t="shared" si="42"/>
        <v>0</v>
      </c>
      <c r="AJ220" s="4"/>
      <c r="AK220" s="16">
        <f t="shared" si="43"/>
        <v>0</v>
      </c>
      <c r="AL220" s="4">
        <v>0</v>
      </c>
      <c r="AM220" s="16">
        <f t="shared" si="44"/>
        <v>0</v>
      </c>
      <c r="AN220" s="4"/>
      <c r="AO220" s="16">
        <f t="shared" si="45"/>
        <v>0</v>
      </c>
      <c r="AP220" s="4"/>
      <c r="AQ220" s="16">
        <f t="shared" si="46"/>
        <v>0</v>
      </c>
      <c r="AR220" s="4">
        <v>15</v>
      </c>
      <c r="AS220" s="16">
        <f t="shared" si="47"/>
        <v>4.6296296296296294E-2</v>
      </c>
      <c r="AT220" s="4">
        <v>0</v>
      </c>
      <c r="AU220" s="16">
        <f t="shared" si="48"/>
        <v>0</v>
      </c>
      <c r="AV220" s="76"/>
      <c r="AW220" s="76"/>
      <c r="AX220" s="76"/>
      <c r="AY220" s="76"/>
      <c r="AZ220" s="76"/>
    </row>
    <row r="221" spans="1:52" ht="13.9">
      <c r="A221" s="14" t="s">
        <v>132</v>
      </c>
      <c r="B221" s="14" t="s">
        <v>32</v>
      </c>
      <c r="C221" s="4">
        <v>45220</v>
      </c>
      <c r="D221" s="4">
        <f t="shared" si="50"/>
        <v>45040</v>
      </c>
      <c r="E221" s="16">
        <f t="shared" si="49"/>
        <v>0.99601946041574529</v>
      </c>
      <c r="F221" s="4">
        <v>180</v>
      </c>
      <c r="G221" s="16">
        <f t="shared" si="28"/>
        <v>3.9805395842547548E-3</v>
      </c>
      <c r="H221" s="82">
        <v>0</v>
      </c>
      <c r="I221" s="16">
        <f t="shared" si="29"/>
        <v>0</v>
      </c>
      <c r="J221" s="4">
        <v>26</v>
      </c>
      <c r="K221" s="16">
        <f t="shared" si="30"/>
        <v>5.7496682883679791E-4</v>
      </c>
      <c r="L221" s="4">
        <v>40</v>
      </c>
      <c r="M221" s="16">
        <f t="shared" si="31"/>
        <v>0.12345679012345678</v>
      </c>
      <c r="N221" s="4">
        <v>0</v>
      </c>
      <c r="O221" s="16">
        <f t="shared" si="32"/>
        <v>0</v>
      </c>
      <c r="P221" s="4">
        <v>23</v>
      </c>
      <c r="Q221" s="16">
        <f t="shared" si="33"/>
        <v>7.098765432098765E-2</v>
      </c>
      <c r="R221" s="4">
        <v>8</v>
      </c>
      <c r="S221" s="16">
        <f t="shared" si="34"/>
        <v>2.4691358024691357E-2</v>
      </c>
      <c r="T221" s="4"/>
      <c r="U221" s="16">
        <f t="shared" si="35"/>
        <v>0</v>
      </c>
      <c r="V221" s="4"/>
      <c r="W221" s="16">
        <f t="shared" si="36"/>
        <v>0</v>
      </c>
      <c r="X221" s="4"/>
      <c r="Y221" s="16">
        <f t="shared" si="37"/>
        <v>0</v>
      </c>
      <c r="Z221" s="4"/>
      <c r="AA221" s="16">
        <f t="shared" si="38"/>
        <v>0</v>
      </c>
      <c r="AB221" s="4">
        <v>27</v>
      </c>
      <c r="AC221" s="16">
        <f t="shared" si="39"/>
        <v>8.3333333333333329E-2</v>
      </c>
      <c r="AD221" s="4"/>
      <c r="AE221" s="16">
        <f t="shared" si="40"/>
        <v>0</v>
      </c>
      <c r="AF221" s="4"/>
      <c r="AG221" s="16">
        <f t="shared" si="41"/>
        <v>0</v>
      </c>
      <c r="AH221" s="4"/>
      <c r="AI221" s="16">
        <f t="shared" si="42"/>
        <v>0</v>
      </c>
      <c r="AJ221" s="4"/>
      <c r="AK221" s="16">
        <f t="shared" si="43"/>
        <v>0</v>
      </c>
      <c r="AL221" s="4">
        <v>0</v>
      </c>
      <c r="AM221" s="16">
        <f t="shared" si="44"/>
        <v>0</v>
      </c>
      <c r="AN221" s="4"/>
      <c r="AO221" s="16">
        <f t="shared" si="45"/>
        <v>0</v>
      </c>
      <c r="AP221" s="4"/>
      <c r="AQ221" s="16">
        <f t="shared" si="46"/>
        <v>0</v>
      </c>
      <c r="AR221" s="4">
        <v>56</v>
      </c>
      <c r="AS221" s="16">
        <f t="shared" si="47"/>
        <v>0.1728395061728395</v>
      </c>
      <c r="AT221" s="4">
        <v>0</v>
      </c>
      <c r="AU221" s="16">
        <f t="shared" si="48"/>
        <v>0</v>
      </c>
      <c r="AV221" s="76"/>
      <c r="AW221" s="76"/>
      <c r="AX221" s="76"/>
      <c r="AY221" s="76"/>
      <c r="AZ221" s="76"/>
    </row>
    <row r="222" spans="1:52" ht="13.9">
      <c r="A222" s="14" t="s">
        <v>132</v>
      </c>
      <c r="B222" s="14" t="s">
        <v>32</v>
      </c>
      <c r="C222" s="4">
        <v>36436</v>
      </c>
      <c r="D222" s="4">
        <f t="shared" si="50"/>
        <v>36270</v>
      </c>
      <c r="E222" s="16">
        <f t="shared" si="49"/>
        <v>0.99544406630804694</v>
      </c>
      <c r="F222" s="4">
        <v>166</v>
      </c>
      <c r="G222" s="16">
        <f t="shared" si="28"/>
        <v>4.5559336919530138E-3</v>
      </c>
      <c r="H222" s="82">
        <v>0</v>
      </c>
      <c r="I222" s="16">
        <f t="shared" si="29"/>
        <v>0</v>
      </c>
      <c r="J222" s="4">
        <v>23</v>
      </c>
      <c r="K222" s="16">
        <f t="shared" si="30"/>
        <v>6.3124382478867049E-4</v>
      </c>
      <c r="L222" s="4">
        <v>35</v>
      </c>
      <c r="M222" s="16">
        <f t="shared" si="31"/>
        <v>0.10802469135802469</v>
      </c>
      <c r="N222" s="4">
        <v>0</v>
      </c>
      <c r="O222" s="16">
        <f t="shared" si="32"/>
        <v>0</v>
      </c>
      <c r="P222" s="4">
        <v>28</v>
      </c>
      <c r="Q222" s="16">
        <f t="shared" si="33"/>
        <v>8.6419753086419748E-2</v>
      </c>
      <c r="R222" s="4"/>
      <c r="S222" s="16">
        <f t="shared" si="34"/>
        <v>0</v>
      </c>
      <c r="T222" s="4"/>
      <c r="U222" s="16">
        <f t="shared" si="35"/>
        <v>0</v>
      </c>
      <c r="V222" s="4"/>
      <c r="W222" s="16">
        <f t="shared" si="36"/>
        <v>0</v>
      </c>
      <c r="X222" s="4"/>
      <c r="Y222" s="16">
        <f t="shared" si="37"/>
        <v>0</v>
      </c>
      <c r="Z222" s="4"/>
      <c r="AA222" s="16">
        <f t="shared" si="38"/>
        <v>0</v>
      </c>
      <c r="AB222" s="4">
        <v>20</v>
      </c>
      <c r="AC222" s="16">
        <f t="shared" si="39"/>
        <v>6.1728395061728392E-2</v>
      </c>
      <c r="AD222" s="4"/>
      <c r="AE222" s="16">
        <f t="shared" si="40"/>
        <v>0</v>
      </c>
      <c r="AF222" s="4"/>
      <c r="AG222" s="16">
        <f t="shared" si="41"/>
        <v>0</v>
      </c>
      <c r="AH222" s="4"/>
      <c r="AI222" s="16">
        <f t="shared" si="42"/>
        <v>0</v>
      </c>
      <c r="AJ222" s="4"/>
      <c r="AK222" s="16">
        <f t="shared" si="43"/>
        <v>0</v>
      </c>
      <c r="AL222" s="4">
        <v>0</v>
      </c>
      <c r="AM222" s="16">
        <f t="shared" si="44"/>
        <v>0</v>
      </c>
      <c r="AN222" s="4"/>
      <c r="AO222" s="16">
        <f t="shared" si="45"/>
        <v>0</v>
      </c>
      <c r="AP222" s="4"/>
      <c r="AQ222" s="16">
        <f t="shared" si="46"/>
        <v>0</v>
      </c>
      <c r="AR222" s="4">
        <v>60</v>
      </c>
      <c r="AS222" s="16">
        <f t="shared" si="47"/>
        <v>0.18518518518518517</v>
      </c>
      <c r="AT222" s="4">
        <v>0</v>
      </c>
      <c r="AU222" s="16">
        <f t="shared" si="48"/>
        <v>0</v>
      </c>
      <c r="AV222" s="76"/>
      <c r="AW222" s="76"/>
      <c r="AX222" s="76"/>
      <c r="AY222" s="76"/>
      <c r="AZ222" s="76"/>
    </row>
    <row r="223" spans="1:52" ht="13.9">
      <c r="A223" s="14" t="s">
        <v>132</v>
      </c>
      <c r="B223" s="14" t="s">
        <v>32</v>
      </c>
      <c r="C223" s="4">
        <v>29237</v>
      </c>
      <c r="D223" s="4">
        <f t="shared" si="50"/>
        <v>29109</v>
      </c>
      <c r="E223" s="16">
        <f t="shared" si="49"/>
        <v>0.9956219858398605</v>
      </c>
      <c r="F223" s="4">
        <v>128</v>
      </c>
      <c r="G223" s="16">
        <f t="shared" si="28"/>
        <v>4.3780141601395496E-3</v>
      </c>
      <c r="H223" s="82">
        <v>0</v>
      </c>
      <c r="I223" s="16">
        <f t="shared" si="29"/>
        <v>0</v>
      </c>
      <c r="J223" s="4">
        <v>15</v>
      </c>
      <c r="K223" s="16">
        <f t="shared" si="30"/>
        <v>5.1304853439135343E-4</v>
      </c>
      <c r="L223" s="4">
        <v>27</v>
      </c>
      <c r="M223" s="16">
        <f t="shared" si="31"/>
        <v>8.3333333333333329E-2</v>
      </c>
      <c r="N223" s="4">
        <v>0</v>
      </c>
      <c r="O223" s="16">
        <f t="shared" si="32"/>
        <v>0</v>
      </c>
      <c r="P223" s="4">
        <v>20</v>
      </c>
      <c r="Q223" s="16">
        <f t="shared" si="33"/>
        <v>6.1728395061728392E-2</v>
      </c>
      <c r="R223" s="4"/>
      <c r="S223" s="16">
        <f t="shared" si="34"/>
        <v>0</v>
      </c>
      <c r="T223" s="4"/>
      <c r="U223" s="16">
        <f t="shared" si="35"/>
        <v>0</v>
      </c>
      <c r="V223" s="4"/>
      <c r="W223" s="16">
        <f t="shared" si="36"/>
        <v>0</v>
      </c>
      <c r="X223" s="4"/>
      <c r="Y223" s="16">
        <f t="shared" si="37"/>
        <v>0</v>
      </c>
      <c r="Z223" s="4"/>
      <c r="AA223" s="16">
        <f t="shared" si="38"/>
        <v>0</v>
      </c>
      <c r="AB223" s="4">
        <v>15</v>
      </c>
      <c r="AC223" s="16">
        <f t="shared" si="39"/>
        <v>4.6296296296296294E-2</v>
      </c>
      <c r="AD223" s="4"/>
      <c r="AE223" s="16">
        <f t="shared" si="40"/>
        <v>0</v>
      </c>
      <c r="AF223" s="4"/>
      <c r="AG223" s="16">
        <f t="shared" si="41"/>
        <v>0</v>
      </c>
      <c r="AH223" s="4"/>
      <c r="AI223" s="16">
        <f t="shared" si="42"/>
        <v>0</v>
      </c>
      <c r="AJ223" s="4"/>
      <c r="AK223" s="16">
        <f t="shared" si="43"/>
        <v>0</v>
      </c>
      <c r="AL223" s="4">
        <v>0</v>
      </c>
      <c r="AM223" s="16">
        <f t="shared" si="44"/>
        <v>0</v>
      </c>
      <c r="AN223" s="4"/>
      <c r="AO223" s="16">
        <f t="shared" si="45"/>
        <v>0</v>
      </c>
      <c r="AP223" s="4"/>
      <c r="AQ223" s="16">
        <f t="shared" si="46"/>
        <v>0</v>
      </c>
      <c r="AR223" s="4">
        <v>51</v>
      </c>
      <c r="AS223" s="16">
        <f t="shared" si="47"/>
        <v>0.15740740740740741</v>
      </c>
      <c r="AT223" s="4">
        <v>0</v>
      </c>
      <c r="AU223" s="16">
        <f t="shared" si="48"/>
        <v>0</v>
      </c>
      <c r="AV223" s="76"/>
      <c r="AW223" s="76"/>
      <c r="AX223" s="76"/>
      <c r="AY223" s="76"/>
      <c r="AZ223" s="76"/>
    </row>
    <row r="224" spans="1:52" ht="13.9">
      <c r="A224" s="14" t="s">
        <v>137</v>
      </c>
      <c r="B224" s="14" t="s">
        <v>32</v>
      </c>
      <c r="C224" s="4">
        <v>54772</v>
      </c>
      <c r="D224" s="4">
        <f t="shared" si="50"/>
        <v>53974</v>
      </c>
      <c r="E224" s="16">
        <f t="shared" si="49"/>
        <v>0.98543051194040754</v>
      </c>
      <c r="F224" s="4">
        <v>798</v>
      </c>
      <c r="G224" s="16">
        <f t="shared" si="28"/>
        <v>1.4569488059592493E-2</v>
      </c>
      <c r="H224" s="82">
        <v>0</v>
      </c>
      <c r="I224" s="16">
        <f t="shared" si="29"/>
        <v>0</v>
      </c>
      <c r="J224" s="4">
        <v>641</v>
      </c>
      <c r="K224" s="16">
        <f t="shared" si="30"/>
        <v>1.170305995764259E-2</v>
      </c>
      <c r="L224" s="4">
        <v>0</v>
      </c>
      <c r="M224" s="16">
        <f t="shared" si="31"/>
        <v>0</v>
      </c>
      <c r="N224" s="4">
        <v>0</v>
      </c>
      <c r="O224" s="16">
        <f t="shared" si="32"/>
        <v>0</v>
      </c>
      <c r="P224" s="4">
        <v>0</v>
      </c>
      <c r="Q224" s="16">
        <f t="shared" si="33"/>
        <v>0</v>
      </c>
      <c r="R224" s="4">
        <v>0</v>
      </c>
      <c r="S224" s="16">
        <f t="shared" si="34"/>
        <v>0</v>
      </c>
      <c r="T224" s="4"/>
      <c r="U224" s="16">
        <f t="shared" si="35"/>
        <v>0</v>
      </c>
      <c r="V224" s="4"/>
      <c r="W224" s="16">
        <f t="shared" si="36"/>
        <v>0</v>
      </c>
      <c r="X224" s="4"/>
      <c r="Y224" s="16">
        <f t="shared" si="37"/>
        <v>0</v>
      </c>
      <c r="Z224" s="4"/>
      <c r="AA224" s="16">
        <f t="shared" si="38"/>
        <v>0</v>
      </c>
      <c r="AB224" s="4">
        <v>28</v>
      </c>
      <c r="AC224" s="16">
        <f t="shared" si="39"/>
        <v>8.6419753086419748E-2</v>
      </c>
      <c r="AD224" s="4"/>
      <c r="AE224" s="16">
        <f t="shared" si="40"/>
        <v>0</v>
      </c>
      <c r="AF224" s="4"/>
      <c r="AG224" s="16">
        <f t="shared" si="41"/>
        <v>0</v>
      </c>
      <c r="AH224" s="4"/>
      <c r="AI224" s="16">
        <f t="shared" si="42"/>
        <v>0</v>
      </c>
      <c r="AJ224" s="4"/>
      <c r="AK224" s="16">
        <f t="shared" si="43"/>
        <v>0</v>
      </c>
      <c r="AL224" s="4">
        <v>0</v>
      </c>
      <c r="AM224" s="16">
        <f t="shared" si="44"/>
        <v>0</v>
      </c>
      <c r="AN224" s="4"/>
      <c r="AO224" s="16">
        <f t="shared" si="45"/>
        <v>0</v>
      </c>
      <c r="AP224" s="4"/>
      <c r="AQ224" s="16">
        <f t="shared" si="46"/>
        <v>0</v>
      </c>
      <c r="AR224" s="4">
        <v>129</v>
      </c>
      <c r="AS224" s="16">
        <f t="shared" si="47"/>
        <v>0.39814814814814814</v>
      </c>
      <c r="AT224" s="4">
        <v>0</v>
      </c>
      <c r="AU224" s="16">
        <f t="shared" si="48"/>
        <v>0</v>
      </c>
      <c r="AV224" s="76"/>
      <c r="AW224" s="76"/>
      <c r="AX224" s="76"/>
      <c r="AY224" s="76"/>
      <c r="AZ224" s="76"/>
    </row>
    <row r="225" spans="1:52" ht="13.9">
      <c r="A225" s="14" t="s">
        <v>140</v>
      </c>
      <c r="B225" s="14" t="s">
        <v>32</v>
      </c>
      <c r="C225" s="4">
        <v>194320</v>
      </c>
      <c r="D225" s="4">
        <f t="shared" si="50"/>
        <v>192985</v>
      </c>
      <c r="E225" s="16">
        <f t="shared" si="49"/>
        <v>0.99312988884314535</v>
      </c>
      <c r="F225" s="4">
        <v>1335</v>
      </c>
      <c r="G225" s="16">
        <f t="shared" si="28"/>
        <v>6.8701111568546724E-3</v>
      </c>
      <c r="H225" s="82">
        <v>0</v>
      </c>
      <c r="I225" s="16">
        <f t="shared" si="29"/>
        <v>0</v>
      </c>
      <c r="J225" s="4">
        <v>103</v>
      </c>
      <c r="K225" s="16">
        <f t="shared" si="30"/>
        <v>5.3005351996706469E-4</v>
      </c>
      <c r="L225" s="4">
        <v>74</v>
      </c>
      <c r="M225" s="16">
        <f t="shared" si="31"/>
        <v>0.22839506172839505</v>
      </c>
      <c r="N225" s="4">
        <v>0</v>
      </c>
      <c r="O225" s="16">
        <f t="shared" si="32"/>
        <v>0</v>
      </c>
      <c r="P225" s="4">
        <v>159</v>
      </c>
      <c r="Q225" s="16">
        <f t="shared" si="33"/>
        <v>0.49074074074074076</v>
      </c>
      <c r="R225" s="4"/>
      <c r="S225" s="16">
        <f t="shared" si="34"/>
        <v>0</v>
      </c>
      <c r="T225" s="4"/>
      <c r="U225" s="16">
        <f t="shared" si="35"/>
        <v>0</v>
      </c>
      <c r="V225" s="4"/>
      <c r="W225" s="16">
        <f t="shared" si="36"/>
        <v>0</v>
      </c>
      <c r="X225" s="4"/>
      <c r="Y225" s="16">
        <f t="shared" si="37"/>
        <v>0</v>
      </c>
      <c r="Z225" s="4"/>
      <c r="AA225" s="16">
        <f t="shared" si="38"/>
        <v>0</v>
      </c>
      <c r="AB225" s="4">
        <v>68</v>
      </c>
      <c r="AC225" s="16">
        <f t="shared" si="39"/>
        <v>0.20987654320987653</v>
      </c>
      <c r="AD225" s="4"/>
      <c r="AE225" s="16">
        <f t="shared" si="40"/>
        <v>0</v>
      </c>
      <c r="AF225" s="4"/>
      <c r="AG225" s="16">
        <f t="shared" si="41"/>
        <v>0</v>
      </c>
      <c r="AH225" s="4"/>
      <c r="AI225" s="16">
        <f t="shared" si="42"/>
        <v>0</v>
      </c>
      <c r="AJ225" s="4"/>
      <c r="AK225" s="16">
        <f t="shared" si="43"/>
        <v>0</v>
      </c>
      <c r="AL225" s="4">
        <v>0</v>
      </c>
      <c r="AM225" s="16">
        <f t="shared" si="44"/>
        <v>0</v>
      </c>
      <c r="AN225" s="4"/>
      <c r="AO225" s="16">
        <f t="shared" si="45"/>
        <v>0</v>
      </c>
      <c r="AP225" s="4"/>
      <c r="AQ225" s="16">
        <f t="shared" si="46"/>
        <v>0</v>
      </c>
      <c r="AR225" s="4">
        <v>543</v>
      </c>
      <c r="AS225" s="16">
        <f t="shared" si="47"/>
        <v>1.6759259259259258</v>
      </c>
      <c r="AT225" s="4">
        <v>0</v>
      </c>
      <c r="AU225" s="16">
        <f t="shared" si="48"/>
        <v>0</v>
      </c>
      <c r="AV225" s="76"/>
      <c r="AW225" s="76"/>
      <c r="AX225" s="76"/>
      <c r="AY225" s="76"/>
      <c r="AZ225" s="76"/>
    </row>
    <row r="226" spans="1:52" ht="13.9">
      <c r="A226" s="14" t="s">
        <v>141</v>
      </c>
      <c r="B226" s="14" t="s">
        <v>32</v>
      </c>
      <c r="C226" s="4">
        <v>51550</v>
      </c>
      <c r="D226" s="4">
        <f t="shared" si="50"/>
        <v>51443</v>
      </c>
      <c r="E226" s="16">
        <f t="shared" si="49"/>
        <v>0.9979243452958293</v>
      </c>
      <c r="F226" s="4">
        <v>107</v>
      </c>
      <c r="G226" s="16">
        <f t="shared" si="28"/>
        <v>2.075654704170708E-3</v>
      </c>
      <c r="H226" s="82">
        <v>0</v>
      </c>
      <c r="I226" s="16">
        <f t="shared" si="29"/>
        <v>0</v>
      </c>
      <c r="J226" s="4">
        <v>25</v>
      </c>
      <c r="K226" s="16">
        <f t="shared" si="30"/>
        <v>4.8496605237633366E-4</v>
      </c>
      <c r="L226" s="4">
        <v>27</v>
      </c>
      <c r="M226" s="16">
        <f t="shared" si="31"/>
        <v>8.3333333333333329E-2</v>
      </c>
      <c r="N226" s="4">
        <v>0</v>
      </c>
      <c r="O226" s="16">
        <f t="shared" si="32"/>
        <v>0</v>
      </c>
      <c r="P226" s="4">
        <v>26</v>
      </c>
      <c r="Q226" s="16">
        <f t="shared" si="33"/>
        <v>8.0246913580246909E-2</v>
      </c>
      <c r="R226" s="4"/>
      <c r="S226" s="16">
        <f t="shared" si="34"/>
        <v>0</v>
      </c>
      <c r="T226" s="4"/>
      <c r="U226" s="16">
        <f t="shared" si="35"/>
        <v>0</v>
      </c>
      <c r="V226" s="4"/>
      <c r="W226" s="16">
        <f t="shared" si="36"/>
        <v>0</v>
      </c>
      <c r="X226" s="4"/>
      <c r="Y226" s="16">
        <f t="shared" si="37"/>
        <v>0</v>
      </c>
      <c r="Z226" s="4"/>
      <c r="AA226" s="16">
        <f t="shared" si="38"/>
        <v>0</v>
      </c>
      <c r="AB226" s="4">
        <v>17</v>
      </c>
      <c r="AC226" s="16">
        <f t="shared" si="39"/>
        <v>5.2469135802469133E-2</v>
      </c>
      <c r="AD226" s="4"/>
      <c r="AE226" s="16">
        <f t="shared" si="40"/>
        <v>0</v>
      </c>
      <c r="AF226" s="4"/>
      <c r="AG226" s="16">
        <f t="shared" si="41"/>
        <v>0</v>
      </c>
      <c r="AH226" s="4"/>
      <c r="AI226" s="16">
        <f t="shared" si="42"/>
        <v>0</v>
      </c>
      <c r="AJ226" s="4"/>
      <c r="AK226" s="16">
        <f t="shared" si="43"/>
        <v>0</v>
      </c>
      <c r="AL226" s="4">
        <v>0</v>
      </c>
      <c r="AM226" s="16">
        <f t="shared" si="44"/>
        <v>0</v>
      </c>
      <c r="AN226" s="4"/>
      <c r="AO226" s="16">
        <f t="shared" si="45"/>
        <v>0</v>
      </c>
      <c r="AP226" s="4"/>
      <c r="AQ226" s="16">
        <f t="shared" si="46"/>
        <v>0</v>
      </c>
      <c r="AR226" s="4">
        <v>12</v>
      </c>
      <c r="AS226" s="16">
        <f t="shared" si="47"/>
        <v>3.7037037037037035E-2</v>
      </c>
      <c r="AT226" s="4">
        <v>0</v>
      </c>
      <c r="AU226" s="16">
        <f t="shared" si="48"/>
        <v>0</v>
      </c>
      <c r="AV226" s="76"/>
      <c r="AW226" s="76"/>
      <c r="AX226" s="76"/>
      <c r="AY226" s="76"/>
      <c r="AZ226" s="76"/>
    </row>
    <row r="227" spans="1:52" ht="13.9">
      <c r="A227" s="14" t="s">
        <v>142</v>
      </c>
      <c r="B227" s="14" t="s">
        <v>32</v>
      </c>
      <c r="C227" s="4">
        <v>99046</v>
      </c>
      <c r="D227" s="4">
        <f t="shared" si="50"/>
        <v>98177</v>
      </c>
      <c r="E227" s="16">
        <f t="shared" si="49"/>
        <v>0.99122629889142422</v>
      </c>
      <c r="F227" s="4">
        <v>869</v>
      </c>
      <c r="G227" s="16">
        <f t="shared" si="28"/>
        <v>8.7737011085758133E-3</v>
      </c>
      <c r="H227" s="82">
        <v>0</v>
      </c>
      <c r="I227" s="16">
        <f t="shared" si="29"/>
        <v>0</v>
      </c>
      <c r="J227" s="4">
        <v>69</v>
      </c>
      <c r="K227" s="16">
        <f t="shared" si="30"/>
        <v>6.9664600286735456E-4</v>
      </c>
      <c r="L227" s="4">
        <v>38</v>
      </c>
      <c r="M227" s="16">
        <f t="shared" si="31"/>
        <v>0.11728395061728394</v>
      </c>
      <c r="N227" s="4">
        <v>0</v>
      </c>
      <c r="O227" s="16">
        <f t="shared" si="32"/>
        <v>0</v>
      </c>
      <c r="P227" s="4"/>
      <c r="Q227" s="16">
        <f t="shared" si="33"/>
        <v>0</v>
      </c>
      <c r="R227" s="4"/>
      <c r="S227" s="16">
        <f t="shared" si="34"/>
        <v>0</v>
      </c>
      <c r="T227" s="4"/>
      <c r="U227" s="16">
        <f t="shared" si="35"/>
        <v>0</v>
      </c>
      <c r="V227" s="4"/>
      <c r="W227" s="16">
        <f t="shared" si="36"/>
        <v>0</v>
      </c>
      <c r="X227" s="4"/>
      <c r="Y227" s="16">
        <f t="shared" si="37"/>
        <v>0</v>
      </c>
      <c r="Z227" s="4"/>
      <c r="AA227" s="16">
        <f t="shared" si="38"/>
        <v>0</v>
      </c>
      <c r="AB227" s="4">
        <v>57</v>
      </c>
      <c r="AC227" s="16">
        <f t="shared" si="39"/>
        <v>0.17592592592592593</v>
      </c>
      <c r="AD227" s="4"/>
      <c r="AE227" s="16">
        <f t="shared" si="40"/>
        <v>0</v>
      </c>
      <c r="AF227" s="4"/>
      <c r="AG227" s="16">
        <f t="shared" si="41"/>
        <v>0</v>
      </c>
      <c r="AH227" s="4"/>
      <c r="AI227" s="16">
        <f t="shared" si="42"/>
        <v>0</v>
      </c>
      <c r="AJ227" s="4"/>
      <c r="AK227" s="16">
        <f t="shared" si="43"/>
        <v>0</v>
      </c>
      <c r="AL227" s="4">
        <v>0</v>
      </c>
      <c r="AM227" s="16">
        <f t="shared" si="44"/>
        <v>0</v>
      </c>
      <c r="AN227" s="4"/>
      <c r="AO227" s="16">
        <f t="shared" si="45"/>
        <v>0</v>
      </c>
      <c r="AP227" s="4"/>
      <c r="AQ227" s="16">
        <f t="shared" si="46"/>
        <v>0</v>
      </c>
      <c r="AR227" s="4">
        <v>705</v>
      </c>
      <c r="AS227" s="16">
        <f t="shared" si="47"/>
        <v>2.175925925925926</v>
      </c>
      <c r="AT227" s="4">
        <v>0</v>
      </c>
      <c r="AU227" s="16">
        <f t="shared" si="48"/>
        <v>0</v>
      </c>
      <c r="AV227" s="76"/>
      <c r="AW227" s="76"/>
      <c r="AX227" s="76"/>
      <c r="AY227" s="76"/>
      <c r="AZ227" s="76"/>
    </row>
    <row r="228" spans="1:52" ht="13.9">
      <c r="A228" s="14" t="s">
        <v>142</v>
      </c>
      <c r="B228" s="14" t="s">
        <v>32</v>
      </c>
      <c r="C228" s="4">
        <v>22694</v>
      </c>
      <c r="D228" s="4">
        <f t="shared" si="50"/>
        <v>22438</v>
      </c>
      <c r="E228" s="16">
        <f t="shared" si="49"/>
        <v>0.98871948532651799</v>
      </c>
      <c r="F228" s="4">
        <v>256</v>
      </c>
      <c r="G228" s="16">
        <f t="shared" si="28"/>
        <v>1.1280514673481977E-2</v>
      </c>
      <c r="H228" s="82">
        <v>0</v>
      </c>
      <c r="I228" s="16">
        <f t="shared" si="29"/>
        <v>0</v>
      </c>
      <c r="J228" s="4">
        <v>18</v>
      </c>
      <c r="K228" s="16">
        <f t="shared" si="30"/>
        <v>7.9316118797920156E-4</v>
      </c>
      <c r="L228" s="4">
        <v>14</v>
      </c>
      <c r="M228" s="16">
        <f t="shared" si="31"/>
        <v>4.3209876543209874E-2</v>
      </c>
      <c r="N228" s="4">
        <v>0</v>
      </c>
      <c r="O228" s="16">
        <f t="shared" si="32"/>
        <v>0</v>
      </c>
      <c r="P228" s="4"/>
      <c r="Q228" s="16">
        <f t="shared" si="33"/>
        <v>0</v>
      </c>
      <c r="R228" s="4"/>
      <c r="S228" s="16">
        <f t="shared" si="34"/>
        <v>0</v>
      </c>
      <c r="T228" s="4"/>
      <c r="U228" s="16">
        <f t="shared" si="35"/>
        <v>0</v>
      </c>
      <c r="V228" s="4"/>
      <c r="W228" s="16">
        <f t="shared" si="36"/>
        <v>0</v>
      </c>
      <c r="X228" s="4"/>
      <c r="Y228" s="16">
        <f t="shared" si="37"/>
        <v>0</v>
      </c>
      <c r="Z228" s="4"/>
      <c r="AA228" s="16">
        <f t="shared" si="38"/>
        <v>0</v>
      </c>
      <c r="AB228" s="4">
        <v>13</v>
      </c>
      <c r="AC228" s="16">
        <f t="shared" si="39"/>
        <v>4.0123456790123455E-2</v>
      </c>
      <c r="AD228" s="4"/>
      <c r="AE228" s="16">
        <f t="shared" si="40"/>
        <v>0</v>
      </c>
      <c r="AF228" s="4"/>
      <c r="AG228" s="16">
        <f t="shared" si="41"/>
        <v>0</v>
      </c>
      <c r="AH228" s="4"/>
      <c r="AI228" s="16">
        <f t="shared" si="42"/>
        <v>0</v>
      </c>
      <c r="AJ228" s="4"/>
      <c r="AK228" s="16">
        <f t="shared" si="43"/>
        <v>0</v>
      </c>
      <c r="AL228" s="4">
        <v>0</v>
      </c>
      <c r="AM228" s="16">
        <f t="shared" si="44"/>
        <v>0</v>
      </c>
      <c r="AN228" s="4"/>
      <c r="AO228" s="16">
        <f t="shared" si="45"/>
        <v>0</v>
      </c>
      <c r="AP228" s="4"/>
      <c r="AQ228" s="16">
        <f t="shared" si="46"/>
        <v>0</v>
      </c>
      <c r="AR228" s="4">
        <v>211</v>
      </c>
      <c r="AS228" s="16">
        <f t="shared" si="47"/>
        <v>0.65123456790123457</v>
      </c>
      <c r="AT228" s="4">
        <v>0</v>
      </c>
      <c r="AU228" s="16">
        <f t="shared" si="48"/>
        <v>0</v>
      </c>
      <c r="AV228" s="76"/>
      <c r="AW228" s="76"/>
      <c r="AX228" s="76"/>
      <c r="AY228" s="76"/>
      <c r="AZ228" s="76"/>
    </row>
    <row r="229" spans="1:52" ht="13.9">
      <c r="A229" s="14" t="s">
        <v>142</v>
      </c>
      <c r="B229" s="14" t="s">
        <v>32</v>
      </c>
      <c r="C229" s="4">
        <v>26469</v>
      </c>
      <c r="D229" s="4">
        <f t="shared" si="50"/>
        <v>26263</v>
      </c>
      <c r="E229" s="16">
        <f t="shared" si="49"/>
        <v>0.99221731081642672</v>
      </c>
      <c r="F229" s="4">
        <v>206</v>
      </c>
      <c r="G229" s="16">
        <f t="shared" si="28"/>
        <v>7.7826891835732362E-3</v>
      </c>
      <c r="H229" s="82">
        <v>0</v>
      </c>
      <c r="I229" s="16">
        <f t="shared" si="29"/>
        <v>0</v>
      </c>
      <c r="J229" s="4">
        <v>17</v>
      </c>
      <c r="K229" s="16">
        <f t="shared" si="30"/>
        <v>6.4226075786769424E-4</v>
      </c>
      <c r="L229" s="4">
        <v>10</v>
      </c>
      <c r="M229" s="16">
        <f t="shared" si="31"/>
        <v>3.0864197530864196E-2</v>
      </c>
      <c r="N229" s="4">
        <v>0</v>
      </c>
      <c r="O229" s="16">
        <f t="shared" si="32"/>
        <v>0</v>
      </c>
      <c r="P229" s="4"/>
      <c r="Q229" s="16">
        <f t="shared" si="33"/>
        <v>0</v>
      </c>
      <c r="R229" s="4"/>
      <c r="S229" s="16">
        <f t="shared" si="34"/>
        <v>0</v>
      </c>
      <c r="T229" s="4"/>
      <c r="U229" s="16">
        <f t="shared" si="35"/>
        <v>0</v>
      </c>
      <c r="V229" s="4"/>
      <c r="W229" s="16">
        <f t="shared" si="36"/>
        <v>0</v>
      </c>
      <c r="X229" s="4"/>
      <c r="Y229" s="16">
        <f t="shared" si="37"/>
        <v>0</v>
      </c>
      <c r="Z229" s="4"/>
      <c r="AA229" s="16">
        <f t="shared" si="38"/>
        <v>0</v>
      </c>
      <c r="AB229" s="4">
        <v>15</v>
      </c>
      <c r="AC229" s="16">
        <f t="shared" si="39"/>
        <v>4.6296296296296294E-2</v>
      </c>
      <c r="AD229" s="4"/>
      <c r="AE229" s="16">
        <f t="shared" si="40"/>
        <v>0</v>
      </c>
      <c r="AF229" s="4"/>
      <c r="AG229" s="16">
        <f t="shared" si="41"/>
        <v>0</v>
      </c>
      <c r="AH229" s="4"/>
      <c r="AI229" s="16">
        <f t="shared" si="42"/>
        <v>0</v>
      </c>
      <c r="AJ229" s="4"/>
      <c r="AK229" s="16">
        <f t="shared" si="43"/>
        <v>0</v>
      </c>
      <c r="AL229" s="4">
        <v>0</v>
      </c>
      <c r="AM229" s="16">
        <f t="shared" si="44"/>
        <v>0</v>
      </c>
      <c r="AN229" s="4"/>
      <c r="AO229" s="16">
        <f t="shared" si="45"/>
        <v>0</v>
      </c>
      <c r="AP229" s="4"/>
      <c r="AQ229" s="16">
        <f t="shared" si="46"/>
        <v>0</v>
      </c>
      <c r="AR229" s="4">
        <v>164</v>
      </c>
      <c r="AS229" s="16">
        <f t="shared" si="47"/>
        <v>0.50617283950617287</v>
      </c>
      <c r="AT229" s="4">
        <v>0</v>
      </c>
      <c r="AU229" s="16">
        <f t="shared" si="48"/>
        <v>0</v>
      </c>
      <c r="AV229" s="76"/>
      <c r="AW229" s="76"/>
      <c r="AX229" s="76"/>
      <c r="AY229" s="76"/>
      <c r="AZ229" s="76"/>
    </row>
    <row r="230" spans="1:52" ht="13.9">
      <c r="A230" s="14" t="s">
        <v>124</v>
      </c>
      <c r="B230" s="14" t="s">
        <v>32</v>
      </c>
      <c r="C230" s="4">
        <v>61300</v>
      </c>
      <c r="D230" s="4">
        <f t="shared" si="50"/>
        <v>60847</v>
      </c>
      <c r="E230" s="16">
        <f t="shared" si="49"/>
        <v>0.9926101141924959</v>
      </c>
      <c r="F230" s="4">
        <v>453</v>
      </c>
      <c r="G230" s="16">
        <f t="shared" si="28"/>
        <v>7.389885807504078E-3</v>
      </c>
      <c r="H230" s="82">
        <v>0</v>
      </c>
      <c r="I230" s="16">
        <f t="shared" si="29"/>
        <v>0</v>
      </c>
      <c r="J230" s="4">
        <v>59</v>
      </c>
      <c r="K230" s="16">
        <f t="shared" si="30"/>
        <v>9.624796084828711E-4</v>
      </c>
      <c r="L230" s="4">
        <v>54</v>
      </c>
      <c r="M230" s="16">
        <f t="shared" si="31"/>
        <v>0.16666666666666666</v>
      </c>
      <c r="N230" s="4">
        <v>0</v>
      </c>
      <c r="O230" s="16">
        <f t="shared" si="32"/>
        <v>0</v>
      </c>
      <c r="P230" s="4">
        <v>49</v>
      </c>
      <c r="Q230" s="16">
        <f t="shared" si="33"/>
        <v>0.15123456790123457</v>
      </c>
      <c r="R230" s="4"/>
      <c r="S230" s="16">
        <f t="shared" si="34"/>
        <v>0</v>
      </c>
      <c r="T230" s="4">
        <v>68</v>
      </c>
      <c r="U230" s="16">
        <f t="shared" si="35"/>
        <v>0.20987654320987653</v>
      </c>
      <c r="V230" s="4"/>
      <c r="W230" s="16">
        <f t="shared" si="36"/>
        <v>0</v>
      </c>
      <c r="X230" s="4"/>
      <c r="Y230" s="16">
        <f t="shared" si="37"/>
        <v>0</v>
      </c>
      <c r="Z230" s="4"/>
      <c r="AA230" s="16">
        <f t="shared" si="38"/>
        <v>0</v>
      </c>
      <c r="AB230" s="4">
        <v>44</v>
      </c>
      <c r="AC230" s="16">
        <f t="shared" si="39"/>
        <v>0.13580246913580246</v>
      </c>
      <c r="AD230" s="4"/>
      <c r="AE230" s="16">
        <f t="shared" si="40"/>
        <v>0</v>
      </c>
      <c r="AF230" s="4"/>
      <c r="AG230" s="16">
        <f t="shared" si="41"/>
        <v>0</v>
      </c>
      <c r="AH230" s="4"/>
      <c r="AI230" s="16">
        <f t="shared" si="42"/>
        <v>0</v>
      </c>
      <c r="AJ230" s="4"/>
      <c r="AK230" s="16">
        <f t="shared" si="43"/>
        <v>0</v>
      </c>
      <c r="AL230" s="4">
        <v>0</v>
      </c>
      <c r="AM230" s="16">
        <f t="shared" si="44"/>
        <v>0</v>
      </c>
      <c r="AN230" s="4"/>
      <c r="AO230" s="16">
        <f t="shared" si="45"/>
        <v>0</v>
      </c>
      <c r="AP230" s="4"/>
      <c r="AQ230" s="16">
        <f t="shared" si="46"/>
        <v>0</v>
      </c>
      <c r="AR230" s="4">
        <v>179</v>
      </c>
      <c r="AS230" s="16">
        <f t="shared" si="47"/>
        <v>0.55246913580246915</v>
      </c>
      <c r="AT230" s="4">
        <v>0</v>
      </c>
      <c r="AU230" s="16">
        <f t="shared" si="48"/>
        <v>0</v>
      </c>
      <c r="AV230" s="76"/>
      <c r="AW230" s="76"/>
      <c r="AX230" s="76"/>
      <c r="AY230" s="76"/>
      <c r="AZ230" s="76"/>
    </row>
    <row r="231" spans="1:52" ht="13.9">
      <c r="A231" s="14" t="s">
        <v>124</v>
      </c>
      <c r="B231" s="14" t="s">
        <v>32</v>
      </c>
      <c r="C231" s="4">
        <v>223258</v>
      </c>
      <c r="D231" s="4">
        <f t="shared" si="50"/>
        <v>221479</v>
      </c>
      <c r="E231" s="16">
        <f t="shared" si="49"/>
        <v>0.99203164052351989</v>
      </c>
      <c r="F231" s="4">
        <v>1779</v>
      </c>
      <c r="G231" s="16">
        <f t="shared" si="28"/>
        <v>7.9683594764801257E-3</v>
      </c>
      <c r="H231" s="82">
        <v>0</v>
      </c>
      <c r="I231" s="16">
        <f t="shared" si="29"/>
        <v>0</v>
      </c>
      <c r="J231" s="4">
        <v>222</v>
      </c>
      <c r="K231" s="16">
        <f t="shared" si="30"/>
        <v>9.9436526350679482E-4</v>
      </c>
      <c r="L231" s="4">
        <v>214</v>
      </c>
      <c r="M231" s="16">
        <f t="shared" si="31"/>
        <v>0.66049382716049387</v>
      </c>
      <c r="N231" s="4">
        <v>0</v>
      </c>
      <c r="O231" s="16">
        <f t="shared" si="32"/>
        <v>0</v>
      </c>
      <c r="P231" s="4">
        <v>201</v>
      </c>
      <c r="Q231" s="16">
        <f t="shared" si="33"/>
        <v>0.62037037037037035</v>
      </c>
      <c r="R231" s="4"/>
      <c r="S231" s="16">
        <f t="shared" si="34"/>
        <v>0</v>
      </c>
      <c r="T231" s="4">
        <v>202</v>
      </c>
      <c r="U231" s="16">
        <f t="shared" si="35"/>
        <v>0.62345679012345678</v>
      </c>
      <c r="V231" s="4"/>
      <c r="W231" s="16">
        <f t="shared" si="36"/>
        <v>0</v>
      </c>
      <c r="X231" s="4"/>
      <c r="Y231" s="16">
        <f t="shared" si="37"/>
        <v>0</v>
      </c>
      <c r="Z231" s="4"/>
      <c r="AA231" s="16">
        <f t="shared" si="38"/>
        <v>0</v>
      </c>
      <c r="AB231" s="4">
        <v>189</v>
      </c>
      <c r="AC231" s="16">
        <f t="shared" si="39"/>
        <v>0.58333333333333337</v>
      </c>
      <c r="AD231" s="4"/>
      <c r="AE231" s="16">
        <f t="shared" si="40"/>
        <v>0</v>
      </c>
      <c r="AF231" s="4"/>
      <c r="AG231" s="16">
        <f t="shared" si="41"/>
        <v>0</v>
      </c>
      <c r="AH231" s="4"/>
      <c r="AI231" s="16">
        <f t="shared" si="42"/>
        <v>0</v>
      </c>
      <c r="AJ231" s="4"/>
      <c r="AK231" s="16">
        <f t="shared" si="43"/>
        <v>0</v>
      </c>
      <c r="AL231" s="4">
        <v>0</v>
      </c>
      <c r="AM231" s="16">
        <f t="shared" si="44"/>
        <v>0</v>
      </c>
      <c r="AN231" s="4"/>
      <c r="AO231" s="16">
        <f t="shared" si="45"/>
        <v>0</v>
      </c>
      <c r="AP231" s="4"/>
      <c r="AQ231" s="16">
        <f t="shared" si="46"/>
        <v>0</v>
      </c>
      <c r="AR231" s="4">
        <v>751</v>
      </c>
      <c r="AS231" s="16">
        <f t="shared" si="47"/>
        <v>2.3179012345679011</v>
      </c>
      <c r="AT231" s="4">
        <v>0</v>
      </c>
      <c r="AU231" s="16">
        <f t="shared" si="48"/>
        <v>0</v>
      </c>
      <c r="AV231" s="76"/>
      <c r="AW231" s="76"/>
      <c r="AX231" s="76"/>
      <c r="AY231" s="76"/>
      <c r="AZ231" s="76"/>
    </row>
    <row r="232" spans="1:52" ht="13.9">
      <c r="A232" s="14" t="s">
        <v>146</v>
      </c>
      <c r="B232" s="14" t="s">
        <v>32</v>
      </c>
      <c r="C232" s="4">
        <v>71971</v>
      </c>
      <c r="D232" s="4">
        <f t="shared" si="50"/>
        <v>71589</v>
      </c>
      <c r="E232" s="16">
        <f t="shared" si="49"/>
        <v>0.99469230662350117</v>
      </c>
      <c r="F232" s="4">
        <v>382</v>
      </c>
      <c r="G232" s="16">
        <f t="shared" si="28"/>
        <v>5.3076933764988673E-3</v>
      </c>
      <c r="H232" s="82">
        <v>0</v>
      </c>
      <c r="I232" s="16">
        <f t="shared" si="29"/>
        <v>0</v>
      </c>
      <c r="J232" s="4">
        <v>50</v>
      </c>
      <c r="K232" s="16">
        <f t="shared" si="30"/>
        <v>6.9472426393964236E-4</v>
      </c>
      <c r="L232" s="4">
        <v>39</v>
      </c>
      <c r="M232" s="16">
        <f t="shared" si="31"/>
        <v>0.12037037037037036</v>
      </c>
      <c r="N232" s="4">
        <v>0</v>
      </c>
      <c r="O232" s="16">
        <f t="shared" si="32"/>
        <v>0</v>
      </c>
      <c r="P232" s="4"/>
      <c r="Q232" s="16">
        <f t="shared" si="33"/>
        <v>0</v>
      </c>
      <c r="R232" s="4"/>
      <c r="S232" s="16">
        <f t="shared" si="34"/>
        <v>0</v>
      </c>
      <c r="T232" s="4">
        <v>0</v>
      </c>
      <c r="U232" s="16">
        <f t="shared" si="35"/>
        <v>0</v>
      </c>
      <c r="V232" s="4"/>
      <c r="W232" s="16">
        <f t="shared" si="36"/>
        <v>0</v>
      </c>
      <c r="X232" s="4"/>
      <c r="Y232" s="16">
        <f t="shared" si="37"/>
        <v>0</v>
      </c>
      <c r="Z232" s="4"/>
      <c r="AA232" s="16">
        <f t="shared" si="38"/>
        <v>0</v>
      </c>
      <c r="AB232" s="4">
        <v>53</v>
      </c>
      <c r="AC232" s="16">
        <f t="shared" si="39"/>
        <v>0.16358024691358025</v>
      </c>
      <c r="AD232" s="4"/>
      <c r="AE232" s="16">
        <f t="shared" si="40"/>
        <v>0</v>
      </c>
      <c r="AF232" s="4"/>
      <c r="AG232" s="16">
        <f t="shared" si="41"/>
        <v>0</v>
      </c>
      <c r="AH232" s="4"/>
      <c r="AI232" s="16">
        <f t="shared" si="42"/>
        <v>0</v>
      </c>
      <c r="AJ232" s="4"/>
      <c r="AK232" s="16">
        <f t="shared" si="43"/>
        <v>0</v>
      </c>
      <c r="AL232" s="4">
        <v>0</v>
      </c>
      <c r="AM232" s="16">
        <f t="shared" si="44"/>
        <v>0</v>
      </c>
      <c r="AN232" s="4"/>
      <c r="AO232" s="16">
        <f t="shared" si="45"/>
        <v>0</v>
      </c>
      <c r="AP232" s="4"/>
      <c r="AQ232" s="16">
        <f t="shared" si="46"/>
        <v>0</v>
      </c>
      <c r="AR232" s="4">
        <v>240</v>
      </c>
      <c r="AS232" s="16">
        <f t="shared" si="47"/>
        <v>0.7407407407407407</v>
      </c>
      <c r="AT232" s="4">
        <v>0</v>
      </c>
      <c r="AU232" s="16">
        <f t="shared" si="48"/>
        <v>0</v>
      </c>
      <c r="AV232" s="76"/>
      <c r="AW232" s="76"/>
      <c r="AX232" s="76"/>
      <c r="AY232" s="76"/>
      <c r="AZ232" s="76"/>
    </row>
    <row r="233" spans="1:52" ht="13.9">
      <c r="A233" s="14" t="s">
        <v>146</v>
      </c>
      <c r="B233" s="14" t="s">
        <v>32</v>
      </c>
      <c r="C233" s="4">
        <v>78532</v>
      </c>
      <c r="D233" s="4">
        <f t="shared" si="50"/>
        <v>78083</v>
      </c>
      <c r="E233" s="16">
        <f t="shared" si="49"/>
        <v>0.99428258544287684</v>
      </c>
      <c r="F233" s="4">
        <v>449</v>
      </c>
      <c r="G233" s="16">
        <f t="shared" si="28"/>
        <v>5.7174145571232109E-3</v>
      </c>
      <c r="H233" s="82">
        <v>0</v>
      </c>
      <c r="I233" s="16">
        <f t="shared" si="29"/>
        <v>0</v>
      </c>
      <c r="J233" s="4">
        <v>53</v>
      </c>
      <c r="K233" s="16">
        <f t="shared" si="30"/>
        <v>6.7488412366933221E-4</v>
      </c>
      <c r="L233" s="4">
        <v>25</v>
      </c>
      <c r="M233" s="16">
        <f t="shared" si="31"/>
        <v>7.716049382716049E-2</v>
      </c>
      <c r="N233" s="4">
        <v>0</v>
      </c>
      <c r="O233" s="16">
        <f t="shared" si="32"/>
        <v>0</v>
      </c>
      <c r="P233" s="4">
        <v>47</v>
      </c>
      <c r="Q233" s="16">
        <f t="shared" si="33"/>
        <v>0.14506172839506173</v>
      </c>
      <c r="R233" s="4">
        <v>0</v>
      </c>
      <c r="S233" s="16">
        <f t="shared" si="34"/>
        <v>0</v>
      </c>
      <c r="T233" s="4">
        <v>0</v>
      </c>
      <c r="U233" s="16">
        <f t="shared" si="35"/>
        <v>0</v>
      </c>
      <c r="V233" s="4"/>
      <c r="W233" s="16">
        <f t="shared" si="36"/>
        <v>0</v>
      </c>
      <c r="X233" s="4"/>
      <c r="Y233" s="16">
        <f t="shared" si="37"/>
        <v>0</v>
      </c>
      <c r="Z233" s="4"/>
      <c r="AA233" s="16">
        <f t="shared" si="38"/>
        <v>0</v>
      </c>
      <c r="AB233" s="4">
        <v>49</v>
      </c>
      <c r="AC233" s="16">
        <f t="shared" si="39"/>
        <v>0.15123456790123457</v>
      </c>
      <c r="AD233" s="4"/>
      <c r="AE233" s="16">
        <f t="shared" si="40"/>
        <v>0</v>
      </c>
      <c r="AF233" s="4"/>
      <c r="AG233" s="16">
        <f t="shared" si="41"/>
        <v>0</v>
      </c>
      <c r="AH233" s="4"/>
      <c r="AI233" s="16">
        <f t="shared" si="42"/>
        <v>0</v>
      </c>
      <c r="AJ233" s="4"/>
      <c r="AK233" s="16">
        <f t="shared" si="43"/>
        <v>0</v>
      </c>
      <c r="AL233" s="4">
        <v>0</v>
      </c>
      <c r="AM233" s="16">
        <f t="shared" si="44"/>
        <v>0</v>
      </c>
      <c r="AN233" s="4"/>
      <c r="AO233" s="16">
        <f t="shared" si="45"/>
        <v>0</v>
      </c>
      <c r="AP233" s="4"/>
      <c r="AQ233" s="16">
        <f t="shared" si="46"/>
        <v>0</v>
      </c>
      <c r="AR233" s="4">
        <v>275</v>
      </c>
      <c r="AS233" s="16">
        <f t="shared" si="47"/>
        <v>0.84876543209876543</v>
      </c>
      <c r="AT233" s="4">
        <v>0</v>
      </c>
      <c r="AU233" s="16">
        <f t="shared" si="48"/>
        <v>0</v>
      </c>
      <c r="AV233" s="76"/>
      <c r="AW233" s="76"/>
      <c r="AX233" s="76"/>
      <c r="AY233" s="76"/>
      <c r="AZ233" s="76"/>
    </row>
    <row r="234" spans="1:52" ht="13.9">
      <c r="A234" s="14" t="s">
        <v>148</v>
      </c>
      <c r="B234" s="14" t="s">
        <v>32</v>
      </c>
      <c r="C234" s="4">
        <v>40345</v>
      </c>
      <c r="D234" s="4">
        <v>40066</v>
      </c>
      <c r="E234" s="16">
        <f t="shared" si="49"/>
        <v>0.99308464493741477</v>
      </c>
      <c r="F234" s="4">
        <v>279</v>
      </c>
      <c r="G234" s="16">
        <f t="shared" si="28"/>
        <v>6.9153550625852024E-3</v>
      </c>
      <c r="H234" s="4">
        <v>0</v>
      </c>
      <c r="I234" s="16">
        <f t="shared" si="29"/>
        <v>0</v>
      </c>
      <c r="J234" s="4">
        <v>65</v>
      </c>
      <c r="K234" s="16">
        <f t="shared" si="30"/>
        <v>1.611104226050316E-3</v>
      </c>
      <c r="L234" s="4">
        <v>8</v>
      </c>
      <c r="M234" s="16">
        <f t="shared" si="31"/>
        <v>2.4691358024691357E-2</v>
      </c>
      <c r="N234" s="4">
        <v>0</v>
      </c>
      <c r="O234" s="16">
        <f t="shared" si="32"/>
        <v>0</v>
      </c>
      <c r="P234" s="4">
        <v>90</v>
      </c>
      <c r="Q234" s="16">
        <f t="shared" si="33"/>
        <v>0.27777777777777779</v>
      </c>
      <c r="R234" s="4">
        <v>75</v>
      </c>
      <c r="S234" s="16">
        <f t="shared" si="34"/>
        <v>0.23148148148148148</v>
      </c>
      <c r="T234" s="4">
        <v>0</v>
      </c>
      <c r="U234" s="16">
        <f t="shared" si="35"/>
        <v>0</v>
      </c>
      <c r="V234" s="4"/>
      <c r="W234" s="16">
        <f t="shared" si="36"/>
        <v>0</v>
      </c>
      <c r="X234" s="4"/>
      <c r="Y234" s="16">
        <f t="shared" si="37"/>
        <v>0</v>
      </c>
      <c r="Z234" s="4"/>
      <c r="AA234" s="16">
        <f t="shared" si="38"/>
        <v>0</v>
      </c>
      <c r="AB234" s="4">
        <v>0</v>
      </c>
      <c r="AC234" s="16">
        <f t="shared" si="39"/>
        <v>0</v>
      </c>
      <c r="AD234" s="4"/>
      <c r="AE234" s="16">
        <f t="shared" si="40"/>
        <v>0</v>
      </c>
      <c r="AF234" s="4"/>
      <c r="AG234" s="16">
        <f t="shared" si="41"/>
        <v>0</v>
      </c>
      <c r="AH234" s="4"/>
      <c r="AI234" s="16">
        <f t="shared" si="42"/>
        <v>0</v>
      </c>
      <c r="AJ234" s="4"/>
      <c r="AK234" s="16">
        <f t="shared" si="43"/>
        <v>0</v>
      </c>
      <c r="AL234" s="4">
        <v>6</v>
      </c>
      <c r="AM234" s="16">
        <f t="shared" si="44"/>
        <v>1.8518518518518517E-2</v>
      </c>
      <c r="AN234" s="4"/>
      <c r="AO234" s="16">
        <f t="shared" si="45"/>
        <v>0</v>
      </c>
      <c r="AP234" s="4"/>
      <c r="AQ234" s="16">
        <f t="shared" si="46"/>
        <v>0</v>
      </c>
      <c r="AR234" s="4">
        <v>35</v>
      </c>
      <c r="AS234" s="16">
        <f t="shared" si="47"/>
        <v>0.10802469135802469</v>
      </c>
      <c r="AT234" s="4">
        <v>0</v>
      </c>
      <c r="AU234" s="16">
        <f t="shared" si="48"/>
        <v>0</v>
      </c>
      <c r="AV234" s="76"/>
      <c r="AW234" s="76"/>
      <c r="AX234" s="76"/>
      <c r="AY234" s="76"/>
      <c r="AZ234" s="76"/>
    </row>
    <row r="235" spans="1:52" ht="13.9">
      <c r="A235" s="14" t="s">
        <v>108</v>
      </c>
      <c r="B235" s="14" t="s">
        <v>32</v>
      </c>
      <c r="C235" s="83">
        <v>1867938</v>
      </c>
      <c r="D235" s="83">
        <v>1836599</v>
      </c>
      <c r="E235" s="16">
        <f t="shared" si="49"/>
        <v>0.98322267655564588</v>
      </c>
      <c r="F235" s="83">
        <v>31339</v>
      </c>
      <c r="G235" s="16">
        <f t="shared" si="28"/>
        <v>1.6777323444354147E-2</v>
      </c>
      <c r="H235" s="4">
        <v>417</v>
      </c>
      <c r="I235" s="16">
        <f t="shared" si="29"/>
        <v>1.287037037037037</v>
      </c>
      <c r="J235" s="4">
        <v>2211</v>
      </c>
      <c r="K235" s="16">
        <f t="shared" si="30"/>
        <v>1.1836581299807596E-3</v>
      </c>
      <c r="L235" s="4">
        <v>2467</v>
      </c>
      <c r="M235" s="16">
        <f t="shared" si="31"/>
        <v>7.6141975308641978</v>
      </c>
      <c r="N235" s="4"/>
      <c r="O235" s="16">
        <f t="shared" si="32"/>
        <v>0</v>
      </c>
      <c r="P235" s="4">
        <v>5133</v>
      </c>
      <c r="Q235" s="16">
        <f t="shared" si="33"/>
        <v>15.842592592592593</v>
      </c>
      <c r="R235" s="4">
        <v>8251</v>
      </c>
      <c r="S235" s="16">
        <f t="shared" si="34"/>
        <v>25.466049382716051</v>
      </c>
      <c r="T235" s="4"/>
      <c r="U235" s="16">
        <f t="shared" si="35"/>
        <v>0</v>
      </c>
      <c r="V235" s="4"/>
      <c r="W235" s="16">
        <f t="shared" si="36"/>
        <v>0</v>
      </c>
      <c r="X235" s="4"/>
      <c r="Y235" s="16">
        <f t="shared" si="37"/>
        <v>0</v>
      </c>
      <c r="Z235" s="4"/>
      <c r="AA235" s="16">
        <f t="shared" si="38"/>
        <v>0</v>
      </c>
      <c r="AB235" s="4">
        <v>571</v>
      </c>
      <c r="AC235" s="16">
        <f t="shared" si="39"/>
        <v>1.7623456790123457</v>
      </c>
      <c r="AD235" s="4"/>
      <c r="AE235" s="16">
        <f t="shared" si="40"/>
        <v>0</v>
      </c>
      <c r="AF235" s="4"/>
      <c r="AG235" s="16">
        <f t="shared" si="41"/>
        <v>0</v>
      </c>
      <c r="AH235" s="4"/>
      <c r="AI235" s="16">
        <f t="shared" si="42"/>
        <v>0</v>
      </c>
      <c r="AJ235" s="4"/>
      <c r="AK235" s="16">
        <f t="shared" si="43"/>
        <v>0</v>
      </c>
      <c r="AL235" s="4">
        <v>1457</v>
      </c>
      <c r="AM235" s="16">
        <f t="shared" si="44"/>
        <v>4.4969135802469138</v>
      </c>
      <c r="AN235" s="4">
        <v>10545</v>
      </c>
      <c r="AO235" s="16">
        <f t="shared" si="45"/>
        <v>32.546296296296298</v>
      </c>
      <c r="AP235" s="4"/>
      <c r="AQ235" s="16">
        <f t="shared" si="46"/>
        <v>0</v>
      </c>
      <c r="AR235" s="4">
        <f>129+158</f>
        <v>287</v>
      </c>
      <c r="AS235" s="16">
        <f t="shared" si="47"/>
        <v>0.88580246913580252</v>
      </c>
      <c r="AT235" s="4"/>
      <c r="AU235" s="16">
        <f t="shared" si="48"/>
        <v>0</v>
      </c>
      <c r="AV235" s="76"/>
      <c r="AW235" s="76"/>
      <c r="AX235" s="76"/>
      <c r="AY235" s="76"/>
      <c r="AZ235" s="76"/>
    </row>
    <row r="236" spans="1:52" ht="13.9">
      <c r="A236" s="14" t="s">
        <v>58</v>
      </c>
      <c r="B236" s="14" t="s">
        <v>32</v>
      </c>
      <c r="C236" s="4">
        <v>423755</v>
      </c>
      <c r="D236" s="4">
        <v>420203</v>
      </c>
      <c r="E236" s="16">
        <f t="shared" si="49"/>
        <v>0.99161779802008232</v>
      </c>
      <c r="F236" s="4">
        <v>3552</v>
      </c>
      <c r="G236" s="16">
        <f t="shared" si="28"/>
        <v>8.3822019799176407E-3</v>
      </c>
      <c r="H236" s="4">
        <v>0</v>
      </c>
      <c r="I236" s="16">
        <f t="shared" si="29"/>
        <v>0</v>
      </c>
      <c r="J236" s="4">
        <v>44</v>
      </c>
      <c r="K236" s="16">
        <f t="shared" si="30"/>
        <v>1.0383358308456538E-4</v>
      </c>
      <c r="L236" s="4">
        <v>400</v>
      </c>
      <c r="M236" s="16">
        <f t="shared" si="31"/>
        <v>1.2345679012345678</v>
      </c>
      <c r="N236" s="4">
        <v>0</v>
      </c>
      <c r="O236" s="16">
        <f t="shared" si="32"/>
        <v>0</v>
      </c>
      <c r="P236" s="4">
        <v>1420</v>
      </c>
      <c r="Q236" s="16">
        <f t="shared" si="33"/>
        <v>4.382716049382716</v>
      </c>
      <c r="R236" s="4">
        <v>1375</v>
      </c>
      <c r="S236" s="16">
        <f t="shared" si="34"/>
        <v>4.2438271604938276</v>
      </c>
      <c r="T236" s="4">
        <v>0</v>
      </c>
      <c r="U236" s="16">
        <f t="shared" si="35"/>
        <v>0</v>
      </c>
      <c r="V236" s="4"/>
      <c r="W236" s="16">
        <f t="shared" si="36"/>
        <v>0</v>
      </c>
      <c r="X236" s="4"/>
      <c r="Y236" s="16">
        <f t="shared" si="37"/>
        <v>0</v>
      </c>
      <c r="Z236" s="4"/>
      <c r="AA236" s="16">
        <f t="shared" si="38"/>
        <v>0</v>
      </c>
      <c r="AB236" s="4">
        <v>22</v>
      </c>
      <c r="AC236" s="16">
        <f t="shared" si="39"/>
        <v>6.7901234567901231E-2</v>
      </c>
      <c r="AD236" s="4"/>
      <c r="AE236" s="16">
        <f t="shared" si="40"/>
        <v>0</v>
      </c>
      <c r="AF236" s="4"/>
      <c r="AG236" s="16">
        <f t="shared" si="41"/>
        <v>0</v>
      </c>
      <c r="AH236" s="4"/>
      <c r="AI236" s="16">
        <f t="shared" si="42"/>
        <v>0</v>
      </c>
      <c r="AJ236" s="4"/>
      <c r="AK236" s="16">
        <f t="shared" si="43"/>
        <v>0</v>
      </c>
      <c r="AL236" s="4">
        <v>3</v>
      </c>
      <c r="AM236" s="16">
        <f t="shared" si="44"/>
        <v>9.2592592592592587E-3</v>
      </c>
      <c r="AN236" s="4">
        <v>258</v>
      </c>
      <c r="AO236" s="16">
        <f t="shared" si="45"/>
        <v>0.79629629629629628</v>
      </c>
      <c r="AP236" s="4">
        <v>0</v>
      </c>
      <c r="AQ236" s="16">
        <f t="shared" si="46"/>
        <v>0</v>
      </c>
      <c r="AR236" s="4">
        <v>0</v>
      </c>
      <c r="AS236" s="16">
        <f t="shared" si="47"/>
        <v>0</v>
      </c>
      <c r="AT236" s="4">
        <v>30</v>
      </c>
      <c r="AU236" s="16">
        <f t="shared" si="48"/>
        <v>9.2592592592592587E-2</v>
      </c>
      <c r="AV236" s="76"/>
      <c r="AW236" s="76"/>
      <c r="AX236" s="76"/>
      <c r="AY236" s="76"/>
      <c r="AZ236" s="76"/>
    </row>
    <row r="237" spans="1:52" ht="13.9">
      <c r="A237" s="14" t="s">
        <v>72</v>
      </c>
      <c r="B237" s="14" t="s">
        <v>32</v>
      </c>
      <c r="C237" s="4">
        <v>501848</v>
      </c>
      <c r="D237" s="4">
        <v>495148</v>
      </c>
      <c r="E237" s="16">
        <f t="shared" si="49"/>
        <v>0.98664934402448545</v>
      </c>
      <c r="F237" s="4">
        <v>6700</v>
      </c>
      <c r="G237" s="16">
        <f t="shared" si="28"/>
        <v>1.3350655975514499E-2</v>
      </c>
      <c r="H237" s="4">
        <v>0</v>
      </c>
      <c r="I237" s="16">
        <f t="shared" si="29"/>
        <v>0</v>
      </c>
      <c r="J237" s="4">
        <v>344</v>
      </c>
      <c r="K237" s="16">
        <f t="shared" si="30"/>
        <v>6.8546651575775934E-4</v>
      </c>
      <c r="L237" s="4">
        <v>933</v>
      </c>
      <c r="M237" s="16">
        <f t="shared" si="31"/>
        <v>2.8796296296296298</v>
      </c>
      <c r="N237" s="4">
        <v>0</v>
      </c>
      <c r="O237" s="16">
        <f t="shared" si="32"/>
        <v>0</v>
      </c>
      <c r="P237" s="4">
        <v>2030</v>
      </c>
      <c r="Q237" s="16">
        <f t="shared" si="33"/>
        <v>6.2654320987654319</v>
      </c>
      <c r="R237" s="4">
        <v>1877</v>
      </c>
      <c r="S237" s="16">
        <f t="shared" si="34"/>
        <v>5.7932098765432096</v>
      </c>
      <c r="T237" s="4">
        <v>0</v>
      </c>
      <c r="U237" s="16">
        <f t="shared" si="35"/>
        <v>0</v>
      </c>
      <c r="V237" s="4"/>
      <c r="W237" s="16">
        <f t="shared" si="36"/>
        <v>0</v>
      </c>
      <c r="X237" s="4"/>
      <c r="Y237" s="16">
        <f t="shared" si="37"/>
        <v>0</v>
      </c>
      <c r="Z237" s="4"/>
      <c r="AA237" s="16">
        <f t="shared" si="38"/>
        <v>0</v>
      </c>
      <c r="AB237" s="4">
        <v>49</v>
      </c>
      <c r="AC237" s="16">
        <f t="shared" si="39"/>
        <v>0.15123456790123457</v>
      </c>
      <c r="AD237" s="4"/>
      <c r="AE237" s="16">
        <f t="shared" si="40"/>
        <v>0</v>
      </c>
      <c r="AF237" s="4"/>
      <c r="AG237" s="16">
        <f t="shared" si="41"/>
        <v>0</v>
      </c>
      <c r="AH237" s="4"/>
      <c r="AI237" s="16">
        <f t="shared" si="42"/>
        <v>0</v>
      </c>
      <c r="AJ237" s="4"/>
      <c r="AK237" s="16">
        <f t="shared" si="43"/>
        <v>0</v>
      </c>
      <c r="AL237" s="4">
        <v>0</v>
      </c>
      <c r="AM237" s="16">
        <f t="shared" si="44"/>
        <v>0</v>
      </c>
      <c r="AN237" s="4">
        <v>1347</v>
      </c>
      <c r="AO237" s="16">
        <f t="shared" si="45"/>
        <v>4.1574074074074074</v>
      </c>
      <c r="AP237" s="4">
        <v>55</v>
      </c>
      <c r="AQ237" s="16">
        <f t="shared" si="46"/>
        <v>0.16975308641975309</v>
      </c>
      <c r="AR237" s="4">
        <v>0</v>
      </c>
      <c r="AS237" s="16">
        <f t="shared" si="47"/>
        <v>0</v>
      </c>
      <c r="AT237" s="4">
        <v>65</v>
      </c>
      <c r="AU237" s="16">
        <f t="shared" si="48"/>
        <v>0.20061728395061729</v>
      </c>
      <c r="AV237" s="76"/>
      <c r="AW237" s="76"/>
      <c r="AX237" s="76"/>
      <c r="AY237" s="76"/>
      <c r="AZ237" s="76"/>
    </row>
    <row r="238" spans="1:52" ht="13.9">
      <c r="A238" s="14" t="s">
        <v>47</v>
      </c>
      <c r="B238" s="14" t="s">
        <v>32</v>
      </c>
      <c r="C238" s="4">
        <v>195702</v>
      </c>
      <c r="D238" s="4">
        <v>192449</v>
      </c>
      <c r="E238" s="16">
        <f t="shared" si="49"/>
        <v>0.9833777886787054</v>
      </c>
      <c r="F238" s="4">
        <v>3253</v>
      </c>
      <c r="G238" s="16">
        <f t="shared" si="28"/>
        <v>1.6622211321294621E-2</v>
      </c>
      <c r="H238" s="4">
        <v>145</v>
      </c>
      <c r="I238" s="16">
        <f t="shared" si="29"/>
        <v>0.44753086419753085</v>
      </c>
      <c r="J238" s="4">
        <v>728</v>
      </c>
      <c r="K238" s="16">
        <f t="shared" si="30"/>
        <v>3.7199415437757406E-3</v>
      </c>
      <c r="L238" s="4">
        <v>77</v>
      </c>
      <c r="M238" s="16">
        <f t="shared" si="31"/>
        <v>0.23765432098765432</v>
      </c>
      <c r="N238" s="4">
        <v>25</v>
      </c>
      <c r="O238" s="16">
        <f t="shared" si="32"/>
        <v>7.716049382716049E-2</v>
      </c>
      <c r="P238" s="4">
        <v>51</v>
      </c>
      <c r="Q238" s="16">
        <f t="shared" si="33"/>
        <v>0.15740740740740741</v>
      </c>
      <c r="R238" s="4">
        <v>755</v>
      </c>
      <c r="S238" s="16">
        <f t="shared" si="34"/>
        <v>2.3302469135802468</v>
      </c>
      <c r="T238" s="4">
        <v>0</v>
      </c>
      <c r="U238" s="16">
        <f t="shared" si="35"/>
        <v>0</v>
      </c>
      <c r="V238" s="4"/>
      <c r="W238" s="16">
        <f t="shared" si="36"/>
        <v>0</v>
      </c>
      <c r="X238" s="4"/>
      <c r="Y238" s="16">
        <f t="shared" si="37"/>
        <v>0</v>
      </c>
      <c r="Z238" s="4"/>
      <c r="AA238" s="16">
        <f t="shared" si="38"/>
        <v>0</v>
      </c>
      <c r="AB238" s="4">
        <v>0</v>
      </c>
      <c r="AC238" s="16">
        <f t="shared" si="39"/>
        <v>0</v>
      </c>
      <c r="AD238" s="4"/>
      <c r="AE238" s="16">
        <f t="shared" si="40"/>
        <v>0</v>
      </c>
      <c r="AF238" s="4"/>
      <c r="AG238" s="16">
        <f t="shared" si="41"/>
        <v>0</v>
      </c>
      <c r="AH238" s="4"/>
      <c r="AI238" s="16">
        <f t="shared" si="42"/>
        <v>0</v>
      </c>
      <c r="AJ238" s="4"/>
      <c r="AK238" s="16">
        <f t="shared" si="43"/>
        <v>0</v>
      </c>
      <c r="AL238" s="4"/>
      <c r="AM238" s="16">
        <f t="shared" si="44"/>
        <v>0</v>
      </c>
      <c r="AN238" s="4">
        <v>722</v>
      </c>
      <c r="AO238" s="16">
        <f t="shared" si="45"/>
        <v>2.2283950617283952</v>
      </c>
      <c r="AP238" s="4"/>
      <c r="AQ238" s="16">
        <f t="shared" si="46"/>
        <v>0</v>
      </c>
      <c r="AR238" s="4">
        <f>285+405</f>
        <v>690</v>
      </c>
      <c r="AS238" s="16">
        <f t="shared" si="47"/>
        <v>2.1296296296296298</v>
      </c>
      <c r="AT238" s="4">
        <v>60</v>
      </c>
      <c r="AU238" s="16">
        <f t="shared" si="48"/>
        <v>0.18518518518518517</v>
      </c>
      <c r="AV238" s="76"/>
      <c r="AW238" s="76"/>
      <c r="AX238" s="76"/>
      <c r="AY238" s="76"/>
      <c r="AZ238" s="76"/>
    </row>
    <row r="239" spans="1:52" ht="13.9">
      <c r="A239" s="14" t="s">
        <v>35</v>
      </c>
      <c r="B239" s="14" t="s">
        <v>32</v>
      </c>
      <c r="C239" s="4">
        <v>375049</v>
      </c>
      <c r="D239" s="4">
        <v>372076</v>
      </c>
      <c r="E239" s="16">
        <f t="shared" si="49"/>
        <v>0.99207303578999007</v>
      </c>
      <c r="F239" s="4">
        <v>2973</v>
      </c>
      <c r="G239" s="16">
        <f t="shared" si="28"/>
        <v>7.9269642100098913E-3</v>
      </c>
      <c r="H239" s="4">
        <v>10</v>
      </c>
      <c r="I239" s="16">
        <f t="shared" si="29"/>
        <v>3.0864197530864196E-2</v>
      </c>
      <c r="J239" s="4">
        <v>394</v>
      </c>
      <c r="K239" s="16">
        <f t="shared" si="30"/>
        <v>1.0505293974920611E-3</v>
      </c>
      <c r="L239" s="4">
        <v>458</v>
      </c>
      <c r="M239" s="16">
        <f t="shared" si="31"/>
        <v>1.4135802469135803</v>
      </c>
      <c r="N239" s="4"/>
      <c r="O239" s="16">
        <f t="shared" si="32"/>
        <v>0</v>
      </c>
      <c r="P239" s="4">
        <v>262</v>
      </c>
      <c r="Q239" s="16">
        <f t="shared" si="33"/>
        <v>0.80864197530864201</v>
      </c>
      <c r="R239" s="4">
        <v>49</v>
      </c>
      <c r="S239" s="16">
        <f t="shared" si="34"/>
        <v>0.15123456790123457</v>
      </c>
      <c r="T239" s="4">
        <v>2</v>
      </c>
      <c r="U239" s="16">
        <f t="shared" si="35"/>
        <v>6.1728395061728392E-3</v>
      </c>
      <c r="V239" s="4"/>
      <c r="W239" s="16">
        <f t="shared" si="36"/>
        <v>0</v>
      </c>
      <c r="X239" s="4"/>
      <c r="Y239" s="16">
        <f t="shared" si="37"/>
        <v>0</v>
      </c>
      <c r="Z239" s="4">
        <v>105</v>
      </c>
      <c r="AA239" s="16">
        <f t="shared" si="38"/>
        <v>0.32407407407407407</v>
      </c>
      <c r="AB239" s="4">
        <v>118</v>
      </c>
      <c r="AC239" s="16">
        <f t="shared" si="39"/>
        <v>0.36419753086419754</v>
      </c>
      <c r="AD239" s="4"/>
      <c r="AE239" s="16">
        <f t="shared" si="40"/>
        <v>0</v>
      </c>
      <c r="AF239" s="4"/>
      <c r="AG239" s="16">
        <f t="shared" si="41"/>
        <v>0</v>
      </c>
      <c r="AH239" s="4"/>
      <c r="AI239" s="16">
        <f t="shared" si="42"/>
        <v>0</v>
      </c>
      <c r="AJ239" s="4"/>
      <c r="AK239" s="16">
        <f t="shared" si="43"/>
        <v>0</v>
      </c>
      <c r="AL239" s="4">
        <v>56</v>
      </c>
      <c r="AM239" s="16">
        <f t="shared" si="44"/>
        <v>0.1728395061728395</v>
      </c>
      <c r="AN239" s="4">
        <v>535</v>
      </c>
      <c r="AO239" s="16">
        <f t="shared" si="45"/>
        <v>1.6512345679012346</v>
      </c>
      <c r="AP239" s="4"/>
      <c r="AQ239" s="16">
        <f t="shared" si="46"/>
        <v>0</v>
      </c>
      <c r="AR239" s="4">
        <f>229+476</f>
        <v>705</v>
      </c>
      <c r="AS239" s="16">
        <f t="shared" si="47"/>
        <v>2.175925925925926</v>
      </c>
      <c r="AT239" s="4">
        <v>279</v>
      </c>
      <c r="AU239" s="16">
        <f t="shared" si="48"/>
        <v>0.86111111111111116</v>
      </c>
      <c r="AV239" s="76"/>
      <c r="AW239" s="76"/>
      <c r="AX239" s="76"/>
      <c r="AY239" s="76"/>
      <c r="AZ239" s="76"/>
    </row>
    <row r="240" spans="1:52" ht="13.9">
      <c r="A240" s="14" t="s">
        <v>102</v>
      </c>
      <c r="B240" s="14" t="s">
        <v>32</v>
      </c>
      <c r="C240" s="4">
        <v>140773</v>
      </c>
      <c r="D240" s="4">
        <v>137864</v>
      </c>
      <c r="E240" s="16">
        <f t="shared" si="49"/>
        <v>0.97933552598864837</v>
      </c>
      <c r="F240" s="4">
        <v>2909</v>
      </c>
      <c r="G240" s="16">
        <f t="shared" si="28"/>
        <v>2.0664474011351609E-2</v>
      </c>
      <c r="H240" s="4">
        <v>657</v>
      </c>
      <c r="I240" s="16">
        <f t="shared" si="29"/>
        <v>2.0277777777777777</v>
      </c>
      <c r="J240" s="4">
        <v>842</v>
      </c>
      <c r="K240" s="16">
        <f t="shared" si="30"/>
        <v>5.9812606110546769E-3</v>
      </c>
      <c r="L240" s="4">
        <v>61</v>
      </c>
      <c r="M240" s="16">
        <f t="shared" si="31"/>
        <v>0.18827160493827161</v>
      </c>
      <c r="N240" s="4"/>
      <c r="O240" s="16">
        <f t="shared" si="32"/>
        <v>0</v>
      </c>
      <c r="P240" s="4">
        <v>305</v>
      </c>
      <c r="Q240" s="16">
        <f t="shared" si="33"/>
        <v>0.94135802469135799</v>
      </c>
      <c r="R240" s="4">
        <v>19</v>
      </c>
      <c r="S240" s="16">
        <f t="shared" si="34"/>
        <v>5.8641975308641972E-2</v>
      </c>
      <c r="T240" s="4">
        <v>10</v>
      </c>
      <c r="U240" s="16">
        <f t="shared" si="35"/>
        <v>3.0864197530864196E-2</v>
      </c>
      <c r="V240" s="4"/>
      <c r="W240" s="16">
        <f t="shared" si="36"/>
        <v>0</v>
      </c>
      <c r="X240" s="4"/>
      <c r="Y240" s="16">
        <f t="shared" si="37"/>
        <v>0</v>
      </c>
      <c r="Z240" s="4"/>
      <c r="AA240" s="16">
        <f t="shared" si="38"/>
        <v>0</v>
      </c>
      <c r="AB240" s="4">
        <v>765</v>
      </c>
      <c r="AC240" s="16">
        <f t="shared" si="39"/>
        <v>2.3611111111111112</v>
      </c>
      <c r="AD240" s="4"/>
      <c r="AE240" s="16">
        <f t="shared" si="40"/>
        <v>0</v>
      </c>
      <c r="AF240" s="4"/>
      <c r="AG240" s="16">
        <f t="shared" si="41"/>
        <v>0</v>
      </c>
      <c r="AH240" s="4"/>
      <c r="AI240" s="16">
        <f t="shared" si="42"/>
        <v>0</v>
      </c>
      <c r="AJ240" s="4"/>
      <c r="AK240" s="16">
        <f t="shared" si="43"/>
        <v>0</v>
      </c>
      <c r="AL240" s="4"/>
      <c r="AM240" s="16">
        <f t="shared" si="44"/>
        <v>0</v>
      </c>
      <c r="AN240" s="4">
        <v>250</v>
      </c>
      <c r="AO240" s="16">
        <f t="shared" si="45"/>
        <v>0.77160493827160492</v>
      </c>
      <c r="AP240" s="4"/>
      <c r="AQ240" s="16">
        <f t="shared" si="46"/>
        <v>0</v>
      </c>
      <c r="AR240" s="4"/>
      <c r="AS240" s="16">
        <f t="shared" si="47"/>
        <v>0</v>
      </c>
      <c r="AT240" s="4"/>
      <c r="AU240" s="16">
        <f t="shared" si="48"/>
        <v>0</v>
      </c>
      <c r="AV240" s="76"/>
      <c r="AW240" s="76"/>
      <c r="AX240" s="76"/>
      <c r="AY240" s="76"/>
      <c r="AZ240" s="76"/>
    </row>
    <row r="241" spans="1:52" ht="13.9">
      <c r="A241" s="14" t="s">
        <v>31</v>
      </c>
      <c r="B241" s="14" t="s">
        <v>32</v>
      </c>
      <c r="C241" s="4">
        <v>0</v>
      </c>
      <c r="D241" s="4">
        <v>0</v>
      </c>
      <c r="E241" s="16" t="e">
        <f t="shared" si="49"/>
        <v>#DIV/0!</v>
      </c>
      <c r="F241" s="4"/>
      <c r="G241" s="16" t="e">
        <f t="shared" si="28"/>
        <v>#DIV/0!</v>
      </c>
      <c r="H241" s="4"/>
      <c r="I241" s="16">
        <f t="shared" si="29"/>
        <v>0</v>
      </c>
      <c r="J241" s="4"/>
      <c r="K241" s="16" t="e">
        <f t="shared" si="30"/>
        <v>#DIV/0!</v>
      </c>
      <c r="L241" s="4"/>
      <c r="M241" s="16">
        <f t="shared" si="31"/>
        <v>0</v>
      </c>
      <c r="N241" s="4"/>
      <c r="O241" s="16">
        <f t="shared" si="32"/>
        <v>0</v>
      </c>
      <c r="P241" s="4"/>
      <c r="Q241" s="16">
        <f t="shared" si="33"/>
        <v>0</v>
      </c>
      <c r="R241" s="4"/>
      <c r="S241" s="16">
        <f t="shared" si="34"/>
        <v>0</v>
      </c>
      <c r="T241" s="4"/>
      <c r="U241" s="16">
        <f t="shared" si="35"/>
        <v>0</v>
      </c>
      <c r="V241" s="4"/>
      <c r="W241" s="16">
        <f t="shared" si="36"/>
        <v>0</v>
      </c>
      <c r="X241" s="4"/>
      <c r="Y241" s="16">
        <f t="shared" si="37"/>
        <v>0</v>
      </c>
      <c r="Z241" s="4"/>
      <c r="AA241" s="16">
        <f t="shared" si="38"/>
        <v>0</v>
      </c>
      <c r="AB241" s="4"/>
      <c r="AC241" s="16">
        <f t="shared" si="39"/>
        <v>0</v>
      </c>
      <c r="AD241" s="4"/>
      <c r="AE241" s="16">
        <f t="shared" si="40"/>
        <v>0</v>
      </c>
      <c r="AF241" s="4"/>
      <c r="AG241" s="16">
        <f t="shared" si="41"/>
        <v>0</v>
      </c>
      <c r="AH241" s="4"/>
      <c r="AI241" s="16">
        <f t="shared" si="42"/>
        <v>0</v>
      </c>
      <c r="AJ241" s="4"/>
      <c r="AK241" s="16">
        <f t="shared" si="43"/>
        <v>0</v>
      </c>
      <c r="AL241" s="4"/>
      <c r="AM241" s="16">
        <f t="shared" si="44"/>
        <v>0</v>
      </c>
      <c r="AN241" s="4"/>
      <c r="AO241" s="16">
        <f t="shared" si="45"/>
        <v>0</v>
      </c>
      <c r="AP241" s="4"/>
      <c r="AQ241" s="16">
        <f t="shared" si="46"/>
        <v>0</v>
      </c>
      <c r="AR241" s="4"/>
      <c r="AS241" s="16">
        <f t="shared" si="47"/>
        <v>0</v>
      </c>
      <c r="AT241" s="4"/>
      <c r="AU241" s="16">
        <f t="shared" si="48"/>
        <v>0</v>
      </c>
      <c r="AV241" s="76"/>
      <c r="AW241" s="76"/>
      <c r="AX241" s="76"/>
      <c r="AY241" s="76"/>
      <c r="AZ241" s="76"/>
    </row>
    <row r="242" spans="1:52" ht="13.9">
      <c r="A242" s="14" t="s">
        <v>119</v>
      </c>
      <c r="B242" s="14" t="s">
        <v>32</v>
      </c>
      <c r="C242" s="4">
        <v>0</v>
      </c>
      <c r="D242" s="4">
        <v>0</v>
      </c>
      <c r="E242" s="16" t="e">
        <f t="shared" si="49"/>
        <v>#DIV/0!</v>
      </c>
      <c r="F242" s="4"/>
      <c r="G242" s="16" t="e">
        <f t="shared" si="28"/>
        <v>#DIV/0!</v>
      </c>
      <c r="H242" s="4"/>
      <c r="I242" s="16">
        <f t="shared" si="29"/>
        <v>0</v>
      </c>
      <c r="J242" s="4"/>
      <c r="K242" s="16" t="e">
        <f t="shared" si="30"/>
        <v>#DIV/0!</v>
      </c>
      <c r="L242" s="4"/>
      <c r="M242" s="16">
        <f t="shared" si="31"/>
        <v>0</v>
      </c>
      <c r="N242" s="4"/>
      <c r="O242" s="16">
        <f t="shared" si="32"/>
        <v>0</v>
      </c>
      <c r="P242" s="4"/>
      <c r="Q242" s="16">
        <f t="shared" si="33"/>
        <v>0</v>
      </c>
      <c r="R242" s="4"/>
      <c r="S242" s="16">
        <f t="shared" si="34"/>
        <v>0</v>
      </c>
      <c r="T242" s="4"/>
      <c r="U242" s="16">
        <f t="shared" si="35"/>
        <v>0</v>
      </c>
      <c r="V242" s="4"/>
      <c r="W242" s="16">
        <f t="shared" si="36"/>
        <v>0</v>
      </c>
      <c r="X242" s="4"/>
      <c r="Y242" s="16">
        <f t="shared" si="37"/>
        <v>0</v>
      </c>
      <c r="Z242" s="4"/>
      <c r="AA242" s="16">
        <f t="shared" si="38"/>
        <v>0</v>
      </c>
      <c r="AB242" s="4"/>
      <c r="AC242" s="16">
        <f t="shared" si="39"/>
        <v>0</v>
      </c>
      <c r="AD242" s="4"/>
      <c r="AE242" s="16">
        <f t="shared" si="40"/>
        <v>0</v>
      </c>
      <c r="AF242" s="4"/>
      <c r="AG242" s="16">
        <f t="shared" si="41"/>
        <v>0</v>
      </c>
      <c r="AH242" s="4"/>
      <c r="AI242" s="16">
        <f t="shared" si="42"/>
        <v>0</v>
      </c>
      <c r="AJ242" s="4"/>
      <c r="AK242" s="16">
        <f t="shared" si="43"/>
        <v>0</v>
      </c>
      <c r="AL242" s="4"/>
      <c r="AM242" s="16">
        <f t="shared" si="44"/>
        <v>0</v>
      </c>
      <c r="AN242" s="4"/>
      <c r="AO242" s="16">
        <f t="shared" si="45"/>
        <v>0</v>
      </c>
      <c r="AP242" s="4"/>
      <c r="AQ242" s="16">
        <f t="shared" si="46"/>
        <v>0</v>
      </c>
      <c r="AR242" s="4"/>
      <c r="AS242" s="16">
        <f t="shared" si="47"/>
        <v>0</v>
      </c>
      <c r="AT242" s="4"/>
      <c r="AU242" s="16">
        <f t="shared" si="48"/>
        <v>0</v>
      </c>
      <c r="AV242" s="76"/>
      <c r="AW242" s="76"/>
      <c r="AX242" s="76"/>
      <c r="AY242" s="76"/>
      <c r="AZ242" s="76"/>
    </row>
    <row r="243" spans="1:52" ht="13.9">
      <c r="A243" s="14" t="s">
        <v>91</v>
      </c>
      <c r="B243" s="14" t="s">
        <v>32</v>
      </c>
      <c r="C243" s="83">
        <v>641496</v>
      </c>
      <c r="D243" s="83">
        <v>635630</v>
      </c>
      <c r="E243" s="16">
        <f t="shared" si="49"/>
        <v>0.99085574968511103</v>
      </c>
      <c r="F243" s="4">
        <v>5866</v>
      </c>
      <c r="G243" s="16">
        <f t="shared" si="28"/>
        <v>9.1442503148889479E-3</v>
      </c>
      <c r="H243" s="4">
        <v>377</v>
      </c>
      <c r="I243" s="16">
        <f t="shared" si="29"/>
        <v>1.1635802469135803</v>
      </c>
      <c r="J243" s="4">
        <v>671</v>
      </c>
      <c r="K243" s="16">
        <f t="shared" si="30"/>
        <v>1.0459924925486676E-3</v>
      </c>
      <c r="L243" s="4">
        <v>5</v>
      </c>
      <c r="M243" s="16">
        <f t="shared" si="31"/>
        <v>1.5432098765432098E-2</v>
      </c>
      <c r="N243" s="4">
        <v>0</v>
      </c>
      <c r="O243" s="16">
        <f t="shared" si="32"/>
        <v>0</v>
      </c>
      <c r="P243" s="4">
        <v>732</v>
      </c>
      <c r="Q243" s="16">
        <f t="shared" si="33"/>
        <v>2.2592592592592591</v>
      </c>
      <c r="R243" s="4">
        <v>1566</v>
      </c>
      <c r="S243" s="16">
        <f t="shared" si="34"/>
        <v>4.833333333333333</v>
      </c>
      <c r="T243" s="4">
        <v>379</v>
      </c>
      <c r="U243" s="16">
        <f t="shared" si="35"/>
        <v>1.1697530864197532</v>
      </c>
      <c r="V243" s="4">
        <v>0</v>
      </c>
      <c r="W243" s="16">
        <f t="shared" si="36"/>
        <v>0</v>
      </c>
      <c r="X243" s="4">
        <v>0</v>
      </c>
      <c r="Y243" s="16">
        <f t="shared" si="37"/>
        <v>0</v>
      </c>
      <c r="Z243" s="4">
        <v>374</v>
      </c>
      <c r="AA243" s="16">
        <f t="shared" si="38"/>
        <v>1.154320987654321</v>
      </c>
      <c r="AB243" s="4">
        <v>0</v>
      </c>
      <c r="AC243" s="16">
        <f t="shared" si="39"/>
        <v>0</v>
      </c>
      <c r="AD243" s="4">
        <v>0</v>
      </c>
      <c r="AE243" s="16">
        <f t="shared" si="40"/>
        <v>0</v>
      </c>
      <c r="AF243" s="4">
        <v>0</v>
      </c>
      <c r="AG243" s="16">
        <f t="shared" si="41"/>
        <v>0</v>
      </c>
      <c r="AH243" s="4">
        <v>0</v>
      </c>
      <c r="AI243" s="16">
        <f t="shared" si="42"/>
        <v>0</v>
      </c>
      <c r="AJ243" s="4">
        <v>0</v>
      </c>
      <c r="AK243" s="16">
        <f t="shared" si="43"/>
        <v>0</v>
      </c>
      <c r="AL243" s="4">
        <v>11</v>
      </c>
      <c r="AM243" s="16">
        <f t="shared" si="44"/>
        <v>3.3950617283950615E-2</v>
      </c>
      <c r="AN243" s="4">
        <v>568</v>
      </c>
      <c r="AO243" s="16">
        <f t="shared" si="45"/>
        <v>1.7530864197530864</v>
      </c>
      <c r="AP243" s="4">
        <v>393</v>
      </c>
      <c r="AQ243" s="16">
        <f t="shared" si="46"/>
        <v>1.212962962962963</v>
      </c>
      <c r="AR243" s="4">
        <v>790</v>
      </c>
      <c r="AS243" s="16">
        <f t="shared" si="47"/>
        <v>2.4382716049382718</v>
      </c>
      <c r="AT243" s="4">
        <v>0</v>
      </c>
      <c r="AU243" s="16">
        <f t="shared" si="48"/>
        <v>0</v>
      </c>
      <c r="AV243" s="76"/>
      <c r="AW243" s="76"/>
      <c r="AX243" s="76"/>
      <c r="AY243" s="76"/>
      <c r="AZ243" s="76"/>
    </row>
    <row r="244" spans="1:52" ht="13.9">
      <c r="A244" s="14" t="s">
        <v>85</v>
      </c>
      <c r="B244" s="14" t="s">
        <v>32</v>
      </c>
      <c r="C244" s="4">
        <v>228724</v>
      </c>
      <c r="D244" s="84">
        <v>226410</v>
      </c>
      <c r="E244" s="16">
        <f t="shared" si="49"/>
        <v>0.98988300309543376</v>
      </c>
      <c r="F244" s="4">
        <v>2314</v>
      </c>
      <c r="G244" s="16">
        <f t="shared" si="28"/>
        <v>1.0116996904566203E-2</v>
      </c>
      <c r="H244" s="4"/>
      <c r="I244" s="16">
        <f t="shared" si="29"/>
        <v>0</v>
      </c>
      <c r="J244" s="4">
        <v>1081</v>
      </c>
      <c r="K244" s="16">
        <f t="shared" si="30"/>
        <v>4.7262202479844704E-3</v>
      </c>
      <c r="L244" s="4">
        <v>466</v>
      </c>
      <c r="M244" s="16">
        <f t="shared" si="31"/>
        <v>1.4382716049382716</v>
      </c>
      <c r="N244" s="4"/>
      <c r="O244" s="16">
        <f t="shared" si="32"/>
        <v>0</v>
      </c>
      <c r="P244" s="4"/>
      <c r="Q244" s="16">
        <f t="shared" si="33"/>
        <v>0</v>
      </c>
      <c r="R244" s="4">
        <v>431</v>
      </c>
      <c r="S244" s="16">
        <f t="shared" si="34"/>
        <v>1.3302469135802468</v>
      </c>
      <c r="T244" s="4"/>
      <c r="U244" s="16">
        <f t="shared" si="35"/>
        <v>0</v>
      </c>
      <c r="V244" s="4"/>
      <c r="W244" s="16">
        <f t="shared" si="36"/>
        <v>0</v>
      </c>
      <c r="X244" s="4"/>
      <c r="Y244" s="16">
        <f t="shared" si="37"/>
        <v>0</v>
      </c>
      <c r="Z244" s="4"/>
      <c r="AA244" s="16">
        <f t="shared" si="38"/>
        <v>0</v>
      </c>
      <c r="AB244" s="4"/>
      <c r="AC244" s="16">
        <f t="shared" si="39"/>
        <v>0</v>
      </c>
      <c r="AD244" s="4"/>
      <c r="AE244" s="16">
        <f t="shared" si="40"/>
        <v>0</v>
      </c>
      <c r="AF244" s="4"/>
      <c r="AG244" s="16">
        <f t="shared" si="41"/>
        <v>0</v>
      </c>
      <c r="AH244" s="4"/>
      <c r="AI244" s="16">
        <f t="shared" si="42"/>
        <v>0</v>
      </c>
      <c r="AJ244" s="4"/>
      <c r="AK244" s="16">
        <f t="shared" si="43"/>
        <v>0</v>
      </c>
      <c r="AL244" s="4">
        <v>58</v>
      </c>
      <c r="AM244" s="16">
        <f t="shared" si="44"/>
        <v>0.17901234567901234</v>
      </c>
      <c r="AN244" s="4">
        <v>236</v>
      </c>
      <c r="AO244" s="16">
        <f t="shared" si="45"/>
        <v>0.72839506172839508</v>
      </c>
      <c r="AP244" s="4"/>
      <c r="AQ244" s="16">
        <f t="shared" si="46"/>
        <v>0</v>
      </c>
      <c r="AR244" s="4">
        <v>42</v>
      </c>
      <c r="AS244" s="16">
        <f t="shared" si="47"/>
        <v>0.12962962962962962</v>
      </c>
      <c r="AT244" s="4"/>
      <c r="AU244" s="16">
        <f t="shared" si="48"/>
        <v>0</v>
      </c>
      <c r="AV244" s="76"/>
      <c r="AW244" s="76"/>
      <c r="AX244" s="76"/>
      <c r="AY244" s="76"/>
      <c r="AZ244" s="76"/>
    </row>
    <row r="245" spans="1:52" ht="13.9">
      <c r="A245" s="14" t="s">
        <v>118</v>
      </c>
      <c r="B245" s="14" t="s">
        <v>32</v>
      </c>
      <c r="C245" s="4">
        <v>0</v>
      </c>
      <c r="D245" s="4">
        <v>0</v>
      </c>
      <c r="E245" s="16" t="e">
        <f t="shared" si="49"/>
        <v>#DIV/0!</v>
      </c>
      <c r="F245" s="4">
        <v>0</v>
      </c>
      <c r="G245" s="16" t="e">
        <f t="shared" si="28"/>
        <v>#DIV/0!</v>
      </c>
      <c r="H245" s="4"/>
      <c r="I245" s="16">
        <f t="shared" si="29"/>
        <v>0</v>
      </c>
      <c r="J245" s="4"/>
      <c r="K245" s="16" t="e">
        <f t="shared" si="30"/>
        <v>#DIV/0!</v>
      </c>
      <c r="L245" s="4"/>
      <c r="M245" s="16">
        <f t="shared" si="31"/>
        <v>0</v>
      </c>
      <c r="N245" s="4"/>
      <c r="O245" s="16">
        <f t="shared" si="32"/>
        <v>0</v>
      </c>
      <c r="P245" s="4"/>
      <c r="Q245" s="16">
        <f t="shared" si="33"/>
        <v>0</v>
      </c>
      <c r="R245" s="4"/>
      <c r="S245" s="16">
        <f t="shared" si="34"/>
        <v>0</v>
      </c>
      <c r="T245" s="4"/>
      <c r="U245" s="16">
        <f t="shared" si="35"/>
        <v>0</v>
      </c>
      <c r="V245" s="4"/>
      <c r="W245" s="16">
        <f t="shared" si="36"/>
        <v>0</v>
      </c>
      <c r="X245" s="4"/>
      <c r="Y245" s="16">
        <f t="shared" si="37"/>
        <v>0</v>
      </c>
      <c r="Z245" s="4"/>
      <c r="AA245" s="16">
        <f t="shared" si="38"/>
        <v>0</v>
      </c>
      <c r="AB245" s="4"/>
      <c r="AC245" s="16">
        <f t="shared" si="39"/>
        <v>0</v>
      </c>
      <c r="AD245" s="4"/>
      <c r="AE245" s="16">
        <f t="shared" si="40"/>
        <v>0</v>
      </c>
      <c r="AF245" s="4"/>
      <c r="AG245" s="16">
        <f t="shared" si="41"/>
        <v>0</v>
      </c>
      <c r="AH245" s="4"/>
      <c r="AI245" s="16">
        <f t="shared" si="42"/>
        <v>0</v>
      </c>
      <c r="AJ245" s="4"/>
      <c r="AK245" s="16">
        <f t="shared" si="43"/>
        <v>0</v>
      </c>
      <c r="AL245" s="4"/>
      <c r="AM245" s="16">
        <f t="shared" si="44"/>
        <v>0</v>
      </c>
      <c r="AN245" s="4"/>
      <c r="AO245" s="16">
        <f t="shared" si="45"/>
        <v>0</v>
      </c>
      <c r="AP245" s="4"/>
      <c r="AQ245" s="16">
        <f t="shared" si="46"/>
        <v>0</v>
      </c>
      <c r="AR245" s="4"/>
      <c r="AS245" s="16">
        <f t="shared" si="47"/>
        <v>0</v>
      </c>
      <c r="AT245" s="4"/>
      <c r="AU245" s="16">
        <f t="shared" si="48"/>
        <v>0</v>
      </c>
      <c r="AV245" s="76"/>
      <c r="AW245" s="76"/>
      <c r="AX245" s="76"/>
      <c r="AY245" s="76"/>
      <c r="AZ245" s="76"/>
    </row>
    <row r="246" spans="1:52" ht="13.9">
      <c r="A246" s="14" t="s">
        <v>81</v>
      </c>
      <c r="B246" s="14" t="s">
        <v>32</v>
      </c>
      <c r="C246" s="4">
        <v>0</v>
      </c>
      <c r="D246" s="4">
        <v>0</v>
      </c>
      <c r="E246" s="16" t="e">
        <f t="shared" si="49"/>
        <v>#DIV/0!</v>
      </c>
      <c r="F246" s="4">
        <v>0</v>
      </c>
      <c r="G246" s="16" t="e">
        <f t="shared" si="28"/>
        <v>#DIV/0!</v>
      </c>
      <c r="H246" s="4"/>
      <c r="I246" s="16">
        <f t="shared" si="29"/>
        <v>0</v>
      </c>
      <c r="J246" s="4"/>
      <c r="K246" s="16" t="e">
        <f t="shared" si="30"/>
        <v>#DIV/0!</v>
      </c>
      <c r="L246" s="4"/>
      <c r="M246" s="16">
        <f t="shared" si="31"/>
        <v>0</v>
      </c>
      <c r="N246" s="4"/>
      <c r="O246" s="16">
        <f t="shared" si="32"/>
        <v>0</v>
      </c>
      <c r="P246" s="4"/>
      <c r="Q246" s="16">
        <f t="shared" si="33"/>
        <v>0</v>
      </c>
      <c r="R246" s="4"/>
      <c r="S246" s="16">
        <f t="shared" si="34"/>
        <v>0</v>
      </c>
      <c r="T246" s="4"/>
      <c r="U246" s="16">
        <f t="shared" si="35"/>
        <v>0</v>
      </c>
      <c r="V246" s="4"/>
      <c r="W246" s="16">
        <f t="shared" si="36"/>
        <v>0</v>
      </c>
      <c r="X246" s="4"/>
      <c r="Y246" s="16">
        <f t="shared" si="37"/>
        <v>0</v>
      </c>
      <c r="Z246" s="4"/>
      <c r="AA246" s="16">
        <f t="shared" si="38"/>
        <v>0</v>
      </c>
      <c r="AB246" s="4"/>
      <c r="AC246" s="16">
        <f t="shared" si="39"/>
        <v>0</v>
      </c>
      <c r="AD246" s="4"/>
      <c r="AE246" s="16">
        <f t="shared" si="40"/>
        <v>0</v>
      </c>
      <c r="AF246" s="4"/>
      <c r="AG246" s="16">
        <f t="shared" si="41"/>
        <v>0</v>
      </c>
      <c r="AH246" s="4"/>
      <c r="AI246" s="16">
        <f t="shared" si="42"/>
        <v>0</v>
      </c>
      <c r="AJ246" s="4"/>
      <c r="AK246" s="16">
        <f t="shared" si="43"/>
        <v>0</v>
      </c>
      <c r="AL246" s="4"/>
      <c r="AM246" s="16">
        <f t="shared" si="44"/>
        <v>0</v>
      </c>
      <c r="AN246" s="4"/>
      <c r="AO246" s="16">
        <f t="shared" si="45"/>
        <v>0</v>
      </c>
      <c r="AP246" s="4"/>
      <c r="AQ246" s="16">
        <f t="shared" si="46"/>
        <v>0</v>
      </c>
      <c r="AR246" s="4"/>
      <c r="AS246" s="16">
        <f t="shared" si="47"/>
        <v>0</v>
      </c>
      <c r="AT246" s="4"/>
      <c r="AU246" s="16">
        <f t="shared" si="48"/>
        <v>0</v>
      </c>
      <c r="AV246" s="76"/>
      <c r="AW246" s="76"/>
      <c r="AX246" s="76"/>
      <c r="AY246" s="76"/>
      <c r="AZ246" s="76"/>
    </row>
    <row r="247" spans="1:52" ht="13.9">
      <c r="A247" s="136" t="s">
        <v>31</v>
      </c>
      <c r="B247" s="73" t="s">
        <v>34</v>
      </c>
      <c r="C247" s="8"/>
      <c r="D247" s="8"/>
      <c r="E247" s="16" t="e">
        <f t="shared" si="49"/>
        <v>#DIV/0!</v>
      </c>
      <c r="F247" s="8"/>
      <c r="G247" s="16" t="e">
        <f t="shared" si="28"/>
        <v>#DIV/0!</v>
      </c>
      <c r="H247" s="8"/>
      <c r="I247" s="17" t="e">
        <f t="shared" ref="I247:I315" si="51">H247/C247</f>
        <v>#DIV/0!</v>
      </c>
      <c r="J247" s="8"/>
      <c r="K247" s="17" t="e">
        <f t="shared" si="30"/>
        <v>#DIV/0!</v>
      </c>
      <c r="L247" s="8"/>
      <c r="M247" s="17" t="e">
        <f t="shared" ref="M247:M315" si="52">L247/C247</f>
        <v>#DIV/0!</v>
      </c>
      <c r="N247" s="8"/>
      <c r="O247" s="17" t="e">
        <f t="shared" ref="O247:O315" si="53">N247/C247</f>
        <v>#DIV/0!</v>
      </c>
      <c r="P247" s="8"/>
      <c r="Q247" s="17" t="e">
        <f t="shared" ref="Q247:Q315" si="54">P247/C247</f>
        <v>#DIV/0!</v>
      </c>
      <c r="R247" s="8"/>
      <c r="S247" s="17" t="e">
        <f t="shared" ref="S247:S315" si="55">R247/C247</f>
        <v>#DIV/0!</v>
      </c>
      <c r="T247" s="8"/>
      <c r="U247" s="17" t="e">
        <f t="shared" ref="U247:U315" si="56">T247/C247</f>
        <v>#DIV/0!</v>
      </c>
      <c r="V247" s="8"/>
      <c r="W247" s="17" t="e">
        <f t="shared" ref="W247:W315" si="57">V247/C247</f>
        <v>#DIV/0!</v>
      </c>
      <c r="X247" s="8"/>
      <c r="Y247" s="17" t="e">
        <f t="shared" ref="Y247:Y315" si="58">X247/C247</f>
        <v>#DIV/0!</v>
      </c>
      <c r="Z247" s="8"/>
      <c r="AA247" s="17" t="e">
        <f t="shared" ref="AA247:AA315" si="59">Z247/C247</f>
        <v>#DIV/0!</v>
      </c>
      <c r="AB247" s="8"/>
      <c r="AC247" s="17" t="e">
        <f t="shared" ref="AC247:AC315" si="60">AB247/C247</f>
        <v>#DIV/0!</v>
      </c>
      <c r="AD247" s="8"/>
      <c r="AE247" s="17" t="e">
        <f t="shared" ref="AE247:AE315" si="61">AD247/C247</f>
        <v>#DIV/0!</v>
      </c>
      <c r="AF247" s="8"/>
      <c r="AG247" s="17" t="e">
        <f t="shared" ref="AG247:AG315" si="62">AF247/C247</f>
        <v>#DIV/0!</v>
      </c>
      <c r="AH247" s="8"/>
      <c r="AI247" s="17" t="e">
        <f t="shared" ref="AI247:AI315" si="63">AH247/C247</f>
        <v>#DIV/0!</v>
      </c>
      <c r="AJ247" s="8"/>
      <c r="AK247" s="17" t="e">
        <f t="shared" ref="AK247:AK315" si="64">AJ247/C247</f>
        <v>#DIV/0!</v>
      </c>
      <c r="AL247" s="8"/>
      <c r="AM247" s="17" t="e">
        <f t="shared" ref="AM247:AM315" si="65">AL247/C247</f>
        <v>#DIV/0!</v>
      </c>
      <c r="AN247" s="8"/>
      <c r="AO247" s="17" t="e">
        <f t="shared" ref="AO247:AO315" si="66">AN247/C247</f>
        <v>#DIV/0!</v>
      </c>
      <c r="AP247" s="8"/>
      <c r="AQ247" s="17" t="e">
        <f t="shared" ref="AQ247:AQ315" si="67">AP247/C247</f>
        <v>#DIV/0!</v>
      </c>
      <c r="AR247" s="8"/>
      <c r="AS247" s="17" t="e">
        <f t="shared" ref="AS247:AS315" si="68">AR247/C247</f>
        <v>#DIV/0!</v>
      </c>
      <c r="AT247" s="8"/>
      <c r="AU247" s="17" t="e">
        <f t="shared" ref="AU247:AU315" si="69">AT247/C247</f>
        <v>#DIV/0!</v>
      </c>
      <c r="AV247" s="76"/>
      <c r="AW247" s="76"/>
      <c r="AX247" s="76"/>
      <c r="AY247" s="76"/>
      <c r="AZ247" s="76"/>
    </row>
    <row r="248" spans="1:52" ht="13.9">
      <c r="A248" s="136" t="s">
        <v>35</v>
      </c>
      <c r="B248" s="73" t="s">
        <v>34</v>
      </c>
      <c r="C248" s="22">
        <v>64844</v>
      </c>
      <c r="D248" s="22">
        <v>64466</v>
      </c>
      <c r="E248" s="16">
        <f t="shared" si="49"/>
        <v>0.99417062488433783</v>
      </c>
      <c r="F248" s="22">
        <v>378</v>
      </c>
      <c r="G248" s="16">
        <f t="shared" si="28"/>
        <v>5.829375115662205E-3</v>
      </c>
      <c r="H248" s="22">
        <v>4</v>
      </c>
      <c r="I248" s="17">
        <f t="shared" si="51"/>
        <v>6.1686509160446612E-5</v>
      </c>
      <c r="J248" s="25">
        <v>50</v>
      </c>
      <c r="K248" s="17">
        <f t="shared" si="30"/>
        <v>7.7108136450558258E-4</v>
      </c>
      <c r="L248" s="25">
        <v>42</v>
      </c>
      <c r="M248" s="17">
        <f t="shared" si="52"/>
        <v>6.4770834618468941E-4</v>
      </c>
      <c r="N248" s="22"/>
      <c r="O248" s="17">
        <f t="shared" si="53"/>
        <v>0</v>
      </c>
      <c r="P248" s="25">
        <v>9</v>
      </c>
      <c r="Q248" s="17">
        <f t="shared" si="54"/>
        <v>1.3879464561100487E-4</v>
      </c>
      <c r="R248" s="22">
        <v>25</v>
      </c>
      <c r="S248" s="17">
        <f t="shared" si="55"/>
        <v>3.8554068225279129E-4</v>
      </c>
      <c r="T248" s="22">
        <v>7</v>
      </c>
      <c r="U248" s="17">
        <f t="shared" si="56"/>
        <v>1.0795139103078156E-4</v>
      </c>
      <c r="V248" s="22"/>
      <c r="W248" s="17">
        <f t="shared" si="57"/>
        <v>0</v>
      </c>
      <c r="X248" s="22"/>
      <c r="Y248" s="17">
        <f t="shared" si="58"/>
        <v>0</v>
      </c>
      <c r="Z248" s="22">
        <v>26</v>
      </c>
      <c r="AA248" s="17">
        <f t="shared" si="59"/>
        <v>4.0096230954290296E-4</v>
      </c>
      <c r="AB248" s="25">
        <v>24</v>
      </c>
      <c r="AC248" s="17">
        <f t="shared" si="60"/>
        <v>3.7011905496267967E-4</v>
      </c>
      <c r="AD248" s="22"/>
      <c r="AE248" s="17">
        <f t="shared" si="61"/>
        <v>0</v>
      </c>
      <c r="AF248" s="22"/>
      <c r="AG248" s="17">
        <f t="shared" si="62"/>
        <v>0</v>
      </c>
      <c r="AH248" s="22"/>
      <c r="AI248" s="17">
        <f t="shared" si="63"/>
        <v>0</v>
      </c>
      <c r="AJ248" s="22"/>
      <c r="AK248" s="17">
        <f t="shared" si="64"/>
        <v>0</v>
      </c>
      <c r="AL248" s="25">
        <v>13</v>
      </c>
      <c r="AM248" s="17">
        <f t="shared" si="65"/>
        <v>2.0048115477145148E-4</v>
      </c>
      <c r="AN248" s="22">
        <v>64</v>
      </c>
      <c r="AO248" s="17">
        <f t="shared" si="66"/>
        <v>9.8698414656714578E-4</v>
      </c>
      <c r="AP248" s="22">
        <v>0</v>
      </c>
      <c r="AQ248" s="17">
        <f t="shared" si="67"/>
        <v>0</v>
      </c>
      <c r="AR248" s="22">
        <v>73</v>
      </c>
      <c r="AS248" s="17">
        <f t="shared" si="68"/>
        <v>1.1257787921781506E-3</v>
      </c>
      <c r="AT248" s="22"/>
      <c r="AU248" s="17">
        <f t="shared" si="69"/>
        <v>0</v>
      </c>
      <c r="AV248" s="76"/>
      <c r="AW248" s="76"/>
      <c r="AX248" s="76"/>
      <c r="AY248" s="76"/>
      <c r="AZ248" s="76"/>
    </row>
    <row r="249" spans="1:52" ht="13.9">
      <c r="A249" s="136" t="s">
        <v>35</v>
      </c>
      <c r="B249" s="73" t="s">
        <v>34</v>
      </c>
      <c r="C249" s="22">
        <v>237717</v>
      </c>
      <c r="D249" s="22">
        <v>235955</v>
      </c>
      <c r="E249" s="16">
        <f t="shared" si="49"/>
        <v>0.99258782501882492</v>
      </c>
      <c r="F249" s="22">
        <v>1762</v>
      </c>
      <c r="G249" s="16">
        <f t="shared" si="28"/>
        <v>7.4121749811750948E-3</v>
      </c>
      <c r="H249" s="22">
        <v>160</v>
      </c>
      <c r="I249" s="17">
        <f t="shared" si="51"/>
        <v>6.7306923779115503E-4</v>
      </c>
      <c r="J249" s="25">
        <v>204</v>
      </c>
      <c r="K249" s="17">
        <f t="shared" si="30"/>
        <v>8.581632781837227E-4</v>
      </c>
      <c r="L249" s="25">
        <v>126</v>
      </c>
      <c r="M249" s="17">
        <f t="shared" si="52"/>
        <v>5.3004202476053454E-4</v>
      </c>
      <c r="N249" s="22"/>
      <c r="O249" s="17">
        <f t="shared" si="53"/>
        <v>0</v>
      </c>
      <c r="P249" s="25">
        <v>107</v>
      </c>
      <c r="Q249" s="17">
        <f t="shared" si="54"/>
        <v>4.5011505277283494E-4</v>
      </c>
      <c r="R249" s="22">
        <v>109</v>
      </c>
      <c r="S249" s="17">
        <f t="shared" si="55"/>
        <v>4.5852841824522435E-4</v>
      </c>
      <c r="T249" s="22">
        <v>22</v>
      </c>
      <c r="U249" s="17">
        <f t="shared" si="56"/>
        <v>9.254702019628382E-5</v>
      </c>
      <c r="V249" s="22"/>
      <c r="W249" s="17">
        <f t="shared" si="57"/>
        <v>0</v>
      </c>
      <c r="X249" s="22"/>
      <c r="Y249" s="17">
        <f t="shared" si="58"/>
        <v>0</v>
      </c>
      <c r="Z249" s="22">
        <v>42</v>
      </c>
      <c r="AA249" s="17">
        <f t="shared" si="59"/>
        <v>1.766806749201782E-4</v>
      </c>
      <c r="AB249" s="25">
        <v>55</v>
      </c>
      <c r="AC249" s="17">
        <f t="shared" si="60"/>
        <v>2.3136755049070953E-4</v>
      </c>
      <c r="AD249" s="22"/>
      <c r="AE249" s="17">
        <f t="shared" si="61"/>
        <v>0</v>
      </c>
      <c r="AF249" s="22"/>
      <c r="AG249" s="17">
        <f t="shared" si="62"/>
        <v>0</v>
      </c>
      <c r="AH249" s="22"/>
      <c r="AI249" s="17">
        <f t="shared" si="63"/>
        <v>0</v>
      </c>
      <c r="AJ249" s="22"/>
      <c r="AK249" s="17">
        <f t="shared" si="64"/>
        <v>0</v>
      </c>
      <c r="AL249" s="25">
        <v>31</v>
      </c>
      <c r="AM249" s="17">
        <f t="shared" si="65"/>
        <v>1.3040716482203628E-4</v>
      </c>
      <c r="AN249" s="22">
        <v>407</v>
      </c>
      <c r="AO249" s="17">
        <f t="shared" si="66"/>
        <v>1.7121198736312507E-3</v>
      </c>
      <c r="AP249" s="22">
        <v>41</v>
      </c>
      <c r="AQ249" s="17">
        <f t="shared" si="67"/>
        <v>1.7247399218398346E-4</v>
      </c>
      <c r="AR249" s="22">
        <v>345</v>
      </c>
      <c r="AS249" s="17">
        <f t="shared" si="68"/>
        <v>1.451305543987178E-3</v>
      </c>
      <c r="AT249" s="22"/>
      <c r="AU249" s="17">
        <f t="shared" si="69"/>
        <v>0</v>
      </c>
      <c r="AV249" s="76"/>
      <c r="AW249" s="76"/>
      <c r="AX249" s="76"/>
      <c r="AY249" s="76"/>
      <c r="AZ249" s="76"/>
    </row>
    <row r="250" spans="1:52" ht="13.9">
      <c r="A250" s="136" t="s">
        <v>47</v>
      </c>
      <c r="B250" s="73" t="s">
        <v>34</v>
      </c>
      <c r="C250" s="22">
        <v>112197</v>
      </c>
      <c r="D250" s="22">
        <v>110809</v>
      </c>
      <c r="E250" s="16">
        <f t="shared" si="49"/>
        <v>0.98762890273358472</v>
      </c>
      <c r="F250" s="22">
        <v>1388</v>
      </c>
      <c r="G250" s="16">
        <f t="shared" si="28"/>
        <v>1.2371097266415323E-2</v>
      </c>
      <c r="H250" s="22">
        <v>33</v>
      </c>
      <c r="I250" s="17">
        <f t="shared" si="51"/>
        <v>2.9412551137730954E-4</v>
      </c>
      <c r="J250" s="22">
        <v>80</v>
      </c>
      <c r="K250" s="17">
        <f t="shared" si="30"/>
        <v>7.1303154273287159E-4</v>
      </c>
      <c r="L250" s="22">
        <v>46</v>
      </c>
      <c r="M250" s="17">
        <f t="shared" si="52"/>
        <v>4.099931370714012E-4</v>
      </c>
      <c r="N250" s="22">
        <v>0</v>
      </c>
      <c r="O250" s="17">
        <f t="shared" si="53"/>
        <v>0</v>
      </c>
      <c r="P250" s="22">
        <v>49</v>
      </c>
      <c r="Q250" s="17">
        <f t="shared" si="54"/>
        <v>4.3673181992388388E-4</v>
      </c>
      <c r="R250" s="22">
        <v>235</v>
      </c>
      <c r="S250" s="17">
        <f t="shared" si="55"/>
        <v>2.0945301567778106E-3</v>
      </c>
      <c r="T250" s="22">
        <v>0</v>
      </c>
      <c r="U250" s="17">
        <f t="shared" si="56"/>
        <v>0</v>
      </c>
      <c r="V250" s="22"/>
      <c r="W250" s="17">
        <f t="shared" si="57"/>
        <v>0</v>
      </c>
      <c r="X250" s="22"/>
      <c r="Y250" s="17">
        <f t="shared" si="58"/>
        <v>0</v>
      </c>
      <c r="Z250" s="22"/>
      <c r="AA250" s="17">
        <f t="shared" si="59"/>
        <v>0</v>
      </c>
      <c r="AB250" s="22"/>
      <c r="AC250" s="17">
        <f t="shared" si="60"/>
        <v>0</v>
      </c>
      <c r="AD250" s="22"/>
      <c r="AE250" s="17">
        <f t="shared" si="61"/>
        <v>0</v>
      </c>
      <c r="AF250" s="22"/>
      <c r="AG250" s="17">
        <f t="shared" si="62"/>
        <v>0</v>
      </c>
      <c r="AH250" s="22"/>
      <c r="AI250" s="17">
        <f t="shared" si="63"/>
        <v>0</v>
      </c>
      <c r="AJ250" s="22"/>
      <c r="AK250" s="17">
        <f t="shared" si="64"/>
        <v>0</v>
      </c>
      <c r="AL250" s="22"/>
      <c r="AM250" s="17">
        <f t="shared" si="65"/>
        <v>0</v>
      </c>
      <c r="AN250" s="22">
        <v>582</v>
      </c>
      <c r="AO250" s="17">
        <f t="shared" si="66"/>
        <v>5.1873044733816414E-3</v>
      </c>
      <c r="AP250" s="22"/>
      <c r="AQ250" s="17">
        <f t="shared" si="67"/>
        <v>0</v>
      </c>
      <c r="AR250" s="22">
        <v>246</v>
      </c>
      <c r="AS250" s="17">
        <f t="shared" si="68"/>
        <v>2.1925719939035805E-3</v>
      </c>
      <c r="AT250" s="22">
        <v>117</v>
      </c>
      <c r="AU250" s="17">
        <f t="shared" si="69"/>
        <v>1.0428086312468249E-3</v>
      </c>
      <c r="AV250" s="76"/>
      <c r="AW250" s="76"/>
      <c r="AX250" s="76"/>
      <c r="AY250" s="76"/>
      <c r="AZ250" s="76"/>
    </row>
    <row r="251" spans="1:52" ht="13.9">
      <c r="A251" s="136" t="s">
        <v>47</v>
      </c>
      <c r="B251" s="73" t="s">
        <v>34</v>
      </c>
      <c r="C251" s="20">
        <v>9979</v>
      </c>
      <c r="D251" s="20">
        <v>9920</v>
      </c>
      <c r="E251" s="16">
        <f t="shared" si="49"/>
        <v>0.99408758392624508</v>
      </c>
      <c r="F251" s="20">
        <v>59</v>
      </c>
      <c r="G251" s="16">
        <f t="shared" si="28"/>
        <v>5.9124160737548852E-3</v>
      </c>
      <c r="H251" s="20">
        <v>0</v>
      </c>
      <c r="I251" s="17">
        <f t="shared" si="51"/>
        <v>0</v>
      </c>
      <c r="J251" s="20">
        <v>6</v>
      </c>
      <c r="K251" s="17">
        <f t="shared" si="30"/>
        <v>6.0126265156829344E-4</v>
      </c>
      <c r="L251" s="20">
        <v>0</v>
      </c>
      <c r="M251" s="17">
        <f t="shared" si="52"/>
        <v>0</v>
      </c>
      <c r="N251" s="20">
        <v>0</v>
      </c>
      <c r="O251" s="17">
        <f t="shared" si="53"/>
        <v>0</v>
      </c>
      <c r="P251" s="20">
        <v>0</v>
      </c>
      <c r="Q251" s="17">
        <f t="shared" si="54"/>
        <v>0</v>
      </c>
      <c r="R251" s="20">
        <v>0</v>
      </c>
      <c r="S251" s="17">
        <f t="shared" si="55"/>
        <v>0</v>
      </c>
      <c r="T251" s="20">
        <v>0</v>
      </c>
      <c r="U251" s="17">
        <f t="shared" si="56"/>
        <v>0</v>
      </c>
      <c r="V251" s="22"/>
      <c r="W251" s="17">
        <f t="shared" si="57"/>
        <v>0</v>
      </c>
      <c r="X251" s="22"/>
      <c r="Y251" s="17">
        <f t="shared" si="58"/>
        <v>0</v>
      </c>
      <c r="Z251" s="22"/>
      <c r="AA251" s="17">
        <f t="shared" si="59"/>
        <v>0</v>
      </c>
      <c r="AB251" s="22"/>
      <c r="AC251" s="17">
        <f t="shared" si="60"/>
        <v>0</v>
      </c>
      <c r="AD251" s="22"/>
      <c r="AE251" s="17">
        <f t="shared" si="61"/>
        <v>0</v>
      </c>
      <c r="AF251" s="22"/>
      <c r="AG251" s="17">
        <f t="shared" si="62"/>
        <v>0</v>
      </c>
      <c r="AH251" s="22"/>
      <c r="AI251" s="17">
        <f t="shared" si="63"/>
        <v>0</v>
      </c>
      <c r="AJ251" s="22"/>
      <c r="AK251" s="17">
        <f t="shared" si="64"/>
        <v>0</v>
      </c>
      <c r="AL251" s="22"/>
      <c r="AM251" s="17">
        <f t="shared" si="65"/>
        <v>0</v>
      </c>
      <c r="AN251" s="20">
        <v>42</v>
      </c>
      <c r="AO251" s="17">
        <f t="shared" si="66"/>
        <v>4.2088385609780543E-3</v>
      </c>
      <c r="AP251" s="22"/>
      <c r="AQ251" s="17">
        <f t="shared" si="67"/>
        <v>0</v>
      </c>
      <c r="AR251" s="20">
        <v>0</v>
      </c>
      <c r="AS251" s="17">
        <f t="shared" si="68"/>
        <v>0</v>
      </c>
      <c r="AT251" s="20">
        <v>11</v>
      </c>
      <c r="AU251" s="17">
        <f t="shared" si="69"/>
        <v>1.1023148612085379E-3</v>
      </c>
      <c r="AV251" s="76"/>
      <c r="AW251" s="76"/>
      <c r="AX251" s="76"/>
      <c r="AY251" s="76"/>
      <c r="AZ251" s="76"/>
    </row>
    <row r="252" spans="1:52" ht="13.9">
      <c r="A252" s="136" t="s">
        <v>47</v>
      </c>
      <c r="B252" s="73" t="s">
        <v>34</v>
      </c>
      <c r="C252" s="22">
        <v>155104</v>
      </c>
      <c r="D252" s="22">
        <v>153656</v>
      </c>
      <c r="E252" s="16">
        <f t="shared" si="49"/>
        <v>0.99066432845058794</v>
      </c>
      <c r="F252" s="22">
        <v>1448</v>
      </c>
      <c r="G252" s="16">
        <f t="shared" si="28"/>
        <v>9.3356715494120075E-3</v>
      </c>
      <c r="H252" s="22">
        <v>0</v>
      </c>
      <c r="I252" s="17">
        <f t="shared" si="51"/>
        <v>0</v>
      </c>
      <c r="J252" s="22">
        <v>265</v>
      </c>
      <c r="K252" s="17">
        <f t="shared" si="30"/>
        <v>1.7085310501341036E-3</v>
      </c>
      <c r="L252" s="22">
        <v>175</v>
      </c>
      <c r="M252" s="17">
        <f t="shared" si="52"/>
        <v>1.1282752217866721E-3</v>
      </c>
      <c r="N252" s="22">
        <v>25</v>
      </c>
      <c r="O252" s="17">
        <f t="shared" si="53"/>
        <v>1.6118217454095317E-4</v>
      </c>
      <c r="P252" s="22">
        <v>47</v>
      </c>
      <c r="Q252" s="17">
        <f t="shared" si="54"/>
        <v>3.0302248813699194E-4</v>
      </c>
      <c r="R252" s="22">
        <v>207</v>
      </c>
      <c r="S252" s="17">
        <f t="shared" si="55"/>
        <v>1.3345884051990922E-3</v>
      </c>
      <c r="T252" s="22">
        <v>10</v>
      </c>
      <c r="U252" s="17">
        <f t="shared" si="56"/>
        <v>6.4472869816381264E-5</v>
      </c>
      <c r="V252" s="22"/>
      <c r="W252" s="17">
        <f t="shared" si="57"/>
        <v>0</v>
      </c>
      <c r="X252" s="22"/>
      <c r="Y252" s="17">
        <f t="shared" si="58"/>
        <v>0</v>
      </c>
      <c r="Z252" s="22"/>
      <c r="AA252" s="17">
        <f t="shared" si="59"/>
        <v>0</v>
      </c>
      <c r="AB252" s="22"/>
      <c r="AC252" s="17">
        <f t="shared" si="60"/>
        <v>0</v>
      </c>
      <c r="AD252" s="22"/>
      <c r="AE252" s="17">
        <f t="shared" si="61"/>
        <v>0</v>
      </c>
      <c r="AF252" s="22"/>
      <c r="AG252" s="17">
        <f t="shared" si="62"/>
        <v>0</v>
      </c>
      <c r="AH252" s="22"/>
      <c r="AI252" s="17">
        <f t="shared" si="63"/>
        <v>0</v>
      </c>
      <c r="AJ252" s="22"/>
      <c r="AK252" s="17">
        <f t="shared" si="64"/>
        <v>0</v>
      </c>
      <c r="AL252" s="22"/>
      <c r="AM252" s="17">
        <f t="shared" si="65"/>
        <v>0</v>
      </c>
      <c r="AN252" s="22">
        <v>358</v>
      </c>
      <c r="AO252" s="17">
        <f t="shared" si="66"/>
        <v>2.3081287394264493E-3</v>
      </c>
      <c r="AP252" s="22"/>
      <c r="AQ252" s="17">
        <f t="shared" si="67"/>
        <v>0</v>
      </c>
      <c r="AR252" s="22">
        <v>7</v>
      </c>
      <c r="AS252" s="17">
        <f t="shared" si="68"/>
        <v>4.5131008871466887E-5</v>
      </c>
      <c r="AT252" s="22">
        <v>354</v>
      </c>
      <c r="AU252" s="17">
        <f t="shared" si="69"/>
        <v>2.2823395914998968E-3</v>
      </c>
      <c r="AV252" s="76"/>
      <c r="AW252" s="76"/>
      <c r="AX252" s="76"/>
      <c r="AY252" s="76"/>
      <c r="AZ252" s="76"/>
    </row>
    <row r="253" spans="1:52" ht="13.9">
      <c r="A253" s="136" t="s">
        <v>58</v>
      </c>
      <c r="B253" s="73" t="s">
        <v>34</v>
      </c>
      <c r="C253" s="22">
        <v>121363</v>
      </c>
      <c r="D253" s="22">
        <v>120592</v>
      </c>
      <c r="E253" s="16">
        <f t="shared" si="49"/>
        <v>0.99364715770045231</v>
      </c>
      <c r="F253" s="22">
        <v>771</v>
      </c>
      <c r="G253" s="16">
        <f t="shared" si="28"/>
        <v>6.3528422995476385E-3</v>
      </c>
      <c r="H253" s="22">
        <v>0</v>
      </c>
      <c r="I253" s="17">
        <f t="shared" si="51"/>
        <v>0</v>
      </c>
      <c r="J253" s="22">
        <v>28</v>
      </c>
      <c r="K253" s="17">
        <f t="shared" si="30"/>
        <v>2.3071282021703486E-4</v>
      </c>
      <c r="L253" s="22">
        <v>94</v>
      </c>
      <c r="M253" s="17">
        <f t="shared" si="52"/>
        <v>7.7453589644290268E-4</v>
      </c>
      <c r="N253" s="22"/>
      <c r="O253" s="17">
        <f t="shared" si="53"/>
        <v>0</v>
      </c>
      <c r="P253" s="22">
        <v>229</v>
      </c>
      <c r="Q253" s="17">
        <f t="shared" si="54"/>
        <v>1.8869012796321779E-3</v>
      </c>
      <c r="R253" s="22">
        <v>345</v>
      </c>
      <c r="S253" s="17">
        <f t="shared" si="55"/>
        <v>2.8427115348170365E-3</v>
      </c>
      <c r="T253" s="22"/>
      <c r="U253" s="17">
        <f t="shared" si="56"/>
        <v>0</v>
      </c>
      <c r="V253" s="22"/>
      <c r="W253" s="17">
        <f t="shared" si="57"/>
        <v>0</v>
      </c>
      <c r="X253" s="22"/>
      <c r="Y253" s="17">
        <f t="shared" si="58"/>
        <v>0</v>
      </c>
      <c r="Z253" s="22">
        <v>0</v>
      </c>
      <c r="AA253" s="17">
        <f t="shared" si="59"/>
        <v>0</v>
      </c>
      <c r="AB253" s="22">
        <v>0</v>
      </c>
      <c r="AC253" s="17">
        <f t="shared" si="60"/>
        <v>0</v>
      </c>
      <c r="AD253" s="22"/>
      <c r="AE253" s="17">
        <f t="shared" si="61"/>
        <v>0</v>
      </c>
      <c r="AF253" s="22"/>
      <c r="AG253" s="17">
        <f t="shared" si="62"/>
        <v>0</v>
      </c>
      <c r="AH253" s="22"/>
      <c r="AI253" s="17">
        <f t="shared" si="63"/>
        <v>0</v>
      </c>
      <c r="AJ253" s="22"/>
      <c r="AK253" s="17">
        <f t="shared" si="64"/>
        <v>0</v>
      </c>
      <c r="AL253" s="22">
        <v>14</v>
      </c>
      <c r="AM253" s="17">
        <f t="shared" si="65"/>
        <v>1.1535641010851743E-4</v>
      </c>
      <c r="AN253" s="22">
        <v>60</v>
      </c>
      <c r="AO253" s="17">
        <f t="shared" si="66"/>
        <v>4.9438461475078896E-4</v>
      </c>
      <c r="AP253" s="22"/>
      <c r="AQ253" s="17">
        <f t="shared" si="67"/>
        <v>0</v>
      </c>
      <c r="AR253" s="22">
        <v>0</v>
      </c>
      <c r="AS253" s="17">
        <f t="shared" si="68"/>
        <v>0</v>
      </c>
      <c r="AT253" s="22">
        <v>1</v>
      </c>
      <c r="AU253" s="17">
        <f t="shared" si="69"/>
        <v>8.2397435791798156E-6</v>
      </c>
      <c r="AV253" s="76"/>
      <c r="AW253" s="76"/>
      <c r="AX253" s="76"/>
      <c r="AY253" s="76"/>
      <c r="AZ253" s="76"/>
    </row>
    <row r="254" spans="1:52" ht="13.9">
      <c r="A254" s="136" t="s">
        <v>58</v>
      </c>
      <c r="B254" s="73" t="s">
        <v>34</v>
      </c>
      <c r="C254" s="22">
        <v>79919</v>
      </c>
      <c r="D254" s="22">
        <v>79448</v>
      </c>
      <c r="E254" s="16">
        <f t="shared" si="49"/>
        <v>0.99410653286452533</v>
      </c>
      <c r="F254" s="22">
        <v>471</v>
      </c>
      <c r="G254" s="16">
        <f t="shared" si="28"/>
        <v>5.8934671354746683E-3</v>
      </c>
      <c r="H254" s="22">
        <v>1</v>
      </c>
      <c r="I254" s="17">
        <f t="shared" si="51"/>
        <v>1.2512669077440909E-5</v>
      </c>
      <c r="J254" s="22">
        <v>15</v>
      </c>
      <c r="K254" s="17">
        <f t="shared" si="30"/>
        <v>1.8769003616161362E-4</v>
      </c>
      <c r="L254" s="22">
        <v>55</v>
      </c>
      <c r="M254" s="17">
        <f t="shared" si="52"/>
        <v>6.8819679925925001E-4</v>
      </c>
      <c r="N254" s="22"/>
      <c r="O254" s="17">
        <f t="shared" si="53"/>
        <v>0</v>
      </c>
      <c r="P254" s="22">
        <v>146</v>
      </c>
      <c r="Q254" s="17">
        <f t="shared" si="54"/>
        <v>1.8268496853063726E-3</v>
      </c>
      <c r="R254" s="22">
        <v>146</v>
      </c>
      <c r="S254" s="17">
        <f t="shared" si="55"/>
        <v>1.8268496853063726E-3</v>
      </c>
      <c r="T254" s="22"/>
      <c r="U254" s="17">
        <f t="shared" si="56"/>
        <v>0</v>
      </c>
      <c r="V254" s="22"/>
      <c r="W254" s="17">
        <f t="shared" si="57"/>
        <v>0</v>
      </c>
      <c r="X254" s="22"/>
      <c r="Y254" s="17">
        <f t="shared" si="58"/>
        <v>0</v>
      </c>
      <c r="Z254" s="22">
        <v>1</v>
      </c>
      <c r="AA254" s="17">
        <f t="shared" si="59"/>
        <v>1.2512669077440909E-5</v>
      </c>
      <c r="AB254" s="22">
        <v>0</v>
      </c>
      <c r="AC254" s="17">
        <f t="shared" si="60"/>
        <v>0</v>
      </c>
      <c r="AD254" s="22"/>
      <c r="AE254" s="17">
        <f t="shared" si="61"/>
        <v>0</v>
      </c>
      <c r="AF254" s="22"/>
      <c r="AG254" s="17">
        <f t="shared" si="62"/>
        <v>0</v>
      </c>
      <c r="AH254" s="22"/>
      <c r="AI254" s="17">
        <f t="shared" si="63"/>
        <v>0</v>
      </c>
      <c r="AJ254" s="22"/>
      <c r="AK254" s="17">
        <f t="shared" si="64"/>
        <v>0</v>
      </c>
      <c r="AL254" s="22">
        <v>8</v>
      </c>
      <c r="AM254" s="17">
        <f t="shared" si="65"/>
        <v>1.0010135261952727E-4</v>
      </c>
      <c r="AN254" s="22">
        <v>99</v>
      </c>
      <c r="AO254" s="17">
        <f t="shared" si="66"/>
        <v>1.2387542386666499E-3</v>
      </c>
      <c r="AP254" s="22"/>
      <c r="AQ254" s="17">
        <f t="shared" si="67"/>
        <v>0</v>
      </c>
      <c r="AR254" s="22">
        <v>0</v>
      </c>
      <c r="AS254" s="17">
        <f t="shared" si="68"/>
        <v>0</v>
      </c>
      <c r="AT254" s="22">
        <v>0</v>
      </c>
      <c r="AU254" s="17">
        <f t="shared" si="69"/>
        <v>0</v>
      </c>
      <c r="AV254" s="76"/>
      <c r="AW254" s="76"/>
      <c r="AX254" s="76"/>
      <c r="AY254" s="76"/>
      <c r="AZ254" s="76"/>
    </row>
    <row r="255" spans="1:52" ht="13.9">
      <c r="A255" s="136" t="s">
        <v>58</v>
      </c>
      <c r="B255" s="73" t="s">
        <v>34</v>
      </c>
      <c r="C255" s="22">
        <v>186716</v>
      </c>
      <c r="D255" s="22">
        <v>185510</v>
      </c>
      <c r="E255" s="16">
        <f t="shared" si="49"/>
        <v>0.99354099273763363</v>
      </c>
      <c r="F255" s="22">
        <v>1206</v>
      </c>
      <c r="G255" s="16">
        <f t="shared" si="28"/>
        <v>6.4590072623663744E-3</v>
      </c>
      <c r="H255" s="22">
        <v>0</v>
      </c>
      <c r="I255" s="17">
        <f t="shared" si="51"/>
        <v>0</v>
      </c>
      <c r="J255" s="22">
        <v>42</v>
      </c>
      <c r="K255" s="17">
        <f t="shared" si="30"/>
        <v>2.2494055142569463E-4</v>
      </c>
      <c r="L255" s="22">
        <v>168</v>
      </c>
      <c r="M255" s="17">
        <f t="shared" si="52"/>
        <v>8.9976220570277851E-4</v>
      </c>
      <c r="N255" s="22"/>
      <c r="O255" s="17">
        <f t="shared" si="53"/>
        <v>0</v>
      </c>
      <c r="P255" s="22">
        <v>323</v>
      </c>
      <c r="Q255" s="17">
        <f t="shared" si="54"/>
        <v>1.7298999550118897E-3</v>
      </c>
      <c r="R255" s="22">
        <v>498</v>
      </c>
      <c r="S255" s="17">
        <f t="shared" si="55"/>
        <v>2.6671522526189508E-3</v>
      </c>
      <c r="T255" s="22"/>
      <c r="U255" s="17">
        <f t="shared" si="56"/>
        <v>0</v>
      </c>
      <c r="V255" s="22"/>
      <c r="W255" s="17">
        <f t="shared" si="57"/>
        <v>0</v>
      </c>
      <c r="X255" s="22"/>
      <c r="Y255" s="17">
        <f t="shared" si="58"/>
        <v>0</v>
      </c>
      <c r="Z255" s="22">
        <v>0</v>
      </c>
      <c r="AA255" s="17">
        <f t="shared" si="59"/>
        <v>0</v>
      </c>
      <c r="AB255" s="22">
        <v>0</v>
      </c>
      <c r="AC255" s="17">
        <f t="shared" si="60"/>
        <v>0</v>
      </c>
      <c r="AD255" s="22"/>
      <c r="AE255" s="17">
        <f t="shared" si="61"/>
        <v>0</v>
      </c>
      <c r="AF255" s="22"/>
      <c r="AG255" s="17">
        <f t="shared" si="62"/>
        <v>0</v>
      </c>
      <c r="AH255" s="22"/>
      <c r="AI255" s="17">
        <f t="shared" si="63"/>
        <v>0</v>
      </c>
      <c r="AJ255" s="22"/>
      <c r="AK255" s="17">
        <f t="shared" si="64"/>
        <v>0</v>
      </c>
      <c r="AL255" s="22">
        <v>7</v>
      </c>
      <c r="AM255" s="17">
        <f t="shared" si="65"/>
        <v>3.7490091904282438E-5</v>
      </c>
      <c r="AN255" s="22">
        <v>150</v>
      </c>
      <c r="AO255" s="17">
        <f t="shared" si="66"/>
        <v>8.0335911223462374E-4</v>
      </c>
      <c r="AP255" s="22"/>
      <c r="AQ255" s="17">
        <f t="shared" si="67"/>
        <v>0</v>
      </c>
      <c r="AR255" s="22">
        <v>12</v>
      </c>
      <c r="AS255" s="17">
        <f t="shared" si="68"/>
        <v>6.4268728978769901E-5</v>
      </c>
      <c r="AT255" s="22">
        <v>6</v>
      </c>
      <c r="AU255" s="17">
        <f t="shared" si="69"/>
        <v>3.2134364489384951E-5</v>
      </c>
      <c r="AV255" s="76"/>
      <c r="AW255" s="76"/>
      <c r="AX255" s="76"/>
      <c r="AY255" s="76"/>
      <c r="AZ255" s="76"/>
    </row>
    <row r="256" spans="1:52" ht="13.9">
      <c r="A256" s="136" t="s">
        <v>58</v>
      </c>
      <c r="B256" s="73" t="s">
        <v>34</v>
      </c>
      <c r="C256" s="22">
        <v>65523</v>
      </c>
      <c r="D256" s="22">
        <v>65211</v>
      </c>
      <c r="E256" s="16">
        <f t="shared" si="49"/>
        <v>0.99523831326404466</v>
      </c>
      <c r="F256" s="22">
        <v>312</v>
      </c>
      <c r="G256" s="16">
        <f t="shared" si="28"/>
        <v>4.7616867359553134E-3</v>
      </c>
      <c r="H256" s="22">
        <v>2</v>
      </c>
      <c r="I256" s="17">
        <f t="shared" si="51"/>
        <v>3.0523632922790471E-5</v>
      </c>
      <c r="J256" s="22">
        <v>97</v>
      </c>
      <c r="K256" s="17">
        <f t="shared" si="30"/>
        <v>1.4803961967553379E-3</v>
      </c>
      <c r="L256" s="22">
        <v>69</v>
      </c>
      <c r="M256" s="17">
        <f t="shared" si="52"/>
        <v>1.0530653358362713E-3</v>
      </c>
      <c r="N256" s="22"/>
      <c r="O256" s="17">
        <f t="shared" si="53"/>
        <v>0</v>
      </c>
      <c r="P256" s="22">
        <v>0</v>
      </c>
      <c r="Q256" s="17">
        <f t="shared" si="54"/>
        <v>0</v>
      </c>
      <c r="R256" s="22">
        <v>0</v>
      </c>
      <c r="S256" s="17">
        <f t="shared" si="55"/>
        <v>0</v>
      </c>
      <c r="T256" s="22"/>
      <c r="U256" s="17">
        <f t="shared" si="56"/>
        <v>0</v>
      </c>
      <c r="V256" s="22"/>
      <c r="W256" s="17">
        <f t="shared" si="57"/>
        <v>0</v>
      </c>
      <c r="X256" s="22"/>
      <c r="Y256" s="17">
        <f t="shared" si="58"/>
        <v>0</v>
      </c>
      <c r="Z256" s="22">
        <v>0</v>
      </c>
      <c r="AA256" s="17">
        <f t="shared" si="59"/>
        <v>0</v>
      </c>
      <c r="AB256" s="22">
        <v>2</v>
      </c>
      <c r="AC256" s="17">
        <f t="shared" si="60"/>
        <v>3.0523632922790471E-5</v>
      </c>
      <c r="AD256" s="22"/>
      <c r="AE256" s="17">
        <f t="shared" si="61"/>
        <v>0</v>
      </c>
      <c r="AF256" s="22"/>
      <c r="AG256" s="17">
        <f t="shared" si="62"/>
        <v>0</v>
      </c>
      <c r="AH256" s="22"/>
      <c r="AI256" s="17">
        <f t="shared" si="63"/>
        <v>0</v>
      </c>
      <c r="AJ256" s="22"/>
      <c r="AK256" s="17">
        <f t="shared" si="64"/>
        <v>0</v>
      </c>
      <c r="AL256" s="22">
        <v>14</v>
      </c>
      <c r="AM256" s="17">
        <f t="shared" si="65"/>
        <v>2.1366543045953329E-4</v>
      </c>
      <c r="AN256" s="22">
        <v>111</v>
      </c>
      <c r="AO256" s="17">
        <f t="shared" si="66"/>
        <v>1.6940616272148711E-3</v>
      </c>
      <c r="AP256" s="22"/>
      <c r="AQ256" s="17">
        <f t="shared" si="67"/>
        <v>0</v>
      </c>
      <c r="AR256" s="22">
        <v>2</v>
      </c>
      <c r="AS256" s="17">
        <f t="shared" si="68"/>
        <v>3.0523632922790471E-5</v>
      </c>
      <c r="AT256" s="22">
        <v>15</v>
      </c>
      <c r="AU256" s="17">
        <f t="shared" si="69"/>
        <v>2.2892724692092853E-4</v>
      </c>
      <c r="AV256" s="76"/>
      <c r="AW256" s="76"/>
      <c r="AX256" s="76"/>
      <c r="AY256" s="76"/>
      <c r="AZ256" s="76"/>
    </row>
    <row r="257" spans="1:52" ht="13.9">
      <c r="A257" s="136" t="s">
        <v>72</v>
      </c>
      <c r="B257" s="73" t="s">
        <v>34</v>
      </c>
      <c r="C257" s="22">
        <v>404458</v>
      </c>
      <c r="D257" s="22">
        <v>397681</v>
      </c>
      <c r="E257" s="16">
        <f t="shared" si="49"/>
        <v>0.98324424291273749</v>
      </c>
      <c r="F257" s="22">
        <v>6777</v>
      </c>
      <c r="G257" s="16">
        <f t="shared" si="28"/>
        <v>1.6755757087262461E-2</v>
      </c>
      <c r="H257" s="22"/>
      <c r="I257" s="17">
        <f t="shared" si="51"/>
        <v>0</v>
      </c>
      <c r="J257" s="22">
        <v>107</v>
      </c>
      <c r="K257" s="17">
        <f t="shared" si="30"/>
        <v>2.6455157272201317E-4</v>
      </c>
      <c r="L257" s="22">
        <v>1599</v>
      </c>
      <c r="M257" s="17">
        <f t="shared" si="52"/>
        <v>3.9534389232009255E-3</v>
      </c>
      <c r="N257" s="22"/>
      <c r="O257" s="17">
        <f t="shared" si="53"/>
        <v>0</v>
      </c>
      <c r="P257" s="22">
        <v>1581</v>
      </c>
      <c r="Q257" s="17">
        <f t="shared" si="54"/>
        <v>3.9089349203131106E-3</v>
      </c>
      <c r="R257" s="22">
        <v>1638</v>
      </c>
      <c r="S257" s="17">
        <f t="shared" si="55"/>
        <v>4.0498642627911918E-3</v>
      </c>
      <c r="T257" s="22"/>
      <c r="U257" s="17">
        <f t="shared" si="56"/>
        <v>0</v>
      </c>
      <c r="V257" s="22"/>
      <c r="W257" s="17">
        <f t="shared" si="57"/>
        <v>0</v>
      </c>
      <c r="X257" s="22"/>
      <c r="Y257" s="17">
        <f t="shared" si="58"/>
        <v>0</v>
      </c>
      <c r="Z257" s="22"/>
      <c r="AA257" s="17">
        <f t="shared" si="59"/>
        <v>0</v>
      </c>
      <c r="AB257" s="22">
        <v>12</v>
      </c>
      <c r="AC257" s="17">
        <f t="shared" si="60"/>
        <v>2.9669335258543532E-5</v>
      </c>
      <c r="AD257" s="22"/>
      <c r="AE257" s="17">
        <f t="shared" si="61"/>
        <v>0</v>
      </c>
      <c r="AF257" s="22"/>
      <c r="AG257" s="17">
        <f t="shared" si="62"/>
        <v>0</v>
      </c>
      <c r="AH257" s="22"/>
      <c r="AI257" s="17">
        <f t="shared" si="63"/>
        <v>0</v>
      </c>
      <c r="AJ257" s="22"/>
      <c r="AK257" s="17">
        <f t="shared" si="64"/>
        <v>0</v>
      </c>
      <c r="AL257" s="22"/>
      <c r="AM257" s="17">
        <f t="shared" si="65"/>
        <v>0</v>
      </c>
      <c r="AN257" s="22">
        <v>1069</v>
      </c>
      <c r="AO257" s="17">
        <f t="shared" si="66"/>
        <v>2.6430432826152531E-3</v>
      </c>
      <c r="AP257" s="22"/>
      <c r="AQ257" s="17">
        <f t="shared" si="67"/>
        <v>0</v>
      </c>
      <c r="AR257" s="22"/>
      <c r="AS257" s="17">
        <f t="shared" si="68"/>
        <v>0</v>
      </c>
      <c r="AT257" s="22">
        <v>771</v>
      </c>
      <c r="AU257" s="17">
        <f t="shared" si="69"/>
        <v>1.9062547903614219E-3</v>
      </c>
      <c r="AV257" s="76"/>
      <c r="AW257" s="76"/>
      <c r="AX257" s="76"/>
      <c r="AY257" s="76"/>
      <c r="AZ257" s="76"/>
    </row>
    <row r="258" spans="1:52" ht="13.9">
      <c r="A258" s="136" t="s">
        <v>72</v>
      </c>
      <c r="B258" s="73" t="s">
        <v>34</v>
      </c>
      <c r="C258" s="22">
        <v>284</v>
      </c>
      <c r="D258" s="22">
        <v>264</v>
      </c>
      <c r="E258" s="16">
        <f t="shared" si="49"/>
        <v>0.92957746478873238</v>
      </c>
      <c r="F258" s="22">
        <v>20</v>
      </c>
      <c r="G258" s="16">
        <f t="shared" si="28"/>
        <v>7.0422535211267609E-2</v>
      </c>
      <c r="H258" s="22"/>
      <c r="I258" s="17">
        <f t="shared" si="51"/>
        <v>0</v>
      </c>
      <c r="J258" s="22">
        <v>0</v>
      </c>
      <c r="K258" s="17">
        <f t="shared" si="30"/>
        <v>0</v>
      </c>
      <c r="L258" s="22">
        <v>14</v>
      </c>
      <c r="M258" s="17">
        <f t="shared" si="52"/>
        <v>4.9295774647887321E-2</v>
      </c>
      <c r="N258" s="22"/>
      <c r="O258" s="17">
        <f t="shared" si="53"/>
        <v>0</v>
      </c>
      <c r="P258" s="22">
        <v>0</v>
      </c>
      <c r="Q258" s="17">
        <f t="shared" si="54"/>
        <v>0</v>
      </c>
      <c r="R258" s="22">
        <v>0</v>
      </c>
      <c r="S258" s="17">
        <f t="shared" si="55"/>
        <v>0</v>
      </c>
      <c r="T258" s="22"/>
      <c r="U258" s="17">
        <f t="shared" si="56"/>
        <v>0</v>
      </c>
      <c r="V258" s="22"/>
      <c r="W258" s="17">
        <f t="shared" si="57"/>
        <v>0</v>
      </c>
      <c r="X258" s="22"/>
      <c r="Y258" s="17">
        <f t="shared" si="58"/>
        <v>0</v>
      </c>
      <c r="Z258" s="22"/>
      <c r="AA258" s="17">
        <f t="shared" si="59"/>
        <v>0</v>
      </c>
      <c r="AB258" s="22">
        <v>0</v>
      </c>
      <c r="AC258" s="17">
        <f t="shared" si="60"/>
        <v>0</v>
      </c>
      <c r="AD258" s="22"/>
      <c r="AE258" s="17">
        <f t="shared" si="61"/>
        <v>0</v>
      </c>
      <c r="AF258" s="22"/>
      <c r="AG258" s="17">
        <f t="shared" si="62"/>
        <v>0</v>
      </c>
      <c r="AH258" s="22"/>
      <c r="AI258" s="17">
        <f t="shared" si="63"/>
        <v>0</v>
      </c>
      <c r="AJ258" s="22"/>
      <c r="AK258" s="17">
        <f t="shared" si="64"/>
        <v>0</v>
      </c>
      <c r="AL258" s="22"/>
      <c r="AM258" s="17">
        <f t="shared" si="65"/>
        <v>0</v>
      </c>
      <c r="AN258" s="22">
        <v>6</v>
      </c>
      <c r="AO258" s="17">
        <f t="shared" si="66"/>
        <v>2.1126760563380281E-2</v>
      </c>
      <c r="AP258" s="22"/>
      <c r="AQ258" s="17">
        <f t="shared" si="67"/>
        <v>0</v>
      </c>
      <c r="AR258" s="22"/>
      <c r="AS258" s="17">
        <f t="shared" si="68"/>
        <v>0</v>
      </c>
      <c r="AT258" s="22">
        <v>0</v>
      </c>
      <c r="AU258" s="17">
        <f t="shared" si="69"/>
        <v>0</v>
      </c>
      <c r="AV258" s="76"/>
      <c r="AW258" s="76"/>
      <c r="AX258" s="76"/>
      <c r="AY258" s="76"/>
      <c r="AZ258" s="76"/>
    </row>
    <row r="259" spans="1:52" ht="13.9">
      <c r="A259" s="136" t="s">
        <v>72</v>
      </c>
      <c r="B259" s="73" t="s">
        <v>34</v>
      </c>
      <c r="C259" s="22">
        <v>121602</v>
      </c>
      <c r="D259" s="22">
        <v>119728</v>
      </c>
      <c r="E259" s="16">
        <f t="shared" si="49"/>
        <v>0.98458906925872924</v>
      </c>
      <c r="F259" s="22">
        <v>1874</v>
      </c>
      <c r="G259" s="16">
        <f t="shared" si="28"/>
        <v>1.5410930741270703E-2</v>
      </c>
      <c r="H259" s="22"/>
      <c r="I259" s="17">
        <f t="shared" si="51"/>
        <v>0</v>
      </c>
      <c r="J259" s="22">
        <v>5</v>
      </c>
      <c r="K259" s="17">
        <f t="shared" si="30"/>
        <v>4.1117744773934642E-5</v>
      </c>
      <c r="L259" s="22">
        <v>488</v>
      </c>
      <c r="M259" s="17">
        <f t="shared" si="52"/>
        <v>4.0130918899360206E-3</v>
      </c>
      <c r="N259" s="22"/>
      <c r="O259" s="17">
        <f t="shared" si="53"/>
        <v>0</v>
      </c>
      <c r="P259" s="22">
        <v>514</v>
      </c>
      <c r="Q259" s="17">
        <f t="shared" si="54"/>
        <v>4.2269041627604805E-3</v>
      </c>
      <c r="R259" s="22">
        <v>564</v>
      </c>
      <c r="S259" s="17">
        <f t="shared" si="55"/>
        <v>4.6380816104998274E-3</v>
      </c>
      <c r="T259" s="22"/>
      <c r="U259" s="17">
        <f t="shared" si="56"/>
        <v>0</v>
      </c>
      <c r="V259" s="22"/>
      <c r="W259" s="17">
        <f t="shared" si="57"/>
        <v>0</v>
      </c>
      <c r="X259" s="22"/>
      <c r="Y259" s="17">
        <f t="shared" si="58"/>
        <v>0</v>
      </c>
      <c r="Z259" s="22"/>
      <c r="AA259" s="17">
        <f t="shared" si="59"/>
        <v>0</v>
      </c>
      <c r="AB259" s="22">
        <v>0</v>
      </c>
      <c r="AC259" s="17">
        <f t="shared" si="60"/>
        <v>0</v>
      </c>
      <c r="AD259" s="22"/>
      <c r="AE259" s="17">
        <f t="shared" si="61"/>
        <v>0</v>
      </c>
      <c r="AF259" s="22"/>
      <c r="AG259" s="17">
        <f t="shared" si="62"/>
        <v>0</v>
      </c>
      <c r="AH259" s="22"/>
      <c r="AI259" s="17">
        <f t="shared" si="63"/>
        <v>0</v>
      </c>
      <c r="AJ259" s="22"/>
      <c r="AK259" s="17">
        <f t="shared" si="64"/>
        <v>0</v>
      </c>
      <c r="AL259" s="22"/>
      <c r="AM259" s="17">
        <f t="shared" si="65"/>
        <v>0</v>
      </c>
      <c r="AN259" s="22">
        <v>287</v>
      </c>
      <c r="AO259" s="17">
        <f t="shared" si="66"/>
        <v>2.3601585500238483E-3</v>
      </c>
      <c r="AP259" s="22"/>
      <c r="AQ259" s="17">
        <f t="shared" si="67"/>
        <v>0</v>
      </c>
      <c r="AR259" s="22"/>
      <c r="AS259" s="17">
        <f t="shared" si="68"/>
        <v>0</v>
      </c>
      <c r="AT259" s="22">
        <v>16</v>
      </c>
      <c r="AU259" s="17">
        <f t="shared" si="69"/>
        <v>1.3157678327659083E-4</v>
      </c>
      <c r="AV259" s="76"/>
      <c r="AW259" s="76"/>
      <c r="AX259" s="76"/>
      <c r="AY259" s="76"/>
      <c r="AZ259" s="76"/>
    </row>
    <row r="260" spans="1:52" ht="13.9">
      <c r="A260" s="136" t="s">
        <v>81</v>
      </c>
      <c r="B260" s="73" t="s">
        <v>34</v>
      </c>
      <c r="C260" s="20">
        <v>39589</v>
      </c>
      <c r="D260" s="20">
        <v>39266</v>
      </c>
      <c r="E260" s="16">
        <f t="shared" si="49"/>
        <v>0.99184116800121247</v>
      </c>
      <c r="F260" s="8">
        <v>323</v>
      </c>
      <c r="G260" s="16">
        <f t="shared" si="28"/>
        <v>8.1588319987875423E-3</v>
      </c>
      <c r="H260" s="22"/>
      <c r="I260" s="17">
        <f t="shared" si="51"/>
        <v>0</v>
      </c>
      <c r="J260" s="22">
        <v>125</v>
      </c>
      <c r="K260" s="17">
        <f t="shared" si="30"/>
        <v>3.1574427239889867E-3</v>
      </c>
      <c r="L260" s="22"/>
      <c r="M260" s="17">
        <f t="shared" si="52"/>
        <v>0</v>
      </c>
      <c r="N260" s="22"/>
      <c r="O260" s="17">
        <f t="shared" si="53"/>
        <v>0</v>
      </c>
      <c r="P260" s="22">
        <v>41</v>
      </c>
      <c r="Q260" s="17">
        <f t="shared" si="54"/>
        <v>1.0356412134683876E-3</v>
      </c>
      <c r="R260" s="22">
        <v>71</v>
      </c>
      <c r="S260" s="17">
        <f t="shared" si="55"/>
        <v>1.7934274672257444E-3</v>
      </c>
      <c r="T260" s="22">
        <v>10</v>
      </c>
      <c r="U260" s="17">
        <f t="shared" si="56"/>
        <v>2.5259541791911895E-4</v>
      </c>
      <c r="V260" s="22"/>
      <c r="W260" s="17">
        <f t="shared" si="57"/>
        <v>0</v>
      </c>
      <c r="X260" s="22"/>
      <c r="Y260" s="17">
        <f t="shared" si="58"/>
        <v>0</v>
      </c>
      <c r="Z260" s="22">
        <v>4</v>
      </c>
      <c r="AA260" s="17">
        <f t="shared" si="59"/>
        <v>1.0103816716764758E-4</v>
      </c>
      <c r="AB260" s="22"/>
      <c r="AC260" s="17">
        <f t="shared" si="60"/>
        <v>0</v>
      </c>
      <c r="AD260" s="22"/>
      <c r="AE260" s="17">
        <f t="shared" si="61"/>
        <v>0</v>
      </c>
      <c r="AF260" s="22"/>
      <c r="AG260" s="17">
        <f t="shared" si="62"/>
        <v>0</v>
      </c>
      <c r="AH260" s="22"/>
      <c r="AI260" s="17">
        <f t="shared" si="63"/>
        <v>0</v>
      </c>
      <c r="AJ260" s="22"/>
      <c r="AK260" s="17">
        <f t="shared" si="64"/>
        <v>0</v>
      </c>
      <c r="AL260" s="22"/>
      <c r="AM260" s="17">
        <f t="shared" si="65"/>
        <v>0</v>
      </c>
      <c r="AN260" s="22">
        <v>46</v>
      </c>
      <c r="AO260" s="17">
        <f t="shared" si="66"/>
        <v>1.1619389224279471E-3</v>
      </c>
      <c r="AP260" s="22">
        <v>20</v>
      </c>
      <c r="AQ260" s="17">
        <f t="shared" si="67"/>
        <v>5.051908358382379E-4</v>
      </c>
      <c r="AR260" s="22">
        <v>6</v>
      </c>
      <c r="AS260" s="17">
        <f t="shared" si="68"/>
        <v>1.5155725075147137E-4</v>
      </c>
      <c r="AT260" s="22"/>
      <c r="AU260" s="17">
        <f t="shared" si="69"/>
        <v>0</v>
      </c>
      <c r="AV260" s="76"/>
      <c r="AW260" s="76"/>
      <c r="AX260" s="76"/>
      <c r="AY260" s="76"/>
      <c r="AZ260" s="76"/>
    </row>
    <row r="261" spans="1:52" ht="13.9">
      <c r="A261" s="136" t="s">
        <v>85</v>
      </c>
      <c r="B261" s="73" t="s">
        <v>34</v>
      </c>
      <c r="C261" s="22">
        <v>131959</v>
      </c>
      <c r="D261" s="22">
        <v>130800</v>
      </c>
      <c r="E261" s="16">
        <f t="shared" si="49"/>
        <v>0.99121696890700894</v>
      </c>
      <c r="F261" s="8">
        <v>1159</v>
      </c>
      <c r="G261" s="16">
        <f t="shared" si="28"/>
        <v>8.783031092991004E-3</v>
      </c>
      <c r="H261" s="22"/>
      <c r="I261" s="17">
        <f t="shared" si="51"/>
        <v>0</v>
      </c>
      <c r="J261" s="22">
        <v>452</v>
      </c>
      <c r="K261" s="17">
        <f t="shared" si="30"/>
        <v>3.4253063451526611E-3</v>
      </c>
      <c r="L261" s="22">
        <v>389</v>
      </c>
      <c r="M261" s="17">
        <f t="shared" si="52"/>
        <v>2.947885328018551E-3</v>
      </c>
      <c r="N261" s="22"/>
      <c r="O261" s="17">
        <f t="shared" si="53"/>
        <v>0</v>
      </c>
      <c r="P261" s="22"/>
      <c r="Q261" s="17">
        <f t="shared" si="54"/>
        <v>0</v>
      </c>
      <c r="R261" s="22">
        <v>146</v>
      </c>
      <c r="S261" s="17">
        <f t="shared" si="55"/>
        <v>1.1064042619298418E-3</v>
      </c>
      <c r="T261" s="22"/>
      <c r="U261" s="17">
        <f t="shared" si="56"/>
        <v>0</v>
      </c>
      <c r="V261" s="22"/>
      <c r="W261" s="17">
        <f t="shared" si="57"/>
        <v>0</v>
      </c>
      <c r="X261" s="22"/>
      <c r="Y261" s="17">
        <f t="shared" si="58"/>
        <v>0</v>
      </c>
      <c r="Z261" s="22"/>
      <c r="AA261" s="17">
        <f t="shared" si="59"/>
        <v>0</v>
      </c>
      <c r="AB261" s="22"/>
      <c r="AC261" s="17">
        <f t="shared" si="60"/>
        <v>0</v>
      </c>
      <c r="AD261" s="22"/>
      <c r="AE261" s="17">
        <f t="shared" si="61"/>
        <v>0</v>
      </c>
      <c r="AF261" s="22"/>
      <c r="AG261" s="17">
        <f t="shared" si="62"/>
        <v>0</v>
      </c>
      <c r="AH261" s="22"/>
      <c r="AI261" s="17">
        <f t="shared" si="63"/>
        <v>0</v>
      </c>
      <c r="AJ261" s="22"/>
      <c r="AK261" s="17">
        <f t="shared" si="64"/>
        <v>0</v>
      </c>
      <c r="AL261" s="22">
        <v>21</v>
      </c>
      <c r="AM261" s="17">
        <f t="shared" si="65"/>
        <v>1.5914033904470328E-4</v>
      </c>
      <c r="AN261" s="22">
        <v>151</v>
      </c>
      <c r="AO261" s="17">
        <f t="shared" si="66"/>
        <v>1.1442948188452474E-3</v>
      </c>
      <c r="AP261" s="22"/>
      <c r="AQ261" s="17">
        <f t="shared" si="67"/>
        <v>0</v>
      </c>
      <c r="AR261" s="22"/>
      <c r="AS261" s="17">
        <f t="shared" si="68"/>
        <v>0</v>
      </c>
      <c r="AT261" s="22"/>
      <c r="AU261" s="17">
        <f t="shared" si="69"/>
        <v>0</v>
      </c>
      <c r="AV261" s="76"/>
      <c r="AW261" s="76"/>
      <c r="AX261" s="76"/>
      <c r="AY261" s="76"/>
      <c r="AZ261" s="76"/>
    </row>
    <row r="262" spans="1:52" ht="13.9">
      <c r="A262" s="136" t="s">
        <v>91</v>
      </c>
      <c r="B262" s="73" t="s">
        <v>34</v>
      </c>
      <c r="C262" s="22">
        <v>61129</v>
      </c>
      <c r="D262" s="22">
        <v>60219</v>
      </c>
      <c r="E262" s="16">
        <f t="shared" si="49"/>
        <v>0.98511344860868</v>
      </c>
      <c r="F262" s="22">
        <v>910</v>
      </c>
      <c r="G262" s="16">
        <f t="shared" si="28"/>
        <v>1.4886551391319995E-2</v>
      </c>
      <c r="H262" s="22">
        <v>0</v>
      </c>
      <c r="I262" s="17">
        <f t="shared" si="51"/>
        <v>0</v>
      </c>
      <c r="J262" s="22">
        <v>291</v>
      </c>
      <c r="K262" s="17">
        <f t="shared" si="30"/>
        <v>4.760424675685845E-3</v>
      </c>
      <c r="L262" s="22">
        <v>28</v>
      </c>
      <c r="M262" s="17">
        <f t="shared" si="52"/>
        <v>4.5804773511753829E-4</v>
      </c>
      <c r="N262" s="22"/>
      <c r="O262" s="17">
        <f t="shared" si="53"/>
        <v>0</v>
      </c>
      <c r="P262" s="22">
        <v>0</v>
      </c>
      <c r="Q262" s="17">
        <f t="shared" si="54"/>
        <v>0</v>
      </c>
      <c r="R262" s="22">
        <v>0</v>
      </c>
      <c r="S262" s="17">
        <f t="shared" si="55"/>
        <v>0</v>
      </c>
      <c r="T262" s="22">
        <v>123</v>
      </c>
      <c r="U262" s="17">
        <f t="shared" si="56"/>
        <v>2.0121382649806148E-3</v>
      </c>
      <c r="V262" s="22"/>
      <c r="W262" s="17">
        <f t="shared" si="57"/>
        <v>0</v>
      </c>
      <c r="X262" s="22"/>
      <c r="Y262" s="17">
        <f t="shared" si="58"/>
        <v>0</v>
      </c>
      <c r="Z262" s="22">
        <v>120</v>
      </c>
      <c r="AA262" s="17">
        <f t="shared" si="59"/>
        <v>1.9630617219323072E-3</v>
      </c>
      <c r="AB262" s="22"/>
      <c r="AC262" s="17">
        <f t="shared" si="60"/>
        <v>0</v>
      </c>
      <c r="AD262" s="22"/>
      <c r="AE262" s="17">
        <f t="shared" si="61"/>
        <v>0</v>
      </c>
      <c r="AF262" s="22"/>
      <c r="AG262" s="17">
        <f t="shared" si="62"/>
        <v>0</v>
      </c>
      <c r="AH262" s="22"/>
      <c r="AI262" s="17">
        <f t="shared" si="63"/>
        <v>0</v>
      </c>
      <c r="AJ262" s="22"/>
      <c r="AK262" s="17">
        <f t="shared" si="64"/>
        <v>0</v>
      </c>
      <c r="AL262" s="22">
        <v>0</v>
      </c>
      <c r="AM262" s="17">
        <f t="shared" si="65"/>
        <v>0</v>
      </c>
      <c r="AN262" s="22">
        <v>242</v>
      </c>
      <c r="AO262" s="17">
        <f t="shared" si="66"/>
        <v>3.9588411392301529E-3</v>
      </c>
      <c r="AP262" s="22">
        <v>34</v>
      </c>
      <c r="AQ262" s="17">
        <f t="shared" si="67"/>
        <v>5.5620082121415372E-4</v>
      </c>
      <c r="AR262" s="22">
        <v>69</v>
      </c>
      <c r="AS262" s="17">
        <f t="shared" si="68"/>
        <v>1.1287604901110766E-3</v>
      </c>
      <c r="AT262" s="22">
        <v>3</v>
      </c>
      <c r="AU262" s="17">
        <f t="shared" si="69"/>
        <v>4.9076543048307679E-5</v>
      </c>
      <c r="AV262" s="76"/>
      <c r="AW262" s="76"/>
      <c r="AX262" s="76"/>
      <c r="AY262" s="76"/>
      <c r="AZ262" s="76"/>
    </row>
    <row r="263" spans="1:52" ht="13.9">
      <c r="A263" s="136" t="s">
        <v>91</v>
      </c>
      <c r="B263" s="73" t="s">
        <v>34</v>
      </c>
      <c r="C263" s="22">
        <v>231905</v>
      </c>
      <c r="D263" s="22">
        <v>229770</v>
      </c>
      <c r="E263" s="16">
        <f t="shared" si="49"/>
        <v>0.9907936439490308</v>
      </c>
      <c r="F263" s="22">
        <v>2135</v>
      </c>
      <c r="G263" s="16">
        <f t="shared" si="28"/>
        <v>9.2063560509691462E-3</v>
      </c>
      <c r="H263" s="22">
        <v>0</v>
      </c>
      <c r="I263" s="17">
        <f t="shared" si="51"/>
        <v>0</v>
      </c>
      <c r="J263" s="22">
        <v>290</v>
      </c>
      <c r="K263" s="17">
        <f t="shared" si="30"/>
        <v>1.2505120631292987E-3</v>
      </c>
      <c r="L263" s="22">
        <v>12</v>
      </c>
      <c r="M263" s="17">
        <f t="shared" si="52"/>
        <v>5.1745326750177872E-5</v>
      </c>
      <c r="N263" s="22"/>
      <c r="O263" s="17">
        <f t="shared" si="53"/>
        <v>0</v>
      </c>
      <c r="P263" s="22">
        <v>328</v>
      </c>
      <c r="Q263" s="17">
        <f t="shared" si="54"/>
        <v>1.4143722645048619E-3</v>
      </c>
      <c r="R263" s="22">
        <v>461</v>
      </c>
      <c r="S263" s="17">
        <f t="shared" si="55"/>
        <v>1.9878829693193334E-3</v>
      </c>
      <c r="T263" s="22">
        <v>241</v>
      </c>
      <c r="U263" s="17">
        <f t="shared" si="56"/>
        <v>1.0392186455660723E-3</v>
      </c>
      <c r="V263" s="22"/>
      <c r="W263" s="17">
        <f t="shared" si="57"/>
        <v>0</v>
      </c>
      <c r="X263" s="22"/>
      <c r="Y263" s="17">
        <f t="shared" si="58"/>
        <v>0</v>
      </c>
      <c r="Z263" s="22">
        <v>125</v>
      </c>
      <c r="AA263" s="17">
        <f t="shared" si="59"/>
        <v>5.3901382031435287E-4</v>
      </c>
      <c r="AB263" s="22"/>
      <c r="AC263" s="17">
        <f t="shared" si="60"/>
        <v>0</v>
      </c>
      <c r="AD263" s="22"/>
      <c r="AE263" s="17">
        <f t="shared" si="61"/>
        <v>0</v>
      </c>
      <c r="AF263" s="22"/>
      <c r="AG263" s="17">
        <f t="shared" si="62"/>
        <v>0</v>
      </c>
      <c r="AH263" s="22"/>
      <c r="AI263" s="17">
        <f t="shared" si="63"/>
        <v>0</v>
      </c>
      <c r="AJ263" s="22"/>
      <c r="AK263" s="17">
        <f t="shared" si="64"/>
        <v>0</v>
      </c>
      <c r="AL263" s="22">
        <v>2</v>
      </c>
      <c r="AM263" s="17">
        <f t="shared" si="65"/>
        <v>8.624221125029646E-6</v>
      </c>
      <c r="AN263" s="22">
        <v>412</v>
      </c>
      <c r="AO263" s="17">
        <f t="shared" si="66"/>
        <v>1.776589551756107E-3</v>
      </c>
      <c r="AP263" s="22">
        <v>42</v>
      </c>
      <c r="AQ263" s="17">
        <f t="shared" si="67"/>
        <v>1.8110864362562255E-4</v>
      </c>
      <c r="AR263" s="22">
        <v>222</v>
      </c>
      <c r="AS263" s="17">
        <f t="shared" si="68"/>
        <v>9.5728854487829064E-4</v>
      </c>
      <c r="AT263" s="22">
        <v>0</v>
      </c>
      <c r="AU263" s="17">
        <f t="shared" si="69"/>
        <v>0</v>
      </c>
      <c r="AV263" s="76"/>
      <c r="AW263" s="76"/>
      <c r="AX263" s="76"/>
      <c r="AY263" s="76"/>
      <c r="AZ263" s="76"/>
    </row>
    <row r="264" spans="1:52" ht="13.9">
      <c r="A264" s="136" t="s">
        <v>91</v>
      </c>
      <c r="B264" s="73" t="s">
        <v>34</v>
      </c>
      <c r="C264" s="22">
        <v>267529</v>
      </c>
      <c r="D264" s="22">
        <v>265032</v>
      </c>
      <c r="E264" s="16">
        <f t="shared" si="49"/>
        <v>0.99066643242414842</v>
      </c>
      <c r="F264" s="22">
        <v>2497</v>
      </c>
      <c r="G264" s="16">
        <f t="shared" si="28"/>
        <v>9.3335675758515896E-3</v>
      </c>
      <c r="H264" s="22">
        <v>55</v>
      </c>
      <c r="I264" s="17">
        <f t="shared" si="51"/>
        <v>2.0558518889540948E-4</v>
      </c>
      <c r="J264" s="22">
        <v>227</v>
      </c>
      <c r="K264" s="17">
        <f t="shared" si="30"/>
        <v>8.4850614325923549E-4</v>
      </c>
      <c r="L264" s="22">
        <v>0</v>
      </c>
      <c r="M264" s="17">
        <f t="shared" si="52"/>
        <v>0</v>
      </c>
      <c r="N264" s="22"/>
      <c r="O264" s="17">
        <f t="shared" si="53"/>
        <v>0</v>
      </c>
      <c r="P264" s="22">
        <v>395</v>
      </c>
      <c r="Q264" s="17">
        <f t="shared" si="54"/>
        <v>1.4764754475215772E-3</v>
      </c>
      <c r="R264" s="22">
        <v>585</v>
      </c>
      <c r="S264" s="17">
        <f t="shared" si="55"/>
        <v>2.1866788273420825E-3</v>
      </c>
      <c r="T264" s="22">
        <v>197</v>
      </c>
      <c r="U264" s="17">
        <f t="shared" si="56"/>
        <v>7.3636876749810299E-4</v>
      </c>
      <c r="V264" s="22"/>
      <c r="W264" s="17">
        <f t="shared" si="57"/>
        <v>0</v>
      </c>
      <c r="X264" s="22"/>
      <c r="Y264" s="17">
        <f t="shared" si="58"/>
        <v>0</v>
      </c>
      <c r="Z264" s="22">
        <v>136</v>
      </c>
      <c r="AA264" s="17">
        <f t="shared" si="59"/>
        <v>5.0835610345046701E-4</v>
      </c>
      <c r="AB264" s="22"/>
      <c r="AC264" s="17">
        <f t="shared" si="60"/>
        <v>0</v>
      </c>
      <c r="AD264" s="22"/>
      <c r="AE264" s="17">
        <f t="shared" si="61"/>
        <v>0</v>
      </c>
      <c r="AF264" s="22"/>
      <c r="AG264" s="17">
        <f t="shared" si="62"/>
        <v>0</v>
      </c>
      <c r="AH264" s="22"/>
      <c r="AI264" s="17">
        <f t="shared" si="63"/>
        <v>0</v>
      </c>
      <c r="AJ264" s="22"/>
      <c r="AK264" s="17">
        <f t="shared" si="64"/>
        <v>0</v>
      </c>
      <c r="AL264" s="22">
        <v>14</v>
      </c>
      <c r="AM264" s="17">
        <f t="shared" si="65"/>
        <v>5.2330775355195137E-5</v>
      </c>
      <c r="AN264" s="22">
        <v>449</v>
      </c>
      <c r="AO264" s="17">
        <f t="shared" si="66"/>
        <v>1.6783227238916156E-3</v>
      </c>
      <c r="AP264" s="22">
        <v>168</v>
      </c>
      <c r="AQ264" s="17">
        <f t="shared" si="67"/>
        <v>6.279693042623417E-4</v>
      </c>
      <c r="AR264" s="22">
        <v>271</v>
      </c>
      <c r="AS264" s="17">
        <f t="shared" si="68"/>
        <v>1.012974294375563E-3</v>
      </c>
      <c r="AT264" s="22">
        <v>0</v>
      </c>
      <c r="AU264" s="17">
        <f t="shared" si="69"/>
        <v>0</v>
      </c>
      <c r="AV264" s="76"/>
      <c r="AW264" s="76"/>
      <c r="AX264" s="76"/>
      <c r="AY264" s="76"/>
      <c r="AZ264" s="76"/>
    </row>
    <row r="265" spans="1:52" ht="13.9">
      <c r="A265" s="136" t="s">
        <v>91</v>
      </c>
      <c r="B265" s="73" t="s">
        <v>34</v>
      </c>
      <c r="C265" s="22">
        <v>10449</v>
      </c>
      <c r="D265" s="22">
        <v>10350</v>
      </c>
      <c r="E265" s="16">
        <f t="shared" si="49"/>
        <v>0.99052540913006026</v>
      </c>
      <c r="F265" s="22">
        <v>99</v>
      </c>
      <c r="G265" s="16">
        <f t="shared" si="28"/>
        <v>9.4745908699397068E-3</v>
      </c>
      <c r="H265" s="22">
        <v>0</v>
      </c>
      <c r="I265" s="17">
        <f t="shared" si="51"/>
        <v>0</v>
      </c>
      <c r="J265" s="22">
        <v>7</v>
      </c>
      <c r="K265" s="17">
        <f t="shared" si="30"/>
        <v>6.6992056656139346E-4</v>
      </c>
      <c r="L265" s="22">
        <v>0</v>
      </c>
      <c r="M265" s="17">
        <f t="shared" si="52"/>
        <v>0</v>
      </c>
      <c r="N265" s="22"/>
      <c r="O265" s="17">
        <f t="shared" si="53"/>
        <v>0</v>
      </c>
      <c r="P265" s="22">
        <v>19</v>
      </c>
      <c r="Q265" s="17">
        <f t="shared" si="54"/>
        <v>1.8183558235237822E-3</v>
      </c>
      <c r="R265" s="22">
        <v>32</v>
      </c>
      <c r="S265" s="17">
        <f t="shared" si="55"/>
        <v>3.06249401856637E-3</v>
      </c>
      <c r="T265" s="22">
        <v>11</v>
      </c>
      <c r="U265" s="17">
        <f t="shared" si="56"/>
        <v>1.0527323188821898E-3</v>
      </c>
      <c r="V265" s="22"/>
      <c r="W265" s="17">
        <f t="shared" si="57"/>
        <v>0</v>
      </c>
      <c r="X265" s="22"/>
      <c r="Y265" s="17">
        <f t="shared" si="58"/>
        <v>0</v>
      </c>
      <c r="Z265" s="22">
        <v>0</v>
      </c>
      <c r="AA265" s="17">
        <f t="shared" si="59"/>
        <v>0</v>
      </c>
      <c r="AB265" s="22"/>
      <c r="AC265" s="17">
        <f t="shared" si="60"/>
        <v>0</v>
      </c>
      <c r="AD265" s="22"/>
      <c r="AE265" s="17">
        <f t="shared" si="61"/>
        <v>0</v>
      </c>
      <c r="AF265" s="22"/>
      <c r="AG265" s="17">
        <f t="shared" si="62"/>
        <v>0</v>
      </c>
      <c r="AH265" s="22"/>
      <c r="AI265" s="17">
        <f t="shared" si="63"/>
        <v>0</v>
      </c>
      <c r="AJ265" s="22"/>
      <c r="AK265" s="17">
        <f t="shared" si="64"/>
        <v>0</v>
      </c>
      <c r="AL265" s="22">
        <v>0</v>
      </c>
      <c r="AM265" s="17">
        <f t="shared" si="65"/>
        <v>0</v>
      </c>
      <c r="AN265" s="22">
        <v>8</v>
      </c>
      <c r="AO265" s="17">
        <f t="shared" si="66"/>
        <v>7.6562350464159251E-4</v>
      </c>
      <c r="AP265" s="22">
        <v>5</v>
      </c>
      <c r="AQ265" s="17">
        <f t="shared" si="67"/>
        <v>4.785146904009953E-4</v>
      </c>
      <c r="AR265" s="22">
        <v>17</v>
      </c>
      <c r="AS265" s="17">
        <f t="shared" si="68"/>
        <v>1.6269499473633841E-3</v>
      </c>
      <c r="AT265" s="22">
        <v>0</v>
      </c>
      <c r="AU265" s="17">
        <f t="shared" si="69"/>
        <v>0</v>
      </c>
      <c r="AV265" s="76"/>
      <c r="AW265" s="76"/>
      <c r="AX265" s="76"/>
      <c r="AY265" s="76"/>
      <c r="AZ265" s="76"/>
    </row>
    <row r="266" spans="1:52" ht="13.9">
      <c r="A266" s="136" t="s">
        <v>102</v>
      </c>
      <c r="B266" s="73" t="s">
        <v>34</v>
      </c>
      <c r="C266" s="22">
        <v>43282</v>
      </c>
      <c r="D266" s="22">
        <v>42800</v>
      </c>
      <c r="E266" s="16">
        <f t="shared" si="49"/>
        <v>0.98886373088119772</v>
      </c>
      <c r="F266" s="22">
        <v>482</v>
      </c>
      <c r="G266" s="16">
        <f t="shared" si="28"/>
        <v>1.1136269118802274E-2</v>
      </c>
      <c r="H266" s="22">
        <v>373</v>
      </c>
      <c r="I266" s="17">
        <f t="shared" si="51"/>
        <v>8.6179012060440836E-3</v>
      </c>
      <c r="J266" s="22">
        <v>61</v>
      </c>
      <c r="K266" s="17">
        <f t="shared" si="30"/>
        <v>1.4093618594334827E-3</v>
      </c>
      <c r="L266" s="22"/>
      <c r="M266" s="17">
        <f t="shared" si="52"/>
        <v>0</v>
      </c>
      <c r="N266" s="22"/>
      <c r="O266" s="17">
        <f t="shared" si="53"/>
        <v>0</v>
      </c>
      <c r="P266" s="22">
        <v>48</v>
      </c>
      <c r="Q266" s="17">
        <f t="shared" si="54"/>
        <v>1.1090060533247078E-3</v>
      </c>
      <c r="R266" s="22">
        <v>0</v>
      </c>
      <c r="S266" s="17">
        <f t="shared" si="55"/>
        <v>0</v>
      </c>
      <c r="T266" s="22"/>
      <c r="U266" s="17">
        <f t="shared" si="56"/>
        <v>0</v>
      </c>
      <c r="V266" s="22"/>
      <c r="W266" s="17">
        <f t="shared" si="57"/>
        <v>0</v>
      </c>
      <c r="X266" s="22"/>
      <c r="Y266" s="17">
        <f t="shared" si="58"/>
        <v>0</v>
      </c>
      <c r="Z266" s="22"/>
      <c r="AA266" s="17">
        <f t="shared" si="59"/>
        <v>0</v>
      </c>
      <c r="AB266" s="22"/>
      <c r="AC266" s="17">
        <f t="shared" si="60"/>
        <v>0</v>
      </c>
      <c r="AD266" s="22"/>
      <c r="AE266" s="17">
        <f t="shared" si="61"/>
        <v>0</v>
      </c>
      <c r="AF266" s="22"/>
      <c r="AG266" s="17">
        <f t="shared" si="62"/>
        <v>0</v>
      </c>
      <c r="AH266" s="22"/>
      <c r="AI266" s="17">
        <f t="shared" si="63"/>
        <v>0</v>
      </c>
      <c r="AJ266" s="22"/>
      <c r="AK266" s="17">
        <f t="shared" si="64"/>
        <v>0</v>
      </c>
      <c r="AL266" s="22"/>
      <c r="AM266" s="17">
        <f t="shared" si="65"/>
        <v>0</v>
      </c>
      <c r="AN266" s="22"/>
      <c r="AO266" s="17">
        <f t="shared" si="66"/>
        <v>0</v>
      </c>
      <c r="AP266" s="22"/>
      <c r="AQ266" s="17">
        <f t="shared" si="67"/>
        <v>0</v>
      </c>
      <c r="AR266" s="22">
        <v>0</v>
      </c>
      <c r="AS266" s="17">
        <f t="shared" si="68"/>
        <v>0</v>
      </c>
      <c r="AT266" s="22"/>
      <c r="AU266" s="17">
        <f t="shared" si="69"/>
        <v>0</v>
      </c>
      <c r="AV266" s="76"/>
      <c r="AW266" s="76"/>
      <c r="AX266" s="76"/>
      <c r="AY266" s="76"/>
      <c r="AZ266" s="76"/>
    </row>
    <row r="267" spans="1:52" ht="13.9">
      <c r="A267" s="136" t="s">
        <v>102</v>
      </c>
      <c r="B267" s="73" t="s">
        <v>34</v>
      </c>
      <c r="C267" s="22">
        <v>30662</v>
      </c>
      <c r="D267" s="22">
        <v>30550</v>
      </c>
      <c r="E267" s="16">
        <f t="shared" si="49"/>
        <v>0.99634727023677516</v>
      </c>
      <c r="F267" s="22">
        <v>112</v>
      </c>
      <c r="G267" s="16">
        <f t="shared" si="28"/>
        <v>3.6527297632248388E-3</v>
      </c>
      <c r="H267" s="22">
        <v>70</v>
      </c>
      <c r="I267" s="17">
        <f t="shared" si="51"/>
        <v>2.2829561020155241E-3</v>
      </c>
      <c r="J267" s="22">
        <v>28</v>
      </c>
      <c r="K267" s="17">
        <f t="shared" si="30"/>
        <v>9.1318244080620969E-4</v>
      </c>
      <c r="L267" s="22"/>
      <c r="M267" s="17">
        <f t="shared" si="52"/>
        <v>0</v>
      </c>
      <c r="N267" s="22"/>
      <c r="O267" s="17">
        <f t="shared" si="53"/>
        <v>0</v>
      </c>
      <c r="P267" s="22">
        <v>2</v>
      </c>
      <c r="Q267" s="17">
        <f t="shared" si="54"/>
        <v>6.5227317200443541E-5</v>
      </c>
      <c r="R267" s="22">
        <v>4</v>
      </c>
      <c r="S267" s="17">
        <f t="shared" si="55"/>
        <v>1.3045463440088708E-4</v>
      </c>
      <c r="T267" s="22"/>
      <c r="U267" s="17">
        <f t="shared" si="56"/>
        <v>0</v>
      </c>
      <c r="V267" s="22"/>
      <c r="W267" s="17">
        <f t="shared" si="57"/>
        <v>0</v>
      </c>
      <c r="X267" s="22"/>
      <c r="Y267" s="17">
        <f t="shared" si="58"/>
        <v>0</v>
      </c>
      <c r="Z267" s="22"/>
      <c r="AA267" s="17">
        <f t="shared" si="59"/>
        <v>0</v>
      </c>
      <c r="AB267" s="22"/>
      <c r="AC267" s="17">
        <f t="shared" si="60"/>
        <v>0</v>
      </c>
      <c r="AD267" s="22"/>
      <c r="AE267" s="17">
        <f t="shared" si="61"/>
        <v>0</v>
      </c>
      <c r="AF267" s="22"/>
      <c r="AG267" s="17">
        <f t="shared" si="62"/>
        <v>0</v>
      </c>
      <c r="AH267" s="22"/>
      <c r="AI267" s="17">
        <f t="shared" si="63"/>
        <v>0</v>
      </c>
      <c r="AJ267" s="22"/>
      <c r="AK267" s="17">
        <f t="shared" si="64"/>
        <v>0</v>
      </c>
      <c r="AL267" s="22"/>
      <c r="AM267" s="17">
        <f t="shared" si="65"/>
        <v>0</v>
      </c>
      <c r="AN267" s="22"/>
      <c r="AO267" s="17">
        <f t="shared" si="66"/>
        <v>0</v>
      </c>
      <c r="AP267" s="22"/>
      <c r="AQ267" s="17">
        <f t="shared" si="67"/>
        <v>0</v>
      </c>
      <c r="AR267" s="22">
        <v>8</v>
      </c>
      <c r="AS267" s="17">
        <f t="shared" si="68"/>
        <v>2.6090926880177417E-4</v>
      </c>
      <c r="AT267" s="22"/>
      <c r="AU267" s="17">
        <f t="shared" si="69"/>
        <v>0</v>
      </c>
      <c r="AV267" s="76"/>
      <c r="AW267" s="76"/>
      <c r="AX267" s="76"/>
      <c r="AY267" s="76"/>
      <c r="AZ267" s="76"/>
    </row>
    <row r="268" spans="1:52" ht="13.9">
      <c r="A268" s="136" t="s">
        <v>108</v>
      </c>
      <c r="B268" s="73" t="s">
        <v>34</v>
      </c>
      <c r="C268" s="22">
        <v>276610</v>
      </c>
      <c r="D268" s="22">
        <v>272600</v>
      </c>
      <c r="E268" s="16">
        <f t="shared" si="49"/>
        <v>0.98550305484255807</v>
      </c>
      <c r="F268" s="22">
        <v>4010</v>
      </c>
      <c r="G268" s="16">
        <f t="shared" si="28"/>
        <v>1.4496945157441885E-2</v>
      </c>
      <c r="H268" s="22">
        <v>0</v>
      </c>
      <c r="I268" s="17">
        <f t="shared" si="51"/>
        <v>0</v>
      </c>
      <c r="J268" s="22">
        <v>424</v>
      </c>
      <c r="K268" s="17">
        <f t="shared" si="30"/>
        <v>1.5328440764975958E-3</v>
      </c>
      <c r="L268" s="22">
        <v>276</v>
      </c>
      <c r="M268" s="17">
        <f t="shared" si="52"/>
        <v>9.9779472904088797E-4</v>
      </c>
      <c r="N268" s="22">
        <v>0</v>
      </c>
      <c r="O268" s="17">
        <f t="shared" si="53"/>
        <v>0</v>
      </c>
      <c r="P268" s="22">
        <v>767</v>
      </c>
      <c r="Q268" s="17">
        <f t="shared" si="54"/>
        <v>2.772857091211453E-3</v>
      </c>
      <c r="R268" s="22">
        <v>980</v>
      </c>
      <c r="S268" s="17">
        <f t="shared" si="55"/>
        <v>3.5428943277538774E-3</v>
      </c>
      <c r="T268" s="22"/>
      <c r="U268" s="17">
        <f t="shared" si="56"/>
        <v>0</v>
      </c>
      <c r="V268" s="22"/>
      <c r="W268" s="17">
        <f t="shared" si="57"/>
        <v>0</v>
      </c>
      <c r="X268" s="22"/>
      <c r="Y268" s="17">
        <f t="shared" si="58"/>
        <v>0</v>
      </c>
      <c r="Z268" s="22"/>
      <c r="AA268" s="17">
        <f t="shared" si="59"/>
        <v>0</v>
      </c>
      <c r="AB268" s="22">
        <v>50</v>
      </c>
      <c r="AC268" s="17">
        <f t="shared" si="60"/>
        <v>1.8075991468132028E-4</v>
      </c>
      <c r="AD268" s="22"/>
      <c r="AE268" s="17">
        <f t="shared" si="61"/>
        <v>0</v>
      </c>
      <c r="AF268" s="22"/>
      <c r="AG268" s="17">
        <f t="shared" si="62"/>
        <v>0</v>
      </c>
      <c r="AH268" s="22"/>
      <c r="AI268" s="17">
        <f t="shared" si="63"/>
        <v>0</v>
      </c>
      <c r="AJ268" s="22"/>
      <c r="AK268" s="17">
        <f t="shared" si="64"/>
        <v>0</v>
      </c>
      <c r="AL268" s="22">
        <v>167</v>
      </c>
      <c r="AM268" s="17">
        <f t="shared" si="65"/>
        <v>6.0373811503560966E-4</v>
      </c>
      <c r="AN268" s="22">
        <v>1346</v>
      </c>
      <c r="AO268" s="17">
        <f t="shared" si="66"/>
        <v>4.8660569032211417E-3</v>
      </c>
      <c r="AP268" s="22">
        <v>0</v>
      </c>
      <c r="AQ268" s="17">
        <f t="shared" si="67"/>
        <v>0</v>
      </c>
      <c r="AR268" s="22">
        <v>0</v>
      </c>
      <c r="AS268" s="17">
        <f t="shared" si="68"/>
        <v>0</v>
      </c>
      <c r="AT268" s="22">
        <v>0</v>
      </c>
      <c r="AU268" s="17">
        <f t="shared" si="69"/>
        <v>0</v>
      </c>
      <c r="AV268" s="76"/>
      <c r="AW268" s="76"/>
      <c r="AX268" s="76"/>
      <c r="AY268" s="76"/>
      <c r="AZ268" s="76"/>
    </row>
    <row r="269" spans="1:52" ht="13.9">
      <c r="A269" s="136" t="s">
        <v>108</v>
      </c>
      <c r="B269" s="73" t="s">
        <v>34</v>
      </c>
      <c r="C269" s="22">
        <v>595855</v>
      </c>
      <c r="D269" s="22">
        <v>585550</v>
      </c>
      <c r="E269" s="16">
        <f t="shared" si="49"/>
        <v>0.98270552399493161</v>
      </c>
      <c r="F269" s="22">
        <v>10305</v>
      </c>
      <c r="G269" s="16">
        <f t="shared" si="28"/>
        <v>1.7294476005068348E-2</v>
      </c>
      <c r="H269" s="22">
        <v>662</v>
      </c>
      <c r="I269" s="17">
        <f t="shared" si="51"/>
        <v>1.1110085507380152E-3</v>
      </c>
      <c r="J269" s="22">
        <v>102</v>
      </c>
      <c r="K269" s="17">
        <f t="shared" si="30"/>
        <v>1.7118258636748875E-4</v>
      </c>
      <c r="L269" s="22">
        <v>742</v>
      </c>
      <c r="M269" s="17">
        <f t="shared" si="52"/>
        <v>1.2452694027909475E-3</v>
      </c>
      <c r="N269" s="22">
        <v>29</v>
      </c>
      <c r="O269" s="17">
        <f t="shared" si="53"/>
        <v>4.8669558869187972E-5</v>
      </c>
      <c r="P269" s="22">
        <v>1827</v>
      </c>
      <c r="Q269" s="17">
        <f t="shared" si="54"/>
        <v>3.0661822087588424E-3</v>
      </c>
      <c r="R269" s="22">
        <v>2854</v>
      </c>
      <c r="S269" s="17">
        <f t="shared" si="55"/>
        <v>4.7897558969883609E-3</v>
      </c>
      <c r="T269" s="22"/>
      <c r="U269" s="17">
        <f t="shared" si="56"/>
        <v>0</v>
      </c>
      <c r="V269" s="22"/>
      <c r="W269" s="17">
        <f t="shared" si="57"/>
        <v>0</v>
      </c>
      <c r="X269" s="22"/>
      <c r="Y269" s="17">
        <f t="shared" si="58"/>
        <v>0</v>
      </c>
      <c r="Z269" s="22"/>
      <c r="AA269" s="17">
        <f t="shared" si="59"/>
        <v>0</v>
      </c>
      <c r="AB269" s="22">
        <v>0</v>
      </c>
      <c r="AC269" s="17">
        <f t="shared" si="60"/>
        <v>0</v>
      </c>
      <c r="AD269" s="22"/>
      <c r="AE269" s="17">
        <f t="shared" si="61"/>
        <v>0</v>
      </c>
      <c r="AF269" s="22"/>
      <c r="AG269" s="17">
        <f t="shared" si="62"/>
        <v>0</v>
      </c>
      <c r="AH269" s="22"/>
      <c r="AI269" s="17">
        <f t="shared" si="63"/>
        <v>0</v>
      </c>
      <c r="AJ269" s="22"/>
      <c r="AK269" s="17">
        <f t="shared" si="64"/>
        <v>0</v>
      </c>
      <c r="AL269" s="22">
        <v>415</v>
      </c>
      <c r="AM269" s="17">
        <f t="shared" si="65"/>
        <v>6.9647817002458647E-4</v>
      </c>
      <c r="AN269" s="22">
        <v>3608</v>
      </c>
      <c r="AO269" s="17">
        <f t="shared" si="66"/>
        <v>6.0551644275872486E-3</v>
      </c>
      <c r="AP269" s="22">
        <v>0</v>
      </c>
      <c r="AQ269" s="17">
        <f t="shared" si="67"/>
        <v>0</v>
      </c>
      <c r="AR269" s="22">
        <v>66</v>
      </c>
      <c r="AS269" s="17">
        <f t="shared" si="68"/>
        <v>1.1076520294366918E-4</v>
      </c>
      <c r="AT269" s="22">
        <v>0</v>
      </c>
      <c r="AU269" s="17">
        <f t="shared" si="69"/>
        <v>0</v>
      </c>
      <c r="AV269" s="76"/>
      <c r="AW269" s="76"/>
      <c r="AX269" s="76"/>
      <c r="AY269" s="76"/>
      <c r="AZ269" s="76"/>
    </row>
    <row r="270" spans="1:52" ht="13.9">
      <c r="A270" s="136" t="s">
        <v>108</v>
      </c>
      <c r="B270" s="73" t="s">
        <v>34</v>
      </c>
      <c r="C270" s="22">
        <v>173379</v>
      </c>
      <c r="D270" s="22">
        <v>170517</v>
      </c>
      <c r="E270" s="16">
        <f t="shared" si="49"/>
        <v>0.9834928105479902</v>
      </c>
      <c r="F270" s="22">
        <v>2862</v>
      </c>
      <c r="G270" s="16">
        <f t="shared" si="28"/>
        <v>1.6507189452009758E-2</v>
      </c>
      <c r="H270" s="22">
        <v>0</v>
      </c>
      <c r="I270" s="17">
        <f t="shared" si="51"/>
        <v>0</v>
      </c>
      <c r="J270" s="22">
        <v>200</v>
      </c>
      <c r="K270" s="17">
        <f t="shared" si="30"/>
        <v>1.1535422398329671E-3</v>
      </c>
      <c r="L270" s="22">
        <v>181</v>
      </c>
      <c r="M270" s="17">
        <f t="shared" si="52"/>
        <v>1.0439557270488353E-3</v>
      </c>
      <c r="N270" s="22">
        <v>0</v>
      </c>
      <c r="O270" s="17">
        <f t="shared" si="53"/>
        <v>0</v>
      </c>
      <c r="P270" s="22">
        <v>535</v>
      </c>
      <c r="Q270" s="17">
        <f t="shared" si="54"/>
        <v>3.0857254915531871E-3</v>
      </c>
      <c r="R270" s="22">
        <v>801</v>
      </c>
      <c r="S270" s="17">
        <f t="shared" si="55"/>
        <v>4.6199366705310333E-3</v>
      </c>
      <c r="T270" s="22"/>
      <c r="U270" s="17">
        <f t="shared" si="56"/>
        <v>0</v>
      </c>
      <c r="V270" s="22"/>
      <c r="W270" s="17">
        <f t="shared" si="57"/>
        <v>0</v>
      </c>
      <c r="X270" s="22"/>
      <c r="Y270" s="17">
        <f t="shared" si="58"/>
        <v>0</v>
      </c>
      <c r="Z270" s="22"/>
      <c r="AA270" s="17">
        <f t="shared" si="59"/>
        <v>0</v>
      </c>
      <c r="AB270" s="22">
        <v>0</v>
      </c>
      <c r="AC270" s="17">
        <f t="shared" si="60"/>
        <v>0</v>
      </c>
      <c r="AD270" s="22"/>
      <c r="AE270" s="17">
        <f t="shared" si="61"/>
        <v>0</v>
      </c>
      <c r="AF270" s="22"/>
      <c r="AG270" s="17">
        <f t="shared" si="62"/>
        <v>0</v>
      </c>
      <c r="AH270" s="22"/>
      <c r="AI270" s="17">
        <f t="shared" si="63"/>
        <v>0</v>
      </c>
      <c r="AJ270" s="22"/>
      <c r="AK270" s="17">
        <f t="shared" si="64"/>
        <v>0</v>
      </c>
      <c r="AL270" s="22">
        <v>120</v>
      </c>
      <c r="AM270" s="17">
        <f t="shared" si="65"/>
        <v>6.9212534389978021E-4</v>
      </c>
      <c r="AN270" s="22">
        <v>1025</v>
      </c>
      <c r="AO270" s="17">
        <f t="shared" si="66"/>
        <v>5.9119039791439565E-3</v>
      </c>
      <c r="AP270" s="22">
        <v>0</v>
      </c>
      <c r="AQ270" s="17">
        <f t="shared" si="67"/>
        <v>0</v>
      </c>
      <c r="AR270" s="22">
        <v>0</v>
      </c>
      <c r="AS270" s="17">
        <f t="shared" si="68"/>
        <v>0</v>
      </c>
      <c r="AT270" s="22">
        <v>0</v>
      </c>
      <c r="AU270" s="17">
        <f t="shared" si="69"/>
        <v>0</v>
      </c>
      <c r="AV270" s="76"/>
      <c r="AW270" s="76"/>
      <c r="AX270" s="76"/>
      <c r="AY270" s="76"/>
      <c r="AZ270" s="76"/>
    </row>
    <row r="271" spans="1:52" ht="13.9">
      <c r="A271" s="136" t="s">
        <v>108</v>
      </c>
      <c r="B271" s="73" t="s">
        <v>34</v>
      </c>
      <c r="C271" s="22">
        <v>244250</v>
      </c>
      <c r="D271" s="22">
        <v>241270</v>
      </c>
      <c r="E271" s="16">
        <f t="shared" si="49"/>
        <v>0.98779938587512794</v>
      </c>
      <c r="F271" s="22">
        <v>2980</v>
      </c>
      <c r="G271" s="16">
        <f t="shared" si="28"/>
        <v>1.2200614124872057E-2</v>
      </c>
      <c r="H271" s="22">
        <v>104</v>
      </c>
      <c r="I271" s="17">
        <f t="shared" si="51"/>
        <v>4.257932446264074E-4</v>
      </c>
      <c r="J271" s="22">
        <v>66</v>
      </c>
      <c r="K271" s="17">
        <f t="shared" si="30"/>
        <v>2.7021494370522005E-4</v>
      </c>
      <c r="L271" s="22">
        <v>197</v>
      </c>
      <c r="M271" s="17">
        <f t="shared" si="52"/>
        <v>8.0655066530194478E-4</v>
      </c>
      <c r="N271" s="22">
        <v>10</v>
      </c>
      <c r="O271" s="17">
        <f t="shared" si="53"/>
        <v>4.0941658137154556E-5</v>
      </c>
      <c r="P271" s="22">
        <v>627</v>
      </c>
      <c r="Q271" s="17">
        <f t="shared" si="54"/>
        <v>2.5670419651995908E-3</v>
      </c>
      <c r="R271" s="22">
        <v>849</v>
      </c>
      <c r="S271" s="17">
        <f t="shared" si="55"/>
        <v>3.4759467758444219E-3</v>
      </c>
      <c r="T271" s="22"/>
      <c r="U271" s="17">
        <f t="shared" si="56"/>
        <v>0</v>
      </c>
      <c r="V271" s="22"/>
      <c r="W271" s="17">
        <f t="shared" si="57"/>
        <v>0</v>
      </c>
      <c r="X271" s="22"/>
      <c r="Y271" s="17">
        <f t="shared" si="58"/>
        <v>0</v>
      </c>
      <c r="Z271" s="22"/>
      <c r="AA271" s="17">
        <f t="shared" si="59"/>
        <v>0</v>
      </c>
      <c r="AB271" s="22">
        <v>0</v>
      </c>
      <c r="AC271" s="17">
        <f t="shared" si="60"/>
        <v>0</v>
      </c>
      <c r="AD271" s="22"/>
      <c r="AE271" s="17">
        <f t="shared" si="61"/>
        <v>0</v>
      </c>
      <c r="AF271" s="22"/>
      <c r="AG271" s="17">
        <f t="shared" si="62"/>
        <v>0</v>
      </c>
      <c r="AH271" s="22"/>
      <c r="AI271" s="17">
        <f t="shared" si="63"/>
        <v>0</v>
      </c>
      <c r="AJ271" s="22"/>
      <c r="AK271" s="17">
        <f t="shared" si="64"/>
        <v>0</v>
      </c>
      <c r="AL271" s="22">
        <v>102</v>
      </c>
      <c r="AM271" s="17">
        <f t="shared" si="65"/>
        <v>4.1760491299897646E-4</v>
      </c>
      <c r="AN271" s="22">
        <v>1010</v>
      </c>
      <c r="AO271" s="17">
        <f t="shared" si="66"/>
        <v>4.1351074718526098E-3</v>
      </c>
      <c r="AP271" s="22">
        <v>0</v>
      </c>
      <c r="AQ271" s="17">
        <f t="shared" si="67"/>
        <v>0</v>
      </c>
      <c r="AR271" s="22">
        <v>14</v>
      </c>
      <c r="AS271" s="17">
        <f t="shared" si="68"/>
        <v>5.7318321392016376E-5</v>
      </c>
      <c r="AT271" s="22">
        <v>1</v>
      </c>
      <c r="AU271" s="17">
        <f t="shared" si="69"/>
        <v>4.0941658137154558E-6</v>
      </c>
      <c r="AV271" s="76"/>
      <c r="AW271" s="76"/>
      <c r="AX271" s="76"/>
      <c r="AY271" s="76"/>
      <c r="AZ271" s="76"/>
    </row>
    <row r="272" spans="1:52" ht="13.9">
      <c r="A272" s="136" t="s">
        <v>108</v>
      </c>
      <c r="B272" s="73" t="s">
        <v>34</v>
      </c>
      <c r="C272" s="22">
        <v>158106</v>
      </c>
      <c r="D272" s="22">
        <v>155750</v>
      </c>
      <c r="E272" s="16">
        <f t="shared" si="49"/>
        <v>0.98509860473353317</v>
      </c>
      <c r="F272" s="22">
        <v>2356</v>
      </c>
      <c r="G272" s="16">
        <f t="shared" si="28"/>
        <v>1.4901395266466801E-2</v>
      </c>
      <c r="H272" s="22">
        <v>182</v>
      </c>
      <c r="I272" s="17">
        <f t="shared" si="51"/>
        <v>1.1511264594639039E-3</v>
      </c>
      <c r="J272" s="22">
        <v>128</v>
      </c>
      <c r="K272" s="17">
        <f t="shared" si="30"/>
        <v>8.0958344401856985E-4</v>
      </c>
      <c r="L272" s="22">
        <v>202</v>
      </c>
      <c r="M272" s="17">
        <f t="shared" si="52"/>
        <v>1.2776238725918055E-3</v>
      </c>
      <c r="N272" s="22">
        <v>0</v>
      </c>
      <c r="O272" s="17">
        <f t="shared" si="53"/>
        <v>0</v>
      </c>
      <c r="P272" s="22">
        <v>424</v>
      </c>
      <c r="Q272" s="17">
        <f t="shared" si="54"/>
        <v>2.6817451583115125E-3</v>
      </c>
      <c r="R272" s="22">
        <v>600</v>
      </c>
      <c r="S272" s="17">
        <f t="shared" si="55"/>
        <v>3.7949223938370459E-3</v>
      </c>
      <c r="T272" s="22"/>
      <c r="U272" s="17">
        <f t="shared" si="56"/>
        <v>0</v>
      </c>
      <c r="V272" s="22"/>
      <c r="W272" s="17">
        <f t="shared" si="57"/>
        <v>0</v>
      </c>
      <c r="X272" s="22"/>
      <c r="Y272" s="17">
        <f t="shared" si="58"/>
        <v>0</v>
      </c>
      <c r="Z272" s="22"/>
      <c r="AA272" s="17">
        <f t="shared" si="59"/>
        <v>0</v>
      </c>
      <c r="AB272" s="22">
        <v>0</v>
      </c>
      <c r="AC272" s="17">
        <f t="shared" si="60"/>
        <v>0</v>
      </c>
      <c r="AD272" s="22"/>
      <c r="AE272" s="17">
        <f t="shared" si="61"/>
        <v>0</v>
      </c>
      <c r="AF272" s="22"/>
      <c r="AG272" s="17">
        <f t="shared" si="62"/>
        <v>0</v>
      </c>
      <c r="AH272" s="22"/>
      <c r="AI272" s="17">
        <f t="shared" si="63"/>
        <v>0</v>
      </c>
      <c r="AJ272" s="22"/>
      <c r="AK272" s="17">
        <f t="shared" si="64"/>
        <v>0</v>
      </c>
      <c r="AL272" s="22">
        <v>79</v>
      </c>
      <c r="AM272" s="17">
        <f t="shared" si="65"/>
        <v>4.9966478185521103E-4</v>
      </c>
      <c r="AN272" s="22">
        <v>721</v>
      </c>
      <c r="AO272" s="17">
        <f t="shared" si="66"/>
        <v>4.5602317432608501E-3</v>
      </c>
      <c r="AP272" s="22">
        <v>0</v>
      </c>
      <c r="AQ272" s="17">
        <f t="shared" si="67"/>
        <v>0</v>
      </c>
      <c r="AR272" s="22">
        <v>20</v>
      </c>
      <c r="AS272" s="17">
        <f t="shared" si="68"/>
        <v>1.2649741312790154E-4</v>
      </c>
      <c r="AT272" s="22">
        <v>0</v>
      </c>
      <c r="AU272" s="17">
        <f t="shared" si="69"/>
        <v>0</v>
      </c>
      <c r="AV272" s="76"/>
      <c r="AW272" s="76"/>
      <c r="AX272" s="76"/>
      <c r="AY272" s="76"/>
      <c r="AZ272" s="76"/>
    </row>
    <row r="273" spans="1:52" ht="13.9">
      <c r="A273" s="136" t="s">
        <v>108</v>
      </c>
      <c r="B273" s="73" t="s">
        <v>34</v>
      </c>
      <c r="C273" s="22">
        <v>425080</v>
      </c>
      <c r="D273" s="22">
        <v>416750</v>
      </c>
      <c r="E273" s="16">
        <f t="shared" si="49"/>
        <v>0.9804036887174179</v>
      </c>
      <c r="F273" s="22">
        <v>8330</v>
      </c>
      <c r="G273" s="16">
        <f t="shared" si="28"/>
        <v>1.9596311282582102E-2</v>
      </c>
      <c r="H273" s="22">
        <v>347</v>
      </c>
      <c r="I273" s="17">
        <f t="shared" si="51"/>
        <v>8.1631692857815001E-4</v>
      </c>
      <c r="J273" s="22">
        <v>956</v>
      </c>
      <c r="K273" s="17">
        <f t="shared" si="30"/>
        <v>2.248988425708102E-3</v>
      </c>
      <c r="L273" s="22">
        <v>586</v>
      </c>
      <c r="M273" s="17">
        <f t="shared" si="52"/>
        <v>1.3785640350051755E-3</v>
      </c>
      <c r="N273" s="22">
        <v>2</v>
      </c>
      <c r="O273" s="17">
        <f t="shared" si="53"/>
        <v>4.7049967065023053E-6</v>
      </c>
      <c r="P273" s="22">
        <v>1293</v>
      </c>
      <c r="Q273" s="17">
        <f t="shared" si="54"/>
        <v>3.0417803707537406E-3</v>
      </c>
      <c r="R273" s="22">
        <v>2059</v>
      </c>
      <c r="S273" s="17">
        <f t="shared" si="55"/>
        <v>4.8437941093441234E-3</v>
      </c>
      <c r="T273" s="22"/>
      <c r="U273" s="17">
        <f t="shared" si="56"/>
        <v>0</v>
      </c>
      <c r="V273" s="22"/>
      <c r="W273" s="17">
        <f t="shared" si="57"/>
        <v>0</v>
      </c>
      <c r="X273" s="22"/>
      <c r="Y273" s="17">
        <f t="shared" si="58"/>
        <v>0</v>
      </c>
      <c r="Z273" s="22"/>
      <c r="AA273" s="17">
        <f t="shared" si="59"/>
        <v>0</v>
      </c>
      <c r="AB273" s="22">
        <v>0</v>
      </c>
      <c r="AC273" s="17">
        <f t="shared" si="60"/>
        <v>0</v>
      </c>
      <c r="AD273" s="22"/>
      <c r="AE273" s="17">
        <f t="shared" si="61"/>
        <v>0</v>
      </c>
      <c r="AF273" s="22"/>
      <c r="AG273" s="17">
        <f t="shared" si="62"/>
        <v>0</v>
      </c>
      <c r="AH273" s="22"/>
      <c r="AI273" s="17">
        <f t="shared" si="63"/>
        <v>0</v>
      </c>
      <c r="AJ273" s="22"/>
      <c r="AK273" s="17">
        <f t="shared" si="64"/>
        <v>0</v>
      </c>
      <c r="AL273" s="22">
        <v>273</v>
      </c>
      <c r="AM273" s="17">
        <f t="shared" si="65"/>
        <v>6.4223205043756467E-4</v>
      </c>
      <c r="AN273" s="22">
        <v>2762</v>
      </c>
      <c r="AO273" s="17">
        <f t="shared" si="66"/>
        <v>6.4976004516796842E-3</v>
      </c>
      <c r="AP273" s="22">
        <v>5</v>
      </c>
      <c r="AQ273" s="17">
        <f t="shared" si="67"/>
        <v>1.1762491766255764E-5</v>
      </c>
      <c r="AR273" s="22">
        <v>47</v>
      </c>
      <c r="AS273" s="17">
        <f t="shared" si="68"/>
        <v>1.1056742260280418E-4</v>
      </c>
      <c r="AT273" s="22">
        <v>0</v>
      </c>
      <c r="AU273" s="17">
        <f t="shared" si="69"/>
        <v>0</v>
      </c>
      <c r="AV273" s="76"/>
      <c r="AW273" s="76"/>
      <c r="AX273" s="76"/>
      <c r="AY273" s="76"/>
      <c r="AZ273" s="76"/>
    </row>
    <row r="274" spans="1:52" ht="13.9">
      <c r="A274" s="136" t="s">
        <v>118</v>
      </c>
      <c r="B274" s="73" t="s">
        <v>34</v>
      </c>
      <c r="C274" s="8"/>
      <c r="D274" s="8"/>
      <c r="E274" s="16" t="e">
        <f t="shared" si="49"/>
        <v>#DIV/0!</v>
      </c>
      <c r="F274" s="8"/>
      <c r="G274" s="16" t="e">
        <f t="shared" si="28"/>
        <v>#DIV/0!</v>
      </c>
      <c r="H274" s="8"/>
      <c r="I274" s="17" t="e">
        <f t="shared" si="51"/>
        <v>#DIV/0!</v>
      </c>
      <c r="J274" s="8"/>
      <c r="K274" s="17" t="e">
        <f t="shared" si="30"/>
        <v>#DIV/0!</v>
      </c>
      <c r="L274" s="8"/>
      <c r="M274" s="17" t="e">
        <f t="shared" si="52"/>
        <v>#DIV/0!</v>
      </c>
      <c r="N274" s="8"/>
      <c r="O274" s="17" t="e">
        <f t="shared" si="53"/>
        <v>#DIV/0!</v>
      </c>
      <c r="P274" s="8"/>
      <c r="Q274" s="17" t="e">
        <f t="shared" si="54"/>
        <v>#DIV/0!</v>
      </c>
      <c r="R274" s="8"/>
      <c r="S274" s="17" t="e">
        <f t="shared" si="55"/>
        <v>#DIV/0!</v>
      </c>
      <c r="T274" s="8"/>
      <c r="U274" s="17" t="e">
        <f t="shared" si="56"/>
        <v>#DIV/0!</v>
      </c>
      <c r="V274" s="8"/>
      <c r="W274" s="17" t="e">
        <f t="shared" si="57"/>
        <v>#DIV/0!</v>
      </c>
      <c r="X274" s="8"/>
      <c r="Y274" s="17" t="e">
        <f t="shared" si="58"/>
        <v>#DIV/0!</v>
      </c>
      <c r="Z274" s="8"/>
      <c r="AA274" s="17" t="e">
        <f t="shared" si="59"/>
        <v>#DIV/0!</v>
      </c>
      <c r="AB274" s="8"/>
      <c r="AC274" s="17" t="e">
        <f t="shared" si="60"/>
        <v>#DIV/0!</v>
      </c>
      <c r="AD274" s="8"/>
      <c r="AE274" s="17" t="e">
        <f t="shared" si="61"/>
        <v>#DIV/0!</v>
      </c>
      <c r="AF274" s="8"/>
      <c r="AG274" s="17" t="e">
        <f t="shared" si="62"/>
        <v>#DIV/0!</v>
      </c>
      <c r="AH274" s="8"/>
      <c r="AI274" s="17" t="e">
        <f t="shared" si="63"/>
        <v>#DIV/0!</v>
      </c>
      <c r="AJ274" s="8"/>
      <c r="AK274" s="17" t="e">
        <f t="shared" si="64"/>
        <v>#DIV/0!</v>
      </c>
      <c r="AL274" s="8"/>
      <c r="AM274" s="17" t="e">
        <f t="shared" si="65"/>
        <v>#DIV/0!</v>
      </c>
      <c r="AN274" s="8"/>
      <c r="AO274" s="17" t="e">
        <f t="shared" si="66"/>
        <v>#DIV/0!</v>
      </c>
      <c r="AP274" s="8"/>
      <c r="AQ274" s="17" t="e">
        <f t="shared" si="67"/>
        <v>#DIV/0!</v>
      </c>
      <c r="AR274" s="8"/>
      <c r="AS274" s="17" t="e">
        <f t="shared" si="68"/>
        <v>#DIV/0!</v>
      </c>
      <c r="AT274" s="8"/>
      <c r="AU274" s="17" t="e">
        <f t="shared" si="69"/>
        <v>#DIV/0!</v>
      </c>
      <c r="AV274" s="76"/>
      <c r="AW274" s="76"/>
      <c r="AX274" s="76"/>
      <c r="AY274" s="76"/>
      <c r="AZ274" s="76"/>
    </row>
    <row r="275" spans="1:52" ht="13.9">
      <c r="A275" s="136" t="s">
        <v>119</v>
      </c>
      <c r="B275" s="73" t="s">
        <v>34</v>
      </c>
      <c r="C275" s="22">
        <v>68103</v>
      </c>
      <c r="D275" s="22">
        <v>67265</v>
      </c>
      <c r="E275" s="16">
        <f t="shared" si="49"/>
        <v>0.98769510887919765</v>
      </c>
      <c r="F275" s="22">
        <v>838</v>
      </c>
      <c r="G275" s="16">
        <f t="shared" si="28"/>
        <v>1.2304891120802314E-2</v>
      </c>
      <c r="H275" s="22">
        <v>26</v>
      </c>
      <c r="I275" s="17">
        <f t="shared" si="51"/>
        <v>3.8177466484589517E-4</v>
      </c>
      <c r="J275" s="22">
        <v>186</v>
      </c>
      <c r="K275" s="17">
        <f t="shared" si="30"/>
        <v>2.7311572177437116E-3</v>
      </c>
      <c r="L275" s="22"/>
      <c r="M275" s="17">
        <f t="shared" si="52"/>
        <v>0</v>
      </c>
      <c r="N275" s="22"/>
      <c r="O275" s="17">
        <f t="shared" si="53"/>
        <v>0</v>
      </c>
      <c r="P275" s="22">
        <v>0</v>
      </c>
      <c r="Q275" s="17">
        <f t="shared" si="54"/>
        <v>0</v>
      </c>
      <c r="R275" s="22">
        <v>0</v>
      </c>
      <c r="S275" s="17">
        <f t="shared" si="55"/>
        <v>0</v>
      </c>
      <c r="T275" s="22">
        <v>81</v>
      </c>
      <c r="U275" s="17">
        <f t="shared" si="56"/>
        <v>1.1893749174045195E-3</v>
      </c>
      <c r="V275" s="22"/>
      <c r="W275" s="17">
        <f t="shared" si="57"/>
        <v>0</v>
      </c>
      <c r="X275" s="22"/>
      <c r="Y275" s="17">
        <f t="shared" si="58"/>
        <v>0</v>
      </c>
      <c r="Z275" s="22">
        <v>151</v>
      </c>
      <c r="AA275" s="17">
        <f t="shared" si="59"/>
        <v>2.2172297842973144E-3</v>
      </c>
      <c r="AB275" s="22">
        <v>0</v>
      </c>
      <c r="AC275" s="17">
        <f t="shared" si="60"/>
        <v>0</v>
      </c>
      <c r="AD275" s="22"/>
      <c r="AE275" s="17">
        <f t="shared" si="61"/>
        <v>0</v>
      </c>
      <c r="AF275" s="22"/>
      <c r="AG275" s="17">
        <f t="shared" si="62"/>
        <v>0</v>
      </c>
      <c r="AH275" s="22"/>
      <c r="AI275" s="17">
        <f t="shared" si="63"/>
        <v>0</v>
      </c>
      <c r="AJ275" s="22"/>
      <c r="AK275" s="17">
        <f t="shared" si="64"/>
        <v>0</v>
      </c>
      <c r="AL275" s="22"/>
      <c r="AM275" s="17">
        <f t="shared" si="65"/>
        <v>0</v>
      </c>
      <c r="AN275" s="22">
        <v>145</v>
      </c>
      <c r="AO275" s="17">
        <f t="shared" si="66"/>
        <v>2.1291279385636463E-3</v>
      </c>
      <c r="AP275" s="22">
        <v>75</v>
      </c>
      <c r="AQ275" s="17">
        <f t="shared" si="67"/>
        <v>1.1012730716708516E-3</v>
      </c>
      <c r="AR275" s="22">
        <v>174</v>
      </c>
      <c r="AS275" s="17">
        <f t="shared" si="68"/>
        <v>2.5549535262763753E-3</v>
      </c>
      <c r="AT275" s="22"/>
      <c r="AU275" s="17">
        <f t="shared" si="69"/>
        <v>0</v>
      </c>
      <c r="AV275" s="76"/>
      <c r="AW275" s="76"/>
      <c r="AX275" s="76"/>
      <c r="AY275" s="76"/>
      <c r="AZ275" s="76"/>
    </row>
    <row r="276" spans="1:52" ht="13.9">
      <c r="A276" s="136" t="s">
        <v>119</v>
      </c>
      <c r="B276" s="73" t="s">
        <v>34</v>
      </c>
      <c r="C276" s="22">
        <v>59557</v>
      </c>
      <c r="D276" s="22">
        <v>58822</v>
      </c>
      <c r="E276" s="16">
        <f t="shared" si="49"/>
        <v>0.98765888140772706</v>
      </c>
      <c r="F276" s="22">
        <v>735</v>
      </c>
      <c r="G276" s="16">
        <f t="shared" si="28"/>
        <v>1.2341118592272949E-2</v>
      </c>
      <c r="H276" s="22">
        <v>0</v>
      </c>
      <c r="I276" s="17">
        <f t="shared" si="51"/>
        <v>0</v>
      </c>
      <c r="J276" s="22">
        <v>138</v>
      </c>
      <c r="K276" s="17">
        <f t="shared" si="30"/>
        <v>2.3171079805900229E-3</v>
      </c>
      <c r="L276" s="22"/>
      <c r="M276" s="17">
        <f t="shared" si="52"/>
        <v>0</v>
      </c>
      <c r="N276" s="22"/>
      <c r="O276" s="17">
        <f t="shared" si="53"/>
        <v>0</v>
      </c>
      <c r="P276" s="22">
        <v>42</v>
      </c>
      <c r="Q276" s="17">
        <f t="shared" si="54"/>
        <v>7.0520677670131134E-4</v>
      </c>
      <c r="R276" s="22">
        <v>103</v>
      </c>
      <c r="S276" s="17">
        <f t="shared" si="55"/>
        <v>1.7294356666722635E-3</v>
      </c>
      <c r="T276" s="22">
        <v>0</v>
      </c>
      <c r="U276" s="17">
        <f t="shared" si="56"/>
        <v>0</v>
      </c>
      <c r="V276" s="22"/>
      <c r="W276" s="17">
        <f t="shared" si="57"/>
        <v>0</v>
      </c>
      <c r="X276" s="22"/>
      <c r="Y276" s="17">
        <f t="shared" si="58"/>
        <v>0</v>
      </c>
      <c r="Z276" s="22">
        <v>77</v>
      </c>
      <c r="AA276" s="17">
        <f t="shared" si="59"/>
        <v>1.2928790906190709E-3</v>
      </c>
      <c r="AB276" s="22">
        <v>156</v>
      </c>
      <c r="AC276" s="17">
        <f t="shared" si="60"/>
        <v>2.6193394563191565E-3</v>
      </c>
      <c r="AD276" s="22"/>
      <c r="AE276" s="17">
        <f t="shared" si="61"/>
        <v>0</v>
      </c>
      <c r="AF276" s="22"/>
      <c r="AG276" s="17">
        <f t="shared" si="62"/>
        <v>0</v>
      </c>
      <c r="AH276" s="22"/>
      <c r="AI276" s="17">
        <f t="shared" si="63"/>
        <v>0</v>
      </c>
      <c r="AJ276" s="22"/>
      <c r="AK276" s="17">
        <f t="shared" si="64"/>
        <v>0</v>
      </c>
      <c r="AL276" s="22"/>
      <c r="AM276" s="17">
        <f t="shared" si="65"/>
        <v>0</v>
      </c>
      <c r="AN276" s="22">
        <v>86</v>
      </c>
      <c r="AO276" s="17">
        <f t="shared" si="66"/>
        <v>1.4439948284836375E-3</v>
      </c>
      <c r="AP276" s="22">
        <v>74</v>
      </c>
      <c r="AQ276" s="17">
        <f t="shared" si="67"/>
        <v>1.2425071779975487E-3</v>
      </c>
      <c r="AR276" s="22">
        <v>59</v>
      </c>
      <c r="AS276" s="17">
        <f t="shared" si="68"/>
        <v>9.9064761488993746E-4</v>
      </c>
      <c r="AT276" s="22"/>
      <c r="AU276" s="17">
        <f t="shared" si="69"/>
        <v>0</v>
      </c>
      <c r="AV276" s="76"/>
      <c r="AW276" s="76"/>
      <c r="AX276" s="76"/>
      <c r="AY276" s="76"/>
      <c r="AZ276" s="76"/>
    </row>
    <row r="277" spans="1:52" ht="13.9">
      <c r="A277" s="136" t="s">
        <v>124</v>
      </c>
      <c r="B277" s="73" t="s">
        <v>34</v>
      </c>
      <c r="C277" s="8">
        <v>203101</v>
      </c>
      <c r="D277" s="8">
        <v>201486</v>
      </c>
      <c r="E277" s="16">
        <f t="shared" si="49"/>
        <v>0.99204829124425775</v>
      </c>
      <c r="F277" s="8">
        <v>1615</v>
      </c>
      <c r="G277" s="16">
        <f t="shared" si="28"/>
        <v>7.9517087557422171E-3</v>
      </c>
      <c r="H277" s="8"/>
      <c r="I277" s="17">
        <f t="shared" si="51"/>
        <v>0</v>
      </c>
      <c r="J277" s="8">
        <v>178</v>
      </c>
      <c r="K277" s="17">
        <f t="shared" si="30"/>
        <v>8.7641124366694405E-4</v>
      </c>
      <c r="L277" s="8">
        <v>136</v>
      </c>
      <c r="M277" s="17">
        <f t="shared" si="52"/>
        <v>6.6961757943092355E-4</v>
      </c>
      <c r="N277" s="8"/>
      <c r="O277" s="17">
        <f t="shared" si="53"/>
        <v>0</v>
      </c>
      <c r="P277" s="8">
        <v>163</v>
      </c>
      <c r="Q277" s="17">
        <f t="shared" si="54"/>
        <v>8.0255636358265102E-4</v>
      </c>
      <c r="R277" s="8"/>
      <c r="S277" s="17">
        <f t="shared" si="55"/>
        <v>0</v>
      </c>
      <c r="T277" s="8">
        <v>338</v>
      </c>
      <c r="U277" s="17">
        <f t="shared" si="56"/>
        <v>1.6641966312327364E-3</v>
      </c>
      <c r="V277" s="8"/>
      <c r="W277" s="17">
        <f t="shared" si="57"/>
        <v>0</v>
      </c>
      <c r="X277" s="8"/>
      <c r="Y277" s="17">
        <f t="shared" si="58"/>
        <v>0</v>
      </c>
      <c r="Z277" s="8"/>
      <c r="AA277" s="17">
        <f t="shared" si="59"/>
        <v>0</v>
      </c>
      <c r="AB277" s="8">
        <v>137</v>
      </c>
      <c r="AC277" s="17">
        <f t="shared" si="60"/>
        <v>6.7454123810320975E-4</v>
      </c>
      <c r="AD277" s="8"/>
      <c r="AE277" s="17">
        <f t="shared" si="61"/>
        <v>0</v>
      </c>
      <c r="AF277" s="8"/>
      <c r="AG277" s="17">
        <f t="shared" si="62"/>
        <v>0</v>
      </c>
      <c r="AH277" s="8"/>
      <c r="AI277" s="17">
        <f t="shared" si="63"/>
        <v>0</v>
      </c>
      <c r="AJ277" s="8"/>
      <c r="AK277" s="17">
        <f t="shared" si="64"/>
        <v>0</v>
      </c>
      <c r="AL277" s="8"/>
      <c r="AM277" s="17">
        <f t="shared" si="65"/>
        <v>0</v>
      </c>
      <c r="AN277" s="8"/>
      <c r="AO277" s="17">
        <f t="shared" si="66"/>
        <v>0</v>
      </c>
      <c r="AP277" s="8">
        <v>158</v>
      </c>
      <c r="AQ277" s="17">
        <f t="shared" si="67"/>
        <v>7.7793807022121994E-4</v>
      </c>
      <c r="AR277" s="8">
        <v>505</v>
      </c>
      <c r="AS277" s="17">
        <f t="shared" si="68"/>
        <v>2.4864476295045324E-3</v>
      </c>
      <c r="AT277" s="8"/>
      <c r="AU277" s="17">
        <f t="shared" si="69"/>
        <v>0</v>
      </c>
      <c r="AV277" s="76"/>
      <c r="AW277" s="76"/>
      <c r="AX277" s="76"/>
      <c r="AY277" s="76"/>
      <c r="AZ277" s="76"/>
    </row>
    <row r="278" spans="1:52" ht="13.9">
      <c r="A278" s="136" t="s">
        <v>128</v>
      </c>
      <c r="B278" s="73" t="s">
        <v>34</v>
      </c>
      <c r="C278" s="8">
        <v>438233</v>
      </c>
      <c r="D278" s="8">
        <v>435655</v>
      </c>
      <c r="E278" s="16">
        <f t="shared" si="49"/>
        <v>0.99411728464081894</v>
      </c>
      <c r="F278" s="8">
        <v>2578</v>
      </c>
      <c r="G278" s="16">
        <f t="shared" si="28"/>
        <v>5.8827153591810748E-3</v>
      </c>
      <c r="H278" s="8">
        <v>0</v>
      </c>
      <c r="I278" s="17">
        <f t="shared" si="51"/>
        <v>0</v>
      </c>
      <c r="J278" s="8">
        <v>324</v>
      </c>
      <c r="K278" s="17">
        <f t="shared" si="30"/>
        <v>7.3933272939281155E-4</v>
      </c>
      <c r="L278" s="8">
        <v>313</v>
      </c>
      <c r="M278" s="17">
        <f t="shared" si="52"/>
        <v>7.1423192685169756E-4</v>
      </c>
      <c r="N278" s="8">
        <v>0</v>
      </c>
      <c r="O278" s="17">
        <f t="shared" si="53"/>
        <v>0</v>
      </c>
      <c r="P278" s="8">
        <v>206</v>
      </c>
      <c r="Q278" s="17">
        <f t="shared" si="54"/>
        <v>4.700695748608617E-4</v>
      </c>
      <c r="R278" s="8">
        <v>93</v>
      </c>
      <c r="S278" s="17">
        <f t="shared" si="55"/>
        <v>2.1221587602941814E-4</v>
      </c>
      <c r="T278" s="8"/>
      <c r="U278" s="17">
        <f t="shared" si="56"/>
        <v>0</v>
      </c>
      <c r="V278" s="8"/>
      <c r="W278" s="17">
        <f t="shared" si="57"/>
        <v>0</v>
      </c>
      <c r="X278" s="8"/>
      <c r="Y278" s="17">
        <f t="shared" si="58"/>
        <v>0</v>
      </c>
      <c r="Z278" s="8"/>
      <c r="AA278" s="17">
        <f t="shared" si="59"/>
        <v>0</v>
      </c>
      <c r="AB278" s="8">
        <v>284</v>
      </c>
      <c r="AC278" s="17">
        <f t="shared" si="60"/>
        <v>6.4805708378876082E-4</v>
      </c>
      <c r="AD278" s="8"/>
      <c r="AE278" s="17">
        <f t="shared" si="61"/>
        <v>0</v>
      </c>
      <c r="AF278" s="8"/>
      <c r="AG278" s="17">
        <f t="shared" si="62"/>
        <v>0</v>
      </c>
      <c r="AH278" s="8"/>
      <c r="AI278" s="17">
        <f t="shared" si="63"/>
        <v>0</v>
      </c>
      <c r="AJ278" s="8"/>
      <c r="AK278" s="17">
        <f t="shared" si="64"/>
        <v>0</v>
      </c>
      <c r="AL278" s="8">
        <v>0</v>
      </c>
      <c r="AM278" s="17">
        <f t="shared" si="65"/>
        <v>0</v>
      </c>
      <c r="AN278" s="8"/>
      <c r="AO278" s="17">
        <f t="shared" si="66"/>
        <v>0</v>
      </c>
      <c r="AP278" s="8">
        <v>516</v>
      </c>
      <c r="AQ278" s="17">
        <f t="shared" si="67"/>
        <v>1.1774558282922555E-3</v>
      </c>
      <c r="AR278" s="8">
        <v>842</v>
      </c>
      <c r="AS278" s="17">
        <f t="shared" si="68"/>
        <v>1.9213523399652696E-3</v>
      </c>
      <c r="AT278" s="8">
        <v>0</v>
      </c>
      <c r="AU278" s="17">
        <f t="shared" si="69"/>
        <v>0</v>
      </c>
      <c r="AV278" s="76"/>
      <c r="AW278" s="76"/>
      <c r="AX278" s="76"/>
      <c r="AY278" s="76"/>
      <c r="AZ278" s="76"/>
    </row>
    <row r="279" spans="1:52" ht="13.9">
      <c r="A279" s="136" t="s">
        <v>130</v>
      </c>
      <c r="B279" s="73" t="s">
        <v>34</v>
      </c>
      <c r="C279" s="8">
        <v>156828</v>
      </c>
      <c r="D279" s="8">
        <v>155854</v>
      </c>
      <c r="E279" s="16">
        <f t="shared" si="49"/>
        <v>0.99378937434641779</v>
      </c>
      <c r="F279" s="8">
        <v>974</v>
      </c>
      <c r="G279" s="16">
        <f t="shared" si="28"/>
        <v>6.2106256535822682E-3</v>
      </c>
      <c r="H279" s="8"/>
      <c r="I279" s="17">
        <f t="shared" si="51"/>
        <v>0</v>
      </c>
      <c r="J279" s="8">
        <v>137</v>
      </c>
      <c r="K279" s="17">
        <f t="shared" si="30"/>
        <v>8.7356849542173588E-4</v>
      </c>
      <c r="L279" s="8">
        <v>144</v>
      </c>
      <c r="M279" s="17">
        <f t="shared" si="52"/>
        <v>9.1820338204912392E-4</v>
      </c>
      <c r="N279" s="8"/>
      <c r="O279" s="17">
        <f t="shared" si="53"/>
        <v>0</v>
      </c>
      <c r="P279" s="8">
        <v>166</v>
      </c>
      <c r="Q279" s="17">
        <f t="shared" si="54"/>
        <v>1.0584844543066289E-3</v>
      </c>
      <c r="R279" s="8">
        <v>0</v>
      </c>
      <c r="S279" s="17">
        <f t="shared" si="55"/>
        <v>0</v>
      </c>
      <c r="T279" s="8"/>
      <c r="U279" s="17">
        <f t="shared" si="56"/>
        <v>0</v>
      </c>
      <c r="V279" s="8"/>
      <c r="W279" s="17">
        <f t="shared" si="57"/>
        <v>0</v>
      </c>
      <c r="X279" s="8"/>
      <c r="Y279" s="17">
        <f t="shared" si="58"/>
        <v>0</v>
      </c>
      <c r="Z279" s="8"/>
      <c r="AA279" s="17">
        <f t="shared" si="59"/>
        <v>0</v>
      </c>
      <c r="AB279" s="8">
        <v>102</v>
      </c>
      <c r="AC279" s="17">
        <f t="shared" si="60"/>
        <v>6.5039406228479613E-4</v>
      </c>
      <c r="AD279" s="8"/>
      <c r="AE279" s="17">
        <f t="shared" si="61"/>
        <v>0</v>
      </c>
      <c r="AF279" s="8"/>
      <c r="AG279" s="17">
        <f t="shared" si="62"/>
        <v>0</v>
      </c>
      <c r="AH279" s="8"/>
      <c r="AI279" s="17">
        <f t="shared" si="63"/>
        <v>0</v>
      </c>
      <c r="AJ279" s="8"/>
      <c r="AK279" s="17">
        <f t="shared" si="64"/>
        <v>0</v>
      </c>
      <c r="AL279" s="8"/>
      <c r="AM279" s="17">
        <f t="shared" si="65"/>
        <v>0</v>
      </c>
      <c r="AN279" s="8"/>
      <c r="AO279" s="17">
        <f t="shared" si="66"/>
        <v>0</v>
      </c>
      <c r="AP279" s="8"/>
      <c r="AQ279" s="17">
        <f t="shared" si="67"/>
        <v>0</v>
      </c>
      <c r="AR279" s="8">
        <v>425</v>
      </c>
      <c r="AS279" s="17">
        <f t="shared" si="68"/>
        <v>2.7099752595199835E-3</v>
      </c>
      <c r="AT279" s="8"/>
      <c r="AU279" s="17">
        <f t="shared" si="69"/>
        <v>0</v>
      </c>
      <c r="AV279" s="76"/>
      <c r="AW279" s="76"/>
      <c r="AX279" s="76"/>
      <c r="AY279" s="76"/>
      <c r="AZ279" s="76"/>
    </row>
    <row r="280" spans="1:52" ht="13.9">
      <c r="A280" s="136" t="s">
        <v>130</v>
      </c>
      <c r="B280" s="73" t="s">
        <v>34</v>
      </c>
      <c r="C280" s="8">
        <v>41780</v>
      </c>
      <c r="D280" s="8">
        <v>41535</v>
      </c>
      <c r="E280" s="16">
        <f t="shared" si="49"/>
        <v>0.99413595021541412</v>
      </c>
      <c r="F280" s="8">
        <v>245</v>
      </c>
      <c r="G280" s="16">
        <f t="shared" si="28"/>
        <v>5.8640497845859263E-3</v>
      </c>
      <c r="H280" s="8"/>
      <c r="I280" s="17">
        <f t="shared" si="51"/>
        <v>0</v>
      </c>
      <c r="J280" s="8">
        <v>40</v>
      </c>
      <c r="K280" s="17">
        <f t="shared" si="30"/>
        <v>9.5739588319770225E-4</v>
      </c>
      <c r="L280" s="8">
        <v>40</v>
      </c>
      <c r="M280" s="17">
        <f t="shared" si="52"/>
        <v>9.5739588319770225E-4</v>
      </c>
      <c r="N280" s="8"/>
      <c r="O280" s="17">
        <f t="shared" si="53"/>
        <v>0</v>
      </c>
      <c r="P280" s="8">
        <v>0</v>
      </c>
      <c r="Q280" s="17">
        <f t="shared" si="54"/>
        <v>0</v>
      </c>
      <c r="R280" s="8">
        <v>0</v>
      </c>
      <c r="S280" s="17">
        <f t="shared" si="55"/>
        <v>0</v>
      </c>
      <c r="T280" s="8"/>
      <c r="U280" s="17">
        <f t="shared" si="56"/>
        <v>0</v>
      </c>
      <c r="V280" s="8"/>
      <c r="W280" s="17">
        <f t="shared" si="57"/>
        <v>0</v>
      </c>
      <c r="X280" s="8"/>
      <c r="Y280" s="17">
        <f t="shared" si="58"/>
        <v>0</v>
      </c>
      <c r="Z280" s="8"/>
      <c r="AA280" s="17">
        <f t="shared" si="59"/>
        <v>0</v>
      </c>
      <c r="AB280" s="8">
        <v>27</v>
      </c>
      <c r="AC280" s="17">
        <f t="shared" si="60"/>
        <v>6.4624222115844897E-4</v>
      </c>
      <c r="AD280" s="8"/>
      <c r="AE280" s="17">
        <f t="shared" si="61"/>
        <v>0</v>
      </c>
      <c r="AF280" s="8"/>
      <c r="AG280" s="17">
        <f t="shared" si="62"/>
        <v>0</v>
      </c>
      <c r="AH280" s="8"/>
      <c r="AI280" s="17">
        <f t="shared" si="63"/>
        <v>0</v>
      </c>
      <c r="AJ280" s="8"/>
      <c r="AK280" s="17">
        <f t="shared" si="64"/>
        <v>0</v>
      </c>
      <c r="AL280" s="8"/>
      <c r="AM280" s="17">
        <f t="shared" si="65"/>
        <v>0</v>
      </c>
      <c r="AN280" s="8"/>
      <c r="AO280" s="17">
        <f t="shared" si="66"/>
        <v>0</v>
      </c>
      <c r="AP280" s="8"/>
      <c r="AQ280" s="17">
        <f t="shared" si="67"/>
        <v>0</v>
      </c>
      <c r="AR280" s="8">
        <v>138</v>
      </c>
      <c r="AS280" s="17">
        <f t="shared" si="68"/>
        <v>3.3030157970320726E-3</v>
      </c>
      <c r="AT280" s="8"/>
      <c r="AU280" s="17">
        <f t="shared" si="69"/>
        <v>0</v>
      </c>
      <c r="AV280" s="76"/>
      <c r="AW280" s="76"/>
      <c r="AX280" s="76"/>
      <c r="AY280" s="76"/>
      <c r="AZ280" s="76"/>
    </row>
    <row r="281" spans="1:52" ht="13.9">
      <c r="A281" s="136" t="s">
        <v>132</v>
      </c>
      <c r="B281" s="73" t="s">
        <v>34</v>
      </c>
      <c r="C281" s="8">
        <v>9035</v>
      </c>
      <c r="D281" s="8">
        <v>8997</v>
      </c>
      <c r="E281" s="16">
        <f t="shared" si="49"/>
        <v>0.99579413392363036</v>
      </c>
      <c r="F281" s="8">
        <v>38</v>
      </c>
      <c r="G281" s="16">
        <f t="shared" si="28"/>
        <v>4.2058660763696736E-3</v>
      </c>
      <c r="H281" s="8"/>
      <c r="I281" s="17">
        <f t="shared" si="51"/>
        <v>0</v>
      </c>
      <c r="J281" s="8">
        <v>4</v>
      </c>
      <c r="K281" s="17">
        <f t="shared" si="30"/>
        <v>4.4272274488101824E-4</v>
      </c>
      <c r="L281" s="8">
        <v>7</v>
      </c>
      <c r="M281" s="17">
        <f t="shared" si="52"/>
        <v>7.7476480354178199E-4</v>
      </c>
      <c r="N281" s="8"/>
      <c r="O281" s="17">
        <f t="shared" si="53"/>
        <v>0</v>
      </c>
      <c r="P281" s="8">
        <v>7</v>
      </c>
      <c r="Q281" s="17">
        <f t="shared" si="54"/>
        <v>7.7476480354178199E-4</v>
      </c>
      <c r="R281" s="8">
        <v>0</v>
      </c>
      <c r="S281" s="17">
        <f t="shared" si="55"/>
        <v>0</v>
      </c>
      <c r="T281" s="8"/>
      <c r="U281" s="17">
        <f t="shared" si="56"/>
        <v>0</v>
      </c>
      <c r="V281" s="8"/>
      <c r="W281" s="17">
        <f t="shared" si="57"/>
        <v>0</v>
      </c>
      <c r="X281" s="8"/>
      <c r="Y281" s="17">
        <f t="shared" si="58"/>
        <v>0</v>
      </c>
      <c r="Z281" s="8"/>
      <c r="AA281" s="17">
        <f t="shared" si="59"/>
        <v>0</v>
      </c>
      <c r="AB281" s="8">
        <v>4</v>
      </c>
      <c r="AC281" s="17">
        <f t="shared" si="60"/>
        <v>4.4272274488101824E-4</v>
      </c>
      <c r="AD281" s="8"/>
      <c r="AE281" s="17">
        <f t="shared" si="61"/>
        <v>0</v>
      </c>
      <c r="AF281" s="8"/>
      <c r="AG281" s="17">
        <f t="shared" si="62"/>
        <v>0</v>
      </c>
      <c r="AH281" s="8"/>
      <c r="AI281" s="17">
        <f t="shared" si="63"/>
        <v>0</v>
      </c>
      <c r="AJ281" s="8"/>
      <c r="AK281" s="17">
        <f t="shared" si="64"/>
        <v>0</v>
      </c>
      <c r="AL281" s="8"/>
      <c r="AM281" s="17">
        <f t="shared" si="65"/>
        <v>0</v>
      </c>
      <c r="AN281" s="8"/>
      <c r="AO281" s="17">
        <f t="shared" si="66"/>
        <v>0</v>
      </c>
      <c r="AP281" s="8"/>
      <c r="AQ281" s="17">
        <f t="shared" si="67"/>
        <v>0</v>
      </c>
      <c r="AR281" s="8">
        <v>15</v>
      </c>
      <c r="AS281" s="17">
        <f t="shared" si="68"/>
        <v>1.6602102933038186E-3</v>
      </c>
      <c r="AT281" s="8"/>
      <c r="AU281" s="17">
        <f t="shared" si="69"/>
        <v>0</v>
      </c>
      <c r="AV281" s="76"/>
      <c r="AW281" s="76"/>
      <c r="AX281" s="76"/>
      <c r="AY281" s="76"/>
      <c r="AZ281" s="76"/>
    </row>
    <row r="282" spans="1:52" ht="13.9">
      <c r="A282" s="136" t="s">
        <v>132</v>
      </c>
      <c r="B282" s="73" t="s">
        <v>34</v>
      </c>
      <c r="C282" s="8">
        <v>195505</v>
      </c>
      <c r="D282" s="8">
        <v>194138</v>
      </c>
      <c r="E282" s="16">
        <f t="shared" si="49"/>
        <v>0.99300785146159942</v>
      </c>
      <c r="F282" s="8">
        <v>1367</v>
      </c>
      <c r="G282" s="16">
        <f t="shared" si="28"/>
        <v>6.9921485384005526E-3</v>
      </c>
      <c r="H282" s="8"/>
      <c r="I282" s="17">
        <f t="shared" si="51"/>
        <v>0</v>
      </c>
      <c r="J282" s="8">
        <v>164</v>
      </c>
      <c r="K282" s="17">
        <f t="shared" si="30"/>
        <v>8.3885322626019794E-4</v>
      </c>
      <c r="L282" s="8">
        <v>211</v>
      </c>
      <c r="M282" s="17">
        <f t="shared" si="52"/>
        <v>1.0792562850054986E-3</v>
      </c>
      <c r="N282" s="8"/>
      <c r="O282" s="17">
        <f t="shared" si="53"/>
        <v>0</v>
      </c>
      <c r="P282" s="8">
        <v>188</v>
      </c>
      <c r="Q282" s="17">
        <f t="shared" si="54"/>
        <v>9.616122349812025E-4</v>
      </c>
      <c r="R282" s="8">
        <v>49</v>
      </c>
      <c r="S282" s="17">
        <f t="shared" si="55"/>
        <v>2.5063297613871769E-4</v>
      </c>
      <c r="T282" s="8"/>
      <c r="U282" s="17">
        <f t="shared" si="56"/>
        <v>0</v>
      </c>
      <c r="V282" s="8"/>
      <c r="W282" s="17">
        <f t="shared" si="57"/>
        <v>0</v>
      </c>
      <c r="X282" s="8"/>
      <c r="Y282" s="17">
        <f t="shared" si="58"/>
        <v>0</v>
      </c>
      <c r="Z282" s="8"/>
      <c r="AA282" s="17">
        <f t="shared" si="59"/>
        <v>0</v>
      </c>
      <c r="AB282" s="8">
        <v>154</v>
      </c>
      <c r="AC282" s="17">
        <f t="shared" si="60"/>
        <v>7.8770363929311275E-4</v>
      </c>
      <c r="AD282" s="8"/>
      <c r="AE282" s="17">
        <f t="shared" si="61"/>
        <v>0</v>
      </c>
      <c r="AF282" s="8"/>
      <c r="AG282" s="17">
        <f t="shared" si="62"/>
        <v>0</v>
      </c>
      <c r="AH282" s="8"/>
      <c r="AI282" s="17">
        <f t="shared" si="63"/>
        <v>0</v>
      </c>
      <c r="AJ282" s="8"/>
      <c r="AK282" s="17">
        <f t="shared" si="64"/>
        <v>0</v>
      </c>
      <c r="AL282" s="8"/>
      <c r="AM282" s="17">
        <f t="shared" si="65"/>
        <v>0</v>
      </c>
      <c r="AN282" s="8"/>
      <c r="AO282" s="17">
        <f t="shared" si="66"/>
        <v>0</v>
      </c>
      <c r="AP282" s="8">
        <v>189</v>
      </c>
      <c r="AQ282" s="17">
        <f t="shared" si="67"/>
        <v>9.6672719367791107E-4</v>
      </c>
      <c r="AR282" s="8">
        <v>412</v>
      </c>
      <c r="AS282" s="17">
        <f t="shared" si="68"/>
        <v>2.1073629830439121E-3</v>
      </c>
      <c r="AT282" s="8"/>
      <c r="AU282" s="17">
        <f t="shared" si="69"/>
        <v>0</v>
      </c>
      <c r="AV282" s="76"/>
      <c r="AW282" s="76"/>
      <c r="AX282" s="76"/>
      <c r="AY282" s="76"/>
      <c r="AZ282" s="76"/>
    </row>
    <row r="283" spans="1:52" ht="13.9">
      <c r="A283" s="136" t="s">
        <v>135</v>
      </c>
      <c r="B283" s="73" t="s">
        <v>34</v>
      </c>
      <c r="C283" s="8">
        <v>23431</v>
      </c>
      <c r="D283" s="8">
        <v>23083</v>
      </c>
      <c r="E283" s="16">
        <f t="shared" si="49"/>
        <v>0.98514788101233408</v>
      </c>
      <c r="F283" s="8">
        <v>348</v>
      </c>
      <c r="G283" s="16">
        <f t="shared" si="28"/>
        <v>1.4852118987665912E-2</v>
      </c>
      <c r="H283" s="8">
        <v>0</v>
      </c>
      <c r="I283" s="17">
        <f t="shared" si="51"/>
        <v>0</v>
      </c>
      <c r="J283" s="8">
        <v>25</v>
      </c>
      <c r="K283" s="17">
        <f t="shared" si="30"/>
        <v>1.0669625709530111E-3</v>
      </c>
      <c r="L283" s="8">
        <v>232</v>
      </c>
      <c r="M283" s="17">
        <f t="shared" si="52"/>
        <v>9.9014126584439418E-3</v>
      </c>
      <c r="N283" s="8"/>
      <c r="O283" s="17">
        <f t="shared" si="53"/>
        <v>0</v>
      </c>
      <c r="P283" s="8">
        <v>51</v>
      </c>
      <c r="Q283" s="17">
        <f t="shared" si="54"/>
        <v>2.1766036447441422E-3</v>
      </c>
      <c r="R283" s="8"/>
      <c r="S283" s="17">
        <f t="shared" si="55"/>
        <v>0</v>
      </c>
      <c r="T283" s="8"/>
      <c r="U283" s="17">
        <f t="shared" si="56"/>
        <v>0</v>
      </c>
      <c r="V283" s="8"/>
      <c r="W283" s="17">
        <f t="shared" si="57"/>
        <v>0</v>
      </c>
      <c r="X283" s="8"/>
      <c r="Y283" s="17">
        <f t="shared" si="58"/>
        <v>0</v>
      </c>
      <c r="Z283" s="8"/>
      <c r="AA283" s="17">
        <f t="shared" si="59"/>
        <v>0</v>
      </c>
      <c r="AB283" s="8">
        <v>27</v>
      </c>
      <c r="AC283" s="17">
        <f t="shared" si="60"/>
        <v>1.1523195766292519E-3</v>
      </c>
      <c r="AD283" s="8"/>
      <c r="AE283" s="17">
        <f t="shared" si="61"/>
        <v>0</v>
      </c>
      <c r="AF283" s="8"/>
      <c r="AG283" s="17">
        <f t="shared" si="62"/>
        <v>0</v>
      </c>
      <c r="AH283" s="8"/>
      <c r="AI283" s="17">
        <f t="shared" si="63"/>
        <v>0</v>
      </c>
      <c r="AJ283" s="8"/>
      <c r="AK283" s="17">
        <f t="shared" si="64"/>
        <v>0</v>
      </c>
      <c r="AL283" s="8">
        <v>0</v>
      </c>
      <c r="AM283" s="17">
        <f t="shared" si="65"/>
        <v>0</v>
      </c>
      <c r="AN283" s="8"/>
      <c r="AO283" s="17">
        <f t="shared" si="66"/>
        <v>0</v>
      </c>
      <c r="AP283" s="8">
        <v>13</v>
      </c>
      <c r="AQ283" s="17">
        <f t="shared" si="67"/>
        <v>5.5482053689556569E-4</v>
      </c>
      <c r="AR283" s="8">
        <v>0</v>
      </c>
      <c r="AS283" s="17">
        <f t="shared" si="68"/>
        <v>0</v>
      </c>
      <c r="AT283" s="8">
        <v>0</v>
      </c>
      <c r="AU283" s="17">
        <f t="shared" si="69"/>
        <v>0</v>
      </c>
      <c r="AV283" s="76"/>
      <c r="AW283" s="76"/>
      <c r="AX283" s="76"/>
      <c r="AY283" s="76"/>
      <c r="AZ283" s="76"/>
    </row>
    <row r="284" spans="1:52" ht="13.9">
      <c r="A284" s="136" t="s">
        <v>137</v>
      </c>
      <c r="B284" s="73" t="s">
        <v>34</v>
      </c>
      <c r="C284" s="8">
        <v>67596</v>
      </c>
      <c r="D284" s="8">
        <v>67227</v>
      </c>
      <c r="E284" s="16">
        <f t="shared" si="49"/>
        <v>0.99454109710633765</v>
      </c>
      <c r="F284" s="8">
        <v>369</v>
      </c>
      <c r="G284" s="16">
        <f t="shared" si="28"/>
        <v>5.4589028936623471E-3</v>
      </c>
      <c r="H284" s="8">
        <v>0</v>
      </c>
      <c r="I284" s="17">
        <f t="shared" si="51"/>
        <v>0</v>
      </c>
      <c r="J284" s="8">
        <v>66</v>
      </c>
      <c r="K284" s="17">
        <f t="shared" si="30"/>
        <v>9.7638913545180193E-4</v>
      </c>
      <c r="L284" s="8">
        <v>0</v>
      </c>
      <c r="M284" s="17">
        <f t="shared" si="52"/>
        <v>0</v>
      </c>
      <c r="N284" s="8">
        <v>0</v>
      </c>
      <c r="O284" s="17">
        <f t="shared" si="53"/>
        <v>0</v>
      </c>
      <c r="P284" s="8">
        <v>0</v>
      </c>
      <c r="Q284" s="17">
        <f t="shared" si="54"/>
        <v>0</v>
      </c>
      <c r="R284" s="8"/>
      <c r="S284" s="17">
        <f t="shared" si="55"/>
        <v>0</v>
      </c>
      <c r="T284" s="8"/>
      <c r="U284" s="17">
        <f t="shared" si="56"/>
        <v>0</v>
      </c>
      <c r="V284" s="8"/>
      <c r="W284" s="17">
        <f t="shared" si="57"/>
        <v>0</v>
      </c>
      <c r="X284" s="8"/>
      <c r="Y284" s="17">
        <f t="shared" si="58"/>
        <v>0</v>
      </c>
      <c r="Z284" s="8"/>
      <c r="AA284" s="17">
        <f t="shared" si="59"/>
        <v>0</v>
      </c>
      <c r="AB284" s="8">
        <v>58</v>
      </c>
      <c r="AC284" s="17">
        <f t="shared" si="60"/>
        <v>8.5803893721521981E-4</v>
      </c>
      <c r="AD284" s="8"/>
      <c r="AE284" s="17">
        <f t="shared" si="61"/>
        <v>0</v>
      </c>
      <c r="AF284" s="8"/>
      <c r="AG284" s="17">
        <f t="shared" si="62"/>
        <v>0</v>
      </c>
      <c r="AH284" s="8"/>
      <c r="AI284" s="17">
        <f t="shared" si="63"/>
        <v>0</v>
      </c>
      <c r="AJ284" s="8"/>
      <c r="AK284" s="17">
        <f t="shared" si="64"/>
        <v>0</v>
      </c>
      <c r="AL284" s="8">
        <v>0</v>
      </c>
      <c r="AM284" s="17">
        <f t="shared" si="65"/>
        <v>0</v>
      </c>
      <c r="AN284" s="8"/>
      <c r="AO284" s="17">
        <f t="shared" si="66"/>
        <v>0</v>
      </c>
      <c r="AP284" s="8">
        <v>41</v>
      </c>
      <c r="AQ284" s="17">
        <f t="shared" si="67"/>
        <v>6.0654476596248299E-4</v>
      </c>
      <c r="AR284" s="8">
        <v>204</v>
      </c>
      <c r="AS284" s="17">
        <f t="shared" si="68"/>
        <v>3.0179300550328423E-3</v>
      </c>
      <c r="AT284" s="8">
        <v>0</v>
      </c>
      <c r="AU284" s="17">
        <f t="shared" si="69"/>
        <v>0</v>
      </c>
      <c r="AV284" s="76"/>
      <c r="AW284" s="76"/>
      <c r="AX284" s="76"/>
      <c r="AY284" s="76"/>
      <c r="AZ284" s="76"/>
    </row>
    <row r="285" spans="1:52" ht="13.9">
      <c r="A285" s="136" t="s">
        <v>137</v>
      </c>
      <c r="B285" s="73" t="s">
        <v>34</v>
      </c>
      <c r="C285" s="8">
        <v>65147</v>
      </c>
      <c r="D285" s="8">
        <v>64709</v>
      </c>
      <c r="E285" s="16">
        <f t="shared" si="49"/>
        <v>0.99327674336500527</v>
      </c>
      <c r="F285" s="8">
        <v>438</v>
      </c>
      <c r="G285" s="16">
        <f t="shared" si="28"/>
        <v>6.7232566349947039E-3</v>
      </c>
      <c r="H285" s="8">
        <v>0</v>
      </c>
      <c r="I285" s="17">
        <f t="shared" si="51"/>
        <v>0</v>
      </c>
      <c r="J285" s="8">
        <v>60</v>
      </c>
      <c r="K285" s="17">
        <f t="shared" si="30"/>
        <v>9.2099405958831568E-4</v>
      </c>
      <c r="L285" s="8">
        <v>7</v>
      </c>
      <c r="M285" s="17">
        <f t="shared" si="52"/>
        <v>1.0744930695197016E-4</v>
      </c>
      <c r="N285" s="8">
        <v>0</v>
      </c>
      <c r="O285" s="17">
        <f t="shared" si="53"/>
        <v>0</v>
      </c>
      <c r="P285" s="8">
        <v>10</v>
      </c>
      <c r="Q285" s="17">
        <f t="shared" si="54"/>
        <v>1.5349900993138593E-4</v>
      </c>
      <c r="R285" s="8">
        <v>0</v>
      </c>
      <c r="S285" s="17">
        <f t="shared" si="55"/>
        <v>0</v>
      </c>
      <c r="T285" s="8"/>
      <c r="U285" s="17">
        <f t="shared" si="56"/>
        <v>0</v>
      </c>
      <c r="V285" s="8"/>
      <c r="W285" s="17">
        <f t="shared" si="57"/>
        <v>0</v>
      </c>
      <c r="X285" s="8"/>
      <c r="Y285" s="17">
        <f t="shared" si="58"/>
        <v>0</v>
      </c>
      <c r="Z285" s="8"/>
      <c r="AA285" s="17">
        <f t="shared" si="59"/>
        <v>0</v>
      </c>
      <c r="AB285" s="8">
        <v>53</v>
      </c>
      <c r="AC285" s="17">
        <f t="shared" si="60"/>
        <v>8.1354475263634553E-4</v>
      </c>
      <c r="AD285" s="8"/>
      <c r="AE285" s="17">
        <f t="shared" si="61"/>
        <v>0</v>
      </c>
      <c r="AF285" s="8"/>
      <c r="AG285" s="17">
        <f t="shared" si="62"/>
        <v>0</v>
      </c>
      <c r="AH285" s="8"/>
      <c r="AI285" s="17">
        <f t="shared" si="63"/>
        <v>0</v>
      </c>
      <c r="AJ285" s="8"/>
      <c r="AK285" s="17">
        <f t="shared" si="64"/>
        <v>0</v>
      </c>
      <c r="AL285" s="8">
        <v>0</v>
      </c>
      <c r="AM285" s="17">
        <f t="shared" si="65"/>
        <v>0</v>
      </c>
      <c r="AN285" s="8"/>
      <c r="AO285" s="17">
        <f t="shared" si="66"/>
        <v>0</v>
      </c>
      <c r="AP285" s="8">
        <v>117</v>
      </c>
      <c r="AQ285" s="17">
        <f t="shared" si="67"/>
        <v>1.7959384161972155E-3</v>
      </c>
      <c r="AR285" s="8">
        <v>191</v>
      </c>
      <c r="AS285" s="17">
        <f t="shared" si="68"/>
        <v>2.9318310896894713E-3</v>
      </c>
      <c r="AT285" s="8">
        <v>0</v>
      </c>
      <c r="AU285" s="17">
        <f t="shared" si="69"/>
        <v>0</v>
      </c>
      <c r="AV285" s="76"/>
      <c r="AW285" s="76"/>
      <c r="AX285" s="76"/>
      <c r="AY285" s="76"/>
      <c r="AZ285" s="76"/>
    </row>
    <row r="286" spans="1:52" ht="13.9">
      <c r="A286" s="136" t="s">
        <v>140</v>
      </c>
      <c r="B286" s="73" t="s">
        <v>34</v>
      </c>
      <c r="C286" s="8">
        <v>82110</v>
      </c>
      <c r="D286" s="8">
        <v>81320</v>
      </c>
      <c r="E286" s="16">
        <f t="shared" si="49"/>
        <v>0.99037876019973203</v>
      </c>
      <c r="F286" s="8">
        <v>790</v>
      </c>
      <c r="G286" s="16">
        <f t="shared" si="28"/>
        <v>9.6212398002679337E-3</v>
      </c>
      <c r="H286" s="8"/>
      <c r="I286" s="17">
        <f t="shared" si="51"/>
        <v>0</v>
      </c>
      <c r="J286" s="8">
        <v>60</v>
      </c>
      <c r="K286" s="17">
        <f t="shared" si="30"/>
        <v>7.3072707343807086E-4</v>
      </c>
      <c r="L286" s="8">
        <v>10</v>
      </c>
      <c r="M286" s="17">
        <f t="shared" si="52"/>
        <v>1.2178784557301182E-4</v>
      </c>
      <c r="N286" s="8"/>
      <c r="O286" s="17">
        <f t="shared" si="53"/>
        <v>0</v>
      </c>
      <c r="P286" s="8">
        <v>26</v>
      </c>
      <c r="Q286" s="17">
        <f t="shared" si="54"/>
        <v>3.166483984898307E-4</v>
      </c>
      <c r="R286" s="8">
        <v>15</v>
      </c>
      <c r="S286" s="17">
        <f t="shared" si="55"/>
        <v>1.8268176835951772E-4</v>
      </c>
      <c r="T286" s="8"/>
      <c r="U286" s="17">
        <f t="shared" si="56"/>
        <v>0</v>
      </c>
      <c r="V286" s="8"/>
      <c r="W286" s="17">
        <f t="shared" si="57"/>
        <v>0</v>
      </c>
      <c r="X286" s="8"/>
      <c r="Y286" s="17">
        <f t="shared" si="58"/>
        <v>0</v>
      </c>
      <c r="Z286" s="8"/>
      <c r="AA286" s="17">
        <f t="shared" si="59"/>
        <v>0</v>
      </c>
      <c r="AB286" s="8">
        <v>49</v>
      </c>
      <c r="AC286" s="17">
        <f t="shared" si="60"/>
        <v>5.9676044330775791E-4</v>
      </c>
      <c r="AD286" s="8"/>
      <c r="AE286" s="17">
        <f t="shared" si="61"/>
        <v>0</v>
      </c>
      <c r="AF286" s="8"/>
      <c r="AG286" s="17">
        <f t="shared" si="62"/>
        <v>0</v>
      </c>
      <c r="AH286" s="8"/>
      <c r="AI286" s="17">
        <f t="shared" si="63"/>
        <v>0</v>
      </c>
      <c r="AJ286" s="8"/>
      <c r="AK286" s="17">
        <f t="shared" si="64"/>
        <v>0</v>
      </c>
      <c r="AL286" s="8"/>
      <c r="AM286" s="17">
        <f t="shared" si="65"/>
        <v>0</v>
      </c>
      <c r="AN286" s="8"/>
      <c r="AO286" s="17">
        <f t="shared" si="66"/>
        <v>0</v>
      </c>
      <c r="AP286" s="8">
        <v>378</v>
      </c>
      <c r="AQ286" s="17">
        <f t="shared" si="67"/>
        <v>4.6035805626598461E-3</v>
      </c>
      <c r="AR286" s="8">
        <v>252</v>
      </c>
      <c r="AS286" s="17">
        <f t="shared" si="68"/>
        <v>3.0690537084398979E-3</v>
      </c>
      <c r="AT286" s="8"/>
      <c r="AU286" s="17">
        <f t="shared" si="69"/>
        <v>0</v>
      </c>
      <c r="AV286" s="76"/>
      <c r="AW286" s="76"/>
      <c r="AX286" s="76"/>
      <c r="AY286" s="76"/>
      <c r="AZ286" s="76"/>
    </row>
    <row r="287" spans="1:52" ht="13.9">
      <c r="A287" s="136" t="s">
        <v>141</v>
      </c>
      <c r="B287" s="73" t="s">
        <v>34</v>
      </c>
      <c r="C287" s="8">
        <v>98900</v>
      </c>
      <c r="D287" s="8">
        <v>98524</v>
      </c>
      <c r="E287" s="16">
        <f t="shared" si="49"/>
        <v>0.99619817997977755</v>
      </c>
      <c r="F287" s="8">
        <v>376</v>
      </c>
      <c r="G287" s="16">
        <f t="shared" si="28"/>
        <v>3.801820020222447E-3</v>
      </c>
      <c r="H287" s="8"/>
      <c r="I287" s="17">
        <f t="shared" si="51"/>
        <v>0</v>
      </c>
      <c r="J287" s="8">
        <v>33</v>
      </c>
      <c r="K287" s="17">
        <f t="shared" si="30"/>
        <v>3.3367037411526795E-4</v>
      </c>
      <c r="L287" s="8">
        <v>33</v>
      </c>
      <c r="M287" s="17">
        <f t="shared" si="52"/>
        <v>3.3367037411526795E-4</v>
      </c>
      <c r="N287" s="8"/>
      <c r="O287" s="17">
        <f t="shared" si="53"/>
        <v>0</v>
      </c>
      <c r="P287" s="8">
        <v>74</v>
      </c>
      <c r="Q287" s="17">
        <f t="shared" si="54"/>
        <v>7.4823053589484327E-4</v>
      </c>
      <c r="R287" s="8">
        <v>0</v>
      </c>
      <c r="S287" s="17">
        <f t="shared" si="55"/>
        <v>0</v>
      </c>
      <c r="T287" s="8"/>
      <c r="U287" s="17">
        <f t="shared" si="56"/>
        <v>0</v>
      </c>
      <c r="V287" s="8"/>
      <c r="W287" s="17">
        <f t="shared" si="57"/>
        <v>0</v>
      </c>
      <c r="X287" s="8"/>
      <c r="Y287" s="17">
        <f t="shared" si="58"/>
        <v>0</v>
      </c>
      <c r="Z287" s="8"/>
      <c r="AA287" s="17">
        <f t="shared" si="59"/>
        <v>0</v>
      </c>
      <c r="AB287" s="8">
        <v>22</v>
      </c>
      <c r="AC287" s="17">
        <f t="shared" si="60"/>
        <v>2.224469160768453E-4</v>
      </c>
      <c r="AD287" s="8"/>
      <c r="AE287" s="17">
        <f t="shared" si="61"/>
        <v>0</v>
      </c>
      <c r="AF287" s="8"/>
      <c r="AG287" s="17">
        <f t="shared" si="62"/>
        <v>0</v>
      </c>
      <c r="AH287" s="8"/>
      <c r="AI287" s="17">
        <f t="shared" si="63"/>
        <v>0</v>
      </c>
      <c r="AJ287" s="8"/>
      <c r="AK287" s="17">
        <f t="shared" si="64"/>
        <v>0</v>
      </c>
      <c r="AL287" s="8"/>
      <c r="AM287" s="17">
        <f t="shared" si="65"/>
        <v>0</v>
      </c>
      <c r="AN287" s="8"/>
      <c r="AO287" s="17">
        <f t="shared" si="66"/>
        <v>0</v>
      </c>
      <c r="AP287" s="8">
        <v>117</v>
      </c>
      <c r="AQ287" s="17">
        <f t="shared" si="67"/>
        <v>1.1830131445904955E-3</v>
      </c>
      <c r="AR287" s="8">
        <v>97</v>
      </c>
      <c r="AS287" s="17">
        <f t="shared" si="68"/>
        <v>9.8078867542972692E-4</v>
      </c>
      <c r="AT287" s="8"/>
      <c r="AU287" s="17">
        <f t="shared" si="69"/>
        <v>0</v>
      </c>
      <c r="AV287" s="76"/>
      <c r="AW287" s="76"/>
      <c r="AX287" s="76"/>
      <c r="AY287" s="76"/>
      <c r="AZ287" s="76"/>
    </row>
    <row r="288" spans="1:52" ht="13.9">
      <c r="A288" s="136" t="s">
        <v>141</v>
      </c>
      <c r="B288" s="73" t="s">
        <v>34</v>
      </c>
      <c r="C288" s="8">
        <v>47280</v>
      </c>
      <c r="D288" s="8">
        <v>47067</v>
      </c>
      <c r="E288" s="16">
        <f t="shared" si="49"/>
        <v>0.99549492385786797</v>
      </c>
      <c r="F288" s="8">
        <v>213</v>
      </c>
      <c r="G288" s="16">
        <f t="shared" si="28"/>
        <v>4.50507614213198E-3</v>
      </c>
      <c r="H288" s="8"/>
      <c r="I288" s="17">
        <f t="shared" si="51"/>
        <v>0</v>
      </c>
      <c r="J288" s="8">
        <v>11</v>
      </c>
      <c r="K288" s="17">
        <f t="shared" si="30"/>
        <v>2.326565143824027E-4</v>
      </c>
      <c r="L288" s="8">
        <v>9</v>
      </c>
      <c r="M288" s="17">
        <f t="shared" si="52"/>
        <v>1.9035532994923857E-4</v>
      </c>
      <c r="N288" s="8"/>
      <c r="O288" s="17">
        <f t="shared" si="53"/>
        <v>0</v>
      </c>
      <c r="P288" s="8">
        <v>28</v>
      </c>
      <c r="Q288" s="17">
        <f t="shared" si="54"/>
        <v>5.9221658206429781E-4</v>
      </c>
      <c r="R288" s="8">
        <v>0</v>
      </c>
      <c r="S288" s="17">
        <f t="shared" si="55"/>
        <v>0</v>
      </c>
      <c r="T288" s="8"/>
      <c r="U288" s="17">
        <f t="shared" si="56"/>
        <v>0</v>
      </c>
      <c r="V288" s="8"/>
      <c r="W288" s="17">
        <f t="shared" si="57"/>
        <v>0</v>
      </c>
      <c r="X288" s="8"/>
      <c r="Y288" s="17">
        <f t="shared" si="58"/>
        <v>0</v>
      </c>
      <c r="Z288" s="8"/>
      <c r="AA288" s="17">
        <f t="shared" si="59"/>
        <v>0</v>
      </c>
      <c r="AB288" s="8">
        <v>8</v>
      </c>
      <c r="AC288" s="17">
        <f t="shared" si="60"/>
        <v>1.6920473773265651E-4</v>
      </c>
      <c r="AD288" s="8"/>
      <c r="AE288" s="17">
        <f t="shared" si="61"/>
        <v>0</v>
      </c>
      <c r="AF288" s="8"/>
      <c r="AG288" s="17">
        <f t="shared" si="62"/>
        <v>0</v>
      </c>
      <c r="AH288" s="8"/>
      <c r="AI288" s="17">
        <f t="shared" si="63"/>
        <v>0</v>
      </c>
      <c r="AJ288" s="8"/>
      <c r="AK288" s="17">
        <f t="shared" si="64"/>
        <v>0</v>
      </c>
      <c r="AL288" s="8"/>
      <c r="AM288" s="17">
        <f t="shared" si="65"/>
        <v>0</v>
      </c>
      <c r="AN288" s="8"/>
      <c r="AO288" s="17">
        <f t="shared" si="66"/>
        <v>0</v>
      </c>
      <c r="AP288" s="8">
        <v>122</v>
      </c>
      <c r="AQ288" s="17">
        <f t="shared" si="67"/>
        <v>2.5803722504230118E-3</v>
      </c>
      <c r="AR288" s="8">
        <v>35</v>
      </c>
      <c r="AS288" s="17">
        <f t="shared" si="68"/>
        <v>7.4027072758037226E-4</v>
      </c>
      <c r="AT288" s="8"/>
      <c r="AU288" s="17">
        <f t="shared" si="69"/>
        <v>0</v>
      </c>
      <c r="AV288" s="76"/>
      <c r="AW288" s="76"/>
      <c r="AX288" s="76"/>
      <c r="AY288" s="76"/>
      <c r="AZ288" s="76"/>
    </row>
    <row r="289" spans="1:52" ht="13.9">
      <c r="A289" s="136" t="s">
        <v>142</v>
      </c>
      <c r="B289" s="73" t="s">
        <v>34</v>
      </c>
      <c r="C289" s="8">
        <v>93037</v>
      </c>
      <c r="D289" s="8">
        <f>C289-F289</f>
        <v>92170</v>
      </c>
      <c r="E289" s="16">
        <f t="shared" si="49"/>
        <v>0.99068112686350596</v>
      </c>
      <c r="F289" s="8">
        <v>867</v>
      </c>
      <c r="G289" s="16">
        <f t="shared" si="28"/>
        <v>9.3188731364940835E-3</v>
      </c>
      <c r="H289" s="8"/>
      <c r="I289" s="17">
        <f t="shared" si="51"/>
        <v>0</v>
      </c>
      <c r="J289" s="8">
        <v>64</v>
      </c>
      <c r="K289" s="17">
        <f t="shared" si="30"/>
        <v>6.8789836301686423E-4</v>
      </c>
      <c r="L289" s="8">
        <v>36</v>
      </c>
      <c r="M289" s="17">
        <f t="shared" si="52"/>
        <v>3.8694282919698612E-4</v>
      </c>
      <c r="N289" s="8"/>
      <c r="O289" s="17">
        <f t="shared" si="53"/>
        <v>0</v>
      </c>
      <c r="P289" s="8"/>
      <c r="Q289" s="17">
        <f t="shared" si="54"/>
        <v>0</v>
      </c>
      <c r="R289" s="8"/>
      <c r="S289" s="17">
        <f t="shared" si="55"/>
        <v>0</v>
      </c>
      <c r="T289" s="8"/>
      <c r="U289" s="17">
        <f t="shared" si="56"/>
        <v>0</v>
      </c>
      <c r="V289" s="8"/>
      <c r="W289" s="17">
        <f t="shared" si="57"/>
        <v>0</v>
      </c>
      <c r="X289" s="8"/>
      <c r="Y289" s="17">
        <f t="shared" si="58"/>
        <v>0</v>
      </c>
      <c r="Z289" s="8"/>
      <c r="AA289" s="17">
        <f t="shared" si="59"/>
        <v>0</v>
      </c>
      <c r="AB289" s="8">
        <v>54</v>
      </c>
      <c r="AC289" s="17">
        <f t="shared" si="60"/>
        <v>5.8041424379547926E-4</v>
      </c>
      <c r="AD289" s="8"/>
      <c r="AE289" s="17">
        <f t="shared" si="61"/>
        <v>0</v>
      </c>
      <c r="AF289" s="8"/>
      <c r="AG289" s="17">
        <f t="shared" si="62"/>
        <v>0</v>
      </c>
      <c r="AH289" s="8"/>
      <c r="AI289" s="17">
        <f t="shared" si="63"/>
        <v>0</v>
      </c>
      <c r="AJ289" s="8"/>
      <c r="AK289" s="17">
        <f t="shared" si="64"/>
        <v>0</v>
      </c>
      <c r="AL289" s="8"/>
      <c r="AM289" s="17">
        <f t="shared" si="65"/>
        <v>0</v>
      </c>
      <c r="AN289" s="8"/>
      <c r="AO289" s="17">
        <f t="shared" si="66"/>
        <v>0</v>
      </c>
      <c r="AP289" s="8">
        <v>713</v>
      </c>
      <c r="AQ289" s="17">
        <f t="shared" si="67"/>
        <v>7.6636177004847537E-3</v>
      </c>
      <c r="AR289" s="8">
        <v>0</v>
      </c>
      <c r="AS289" s="17">
        <f t="shared" si="68"/>
        <v>0</v>
      </c>
      <c r="AT289" s="8"/>
      <c r="AU289" s="17">
        <f t="shared" si="69"/>
        <v>0</v>
      </c>
      <c r="AV289" s="76"/>
      <c r="AW289" s="76"/>
      <c r="AX289" s="76"/>
      <c r="AY289" s="76"/>
      <c r="AZ289" s="76"/>
    </row>
    <row r="290" spans="1:52" ht="13.9">
      <c r="A290" s="136" t="s">
        <v>146</v>
      </c>
      <c r="B290" s="73" t="s">
        <v>34</v>
      </c>
      <c r="C290" s="8">
        <v>14572</v>
      </c>
      <c r="D290" s="8">
        <v>14488</v>
      </c>
      <c r="E290" s="16">
        <f t="shared" si="49"/>
        <v>0.9942355201756794</v>
      </c>
      <c r="F290" s="8">
        <v>84</v>
      </c>
      <c r="G290" s="16">
        <f t="shared" si="28"/>
        <v>5.7644798243206147E-3</v>
      </c>
      <c r="H290" s="8"/>
      <c r="I290" s="17">
        <f t="shared" si="51"/>
        <v>0</v>
      </c>
      <c r="J290" s="8">
        <v>12</v>
      </c>
      <c r="K290" s="17">
        <f t="shared" si="30"/>
        <v>8.2349711776008789E-4</v>
      </c>
      <c r="L290" s="8">
        <v>7</v>
      </c>
      <c r="M290" s="17">
        <f t="shared" si="52"/>
        <v>4.8037331869338459E-4</v>
      </c>
      <c r="N290" s="8"/>
      <c r="O290" s="17">
        <f t="shared" si="53"/>
        <v>0</v>
      </c>
      <c r="P290" s="8"/>
      <c r="Q290" s="17">
        <f t="shared" si="54"/>
        <v>0</v>
      </c>
      <c r="R290" s="8"/>
      <c r="S290" s="17">
        <f t="shared" si="55"/>
        <v>0</v>
      </c>
      <c r="T290" s="8"/>
      <c r="U290" s="17">
        <f t="shared" si="56"/>
        <v>0</v>
      </c>
      <c r="V290" s="8"/>
      <c r="W290" s="17">
        <f t="shared" si="57"/>
        <v>0</v>
      </c>
      <c r="X290" s="8"/>
      <c r="Y290" s="17">
        <f t="shared" si="58"/>
        <v>0</v>
      </c>
      <c r="Z290" s="8"/>
      <c r="AA290" s="17">
        <f t="shared" si="59"/>
        <v>0</v>
      </c>
      <c r="AB290" s="8">
        <v>8</v>
      </c>
      <c r="AC290" s="17">
        <f t="shared" si="60"/>
        <v>5.4899807850672519E-4</v>
      </c>
      <c r="AD290" s="8"/>
      <c r="AE290" s="17">
        <f t="shared" si="61"/>
        <v>0</v>
      </c>
      <c r="AF290" s="8"/>
      <c r="AG290" s="17">
        <f t="shared" si="62"/>
        <v>0</v>
      </c>
      <c r="AH290" s="8"/>
      <c r="AI290" s="17">
        <f t="shared" si="63"/>
        <v>0</v>
      </c>
      <c r="AJ290" s="8"/>
      <c r="AK290" s="17">
        <f t="shared" si="64"/>
        <v>0</v>
      </c>
      <c r="AL290" s="8"/>
      <c r="AM290" s="17">
        <f t="shared" si="65"/>
        <v>0</v>
      </c>
      <c r="AN290" s="8"/>
      <c r="AO290" s="17">
        <f t="shared" si="66"/>
        <v>0</v>
      </c>
      <c r="AP290" s="8"/>
      <c r="AQ290" s="17">
        <f t="shared" si="67"/>
        <v>0</v>
      </c>
      <c r="AR290" s="8">
        <v>57</v>
      </c>
      <c r="AS290" s="17">
        <f t="shared" si="68"/>
        <v>3.9116113093604172E-3</v>
      </c>
      <c r="AT290" s="8"/>
      <c r="AU290" s="17">
        <f t="shared" si="69"/>
        <v>0</v>
      </c>
      <c r="AV290" s="76"/>
      <c r="AW290" s="76"/>
      <c r="AX290" s="76"/>
      <c r="AY290" s="76"/>
      <c r="AZ290" s="76"/>
    </row>
    <row r="291" spans="1:52" ht="13.9">
      <c r="A291" s="136" t="s">
        <v>146</v>
      </c>
      <c r="B291" s="73" t="s">
        <v>34</v>
      </c>
      <c r="C291" s="8">
        <v>108830</v>
      </c>
      <c r="D291" s="8">
        <v>108257</v>
      </c>
      <c r="E291" s="16">
        <f t="shared" si="49"/>
        <v>0.99473490765413952</v>
      </c>
      <c r="F291" s="8">
        <v>573</v>
      </c>
      <c r="G291" s="16">
        <f t="shared" si="28"/>
        <v>5.2650923458605163E-3</v>
      </c>
      <c r="H291" s="8"/>
      <c r="I291" s="17">
        <f t="shared" si="51"/>
        <v>0</v>
      </c>
      <c r="J291" s="8">
        <v>74</v>
      </c>
      <c r="K291" s="17">
        <f t="shared" si="30"/>
        <v>6.7995956997151524E-4</v>
      </c>
      <c r="L291" s="8">
        <v>29</v>
      </c>
      <c r="M291" s="17">
        <f t="shared" si="52"/>
        <v>2.6647064228613431E-4</v>
      </c>
      <c r="N291" s="8"/>
      <c r="O291" s="17">
        <f t="shared" si="53"/>
        <v>0</v>
      </c>
      <c r="P291" s="8">
        <v>72</v>
      </c>
      <c r="Q291" s="17">
        <f t="shared" si="54"/>
        <v>6.6158228429660944E-4</v>
      </c>
      <c r="R291" s="8"/>
      <c r="S291" s="17">
        <f t="shared" si="55"/>
        <v>0</v>
      </c>
      <c r="T291" s="8"/>
      <c r="U291" s="17">
        <f t="shared" si="56"/>
        <v>0</v>
      </c>
      <c r="V291" s="8"/>
      <c r="W291" s="17">
        <f t="shared" si="57"/>
        <v>0</v>
      </c>
      <c r="X291" s="8"/>
      <c r="Y291" s="17">
        <f t="shared" si="58"/>
        <v>0</v>
      </c>
      <c r="Z291" s="8"/>
      <c r="AA291" s="17">
        <f t="shared" si="59"/>
        <v>0</v>
      </c>
      <c r="AB291" s="8">
        <v>71</v>
      </c>
      <c r="AC291" s="17">
        <f t="shared" si="60"/>
        <v>6.5239364145915643E-4</v>
      </c>
      <c r="AD291" s="8"/>
      <c r="AE291" s="17">
        <f t="shared" si="61"/>
        <v>0</v>
      </c>
      <c r="AF291" s="8"/>
      <c r="AG291" s="17">
        <f t="shared" si="62"/>
        <v>0</v>
      </c>
      <c r="AH291" s="8"/>
      <c r="AI291" s="17">
        <f t="shared" si="63"/>
        <v>0</v>
      </c>
      <c r="AJ291" s="8"/>
      <c r="AK291" s="17">
        <f t="shared" si="64"/>
        <v>0</v>
      </c>
      <c r="AL291" s="8"/>
      <c r="AM291" s="17">
        <f t="shared" si="65"/>
        <v>0</v>
      </c>
      <c r="AN291" s="8"/>
      <c r="AO291" s="17">
        <f t="shared" si="66"/>
        <v>0</v>
      </c>
      <c r="AP291" s="8"/>
      <c r="AQ291" s="17">
        <f t="shared" si="67"/>
        <v>0</v>
      </c>
      <c r="AR291" s="8">
        <v>327</v>
      </c>
      <c r="AS291" s="17">
        <f t="shared" si="68"/>
        <v>3.004686207847101E-3</v>
      </c>
      <c r="AT291" s="8"/>
      <c r="AU291" s="17">
        <f t="shared" si="69"/>
        <v>0</v>
      </c>
      <c r="AV291" s="76"/>
      <c r="AW291" s="76"/>
      <c r="AX291" s="76"/>
      <c r="AY291" s="76"/>
      <c r="AZ291" s="76"/>
    </row>
    <row r="292" spans="1:52" ht="13.9">
      <c r="A292" s="136" t="s">
        <v>148</v>
      </c>
      <c r="B292" s="73" t="s">
        <v>34</v>
      </c>
      <c r="C292" s="8">
        <v>234169</v>
      </c>
      <c r="D292" s="8">
        <v>233232</v>
      </c>
      <c r="E292" s="16">
        <f t="shared" si="49"/>
        <v>0.99599861638389364</v>
      </c>
      <c r="F292" s="8">
        <v>937</v>
      </c>
      <c r="G292" s="16">
        <f t="shared" si="28"/>
        <v>4.001383616106316E-3</v>
      </c>
      <c r="H292" s="8">
        <v>151</v>
      </c>
      <c r="I292" s="17">
        <f t="shared" si="51"/>
        <v>6.4483343226473186E-4</v>
      </c>
      <c r="J292" s="8">
        <v>329</v>
      </c>
      <c r="K292" s="17">
        <f t="shared" si="30"/>
        <v>1.4049682067224954E-3</v>
      </c>
      <c r="L292" s="8">
        <v>5</v>
      </c>
      <c r="M292" s="17">
        <f t="shared" si="52"/>
        <v>2.1352100406116948E-5</v>
      </c>
      <c r="N292" s="8">
        <v>0</v>
      </c>
      <c r="O292" s="17">
        <f t="shared" si="53"/>
        <v>0</v>
      </c>
      <c r="P292" s="8">
        <v>212</v>
      </c>
      <c r="Q292" s="17">
        <f t="shared" si="54"/>
        <v>9.0532905721935866E-4</v>
      </c>
      <c r="R292" s="8">
        <v>238</v>
      </c>
      <c r="S292" s="17">
        <f t="shared" si="55"/>
        <v>1.0163599793311668E-3</v>
      </c>
      <c r="T292" s="8"/>
      <c r="U292" s="17">
        <f t="shared" si="56"/>
        <v>0</v>
      </c>
      <c r="V292" s="8"/>
      <c r="W292" s="17">
        <f t="shared" si="57"/>
        <v>0</v>
      </c>
      <c r="X292" s="8"/>
      <c r="Y292" s="17">
        <f t="shared" si="58"/>
        <v>0</v>
      </c>
      <c r="Z292" s="8"/>
      <c r="AA292" s="17">
        <f t="shared" si="59"/>
        <v>0</v>
      </c>
      <c r="AB292" s="8"/>
      <c r="AC292" s="17">
        <f t="shared" si="60"/>
        <v>0</v>
      </c>
      <c r="AD292" s="8"/>
      <c r="AE292" s="17">
        <f t="shared" si="61"/>
        <v>0</v>
      </c>
      <c r="AF292" s="8"/>
      <c r="AG292" s="17">
        <f t="shared" si="62"/>
        <v>0</v>
      </c>
      <c r="AH292" s="8"/>
      <c r="AI292" s="17">
        <f t="shared" si="63"/>
        <v>0</v>
      </c>
      <c r="AJ292" s="8"/>
      <c r="AK292" s="17">
        <f t="shared" si="64"/>
        <v>0</v>
      </c>
      <c r="AL292" s="8">
        <v>2</v>
      </c>
      <c r="AM292" s="17">
        <f t="shared" si="65"/>
        <v>8.5408401624467796E-6</v>
      </c>
      <c r="AN292" s="8"/>
      <c r="AO292" s="17">
        <f t="shared" si="66"/>
        <v>0</v>
      </c>
      <c r="AP292" s="8"/>
      <c r="AQ292" s="17">
        <f t="shared" si="67"/>
        <v>0</v>
      </c>
      <c r="AR292" s="8"/>
      <c r="AS292" s="17">
        <f t="shared" si="68"/>
        <v>0</v>
      </c>
      <c r="AT292" s="8"/>
      <c r="AU292" s="17">
        <f t="shared" si="69"/>
        <v>0</v>
      </c>
      <c r="AV292" s="76"/>
      <c r="AW292" s="76"/>
      <c r="AX292" s="76"/>
      <c r="AY292" s="76"/>
      <c r="AZ292" s="76"/>
    </row>
    <row r="293" spans="1:52" ht="13.9">
      <c r="A293" s="136" t="s">
        <v>148</v>
      </c>
      <c r="B293" s="73" t="s">
        <v>34</v>
      </c>
      <c r="C293" s="8">
        <v>235206</v>
      </c>
      <c r="D293" s="8">
        <v>234269</v>
      </c>
      <c r="E293" s="16">
        <f t="shared" si="49"/>
        <v>0.99601625808865424</v>
      </c>
      <c r="F293" s="8">
        <v>937</v>
      </c>
      <c r="G293" s="16">
        <f t="shared" si="28"/>
        <v>3.983741911345799E-3</v>
      </c>
      <c r="H293" s="8"/>
      <c r="I293" s="17">
        <f t="shared" si="51"/>
        <v>0</v>
      </c>
      <c r="J293" s="8">
        <v>20</v>
      </c>
      <c r="K293" s="17">
        <f t="shared" si="30"/>
        <v>8.5031844425737443E-5</v>
      </c>
      <c r="L293" s="8">
        <v>10</v>
      </c>
      <c r="M293" s="17">
        <f t="shared" si="52"/>
        <v>4.2515922212868722E-5</v>
      </c>
      <c r="N293" s="8"/>
      <c r="O293" s="17">
        <f t="shared" si="53"/>
        <v>0</v>
      </c>
      <c r="P293" s="8">
        <v>432</v>
      </c>
      <c r="Q293" s="17">
        <f t="shared" si="54"/>
        <v>1.8366878395959286E-3</v>
      </c>
      <c r="R293" s="8">
        <v>459</v>
      </c>
      <c r="S293" s="17">
        <f t="shared" si="55"/>
        <v>1.9514808295706743E-3</v>
      </c>
      <c r="T293" s="8"/>
      <c r="U293" s="17">
        <f t="shared" si="56"/>
        <v>0</v>
      </c>
      <c r="V293" s="8"/>
      <c r="W293" s="17">
        <f t="shared" si="57"/>
        <v>0</v>
      </c>
      <c r="X293" s="8"/>
      <c r="Y293" s="17">
        <f t="shared" si="58"/>
        <v>0</v>
      </c>
      <c r="Z293" s="8"/>
      <c r="AA293" s="17">
        <f t="shared" si="59"/>
        <v>0</v>
      </c>
      <c r="AB293" s="8">
        <v>4</v>
      </c>
      <c r="AC293" s="17">
        <f t="shared" si="60"/>
        <v>1.7006368885147488E-5</v>
      </c>
      <c r="AD293" s="8"/>
      <c r="AE293" s="17">
        <f t="shared" si="61"/>
        <v>0</v>
      </c>
      <c r="AF293" s="8"/>
      <c r="AG293" s="17">
        <f t="shared" si="62"/>
        <v>0</v>
      </c>
      <c r="AH293" s="8"/>
      <c r="AI293" s="17">
        <f t="shared" si="63"/>
        <v>0</v>
      </c>
      <c r="AJ293" s="8"/>
      <c r="AK293" s="17">
        <f t="shared" si="64"/>
        <v>0</v>
      </c>
      <c r="AL293" s="8">
        <v>5</v>
      </c>
      <c r="AM293" s="17">
        <f t="shared" si="65"/>
        <v>2.1257961106434361E-5</v>
      </c>
      <c r="AN293" s="8"/>
      <c r="AO293" s="17">
        <f t="shared" si="66"/>
        <v>0</v>
      </c>
      <c r="AP293" s="8"/>
      <c r="AQ293" s="17">
        <f t="shared" si="67"/>
        <v>0</v>
      </c>
      <c r="AR293" s="8">
        <v>7</v>
      </c>
      <c r="AS293" s="17">
        <f t="shared" si="68"/>
        <v>2.9761145549008103E-5</v>
      </c>
      <c r="AT293" s="8"/>
      <c r="AU293" s="17">
        <f t="shared" si="69"/>
        <v>0</v>
      </c>
      <c r="AV293" s="76"/>
      <c r="AW293" s="76"/>
      <c r="AX293" s="76"/>
      <c r="AY293" s="76"/>
      <c r="AZ293" s="76"/>
    </row>
    <row r="294" spans="1:52" ht="13.9">
      <c r="A294" s="136" t="s">
        <v>151</v>
      </c>
      <c r="B294" s="73" t="s">
        <v>34</v>
      </c>
      <c r="C294" s="8">
        <v>134363</v>
      </c>
      <c r="D294" s="8">
        <v>133158</v>
      </c>
      <c r="E294" s="16">
        <f t="shared" si="49"/>
        <v>0.99103175725460135</v>
      </c>
      <c r="F294" s="8">
        <v>1205</v>
      </c>
      <c r="G294" s="16">
        <f t="shared" si="28"/>
        <v>8.968242745398659E-3</v>
      </c>
      <c r="H294" s="8"/>
      <c r="I294" s="17">
        <f t="shared" si="51"/>
        <v>0</v>
      </c>
      <c r="J294" s="8">
        <v>50</v>
      </c>
      <c r="K294" s="17">
        <f t="shared" si="30"/>
        <v>3.7212625499579495E-4</v>
      </c>
      <c r="L294" s="8">
        <v>355</v>
      </c>
      <c r="M294" s="17">
        <f t="shared" si="52"/>
        <v>2.6420964104701444E-3</v>
      </c>
      <c r="N294" s="8"/>
      <c r="O294" s="17">
        <f t="shared" si="53"/>
        <v>0</v>
      </c>
      <c r="P294" s="8">
        <v>430</v>
      </c>
      <c r="Q294" s="17">
        <f t="shared" si="54"/>
        <v>3.2002857929638367E-3</v>
      </c>
      <c r="R294" s="8"/>
      <c r="S294" s="17">
        <f t="shared" si="55"/>
        <v>0</v>
      </c>
      <c r="T294" s="8"/>
      <c r="U294" s="17">
        <f t="shared" si="56"/>
        <v>0</v>
      </c>
      <c r="V294" s="8"/>
      <c r="W294" s="17">
        <f t="shared" si="57"/>
        <v>0</v>
      </c>
      <c r="X294" s="8"/>
      <c r="Y294" s="17">
        <f t="shared" si="58"/>
        <v>0</v>
      </c>
      <c r="Z294" s="8"/>
      <c r="AA294" s="17">
        <f t="shared" si="59"/>
        <v>0</v>
      </c>
      <c r="AB294" s="8">
        <v>23</v>
      </c>
      <c r="AC294" s="17">
        <f t="shared" si="60"/>
        <v>1.711780772980657E-4</v>
      </c>
      <c r="AD294" s="8"/>
      <c r="AE294" s="17">
        <f t="shared" si="61"/>
        <v>0</v>
      </c>
      <c r="AF294" s="8"/>
      <c r="AG294" s="17">
        <f t="shared" si="62"/>
        <v>0</v>
      </c>
      <c r="AH294" s="8"/>
      <c r="AI294" s="17">
        <f t="shared" si="63"/>
        <v>0</v>
      </c>
      <c r="AJ294" s="8"/>
      <c r="AK294" s="17">
        <f t="shared" si="64"/>
        <v>0</v>
      </c>
      <c r="AL294" s="8">
        <v>150</v>
      </c>
      <c r="AM294" s="17">
        <f t="shared" si="65"/>
        <v>1.116378764987385E-3</v>
      </c>
      <c r="AN294" s="8">
        <v>197</v>
      </c>
      <c r="AO294" s="17">
        <f t="shared" si="66"/>
        <v>1.4661774446834322E-3</v>
      </c>
      <c r="AP294" s="8"/>
      <c r="AQ294" s="17">
        <f t="shared" si="67"/>
        <v>0</v>
      </c>
      <c r="AR294" s="8"/>
      <c r="AS294" s="17">
        <f t="shared" si="68"/>
        <v>0</v>
      </c>
      <c r="AT294" s="8"/>
      <c r="AU294" s="17">
        <f t="shared" si="69"/>
        <v>0</v>
      </c>
      <c r="AV294" s="76"/>
      <c r="AW294" s="76"/>
      <c r="AX294" s="76"/>
      <c r="AY294" s="76"/>
      <c r="AZ294" s="76"/>
    </row>
    <row r="295" spans="1:52" ht="13.9">
      <c r="A295" s="136" t="s">
        <v>151</v>
      </c>
      <c r="B295" s="73" t="s">
        <v>34</v>
      </c>
      <c r="C295" s="8">
        <v>246488</v>
      </c>
      <c r="D295" s="8">
        <v>242801</v>
      </c>
      <c r="E295" s="16">
        <f t="shared" si="49"/>
        <v>0.98504186816396744</v>
      </c>
      <c r="F295" s="8">
        <v>3687</v>
      </c>
      <c r="G295" s="16">
        <f t="shared" si="28"/>
        <v>1.4958131836032586E-2</v>
      </c>
      <c r="H295" s="8"/>
      <c r="I295" s="17">
        <f t="shared" si="51"/>
        <v>0</v>
      </c>
      <c r="J295" s="8">
        <v>130</v>
      </c>
      <c r="K295" s="17">
        <f t="shared" si="30"/>
        <v>5.2740904222517936E-4</v>
      </c>
      <c r="L295" s="8">
        <v>533</v>
      </c>
      <c r="M295" s="17">
        <f t="shared" si="52"/>
        <v>2.1623770731232354E-3</v>
      </c>
      <c r="N295" s="8"/>
      <c r="O295" s="17">
        <f t="shared" si="53"/>
        <v>0</v>
      </c>
      <c r="P295" s="8">
        <v>355</v>
      </c>
      <c r="Q295" s="17">
        <f t="shared" si="54"/>
        <v>1.4402323845379896E-3</v>
      </c>
      <c r="R295" s="8"/>
      <c r="S295" s="17">
        <f t="shared" si="55"/>
        <v>0</v>
      </c>
      <c r="T295" s="8"/>
      <c r="U295" s="17">
        <f t="shared" si="56"/>
        <v>0</v>
      </c>
      <c r="V295" s="8"/>
      <c r="W295" s="17">
        <f t="shared" si="57"/>
        <v>0</v>
      </c>
      <c r="X295" s="8"/>
      <c r="Y295" s="17">
        <f t="shared" si="58"/>
        <v>0</v>
      </c>
      <c r="Z295" s="8"/>
      <c r="AA295" s="17">
        <f t="shared" si="59"/>
        <v>0</v>
      </c>
      <c r="AB295" s="8">
        <v>55</v>
      </c>
      <c r="AC295" s="17">
        <f t="shared" si="60"/>
        <v>2.2313459478757588E-4</v>
      </c>
      <c r="AD295" s="8"/>
      <c r="AE295" s="17">
        <f t="shared" si="61"/>
        <v>0</v>
      </c>
      <c r="AF295" s="8"/>
      <c r="AG295" s="17">
        <f t="shared" si="62"/>
        <v>0</v>
      </c>
      <c r="AH295" s="8"/>
      <c r="AI295" s="17">
        <f t="shared" si="63"/>
        <v>0</v>
      </c>
      <c r="AJ295" s="8"/>
      <c r="AK295" s="17">
        <f t="shared" si="64"/>
        <v>0</v>
      </c>
      <c r="AL295" s="8">
        <v>250</v>
      </c>
      <c r="AM295" s="17">
        <f t="shared" si="65"/>
        <v>1.0142481581253448E-3</v>
      </c>
      <c r="AN295" s="8">
        <v>588</v>
      </c>
      <c r="AO295" s="17">
        <f t="shared" si="66"/>
        <v>2.3855116679108112E-3</v>
      </c>
      <c r="AP295" s="8"/>
      <c r="AQ295" s="17">
        <f t="shared" si="67"/>
        <v>0</v>
      </c>
      <c r="AR295" s="8">
        <v>1776</v>
      </c>
      <c r="AS295" s="17">
        <f t="shared" si="68"/>
        <v>7.20521891532245E-3</v>
      </c>
      <c r="AT295" s="8"/>
      <c r="AU295" s="17">
        <f t="shared" si="69"/>
        <v>0</v>
      </c>
      <c r="AV295" s="76"/>
      <c r="AW295" s="76"/>
      <c r="AX295" s="76"/>
      <c r="AY295" s="76"/>
      <c r="AZ295" s="76"/>
    </row>
    <row r="296" spans="1:52" ht="13.9">
      <c r="A296" s="136" t="s">
        <v>152</v>
      </c>
      <c r="B296" s="73" t="s">
        <v>34</v>
      </c>
      <c r="C296" s="8"/>
      <c r="D296" s="8"/>
      <c r="E296" s="16" t="e">
        <f t="shared" si="49"/>
        <v>#DIV/0!</v>
      </c>
      <c r="F296" s="8"/>
      <c r="G296" s="16" t="e">
        <f t="shared" si="28"/>
        <v>#DIV/0!</v>
      </c>
      <c r="H296" s="8"/>
      <c r="I296" s="17" t="e">
        <f t="shared" si="51"/>
        <v>#DIV/0!</v>
      </c>
      <c r="J296" s="8"/>
      <c r="K296" s="17" t="e">
        <f t="shared" si="30"/>
        <v>#DIV/0!</v>
      </c>
      <c r="L296" s="8"/>
      <c r="M296" s="17" t="e">
        <f t="shared" si="52"/>
        <v>#DIV/0!</v>
      </c>
      <c r="N296" s="8"/>
      <c r="O296" s="17" t="e">
        <f t="shared" si="53"/>
        <v>#DIV/0!</v>
      </c>
      <c r="P296" s="8"/>
      <c r="Q296" s="17" t="e">
        <f t="shared" si="54"/>
        <v>#DIV/0!</v>
      </c>
      <c r="R296" s="8"/>
      <c r="S296" s="17" t="e">
        <f t="shared" si="55"/>
        <v>#DIV/0!</v>
      </c>
      <c r="T296" s="8"/>
      <c r="U296" s="17" t="e">
        <f t="shared" si="56"/>
        <v>#DIV/0!</v>
      </c>
      <c r="V296" s="8"/>
      <c r="W296" s="17" t="e">
        <f t="shared" si="57"/>
        <v>#DIV/0!</v>
      </c>
      <c r="X296" s="8"/>
      <c r="Y296" s="17" t="e">
        <f t="shared" si="58"/>
        <v>#DIV/0!</v>
      </c>
      <c r="Z296" s="8"/>
      <c r="AA296" s="17" t="e">
        <f t="shared" si="59"/>
        <v>#DIV/0!</v>
      </c>
      <c r="AB296" s="8"/>
      <c r="AC296" s="17" t="e">
        <f t="shared" si="60"/>
        <v>#DIV/0!</v>
      </c>
      <c r="AD296" s="8"/>
      <c r="AE296" s="17" t="e">
        <f t="shared" si="61"/>
        <v>#DIV/0!</v>
      </c>
      <c r="AF296" s="8"/>
      <c r="AG296" s="17" t="e">
        <f t="shared" si="62"/>
        <v>#DIV/0!</v>
      </c>
      <c r="AH296" s="8"/>
      <c r="AI296" s="17" t="e">
        <f t="shared" si="63"/>
        <v>#DIV/0!</v>
      </c>
      <c r="AJ296" s="8"/>
      <c r="AK296" s="17" t="e">
        <f t="shared" si="64"/>
        <v>#DIV/0!</v>
      </c>
      <c r="AL296" s="8"/>
      <c r="AM296" s="17" t="e">
        <f t="shared" si="65"/>
        <v>#DIV/0!</v>
      </c>
      <c r="AN296" s="8"/>
      <c r="AO296" s="17" t="e">
        <f t="shared" si="66"/>
        <v>#DIV/0!</v>
      </c>
      <c r="AP296" s="8"/>
      <c r="AQ296" s="17" t="e">
        <f t="shared" si="67"/>
        <v>#DIV/0!</v>
      </c>
      <c r="AR296" s="8"/>
      <c r="AS296" s="17" t="e">
        <f t="shared" si="68"/>
        <v>#DIV/0!</v>
      </c>
      <c r="AT296" s="8"/>
      <c r="AU296" s="17" t="e">
        <f t="shared" si="69"/>
        <v>#DIV/0!</v>
      </c>
      <c r="AV296" s="76"/>
      <c r="AW296" s="76"/>
      <c r="AX296" s="76"/>
      <c r="AY296" s="76"/>
      <c r="AZ296" s="76"/>
    </row>
    <row r="297" spans="1:52" ht="13.9">
      <c r="A297" s="136" t="s">
        <v>154</v>
      </c>
      <c r="B297" s="73" t="s">
        <v>34</v>
      </c>
      <c r="C297" s="8">
        <v>37555</v>
      </c>
      <c r="D297" s="8">
        <v>36422</v>
      </c>
      <c r="E297" s="16">
        <f t="shared" si="49"/>
        <v>0.96983091465850091</v>
      </c>
      <c r="F297" s="85">
        <v>1133</v>
      </c>
      <c r="G297" s="16">
        <f t="shared" si="28"/>
        <v>3.0169085341499136E-2</v>
      </c>
      <c r="H297" s="8">
        <v>40</v>
      </c>
      <c r="I297" s="17">
        <f t="shared" si="51"/>
        <v>1.0651045133803754E-3</v>
      </c>
      <c r="J297" s="8"/>
      <c r="K297" s="17">
        <f t="shared" si="30"/>
        <v>0</v>
      </c>
      <c r="L297" s="8"/>
      <c r="M297" s="17">
        <f t="shared" si="52"/>
        <v>0</v>
      </c>
      <c r="N297" s="8"/>
      <c r="O297" s="17">
        <f t="shared" si="53"/>
        <v>0</v>
      </c>
      <c r="P297" s="8">
        <v>186</v>
      </c>
      <c r="Q297" s="17">
        <f t="shared" si="54"/>
        <v>4.9527359872187458E-3</v>
      </c>
      <c r="R297" s="8"/>
      <c r="S297" s="17">
        <f t="shared" si="55"/>
        <v>0</v>
      </c>
      <c r="T297" s="8"/>
      <c r="U297" s="17">
        <f t="shared" si="56"/>
        <v>0</v>
      </c>
      <c r="V297" s="8"/>
      <c r="W297" s="17">
        <f t="shared" si="57"/>
        <v>0</v>
      </c>
      <c r="X297" s="8"/>
      <c r="Y297" s="17">
        <f t="shared" si="58"/>
        <v>0</v>
      </c>
      <c r="Z297" s="8"/>
      <c r="AA297" s="17">
        <f t="shared" si="59"/>
        <v>0</v>
      </c>
      <c r="AB297" s="8">
        <v>10</v>
      </c>
      <c r="AC297" s="17">
        <f t="shared" si="60"/>
        <v>2.6627612834509385E-4</v>
      </c>
      <c r="AD297" s="8"/>
      <c r="AE297" s="17">
        <f t="shared" si="61"/>
        <v>0</v>
      </c>
      <c r="AF297" s="8"/>
      <c r="AG297" s="17">
        <f t="shared" si="62"/>
        <v>0</v>
      </c>
      <c r="AH297" s="8"/>
      <c r="AI297" s="17">
        <f t="shared" si="63"/>
        <v>0</v>
      </c>
      <c r="AJ297" s="8"/>
      <c r="AK297" s="17">
        <f t="shared" si="64"/>
        <v>0</v>
      </c>
      <c r="AL297" s="8">
        <v>159</v>
      </c>
      <c r="AM297" s="17">
        <f t="shared" si="65"/>
        <v>4.2337904406869924E-3</v>
      </c>
      <c r="AN297" s="8">
        <v>99</v>
      </c>
      <c r="AO297" s="17">
        <f t="shared" si="66"/>
        <v>2.6361336706164293E-3</v>
      </c>
      <c r="AP297" s="8">
        <v>451</v>
      </c>
      <c r="AQ297" s="17">
        <f t="shared" si="67"/>
        <v>1.2009053388363734E-2</v>
      </c>
      <c r="AR297" s="8">
        <v>188</v>
      </c>
      <c r="AS297" s="17">
        <f t="shared" si="68"/>
        <v>5.0059912128877643E-3</v>
      </c>
      <c r="AT297" s="8"/>
      <c r="AU297" s="17">
        <f t="shared" si="69"/>
        <v>0</v>
      </c>
      <c r="AV297" s="76"/>
      <c r="AW297" s="76"/>
      <c r="AX297" s="76"/>
      <c r="AY297" s="76"/>
      <c r="AZ297" s="76"/>
    </row>
    <row r="298" spans="1:52" ht="13.9">
      <c r="A298" s="136" t="s">
        <v>154</v>
      </c>
      <c r="B298" s="73" t="s">
        <v>34</v>
      </c>
      <c r="C298" s="8">
        <v>2954</v>
      </c>
      <c r="D298" s="8">
        <v>2952</v>
      </c>
      <c r="E298" s="16">
        <f t="shared" si="49"/>
        <v>0.99932295192958698</v>
      </c>
      <c r="F298" s="85">
        <v>2</v>
      </c>
      <c r="G298" s="16">
        <f t="shared" si="28"/>
        <v>6.770480704129993E-4</v>
      </c>
      <c r="H298" s="8"/>
      <c r="I298" s="17">
        <f t="shared" si="51"/>
        <v>0</v>
      </c>
      <c r="J298" s="8">
        <v>2</v>
      </c>
      <c r="K298" s="17">
        <f t="shared" si="30"/>
        <v>6.770480704129993E-4</v>
      </c>
      <c r="L298" s="8"/>
      <c r="M298" s="17">
        <f t="shared" si="52"/>
        <v>0</v>
      </c>
      <c r="N298" s="8"/>
      <c r="O298" s="17">
        <f t="shared" si="53"/>
        <v>0</v>
      </c>
      <c r="P298" s="8"/>
      <c r="Q298" s="17">
        <f t="shared" si="54"/>
        <v>0</v>
      </c>
      <c r="R298" s="8"/>
      <c r="S298" s="17">
        <f t="shared" si="55"/>
        <v>0</v>
      </c>
      <c r="T298" s="8"/>
      <c r="U298" s="17">
        <f t="shared" si="56"/>
        <v>0</v>
      </c>
      <c r="V298" s="8"/>
      <c r="W298" s="17">
        <f t="shared" si="57"/>
        <v>0</v>
      </c>
      <c r="X298" s="8"/>
      <c r="Y298" s="17">
        <f t="shared" si="58"/>
        <v>0</v>
      </c>
      <c r="Z298" s="8"/>
      <c r="AA298" s="17">
        <f t="shared" si="59"/>
        <v>0</v>
      </c>
      <c r="AB298" s="8"/>
      <c r="AC298" s="17">
        <f t="shared" si="60"/>
        <v>0</v>
      </c>
      <c r="AD298" s="8"/>
      <c r="AE298" s="17">
        <f t="shared" si="61"/>
        <v>0</v>
      </c>
      <c r="AF298" s="8"/>
      <c r="AG298" s="17">
        <f t="shared" si="62"/>
        <v>0</v>
      </c>
      <c r="AH298" s="8"/>
      <c r="AI298" s="17">
        <f t="shared" si="63"/>
        <v>0</v>
      </c>
      <c r="AJ298" s="8"/>
      <c r="AK298" s="17">
        <f t="shared" si="64"/>
        <v>0</v>
      </c>
      <c r="AL298" s="8"/>
      <c r="AM298" s="17">
        <f t="shared" si="65"/>
        <v>0</v>
      </c>
      <c r="AN298" s="8"/>
      <c r="AO298" s="17">
        <f t="shared" si="66"/>
        <v>0</v>
      </c>
      <c r="AP298" s="8"/>
      <c r="AQ298" s="17">
        <f t="shared" si="67"/>
        <v>0</v>
      </c>
      <c r="AR298" s="8"/>
      <c r="AS298" s="17">
        <f t="shared" si="68"/>
        <v>0</v>
      </c>
      <c r="AT298" s="8"/>
      <c r="AU298" s="17">
        <f t="shared" si="69"/>
        <v>0</v>
      </c>
      <c r="AV298" s="76"/>
      <c r="AW298" s="76"/>
      <c r="AX298" s="76"/>
      <c r="AY298" s="76"/>
      <c r="AZ298" s="76"/>
    </row>
    <row r="299" spans="1:52" ht="13.9">
      <c r="A299" s="136" t="s">
        <v>154</v>
      </c>
      <c r="B299" s="73" t="s">
        <v>34</v>
      </c>
      <c r="C299" s="8">
        <v>55883</v>
      </c>
      <c r="D299" s="8">
        <v>54523</v>
      </c>
      <c r="E299" s="16">
        <f t="shared" si="49"/>
        <v>0.97566343968648783</v>
      </c>
      <c r="F299" s="85">
        <v>1360</v>
      </c>
      <c r="G299" s="16">
        <f t="shared" si="28"/>
        <v>2.4336560313512161E-2</v>
      </c>
      <c r="H299" s="8">
        <v>88</v>
      </c>
      <c r="I299" s="17">
        <f t="shared" si="51"/>
        <v>1.5747186085213749E-3</v>
      </c>
      <c r="J299" s="8">
        <v>67</v>
      </c>
      <c r="K299" s="17">
        <f t="shared" si="30"/>
        <v>1.1989334860333196E-3</v>
      </c>
      <c r="L299" s="8">
        <v>58</v>
      </c>
      <c r="M299" s="17">
        <f t="shared" si="52"/>
        <v>1.0378827192527244E-3</v>
      </c>
      <c r="N299" s="8"/>
      <c r="O299" s="17">
        <f t="shared" si="53"/>
        <v>0</v>
      </c>
      <c r="P299" s="8">
        <v>87</v>
      </c>
      <c r="Q299" s="17">
        <f t="shared" si="54"/>
        <v>1.5568240788790867E-3</v>
      </c>
      <c r="R299" s="8">
        <v>89</v>
      </c>
      <c r="S299" s="17">
        <f t="shared" si="55"/>
        <v>1.5926131381636633E-3</v>
      </c>
      <c r="T299" s="8"/>
      <c r="U299" s="17">
        <f t="shared" si="56"/>
        <v>0</v>
      </c>
      <c r="V299" s="8"/>
      <c r="W299" s="17">
        <f t="shared" si="57"/>
        <v>0</v>
      </c>
      <c r="X299" s="8"/>
      <c r="Y299" s="17">
        <f t="shared" si="58"/>
        <v>0</v>
      </c>
      <c r="Z299" s="8"/>
      <c r="AA299" s="17">
        <f t="shared" si="59"/>
        <v>0</v>
      </c>
      <c r="AB299" s="8">
        <v>12</v>
      </c>
      <c r="AC299" s="17">
        <f t="shared" si="60"/>
        <v>2.1473435570746024E-4</v>
      </c>
      <c r="AD299" s="8"/>
      <c r="AE299" s="17">
        <f t="shared" si="61"/>
        <v>0</v>
      </c>
      <c r="AF299" s="8"/>
      <c r="AG299" s="17">
        <f t="shared" si="62"/>
        <v>0</v>
      </c>
      <c r="AH299" s="8"/>
      <c r="AI299" s="17">
        <f t="shared" si="63"/>
        <v>0</v>
      </c>
      <c r="AJ299" s="8"/>
      <c r="AK299" s="17">
        <f t="shared" si="64"/>
        <v>0</v>
      </c>
      <c r="AL299" s="8">
        <v>145</v>
      </c>
      <c r="AM299" s="17">
        <f t="shared" si="65"/>
        <v>2.5947067981318111E-3</v>
      </c>
      <c r="AN299" s="8">
        <v>814</v>
      </c>
      <c r="AO299" s="17">
        <f t="shared" si="66"/>
        <v>1.456614712882272E-2</v>
      </c>
      <c r="AP299" s="8"/>
      <c r="AQ299" s="17">
        <f t="shared" si="67"/>
        <v>0</v>
      </c>
      <c r="AR299" s="8"/>
      <c r="AS299" s="17">
        <f t="shared" si="68"/>
        <v>0</v>
      </c>
      <c r="AT299" s="8"/>
      <c r="AU299" s="17">
        <f t="shared" si="69"/>
        <v>0</v>
      </c>
      <c r="AV299" s="76"/>
      <c r="AW299" s="76"/>
      <c r="AX299" s="76"/>
      <c r="AY299" s="76"/>
      <c r="AZ299" s="76"/>
    </row>
    <row r="300" spans="1:52" ht="13.9">
      <c r="A300" s="136" t="s">
        <v>154</v>
      </c>
      <c r="B300" s="73" t="s">
        <v>34</v>
      </c>
      <c r="C300" s="8">
        <v>52965</v>
      </c>
      <c r="D300" s="8">
        <v>52348</v>
      </c>
      <c r="E300" s="16">
        <f t="shared" si="49"/>
        <v>0.98835079769659206</v>
      </c>
      <c r="F300" s="85">
        <v>617</v>
      </c>
      <c r="G300" s="16">
        <f t="shared" si="28"/>
        <v>1.1649202303407911E-2</v>
      </c>
      <c r="H300" s="8"/>
      <c r="I300" s="17">
        <f t="shared" si="51"/>
        <v>0</v>
      </c>
      <c r="J300" s="8"/>
      <c r="K300" s="17">
        <f t="shared" si="30"/>
        <v>0</v>
      </c>
      <c r="L300" s="8"/>
      <c r="M300" s="17">
        <f t="shared" si="52"/>
        <v>0</v>
      </c>
      <c r="N300" s="8"/>
      <c r="O300" s="17">
        <f t="shared" si="53"/>
        <v>0</v>
      </c>
      <c r="P300" s="8">
        <v>88</v>
      </c>
      <c r="Q300" s="17">
        <f t="shared" si="54"/>
        <v>1.6614745586708203E-3</v>
      </c>
      <c r="R300" s="8">
        <v>98</v>
      </c>
      <c r="S300" s="17">
        <f t="shared" si="55"/>
        <v>1.8502784857925044E-3</v>
      </c>
      <c r="T300" s="8"/>
      <c r="U300" s="17">
        <f t="shared" si="56"/>
        <v>0</v>
      </c>
      <c r="V300" s="8"/>
      <c r="W300" s="17">
        <f t="shared" si="57"/>
        <v>0</v>
      </c>
      <c r="X300" s="8"/>
      <c r="Y300" s="17">
        <f t="shared" si="58"/>
        <v>0</v>
      </c>
      <c r="Z300" s="8"/>
      <c r="AA300" s="17">
        <f t="shared" si="59"/>
        <v>0</v>
      </c>
      <c r="AB300" s="8"/>
      <c r="AC300" s="17">
        <f t="shared" si="60"/>
        <v>0</v>
      </c>
      <c r="AD300" s="8"/>
      <c r="AE300" s="17">
        <f t="shared" si="61"/>
        <v>0</v>
      </c>
      <c r="AF300" s="8"/>
      <c r="AG300" s="17">
        <f t="shared" si="62"/>
        <v>0</v>
      </c>
      <c r="AH300" s="8"/>
      <c r="AI300" s="17">
        <f t="shared" si="63"/>
        <v>0</v>
      </c>
      <c r="AJ300" s="8"/>
      <c r="AK300" s="17">
        <f t="shared" si="64"/>
        <v>0</v>
      </c>
      <c r="AL300" s="8">
        <v>188</v>
      </c>
      <c r="AM300" s="17">
        <f t="shared" si="65"/>
        <v>3.5495138298876619E-3</v>
      </c>
      <c r="AN300" s="8">
        <v>86</v>
      </c>
      <c r="AO300" s="17">
        <f t="shared" si="66"/>
        <v>1.6237137732464835E-3</v>
      </c>
      <c r="AP300" s="8">
        <v>157</v>
      </c>
      <c r="AQ300" s="17">
        <f t="shared" si="67"/>
        <v>2.9642216558104411E-3</v>
      </c>
      <c r="AR300" s="8"/>
      <c r="AS300" s="17">
        <f t="shared" si="68"/>
        <v>0</v>
      </c>
      <c r="AT300" s="8"/>
      <c r="AU300" s="17">
        <f t="shared" si="69"/>
        <v>0</v>
      </c>
      <c r="AV300" s="76"/>
      <c r="AW300" s="76"/>
      <c r="AX300" s="76"/>
      <c r="AY300" s="76"/>
      <c r="AZ300" s="76"/>
    </row>
    <row r="301" spans="1:52" ht="13.9">
      <c r="A301" s="136" t="s">
        <v>155</v>
      </c>
      <c r="B301" s="73" t="s">
        <v>34</v>
      </c>
      <c r="C301" s="8">
        <v>152243</v>
      </c>
      <c r="D301" s="8">
        <v>149616</v>
      </c>
      <c r="E301" s="16">
        <f t="shared" si="49"/>
        <v>0.98274469105311901</v>
      </c>
      <c r="F301" s="85">
        <v>2627</v>
      </c>
      <c r="G301" s="16">
        <f t="shared" si="28"/>
        <v>1.7255308946880973E-2</v>
      </c>
      <c r="H301" s="8"/>
      <c r="I301" s="17">
        <f t="shared" si="51"/>
        <v>0</v>
      </c>
      <c r="J301" s="8"/>
      <c r="K301" s="17">
        <f t="shared" si="30"/>
        <v>0</v>
      </c>
      <c r="L301" s="8"/>
      <c r="M301" s="17">
        <f t="shared" si="52"/>
        <v>0</v>
      </c>
      <c r="N301" s="8"/>
      <c r="O301" s="17">
        <f t="shared" si="53"/>
        <v>0</v>
      </c>
      <c r="P301" s="8">
        <v>1123</v>
      </c>
      <c r="Q301" s="17">
        <f t="shared" si="54"/>
        <v>7.3763654158155055E-3</v>
      </c>
      <c r="R301" s="8">
        <v>125</v>
      </c>
      <c r="S301" s="17">
        <f t="shared" si="55"/>
        <v>8.2105581208988265E-4</v>
      </c>
      <c r="T301" s="8"/>
      <c r="U301" s="17">
        <f t="shared" si="56"/>
        <v>0</v>
      </c>
      <c r="V301" s="8"/>
      <c r="W301" s="17">
        <f t="shared" si="57"/>
        <v>0</v>
      </c>
      <c r="X301" s="8"/>
      <c r="Y301" s="17">
        <f t="shared" si="58"/>
        <v>0</v>
      </c>
      <c r="Z301" s="8"/>
      <c r="AA301" s="17">
        <f t="shared" si="59"/>
        <v>0</v>
      </c>
      <c r="AB301" s="8"/>
      <c r="AC301" s="17">
        <f t="shared" si="60"/>
        <v>0</v>
      </c>
      <c r="AD301" s="8"/>
      <c r="AE301" s="17">
        <f t="shared" si="61"/>
        <v>0</v>
      </c>
      <c r="AF301" s="8"/>
      <c r="AG301" s="17">
        <f t="shared" si="62"/>
        <v>0</v>
      </c>
      <c r="AH301" s="8"/>
      <c r="AI301" s="17">
        <f t="shared" si="63"/>
        <v>0</v>
      </c>
      <c r="AJ301" s="8"/>
      <c r="AK301" s="17">
        <f t="shared" si="64"/>
        <v>0</v>
      </c>
      <c r="AL301" s="8">
        <v>344</v>
      </c>
      <c r="AM301" s="17">
        <f t="shared" si="65"/>
        <v>2.259545594871357E-3</v>
      </c>
      <c r="AN301" s="8">
        <v>1035</v>
      </c>
      <c r="AO301" s="17">
        <f t="shared" si="66"/>
        <v>6.7983421241042284E-3</v>
      </c>
      <c r="AP301" s="8"/>
      <c r="AQ301" s="17">
        <f t="shared" si="67"/>
        <v>0</v>
      </c>
      <c r="AR301" s="8"/>
      <c r="AS301" s="17">
        <f t="shared" si="68"/>
        <v>0</v>
      </c>
      <c r="AT301" s="8"/>
      <c r="AU301" s="17">
        <f t="shared" si="69"/>
        <v>0</v>
      </c>
      <c r="AV301" s="76"/>
      <c r="AW301" s="76"/>
      <c r="AX301" s="76"/>
      <c r="AY301" s="76"/>
      <c r="AZ301" s="76"/>
    </row>
    <row r="302" spans="1:52" ht="13.9">
      <c r="A302" s="136" t="s">
        <v>155</v>
      </c>
      <c r="B302" s="73" t="s">
        <v>34</v>
      </c>
      <c r="C302" s="8">
        <v>68280</v>
      </c>
      <c r="D302" s="8">
        <v>67081</v>
      </c>
      <c r="E302" s="16">
        <f t="shared" si="49"/>
        <v>0.98243995313415344</v>
      </c>
      <c r="F302" s="85">
        <v>1199</v>
      </c>
      <c r="G302" s="16">
        <f t="shared" si="28"/>
        <v>1.7560046865846515E-2</v>
      </c>
      <c r="H302" s="8"/>
      <c r="I302" s="17">
        <f t="shared" si="51"/>
        <v>0</v>
      </c>
      <c r="J302" s="8"/>
      <c r="K302" s="17">
        <f t="shared" si="30"/>
        <v>0</v>
      </c>
      <c r="L302" s="8"/>
      <c r="M302" s="17">
        <f t="shared" si="52"/>
        <v>0</v>
      </c>
      <c r="N302" s="8"/>
      <c r="O302" s="17">
        <f t="shared" si="53"/>
        <v>0</v>
      </c>
      <c r="P302" s="8">
        <v>35</v>
      </c>
      <c r="Q302" s="17">
        <f t="shared" si="54"/>
        <v>5.1259519625073227E-4</v>
      </c>
      <c r="R302" s="8">
        <v>134</v>
      </c>
      <c r="S302" s="17">
        <f t="shared" si="55"/>
        <v>1.9625073227885178E-3</v>
      </c>
      <c r="T302" s="8"/>
      <c r="U302" s="17">
        <f t="shared" si="56"/>
        <v>0</v>
      </c>
      <c r="V302" s="8"/>
      <c r="W302" s="17">
        <f t="shared" si="57"/>
        <v>0</v>
      </c>
      <c r="X302" s="8"/>
      <c r="Y302" s="17">
        <f t="shared" si="58"/>
        <v>0</v>
      </c>
      <c r="Z302" s="8"/>
      <c r="AA302" s="17">
        <f t="shared" si="59"/>
        <v>0</v>
      </c>
      <c r="AB302" s="8">
        <v>20</v>
      </c>
      <c r="AC302" s="17">
        <f t="shared" si="60"/>
        <v>2.9291154071470416E-4</v>
      </c>
      <c r="AD302" s="8"/>
      <c r="AE302" s="17">
        <f t="shared" si="61"/>
        <v>0</v>
      </c>
      <c r="AF302" s="8"/>
      <c r="AG302" s="17">
        <f t="shared" si="62"/>
        <v>0</v>
      </c>
      <c r="AH302" s="8"/>
      <c r="AI302" s="17">
        <f t="shared" si="63"/>
        <v>0</v>
      </c>
      <c r="AJ302" s="8"/>
      <c r="AK302" s="17">
        <f t="shared" si="64"/>
        <v>0</v>
      </c>
      <c r="AL302" s="8">
        <v>436</v>
      </c>
      <c r="AM302" s="17">
        <f t="shared" si="65"/>
        <v>6.3854715875805504E-3</v>
      </c>
      <c r="AN302" s="8">
        <v>248</v>
      </c>
      <c r="AO302" s="17">
        <f t="shared" si="66"/>
        <v>3.6321031048623317E-3</v>
      </c>
      <c r="AP302" s="8"/>
      <c r="AQ302" s="17">
        <f t="shared" si="67"/>
        <v>0</v>
      </c>
      <c r="AR302" s="8">
        <v>326</v>
      </c>
      <c r="AS302" s="17">
        <f t="shared" si="68"/>
        <v>4.7744581136496779E-3</v>
      </c>
      <c r="AT302" s="8"/>
      <c r="AU302" s="17">
        <f t="shared" si="69"/>
        <v>0</v>
      </c>
      <c r="AV302" s="76"/>
      <c r="AW302" s="76"/>
      <c r="AX302" s="76"/>
      <c r="AY302" s="76"/>
      <c r="AZ302" s="76"/>
    </row>
    <row r="303" spans="1:52" ht="13.9">
      <c r="A303" s="136" t="s">
        <v>157</v>
      </c>
      <c r="B303" s="73" t="s">
        <v>34</v>
      </c>
      <c r="C303" s="8"/>
      <c r="D303" s="8"/>
      <c r="E303" s="16" t="e">
        <f t="shared" si="49"/>
        <v>#DIV/0!</v>
      </c>
      <c r="F303" s="8"/>
      <c r="G303" s="16" t="e">
        <f t="shared" si="28"/>
        <v>#DIV/0!</v>
      </c>
      <c r="H303" s="8"/>
      <c r="I303" s="17" t="e">
        <f t="shared" si="51"/>
        <v>#DIV/0!</v>
      </c>
      <c r="J303" s="8"/>
      <c r="K303" s="17" t="e">
        <f t="shared" si="30"/>
        <v>#DIV/0!</v>
      </c>
      <c r="L303" s="8"/>
      <c r="M303" s="17" t="e">
        <f t="shared" si="52"/>
        <v>#DIV/0!</v>
      </c>
      <c r="N303" s="8"/>
      <c r="O303" s="17" t="e">
        <f t="shared" si="53"/>
        <v>#DIV/0!</v>
      </c>
      <c r="P303" s="8"/>
      <c r="Q303" s="17" t="e">
        <f t="shared" si="54"/>
        <v>#DIV/0!</v>
      </c>
      <c r="R303" s="8"/>
      <c r="S303" s="17" t="e">
        <f t="shared" si="55"/>
        <v>#DIV/0!</v>
      </c>
      <c r="T303" s="8"/>
      <c r="U303" s="17" t="e">
        <f t="shared" si="56"/>
        <v>#DIV/0!</v>
      </c>
      <c r="V303" s="8"/>
      <c r="W303" s="17" t="e">
        <f t="shared" si="57"/>
        <v>#DIV/0!</v>
      </c>
      <c r="X303" s="8"/>
      <c r="Y303" s="17" t="e">
        <f t="shared" si="58"/>
        <v>#DIV/0!</v>
      </c>
      <c r="Z303" s="8"/>
      <c r="AA303" s="17" t="e">
        <f t="shared" si="59"/>
        <v>#DIV/0!</v>
      </c>
      <c r="AB303" s="8"/>
      <c r="AC303" s="17" t="e">
        <f t="shared" si="60"/>
        <v>#DIV/0!</v>
      </c>
      <c r="AD303" s="8"/>
      <c r="AE303" s="17" t="e">
        <f t="shared" si="61"/>
        <v>#DIV/0!</v>
      </c>
      <c r="AF303" s="8"/>
      <c r="AG303" s="17" t="e">
        <f t="shared" si="62"/>
        <v>#DIV/0!</v>
      </c>
      <c r="AH303" s="8"/>
      <c r="AI303" s="17" t="e">
        <f t="shared" si="63"/>
        <v>#DIV/0!</v>
      </c>
      <c r="AJ303" s="8"/>
      <c r="AK303" s="17" t="e">
        <f t="shared" si="64"/>
        <v>#DIV/0!</v>
      </c>
      <c r="AL303" s="8"/>
      <c r="AM303" s="17" t="e">
        <f t="shared" si="65"/>
        <v>#DIV/0!</v>
      </c>
      <c r="AN303" s="8"/>
      <c r="AO303" s="17" t="e">
        <f t="shared" si="66"/>
        <v>#DIV/0!</v>
      </c>
      <c r="AP303" s="8"/>
      <c r="AQ303" s="17" t="e">
        <f t="shared" si="67"/>
        <v>#DIV/0!</v>
      </c>
      <c r="AR303" s="8"/>
      <c r="AS303" s="17" t="e">
        <f t="shared" si="68"/>
        <v>#DIV/0!</v>
      </c>
      <c r="AT303" s="8"/>
      <c r="AU303" s="17" t="e">
        <f t="shared" si="69"/>
        <v>#DIV/0!</v>
      </c>
      <c r="AV303" s="76"/>
      <c r="AW303" s="76"/>
      <c r="AX303" s="76"/>
      <c r="AY303" s="76"/>
      <c r="AZ303" s="76"/>
    </row>
    <row r="304" spans="1:52" ht="13.9">
      <c r="A304" s="136" t="s">
        <v>158</v>
      </c>
      <c r="B304" s="73" t="s">
        <v>34</v>
      </c>
      <c r="C304" s="8">
        <v>135714</v>
      </c>
      <c r="D304" s="8">
        <v>134189</v>
      </c>
      <c r="E304" s="16">
        <f t="shared" si="49"/>
        <v>0.9887631342381773</v>
      </c>
      <c r="F304" s="85">
        <v>1525</v>
      </c>
      <c r="G304" s="16">
        <f t="shared" si="28"/>
        <v>1.1236865761822656E-2</v>
      </c>
      <c r="H304" s="8"/>
      <c r="I304" s="17">
        <f t="shared" si="51"/>
        <v>0</v>
      </c>
      <c r="J304" s="8"/>
      <c r="K304" s="17">
        <f t="shared" si="30"/>
        <v>0</v>
      </c>
      <c r="L304" s="8"/>
      <c r="M304" s="17">
        <f t="shared" si="52"/>
        <v>0</v>
      </c>
      <c r="N304" s="8"/>
      <c r="O304" s="17">
        <f t="shared" si="53"/>
        <v>0</v>
      </c>
      <c r="P304" s="8">
        <v>70</v>
      </c>
      <c r="Q304" s="17">
        <f t="shared" si="54"/>
        <v>5.1579055955907271E-4</v>
      </c>
      <c r="R304" s="8">
        <v>188</v>
      </c>
      <c r="S304" s="17">
        <f t="shared" si="55"/>
        <v>1.3852660742443667E-3</v>
      </c>
      <c r="T304" s="8"/>
      <c r="U304" s="17">
        <f t="shared" si="56"/>
        <v>0</v>
      </c>
      <c r="V304" s="8"/>
      <c r="W304" s="17">
        <f t="shared" si="57"/>
        <v>0</v>
      </c>
      <c r="X304" s="8"/>
      <c r="Y304" s="17">
        <f t="shared" si="58"/>
        <v>0</v>
      </c>
      <c r="Z304" s="8"/>
      <c r="AA304" s="17">
        <f t="shared" si="59"/>
        <v>0</v>
      </c>
      <c r="AB304" s="8">
        <v>4</v>
      </c>
      <c r="AC304" s="17">
        <f t="shared" si="60"/>
        <v>2.9473746260518442E-5</v>
      </c>
      <c r="AD304" s="8"/>
      <c r="AE304" s="17">
        <f t="shared" si="61"/>
        <v>0</v>
      </c>
      <c r="AF304" s="8"/>
      <c r="AG304" s="17">
        <f t="shared" si="62"/>
        <v>0</v>
      </c>
      <c r="AH304" s="8"/>
      <c r="AI304" s="17">
        <f t="shared" si="63"/>
        <v>0</v>
      </c>
      <c r="AJ304" s="8"/>
      <c r="AK304" s="17">
        <f t="shared" si="64"/>
        <v>0</v>
      </c>
      <c r="AL304" s="8"/>
      <c r="AM304" s="17">
        <f t="shared" si="65"/>
        <v>0</v>
      </c>
      <c r="AN304" s="8"/>
      <c r="AO304" s="17">
        <f t="shared" si="66"/>
        <v>0</v>
      </c>
      <c r="AP304" s="8"/>
      <c r="AQ304" s="17">
        <f t="shared" si="67"/>
        <v>0</v>
      </c>
      <c r="AR304" s="8"/>
      <c r="AS304" s="17">
        <f t="shared" si="68"/>
        <v>0</v>
      </c>
      <c r="AT304" s="8"/>
      <c r="AU304" s="17">
        <f t="shared" si="69"/>
        <v>0</v>
      </c>
      <c r="AV304" s="76"/>
      <c r="AW304" s="76"/>
      <c r="AX304" s="76"/>
      <c r="AY304" s="76"/>
      <c r="AZ304" s="76"/>
    </row>
    <row r="305" spans="1:52" ht="13.9">
      <c r="A305" s="136" t="s">
        <v>159</v>
      </c>
      <c r="B305" s="73" t="s">
        <v>34</v>
      </c>
      <c r="C305" s="8">
        <v>200684</v>
      </c>
      <c r="D305" s="8">
        <v>199048</v>
      </c>
      <c r="E305" s="16">
        <f t="shared" si="49"/>
        <v>0.99184788024954651</v>
      </c>
      <c r="F305" s="85">
        <v>1636</v>
      </c>
      <c r="G305" s="16">
        <f t="shared" si="28"/>
        <v>8.1521197504534487E-3</v>
      </c>
      <c r="H305" s="8">
        <v>67</v>
      </c>
      <c r="I305" s="17">
        <f t="shared" si="51"/>
        <v>3.3385820493910825E-4</v>
      </c>
      <c r="J305" s="8">
        <v>42</v>
      </c>
      <c r="K305" s="17">
        <f t="shared" si="30"/>
        <v>2.0928424787227681E-4</v>
      </c>
      <c r="L305" s="8"/>
      <c r="M305" s="17">
        <f t="shared" si="52"/>
        <v>0</v>
      </c>
      <c r="N305" s="8"/>
      <c r="O305" s="17">
        <f t="shared" si="53"/>
        <v>0</v>
      </c>
      <c r="P305" s="8"/>
      <c r="Q305" s="17">
        <f t="shared" si="54"/>
        <v>0</v>
      </c>
      <c r="R305" s="8"/>
      <c r="S305" s="17">
        <f t="shared" si="55"/>
        <v>0</v>
      </c>
      <c r="T305" s="8"/>
      <c r="U305" s="17">
        <f t="shared" si="56"/>
        <v>0</v>
      </c>
      <c r="V305" s="8"/>
      <c r="W305" s="17">
        <f t="shared" si="57"/>
        <v>0</v>
      </c>
      <c r="X305" s="8"/>
      <c r="Y305" s="17">
        <f t="shared" si="58"/>
        <v>0</v>
      </c>
      <c r="Z305" s="8"/>
      <c r="AA305" s="17">
        <f t="shared" si="59"/>
        <v>0</v>
      </c>
      <c r="AB305" s="8"/>
      <c r="AC305" s="17">
        <f t="shared" si="60"/>
        <v>0</v>
      </c>
      <c r="AD305" s="8"/>
      <c r="AE305" s="17">
        <f t="shared" si="61"/>
        <v>0</v>
      </c>
      <c r="AF305" s="8"/>
      <c r="AG305" s="17">
        <f t="shared" si="62"/>
        <v>0</v>
      </c>
      <c r="AH305" s="8"/>
      <c r="AI305" s="17">
        <f t="shared" si="63"/>
        <v>0</v>
      </c>
      <c r="AJ305" s="8"/>
      <c r="AK305" s="17">
        <f t="shared" si="64"/>
        <v>0</v>
      </c>
      <c r="AL305" s="8">
        <v>199</v>
      </c>
      <c r="AM305" s="17">
        <f t="shared" si="65"/>
        <v>9.9160869825197832E-4</v>
      </c>
      <c r="AN305" s="8">
        <v>1172</v>
      </c>
      <c r="AO305" s="17">
        <f t="shared" si="66"/>
        <v>5.8400271072930575E-3</v>
      </c>
      <c r="AP305" s="8">
        <v>58</v>
      </c>
      <c r="AQ305" s="17">
        <f t="shared" si="67"/>
        <v>2.8901158039504896E-4</v>
      </c>
      <c r="AR305" s="8">
        <v>98</v>
      </c>
      <c r="AS305" s="17">
        <f t="shared" si="68"/>
        <v>4.8832991170197923E-4</v>
      </c>
      <c r="AT305" s="8"/>
      <c r="AU305" s="17">
        <f t="shared" si="69"/>
        <v>0</v>
      </c>
      <c r="AV305" s="76"/>
      <c r="AW305" s="76"/>
      <c r="AX305" s="76"/>
      <c r="AY305" s="76"/>
      <c r="AZ305" s="76"/>
    </row>
    <row r="306" spans="1:52" ht="13.9">
      <c r="A306" s="136" t="s">
        <v>159</v>
      </c>
      <c r="B306" s="73" t="s">
        <v>34</v>
      </c>
      <c r="C306" s="8">
        <v>42737</v>
      </c>
      <c r="D306" s="8">
        <v>42402</v>
      </c>
      <c r="E306" s="16">
        <f t="shared" si="49"/>
        <v>0.99216135900975733</v>
      </c>
      <c r="F306" s="85">
        <v>335</v>
      </c>
      <c r="G306" s="16">
        <f t="shared" si="28"/>
        <v>7.8386409902426474E-3</v>
      </c>
      <c r="H306" s="8"/>
      <c r="I306" s="17">
        <f t="shared" si="51"/>
        <v>0</v>
      </c>
      <c r="J306" s="8"/>
      <c r="K306" s="17">
        <f t="shared" si="30"/>
        <v>0</v>
      </c>
      <c r="L306" s="8"/>
      <c r="M306" s="17">
        <f t="shared" si="52"/>
        <v>0</v>
      </c>
      <c r="N306" s="8"/>
      <c r="O306" s="17">
        <f t="shared" si="53"/>
        <v>0</v>
      </c>
      <c r="P306" s="8">
        <v>133</v>
      </c>
      <c r="Q306" s="17">
        <f t="shared" si="54"/>
        <v>3.1120574677679764E-3</v>
      </c>
      <c r="R306" s="8"/>
      <c r="S306" s="17">
        <f t="shared" si="55"/>
        <v>0</v>
      </c>
      <c r="T306" s="8"/>
      <c r="U306" s="17">
        <f t="shared" si="56"/>
        <v>0</v>
      </c>
      <c r="V306" s="8"/>
      <c r="W306" s="17">
        <f t="shared" si="57"/>
        <v>0</v>
      </c>
      <c r="X306" s="8"/>
      <c r="Y306" s="17">
        <f t="shared" si="58"/>
        <v>0</v>
      </c>
      <c r="Z306" s="8"/>
      <c r="AA306" s="17">
        <f t="shared" si="59"/>
        <v>0</v>
      </c>
      <c r="AB306" s="8"/>
      <c r="AC306" s="17">
        <f t="shared" si="60"/>
        <v>0</v>
      </c>
      <c r="AD306" s="8"/>
      <c r="AE306" s="17">
        <f t="shared" si="61"/>
        <v>0</v>
      </c>
      <c r="AF306" s="8"/>
      <c r="AG306" s="17">
        <f t="shared" si="62"/>
        <v>0</v>
      </c>
      <c r="AH306" s="8"/>
      <c r="AI306" s="17">
        <f t="shared" si="63"/>
        <v>0</v>
      </c>
      <c r="AJ306" s="8"/>
      <c r="AK306" s="17">
        <f t="shared" si="64"/>
        <v>0</v>
      </c>
      <c r="AL306" s="8">
        <v>78</v>
      </c>
      <c r="AM306" s="17">
        <f t="shared" si="65"/>
        <v>1.8251164096684371E-3</v>
      </c>
      <c r="AN306" s="8">
        <v>124</v>
      </c>
      <c r="AO306" s="17">
        <f t="shared" si="66"/>
        <v>2.9014671128062336E-3</v>
      </c>
      <c r="AP306" s="8"/>
      <c r="AQ306" s="17">
        <f t="shared" si="67"/>
        <v>0</v>
      </c>
      <c r="AR306" s="8"/>
      <c r="AS306" s="17">
        <f t="shared" si="68"/>
        <v>0</v>
      </c>
      <c r="AT306" s="8"/>
      <c r="AU306" s="17">
        <f t="shared" si="69"/>
        <v>0</v>
      </c>
      <c r="AV306" s="76"/>
      <c r="AW306" s="76"/>
      <c r="AX306" s="76"/>
      <c r="AY306" s="76"/>
      <c r="AZ306" s="76"/>
    </row>
    <row r="307" spans="1:52" ht="13.9">
      <c r="A307" s="136" t="s">
        <v>159</v>
      </c>
      <c r="B307" s="73" t="s">
        <v>34</v>
      </c>
      <c r="C307" s="8">
        <v>331429</v>
      </c>
      <c r="D307" s="8">
        <v>327942</v>
      </c>
      <c r="E307" s="16">
        <f t="shared" si="49"/>
        <v>0.98947889291522473</v>
      </c>
      <c r="F307" s="85">
        <v>3487</v>
      </c>
      <c r="G307" s="16">
        <f t="shared" si="28"/>
        <v>1.0521107084775322E-2</v>
      </c>
      <c r="H307" s="8">
        <v>58</v>
      </c>
      <c r="I307" s="17">
        <f t="shared" si="51"/>
        <v>1.7499977370718917E-4</v>
      </c>
      <c r="J307" s="8">
        <v>67</v>
      </c>
      <c r="K307" s="17">
        <f t="shared" si="30"/>
        <v>2.021549110065806E-4</v>
      </c>
      <c r="L307" s="8">
        <v>78</v>
      </c>
      <c r="M307" s="17">
        <f t="shared" si="52"/>
        <v>2.3534452326139235E-4</v>
      </c>
      <c r="N307" s="8"/>
      <c r="O307" s="17">
        <f t="shared" si="53"/>
        <v>0</v>
      </c>
      <c r="P307" s="8">
        <v>234</v>
      </c>
      <c r="Q307" s="17">
        <f t="shared" si="54"/>
        <v>7.0603356978417699E-4</v>
      </c>
      <c r="R307" s="8">
        <v>188</v>
      </c>
      <c r="S307" s="17">
        <f t="shared" si="55"/>
        <v>5.6724064580950971E-4</v>
      </c>
      <c r="T307" s="8"/>
      <c r="U307" s="17">
        <f t="shared" si="56"/>
        <v>0</v>
      </c>
      <c r="V307" s="8"/>
      <c r="W307" s="17">
        <f t="shared" si="57"/>
        <v>0</v>
      </c>
      <c r="X307" s="8"/>
      <c r="Y307" s="17">
        <f t="shared" si="58"/>
        <v>0</v>
      </c>
      <c r="Z307" s="8"/>
      <c r="AA307" s="17">
        <f t="shared" si="59"/>
        <v>0</v>
      </c>
      <c r="AB307" s="8">
        <v>8</v>
      </c>
      <c r="AC307" s="17">
        <f t="shared" si="60"/>
        <v>2.4137899821681267E-5</v>
      </c>
      <c r="AD307" s="8"/>
      <c r="AE307" s="17">
        <f t="shared" si="61"/>
        <v>0</v>
      </c>
      <c r="AF307" s="8"/>
      <c r="AG307" s="17">
        <f t="shared" si="62"/>
        <v>0</v>
      </c>
      <c r="AH307" s="8"/>
      <c r="AI307" s="17">
        <f t="shared" si="63"/>
        <v>0</v>
      </c>
      <c r="AJ307" s="8"/>
      <c r="AK307" s="17">
        <f t="shared" si="64"/>
        <v>0</v>
      </c>
      <c r="AL307" s="8">
        <v>266</v>
      </c>
      <c r="AM307" s="17">
        <f t="shared" si="65"/>
        <v>8.0258516907090211E-4</v>
      </c>
      <c r="AN307" s="8">
        <v>432</v>
      </c>
      <c r="AO307" s="17">
        <f t="shared" si="66"/>
        <v>1.3034465903707883E-3</v>
      </c>
      <c r="AP307" s="8">
        <v>2078</v>
      </c>
      <c r="AQ307" s="17">
        <f t="shared" si="67"/>
        <v>6.2698194786817082E-3</v>
      </c>
      <c r="AR307" s="8">
        <v>78</v>
      </c>
      <c r="AS307" s="17">
        <f t="shared" si="68"/>
        <v>2.3534452326139235E-4</v>
      </c>
      <c r="AT307" s="8"/>
      <c r="AU307" s="17">
        <f t="shared" si="69"/>
        <v>0</v>
      </c>
      <c r="AV307" s="76"/>
      <c r="AW307" s="76"/>
      <c r="AX307" s="76"/>
      <c r="AY307" s="76"/>
      <c r="AZ307" s="76"/>
    </row>
    <row r="308" spans="1:52" ht="13.9">
      <c r="A308" s="136" t="s">
        <v>161</v>
      </c>
      <c r="B308" s="73" t="s">
        <v>34</v>
      </c>
      <c r="C308" s="8">
        <v>9224</v>
      </c>
      <c r="D308" s="8">
        <v>8985</v>
      </c>
      <c r="E308" s="16">
        <f t="shared" si="49"/>
        <v>0.97408933217692972</v>
      </c>
      <c r="F308" s="8">
        <v>239</v>
      </c>
      <c r="G308" s="16">
        <f t="shared" si="28"/>
        <v>2.5910667823070253E-2</v>
      </c>
      <c r="H308" s="8"/>
      <c r="I308" s="17">
        <f t="shared" si="51"/>
        <v>0</v>
      </c>
      <c r="J308" s="8">
        <v>6</v>
      </c>
      <c r="K308" s="17">
        <f t="shared" si="30"/>
        <v>6.5047701647875109E-4</v>
      </c>
      <c r="L308" s="8">
        <v>27</v>
      </c>
      <c r="M308" s="17">
        <f t="shared" si="52"/>
        <v>2.9271465741543797E-3</v>
      </c>
      <c r="N308" s="8"/>
      <c r="O308" s="17">
        <f t="shared" si="53"/>
        <v>0</v>
      </c>
      <c r="P308" s="8">
        <v>39</v>
      </c>
      <c r="Q308" s="17">
        <f t="shared" si="54"/>
        <v>4.2281006071118819E-3</v>
      </c>
      <c r="R308" s="8"/>
      <c r="S308" s="17">
        <f t="shared" si="55"/>
        <v>0</v>
      </c>
      <c r="T308" s="8"/>
      <c r="U308" s="17">
        <f t="shared" si="56"/>
        <v>0</v>
      </c>
      <c r="V308" s="8"/>
      <c r="W308" s="17">
        <f t="shared" si="57"/>
        <v>0</v>
      </c>
      <c r="X308" s="8"/>
      <c r="Y308" s="17">
        <f t="shared" si="58"/>
        <v>0</v>
      </c>
      <c r="Z308" s="8"/>
      <c r="AA308" s="17">
        <f t="shared" si="59"/>
        <v>0</v>
      </c>
      <c r="AB308" s="8"/>
      <c r="AC308" s="17">
        <f t="shared" si="60"/>
        <v>0</v>
      </c>
      <c r="AD308" s="8"/>
      <c r="AE308" s="17">
        <f t="shared" si="61"/>
        <v>0</v>
      </c>
      <c r="AF308" s="8"/>
      <c r="AG308" s="17">
        <f t="shared" si="62"/>
        <v>0</v>
      </c>
      <c r="AH308" s="8"/>
      <c r="AI308" s="17">
        <f t="shared" si="63"/>
        <v>0</v>
      </c>
      <c r="AJ308" s="8"/>
      <c r="AK308" s="17">
        <f t="shared" si="64"/>
        <v>0</v>
      </c>
      <c r="AL308" s="8">
        <v>29</v>
      </c>
      <c r="AM308" s="17">
        <f t="shared" si="65"/>
        <v>3.1439722463139637E-3</v>
      </c>
      <c r="AN308" s="8">
        <v>127</v>
      </c>
      <c r="AO308" s="17">
        <f t="shared" si="66"/>
        <v>1.3768430182133565E-2</v>
      </c>
      <c r="AP308" s="8"/>
      <c r="AQ308" s="17">
        <f t="shared" si="67"/>
        <v>0</v>
      </c>
      <c r="AR308" s="8"/>
      <c r="AS308" s="17">
        <f t="shared" si="68"/>
        <v>0</v>
      </c>
      <c r="AT308" s="8"/>
      <c r="AU308" s="17">
        <f t="shared" si="69"/>
        <v>0</v>
      </c>
      <c r="AV308" s="76"/>
      <c r="AW308" s="76"/>
      <c r="AX308" s="76"/>
      <c r="AY308" s="76"/>
      <c r="AZ308" s="76"/>
    </row>
    <row r="309" spans="1:52" ht="13.9">
      <c r="A309" s="136" t="s">
        <v>161</v>
      </c>
      <c r="B309" s="73" t="s">
        <v>34</v>
      </c>
      <c r="C309" s="8">
        <v>14743</v>
      </c>
      <c r="D309" s="8">
        <v>14369</v>
      </c>
      <c r="E309" s="16">
        <f t="shared" si="49"/>
        <v>0.97463202875941124</v>
      </c>
      <c r="F309" s="8">
        <v>374</v>
      </c>
      <c r="G309" s="16">
        <f t="shared" si="28"/>
        <v>2.5367971240588753E-2</v>
      </c>
      <c r="H309" s="8"/>
      <c r="I309" s="17">
        <f t="shared" si="51"/>
        <v>0</v>
      </c>
      <c r="J309" s="8">
        <v>11</v>
      </c>
      <c r="K309" s="17">
        <f t="shared" si="30"/>
        <v>7.4611680119378689E-4</v>
      </c>
      <c r="L309" s="8">
        <v>51</v>
      </c>
      <c r="M309" s="17">
        <f t="shared" si="52"/>
        <v>3.45926880553483E-3</v>
      </c>
      <c r="N309" s="8"/>
      <c r="O309" s="17">
        <f t="shared" si="53"/>
        <v>0</v>
      </c>
      <c r="P309" s="8">
        <v>93</v>
      </c>
      <c r="Q309" s="17">
        <f t="shared" si="54"/>
        <v>6.3080784100929257E-3</v>
      </c>
      <c r="R309" s="8"/>
      <c r="S309" s="17">
        <f t="shared" si="55"/>
        <v>0</v>
      </c>
      <c r="T309" s="8"/>
      <c r="U309" s="17">
        <f t="shared" si="56"/>
        <v>0</v>
      </c>
      <c r="V309" s="8"/>
      <c r="W309" s="17">
        <f t="shared" si="57"/>
        <v>0</v>
      </c>
      <c r="X309" s="8"/>
      <c r="Y309" s="17">
        <f t="shared" si="58"/>
        <v>0</v>
      </c>
      <c r="Z309" s="8"/>
      <c r="AA309" s="17">
        <f t="shared" si="59"/>
        <v>0</v>
      </c>
      <c r="AB309" s="8"/>
      <c r="AC309" s="17">
        <f t="shared" si="60"/>
        <v>0</v>
      </c>
      <c r="AD309" s="8"/>
      <c r="AE309" s="17">
        <f t="shared" si="61"/>
        <v>0</v>
      </c>
      <c r="AF309" s="8"/>
      <c r="AG309" s="17">
        <f t="shared" si="62"/>
        <v>0</v>
      </c>
      <c r="AH309" s="8"/>
      <c r="AI309" s="17">
        <f t="shared" si="63"/>
        <v>0</v>
      </c>
      <c r="AJ309" s="8"/>
      <c r="AK309" s="17">
        <f t="shared" si="64"/>
        <v>0</v>
      </c>
      <c r="AL309" s="8">
        <v>71</v>
      </c>
      <c r="AM309" s="17">
        <f t="shared" si="65"/>
        <v>4.8158448077053519E-3</v>
      </c>
      <c r="AN309" s="8">
        <v>125</v>
      </c>
      <c r="AO309" s="17">
        <f t="shared" si="66"/>
        <v>8.4786000135657607E-3</v>
      </c>
      <c r="AP309" s="8"/>
      <c r="AQ309" s="17">
        <f t="shared" si="67"/>
        <v>0</v>
      </c>
      <c r="AR309" s="8"/>
      <c r="AS309" s="17">
        <f t="shared" si="68"/>
        <v>0</v>
      </c>
      <c r="AT309" s="8"/>
      <c r="AU309" s="17">
        <f t="shared" si="69"/>
        <v>0</v>
      </c>
      <c r="AV309" s="76"/>
      <c r="AW309" s="76"/>
      <c r="AX309" s="76"/>
      <c r="AY309" s="76"/>
      <c r="AZ309" s="76"/>
    </row>
    <row r="310" spans="1:52" ht="13.9">
      <c r="A310" s="136" t="s">
        <v>161</v>
      </c>
      <c r="B310" s="73" t="s">
        <v>34</v>
      </c>
      <c r="C310" s="8">
        <v>35960</v>
      </c>
      <c r="D310" s="8">
        <v>35574</v>
      </c>
      <c r="E310" s="16">
        <f t="shared" si="49"/>
        <v>0.98926585094549502</v>
      </c>
      <c r="F310" s="8">
        <v>386</v>
      </c>
      <c r="G310" s="16">
        <f t="shared" si="28"/>
        <v>1.0734149054505005E-2</v>
      </c>
      <c r="H310" s="8"/>
      <c r="I310" s="17">
        <f t="shared" si="51"/>
        <v>0</v>
      </c>
      <c r="J310" s="8">
        <v>11</v>
      </c>
      <c r="K310" s="17">
        <f t="shared" si="30"/>
        <v>3.0589543937708564E-4</v>
      </c>
      <c r="L310" s="8">
        <v>63</v>
      </c>
      <c r="M310" s="17">
        <f t="shared" si="52"/>
        <v>1.7519466073414906E-3</v>
      </c>
      <c r="N310" s="8"/>
      <c r="O310" s="17">
        <f t="shared" si="53"/>
        <v>0</v>
      </c>
      <c r="P310" s="8">
        <v>99</v>
      </c>
      <c r="Q310" s="17">
        <f t="shared" si="54"/>
        <v>2.7530589543937707E-3</v>
      </c>
      <c r="R310" s="8"/>
      <c r="S310" s="17">
        <f t="shared" si="55"/>
        <v>0</v>
      </c>
      <c r="T310" s="8"/>
      <c r="U310" s="17">
        <f t="shared" si="56"/>
        <v>0</v>
      </c>
      <c r="V310" s="8"/>
      <c r="W310" s="17">
        <f t="shared" si="57"/>
        <v>0</v>
      </c>
      <c r="X310" s="8"/>
      <c r="Y310" s="17">
        <f t="shared" si="58"/>
        <v>0</v>
      </c>
      <c r="Z310" s="8"/>
      <c r="AA310" s="17">
        <f t="shared" si="59"/>
        <v>0</v>
      </c>
      <c r="AB310" s="8"/>
      <c r="AC310" s="17">
        <f t="shared" si="60"/>
        <v>0</v>
      </c>
      <c r="AD310" s="8"/>
      <c r="AE310" s="17">
        <f t="shared" si="61"/>
        <v>0</v>
      </c>
      <c r="AF310" s="8"/>
      <c r="AG310" s="17">
        <f t="shared" si="62"/>
        <v>0</v>
      </c>
      <c r="AH310" s="8"/>
      <c r="AI310" s="17">
        <f t="shared" si="63"/>
        <v>0</v>
      </c>
      <c r="AJ310" s="8"/>
      <c r="AK310" s="17">
        <f t="shared" si="64"/>
        <v>0</v>
      </c>
      <c r="AL310" s="8">
        <v>75</v>
      </c>
      <c r="AM310" s="17">
        <f t="shared" si="65"/>
        <v>2.0856507230255839E-3</v>
      </c>
      <c r="AN310" s="8">
        <v>114</v>
      </c>
      <c r="AO310" s="17">
        <f t="shared" si="66"/>
        <v>3.1701890989988876E-3</v>
      </c>
      <c r="AP310" s="8"/>
      <c r="AQ310" s="17">
        <f t="shared" si="67"/>
        <v>0</v>
      </c>
      <c r="AR310" s="8"/>
      <c r="AS310" s="17">
        <f t="shared" si="68"/>
        <v>0</v>
      </c>
      <c r="AT310" s="8"/>
      <c r="AU310" s="17">
        <f t="shared" si="69"/>
        <v>0</v>
      </c>
      <c r="AV310" s="76"/>
      <c r="AW310" s="76"/>
      <c r="AX310" s="76"/>
      <c r="AY310" s="76"/>
      <c r="AZ310" s="76"/>
    </row>
    <row r="311" spans="1:52" ht="13.9">
      <c r="A311" s="136" t="s">
        <v>162</v>
      </c>
      <c r="B311" s="73" t="s">
        <v>34</v>
      </c>
      <c r="C311" s="8">
        <v>77354</v>
      </c>
      <c r="D311" s="8">
        <v>76988</v>
      </c>
      <c r="E311" s="16">
        <f t="shared" si="49"/>
        <v>0.99526850583033843</v>
      </c>
      <c r="F311" s="8">
        <v>366</v>
      </c>
      <c r="G311" s="16">
        <f t="shared" si="28"/>
        <v>4.7314941696615558E-3</v>
      </c>
      <c r="H311" s="8"/>
      <c r="I311" s="17">
        <f t="shared" si="51"/>
        <v>0</v>
      </c>
      <c r="J311" s="8">
        <v>40</v>
      </c>
      <c r="K311" s="17">
        <f t="shared" si="30"/>
        <v>5.1710318794115362E-4</v>
      </c>
      <c r="L311" s="8">
        <v>13</v>
      </c>
      <c r="M311" s="17">
        <f t="shared" si="52"/>
        <v>1.6805853608087493E-4</v>
      </c>
      <c r="N311" s="8"/>
      <c r="O311" s="17">
        <f t="shared" si="53"/>
        <v>0</v>
      </c>
      <c r="P311" s="8">
        <v>100</v>
      </c>
      <c r="Q311" s="17">
        <f t="shared" si="54"/>
        <v>1.292757969852884E-3</v>
      </c>
      <c r="R311" s="8">
        <v>58</v>
      </c>
      <c r="S311" s="17">
        <f t="shared" si="55"/>
        <v>7.4979962251467283E-4</v>
      </c>
      <c r="T311" s="8"/>
      <c r="U311" s="17">
        <f t="shared" si="56"/>
        <v>0</v>
      </c>
      <c r="V311" s="8"/>
      <c r="W311" s="17">
        <f t="shared" si="57"/>
        <v>0</v>
      </c>
      <c r="X311" s="8"/>
      <c r="Y311" s="17">
        <f t="shared" si="58"/>
        <v>0</v>
      </c>
      <c r="Z311" s="8"/>
      <c r="AA311" s="17">
        <f t="shared" si="59"/>
        <v>0</v>
      </c>
      <c r="AB311" s="8">
        <v>19</v>
      </c>
      <c r="AC311" s="17">
        <f t="shared" si="60"/>
        <v>2.4562401427204801E-4</v>
      </c>
      <c r="AD311" s="8"/>
      <c r="AE311" s="17">
        <f t="shared" si="61"/>
        <v>0</v>
      </c>
      <c r="AF311" s="8"/>
      <c r="AG311" s="17">
        <f t="shared" si="62"/>
        <v>0</v>
      </c>
      <c r="AH311" s="8"/>
      <c r="AI311" s="17">
        <f t="shared" si="63"/>
        <v>0</v>
      </c>
      <c r="AJ311" s="8"/>
      <c r="AK311" s="17">
        <f t="shared" si="64"/>
        <v>0</v>
      </c>
      <c r="AL311" s="8">
        <v>19</v>
      </c>
      <c r="AM311" s="17">
        <f t="shared" si="65"/>
        <v>2.4562401427204801E-4</v>
      </c>
      <c r="AN311" s="8">
        <v>104</v>
      </c>
      <c r="AO311" s="17">
        <f t="shared" si="66"/>
        <v>1.3444682886469995E-3</v>
      </c>
      <c r="AP311" s="8">
        <v>13</v>
      </c>
      <c r="AQ311" s="17">
        <f t="shared" si="67"/>
        <v>1.6805853608087493E-4</v>
      </c>
      <c r="AR311" s="8"/>
      <c r="AS311" s="17">
        <f t="shared" si="68"/>
        <v>0</v>
      </c>
      <c r="AT311" s="8"/>
      <c r="AU311" s="17">
        <f t="shared" si="69"/>
        <v>0</v>
      </c>
      <c r="AV311" s="76"/>
      <c r="AW311" s="76"/>
      <c r="AX311" s="76"/>
      <c r="AY311" s="76"/>
      <c r="AZ311" s="76"/>
    </row>
    <row r="312" spans="1:52" ht="13.9">
      <c r="A312" s="136" t="s">
        <v>162</v>
      </c>
      <c r="B312" s="73" t="s">
        <v>34</v>
      </c>
      <c r="C312" s="8">
        <v>80293</v>
      </c>
      <c r="D312" s="8">
        <v>79899</v>
      </c>
      <c r="E312" s="16">
        <f t="shared" si="49"/>
        <v>0.99509297199008628</v>
      </c>
      <c r="F312" s="8">
        <v>394</v>
      </c>
      <c r="G312" s="16">
        <f t="shared" si="28"/>
        <v>4.9070280099136913E-3</v>
      </c>
      <c r="H312" s="8"/>
      <c r="I312" s="17">
        <f t="shared" si="51"/>
        <v>0</v>
      </c>
      <c r="J312" s="8">
        <v>19</v>
      </c>
      <c r="K312" s="17">
        <f t="shared" si="30"/>
        <v>2.3663333042730998E-4</v>
      </c>
      <c r="L312" s="8">
        <v>35</v>
      </c>
      <c r="M312" s="17">
        <f t="shared" si="52"/>
        <v>4.3590350341872892E-4</v>
      </c>
      <c r="N312" s="8"/>
      <c r="O312" s="17">
        <f t="shared" si="53"/>
        <v>0</v>
      </c>
      <c r="P312" s="8">
        <v>180</v>
      </c>
      <c r="Q312" s="17">
        <f t="shared" si="54"/>
        <v>2.2417894461534628E-3</v>
      </c>
      <c r="R312" s="8">
        <v>42</v>
      </c>
      <c r="S312" s="17">
        <f t="shared" si="55"/>
        <v>5.2308420410247466E-4</v>
      </c>
      <c r="T312" s="8"/>
      <c r="U312" s="17">
        <f t="shared" si="56"/>
        <v>0</v>
      </c>
      <c r="V312" s="8"/>
      <c r="W312" s="17">
        <f t="shared" si="57"/>
        <v>0</v>
      </c>
      <c r="X312" s="8"/>
      <c r="Y312" s="17">
        <f t="shared" si="58"/>
        <v>0</v>
      </c>
      <c r="Z312" s="8"/>
      <c r="AA312" s="17">
        <f t="shared" si="59"/>
        <v>0</v>
      </c>
      <c r="AB312" s="8">
        <v>10</v>
      </c>
      <c r="AC312" s="17">
        <f t="shared" si="60"/>
        <v>1.2454385811963683E-4</v>
      </c>
      <c r="AD312" s="8"/>
      <c r="AE312" s="17">
        <f t="shared" si="61"/>
        <v>0</v>
      </c>
      <c r="AF312" s="8"/>
      <c r="AG312" s="17">
        <f t="shared" si="62"/>
        <v>0</v>
      </c>
      <c r="AH312" s="8"/>
      <c r="AI312" s="17">
        <f t="shared" si="63"/>
        <v>0</v>
      </c>
      <c r="AJ312" s="8"/>
      <c r="AK312" s="17">
        <f t="shared" si="64"/>
        <v>0</v>
      </c>
      <c r="AL312" s="8">
        <v>31</v>
      </c>
      <c r="AM312" s="17">
        <f t="shared" si="65"/>
        <v>3.8608596017087417E-4</v>
      </c>
      <c r="AN312" s="8">
        <v>67</v>
      </c>
      <c r="AO312" s="17">
        <f t="shared" si="66"/>
        <v>8.344438494015668E-4</v>
      </c>
      <c r="AP312" s="8">
        <v>10</v>
      </c>
      <c r="AQ312" s="17">
        <f t="shared" si="67"/>
        <v>1.2454385811963683E-4</v>
      </c>
      <c r="AR312" s="8"/>
      <c r="AS312" s="17">
        <f t="shared" si="68"/>
        <v>0</v>
      </c>
      <c r="AT312" s="8"/>
      <c r="AU312" s="17">
        <f t="shared" si="69"/>
        <v>0</v>
      </c>
      <c r="AV312" s="76"/>
      <c r="AW312" s="76"/>
      <c r="AX312" s="76"/>
      <c r="AY312" s="76"/>
      <c r="AZ312" s="76"/>
    </row>
    <row r="313" spans="1:52" ht="13.9">
      <c r="A313" s="136" t="s">
        <v>163</v>
      </c>
      <c r="B313" s="73" t="s">
        <v>34</v>
      </c>
      <c r="C313" s="8"/>
      <c r="D313" s="8"/>
      <c r="E313" s="16" t="e">
        <f t="shared" si="49"/>
        <v>#DIV/0!</v>
      </c>
      <c r="F313" s="8"/>
      <c r="G313" s="16" t="e">
        <f t="shared" si="28"/>
        <v>#DIV/0!</v>
      </c>
      <c r="H313" s="8"/>
      <c r="I313" s="17" t="e">
        <f t="shared" si="51"/>
        <v>#DIV/0!</v>
      </c>
      <c r="J313" s="8"/>
      <c r="K313" s="17" t="e">
        <f t="shared" si="30"/>
        <v>#DIV/0!</v>
      </c>
      <c r="L313" s="8"/>
      <c r="M313" s="17" t="e">
        <f t="shared" si="52"/>
        <v>#DIV/0!</v>
      </c>
      <c r="N313" s="8"/>
      <c r="O313" s="17" t="e">
        <f t="shared" si="53"/>
        <v>#DIV/0!</v>
      </c>
      <c r="P313" s="8"/>
      <c r="Q313" s="17" t="e">
        <f t="shared" si="54"/>
        <v>#DIV/0!</v>
      </c>
      <c r="R313" s="8"/>
      <c r="S313" s="17" t="e">
        <f t="shared" si="55"/>
        <v>#DIV/0!</v>
      </c>
      <c r="T313" s="8"/>
      <c r="U313" s="17" t="e">
        <f t="shared" si="56"/>
        <v>#DIV/0!</v>
      </c>
      <c r="V313" s="8"/>
      <c r="W313" s="17" t="e">
        <f t="shared" si="57"/>
        <v>#DIV/0!</v>
      </c>
      <c r="X313" s="8"/>
      <c r="Y313" s="17" t="e">
        <f t="shared" si="58"/>
        <v>#DIV/0!</v>
      </c>
      <c r="Z313" s="8"/>
      <c r="AA313" s="17" t="e">
        <f t="shared" si="59"/>
        <v>#DIV/0!</v>
      </c>
      <c r="AB313" s="8"/>
      <c r="AC313" s="17" t="e">
        <f t="shared" si="60"/>
        <v>#DIV/0!</v>
      </c>
      <c r="AD313" s="8"/>
      <c r="AE313" s="17" t="e">
        <f t="shared" si="61"/>
        <v>#DIV/0!</v>
      </c>
      <c r="AF313" s="8"/>
      <c r="AG313" s="17" t="e">
        <f t="shared" si="62"/>
        <v>#DIV/0!</v>
      </c>
      <c r="AH313" s="8"/>
      <c r="AI313" s="17" t="e">
        <f t="shared" si="63"/>
        <v>#DIV/0!</v>
      </c>
      <c r="AJ313" s="8"/>
      <c r="AK313" s="17" t="e">
        <f t="shared" si="64"/>
        <v>#DIV/0!</v>
      </c>
      <c r="AL313" s="8"/>
      <c r="AM313" s="17" t="e">
        <f t="shared" si="65"/>
        <v>#DIV/0!</v>
      </c>
      <c r="AN313" s="8"/>
      <c r="AO313" s="17" t="e">
        <f t="shared" si="66"/>
        <v>#DIV/0!</v>
      </c>
      <c r="AP313" s="8"/>
      <c r="AQ313" s="17" t="e">
        <f t="shared" si="67"/>
        <v>#DIV/0!</v>
      </c>
      <c r="AR313" s="8"/>
      <c r="AS313" s="17" t="e">
        <f t="shared" si="68"/>
        <v>#DIV/0!</v>
      </c>
      <c r="AT313" s="8"/>
      <c r="AU313" s="17" t="e">
        <f t="shared" si="69"/>
        <v>#DIV/0!</v>
      </c>
      <c r="AV313" s="76"/>
      <c r="AW313" s="76"/>
      <c r="AX313" s="76"/>
      <c r="AY313" s="76"/>
      <c r="AZ313" s="76"/>
    </row>
    <row r="314" spans="1:52" ht="13.9">
      <c r="A314" s="136" t="s">
        <v>164</v>
      </c>
      <c r="B314" s="73" t="s">
        <v>34</v>
      </c>
      <c r="C314" s="8">
        <v>49601</v>
      </c>
      <c r="D314" s="8">
        <v>49366</v>
      </c>
      <c r="E314" s="16">
        <f t="shared" si="49"/>
        <v>0.99526219229451018</v>
      </c>
      <c r="F314" s="8">
        <v>235</v>
      </c>
      <c r="G314" s="16">
        <f t="shared" si="28"/>
        <v>4.7378077054898091E-3</v>
      </c>
      <c r="H314" s="8">
        <v>60</v>
      </c>
      <c r="I314" s="17">
        <f t="shared" si="51"/>
        <v>1.2096530311888874E-3</v>
      </c>
      <c r="J314" s="8">
        <v>32</v>
      </c>
      <c r="K314" s="17">
        <f t="shared" si="30"/>
        <v>6.4514828330073987E-4</v>
      </c>
      <c r="L314" s="8"/>
      <c r="M314" s="17">
        <f t="shared" si="52"/>
        <v>0</v>
      </c>
      <c r="N314" s="8"/>
      <c r="O314" s="17">
        <f t="shared" si="53"/>
        <v>0</v>
      </c>
      <c r="P314" s="8"/>
      <c r="Q314" s="17">
        <f t="shared" si="54"/>
        <v>0</v>
      </c>
      <c r="R314" s="8"/>
      <c r="S314" s="17">
        <f t="shared" si="55"/>
        <v>0</v>
      </c>
      <c r="T314" s="8"/>
      <c r="U314" s="17">
        <f t="shared" si="56"/>
        <v>0</v>
      </c>
      <c r="V314" s="8"/>
      <c r="W314" s="17">
        <f t="shared" si="57"/>
        <v>0</v>
      </c>
      <c r="X314" s="8"/>
      <c r="Y314" s="17">
        <f t="shared" si="58"/>
        <v>0</v>
      </c>
      <c r="Z314" s="8"/>
      <c r="AA314" s="17">
        <f t="shared" si="59"/>
        <v>0</v>
      </c>
      <c r="AB314" s="8"/>
      <c r="AC314" s="17">
        <f t="shared" si="60"/>
        <v>0</v>
      </c>
      <c r="AD314" s="8"/>
      <c r="AE314" s="17">
        <f t="shared" si="61"/>
        <v>0</v>
      </c>
      <c r="AF314" s="8"/>
      <c r="AG314" s="17">
        <f t="shared" si="62"/>
        <v>0</v>
      </c>
      <c r="AH314" s="8"/>
      <c r="AI314" s="17">
        <f t="shared" si="63"/>
        <v>0</v>
      </c>
      <c r="AJ314" s="8"/>
      <c r="AK314" s="17">
        <f t="shared" si="64"/>
        <v>0</v>
      </c>
      <c r="AL314" s="8">
        <v>103</v>
      </c>
      <c r="AM314" s="17">
        <f t="shared" si="65"/>
        <v>2.0765710368742564E-3</v>
      </c>
      <c r="AN314" s="8">
        <v>40</v>
      </c>
      <c r="AO314" s="17">
        <f t="shared" si="66"/>
        <v>8.0643535412592486E-4</v>
      </c>
      <c r="AP314" s="8"/>
      <c r="AQ314" s="17">
        <f t="shared" si="67"/>
        <v>0</v>
      </c>
      <c r="AR314" s="8"/>
      <c r="AS314" s="17">
        <f t="shared" si="68"/>
        <v>0</v>
      </c>
      <c r="AT314" s="8"/>
      <c r="AU314" s="17">
        <f t="shared" si="69"/>
        <v>0</v>
      </c>
      <c r="AV314" s="76"/>
      <c r="AW314" s="76"/>
      <c r="AX314" s="76"/>
      <c r="AY314" s="76"/>
      <c r="AZ314" s="76"/>
    </row>
    <row r="315" spans="1:52" ht="13.9">
      <c r="A315" s="136" t="s">
        <v>164</v>
      </c>
      <c r="B315" s="73" t="s">
        <v>34</v>
      </c>
      <c r="C315" s="8">
        <v>135245</v>
      </c>
      <c r="D315" s="8">
        <v>133479</v>
      </c>
      <c r="E315" s="16">
        <f t="shared" si="49"/>
        <v>0.98694221597840959</v>
      </c>
      <c r="F315" s="8">
        <v>1766</v>
      </c>
      <c r="G315" s="16">
        <f t="shared" si="28"/>
        <v>1.3057784021590448E-2</v>
      </c>
      <c r="H315" s="8">
        <v>29</v>
      </c>
      <c r="I315" s="17">
        <f t="shared" si="51"/>
        <v>2.1442567192872194E-4</v>
      </c>
      <c r="J315" s="8">
        <v>52</v>
      </c>
      <c r="K315" s="17">
        <f t="shared" si="30"/>
        <v>3.8448741173426006E-4</v>
      </c>
      <c r="L315" s="8"/>
      <c r="M315" s="17">
        <f t="shared" si="52"/>
        <v>0</v>
      </c>
      <c r="N315" s="8"/>
      <c r="O315" s="17">
        <f t="shared" si="53"/>
        <v>0</v>
      </c>
      <c r="P315" s="8"/>
      <c r="Q315" s="17">
        <f t="shared" si="54"/>
        <v>0</v>
      </c>
      <c r="R315" s="8"/>
      <c r="S315" s="17">
        <f t="shared" si="55"/>
        <v>0</v>
      </c>
      <c r="T315" s="8"/>
      <c r="U315" s="17">
        <f t="shared" si="56"/>
        <v>0</v>
      </c>
      <c r="V315" s="8"/>
      <c r="W315" s="17">
        <f t="shared" si="57"/>
        <v>0</v>
      </c>
      <c r="X315" s="8"/>
      <c r="Y315" s="17">
        <f t="shared" si="58"/>
        <v>0</v>
      </c>
      <c r="Z315" s="8"/>
      <c r="AA315" s="17">
        <f t="shared" si="59"/>
        <v>0</v>
      </c>
      <c r="AB315" s="8"/>
      <c r="AC315" s="17">
        <f t="shared" si="60"/>
        <v>0</v>
      </c>
      <c r="AD315" s="8"/>
      <c r="AE315" s="17">
        <f t="shared" si="61"/>
        <v>0</v>
      </c>
      <c r="AF315" s="8"/>
      <c r="AG315" s="17">
        <f t="shared" si="62"/>
        <v>0</v>
      </c>
      <c r="AH315" s="8"/>
      <c r="AI315" s="17">
        <f t="shared" si="63"/>
        <v>0</v>
      </c>
      <c r="AJ315" s="8"/>
      <c r="AK315" s="17">
        <f t="shared" si="64"/>
        <v>0</v>
      </c>
      <c r="AL315" s="8">
        <v>282</v>
      </c>
      <c r="AM315" s="17">
        <f t="shared" si="65"/>
        <v>2.0851048097896411E-3</v>
      </c>
      <c r="AN315" s="8">
        <v>688</v>
      </c>
      <c r="AO315" s="17">
        <f t="shared" si="66"/>
        <v>5.0870642167917483E-3</v>
      </c>
      <c r="AP315" s="8">
        <v>715</v>
      </c>
      <c r="AQ315" s="17">
        <f t="shared" si="67"/>
        <v>5.2867019113460754E-3</v>
      </c>
      <c r="AR315" s="8"/>
      <c r="AS315" s="17">
        <f t="shared" si="68"/>
        <v>0</v>
      </c>
      <c r="AT315" s="8"/>
      <c r="AU315" s="17">
        <f t="shared" si="69"/>
        <v>0</v>
      </c>
      <c r="AV315" s="76"/>
      <c r="AW315" s="76"/>
      <c r="AX315" s="76"/>
      <c r="AY315" s="76"/>
      <c r="AZ315" s="76"/>
    </row>
    <row r="316" spans="1:52" ht="13.5">
      <c r="A316" s="76"/>
      <c r="B316" s="89"/>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row>
    <row r="317" spans="1:52" ht="13.5">
      <c r="A317" s="76"/>
      <c r="B317" s="89"/>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row>
    <row r="318" spans="1:52" ht="13.5">
      <c r="A318" s="76"/>
      <c r="B318" s="89"/>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row>
    <row r="319" spans="1:52" ht="13.5">
      <c r="A319" s="76"/>
      <c r="B319" s="89"/>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row>
    <row r="320" spans="1:52" ht="13.5">
      <c r="A320" s="76"/>
      <c r="B320" s="89"/>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row>
    <row r="321" spans="1:52" ht="13.5">
      <c r="A321" s="76"/>
      <c r="B321" s="89"/>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row>
    <row r="322" spans="1:52" ht="13.5">
      <c r="A322" s="76"/>
      <c r="B322" s="89"/>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row>
    <row r="323" spans="1:52" ht="13.5">
      <c r="A323" s="76"/>
      <c r="B323" s="89"/>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row>
    <row r="324" spans="1:52" ht="13.5">
      <c r="A324" s="76"/>
      <c r="B324" s="89"/>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row>
    <row r="325" spans="1:52" ht="13.5">
      <c r="A325" s="76"/>
      <c r="B325" s="89"/>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row>
    <row r="326" spans="1:52" ht="13.5">
      <c r="A326" s="76"/>
      <c r="B326" s="89"/>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row>
    <row r="327" spans="1:52" ht="13.5">
      <c r="A327" s="76"/>
      <c r="B327" s="89"/>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row>
    <row r="328" spans="1:52" ht="13.5">
      <c r="A328" s="76"/>
      <c r="B328" s="89"/>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row>
    <row r="329" spans="1:52" ht="13.5">
      <c r="A329" s="76"/>
      <c r="B329" s="89"/>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row>
    <row r="330" spans="1:52" ht="13.5">
      <c r="A330" s="76"/>
      <c r="B330" s="89"/>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row>
    <row r="331" spans="1:52" ht="13.5">
      <c r="A331" s="76"/>
      <c r="B331" s="89"/>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row>
    <row r="332" spans="1:52" ht="13.5">
      <c r="A332" s="76"/>
      <c r="B332" s="89"/>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row>
    <row r="333" spans="1:52" ht="13.5">
      <c r="A333" s="76"/>
      <c r="B333" s="89"/>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row>
    <row r="334" spans="1:52" ht="13.5">
      <c r="A334" s="76"/>
      <c r="B334" s="89"/>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row>
    <row r="335" spans="1:52" ht="13.5">
      <c r="A335" s="76"/>
      <c r="B335" s="89"/>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row>
    <row r="336" spans="1:52" ht="13.5">
      <c r="A336" s="76"/>
      <c r="B336" s="89"/>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row>
    <row r="337" spans="1:52" ht="13.5">
      <c r="A337" s="76"/>
      <c r="B337" s="89"/>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row>
    <row r="338" spans="1:52" ht="13.5">
      <c r="A338" s="76"/>
      <c r="B338" s="89"/>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row>
    <row r="339" spans="1:52" ht="13.5">
      <c r="A339" s="76"/>
      <c r="B339" s="89"/>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row>
    <row r="340" spans="1:52" ht="13.5">
      <c r="A340" s="76"/>
      <c r="B340" s="89"/>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row>
    <row r="341" spans="1:52" ht="13.5">
      <c r="A341" s="76"/>
      <c r="B341" s="89"/>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row>
    <row r="342" spans="1:52" ht="13.5">
      <c r="A342" s="76"/>
      <c r="B342" s="89"/>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row>
    <row r="343" spans="1:52" ht="13.5">
      <c r="A343" s="76"/>
      <c r="B343" s="89"/>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row>
    <row r="344" spans="1:52" ht="13.5">
      <c r="A344" s="76"/>
      <c r="B344" s="89"/>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row>
    <row r="345" spans="1:52" ht="13.5">
      <c r="A345" s="76"/>
      <c r="B345" s="89"/>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row>
    <row r="346" spans="1:52" ht="13.5">
      <c r="A346" s="76"/>
      <c r="B346" s="89"/>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row>
    <row r="347" spans="1:52" ht="13.5">
      <c r="A347" s="76"/>
      <c r="B347" s="89"/>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row>
    <row r="348" spans="1:52" ht="13.5">
      <c r="A348" s="76"/>
      <c r="B348" s="89"/>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row>
    <row r="349" spans="1:52" ht="13.5">
      <c r="A349" s="76"/>
      <c r="B349" s="89"/>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row>
    <row r="350" spans="1:52" ht="13.5">
      <c r="A350" s="76"/>
      <c r="B350" s="89"/>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row>
    <row r="351" spans="1:52" ht="13.5">
      <c r="A351" s="76"/>
      <c r="B351" s="89"/>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row>
    <row r="352" spans="1:52" ht="13.5">
      <c r="A352" s="76"/>
      <c r="B352" s="89"/>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row>
    <row r="353" spans="1:52" ht="13.5">
      <c r="A353" s="76"/>
      <c r="B353" s="89"/>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row>
    <row r="354" spans="1:52" ht="13.5">
      <c r="A354" s="76"/>
      <c r="B354" s="89"/>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row>
    <row r="355" spans="1:52" ht="13.5">
      <c r="A355" s="76"/>
      <c r="B355" s="89"/>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row>
    <row r="356" spans="1:52" ht="13.5">
      <c r="A356" s="76"/>
      <c r="B356" s="89"/>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row>
    <row r="357" spans="1:52" ht="13.5">
      <c r="A357" s="76"/>
      <c r="B357" s="89"/>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row>
    <row r="358" spans="1:52" ht="13.5">
      <c r="A358" s="76"/>
      <c r="B358" s="89"/>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row>
    <row r="359" spans="1:52" ht="13.5">
      <c r="A359" s="76"/>
      <c r="B359" s="89"/>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row>
    <row r="360" spans="1:52" ht="13.5">
      <c r="A360" s="76"/>
      <c r="B360" s="89"/>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row>
    <row r="361" spans="1:52" ht="13.5">
      <c r="A361" s="76"/>
      <c r="B361" s="89"/>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row>
    <row r="362" spans="1:52" ht="13.5">
      <c r="A362" s="76"/>
      <c r="B362" s="89"/>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row>
    <row r="363" spans="1:52" ht="13.5">
      <c r="A363" s="76"/>
      <c r="B363" s="89"/>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row>
    <row r="364" spans="1:52" ht="13.5">
      <c r="A364" s="76"/>
      <c r="B364" s="89"/>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row>
    <row r="365" spans="1:52" ht="13.5">
      <c r="A365" s="76"/>
      <c r="B365" s="89"/>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row>
    <row r="366" spans="1:52" ht="13.5">
      <c r="A366" s="76"/>
      <c r="B366" s="89"/>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row>
    <row r="367" spans="1:52" ht="13.5">
      <c r="A367" s="76"/>
      <c r="B367" s="89"/>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row>
    <row r="368" spans="1:52" ht="13.5">
      <c r="A368" s="76"/>
      <c r="B368" s="89"/>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row>
    <row r="369" spans="1:52" ht="13.5">
      <c r="A369" s="76"/>
      <c r="B369" s="89"/>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row>
    <row r="370" spans="1:52" ht="13.5">
      <c r="A370" s="76"/>
      <c r="B370" s="89"/>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row>
    <row r="371" spans="1:52" ht="13.5">
      <c r="A371" s="76"/>
      <c r="B371" s="89"/>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row>
    <row r="372" spans="1:52" ht="13.5">
      <c r="A372" s="76"/>
      <c r="B372" s="89"/>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row>
    <row r="373" spans="1:52" ht="13.5">
      <c r="A373" s="76"/>
      <c r="B373" s="89"/>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row>
    <row r="374" spans="1:52" ht="13.5">
      <c r="A374" s="76"/>
      <c r="B374" s="89"/>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row>
    <row r="375" spans="1:52" ht="13.5">
      <c r="A375" s="76"/>
      <c r="B375" s="89"/>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row>
    <row r="376" spans="1:52" ht="13.5">
      <c r="A376" s="76"/>
      <c r="B376" s="89"/>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row>
    <row r="377" spans="1:52" ht="13.5">
      <c r="A377" s="76"/>
      <c r="B377" s="89"/>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row>
    <row r="378" spans="1:52" ht="13.5">
      <c r="A378" s="76"/>
      <c r="B378" s="89"/>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row>
    <row r="379" spans="1:52" ht="13.5">
      <c r="A379" s="76"/>
      <c r="B379" s="89"/>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row>
    <row r="380" spans="1:52" ht="13.5">
      <c r="A380" s="76"/>
      <c r="B380" s="89"/>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row>
    <row r="381" spans="1:52" ht="13.5">
      <c r="A381" s="76"/>
      <c r="B381" s="89"/>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row>
    <row r="382" spans="1:52" ht="13.5">
      <c r="A382" s="76"/>
      <c r="B382" s="89"/>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row>
    <row r="383" spans="1:52" ht="13.5">
      <c r="A383" s="76"/>
      <c r="B383" s="89"/>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row>
    <row r="384" spans="1:52" ht="13.5">
      <c r="A384" s="76"/>
      <c r="B384" s="89"/>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row>
    <row r="385" spans="1:52" ht="13.5">
      <c r="A385" s="76"/>
      <c r="B385" s="89"/>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row>
    <row r="386" spans="1:52" ht="13.5">
      <c r="A386" s="76"/>
      <c r="B386" s="89"/>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row>
    <row r="387" spans="1:52" ht="13.5">
      <c r="A387" s="76"/>
      <c r="B387" s="89"/>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row>
    <row r="388" spans="1:52" ht="13.5">
      <c r="A388" s="76"/>
      <c r="B388" s="89"/>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row>
    <row r="389" spans="1:52" ht="13.5">
      <c r="A389" s="76"/>
      <c r="B389" s="89"/>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row>
    <row r="390" spans="1:52" ht="13.5">
      <c r="A390" s="76"/>
      <c r="B390" s="89"/>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row>
    <row r="391" spans="1:52" ht="13.5">
      <c r="A391" s="76"/>
      <c r="B391" s="89"/>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row>
    <row r="392" spans="1:52" ht="13.5">
      <c r="A392" s="76"/>
      <c r="B392" s="89"/>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row>
    <row r="393" spans="1:52" ht="13.5">
      <c r="A393" s="76"/>
      <c r="B393" s="89"/>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row>
    <row r="394" spans="1:52" ht="13.5">
      <c r="A394" s="76"/>
      <c r="B394" s="89"/>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row>
    <row r="395" spans="1:52" ht="13.5">
      <c r="A395" s="76"/>
      <c r="B395" s="89"/>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row>
    <row r="396" spans="1:52" ht="13.5">
      <c r="A396" s="76"/>
      <c r="B396" s="89"/>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row>
    <row r="397" spans="1:52" ht="13.5">
      <c r="A397" s="76"/>
      <c r="B397" s="89"/>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row>
    <row r="398" spans="1:52" ht="13.5">
      <c r="A398" s="76"/>
      <c r="B398" s="89"/>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row>
    <row r="399" spans="1:52" ht="13.5">
      <c r="A399" s="76"/>
      <c r="B399" s="89"/>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row>
    <row r="400" spans="1:52" ht="13.5">
      <c r="A400" s="76"/>
      <c r="B400" s="89"/>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row>
    <row r="401" spans="1:52" ht="13.5">
      <c r="A401" s="76"/>
      <c r="B401" s="89"/>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row>
    <row r="402" spans="1:52" ht="13.5">
      <c r="A402" s="76"/>
      <c r="B402" s="89"/>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row>
    <row r="403" spans="1:52" ht="13.5">
      <c r="A403" s="76"/>
      <c r="B403" s="89"/>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row>
    <row r="404" spans="1:52" ht="13.5">
      <c r="A404" s="76"/>
      <c r="B404" s="89"/>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row>
    <row r="405" spans="1:52" ht="13.5">
      <c r="A405" s="76"/>
      <c r="B405" s="89"/>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row>
    <row r="406" spans="1:52" ht="13.5">
      <c r="A406" s="76"/>
      <c r="B406" s="89"/>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row>
    <row r="407" spans="1:52" ht="13.5">
      <c r="A407" s="76"/>
      <c r="B407" s="89"/>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row>
    <row r="408" spans="1:52" ht="13.5">
      <c r="A408" s="76"/>
      <c r="B408" s="89"/>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row>
    <row r="409" spans="1:52" ht="13.5">
      <c r="A409" s="76"/>
      <c r="B409" s="89"/>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row>
    <row r="410" spans="1:52" ht="13.5">
      <c r="A410" s="76"/>
      <c r="B410" s="89"/>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row>
    <row r="411" spans="1:52" ht="13.5">
      <c r="A411" s="76"/>
      <c r="B411" s="89"/>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row>
    <row r="412" spans="1:52" ht="13.5">
      <c r="A412" s="76"/>
      <c r="B412" s="89"/>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row>
    <row r="413" spans="1:52" ht="13.5">
      <c r="A413" s="76"/>
      <c r="B413" s="89"/>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row>
    <row r="414" spans="1:52" ht="13.5">
      <c r="A414" s="76"/>
      <c r="B414" s="89"/>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row>
    <row r="415" spans="1:52" ht="13.5">
      <c r="A415" s="76"/>
      <c r="B415" s="89"/>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row>
    <row r="416" spans="1:52" ht="13.5">
      <c r="A416" s="76"/>
      <c r="B416" s="89"/>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row>
    <row r="417" spans="1:52" ht="13.5">
      <c r="A417" s="76"/>
      <c r="B417" s="89"/>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row>
    <row r="418" spans="1:52" ht="13.5">
      <c r="A418" s="76"/>
      <c r="B418" s="89"/>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row>
    <row r="419" spans="1:52" ht="13.5">
      <c r="A419" s="76"/>
      <c r="B419" s="89"/>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row>
    <row r="420" spans="1:52" ht="13.5">
      <c r="A420" s="76"/>
      <c r="B420" s="89"/>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row>
    <row r="421" spans="1:52" ht="13.5">
      <c r="A421" s="76"/>
      <c r="B421" s="89"/>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row>
    <row r="422" spans="1:52" ht="13.5">
      <c r="A422" s="76"/>
      <c r="B422" s="89"/>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row>
    <row r="423" spans="1:52" ht="13.5">
      <c r="A423" s="76"/>
      <c r="B423" s="89"/>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row>
    <row r="424" spans="1:52" ht="13.5">
      <c r="A424" s="76"/>
      <c r="B424" s="89"/>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row>
    <row r="425" spans="1:52" ht="13.5">
      <c r="A425" s="76"/>
      <c r="B425" s="89"/>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row>
    <row r="426" spans="1:52" ht="13.5">
      <c r="A426" s="76"/>
      <c r="B426" s="89"/>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row>
    <row r="427" spans="1:52" ht="13.5">
      <c r="A427" s="76"/>
      <c r="B427" s="89"/>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row>
    <row r="428" spans="1:52" ht="13.5">
      <c r="A428" s="76"/>
      <c r="B428" s="89"/>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row>
    <row r="429" spans="1:52" ht="13.5">
      <c r="A429" s="76"/>
      <c r="B429" s="89"/>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row>
    <row r="430" spans="1:52" ht="13.5">
      <c r="A430" s="76"/>
      <c r="B430" s="89"/>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row>
    <row r="431" spans="1:52" ht="13.5">
      <c r="A431" s="76"/>
      <c r="B431" s="89"/>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row>
    <row r="432" spans="1:52" ht="13.5">
      <c r="A432" s="76"/>
      <c r="B432" s="89"/>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row>
    <row r="433" spans="1:52" ht="13.5">
      <c r="A433" s="76"/>
      <c r="B433" s="89"/>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row>
    <row r="434" spans="1:52" ht="13.5">
      <c r="A434" s="76"/>
      <c r="B434" s="89"/>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row>
    <row r="435" spans="1:52" ht="13.5">
      <c r="A435" s="76"/>
      <c r="B435" s="89"/>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row>
    <row r="436" spans="1:52" ht="13.5">
      <c r="A436" s="76"/>
      <c r="B436" s="89"/>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row>
    <row r="437" spans="1:52" ht="13.5">
      <c r="A437" s="76"/>
      <c r="B437" s="89"/>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row>
    <row r="438" spans="1:52" ht="13.5">
      <c r="A438" s="76"/>
      <c r="B438" s="89"/>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row>
    <row r="439" spans="1:52" ht="13.5">
      <c r="A439" s="76"/>
      <c r="B439" s="89"/>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row>
    <row r="440" spans="1:52" ht="13.5">
      <c r="A440" s="76"/>
      <c r="B440" s="89"/>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row>
    <row r="441" spans="1:52" ht="13.5">
      <c r="A441" s="76"/>
      <c r="B441" s="89"/>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row>
    <row r="442" spans="1:52" ht="13.5">
      <c r="A442" s="76"/>
      <c r="B442" s="89"/>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row>
    <row r="443" spans="1:52" ht="13.5">
      <c r="A443" s="76"/>
      <c r="B443" s="89"/>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row>
    <row r="444" spans="1:52" ht="13.5">
      <c r="A444" s="76"/>
      <c r="B444" s="89"/>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row>
    <row r="445" spans="1:52" ht="13.5">
      <c r="A445" s="76"/>
      <c r="B445" s="89"/>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row>
    <row r="446" spans="1:52" ht="13.5">
      <c r="A446" s="76"/>
      <c r="B446" s="89"/>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row>
    <row r="447" spans="1:52" ht="13.5">
      <c r="A447" s="76"/>
      <c r="B447" s="89"/>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row>
    <row r="448" spans="1:52" ht="13.5">
      <c r="A448" s="76"/>
      <c r="B448" s="89"/>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row>
    <row r="449" spans="1:52" ht="13.5">
      <c r="A449" s="76"/>
      <c r="B449" s="89"/>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row>
    <row r="450" spans="1:52" ht="13.5">
      <c r="A450" s="76"/>
      <c r="B450" s="89"/>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row>
    <row r="451" spans="1:52" ht="13.5">
      <c r="A451" s="76"/>
      <c r="B451" s="89"/>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row>
    <row r="452" spans="1:52" ht="13.5">
      <c r="A452" s="76"/>
      <c r="B452" s="89"/>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row>
    <row r="453" spans="1:52" ht="13.5">
      <c r="A453" s="76"/>
      <c r="B453" s="89"/>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row>
    <row r="454" spans="1:52" ht="13.5">
      <c r="A454" s="76"/>
      <c r="B454" s="89"/>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row>
    <row r="455" spans="1:52" ht="13.5">
      <c r="A455" s="76"/>
      <c r="B455" s="89"/>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row>
    <row r="456" spans="1:52" ht="13.5">
      <c r="A456" s="76"/>
      <c r="B456" s="89"/>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row>
    <row r="457" spans="1:52" ht="13.5">
      <c r="A457" s="76"/>
      <c r="B457" s="89"/>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row>
    <row r="458" spans="1:52" ht="13.5">
      <c r="A458" s="76"/>
      <c r="B458" s="89"/>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row>
    <row r="459" spans="1:52" ht="13.5">
      <c r="A459" s="76"/>
      <c r="B459" s="89"/>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row>
    <row r="460" spans="1:52" ht="13.5">
      <c r="A460" s="76"/>
      <c r="B460" s="89"/>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row>
    <row r="461" spans="1:52" ht="13.5">
      <c r="A461" s="76"/>
      <c r="B461" s="89"/>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row>
    <row r="462" spans="1:52" ht="13.5">
      <c r="A462" s="76"/>
      <c r="B462" s="89"/>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row>
    <row r="463" spans="1:52" ht="13.5">
      <c r="A463" s="76"/>
      <c r="B463" s="89"/>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row>
    <row r="464" spans="1:52" ht="13.5">
      <c r="A464" s="76"/>
      <c r="B464" s="89"/>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row>
    <row r="465" spans="1:52" ht="13.5">
      <c r="A465" s="76"/>
      <c r="B465" s="89"/>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row>
    <row r="466" spans="1:52" ht="13.5">
      <c r="A466" s="76"/>
      <c r="B466" s="89"/>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row>
    <row r="467" spans="1:52" ht="13.5">
      <c r="A467" s="76"/>
      <c r="B467" s="89"/>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row>
    <row r="468" spans="1:52" ht="13.5">
      <c r="A468" s="76"/>
      <c r="B468" s="89"/>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row>
    <row r="469" spans="1:52" ht="13.5">
      <c r="A469" s="76"/>
      <c r="B469" s="89"/>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row>
    <row r="470" spans="1:52" ht="13.5">
      <c r="A470" s="76"/>
      <c r="B470" s="89"/>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row>
    <row r="471" spans="1:52" ht="13.5">
      <c r="A471" s="76"/>
      <c r="B471" s="89"/>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row>
    <row r="472" spans="1:52" ht="13.5">
      <c r="A472" s="76"/>
      <c r="B472" s="89"/>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row>
    <row r="473" spans="1:52" ht="13.5">
      <c r="A473" s="76"/>
      <c r="B473" s="89"/>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row>
    <row r="474" spans="1:52" ht="13.5">
      <c r="A474" s="76"/>
      <c r="B474" s="89"/>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row>
    <row r="475" spans="1:52" ht="13.5">
      <c r="A475" s="76"/>
      <c r="B475" s="89"/>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row>
    <row r="476" spans="1:52" ht="13.5">
      <c r="A476" s="76"/>
      <c r="B476" s="89"/>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row>
    <row r="477" spans="1:52" ht="13.5">
      <c r="A477" s="76"/>
      <c r="B477" s="89"/>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row>
    <row r="478" spans="1:52" ht="13.5">
      <c r="A478" s="76"/>
      <c r="B478" s="89"/>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row>
    <row r="479" spans="1:52" ht="13.5">
      <c r="A479" s="76"/>
      <c r="B479" s="89"/>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row>
    <row r="480" spans="1:52" ht="13.5">
      <c r="A480" s="76"/>
      <c r="B480" s="89"/>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row>
    <row r="481" spans="1:52" ht="13.5">
      <c r="A481" s="76"/>
      <c r="B481" s="89"/>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row>
    <row r="482" spans="1:52" ht="13.5">
      <c r="A482" s="76"/>
      <c r="B482" s="89"/>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row>
    <row r="483" spans="1:52" ht="13.5">
      <c r="A483" s="76"/>
      <c r="B483" s="89"/>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row>
    <row r="484" spans="1:52" ht="13.5">
      <c r="A484" s="76"/>
      <c r="B484" s="89"/>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row>
    <row r="485" spans="1:52" ht="13.5">
      <c r="A485" s="76"/>
      <c r="B485" s="89"/>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row>
    <row r="486" spans="1:52" ht="13.5">
      <c r="A486" s="76"/>
      <c r="B486" s="89"/>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row>
    <row r="487" spans="1:52" ht="13.5">
      <c r="A487" s="76"/>
      <c r="B487" s="89"/>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row>
    <row r="488" spans="1:52" ht="13.5">
      <c r="A488" s="76"/>
      <c r="B488" s="89"/>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row>
    <row r="489" spans="1:52" ht="13.5">
      <c r="A489" s="76"/>
      <c r="B489" s="89"/>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row>
    <row r="490" spans="1:52" ht="13.5">
      <c r="A490" s="76"/>
      <c r="B490" s="89"/>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row>
    <row r="491" spans="1:52" ht="13.5">
      <c r="A491" s="76"/>
      <c r="B491" s="89"/>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row>
    <row r="492" spans="1:52" ht="13.5">
      <c r="A492" s="76"/>
      <c r="B492" s="89"/>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row>
    <row r="493" spans="1:52" ht="13.5">
      <c r="A493" s="76"/>
      <c r="B493" s="89"/>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row>
    <row r="494" spans="1:52" ht="13.5">
      <c r="A494" s="76"/>
      <c r="B494" s="89"/>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row>
    <row r="495" spans="1:52" ht="13.5">
      <c r="A495" s="76"/>
      <c r="B495" s="89"/>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row>
    <row r="496" spans="1:52" ht="13.5">
      <c r="A496" s="76"/>
      <c r="B496" s="89"/>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row>
    <row r="497" spans="1:52" ht="13.5">
      <c r="A497" s="76"/>
      <c r="B497" s="89"/>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row>
    <row r="498" spans="1:52" ht="13.5">
      <c r="A498" s="76"/>
      <c r="B498" s="89"/>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row>
    <row r="499" spans="1:52" ht="13.5">
      <c r="A499" s="76"/>
      <c r="B499" s="89"/>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row>
    <row r="500" spans="1:52" ht="13.5">
      <c r="A500" s="76"/>
      <c r="B500" s="89"/>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row>
    <row r="501" spans="1:52" ht="13.5">
      <c r="A501" s="76"/>
      <c r="B501" s="89"/>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row>
    <row r="502" spans="1:52" ht="13.5">
      <c r="A502" s="76"/>
      <c r="B502" s="89"/>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row>
    <row r="503" spans="1:52" ht="13.5">
      <c r="A503" s="76"/>
      <c r="B503" s="89"/>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row>
    <row r="504" spans="1:52" ht="13.5">
      <c r="A504" s="76"/>
      <c r="B504" s="89"/>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row>
    <row r="505" spans="1:52" ht="13.5">
      <c r="A505" s="76"/>
      <c r="B505" s="89"/>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row>
    <row r="506" spans="1:52" ht="13.5">
      <c r="A506" s="76"/>
      <c r="B506" s="89"/>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row>
    <row r="507" spans="1:52" ht="13.5">
      <c r="A507" s="76"/>
      <c r="B507" s="89"/>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row>
    <row r="508" spans="1:52" ht="13.5">
      <c r="A508" s="76"/>
      <c r="B508" s="89"/>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row>
    <row r="509" spans="1:52" ht="13.5">
      <c r="A509" s="76"/>
      <c r="B509" s="89"/>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row>
    <row r="510" spans="1:52" ht="13.5">
      <c r="A510" s="76"/>
      <c r="B510" s="89"/>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row>
    <row r="511" spans="1:52" ht="13.5">
      <c r="A511" s="76"/>
      <c r="B511" s="89"/>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row>
    <row r="512" spans="1:52" ht="13.5">
      <c r="A512" s="76"/>
      <c r="B512" s="89"/>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row>
    <row r="513" spans="1:52" ht="13.5">
      <c r="A513" s="76"/>
      <c r="B513" s="89"/>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row>
    <row r="514" spans="1:52" ht="13.5">
      <c r="A514" s="76"/>
      <c r="B514" s="89"/>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row>
    <row r="515" spans="1:52" ht="13.5">
      <c r="A515" s="76"/>
      <c r="B515" s="89"/>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row>
    <row r="516" spans="1:52" ht="13.5">
      <c r="A516" s="76"/>
      <c r="B516" s="89"/>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row>
    <row r="517" spans="1:52" ht="13.5">
      <c r="A517" s="76"/>
      <c r="B517" s="89"/>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row>
    <row r="518" spans="1:52" ht="13.5">
      <c r="A518" s="76"/>
      <c r="B518" s="89"/>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row>
    <row r="519" spans="1:52" ht="13.5">
      <c r="A519" s="76"/>
      <c r="B519" s="89"/>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row>
    <row r="520" spans="1:52" ht="13.5">
      <c r="A520" s="76"/>
      <c r="B520" s="89"/>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row>
    <row r="521" spans="1:52" ht="13.5">
      <c r="A521" s="76"/>
      <c r="B521" s="89"/>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row>
    <row r="522" spans="1:52" ht="13.5">
      <c r="A522" s="76"/>
      <c r="B522" s="89"/>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row>
    <row r="523" spans="1:52" ht="13.5">
      <c r="A523" s="76"/>
      <c r="B523" s="89"/>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row>
    <row r="524" spans="1:52" ht="13.5">
      <c r="A524" s="76"/>
      <c r="B524" s="89"/>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row>
    <row r="525" spans="1:52" ht="13.5">
      <c r="A525" s="76"/>
      <c r="B525" s="89"/>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row>
    <row r="526" spans="1:52" ht="13.5">
      <c r="A526" s="76"/>
      <c r="B526" s="89"/>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row>
    <row r="527" spans="1:52" ht="13.5">
      <c r="A527" s="76"/>
      <c r="B527" s="89"/>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row>
    <row r="528" spans="1:52" ht="13.5">
      <c r="A528" s="76"/>
      <c r="B528" s="89"/>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row>
    <row r="529" spans="1:52" ht="13.5">
      <c r="A529" s="76"/>
      <c r="B529" s="89"/>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row>
    <row r="530" spans="1:52" ht="13.5">
      <c r="A530" s="76"/>
      <c r="B530" s="89"/>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row>
    <row r="531" spans="1:52" ht="13.5">
      <c r="A531" s="76"/>
      <c r="B531" s="89"/>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row>
    <row r="532" spans="1:52" ht="13.5">
      <c r="A532" s="76"/>
      <c r="B532" s="89"/>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row>
    <row r="533" spans="1:52" ht="13.5">
      <c r="A533" s="76"/>
      <c r="B533" s="89"/>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row>
    <row r="534" spans="1:52" ht="13.5">
      <c r="A534" s="76"/>
      <c r="B534" s="89"/>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row>
    <row r="535" spans="1:52" ht="13.5">
      <c r="A535" s="76"/>
      <c r="B535" s="89"/>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row>
    <row r="536" spans="1:52" ht="13.5">
      <c r="A536" s="76"/>
      <c r="B536" s="89"/>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row>
    <row r="537" spans="1:52" ht="13.5">
      <c r="A537" s="76"/>
      <c r="B537" s="89"/>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row>
    <row r="538" spans="1:52" ht="13.5">
      <c r="A538" s="76"/>
      <c r="B538" s="89"/>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row>
    <row r="539" spans="1:52" ht="13.5">
      <c r="A539" s="76"/>
      <c r="B539" s="89"/>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row>
    <row r="540" spans="1:52" ht="13.5">
      <c r="A540" s="76"/>
      <c r="B540" s="89"/>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row>
    <row r="541" spans="1:52" ht="13.5">
      <c r="A541" s="76"/>
      <c r="B541" s="89"/>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row>
    <row r="542" spans="1:52" ht="13.5">
      <c r="A542" s="76"/>
      <c r="B542" s="89"/>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row>
    <row r="543" spans="1:52" ht="13.5">
      <c r="A543" s="76"/>
      <c r="B543" s="89"/>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row>
    <row r="544" spans="1:52" ht="13.5">
      <c r="A544" s="76"/>
      <c r="B544" s="89"/>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row>
    <row r="545" spans="1:52" ht="13.5">
      <c r="A545" s="76"/>
      <c r="B545" s="89"/>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row>
    <row r="546" spans="1:52" ht="13.5">
      <c r="A546" s="76"/>
      <c r="B546" s="89"/>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row>
    <row r="547" spans="1:52" ht="13.5">
      <c r="A547" s="76"/>
      <c r="B547" s="89"/>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row>
    <row r="548" spans="1:52" ht="13.5">
      <c r="A548" s="76"/>
      <c r="B548" s="89"/>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row>
    <row r="549" spans="1:52" ht="13.5">
      <c r="A549" s="76"/>
      <c r="B549" s="89"/>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row>
    <row r="550" spans="1:52" ht="13.5">
      <c r="A550" s="76"/>
      <c r="B550" s="89"/>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row>
    <row r="551" spans="1:52" ht="13.5">
      <c r="A551" s="76"/>
      <c r="B551" s="89"/>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row>
    <row r="552" spans="1:52" ht="13.5">
      <c r="A552" s="76"/>
      <c r="B552" s="89"/>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row>
    <row r="553" spans="1:52" ht="13.5">
      <c r="A553" s="76"/>
      <c r="B553" s="89"/>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row>
    <row r="554" spans="1:52" ht="13.5">
      <c r="A554" s="76"/>
      <c r="B554" s="89"/>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row>
    <row r="555" spans="1:52" ht="13.5">
      <c r="A555" s="76"/>
      <c r="B555" s="89"/>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row>
    <row r="556" spans="1:52" ht="13.5">
      <c r="A556" s="76"/>
      <c r="B556" s="89"/>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row>
    <row r="557" spans="1:52" ht="13.5">
      <c r="A557" s="76"/>
      <c r="B557" s="89"/>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row>
    <row r="558" spans="1:52" ht="13.5">
      <c r="A558" s="76"/>
      <c r="B558" s="89"/>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row>
    <row r="559" spans="1:52" ht="13.5">
      <c r="A559" s="76"/>
      <c r="B559" s="89"/>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row>
    <row r="560" spans="1:52" ht="13.5">
      <c r="A560" s="76"/>
      <c r="B560" s="89"/>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row>
    <row r="561" spans="1:52" ht="13.5">
      <c r="A561" s="76"/>
      <c r="B561" s="89"/>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row>
    <row r="562" spans="1:52" ht="13.5">
      <c r="A562" s="76"/>
      <c r="B562" s="89"/>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row>
    <row r="563" spans="1:52" ht="13.5">
      <c r="A563" s="76"/>
      <c r="B563" s="89"/>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row>
    <row r="564" spans="1:52" ht="13.5">
      <c r="A564" s="76"/>
      <c r="B564" s="89"/>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row>
    <row r="565" spans="1:52" ht="13.5">
      <c r="A565" s="76"/>
      <c r="B565" s="89"/>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row>
    <row r="566" spans="1:52" ht="13.5">
      <c r="A566" s="76"/>
      <c r="B566" s="89"/>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row>
    <row r="567" spans="1:52" ht="13.5">
      <c r="A567" s="76"/>
      <c r="B567" s="89"/>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row>
    <row r="568" spans="1:52" ht="13.5">
      <c r="A568" s="76"/>
      <c r="B568" s="89"/>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row>
    <row r="569" spans="1:52" ht="13.5">
      <c r="A569" s="76"/>
      <c r="B569" s="89"/>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row>
    <row r="570" spans="1:52" ht="13.5">
      <c r="A570" s="76"/>
      <c r="B570" s="89"/>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row>
    <row r="571" spans="1:52" ht="13.5">
      <c r="A571" s="76"/>
      <c r="B571" s="89"/>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row>
    <row r="572" spans="1:52" ht="13.5">
      <c r="A572" s="76"/>
      <c r="B572" s="89"/>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row>
    <row r="573" spans="1:52" ht="13.5">
      <c r="A573" s="76"/>
      <c r="B573" s="89"/>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row>
    <row r="574" spans="1:52" ht="13.5">
      <c r="A574" s="76"/>
      <c r="B574" s="89"/>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row>
    <row r="575" spans="1:52" ht="13.5">
      <c r="A575" s="76"/>
      <c r="B575" s="89"/>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row>
    <row r="576" spans="1:52" ht="13.5">
      <c r="A576" s="76"/>
      <c r="B576" s="89"/>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row>
    <row r="577" spans="1:52" ht="13.5">
      <c r="A577" s="76"/>
      <c r="B577" s="89"/>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row>
    <row r="578" spans="1:52" ht="13.5">
      <c r="A578" s="76"/>
      <c r="B578" s="89"/>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row>
    <row r="579" spans="1:52" ht="13.5">
      <c r="A579" s="76"/>
      <c r="B579" s="89"/>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row>
    <row r="580" spans="1:52" ht="13.5">
      <c r="A580" s="76"/>
      <c r="B580" s="89"/>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row>
    <row r="581" spans="1:52" ht="13.5">
      <c r="A581" s="76"/>
      <c r="B581" s="89"/>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row>
    <row r="582" spans="1:52" ht="13.5">
      <c r="A582" s="76"/>
      <c r="B582" s="89"/>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row>
    <row r="583" spans="1:52" ht="13.5">
      <c r="A583" s="76"/>
      <c r="B583" s="89"/>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row>
    <row r="584" spans="1:52" ht="13.5">
      <c r="A584" s="76"/>
      <c r="B584" s="89"/>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row>
    <row r="585" spans="1:52" ht="13.5">
      <c r="A585" s="76"/>
      <c r="B585" s="89"/>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row>
    <row r="586" spans="1:52" ht="13.5">
      <c r="A586" s="76"/>
      <c r="B586" s="89"/>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row>
    <row r="587" spans="1:52" ht="13.5">
      <c r="A587" s="76"/>
      <c r="B587" s="89"/>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row>
    <row r="588" spans="1:52" ht="13.5">
      <c r="A588" s="76"/>
      <c r="B588" s="89"/>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row>
    <row r="589" spans="1:52" ht="13.5">
      <c r="A589" s="76"/>
      <c r="B589" s="89"/>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row>
    <row r="590" spans="1:52" ht="13.5">
      <c r="A590" s="76"/>
      <c r="B590" s="89"/>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row>
    <row r="591" spans="1:52" ht="13.5">
      <c r="A591" s="76"/>
      <c r="B591" s="89"/>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row>
    <row r="592" spans="1:52" ht="13.5">
      <c r="A592" s="76"/>
      <c r="B592" s="89"/>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row>
    <row r="593" spans="1:52" ht="13.5">
      <c r="A593" s="76"/>
      <c r="B593" s="89"/>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row>
    <row r="594" spans="1:52" ht="13.5">
      <c r="A594" s="76"/>
      <c r="B594" s="89"/>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row>
    <row r="595" spans="1:52" ht="13.5">
      <c r="A595" s="76"/>
      <c r="B595" s="89"/>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row>
    <row r="596" spans="1:52" ht="13.5">
      <c r="A596" s="76"/>
      <c r="B596" s="89"/>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row>
    <row r="597" spans="1:52" ht="13.5">
      <c r="A597" s="76"/>
      <c r="B597" s="89"/>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row>
    <row r="598" spans="1:52" ht="13.5">
      <c r="A598" s="76"/>
      <c r="B598" s="89"/>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row>
    <row r="599" spans="1:52" ht="13.5">
      <c r="A599" s="76"/>
      <c r="B599" s="89"/>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row>
    <row r="600" spans="1:52" ht="13.5">
      <c r="A600" s="76"/>
      <c r="B600" s="89"/>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row>
    <row r="601" spans="1:52" ht="13.5">
      <c r="A601" s="76"/>
      <c r="B601" s="89"/>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row>
    <row r="602" spans="1:52" ht="13.5">
      <c r="A602" s="76"/>
      <c r="B602" s="89"/>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row>
    <row r="603" spans="1:52" ht="13.5">
      <c r="A603" s="76"/>
      <c r="B603" s="89"/>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row>
    <row r="604" spans="1:52" ht="13.5">
      <c r="A604" s="76"/>
      <c r="B604" s="89"/>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row>
    <row r="605" spans="1:52" ht="13.5">
      <c r="A605" s="76"/>
      <c r="B605" s="89"/>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row>
    <row r="606" spans="1:52" ht="13.5">
      <c r="A606" s="76"/>
      <c r="B606" s="89"/>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row>
    <row r="607" spans="1:52" ht="13.5">
      <c r="A607" s="76"/>
      <c r="B607" s="89"/>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row>
    <row r="608" spans="1:52" ht="13.5">
      <c r="A608" s="76"/>
      <c r="B608" s="89"/>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row>
    <row r="609" spans="1:52" ht="13.5">
      <c r="A609" s="76"/>
      <c r="B609" s="89"/>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row>
    <row r="610" spans="1:52" ht="13.5">
      <c r="A610" s="76"/>
      <c r="B610" s="89"/>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row>
    <row r="611" spans="1:52" ht="13.5">
      <c r="A611" s="76"/>
      <c r="B611" s="89"/>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row>
    <row r="612" spans="1:52" ht="13.5">
      <c r="A612" s="76"/>
      <c r="B612" s="89"/>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row>
    <row r="613" spans="1:52" ht="13.5">
      <c r="A613" s="76"/>
      <c r="B613" s="89"/>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row>
    <row r="614" spans="1:52" ht="13.5">
      <c r="A614" s="76"/>
      <c r="B614" s="89"/>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row>
    <row r="615" spans="1:52" ht="13.5">
      <c r="A615" s="76"/>
      <c r="B615" s="89"/>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row>
    <row r="616" spans="1:52" ht="13.5">
      <c r="A616" s="76"/>
      <c r="B616" s="89"/>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row>
    <row r="617" spans="1:52" ht="13.5">
      <c r="A617" s="76"/>
      <c r="B617" s="89"/>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row>
    <row r="618" spans="1:52" ht="13.5">
      <c r="A618" s="76"/>
      <c r="B618" s="89"/>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row>
    <row r="619" spans="1:52" ht="13.5">
      <c r="A619" s="76"/>
      <c r="B619" s="89"/>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row>
    <row r="620" spans="1:52" ht="13.5">
      <c r="A620" s="76"/>
      <c r="B620" s="89"/>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row>
    <row r="621" spans="1:52" ht="13.5">
      <c r="A621" s="76"/>
      <c r="B621" s="89"/>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row>
    <row r="622" spans="1:52" ht="13.5">
      <c r="A622" s="76"/>
      <c r="B622" s="89"/>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row>
    <row r="623" spans="1:52" ht="13.5">
      <c r="A623" s="76"/>
      <c r="B623" s="89"/>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row>
    <row r="624" spans="1:52" ht="13.5">
      <c r="A624" s="76"/>
      <c r="B624" s="89"/>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row>
    <row r="625" spans="1:52" ht="13.5">
      <c r="A625" s="76"/>
      <c r="B625" s="89"/>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row>
    <row r="626" spans="1:52" ht="13.5">
      <c r="A626" s="76"/>
      <c r="B626" s="89"/>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row>
    <row r="627" spans="1:52" ht="13.5">
      <c r="A627" s="76"/>
      <c r="B627" s="89"/>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row>
    <row r="628" spans="1:52" ht="13.5">
      <c r="A628" s="76"/>
      <c r="B628" s="89"/>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row>
    <row r="629" spans="1:52" ht="13.5">
      <c r="A629" s="76"/>
      <c r="B629" s="89"/>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row>
    <row r="630" spans="1:52" ht="13.5">
      <c r="A630" s="76"/>
      <c r="B630" s="89"/>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row>
    <row r="631" spans="1:52" ht="13.5">
      <c r="A631" s="76"/>
      <c r="B631" s="89"/>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row>
    <row r="632" spans="1:52" ht="13.5">
      <c r="A632" s="76"/>
      <c r="B632" s="89"/>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row>
    <row r="633" spans="1:52" ht="13.5">
      <c r="A633" s="76"/>
      <c r="B633" s="89"/>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row>
    <row r="634" spans="1:52" ht="13.5">
      <c r="A634" s="76"/>
      <c r="B634" s="89"/>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row>
    <row r="635" spans="1:52" ht="13.5">
      <c r="A635" s="76"/>
      <c r="B635" s="89"/>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row>
    <row r="636" spans="1:52" ht="13.5">
      <c r="A636" s="76"/>
      <c r="B636" s="89"/>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row>
    <row r="637" spans="1:52" ht="13.5">
      <c r="A637" s="76"/>
      <c r="B637" s="89"/>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row>
    <row r="638" spans="1:52" ht="13.5">
      <c r="A638" s="76"/>
      <c r="B638" s="89"/>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row>
    <row r="639" spans="1:52" ht="13.5">
      <c r="A639" s="76"/>
      <c r="B639" s="89"/>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row>
    <row r="640" spans="1:52" ht="13.5">
      <c r="A640" s="76"/>
      <c r="B640" s="89"/>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row>
    <row r="641" spans="1:52" ht="13.5">
      <c r="A641" s="76"/>
      <c r="B641" s="89"/>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row>
    <row r="642" spans="1:52" ht="13.5">
      <c r="A642" s="76"/>
      <c r="B642" s="89"/>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row>
    <row r="643" spans="1:52" ht="13.5">
      <c r="A643" s="76"/>
      <c r="B643" s="89"/>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row>
    <row r="644" spans="1:52" ht="13.5">
      <c r="A644" s="76"/>
      <c r="B644" s="89"/>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row>
    <row r="645" spans="1:52" ht="13.5">
      <c r="A645" s="76"/>
      <c r="B645" s="89"/>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row>
    <row r="646" spans="1:52" ht="13.5">
      <c r="A646" s="76"/>
      <c r="B646" s="89"/>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row>
    <row r="647" spans="1:52" ht="13.5">
      <c r="A647" s="76"/>
      <c r="B647" s="89"/>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row>
    <row r="648" spans="1:52" ht="13.5">
      <c r="A648" s="76"/>
      <c r="B648" s="89"/>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row>
    <row r="649" spans="1:52" ht="13.5">
      <c r="A649" s="76"/>
      <c r="B649" s="89"/>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row>
    <row r="650" spans="1:52" ht="13.5">
      <c r="A650" s="76"/>
      <c r="B650" s="89"/>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row>
    <row r="651" spans="1:52" ht="13.5">
      <c r="A651" s="76"/>
      <c r="B651" s="89"/>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row>
    <row r="652" spans="1:52" ht="13.5">
      <c r="A652" s="76"/>
      <c r="B652" s="89"/>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row>
    <row r="653" spans="1:52" ht="13.5">
      <c r="A653" s="76"/>
      <c r="B653" s="89"/>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row>
    <row r="654" spans="1:52" ht="13.5">
      <c r="A654" s="76"/>
      <c r="B654" s="89"/>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row>
    <row r="655" spans="1:52" ht="13.5">
      <c r="A655" s="76"/>
      <c r="B655" s="89"/>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row>
    <row r="656" spans="1:52" ht="13.5">
      <c r="A656" s="76"/>
      <c r="B656" s="89"/>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row>
    <row r="657" spans="1:52" ht="13.5">
      <c r="A657" s="76"/>
      <c r="B657" s="89"/>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row>
    <row r="658" spans="1:52" ht="13.5">
      <c r="A658" s="76"/>
      <c r="B658" s="89"/>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row>
    <row r="659" spans="1:52" ht="13.5">
      <c r="A659" s="76"/>
      <c r="B659" s="89"/>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row>
    <row r="660" spans="1:52" ht="13.5">
      <c r="A660" s="76"/>
      <c r="B660" s="89"/>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row>
    <row r="661" spans="1:52" ht="13.5">
      <c r="A661" s="76"/>
      <c r="B661" s="89"/>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row>
    <row r="662" spans="1:52" ht="13.5">
      <c r="A662" s="76"/>
      <c r="B662" s="89"/>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row>
    <row r="663" spans="1:52" ht="13.5">
      <c r="A663" s="76"/>
      <c r="B663" s="89"/>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row>
    <row r="664" spans="1:52" ht="13.5">
      <c r="A664" s="76"/>
      <c r="B664" s="89"/>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row>
    <row r="665" spans="1:52" ht="13.5">
      <c r="A665" s="76"/>
      <c r="B665" s="89"/>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row>
    <row r="666" spans="1:52" ht="13.5">
      <c r="A666" s="76"/>
      <c r="B666" s="89"/>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row>
    <row r="667" spans="1:52" ht="13.5">
      <c r="A667" s="76"/>
      <c r="B667" s="89"/>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row>
    <row r="668" spans="1:52" ht="13.5">
      <c r="A668" s="76"/>
      <c r="B668" s="89"/>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row>
    <row r="669" spans="1:52" ht="13.5">
      <c r="A669" s="76"/>
      <c r="B669" s="89"/>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row>
    <row r="670" spans="1:52" ht="13.5">
      <c r="A670" s="76"/>
      <c r="B670" s="89"/>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row>
    <row r="671" spans="1:52" ht="13.5">
      <c r="A671" s="76"/>
      <c r="B671" s="89"/>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row>
    <row r="672" spans="1:52" ht="13.5">
      <c r="A672" s="76"/>
      <c r="B672" s="89"/>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row>
    <row r="673" spans="1:52" ht="13.5">
      <c r="A673" s="76"/>
      <c r="B673" s="89"/>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row>
    <row r="674" spans="1:52" ht="13.5">
      <c r="A674" s="76"/>
      <c r="B674" s="89"/>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row>
    <row r="675" spans="1:52" ht="13.5">
      <c r="A675" s="76"/>
      <c r="B675" s="89"/>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row>
    <row r="676" spans="1:52" ht="13.5">
      <c r="A676" s="76"/>
      <c r="B676" s="89"/>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row>
    <row r="677" spans="1:52" ht="13.5">
      <c r="A677" s="76"/>
      <c r="B677" s="89"/>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row>
    <row r="678" spans="1:52" ht="13.5">
      <c r="A678" s="76"/>
      <c r="B678" s="89"/>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row>
    <row r="679" spans="1:52" ht="13.5">
      <c r="A679" s="76"/>
      <c r="B679" s="89"/>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row>
    <row r="680" spans="1:52" ht="13.5">
      <c r="A680" s="76"/>
      <c r="B680" s="89"/>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row>
    <row r="681" spans="1:52" ht="13.5">
      <c r="A681" s="76"/>
      <c r="B681" s="89"/>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row>
    <row r="682" spans="1:52" ht="13.5">
      <c r="A682" s="76"/>
      <c r="B682" s="89"/>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row>
    <row r="683" spans="1:52" ht="13.5">
      <c r="A683" s="76"/>
      <c r="B683" s="89"/>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row>
    <row r="684" spans="1:52" ht="13.5">
      <c r="A684" s="76"/>
      <c r="B684" s="89"/>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row>
    <row r="685" spans="1:52" ht="13.5">
      <c r="A685" s="76"/>
      <c r="B685" s="89"/>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row>
    <row r="686" spans="1:52" ht="13.5">
      <c r="A686" s="76"/>
      <c r="B686" s="89"/>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row>
    <row r="687" spans="1:52" ht="13.5">
      <c r="A687" s="76"/>
      <c r="B687" s="89"/>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row>
    <row r="688" spans="1:52" ht="13.5">
      <c r="A688" s="76"/>
      <c r="B688" s="89"/>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row>
    <row r="689" spans="1:52" ht="13.5">
      <c r="A689" s="76"/>
      <c r="B689" s="89"/>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row>
    <row r="690" spans="1:52" ht="13.5">
      <c r="A690" s="76"/>
      <c r="B690" s="89"/>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row>
    <row r="691" spans="1:52" ht="13.5">
      <c r="A691" s="76"/>
      <c r="B691" s="89"/>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row>
    <row r="692" spans="1:52" ht="13.5">
      <c r="A692" s="76"/>
      <c r="B692" s="89"/>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row>
    <row r="693" spans="1:52" ht="13.5">
      <c r="A693" s="76"/>
      <c r="B693" s="89"/>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row>
    <row r="694" spans="1:52" ht="13.5">
      <c r="A694" s="76"/>
      <c r="B694" s="89"/>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row>
    <row r="695" spans="1:52" ht="13.5">
      <c r="A695" s="76"/>
      <c r="B695" s="89"/>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row>
    <row r="696" spans="1:52" ht="13.5">
      <c r="A696" s="76"/>
      <c r="B696" s="89"/>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row>
    <row r="697" spans="1:52" ht="13.5">
      <c r="A697" s="76"/>
      <c r="B697" s="89"/>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row>
    <row r="698" spans="1:52" ht="13.5">
      <c r="A698" s="76"/>
      <c r="B698" s="89"/>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row>
    <row r="699" spans="1:52" ht="13.5">
      <c r="A699" s="76"/>
      <c r="B699" s="89"/>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row>
    <row r="700" spans="1:52" ht="13.5">
      <c r="A700" s="76"/>
      <c r="B700" s="89"/>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row>
    <row r="701" spans="1:52" ht="13.5">
      <c r="A701" s="76"/>
      <c r="B701" s="89"/>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row>
    <row r="702" spans="1:52" ht="13.5">
      <c r="A702" s="76"/>
      <c r="B702" s="89"/>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row>
    <row r="703" spans="1:52" ht="13.5">
      <c r="A703" s="76"/>
      <c r="B703" s="89"/>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row>
    <row r="704" spans="1:52" ht="13.5">
      <c r="A704" s="76"/>
      <c r="B704" s="89"/>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row>
    <row r="705" spans="1:52" ht="13.5">
      <c r="A705" s="76"/>
      <c r="B705" s="89"/>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row>
    <row r="706" spans="1:52" ht="13.5">
      <c r="A706" s="76"/>
      <c r="B706" s="89"/>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row>
    <row r="707" spans="1:52" ht="13.5">
      <c r="A707" s="76"/>
      <c r="B707" s="89"/>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row>
    <row r="708" spans="1:52" ht="13.5">
      <c r="A708" s="76"/>
      <c r="B708" s="89"/>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row>
    <row r="709" spans="1:52" ht="13.5">
      <c r="A709" s="76"/>
      <c r="B709" s="89"/>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row>
    <row r="710" spans="1:52" ht="13.5">
      <c r="A710" s="76"/>
      <c r="B710" s="89"/>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row>
    <row r="711" spans="1:52" ht="13.5">
      <c r="A711" s="76"/>
      <c r="B711" s="89"/>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row>
    <row r="712" spans="1:52" ht="13.5">
      <c r="A712" s="76"/>
      <c r="B712" s="89"/>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row>
    <row r="713" spans="1:52" ht="13.5">
      <c r="A713" s="76"/>
      <c r="B713" s="89"/>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row>
    <row r="714" spans="1:52" ht="13.5">
      <c r="A714" s="76"/>
      <c r="B714" s="89"/>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row>
    <row r="715" spans="1:52" ht="13.5">
      <c r="A715" s="76"/>
      <c r="B715" s="89"/>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row>
    <row r="716" spans="1:52" ht="13.5">
      <c r="A716" s="76"/>
      <c r="B716" s="89"/>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row>
    <row r="717" spans="1:52" ht="13.5">
      <c r="A717" s="76"/>
      <c r="B717" s="89"/>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row>
    <row r="718" spans="1:52" ht="13.5">
      <c r="A718" s="76"/>
      <c r="B718" s="89"/>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row>
    <row r="719" spans="1:52" ht="13.5">
      <c r="A719" s="76"/>
      <c r="B719" s="89"/>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row>
    <row r="720" spans="1:52" ht="13.5">
      <c r="A720" s="76"/>
      <c r="B720" s="89"/>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row>
    <row r="721" spans="1:52" ht="13.5">
      <c r="A721" s="76"/>
      <c r="B721" s="89"/>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row>
    <row r="722" spans="1:52" ht="13.5">
      <c r="A722" s="76"/>
      <c r="B722" s="89"/>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row>
    <row r="723" spans="1:52" ht="13.5">
      <c r="A723" s="76"/>
      <c r="B723" s="89"/>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row>
    <row r="724" spans="1:52" ht="13.5">
      <c r="A724" s="76"/>
      <c r="B724" s="89"/>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row>
    <row r="725" spans="1:52" ht="13.5">
      <c r="A725" s="76"/>
      <c r="B725" s="89"/>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row>
    <row r="726" spans="1:52" ht="13.5">
      <c r="A726" s="76"/>
      <c r="B726" s="89"/>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row>
    <row r="727" spans="1:52" ht="13.5">
      <c r="A727" s="76"/>
      <c r="B727" s="89"/>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row>
    <row r="728" spans="1:52" ht="13.5">
      <c r="A728" s="76"/>
      <c r="B728" s="89"/>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row>
    <row r="729" spans="1:52" ht="13.5">
      <c r="A729" s="76"/>
      <c r="B729" s="89"/>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row>
    <row r="730" spans="1:52" ht="13.5">
      <c r="A730" s="76"/>
      <c r="B730" s="89"/>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row>
    <row r="731" spans="1:52" ht="13.5">
      <c r="A731" s="76"/>
      <c r="B731" s="89"/>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row>
    <row r="732" spans="1:52" ht="13.5">
      <c r="A732" s="76"/>
      <c r="B732" s="89"/>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row>
    <row r="733" spans="1:52" ht="13.5">
      <c r="A733" s="76"/>
      <c r="B733" s="89"/>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row>
    <row r="734" spans="1:52" ht="13.5">
      <c r="A734" s="76"/>
      <c r="B734" s="89"/>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row>
    <row r="735" spans="1:52" ht="13.5">
      <c r="A735" s="76"/>
      <c r="B735" s="89"/>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row>
    <row r="736" spans="1:52" ht="13.5">
      <c r="A736" s="76"/>
      <c r="B736" s="89"/>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row>
    <row r="737" spans="1:52" ht="13.5">
      <c r="A737" s="76"/>
      <c r="B737" s="89"/>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row>
    <row r="738" spans="1:52" ht="13.5">
      <c r="A738" s="76"/>
      <c r="B738" s="89"/>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row>
    <row r="739" spans="1:52" ht="13.5">
      <c r="A739" s="76"/>
      <c r="B739" s="89"/>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row>
    <row r="740" spans="1:52" ht="13.5">
      <c r="A740" s="76"/>
      <c r="B740" s="89"/>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row>
    <row r="741" spans="1:52" ht="13.5">
      <c r="A741" s="76"/>
      <c r="B741" s="89"/>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row>
    <row r="742" spans="1:52" ht="13.5">
      <c r="A742" s="76"/>
      <c r="B742" s="89"/>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row>
    <row r="743" spans="1:52" ht="13.5">
      <c r="A743" s="76"/>
      <c r="B743" s="89"/>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row>
    <row r="744" spans="1:52" ht="13.5">
      <c r="A744" s="76"/>
      <c r="B744" s="89"/>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row>
    <row r="745" spans="1:52" ht="13.5">
      <c r="A745" s="76"/>
      <c r="B745" s="89"/>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row>
    <row r="746" spans="1:52" ht="13.5">
      <c r="A746" s="76"/>
      <c r="B746" s="89"/>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row>
    <row r="747" spans="1:52" ht="13.5">
      <c r="A747" s="76"/>
      <c r="B747" s="89"/>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row>
    <row r="748" spans="1:52" ht="13.5">
      <c r="A748" s="76"/>
      <c r="B748" s="89"/>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row>
    <row r="749" spans="1:52" ht="13.5">
      <c r="A749" s="76"/>
      <c r="B749" s="89"/>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row>
    <row r="750" spans="1:52" ht="13.5">
      <c r="A750" s="76"/>
      <c r="B750" s="89"/>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row>
    <row r="751" spans="1:52" ht="13.5">
      <c r="A751" s="76"/>
      <c r="B751" s="89"/>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row>
    <row r="752" spans="1:52" ht="13.5">
      <c r="A752" s="76"/>
      <c r="B752" s="89"/>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row>
    <row r="753" spans="1:52" ht="13.5">
      <c r="A753" s="76"/>
      <c r="B753" s="89"/>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row>
    <row r="754" spans="1:52" ht="13.5">
      <c r="A754" s="76"/>
      <c r="B754" s="89"/>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row>
    <row r="755" spans="1:52" ht="13.5">
      <c r="A755" s="76"/>
      <c r="B755" s="89"/>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row>
    <row r="756" spans="1:52" ht="13.5">
      <c r="A756" s="76"/>
      <c r="B756" s="89"/>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row>
    <row r="757" spans="1:52" ht="13.5">
      <c r="A757" s="76"/>
      <c r="B757" s="89"/>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row>
    <row r="758" spans="1:52" ht="13.5">
      <c r="A758" s="76"/>
      <c r="B758" s="89"/>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row>
    <row r="759" spans="1:52" ht="13.5">
      <c r="A759" s="76"/>
      <c r="B759" s="89"/>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row>
    <row r="760" spans="1:52" ht="13.5">
      <c r="A760" s="76"/>
      <c r="B760" s="89"/>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row>
    <row r="761" spans="1:52" ht="13.5">
      <c r="A761" s="76"/>
      <c r="B761" s="89"/>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row>
    <row r="762" spans="1:52" ht="13.5">
      <c r="A762" s="76"/>
      <c r="B762" s="89"/>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row>
    <row r="763" spans="1:52" ht="13.5">
      <c r="A763" s="76"/>
      <c r="B763" s="89"/>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row>
    <row r="764" spans="1:52" ht="13.5">
      <c r="A764" s="76"/>
      <c r="B764" s="89"/>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row>
    <row r="765" spans="1:52" ht="13.5">
      <c r="A765" s="76"/>
      <c r="B765" s="89"/>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row>
    <row r="766" spans="1:52" ht="13.5">
      <c r="A766" s="76"/>
      <c r="B766" s="89"/>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row>
    <row r="767" spans="1:52" ht="13.5">
      <c r="A767" s="76"/>
      <c r="B767" s="89"/>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row>
    <row r="768" spans="1:52" ht="13.5">
      <c r="A768" s="76"/>
      <c r="B768" s="89"/>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row>
    <row r="769" spans="1:52" ht="13.5">
      <c r="A769" s="76"/>
      <c r="B769" s="89"/>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row>
    <row r="770" spans="1:52" ht="13.5">
      <c r="A770" s="76"/>
      <c r="B770" s="89"/>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row>
    <row r="771" spans="1:52" ht="13.5">
      <c r="A771" s="76"/>
      <c r="B771" s="89"/>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row>
    <row r="772" spans="1:52" ht="13.5">
      <c r="A772" s="76"/>
      <c r="B772" s="89"/>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row>
    <row r="773" spans="1:52" ht="13.5">
      <c r="A773" s="76"/>
      <c r="B773" s="89"/>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row>
    <row r="774" spans="1:52" ht="13.5">
      <c r="A774" s="76"/>
      <c r="B774" s="89"/>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row>
    <row r="775" spans="1:52" ht="13.5">
      <c r="A775" s="76"/>
      <c r="B775" s="89"/>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row>
    <row r="776" spans="1:52" ht="13.5">
      <c r="A776" s="76"/>
      <c r="B776" s="89"/>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row>
    <row r="777" spans="1:52" ht="13.5">
      <c r="A777" s="76"/>
      <c r="B777" s="89"/>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row>
    <row r="778" spans="1:52" ht="13.5">
      <c r="A778" s="76"/>
      <c r="B778" s="89"/>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row>
    <row r="779" spans="1:52" ht="13.5">
      <c r="A779" s="76"/>
      <c r="B779" s="89"/>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row>
    <row r="780" spans="1:52" ht="13.5">
      <c r="A780" s="76"/>
      <c r="B780" s="89"/>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row>
    <row r="781" spans="1:52" ht="13.5">
      <c r="A781" s="76"/>
      <c r="B781" s="89"/>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row>
    <row r="782" spans="1:52" ht="13.5">
      <c r="A782" s="76"/>
      <c r="B782" s="89"/>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row>
    <row r="783" spans="1:52" ht="13.5">
      <c r="A783" s="76"/>
      <c r="B783" s="89"/>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row>
    <row r="784" spans="1:52" ht="13.5">
      <c r="A784" s="76"/>
      <c r="B784" s="89"/>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row>
    <row r="785" spans="1:52" ht="13.5">
      <c r="A785" s="76"/>
      <c r="B785" s="89"/>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row>
    <row r="786" spans="1:52" ht="13.5">
      <c r="A786" s="76"/>
      <c r="B786" s="89"/>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row>
    <row r="787" spans="1:52" ht="13.5">
      <c r="A787" s="76"/>
      <c r="B787" s="89"/>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row>
    <row r="788" spans="1:52" ht="13.5">
      <c r="A788" s="76"/>
      <c r="B788" s="89"/>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row>
    <row r="789" spans="1:52" ht="13.5">
      <c r="A789" s="76"/>
      <c r="B789" s="89"/>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row>
    <row r="790" spans="1:52" ht="13.5">
      <c r="A790" s="76"/>
      <c r="B790" s="89"/>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row>
    <row r="791" spans="1:52" ht="13.5">
      <c r="A791" s="76"/>
      <c r="B791" s="89"/>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row>
    <row r="792" spans="1:52" ht="13.5">
      <c r="A792" s="76"/>
      <c r="B792" s="89"/>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row>
    <row r="793" spans="1:52" ht="13.5">
      <c r="A793" s="76"/>
      <c r="B793" s="89"/>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row>
    <row r="794" spans="1:52" ht="13.5">
      <c r="A794" s="76"/>
      <c r="B794" s="89"/>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row>
    <row r="795" spans="1:52" ht="13.5">
      <c r="A795" s="76"/>
      <c r="B795" s="89"/>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row>
    <row r="796" spans="1:52" ht="13.5">
      <c r="A796" s="76"/>
      <c r="B796" s="89"/>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row>
    <row r="797" spans="1:52" ht="13.5">
      <c r="A797" s="76"/>
      <c r="B797" s="89"/>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row>
    <row r="798" spans="1:52" ht="13.5">
      <c r="A798" s="76"/>
      <c r="B798" s="89"/>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row>
    <row r="799" spans="1:52" ht="13.5">
      <c r="A799" s="76"/>
      <c r="B799" s="89"/>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row>
    <row r="800" spans="1:52" ht="13.5">
      <c r="A800" s="76"/>
      <c r="B800" s="89"/>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row>
    <row r="801" spans="1:52" ht="13.5">
      <c r="A801" s="76"/>
      <c r="B801" s="89"/>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row>
    <row r="802" spans="1:52" ht="13.5">
      <c r="A802" s="76"/>
      <c r="B802" s="89"/>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row>
    <row r="803" spans="1:52" ht="13.5">
      <c r="A803" s="76"/>
      <c r="B803" s="89"/>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row>
    <row r="804" spans="1:52" ht="13.5">
      <c r="A804" s="76"/>
      <c r="B804" s="89"/>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row>
    <row r="805" spans="1:52" ht="13.5">
      <c r="A805" s="76"/>
      <c r="B805" s="89"/>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row>
    <row r="806" spans="1:52" ht="13.5">
      <c r="A806" s="76"/>
      <c r="B806" s="89"/>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row>
    <row r="807" spans="1:52" ht="13.5">
      <c r="A807" s="76"/>
      <c r="B807" s="89"/>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row>
    <row r="808" spans="1:52" ht="13.5">
      <c r="A808" s="76"/>
      <c r="B808" s="89"/>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row>
    <row r="809" spans="1:52" ht="13.5">
      <c r="A809" s="76"/>
      <c r="B809" s="89"/>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row>
    <row r="810" spans="1:52" ht="13.5">
      <c r="A810" s="76"/>
      <c r="B810" s="89"/>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row>
    <row r="811" spans="1:52" ht="13.5">
      <c r="A811" s="76"/>
      <c r="B811" s="89"/>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row>
    <row r="812" spans="1:52" ht="13.5">
      <c r="A812" s="76"/>
      <c r="B812" s="89"/>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row>
    <row r="813" spans="1:52" ht="13.5">
      <c r="A813" s="76"/>
      <c r="B813" s="89"/>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row>
  </sheetData>
  <dataValidations count="4">
    <dataValidation type="list" allowBlank="1" showErrorMessage="1" sqref="A2:A206 A247:A284" xr:uid="{00000000-0002-0000-0500-000000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formula1>
    </dataValidation>
    <dataValidation type="list" allowBlank="1" showErrorMessage="1" sqref="B207:B246" xr:uid="{00000000-0002-0000-0500-000001000000}">
      <formula1>"April 2025,May 2025,June 2025,July 2025,August 2025,September 2025,October 2025,Novemeber 2025,December 2025,Jan 2026,Feb 2026,Oct 2024,Nov 2024,Sep 2024,Jan 2025"</formula1>
    </dataValidation>
    <dataValidation type="list" allowBlank="1" showErrorMessage="1" sqref="B2:B206 B247:B284" xr:uid="{00000000-0002-0000-0500-000002000000}">
      <formula1>"April 2025,May 2025,June 2025,July 2025,August 2025,September 2025,October 2025,Novemeber 2025,December 2025,Jan 2026,Feb 2026"</formula1>
    </dataValidation>
    <dataValidation type="list" allowBlank="1" showErrorMessage="1" sqref="A207:A246" xr:uid="{00000000-0002-0000-0500-000003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Chhatishgarh,NRIO Qualite Steels Sirsa,WRIO Sheth &amp; Co."</formula1>
    </dataValidation>
  </dataValidations>
  <printOptions horizontalCentered="1" gridLines="1"/>
  <pageMargins left="0.25" right="0.25" top="0.75" bottom="0.75" header="0" footer="0"/>
  <pageSetup paperSize="8"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pageSetUpPr fitToPage="1"/>
  </sheetPr>
  <dimension ref="A1:Y1003"/>
  <sheetViews>
    <sheetView workbookViewId="0"/>
  </sheetViews>
  <sheetFormatPr defaultColWidth="12.59765625" defaultRowHeight="15.75" customHeight="1"/>
  <cols>
    <col min="1" max="1" width="6.46484375" customWidth="1"/>
    <col min="2" max="2" width="68.59765625" customWidth="1"/>
    <col min="3" max="3" width="21.1328125" customWidth="1"/>
    <col min="4" max="4" width="12.86328125" customWidth="1"/>
    <col min="5" max="5" width="6.46484375" customWidth="1"/>
    <col min="6" max="6" width="10.86328125" customWidth="1"/>
    <col min="7" max="7" width="14.3984375" customWidth="1"/>
    <col min="8" max="8" width="12.1328125" customWidth="1"/>
    <col min="9" max="9" width="11.46484375" customWidth="1"/>
    <col min="10" max="10" width="8.265625" customWidth="1"/>
    <col min="11" max="11" width="31.3984375" customWidth="1"/>
  </cols>
  <sheetData>
    <row r="1" spans="1:25" ht="60.75" customHeight="1">
      <c r="A1" s="137" t="s">
        <v>284</v>
      </c>
      <c r="B1" s="138" t="s">
        <v>285</v>
      </c>
      <c r="C1" s="137" t="s">
        <v>286</v>
      </c>
      <c r="D1" s="137" t="s">
        <v>287</v>
      </c>
      <c r="E1" s="137" t="s">
        <v>288</v>
      </c>
      <c r="F1" s="137" t="s">
        <v>289</v>
      </c>
      <c r="G1" s="137" t="s">
        <v>290</v>
      </c>
      <c r="H1" s="137" t="s">
        <v>291</v>
      </c>
      <c r="I1" s="139" t="s">
        <v>292</v>
      </c>
      <c r="J1" s="139" t="s">
        <v>293</v>
      </c>
      <c r="K1" s="140" t="s">
        <v>294</v>
      </c>
      <c r="L1" s="141"/>
      <c r="M1" s="141"/>
      <c r="N1" s="141"/>
      <c r="O1" s="141"/>
      <c r="P1" s="141"/>
      <c r="Q1" s="141"/>
      <c r="R1" s="141"/>
      <c r="S1" s="141"/>
      <c r="T1" s="141"/>
      <c r="U1" s="141"/>
      <c r="V1" s="141"/>
      <c r="W1" s="141"/>
      <c r="X1" s="141"/>
      <c r="Y1" s="141"/>
    </row>
    <row r="2" spans="1:25" ht="15" hidden="1">
      <c r="A2" s="142">
        <v>1</v>
      </c>
      <c r="B2" s="143" t="s">
        <v>295</v>
      </c>
      <c r="C2" s="143" t="s">
        <v>296</v>
      </c>
      <c r="D2" s="143" t="s">
        <v>297</v>
      </c>
      <c r="E2" s="143" t="s">
        <v>298</v>
      </c>
      <c r="F2" s="144"/>
      <c r="G2" s="142">
        <v>1</v>
      </c>
      <c r="H2" s="142">
        <v>24</v>
      </c>
      <c r="I2" s="142">
        <v>3</v>
      </c>
      <c r="J2" s="142">
        <v>1</v>
      </c>
      <c r="K2" s="142" t="s">
        <v>299</v>
      </c>
      <c r="L2" s="145"/>
      <c r="M2" s="145"/>
      <c r="N2" s="145"/>
      <c r="O2" s="145"/>
      <c r="P2" s="145"/>
      <c r="Q2" s="145"/>
      <c r="R2" s="145"/>
      <c r="S2" s="145"/>
      <c r="T2" s="145"/>
      <c r="U2" s="145"/>
      <c r="V2" s="145"/>
      <c r="W2" s="145"/>
      <c r="X2" s="145"/>
      <c r="Y2" s="145"/>
    </row>
    <row r="3" spans="1:25" ht="15" hidden="1">
      <c r="A3" s="146">
        <v>2</v>
      </c>
      <c r="B3" s="147" t="s">
        <v>300</v>
      </c>
      <c r="C3" s="147" t="s">
        <v>301</v>
      </c>
      <c r="D3" s="147" t="s">
        <v>302</v>
      </c>
      <c r="E3" s="147" t="s">
        <v>303</v>
      </c>
      <c r="F3" s="147"/>
      <c r="G3" s="146">
        <v>1</v>
      </c>
      <c r="H3" s="146">
        <v>24</v>
      </c>
      <c r="I3" s="146">
        <v>2</v>
      </c>
      <c r="J3" s="146">
        <v>1</v>
      </c>
      <c r="K3" s="148" t="s">
        <v>299</v>
      </c>
      <c r="L3" s="145"/>
      <c r="M3" s="145"/>
      <c r="N3" s="145"/>
      <c r="O3" s="145"/>
      <c r="P3" s="145"/>
      <c r="Q3" s="145"/>
      <c r="R3" s="145"/>
      <c r="S3" s="145"/>
      <c r="T3" s="145"/>
      <c r="U3" s="145"/>
      <c r="V3" s="145"/>
      <c r="W3" s="145"/>
      <c r="X3" s="145"/>
      <c r="Y3" s="145"/>
    </row>
    <row r="4" spans="1:25" ht="15" hidden="1">
      <c r="A4" s="146">
        <v>3</v>
      </c>
      <c r="B4" s="149" t="s">
        <v>304</v>
      </c>
      <c r="C4" s="147" t="s">
        <v>301</v>
      </c>
      <c r="D4" s="147" t="s">
        <v>302</v>
      </c>
      <c r="E4" s="147" t="s">
        <v>303</v>
      </c>
      <c r="F4" s="147"/>
      <c r="G4" s="146">
        <v>2</v>
      </c>
      <c r="H4" s="146">
        <v>24</v>
      </c>
      <c r="I4" s="146">
        <v>2</v>
      </c>
      <c r="J4" s="146">
        <v>4</v>
      </c>
      <c r="K4" s="148" t="s">
        <v>299</v>
      </c>
      <c r="L4" s="145"/>
      <c r="M4" s="145"/>
      <c r="N4" s="145"/>
      <c r="O4" s="145"/>
      <c r="P4" s="145"/>
      <c r="Q4" s="145"/>
      <c r="R4" s="145"/>
      <c r="S4" s="145"/>
      <c r="T4" s="145"/>
      <c r="U4" s="145"/>
      <c r="V4" s="145"/>
      <c r="W4" s="145"/>
      <c r="X4" s="145"/>
      <c r="Y4" s="145"/>
    </row>
    <row r="5" spans="1:25" ht="15" hidden="1">
      <c r="A5" s="146">
        <v>4</v>
      </c>
      <c r="B5" s="147" t="s">
        <v>305</v>
      </c>
      <c r="C5" s="147" t="s">
        <v>306</v>
      </c>
      <c r="D5" s="147" t="s">
        <v>302</v>
      </c>
      <c r="E5" s="147" t="s">
        <v>303</v>
      </c>
      <c r="F5" s="147"/>
      <c r="G5" s="146">
        <v>1</v>
      </c>
      <c r="H5" s="146">
        <v>12</v>
      </c>
      <c r="I5" s="146">
        <v>1</v>
      </c>
      <c r="J5" s="146">
        <v>1</v>
      </c>
      <c r="K5" s="148" t="s">
        <v>299</v>
      </c>
      <c r="L5" s="145"/>
      <c r="M5" s="145"/>
      <c r="N5" s="145"/>
      <c r="O5" s="145"/>
      <c r="P5" s="145"/>
      <c r="Q5" s="145"/>
      <c r="R5" s="145"/>
      <c r="S5" s="145"/>
      <c r="T5" s="145"/>
      <c r="U5" s="145"/>
      <c r="V5" s="145"/>
      <c r="W5" s="145"/>
      <c r="X5" s="145"/>
      <c r="Y5" s="145"/>
    </row>
    <row r="6" spans="1:25" ht="15" hidden="1">
      <c r="A6" s="150">
        <v>5</v>
      </c>
      <c r="B6" s="151" t="s">
        <v>307</v>
      </c>
      <c r="C6" s="151" t="s">
        <v>301</v>
      </c>
      <c r="D6" s="151" t="s">
        <v>302</v>
      </c>
      <c r="E6" s="151" t="s">
        <v>303</v>
      </c>
      <c r="F6" s="151"/>
      <c r="G6" s="150">
        <v>1</v>
      </c>
      <c r="H6" s="150" t="s">
        <v>308</v>
      </c>
      <c r="I6" s="150" t="s">
        <v>308</v>
      </c>
      <c r="J6" s="150" t="s">
        <v>308</v>
      </c>
      <c r="K6" s="152" t="s">
        <v>309</v>
      </c>
      <c r="L6" s="145"/>
      <c r="M6" s="145"/>
      <c r="N6" s="145"/>
      <c r="O6" s="145"/>
      <c r="P6" s="145"/>
      <c r="Q6" s="145"/>
      <c r="R6" s="145"/>
      <c r="S6" s="145"/>
      <c r="T6" s="145"/>
      <c r="U6" s="145"/>
      <c r="V6" s="145"/>
      <c r="W6" s="145"/>
      <c r="X6" s="145"/>
      <c r="Y6" s="145"/>
    </row>
    <row r="7" spans="1:25" ht="15" hidden="1">
      <c r="A7" s="146">
        <v>6</v>
      </c>
      <c r="B7" s="147" t="s">
        <v>310</v>
      </c>
      <c r="C7" s="147" t="s">
        <v>311</v>
      </c>
      <c r="D7" s="147" t="s">
        <v>302</v>
      </c>
      <c r="E7" s="147" t="s">
        <v>303</v>
      </c>
      <c r="F7" s="147"/>
      <c r="G7" s="146">
        <v>2</v>
      </c>
      <c r="H7" s="146">
        <v>24</v>
      </c>
      <c r="I7" s="146">
        <v>2</v>
      </c>
      <c r="J7" s="146">
        <v>4</v>
      </c>
      <c r="K7" s="148" t="s">
        <v>299</v>
      </c>
      <c r="L7" s="145"/>
      <c r="M7" s="145"/>
      <c r="N7" s="145"/>
      <c r="O7" s="145"/>
      <c r="P7" s="145"/>
      <c r="Q7" s="145"/>
      <c r="R7" s="145"/>
      <c r="S7" s="145"/>
      <c r="T7" s="145"/>
      <c r="U7" s="145"/>
      <c r="V7" s="145"/>
      <c r="W7" s="145"/>
      <c r="X7" s="145"/>
      <c r="Y7" s="145"/>
    </row>
    <row r="8" spans="1:25" ht="15" hidden="1">
      <c r="A8" s="150">
        <v>7</v>
      </c>
      <c r="B8" s="151" t="s">
        <v>312</v>
      </c>
      <c r="C8" s="151" t="s">
        <v>301</v>
      </c>
      <c r="D8" s="151" t="s">
        <v>302</v>
      </c>
      <c r="E8" s="151" t="s">
        <v>303</v>
      </c>
      <c r="F8" s="151"/>
      <c r="G8" s="150">
        <v>1</v>
      </c>
      <c r="H8" s="150" t="s">
        <v>308</v>
      </c>
      <c r="I8" s="150" t="s">
        <v>308</v>
      </c>
      <c r="J8" s="150" t="s">
        <v>308</v>
      </c>
      <c r="K8" s="152" t="s">
        <v>309</v>
      </c>
      <c r="L8" s="145"/>
      <c r="M8" s="145"/>
      <c r="N8" s="145"/>
      <c r="O8" s="145"/>
      <c r="P8" s="145"/>
      <c r="Q8" s="145"/>
      <c r="R8" s="145"/>
      <c r="S8" s="145"/>
      <c r="T8" s="145"/>
      <c r="U8" s="145"/>
      <c r="V8" s="145"/>
      <c r="W8" s="145"/>
      <c r="X8" s="145"/>
      <c r="Y8" s="145"/>
    </row>
    <row r="9" spans="1:25" ht="15" hidden="1">
      <c r="A9" s="146">
        <v>8</v>
      </c>
      <c r="B9" s="147" t="s">
        <v>313</v>
      </c>
      <c r="C9" s="147" t="s">
        <v>301</v>
      </c>
      <c r="D9" s="147" t="s">
        <v>302</v>
      </c>
      <c r="E9" s="147" t="s">
        <v>303</v>
      </c>
      <c r="F9" s="147"/>
      <c r="G9" s="146">
        <v>1</v>
      </c>
      <c r="H9" s="146">
        <v>12</v>
      </c>
      <c r="I9" s="146">
        <v>1</v>
      </c>
      <c r="J9" s="146">
        <v>1</v>
      </c>
      <c r="K9" s="148" t="s">
        <v>299</v>
      </c>
      <c r="L9" s="145"/>
      <c r="M9" s="145"/>
      <c r="N9" s="145"/>
      <c r="O9" s="145"/>
      <c r="P9" s="145"/>
      <c r="Q9" s="145"/>
      <c r="R9" s="145"/>
      <c r="S9" s="145"/>
      <c r="T9" s="145"/>
      <c r="U9" s="145"/>
      <c r="V9" s="145"/>
      <c r="W9" s="145"/>
      <c r="X9" s="145"/>
      <c r="Y9" s="145"/>
    </row>
    <row r="10" spans="1:25" ht="15" hidden="1">
      <c r="A10" s="146">
        <v>9</v>
      </c>
      <c r="B10" s="147" t="s">
        <v>314</v>
      </c>
      <c r="C10" s="147" t="s">
        <v>301</v>
      </c>
      <c r="D10" s="147" t="s">
        <v>302</v>
      </c>
      <c r="E10" s="147" t="s">
        <v>303</v>
      </c>
      <c r="F10" s="147"/>
      <c r="G10" s="146">
        <v>2</v>
      </c>
      <c r="H10" s="146">
        <v>24</v>
      </c>
      <c r="I10" s="146">
        <v>2</v>
      </c>
      <c r="J10" s="146">
        <v>4</v>
      </c>
      <c r="K10" s="148" t="s">
        <v>299</v>
      </c>
      <c r="L10" s="145"/>
      <c r="M10" s="145"/>
      <c r="N10" s="145"/>
      <c r="O10" s="145"/>
      <c r="P10" s="145"/>
      <c r="Q10" s="145"/>
      <c r="R10" s="145"/>
      <c r="S10" s="145"/>
      <c r="T10" s="145"/>
      <c r="U10" s="145"/>
      <c r="V10" s="145"/>
      <c r="W10" s="145"/>
      <c r="X10" s="145"/>
      <c r="Y10" s="145"/>
    </row>
    <row r="11" spans="1:25" ht="15" hidden="1">
      <c r="A11" s="146">
        <v>10</v>
      </c>
      <c r="B11" s="147" t="s">
        <v>315</v>
      </c>
      <c r="C11" s="147" t="s">
        <v>311</v>
      </c>
      <c r="D11" s="147" t="s">
        <v>302</v>
      </c>
      <c r="E11" s="147" t="s">
        <v>303</v>
      </c>
      <c r="F11" s="147"/>
      <c r="G11" s="146">
        <v>1</v>
      </c>
      <c r="H11" s="146">
        <v>24</v>
      </c>
      <c r="I11" s="146">
        <v>1</v>
      </c>
      <c r="J11" s="146">
        <v>2</v>
      </c>
      <c r="K11" s="148" t="s">
        <v>299</v>
      </c>
      <c r="L11" s="145"/>
      <c r="M11" s="145"/>
      <c r="N11" s="145"/>
      <c r="O11" s="145"/>
      <c r="P11" s="145"/>
      <c r="Q11" s="145"/>
      <c r="R11" s="145"/>
      <c r="S11" s="145"/>
      <c r="T11" s="145"/>
      <c r="U11" s="145"/>
      <c r="V11" s="145"/>
      <c r="W11" s="145"/>
      <c r="X11" s="145"/>
      <c r="Y11" s="145"/>
    </row>
    <row r="12" spans="1:25" ht="15" hidden="1">
      <c r="A12" s="142">
        <v>11</v>
      </c>
      <c r="B12" s="143" t="s">
        <v>316</v>
      </c>
      <c r="C12" s="143" t="s">
        <v>317</v>
      </c>
      <c r="D12" s="143" t="s">
        <v>318</v>
      </c>
      <c r="E12" s="143" t="s">
        <v>303</v>
      </c>
      <c r="F12" s="143"/>
      <c r="G12" s="142">
        <v>1</v>
      </c>
      <c r="H12" s="142" t="s">
        <v>308</v>
      </c>
      <c r="I12" s="142" t="s">
        <v>308</v>
      </c>
      <c r="J12" s="142" t="s">
        <v>308</v>
      </c>
      <c r="K12" s="153" t="s">
        <v>319</v>
      </c>
      <c r="L12" s="145"/>
      <c r="M12" s="145"/>
      <c r="N12" s="145"/>
      <c r="O12" s="145"/>
      <c r="P12" s="145"/>
      <c r="Q12" s="145"/>
      <c r="R12" s="145"/>
      <c r="S12" s="145"/>
      <c r="T12" s="145"/>
      <c r="U12" s="145"/>
      <c r="V12" s="145"/>
      <c r="W12" s="145"/>
      <c r="X12" s="145"/>
      <c r="Y12" s="145"/>
    </row>
    <row r="13" spans="1:25" ht="15" hidden="1">
      <c r="A13" s="142">
        <v>12</v>
      </c>
      <c r="B13" s="143" t="s">
        <v>320</v>
      </c>
      <c r="C13" s="143" t="s">
        <v>321</v>
      </c>
      <c r="D13" s="143" t="s">
        <v>318</v>
      </c>
      <c r="E13" s="143" t="s">
        <v>303</v>
      </c>
      <c r="F13" s="143"/>
      <c r="G13" s="142">
        <v>1</v>
      </c>
      <c r="H13" s="142">
        <v>12</v>
      </c>
      <c r="I13" s="142">
        <v>1</v>
      </c>
      <c r="J13" s="142">
        <v>1</v>
      </c>
      <c r="K13" s="153" t="s">
        <v>319</v>
      </c>
      <c r="L13" s="145"/>
      <c r="M13" s="145"/>
      <c r="N13" s="145"/>
      <c r="O13" s="145"/>
      <c r="P13" s="145"/>
      <c r="Q13" s="145"/>
      <c r="R13" s="145"/>
      <c r="S13" s="145"/>
      <c r="T13" s="145"/>
      <c r="U13" s="145"/>
      <c r="V13" s="145"/>
      <c r="W13" s="145"/>
      <c r="X13" s="145"/>
      <c r="Y13" s="145"/>
    </row>
    <row r="14" spans="1:25" ht="15" hidden="1">
      <c r="A14" s="146">
        <v>13</v>
      </c>
      <c r="B14" s="147" t="s">
        <v>322</v>
      </c>
      <c r="C14" s="147" t="s">
        <v>301</v>
      </c>
      <c r="D14" s="147" t="s">
        <v>323</v>
      </c>
      <c r="E14" s="147" t="s">
        <v>303</v>
      </c>
      <c r="F14" s="147"/>
      <c r="G14" s="146">
        <v>2</v>
      </c>
      <c r="H14" s="146">
        <v>24</v>
      </c>
      <c r="I14" s="146">
        <v>1</v>
      </c>
      <c r="J14" s="146">
        <v>1</v>
      </c>
      <c r="K14" s="148" t="s">
        <v>299</v>
      </c>
      <c r="L14" s="145"/>
      <c r="M14" s="145"/>
      <c r="N14" s="145"/>
      <c r="O14" s="145"/>
      <c r="P14" s="145"/>
      <c r="Q14" s="145"/>
      <c r="R14" s="145"/>
      <c r="S14" s="145"/>
      <c r="T14" s="145"/>
      <c r="U14" s="145"/>
      <c r="V14" s="145"/>
      <c r="W14" s="145"/>
      <c r="X14" s="145"/>
      <c r="Y14" s="145"/>
    </row>
    <row r="15" spans="1:25" ht="15" hidden="1">
      <c r="A15" s="146">
        <v>14</v>
      </c>
      <c r="B15" s="147" t="s">
        <v>324</v>
      </c>
      <c r="C15" s="147" t="s">
        <v>325</v>
      </c>
      <c r="D15" s="147" t="s">
        <v>323</v>
      </c>
      <c r="E15" s="147" t="s">
        <v>303</v>
      </c>
      <c r="F15" s="147"/>
      <c r="G15" s="146">
        <v>1</v>
      </c>
      <c r="H15" s="146">
        <v>8</v>
      </c>
      <c r="I15" s="146">
        <v>1</v>
      </c>
      <c r="J15" s="146">
        <v>2</v>
      </c>
      <c r="K15" s="148" t="s">
        <v>299</v>
      </c>
      <c r="L15" s="145"/>
      <c r="M15" s="145"/>
      <c r="N15" s="145"/>
      <c r="O15" s="145"/>
      <c r="P15" s="145"/>
      <c r="Q15" s="145"/>
      <c r="R15" s="145"/>
      <c r="S15" s="145"/>
      <c r="T15" s="145"/>
      <c r="U15" s="145"/>
      <c r="V15" s="145"/>
      <c r="W15" s="145"/>
      <c r="X15" s="145"/>
      <c r="Y15" s="145"/>
    </row>
    <row r="16" spans="1:25" ht="15">
      <c r="A16" s="142">
        <v>12</v>
      </c>
      <c r="B16" s="143" t="s">
        <v>326</v>
      </c>
      <c r="C16" s="143" t="s">
        <v>327</v>
      </c>
      <c r="D16" s="143" t="s">
        <v>328</v>
      </c>
      <c r="E16" s="143" t="s">
        <v>329</v>
      </c>
      <c r="F16" s="143"/>
      <c r="G16" s="143"/>
      <c r="H16" s="143"/>
      <c r="I16" s="143"/>
      <c r="J16" s="142"/>
      <c r="K16" s="142"/>
      <c r="L16" s="145"/>
      <c r="M16" s="145"/>
      <c r="N16" s="145"/>
      <c r="O16" s="145"/>
      <c r="P16" s="145"/>
      <c r="Q16" s="145"/>
      <c r="R16" s="145"/>
      <c r="S16" s="145"/>
      <c r="T16" s="145"/>
      <c r="U16" s="145"/>
      <c r="V16" s="145"/>
      <c r="W16" s="145"/>
      <c r="X16" s="145"/>
      <c r="Y16" s="145"/>
    </row>
    <row r="17" spans="1:25" ht="15">
      <c r="A17" s="142">
        <v>13</v>
      </c>
      <c r="B17" s="143" t="s">
        <v>330</v>
      </c>
      <c r="C17" s="143" t="s">
        <v>331</v>
      </c>
      <c r="D17" s="143" t="s">
        <v>328</v>
      </c>
      <c r="E17" s="143" t="s">
        <v>329</v>
      </c>
      <c r="F17" s="143"/>
      <c r="G17" s="143"/>
      <c r="H17" s="143"/>
      <c r="I17" s="143"/>
      <c r="J17" s="142"/>
      <c r="K17" s="142"/>
      <c r="L17" s="145"/>
      <c r="M17" s="145"/>
      <c r="N17" s="145"/>
      <c r="O17" s="145"/>
      <c r="P17" s="145"/>
      <c r="Q17" s="145"/>
      <c r="R17" s="145"/>
      <c r="S17" s="145"/>
      <c r="T17" s="145"/>
      <c r="U17" s="145"/>
      <c r="V17" s="145"/>
      <c r="W17" s="145"/>
      <c r="X17" s="145"/>
      <c r="Y17" s="145"/>
    </row>
    <row r="18" spans="1:25" ht="15">
      <c r="A18" s="142">
        <v>14</v>
      </c>
      <c r="B18" s="143" t="s">
        <v>332</v>
      </c>
      <c r="C18" s="143" t="s">
        <v>331</v>
      </c>
      <c r="D18" s="143" t="s">
        <v>328</v>
      </c>
      <c r="E18" s="143" t="s">
        <v>329</v>
      </c>
      <c r="F18" s="143"/>
      <c r="G18" s="143"/>
      <c r="H18" s="143"/>
      <c r="I18" s="143"/>
      <c r="J18" s="142"/>
      <c r="K18" s="142"/>
      <c r="L18" s="145"/>
      <c r="M18" s="145"/>
      <c r="N18" s="145"/>
      <c r="O18" s="145"/>
      <c r="P18" s="145"/>
      <c r="Q18" s="145"/>
      <c r="R18" s="145"/>
      <c r="S18" s="145"/>
      <c r="T18" s="145"/>
      <c r="U18" s="145"/>
      <c r="V18" s="145"/>
      <c r="W18" s="145"/>
      <c r="X18" s="145"/>
      <c r="Y18" s="145"/>
    </row>
    <row r="19" spans="1:25" ht="15">
      <c r="A19" s="142">
        <v>15</v>
      </c>
      <c r="B19" s="143" t="s">
        <v>333</v>
      </c>
      <c r="C19" s="143" t="s">
        <v>331</v>
      </c>
      <c r="D19" s="143" t="s">
        <v>328</v>
      </c>
      <c r="E19" s="143" t="s">
        <v>329</v>
      </c>
      <c r="F19" s="143"/>
      <c r="G19" s="143"/>
      <c r="H19" s="143"/>
      <c r="I19" s="143"/>
      <c r="J19" s="142"/>
      <c r="K19" s="142"/>
      <c r="L19" s="145"/>
      <c r="M19" s="145"/>
      <c r="N19" s="145"/>
      <c r="O19" s="145"/>
      <c r="P19" s="145"/>
      <c r="Q19" s="145"/>
      <c r="R19" s="145"/>
      <c r="S19" s="145"/>
      <c r="T19" s="145"/>
      <c r="U19" s="145"/>
      <c r="V19" s="145"/>
      <c r="W19" s="145"/>
      <c r="X19" s="145"/>
      <c r="Y19" s="145"/>
    </row>
    <row r="20" spans="1:25" ht="15">
      <c r="A20" s="142">
        <v>16</v>
      </c>
      <c r="B20" s="143" t="s">
        <v>334</v>
      </c>
      <c r="C20" s="143" t="s">
        <v>335</v>
      </c>
      <c r="D20" s="143" t="s">
        <v>328</v>
      </c>
      <c r="E20" s="143" t="s">
        <v>329</v>
      </c>
      <c r="F20" s="143"/>
      <c r="G20" s="143"/>
      <c r="H20" s="143"/>
      <c r="I20" s="143"/>
      <c r="J20" s="142"/>
      <c r="K20" s="142"/>
      <c r="L20" s="145"/>
      <c r="M20" s="145"/>
      <c r="N20" s="145"/>
      <c r="O20" s="145"/>
      <c r="P20" s="145"/>
      <c r="Q20" s="145"/>
      <c r="R20" s="145"/>
      <c r="S20" s="145"/>
      <c r="T20" s="145"/>
      <c r="U20" s="145"/>
      <c r="V20" s="145"/>
      <c r="W20" s="145"/>
      <c r="X20" s="145"/>
      <c r="Y20" s="145"/>
    </row>
    <row r="21" spans="1:25" ht="15">
      <c r="A21" s="142">
        <v>17</v>
      </c>
      <c r="B21" s="143" t="s">
        <v>336</v>
      </c>
      <c r="C21" s="143" t="s">
        <v>337</v>
      </c>
      <c r="D21" s="143" t="s">
        <v>338</v>
      </c>
      <c r="E21" s="143" t="s">
        <v>329</v>
      </c>
      <c r="F21" s="143"/>
      <c r="G21" s="143"/>
      <c r="H21" s="143"/>
      <c r="I21" s="143"/>
      <c r="J21" s="142"/>
      <c r="K21" s="142"/>
      <c r="L21" s="145"/>
      <c r="M21" s="145"/>
      <c r="N21" s="145"/>
      <c r="O21" s="145"/>
      <c r="P21" s="145"/>
      <c r="Q21" s="145"/>
      <c r="R21" s="145"/>
      <c r="S21" s="145"/>
      <c r="T21" s="145"/>
      <c r="U21" s="145"/>
      <c r="V21" s="145"/>
      <c r="W21" s="145"/>
      <c r="X21" s="145"/>
      <c r="Y21" s="145"/>
    </row>
    <row r="22" spans="1:25" ht="15">
      <c r="A22" s="142">
        <v>18</v>
      </c>
      <c r="B22" s="143" t="s">
        <v>339</v>
      </c>
      <c r="C22" s="143" t="s">
        <v>327</v>
      </c>
      <c r="D22" s="143" t="s">
        <v>328</v>
      </c>
      <c r="E22" s="143" t="s">
        <v>329</v>
      </c>
      <c r="F22" s="143"/>
      <c r="G22" s="143"/>
      <c r="H22" s="143"/>
      <c r="I22" s="143"/>
      <c r="J22" s="142"/>
      <c r="K22" s="142"/>
      <c r="L22" s="145"/>
      <c r="M22" s="145"/>
      <c r="N22" s="145"/>
      <c r="O22" s="145"/>
      <c r="P22" s="145"/>
      <c r="Q22" s="145"/>
      <c r="R22" s="145"/>
      <c r="S22" s="145"/>
      <c r="T22" s="145"/>
      <c r="U22" s="145"/>
      <c r="V22" s="145"/>
      <c r="W22" s="145"/>
      <c r="X22" s="145"/>
      <c r="Y22" s="145"/>
    </row>
    <row r="23" spans="1:25" ht="15">
      <c r="A23" s="142">
        <v>19</v>
      </c>
      <c r="B23" s="143" t="s">
        <v>340</v>
      </c>
      <c r="C23" s="143" t="s">
        <v>341</v>
      </c>
      <c r="D23" s="143" t="s">
        <v>338</v>
      </c>
      <c r="E23" s="143" t="s">
        <v>329</v>
      </c>
      <c r="F23" s="143"/>
      <c r="G23" s="143"/>
      <c r="H23" s="143"/>
      <c r="I23" s="143"/>
      <c r="J23" s="142"/>
      <c r="K23" s="142"/>
      <c r="L23" s="145"/>
      <c r="M23" s="145"/>
      <c r="N23" s="145"/>
      <c r="O23" s="145"/>
      <c r="P23" s="145"/>
      <c r="Q23" s="145"/>
      <c r="R23" s="145"/>
      <c r="S23" s="145"/>
      <c r="T23" s="145"/>
      <c r="U23" s="145"/>
      <c r="V23" s="145"/>
      <c r="W23" s="145"/>
      <c r="X23" s="145"/>
      <c r="Y23" s="145"/>
    </row>
    <row r="24" spans="1:25" ht="15">
      <c r="A24" s="142">
        <v>20</v>
      </c>
      <c r="B24" s="143" t="s">
        <v>342</v>
      </c>
      <c r="C24" s="143" t="s">
        <v>341</v>
      </c>
      <c r="D24" s="143" t="s">
        <v>338</v>
      </c>
      <c r="E24" s="143" t="s">
        <v>329</v>
      </c>
      <c r="F24" s="143"/>
      <c r="G24" s="143"/>
      <c r="H24" s="143"/>
      <c r="I24" s="143"/>
      <c r="J24" s="142"/>
      <c r="K24" s="142"/>
      <c r="L24" s="145"/>
      <c r="M24" s="145"/>
      <c r="N24" s="145"/>
      <c r="O24" s="145"/>
      <c r="P24" s="145"/>
      <c r="Q24" s="145"/>
      <c r="R24" s="145"/>
      <c r="S24" s="145"/>
      <c r="T24" s="145"/>
      <c r="U24" s="145"/>
      <c r="V24" s="145"/>
      <c r="W24" s="145"/>
      <c r="X24" s="145"/>
      <c r="Y24" s="145"/>
    </row>
    <row r="25" spans="1:25" ht="15">
      <c r="A25" s="142">
        <v>21</v>
      </c>
      <c r="B25" s="143" t="s">
        <v>343</v>
      </c>
      <c r="C25" s="143" t="s">
        <v>344</v>
      </c>
      <c r="D25" s="143" t="s">
        <v>328</v>
      </c>
      <c r="E25" s="143" t="s">
        <v>329</v>
      </c>
      <c r="F25" s="143"/>
      <c r="G25" s="143"/>
      <c r="H25" s="143"/>
      <c r="I25" s="143"/>
      <c r="J25" s="142"/>
      <c r="K25" s="142"/>
      <c r="L25" s="145"/>
      <c r="M25" s="145"/>
      <c r="N25" s="145"/>
      <c r="O25" s="145"/>
      <c r="P25" s="145"/>
      <c r="Q25" s="145"/>
      <c r="R25" s="145"/>
      <c r="S25" s="145"/>
      <c r="T25" s="145"/>
      <c r="U25" s="145"/>
      <c r="V25" s="145"/>
      <c r="W25" s="145"/>
      <c r="X25" s="145"/>
      <c r="Y25" s="145"/>
    </row>
    <row r="26" spans="1:25" ht="15">
      <c r="A26" s="142">
        <v>22</v>
      </c>
      <c r="B26" s="143" t="s">
        <v>345</v>
      </c>
      <c r="C26" s="143" t="s">
        <v>346</v>
      </c>
      <c r="D26" s="143" t="s">
        <v>328</v>
      </c>
      <c r="E26" s="143" t="s">
        <v>329</v>
      </c>
      <c r="F26" s="143"/>
      <c r="G26" s="143"/>
      <c r="H26" s="143"/>
      <c r="I26" s="143"/>
      <c r="J26" s="142"/>
      <c r="K26" s="142"/>
      <c r="L26" s="145"/>
      <c r="M26" s="145"/>
      <c r="N26" s="145"/>
      <c r="O26" s="145"/>
      <c r="P26" s="145"/>
      <c r="Q26" s="145"/>
      <c r="R26" s="145"/>
      <c r="S26" s="145"/>
      <c r="T26" s="145"/>
      <c r="U26" s="145"/>
      <c r="V26" s="145"/>
      <c r="W26" s="145"/>
      <c r="X26" s="145"/>
      <c r="Y26" s="145"/>
    </row>
    <row r="27" spans="1:25" ht="15" hidden="1">
      <c r="A27" s="142">
        <v>23</v>
      </c>
      <c r="B27" s="143" t="s">
        <v>347</v>
      </c>
      <c r="C27" s="143"/>
      <c r="D27" s="143"/>
      <c r="E27" s="143" t="s">
        <v>348</v>
      </c>
      <c r="F27" s="143"/>
      <c r="G27" s="143"/>
      <c r="H27" s="143"/>
      <c r="I27" s="143"/>
      <c r="J27" s="142"/>
      <c r="K27" s="142"/>
      <c r="L27" s="145"/>
      <c r="M27" s="145"/>
      <c r="N27" s="145"/>
      <c r="O27" s="145"/>
      <c r="P27" s="145"/>
      <c r="Q27" s="145"/>
      <c r="R27" s="145"/>
      <c r="S27" s="145"/>
      <c r="T27" s="145"/>
      <c r="U27" s="145"/>
      <c r="V27" s="145"/>
      <c r="W27" s="145"/>
      <c r="X27" s="145"/>
      <c r="Y27" s="145"/>
    </row>
    <row r="28" spans="1:25" ht="15" hidden="1">
      <c r="A28" s="142">
        <v>24</v>
      </c>
      <c r="B28" s="143" t="s">
        <v>349</v>
      </c>
      <c r="C28" s="143"/>
      <c r="D28" s="143"/>
      <c r="E28" s="143" t="s">
        <v>348</v>
      </c>
      <c r="F28" s="143"/>
      <c r="G28" s="143"/>
      <c r="H28" s="143"/>
      <c r="I28" s="143"/>
      <c r="J28" s="142"/>
      <c r="K28" s="142"/>
      <c r="L28" s="145"/>
      <c r="M28" s="145"/>
      <c r="N28" s="145"/>
      <c r="O28" s="145"/>
      <c r="P28" s="145"/>
      <c r="Q28" s="145"/>
      <c r="R28" s="145"/>
      <c r="S28" s="145"/>
      <c r="T28" s="145"/>
      <c r="U28" s="145"/>
      <c r="V28" s="145"/>
      <c r="W28" s="145"/>
      <c r="X28" s="145"/>
      <c r="Y28" s="145"/>
    </row>
    <row r="29" spans="1:25" ht="15" hidden="1">
      <c r="A29" s="142">
        <v>25</v>
      </c>
      <c r="B29" s="143" t="s">
        <v>350</v>
      </c>
      <c r="C29" s="143"/>
      <c r="D29" s="143"/>
      <c r="E29" s="143" t="s">
        <v>348</v>
      </c>
      <c r="F29" s="143"/>
      <c r="G29" s="143"/>
      <c r="H29" s="143"/>
      <c r="I29" s="143"/>
      <c r="J29" s="142"/>
      <c r="K29" s="142"/>
      <c r="L29" s="145"/>
      <c r="M29" s="145"/>
      <c r="N29" s="145"/>
      <c r="O29" s="145"/>
      <c r="P29" s="145"/>
      <c r="Q29" s="145"/>
      <c r="R29" s="145"/>
      <c r="S29" s="145"/>
      <c r="T29" s="145"/>
      <c r="U29" s="145"/>
      <c r="V29" s="145"/>
      <c r="W29" s="145"/>
      <c r="X29" s="145"/>
      <c r="Y29" s="145"/>
    </row>
    <row r="30" spans="1:25" ht="15" hidden="1">
      <c r="A30" s="142">
        <v>26</v>
      </c>
      <c r="B30" s="143" t="s">
        <v>351</v>
      </c>
      <c r="C30" s="143"/>
      <c r="D30" s="143"/>
      <c r="E30" s="143" t="s">
        <v>348</v>
      </c>
      <c r="F30" s="143"/>
      <c r="G30" s="143"/>
      <c r="H30" s="143"/>
      <c r="I30" s="143"/>
      <c r="J30" s="142"/>
      <c r="K30" s="142"/>
      <c r="L30" s="145"/>
      <c r="M30" s="145"/>
      <c r="N30" s="145"/>
      <c r="O30" s="145"/>
      <c r="P30" s="145"/>
      <c r="Q30" s="145"/>
      <c r="R30" s="145"/>
      <c r="S30" s="145"/>
      <c r="T30" s="145"/>
      <c r="U30" s="145"/>
      <c r="V30" s="145"/>
      <c r="W30" s="145"/>
      <c r="X30" s="145"/>
      <c r="Y30" s="145"/>
    </row>
    <row r="31" spans="1:25" ht="15" hidden="1">
      <c r="A31" s="142">
        <v>27</v>
      </c>
      <c r="B31" s="143" t="s">
        <v>352</v>
      </c>
      <c r="C31" s="143"/>
      <c r="D31" s="143"/>
      <c r="E31" s="143" t="s">
        <v>348</v>
      </c>
      <c r="F31" s="143"/>
      <c r="G31" s="143"/>
      <c r="H31" s="143"/>
      <c r="I31" s="143"/>
      <c r="J31" s="142"/>
      <c r="K31" s="142"/>
      <c r="L31" s="145"/>
      <c r="M31" s="145"/>
      <c r="N31" s="145"/>
      <c r="O31" s="145"/>
      <c r="P31" s="145"/>
      <c r="Q31" s="145"/>
      <c r="R31" s="145"/>
      <c r="S31" s="145"/>
      <c r="T31" s="145"/>
      <c r="U31" s="145"/>
      <c r="V31" s="145"/>
      <c r="W31" s="145"/>
      <c r="X31" s="145"/>
      <c r="Y31" s="145"/>
    </row>
    <row r="32" spans="1:25" ht="15" hidden="1">
      <c r="A32" s="142">
        <v>28</v>
      </c>
      <c r="B32" s="143" t="s">
        <v>353</v>
      </c>
      <c r="C32" s="143"/>
      <c r="D32" s="143"/>
      <c r="E32" s="143" t="s">
        <v>348</v>
      </c>
      <c r="F32" s="143"/>
      <c r="G32" s="143"/>
      <c r="H32" s="143"/>
      <c r="I32" s="143"/>
      <c r="J32" s="142"/>
      <c r="K32" s="142"/>
      <c r="L32" s="145"/>
      <c r="M32" s="145"/>
      <c r="N32" s="145"/>
      <c r="O32" s="145"/>
      <c r="P32" s="145"/>
      <c r="Q32" s="145"/>
      <c r="R32" s="145"/>
      <c r="S32" s="145"/>
      <c r="T32" s="145"/>
      <c r="U32" s="145"/>
      <c r="V32" s="145"/>
      <c r="W32" s="145"/>
      <c r="X32" s="145"/>
      <c r="Y32" s="145"/>
    </row>
    <row r="33" spans="1:25" ht="15" hidden="1">
      <c r="A33" s="142">
        <v>29</v>
      </c>
      <c r="B33" s="143" t="s">
        <v>354</v>
      </c>
      <c r="C33" s="143"/>
      <c r="D33" s="143"/>
      <c r="E33" s="143" t="s">
        <v>348</v>
      </c>
      <c r="F33" s="143"/>
      <c r="G33" s="143"/>
      <c r="H33" s="143"/>
      <c r="I33" s="143"/>
      <c r="J33" s="142"/>
      <c r="K33" s="142"/>
      <c r="L33" s="145"/>
      <c r="M33" s="145"/>
      <c r="N33" s="145"/>
      <c r="O33" s="145"/>
      <c r="P33" s="145"/>
      <c r="Q33" s="145"/>
      <c r="R33" s="145"/>
      <c r="S33" s="145"/>
      <c r="T33" s="145"/>
      <c r="U33" s="145"/>
      <c r="V33" s="145"/>
      <c r="W33" s="145"/>
      <c r="X33" s="145"/>
      <c r="Y33" s="145"/>
    </row>
    <row r="34" spans="1:25" ht="15" hidden="1">
      <c r="A34" s="142">
        <v>30</v>
      </c>
      <c r="B34" s="143" t="s">
        <v>355</v>
      </c>
      <c r="C34" s="143"/>
      <c r="D34" s="143"/>
      <c r="E34" s="143" t="s">
        <v>348</v>
      </c>
      <c r="F34" s="143"/>
      <c r="G34" s="143"/>
      <c r="H34" s="143"/>
      <c r="I34" s="143"/>
      <c r="J34" s="142"/>
      <c r="K34" s="142"/>
      <c r="L34" s="145"/>
      <c r="M34" s="145"/>
      <c r="N34" s="145"/>
      <c r="O34" s="145"/>
      <c r="P34" s="145"/>
      <c r="Q34" s="145"/>
      <c r="R34" s="145"/>
      <c r="S34" s="145"/>
      <c r="T34" s="145"/>
      <c r="U34" s="145"/>
      <c r="V34" s="145"/>
      <c r="W34" s="145"/>
      <c r="X34" s="145"/>
      <c r="Y34" s="145"/>
    </row>
    <row r="35" spans="1:25" ht="15" hidden="1">
      <c r="A35" s="142">
        <v>31</v>
      </c>
      <c r="B35" s="143" t="s">
        <v>356</v>
      </c>
      <c r="C35" s="143"/>
      <c r="D35" s="143"/>
      <c r="E35" s="143" t="s">
        <v>348</v>
      </c>
      <c r="F35" s="143"/>
      <c r="G35" s="143"/>
      <c r="H35" s="143"/>
      <c r="I35" s="143"/>
      <c r="J35" s="142"/>
      <c r="K35" s="142"/>
      <c r="L35" s="145"/>
      <c r="M35" s="145"/>
      <c r="N35" s="145"/>
      <c r="O35" s="145"/>
      <c r="P35" s="145"/>
      <c r="Q35" s="145"/>
      <c r="R35" s="145"/>
      <c r="S35" s="145"/>
      <c r="T35" s="145"/>
      <c r="U35" s="145"/>
      <c r="V35" s="145"/>
      <c r="W35" s="145"/>
      <c r="X35" s="145"/>
      <c r="Y35" s="145"/>
    </row>
    <row r="36" spans="1:25" ht="15" hidden="1">
      <c r="A36" s="142">
        <v>32</v>
      </c>
      <c r="B36" s="143" t="s">
        <v>357</v>
      </c>
      <c r="C36" s="143"/>
      <c r="D36" s="143"/>
      <c r="E36" s="143" t="s">
        <v>348</v>
      </c>
      <c r="F36" s="143"/>
      <c r="G36" s="143"/>
      <c r="H36" s="143"/>
      <c r="I36" s="143"/>
      <c r="J36" s="142"/>
      <c r="K36" s="142"/>
      <c r="L36" s="145"/>
      <c r="M36" s="145"/>
      <c r="N36" s="145"/>
      <c r="O36" s="145"/>
      <c r="P36" s="145"/>
      <c r="Q36" s="145"/>
      <c r="R36" s="145"/>
      <c r="S36" s="145"/>
      <c r="T36" s="145"/>
      <c r="U36" s="145"/>
      <c r="V36" s="145"/>
      <c r="W36" s="145"/>
      <c r="X36" s="145"/>
      <c r="Y36" s="145"/>
    </row>
    <row r="37" spans="1:25" ht="15" hidden="1">
      <c r="A37" s="142">
        <v>33</v>
      </c>
      <c r="B37" s="143" t="s">
        <v>358</v>
      </c>
      <c r="C37" s="143"/>
      <c r="D37" s="143"/>
      <c r="E37" s="143" t="s">
        <v>348</v>
      </c>
      <c r="F37" s="143"/>
      <c r="G37" s="143"/>
      <c r="H37" s="143"/>
      <c r="I37" s="143"/>
      <c r="J37" s="142"/>
      <c r="K37" s="142"/>
      <c r="L37" s="145"/>
      <c r="M37" s="145"/>
      <c r="N37" s="145"/>
      <c r="O37" s="145"/>
      <c r="P37" s="145"/>
      <c r="Q37" s="145"/>
      <c r="R37" s="145"/>
      <c r="S37" s="145"/>
      <c r="T37" s="145"/>
      <c r="U37" s="145"/>
      <c r="V37" s="145"/>
      <c r="W37" s="145"/>
      <c r="X37" s="145"/>
      <c r="Y37" s="145"/>
    </row>
    <row r="38" spans="1:25" ht="15" hidden="1">
      <c r="A38" s="142">
        <v>34</v>
      </c>
      <c r="B38" s="143" t="s">
        <v>359</v>
      </c>
      <c r="C38" s="143"/>
      <c r="D38" s="143"/>
      <c r="E38" s="143" t="s">
        <v>348</v>
      </c>
      <c r="F38" s="143"/>
      <c r="G38" s="143"/>
      <c r="H38" s="143"/>
      <c r="I38" s="143"/>
      <c r="J38" s="142"/>
      <c r="K38" s="142"/>
      <c r="L38" s="145"/>
      <c r="M38" s="145"/>
      <c r="N38" s="145"/>
      <c r="O38" s="145"/>
      <c r="P38" s="145"/>
      <c r="Q38" s="145"/>
      <c r="R38" s="145"/>
      <c r="S38" s="145"/>
      <c r="T38" s="145"/>
      <c r="U38" s="145"/>
      <c r="V38" s="145"/>
      <c r="W38" s="145"/>
      <c r="X38" s="145"/>
      <c r="Y38" s="145"/>
    </row>
    <row r="39" spans="1:25" ht="51.75" hidden="1" customHeight="1">
      <c r="A39" s="154">
        <v>35</v>
      </c>
      <c r="B39" s="155" t="s">
        <v>148</v>
      </c>
      <c r="C39" s="143" t="s">
        <v>360</v>
      </c>
      <c r="D39" s="156" t="s">
        <v>361</v>
      </c>
      <c r="E39" s="143" t="s">
        <v>298</v>
      </c>
      <c r="F39" s="143"/>
      <c r="G39" s="143">
        <v>1</v>
      </c>
      <c r="H39" s="143">
        <v>24</v>
      </c>
      <c r="I39" s="143">
        <v>2</v>
      </c>
      <c r="J39" s="142">
        <v>1</v>
      </c>
      <c r="K39" s="142" t="s">
        <v>299</v>
      </c>
      <c r="L39" s="145"/>
      <c r="M39" s="145"/>
      <c r="N39" s="145"/>
      <c r="O39" s="145"/>
      <c r="P39" s="145"/>
      <c r="Q39" s="145"/>
      <c r="R39" s="145"/>
      <c r="S39" s="145"/>
      <c r="T39" s="145"/>
      <c r="U39" s="145"/>
      <c r="V39" s="145"/>
      <c r="W39" s="145"/>
      <c r="X39" s="145"/>
      <c r="Y39" s="145"/>
    </row>
    <row r="40" spans="1:25" ht="15">
      <c r="A40" s="157"/>
      <c r="B40" s="158"/>
      <c r="C40" s="158"/>
      <c r="D40" s="158"/>
      <c r="E40" s="158"/>
      <c r="F40" s="158"/>
      <c r="G40" s="158"/>
      <c r="H40" s="158"/>
      <c r="I40" s="158"/>
      <c r="J40" s="157"/>
      <c r="K40" s="157"/>
      <c r="L40" s="145"/>
      <c r="M40" s="145"/>
      <c r="N40" s="145"/>
      <c r="O40" s="145"/>
      <c r="P40" s="145"/>
      <c r="Q40" s="145"/>
      <c r="R40" s="145"/>
      <c r="S40" s="145"/>
      <c r="T40" s="145"/>
      <c r="U40" s="145"/>
      <c r="V40" s="145"/>
      <c r="W40" s="145"/>
      <c r="X40" s="145"/>
      <c r="Y40" s="145"/>
    </row>
    <row r="41" spans="1:25" ht="15">
      <c r="A41" s="157"/>
      <c r="B41" s="158"/>
      <c r="C41" s="158"/>
      <c r="D41" s="158"/>
      <c r="E41" s="158"/>
      <c r="F41" s="158"/>
      <c r="G41" s="158"/>
      <c r="H41" s="158"/>
      <c r="I41" s="158"/>
      <c r="J41" s="157"/>
      <c r="K41" s="157"/>
      <c r="L41" s="145"/>
      <c r="M41" s="145"/>
      <c r="N41" s="145"/>
      <c r="O41" s="145"/>
      <c r="P41" s="145"/>
      <c r="Q41" s="145"/>
      <c r="R41" s="145"/>
      <c r="S41" s="145"/>
      <c r="T41" s="145"/>
      <c r="U41" s="145"/>
      <c r="V41" s="145"/>
      <c r="W41" s="145"/>
      <c r="X41" s="145"/>
      <c r="Y41" s="145"/>
    </row>
    <row r="42" spans="1:25" ht="15">
      <c r="A42" s="157"/>
      <c r="B42" s="158"/>
      <c r="C42" s="158"/>
      <c r="D42" s="158"/>
      <c r="E42" s="158"/>
      <c r="F42" s="158"/>
      <c r="G42" s="158"/>
      <c r="H42" s="158"/>
      <c r="I42" s="158"/>
      <c r="J42" s="157"/>
      <c r="K42" s="157"/>
      <c r="L42" s="145"/>
      <c r="M42" s="145"/>
      <c r="N42" s="145"/>
      <c r="O42" s="145"/>
      <c r="P42" s="145"/>
      <c r="Q42" s="145"/>
      <c r="R42" s="145"/>
      <c r="S42" s="145"/>
      <c r="T42" s="145"/>
      <c r="U42" s="145"/>
      <c r="V42" s="145"/>
      <c r="W42" s="145"/>
      <c r="X42" s="145"/>
      <c r="Y42" s="145"/>
    </row>
    <row r="43" spans="1:25" ht="15">
      <c r="A43" s="157"/>
      <c r="B43" s="158"/>
      <c r="C43" s="158"/>
      <c r="D43" s="158"/>
      <c r="E43" s="158"/>
      <c r="F43" s="158"/>
      <c r="G43" s="158"/>
      <c r="H43" s="158"/>
      <c r="I43" s="158"/>
      <c r="J43" s="157"/>
      <c r="K43" s="157"/>
      <c r="L43" s="145"/>
      <c r="M43" s="145"/>
      <c r="N43" s="145"/>
      <c r="O43" s="145"/>
      <c r="P43" s="145"/>
      <c r="Q43" s="145"/>
      <c r="R43" s="145"/>
      <c r="S43" s="145"/>
      <c r="T43" s="145"/>
      <c r="U43" s="145"/>
      <c r="V43" s="145"/>
      <c r="W43" s="145"/>
      <c r="X43" s="145"/>
      <c r="Y43" s="145"/>
    </row>
    <row r="44" spans="1:25" ht="15">
      <c r="A44" s="157"/>
      <c r="B44" s="158"/>
      <c r="C44" s="158"/>
      <c r="D44" s="158"/>
      <c r="E44" s="158"/>
      <c r="F44" s="158"/>
      <c r="G44" s="158"/>
      <c r="H44" s="158"/>
      <c r="I44" s="158"/>
      <c r="J44" s="157"/>
      <c r="K44" s="157"/>
      <c r="L44" s="145"/>
      <c r="M44" s="145"/>
      <c r="N44" s="145"/>
      <c r="O44" s="145"/>
      <c r="P44" s="145"/>
      <c r="Q44" s="145"/>
      <c r="R44" s="145"/>
      <c r="S44" s="145"/>
      <c r="T44" s="145"/>
      <c r="U44" s="145"/>
      <c r="V44" s="145"/>
      <c r="W44" s="145"/>
      <c r="X44" s="145"/>
      <c r="Y44" s="145"/>
    </row>
    <row r="45" spans="1:25" ht="15">
      <c r="A45" s="157"/>
      <c r="B45" s="158"/>
      <c r="C45" s="158"/>
      <c r="D45" s="158"/>
      <c r="E45" s="158"/>
      <c r="F45" s="158"/>
      <c r="G45" s="158"/>
      <c r="H45" s="158"/>
      <c r="I45" s="158"/>
      <c r="J45" s="157"/>
      <c r="K45" s="157"/>
      <c r="L45" s="145"/>
      <c r="M45" s="145"/>
      <c r="N45" s="145"/>
      <c r="O45" s="145"/>
      <c r="P45" s="145"/>
      <c r="Q45" s="145"/>
      <c r="R45" s="145"/>
      <c r="S45" s="145"/>
      <c r="T45" s="145"/>
      <c r="U45" s="145"/>
      <c r="V45" s="145"/>
      <c r="W45" s="145"/>
      <c r="X45" s="145"/>
      <c r="Y45" s="145"/>
    </row>
    <row r="46" spans="1:25" ht="15">
      <c r="A46" s="157"/>
      <c r="B46" s="158"/>
      <c r="C46" s="158"/>
      <c r="D46" s="158"/>
      <c r="E46" s="158"/>
      <c r="F46" s="158"/>
      <c r="G46" s="158"/>
      <c r="H46" s="158"/>
      <c r="I46" s="158"/>
      <c r="J46" s="157"/>
      <c r="K46" s="157"/>
      <c r="L46" s="145"/>
      <c r="M46" s="145"/>
      <c r="N46" s="145"/>
      <c r="O46" s="145"/>
      <c r="P46" s="145"/>
      <c r="Q46" s="145"/>
      <c r="R46" s="145"/>
      <c r="S46" s="145"/>
      <c r="T46" s="145"/>
      <c r="U46" s="145"/>
      <c r="V46" s="145"/>
      <c r="W46" s="145"/>
      <c r="X46" s="145"/>
      <c r="Y46" s="145"/>
    </row>
    <row r="47" spans="1:25" ht="15">
      <c r="A47" s="157"/>
      <c r="B47" s="158"/>
      <c r="C47" s="158"/>
      <c r="D47" s="158"/>
      <c r="E47" s="158"/>
      <c r="F47" s="158"/>
      <c r="G47" s="158"/>
      <c r="H47" s="158"/>
      <c r="I47" s="158"/>
      <c r="J47" s="157"/>
      <c r="K47" s="157"/>
      <c r="L47" s="145"/>
      <c r="M47" s="145"/>
      <c r="N47" s="145"/>
      <c r="O47" s="145"/>
      <c r="P47" s="145"/>
      <c r="Q47" s="145"/>
      <c r="R47" s="145"/>
      <c r="S47" s="145"/>
      <c r="T47" s="145"/>
      <c r="U47" s="145"/>
      <c r="V47" s="145"/>
      <c r="W47" s="145"/>
      <c r="X47" s="145"/>
      <c r="Y47" s="145"/>
    </row>
    <row r="48" spans="1:25" ht="15">
      <c r="A48" s="157"/>
      <c r="B48" s="158"/>
      <c r="C48" s="158"/>
      <c r="D48" s="158"/>
      <c r="E48" s="158"/>
      <c r="F48" s="158"/>
      <c r="G48" s="158"/>
      <c r="H48" s="158"/>
      <c r="I48" s="158"/>
      <c r="J48" s="157"/>
      <c r="K48" s="157"/>
      <c r="L48" s="145"/>
      <c r="M48" s="145"/>
      <c r="N48" s="145"/>
      <c r="O48" s="145"/>
      <c r="P48" s="145"/>
      <c r="Q48" s="145"/>
      <c r="R48" s="145"/>
      <c r="S48" s="145"/>
      <c r="T48" s="145"/>
      <c r="U48" s="145"/>
      <c r="V48" s="145"/>
      <c r="W48" s="145"/>
      <c r="X48" s="145"/>
      <c r="Y48" s="145"/>
    </row>
    <row r="49" spans="1:25" ht="15">
      <c r="A49" s="157"/>
      <c r="B49" s="158"/>
      <c r="C49" s="158"/>
      <c r="D49" s="158"/>
      <c r="E49" s="158"/>
      <c r="F49" s="158"/>
      <c r="G49" s="158"/>
      <c r="H49" s="158"/>
      <c r="I49" s="158"/>
      <c r="J49" s="157"/>
      <c r="K49" s="157"/>
      <c r="L49" s="145"/>
      <c r="M49" s="145"/>
      <c r="N49" s="145"/>
      <c r="O49" s="145"/>
      <c r="P49" s="145"/>
      <c r="Q49" s="145"/>
      <c r="R49" s="145"/>
      <c r="S49" s="145"/>
      <c r="T49" s="145"/>
      <c r="U49" s="145"/>
      <c r="V49" s="145"/>
      <c r="W49" s="145"/>
      <c r="X49" s="145"/>
      <c r="Y49" s="145"/>
    </row>
    <row r="50" spans="1:25" ht="15">
      <c r="A50" s="157"/>
      <c r="B50" s="158"/>
      <c r="C50" s="158"/>
      <c r="D50" s="158"/>
      <c r="E50" s="158"/>
      <c r="F50" s="158"/>
      <c r="G50" s="158"/>
      <c r="H50" s="158"/>
      <c r="I50" s="158"/>
      <c r="J50" s="157"/>
      <c r="K50" s="157"/>
      <c r="L50" s="145"/>
      <c r="M50" s="145"/>
      <c r="N50" s="145"/>
      <c r="O50" s="145"/>
      <c r="P50" s="145"/>
      <c r="Q50" s="145"/>
      <c r="R50" s="145"/>
      <c r="S50" s="145"/>
      <c r="T50" s="145"/>
      <c r="U50" s="145"/>
      <c r="V50" s="145"/>
      <c r="W50" s="145"/>
      <c r="X50" s="145"/>
      <c r="Y50" s="145"/>
    </row>
    <row r="51" spans="1:25" ht="15">
      <c r="A51" s="157"/>
      <c r="B51" s="158"/>
      <c r="C51" s="158"/>
      <c r="D51" s="158"/>
      <c r="E51" s="158"/>
      <c r="F51" s="158"/>
      <c r="G51" s="158"/>
      <c r="H51" s="158"/>
      <c r="I51" s="158"/>
      <c r="J51" s="157"/>
      <c r="K51" s="157"/>
      <c r="L51" s="145"/>
      <c r="M51" s="145"/>
      <c r="N51" s="145"/>
      <c r="O51" s="145"/>
      <c r="P51" s="145"/>
      <c r="Q51" s="145"/>
      <c r="R51" s="145"/>
      <c r="S51" s="145"/>
      <c r="T51" s="145"/>
      <c r="U51" s="145"/>
      <c r="V51" s="145"/>
      <c r="W51" s="145"/>
      <c r="X51" s="145"/>
      <c r="Y51" s="145"/>
    </row>
    <row r="52" spans="1:25" ht="15">
      <c r="A52" s="157"/>
      <c r="B52" s="158"/>
      <c r="C52" s="158"/>
      <c r="D52" s="158"/>
      <c r="E52" s="158"/>
      <c r="F52" s="158"/>
      <c r="G52" s="158"/>
      <c r="H52" s="158"/>
      <c r="I52" s="158"/>
      <c r="J52" s="157"/>
      <c r="K52" s="157"/>
      <c r="L52" s="145"/>
      <c r="M52" s="145"/>
      <c r="N52" s="145"/>
      <c r="O52" s="145"/>
      <c r="P52" s="145"/>
      <c r="Q52" s="145"/>
      <c r="R52" s="145"/>
      <c r="S52" s="145"/>
      <c r="T52" s="145"/>
      <c r="U52" s="145"/>
      <c r="V52" s="145"/>
      <c r="W52" s="145"/>
      <c r="X52" s="145"/>
      <c r="Y52" s="145"/>
    </row>
    <row r="53" spans="1:25" ht="15">
      <c r="A53" s="157"/>
      <c r="B53" s="158"/>
      <c r="C53" s="158"/>
      <c r="D53" s="158"/>
      <c r="E53" s="158"/>
      <c r="F53" s="158"/>
      <c r="G53" s="158"/>
      <c r="H53" s="158"/>
      <c r="I53" s="158"/>
      <c r="J53" s="157"/>
      <c r="K53" s="157"/>
      <c r="L53" s="145"/>
      <c r="M53" s="145"/>
      <c r="N53" s="145"/>
      <c r="O53" s="145"/>
      <c r="P53" s="145"/>
      <c r="Q53" s="145"/>
      <c r="R53" s="145"/>
      <c r="S53" s="145"/>
      <c r="T53" s="145"/>
      <c r="U53" s="145"/>
      <c r="V53" s="145"/>
      <c r="W53" s="145"/>
      <c r="X53" s="145"/>
      <c r="Y53" s="145"/>
    </row>
    <row r="54" spans="1:25" ht="15">
      <c r="A54" s="157"/>
      <c r="B54" s="158"/>
      <c r="C54" s="158"/>
      <c r="D54" s="158"/>
      <c r="E54" s="158"/>
      <c r="F54" s="158"/>
      <c r="G54" s="158"/>
      <c r="H54" s="158"/>
      <c r="I54" s="158"/>
      <c r="J54" s="157"/>
      <c r="K54" s="157"/>
      <c r="L54" s="145"/>
      <c r="M54" s="145"/>
      <c r="N54" s="145"/>
      <c r="O54" s="145"/>
      <c r="P54" s="145"/>
      <c r="Q54" s="145"/>
      <c r="R54" s="145"/>
      <c r="S54" s="145"/>
      <c r="T54" s="145"/>
      <c r="U54" s="145"/>
      <c r="V54" s="145"/>
      <c r="W54" s="145"/>
      <c r="X54" s="145"/>
      <c r="Y54" s="145"/>
    </row>
    <row r="55" spans="1:25" ht="15">
      <c r="A55" s="157"/>
      <c r="B55" s="158"/>
      <c r="C55" s="158"/>
      <c r="D55" s="158"/>
      <c r="E55" s="158"/>
      <c r="F55" s="158"/>
      <c r="G55" s="158"/>
      <c r="H55" s="158"/>
      <c r="I55" s="158"/>
      <c r="J55" s="157"/>
      <c r="K55" s="157"/>
      <c r="L55" s="145"/>
      <c r="M55" s="145"/>
      <c r="N55" s="145"/>
      <c r="O55" s="145"/>
      <c r="P55" s="145"/>
      <c r="Q55" s="145"/>
      <c r="R55" s="145"/>
      <c r="S55" s="145"/>
      <c r="T55" s="145"/>
      <c r="U55" s="145"/>
      <c r="V55" s="145"/>
      <c r="W55" s="145"/>
      <c r="X55" s="145"/>
      <c r="Y55" s="145"/>
    </row>
    <row r="56" spans="1:25" ht="15">
      <c r="A56" s="157"/>
      <c r="B56" s="158"/>
      <c r="C56" s="158"/>
      <c r="D56" s="158"/>
      <c r="E56" s="158"/>
      <c r="F56" s="158"/>
      <c r="G56" s="158"/>
      <c r="H56" s="158"/>
      <c r="I56" s="158"/>
      <c r="J56" s="157"/>
      <c r="K56" s="157"/>
      <c r="L56" s="145"/>
      <c r="M56" s="145"/>
      <c r="N56" s="145"/>
      <c r="O56" s="145"/>
      <c r="P56" s="145"/>
      <c r="Q56" s="145"/>
      <c r="R56" s="145"/>
      <c r="S56" s="145"/>
      <c r="T56" s="145"/>
      <c r="U56" s="145"/>
      <c r="V56" s="145"/>
      <c r="W56" s="145"/>
      <c r="X56" s="145"/>
      <c r="Y56" s="145"/>
    </row>
    <row r="57" spans="1:25" ht="15">
      <c r="A57" s="157"/>
      <c r="B57" s="158"/>
      <c r="C57" s="158"/>
      <c r="D57" s="158"/>
      <c r="E57" s="158"/>
      <c r="F57" s="158"/>
      <c r="G57" s="158"/>
      <c r="H57" s="158"/>
      <c r="I57" s="158"/>
      <c r="J57" s="157"/>
      <c r="K57" s="157"/>
      <c r="L57" s="145"/>
      <c r="M57" s="145"/>
      <c r="N57" s="145"/>
      <c r="O57" s="145"/>
      <c r="P57" s="145"/>
      <c r="Q57" s="145"/>
      <c r="R57" s="145"/>
      <c r="S57" s="145"/>
      <c r="T57" s="145"/>
      <c r="U57" s="145"/>
      <c r="V57" s="145"/>
      <c r="W57" s="145"/>
      <c r="X57" s="145"/>
      <c r="Y57" s="145"/>
    </row>
    <row r="58" spans="1:25" ht="15">
      <c r="A58" s="157"/>
      <c r="B58" s="158"/>
      <c r="C58" s="158"/>
      <c r="D58" s="158"/>
      <c r="E58" s="158"/>
      <c r="F58" s="158"/>
      <c r="G58" s="158"/>
      <c r="H58" s="158"/>
      <c r="I58" s="158"/>
      <c r="J58" s="157"/>
      <c r="K58" s="157"/>
      <c r="L58" s="145"/>
      <c r="M58" s="145"/>
      <c r="N58" s="145"/>
      <c r="O58" s="145"/>
      <c r="P58" s="145"/>
      <c r="Q58" s="145"/>
      <c r="R58" s="145"/>
      <c r="S58" s="145"/>
      <c r="T58" s="145"/>
      <c r="U58" s="145"/>
      <c r="V58" s="145"/>
      <c r="W58" s="145"/>
      <c r="X58" s="145"/>
      <c r="Y58" s="145"/>
    </row>
    <row r="59" spans="1:25" ht="15">
      <c r="A59" s="157"/>
      <c r="B59" s="158"/>
      <c r="C59" s="158"/>
      <c r="D59" s="158"/>
      <c r="E59" s="158"/>
      <c r="F59" s="158"/>
      <c r="G59" s="158"/>
      <c r="H59" s="158"/>
      <c r="I59" s="158"/>
      <c r="J59" s="157"/>
      <c r="K59" s="157"/>
      <c r="L59" s="145"/>
      <c r="M59" s="145"/>
      <c r="N59" s="145"/>
      <c r="O59" s="145"/>
      <c r="P59" s="145"/>
      <c r="Q59" s="145"/>
      <c r="R59" s="145"/>
      <c r="S59" s="145"/>
      <c r="T59" s="145"/>
      <c r="U59" s="145"/>
      <c r="V59" s="145"/>
      <c r="W59" s="145"/>
      <c r="X59" s="145"/>
      <c r="Y59" s="145"/>
    </row>
    <row r="60" spans="1:25" ht="15">
      <c r="A60" s="157"/>
      <c r="B60" s="158"/>
      <c r="C60" s="158"/>
      <c r="D60" s="158"/>
      <c r="E60" s="158"/>
      <c r="F60" s="158"/>
      <c r="G60" s="158"/>
      <c r="H60" s="158"/>
      <c r="I60" s="158"/>
      <c r="J60" s="157"/>
      <c r="K60" s="157"/>
      <c r="L60" s="145"/>
      <c r="M60" s="145"/>
      <c r="N60" s="145"/>
      <c r="O60" s="145"/>
      <c r="P60" s="145"/>
      <c r="Q60" s="145"/>
      <c r="R60" s="145"/>
      <c r="S60" s="145"/>
      <c r="T60" s="145"/>
      <c r="U60" s="145"/>
      <c r="V60" s="145"/>
      <c r="W60" s="145"/>
      <c r="X60" s="145"/>
      <c r="Y60" s="145"/>
    </row>
    <row r="61" spans="1:25" ht="15">
      <c r="A61" s="157"/>
      <c r="B61" s="158"/>
      <c r="C61" s="158"/>
      <c r="D61" s="158"/>
      <c r="E61" s="158"/>
      <c r="F61" s="158"/>
      <c r="G61" s="158"/>
      <c r="H61" s="158"/>
      <c r="I61" s="158"/>
      <c r="J61" s="157"/>
      <c r="K61" s="157"/>
      <c r="L61" s="145"/>
      <c r="M61" s="145"/>
      <c r="N61" s="145"/>
      <c r="O61" s="145"/>
      <c r="P61" s="145"/>
      <c r="Q61" s="145"/>
      <c r="R61" s="145"/>
      <c r="S61" s="145"/>
      <c r="T61" s="145"/>
      <c r="U61" s="145"/>
      <c r="V61" s="145"/>
      <c r="W61" s="145"/>
      <c r="X61" s="145"/>
      <c r="Y61" s="145"/>
    </row>
    <row r="62" spans="1:25" ht="15">
      <c r="A62" s="157"/>
      <c r="B62" s="158"/>
      <c r="C62" s="158"/>
      <c r="D62" s="158"/>
      <c r="E62" s="158"/>
      <c r="F62" s="158"/>
      <c r="G62" s="158"/>
      <c r="H62" s="158"/>
      <c r="I62" s="158"/>
      <c r="J62" s="157"/>
      <c r="K62" s="157"/>
      <c r="L62" s="145"/>
      <c r="M62" s="145"/>
      <c r="N62" s="145"/>
      <c r="O62" s="145"/>
      <c r="P62" s="145"/>
      <c r="Q62" s="145"/>
      <c r="R62" s="145"/>
      <c r="S62" s="145"/>
      <c r="T62" s="145"/>
      <c r="U62" s="145"/>
      <c r="V62" s="145"/>
      <c r="W62" s="145"/>
      <c r="X62" s="145"/>
      <c r="Y62" s="145"/>
    </row>
    <row r="63" spans="1:25" ht="15">
      <c r="A63" s="157"/>
      <c r="B63" s="158"/>
      <c r="C63" s="158"/>
      <c r="D63" s="158"/>
      <c r="E63" s="158"/>
      <c r="F63" s="158"/>
      <c r="G63" s="158"/>
      <c r="H63" s="158"/>
      <c r="I63" s="158"/>
      <c r="J63" s="157"/>
      <c r="K63" s="157"/>
      <c r="L63" s="145"/>
      <c r="M63" s="145"/>
      <c r="N63" s="145"/>
      <c r="O63" s="145"/>
      <c r="P63" s="145"/>
      <c r="Q63" s="145"/>
      <c r="R63" s="145"/>
      <c r="S63" s="145"/>
      <c r="T63" s="145"/>
      <c r="U63" s="145"/>
      <c r="V63" s="145"/>
      <c r="W63" s="145"/>
      <c r="X63" s="145"/>
      <c r="Y63" s="145"/>
    </row>
    <row r="64" spans="1:25" ht="15">
      <c r="A64" s="157"/>
      <c r="B64" s="158"/>
      <c r="C64" s="158"/>
      <c r="D64" s="158"/>
      <c r="E64" s="158"/>
      <c r="F64" s="158"/>
      <c r="G64" s="158"/>
      <c r="H64" s="158"/>
      <c r="I64" s="158"/>
      <c r="J64" s="157"/>
      <c r="K64" s="157"/>
      <c r="L64" s="145"/>
      <c r="M64" s="145"/>
      <c r="N64" s="145"/>
      <c r="O64" s="145"/>
      <c r="P64" s="145"/>
      <c r="Q64" s="145"/>
      <c r="R64" s="145"/>
      <c r="S64" s="145"/>
      <c r="T64" s="145"/>
      <c r="U64" s="145"/>
      <c r="V64" s="145"/>
      <c r="W64" s="145"/>
      <c r="X64" s="145"/>
      <c r="Y64" s="145"/>
    </row>
    <row r="65" spans="1:25" ht="15">
      <c r="A65" s="157"/>
      <c r="B65" s="158"/>
      <c r="C65" s="158"/>
      <c r="D65" s="158"/>
      <c r="E65" s="158"/>
      <c r="F65" s="158"/>
      <c r="G65" s="158"/>
      <c r="H65" s="158"/>
      <c r="I65" s="158"/>
      <c r="J65" s="157"/>
      <c r="K65" s="157"/>
      <c r="L65" s="145"/>
      <c r="M65" s="145"/>
      <c r="N65" s="145"/>
      <c r="O65" s="145"/>
      <c r="P65" s="145"/>
      <c r="Q65" s="145"/>
      <c r="R65" s="145"/>
      <c r="S65" s="145"/>
      <c r="T65" s="145"/>
      <c r="U65" s="145"/>
      <c r="V65" s="145"/>
      <c r="W65" s="145"/>
      <c r="X65" s="145"/>
      <c r="Y65" s="145"/>
    </row>
    <row r="66" spans="1:25" ht="15">
      <c r="A66" s="157"/>
      <c r="B66" s="158"/>
      <c r="C66" s="158"/>
      <c r="D66" s="158"/>
      <c r="E66" s="158"/>
      <c r="F66" s="158"/>
      <c r="G66" s="158"/>
      <c r="H66" s="158"/>
      <c r="I66" s="158"/>
      <c r="J66" s="157"/>
      <c r="K66" s="157"/>
      <c r="L66" s="145"/>
      <c r="M66" s="145"/>
      <c r="N66" s="145"/>
      <c r="O66" s="145"/>
      <c r="P66" s="145"/>
      <c r="Q66" s="145"/>
      <c r="R66" s="145"/>
      <c r="S66" s="145"/>
      <c r="T66" s="145"/>
      <c r="U66" s="145"/>
      <c r="V66" s="145"/>
      <c r="W66" s="145"/>
      <c r="X66" s="145"/>
      <c r="Y66" s="145"/>
    </row>
    <row r="67" spans="1:25" ht="15">
      <c r="A67" s="157"/>
      <c r="B67" s="158"/>
      <c r="C67" s="158"/>
      <c r="D67" s="158"/>
      <c r="E67" s="158"/>
      <c r="F67" s="158"/>
      <c r="G67" s="158"/>
      <c r="H67" s="158"/>
      <c r="I67" s="158"/>
      <c r="J67" s="157"/>
      <c r="K67" s="157"/>
      <c r="L67" s="145"/>
      <c r="M67" s="145"/>
      <c r="N67" s="145"/>
      <c r="O67" s="145"/>
      <c r="P67" s="145"/>
      <c r="Q67" s="145"/>
      <c r="R67" s="145"/>
      <c r="S67" s="145"/>
      <c r="T67" s="145"/>
      <c r="U67" s="145"/>
      <c r="V67" s="145"/>
      <c r="W67" s="145"/>
      <c r="X67" s="145"/>
      <c r="Y67" s="145"/>
    </row>
    <row r="68" spans="1:25" ht="15">
      <c r="A68" s="157"/>
      <c r="B68" s="158"/>
      <c r="C68" s="158"/>
      <c r="D68" s="158"/>
      <c r="E68" s="158"/>
      <c r="F68" s="158"/>
      <c r="G68" s="158"/>
      <c r="H68" s="158"/>
      <c r="I68" s="158"/>
      <c r="J68" s="157"/>
      <c r="K68" s="157"/>
      <c r="L68" s="145"/>
      <c r="M68" s="145"/>
      <c r="N68" s="145"/>
      <c r="O68" s="145"/>
      <c r="P68" s="145"/>
      <c r="Q68" s="145"/>
      <c r="R68" s="145"/>
      <c r="S68" s="145"/>
      <c r="T68" s="145"/>
      <c r="U68" s="145"/>
      <c r="V68" s="145"/>
      <c r="W68" s="145"/>
      <c r="X68" s="145"/>
      <c r="Y68" s="145"/>
    </row>
    <row r="69" spans="1:25" ht="15">
      <c r="A69" s="157"/>
      <c r="B69" s="158"/>
      <c r="C69" s="158"/>
      <c r="D69" s="158"/>
      <c r="E69" s="158"/>
      <c r="F69" s="158"/>
      <c r="G69" s="158"/>
      <c r="H69" s="158"/>
      <c r="I69" s="158"/>
      <c r="J69" s="157"/>
      <c r="K69" s="157"/>
      <c r="L69" s="145"/>
      <c r="M69" s="145"/>
      <c r="N69" s="145"/>
      <c r="O69" s="145"/>
      <c r="P69" s="145"/>
      <c r="Q69" s="145"/>
      <c r="R69" s="145"/>
      <c r="S69" s="145"/>
      <c r="T69" s="145"/>
      <c r="U69" s="145"/>
      <c r="V69" s="145"/>
      <c r="W69" s="145"/>
      <c r="X69" s="145"/>
      <c r="Y69" s="145"/>
    </row>
    <row r="70" spans="1:25" ht="15">
      <c r="A70" s="157"/>
      <c r="B70" s="158"/>
      <c r="C70" s="158"/>
      <c r="D70" s="158"/>
      <c r="E70" s="158"/>
      <c r="F70" s="158"/>
      <c r="G70" s="158"/>
      <c r="H70" s="158"/>
      <c r="I70" s="158"/>
      <c r="J70" s="157"/>
      <c r="K70" s="157"/>
      <c r="L70" s="145"/>
      <c r="M70" s="145"/>
      <c r="N70" s="145"/>
      <c r="O70" s="145"/>
      <c r="P70" s="145"/>
      <c r="Q70" s="145"/>
      <c r="R70" s="145"/>
      <c r="S70" s="145"/>
      <c r="T70" s="145"/>
      <c r="U70" s="145"/>
      <c r="V70" s="145"/>
      <c r="W70" s="145"/>
      <c r="X70" s="145"/>
      <c r="Y70" s="145"/>
    </row>
    <row r="71" spans="1:25" ht="15">
      <c r="A71" s="157"/>
      <c r="B71" s="158"/>
      <c r="C71" s="158"/>
      <c r="D71" s="158"/>
      <c r="E71" s="158"/>
      <c r="F71" s="158"/>
      <c r="G71" s="158"/>
      <c r="H71" s="158"/>
      <c r="I71" s="158"/>
      <c r="J71" s="157"/>
      <c r="K71" s="157"/>
      <c r="L71" s="145"/>
      <c r="M71" s="145"/>
      <c r="N71" s="145"/>
      <c r="O71" s="145"/>
      <c r="P71" s="145"/>
      <c r="Q71" s="145"/>
      <c r="R71" s="145"/>
      <c r="S71" s="145"/>
      <c r="T71" s="145"/>
      <c r="U71" s="145"/>
      <c r="V71" s="145"/>
      <c r="W71" s="145"/>
      <c r="X71" s="145"/>
      <c r="Y71" s="145"/>
    </row>
    <row r="72" spans="1:25" ht="15">
      <c r="A72" s="157"/>
      <c r="B72" s="158"/>
      <c r="C72" s="158"/>
      <c r="D72" s="158"/>
      <c r="E72" s="158"/>
      <c r="F72" s="158"/>
      <c r="G72" s="158"/>
      <c r="H72" s="158"/>
      <c r="I72" s="158"/>
      <c r="J72" s="157"/>
      <c r="K72" s="157"/>
      <c r="L72" s="145"/>
      <c r="M72" s="145"/>
      <c r="N72" s="145"/>
      <c r="O72" s="145"/>
      <c r="P72" s="145"/>
      <c r="Q72" s="145"/>
      <c r="R72" s="145"/>
      <c r="S72" s="145"/>
      <c r="T72" s="145"/>
      <c r="U72" s="145"/>
      <c r="V72" s="145"/>
      <c r="W72" s="145"/>
      <c r="X72" s="145"/>
      <c r="Y72" s="145"/>
    </row>
    <row r="73" spans="1:25" ht="15">
      <c r="A73" s="157"/>
      <c r="B73" s="158"/>
      <c r="C73" s="158"/>
      <c r="D73" s="158"/>
      <c r="E73" s="158"/>
      <c r="F73" s="158"/>
      <c r="G73" s="158"/>
      <c r="H73" s="158"/>
      <c r="I73" s="158"/>
      <c r="J73" s="157"/>
      <c r="K73" s="157"/>
      <c r="L73" s="145"/>
      <c r="M73" s="145"/>
      <c r="N73" s="145"/>
      <c r="O73" s="145"/>
      <c r="P73" s="145"/>
      <c r="Q73" s="145"/>
      <c r="R73" s="145"/>
      <c r="S73" s="145"/>
      <c r="T73" s="145"/>
      <c r="U73" s="145"/>
      <c r="V73" s="145"/>
      <c r="W73" s="145"/>
      <c r="X73" s="145"/>
      <c r="Y73" s="145"/>
    </row>
    <row r="74" spans="1:25" ht="15">
      <c r="A74" s="157"/>
      <c r="B74" s="158"/>
      <c r="C74" s="158"/>
      <c r="D74" s="158"/>
      <c r="E74" s="158"/>
      <c r="F74" s="158"/>
      <c r="G74" s="158"/>
      <c r="H74" s="158"/>
      <c r="I74" s="158"/>
      <c r="J74" s="157"/>
      <c r="K74" s="157"/>
      <c r="L74" s="145"/>
      <c r="M74" s="145"/>
      <c r="N74" s="145"/>
      <c r="O74" s="145"/>
      <c r="P74" s="145"/>
      <c r="Q74" s="145"/>
      <c r="R74" s="145"/>
      <c r="S74" s="145"/>
      <c r="T74" s="145"/>
      <c r="U74" s="145"/>
      <c r="V74" s="145"/>
      <c r="W74" s="145"/>
      <c r="X74" s="145"/>
      <c r="Y74" s="145"/>
    </row>
    <row r="75" spans="1:25" ht="15">
      <c r="A75" s="157"/>
      <c r="B75" s="158"/>
      <c r="C75" s="158"/>
      <c r="D75" s="158"/>
      <c r="E75" s="158"/>
      <c r="F75" s="158"/>
      <c r="G75" s="158"/>
      <c r="H75" s="158"/>
      <c r="I75" s="158"/>
      <c r="J75" s="157"/>
      <c r="K75" s="157"/>
      <c r="L75" s="145"/>
      <c r="M75" s="145"/>
      <c r="N75" s="145"/>
      <c r="O75" s="145"/>
      <c r="P75" s="145"/>
      <c r="Q75" s="145"/>
      <c r="R75" s="145"/>
      <c r="S75" s="145"/>
      <c r="T75" s="145"/>
      <c r="U75" s="145"/>
      <c r="V75" s="145"/>
      <c r="W75" s="145"/>
      <c r="X75" s="145"/>
      <c r="Y75" s="145"/>
    </row>
    <row r="76" spans="1:25" ht="15">
      <c r="A76" s="157"/>
      <c r="B76" s="158"/>
      <c r="C76" s="158"/>
      <c r="D76" s="158"/>
      <c r="E76" s="158"/>
      <c r="F76" s="158"/>
      <c r="G76" s="158"/>
      <c r="H76" s="158"/>
      <c r="I76" s="158"/>
      <c r="J76" s="157"/>
      <c r="K76" s="157"/>
      <c r="L76" s="145"/>
      <c r="M76" s="145"/>
      <c r="N76" s="145"/>
      <c r="O76" s="145"/>
      <c r="P76" s="145"/>
      <c r="Q76" s="145"/>
      <c r="R76" s="145"/>
      <c r="S76" s="145"/>
      <c r="T76" s="145"/>
      <c r="U76" s="145"/>
      <c r="V76" s="145"/>
      <c r="W76" s="145"/>
      <c r="X76" s="145"/>
      <c r="Y76" s="145"/>
    </row>
    <row r="77" spans="1:25" ht="15">
      <c r="A77" s="157"/>
      <c r="B77" s="158"/>
      <c r="C77" s="158"/>
      <c r="D77" s="158"/>
      <c r="E77" s="158"/>
      <c r="F77" s="158"/>
      <c r="G77" s="158"/>
      <c r="H77" s="158"/>
      <c r="I77" s="158"/>
      <c r="J77" s="157"/>
      <c r="K77" s="157"/>
      <c r="L77" s="145"/>
      <c r="M77" s="145"/>
      <c r="N77" s="145"/>
      <c r="O77" s="145"/>
      <c r="P77" s="145"/>
      <c r="Q77" s="145"/>
      <c r="R77" s="145"/>
      <c r="S77" s="145"/>
      <c r="T77" s="145"/>
      <c r="U77" s="145"/>
      <c r="V77" s="145"/>
      <c r="W77" s="145"/>
      <c r="X77" s="145"/>
      <c r="Y77" s="145"/>
    </row>
    <row r="78" spans="1:25" ht="15">
      <c r="A78" s="157"/>
      <c r="B78" s="158"/>
      <c r="C78" s="158"/>
      <c r="D78" s="158"/>
      <c r="E78" s="158"/>
      <c r="F78" s="158"/>
      <c r="G78" s="158"/>
      <c r="H78" s="158"/>
      <c r="I78" s="158"/>
      <c r="J78" s="157"/>
      <c r="K78" s="157"/>
      <c r="L78" s="145"/>
      <c r="M78" s="145"/>
      <c r="N78" s="145"/>
      <c r="O78" s="145"/>
      <c r="P78" s="145"/>
      <c r="Q78" s="145"/>
      <c r="R78" s="145"/>
      <c r="S78" s="145"/>
      <c r="T78" s="145"/>
      <c r="U78" s="145"/>
      <c r="V78" s="145"/>
      <c r="W78" s="145"/>
      <c r="X78" s="145"/>
      <c r="Y78" s="145"/>
    </row>
    <row r="79" spans="1:25" ht="15">
      <c r="A79" s="157"/>
      <c r="B79" s="158"/>
      <c r="C79" s="158"/>
      <c r="D79" s="158"/>
      <c r="E79" s="158"/>
      <c r="F79" s="158"/>
      <c r="G79" s="158"/>
      <c r="H79" s="158"/>
      <c r="I79" s="158"/>
      <c r="J79" s="157"/>
      <c r="K79" s="157"/>
      <c r="L79" s="145"/>
      <c r="M79" s="145"/>
      <c r="N79" s="145"/>
      <c r="O79" s="145"/>
      <c r="P79" s="145"/>
      <c r="Q79" s="145"/>
      <c r="R79" s="145"/>
      <c r="S79" s="145"/>
      <c r="T79" s="145"/>
      <c r="U79" s="145"/>
      <c r="V79" s="145"/>
      <c r="W79" s="145"/>
      <c r="X79" s="145"/>
      <c r="Y79" s="145"/>
    </row>
    <row r="80" spans="1:25" ht="15">
      <c r="A80" s="157"/>
      <c r="B80" s="158"/>
      <c r="C80" s="158"/>
      <c r="D80" s="158"/>
      <c r="E80" s="158"/>
      <c r="F80" s="158"/>
      <c r="G80" s="158"/>
      <c r="H80" s="158"/>
      <c r="I80" s="158"/>
      <c r="J80" s="157"/>
      <c r="K80" s="157"/>
      <c r="L80" s="145"/>
      <c r="M80" s="145"/>
      <c r="N80" s="145"/>
      <c r="O80" s="145"/>
      <c r="P80" s="145"/>
      <c r="Q80" s="145"/>
      <c r="R80" s="145"/>
      <c r="S80" s="145"/>
      <c r="T80" s="145"/>
      <c r="U80" s="145"/>
      <c r="V80" s="145"/>
      <c r="W80" s="145"/>
      <c r="X80" s="145"/>
      <c r="Y80" s="145"/>
    </row>
    <row r="81" spans="1:25" ht="15">
      <c r="A81" s="157"/>
      <c r="B81" s="158"/>
      <c r="C81" s="158"/>
      <c r="D81" s="158"/>
      <c r="E81" s="158"/>
      <c r="F81" s="158"/>
      <c r="G81" s="158"/>
      <c r="H81" s="158"/>
      <c r="I81" s="158"/>
      <c r="J81" s="157"/>
      <c r="K81" s="157"/>
      <c r="L81" s="145"/>
      <c r="M81" s="145"/>
      <c r="N81" s="145"/>
      <c r="O81" s="145"/>
      <c r="P81" s="145"/>
      <c r="Q81" s="145"/>
      <c r="R81" s="145"/>
      <c r="S81" s="145"/>
      <c r="T81" s="145"/>
      <c r="U81" s="145"/>
      <c r="V81" s="145"/>
      <c r="W81" s="145"/>
      <c r="X81" s="145"/>
      <c r="Y81" s="145"/>
    </row>
    <row r="82" spans="1:25" ht="15">
      <c r="A82" s="157"/>
      <c r="B82" s="158"/>
      <c r="C82" s="158"/>
      <c r="D82" s="158"/>
      <c r="E82" s="158"/>
      <c r="F82" s="158"/>
      <c r="G82" s="158"/>
      <c r="H82" s="158"/>
      <c r="I82" s="158"/>
      <c r="J82" s="157"/>
      <c r="K82" s="157"/>
      <c r="L82" s="145"/>
      <c r="M82" s="145"/>
      <c r="N82" s="145"/>
      <c r="O82" s="145"/>
      <c r="P82" s="145"/>
      <c r="Q82" s="145"/>
      <c r="R82" s="145"/>
      <c r="S82" s="145"/>
      <c r="T82" s="145"/>
      <c r="U82" s="145"/>
      <c r="V82" s="145"/>
      <c r="W82" s="145"/>
      <c r="X82" s="145"/>
      <c r="Y82" s="145"/>
    </row>
    <row r="83" spans="1:25" ht="15">
      <c r="A83" s="157"/>
      <c r="B83" s="158"/>
      <c r="C83" s="158"/>
      <c r="D83" s="158"/>
      <c r="E83" s="158"/>
      <c r="F83" s="158"/>
      <c r="G83" s="158"/>
      <c r="H83" s="158"/>
      <c r="I83" s="158"/>
      <c r="J83" s="157"/>
      <c r="K83" s="157"/>
      <c r="L83" s="145"/>
      <c r="M83" s="145"/>
      <c r="N83" s="145"/>
      <c r="O83" s="145"/>
      <c r="P83" s="145"/>
      <c r="Q83" s="145"/>
      <c r="R83" s="145"/>
      <c r="S83" s="145"/>
      <c r="T83" s="145"/>
      <c r="U83" s="145"/>
      <c r="V83" s="145"/>
      <c r="W83" s="145"/>
      <c r="X83" s="145"/>
      <c r="Y83" s="145"/>
    </row>
    <row r="84" spans="1:25" ht="15">
      <c r="A84" s="157"/>
      <c r="B84" s="158"/>
      <c r="C84" s="158"/>
      <c r="D84" s="158"/>
      <c r="E84" s="158"/>
      <c r="F84" s="158"/>
      <c r="G84" s="158"/>
      <c r="H84" s="158"/>
      <c r="I84" s="158"/>
      <c r="J84" s="157"/>
      <c r="K84" s="157"/>
      <c r="L84" s="145"/>
      <c r="M84" s="145"/>
      <c r="N84" s="145"/>
      <c r="O84" s="145"/>
      <c r="P84" s="145"/>
      <c r="Q84" s="145"/>
      <c r="R84" s="145"/>
      <c r="S84" s="145"/>
      <c r="T84" s="145"/>
      <c r="U84" s="145"/>
      <c r="V84" s="145"/>
      <c r="W84" s="145"/>
      <c r="X84" s="145"/>
      <c r="Y84" s="145"/>
    </row>
    <row r="85" spans="1:25" ht="15">
      <c r="A85" s="157"/>
      <c r="B85" s="158"/>
      <c r="C85" s="158"/>
      <c r="D85" s="158"/>
      <c r="E85" s="158"/>
      <c r="F85" s="158"/>
      <c r="G85" s="158"/>
      <c r="H85" s="158"/>
      <c r="I85" s="158"/>
      <c r="J85" s="157"/>
      <c r="K85" s="157"/>
      <c r="L85" s="145"/>
      <c r="M85" s="145"/>
      <c r="N85" s="145"/>
      <c r="O85" s="145"/>
      <c r="P85" s="145"/>
      <c r="Q85" s="145"/>
      <c r="R85" s="145"/>
      <c r="S85" s="145"/>
      <c r="T85" s="145"/>
      <c r="U85" s="145"/>
      <c r="V85" s="145"/>
      <c r="W85" s="145"/>
      <c r="X85" s="145"/>
      <c r="Y85" s="145"/>
    </row>
    <row r="86" spans="1:25" ht="15">
      <c r="A86" s="157"/>
      <c r="B86" s="158"/>
      <c r="C86" s="158"/>
      <c r="D86" s="158"/>
      <c r="E86" s="158"/>
      <c r="F86" s="158"/>
      <c r="G86" s="158"/>
      <c r="H86" s="158"/>
      <c r="I86" s="158"/>
      <c r="J86" s="157"/>
      <c r="K86" s="157"/>
      <c r="L86" s="145"/>
      <c r="M86" s="145"/>
      <c r="N86" s="145"/>
      <c r="O86" s="145"/>
      <c r="P86" s="145"/>
      <c r="Q86" s="145"/>
      <c r="R86" s="145"/>
      <c r="S86" s="145"/>
      <c r="T86" s="145"/>
      <c r="U86" s="145"/>
      <c r="V86" s="145"/>
      <c r="W86" s="145"/>
      <c r="X86" s="145"/>
      <c r="Y86" s="145"/>
    </row>
    <row r="87" spans="1:25" ht="15">
      <c r="A87" s="157"/>
      <c r="B87" s="158"/>
      <c r="C87" s="158"/>
      <c r="D87" s="158"/>
      <c r="E87" s="158"/>
      <c r="F87" s="158"/>
      <c r="G87" s="158"/>
      <c r="H87" s="158"/>
      <c r="I87" s="158"/>
      <c r="J87" s="157"/>
      <c r="K87" s="157"/>
      <c r="L87" s="145"/>
      <c r="M87" s="145"/>
      <c r="N87" s="145"/>
      <c r="O87" s="145"/>
      <c r="P87" s="145"/>
      <c r="Q87" s="145"/>
      <c r="R87" s="145"/>
      <c r="S87" s="145"/>
      <c r="T87" s="145"/>
      <c r="U87" s="145"/>
      <c r="V87" s="145"/>
      <c r="W87" s="145"/>
      <c r="X87" s="145"/>
      <c r="Y87" s="145"/>
    </row>
    <row r="88" spans="1:25" ht="15">
      <c r="A88" s="157"/>
      <c r="B88" s="158"/>
      <c r="C88" s="158"/>
      <c r="D88" s="158"/>
      <c r="E88" s="158"/>
      <c r="F88" s="158"/>
      <c r="G88" s="158"/>
      <c r="H88" s="158"/>
      <c r="I88" s="158"/>
      <c r="J88" s="157"/>
      <c r="K88" s="157"/>
      <c r="L88" s="145"/>
      <c r="M88" s="145"/>
      <c r="N88" s="145"/>
      <c r="O88" s="145"/>
      <c r="P88" s="145"/>
      <c r="Q88" s="145"/>
      <c r="R88" s="145"/>
      <c r="S88" s="145"/>
      <c r="T88" s="145"/>
      <c r="U88" s="145"/>
      <c r="V88" s="145"/>
      <c r="W88" s="145"/>
      <c r="X88" s="145"/>
      <c r="Y88" s="145"/>
    </row>
    <row r="89" spans="1:25" ht="15">
      <c r="A89" s="157"/>
      <c r="B89" s="158"/>
      <c r="C89" s="158"/>
      <c r="D89" s="158"/>
      <c r="E89" s="158"/>
      <c r="F89" s="158"/>
      <c r="G89" s="158"/>
      <c r="H89" s="158"/>
      <c r="I89" s="158"/>
      <c r="J89" s="157"/>
      <c r="K89" s="157"/>
      <c r="L89" s="145"/>
      <c r="M89" s="145"/>
      <c r="N89" s="145"/>
      <c r="O89" s="145"/>
      <c r="P89" s="145"/>
      <c r="Q89" s="145"/>
      <c r="R89" s="145"/>
      <c r="S89" s="145"/>
      <c r="T89" s="145"/>
      <c r="U89" s="145"/>
      <c r="V89" s="145"/>
      <c r="W89" s="145"/>
      <c r="X89" s="145"/>
      <c r="Y89" s="145"/>
    </row>
    <row r="90" spans="1:25" ht="15">
      <c r="A90" s="157"/>
      <c r="B90" s="158"/>
      <c r="C90" s="158"/>
      <c r="D90" s="158"/>
      <c r="E90" s="158"/>
      <c r="F90" s="158"/>
      <c r="G90" s="158"/>
      <c r="H90" s="158"/>
      <c r="I90" s="158"/>
      <c r="J90" s="157"/>
      <c r="K90" s="157"/>
      <c r="L90" s="145"/>
      <c r="M90" s="145"/>
      <c r="N90" s="145"/>
      <c r="O90" s="145"/>
      <c r="P90" s="145"/>
      <c r="Q90" s="145"/>
      <c r="R90" s="145"/>
      <c r="S90" s="145"/>
      <c r="T90" s="145"/>
      <c r="U90" s="145"/>
      <c r="V90" s="145"/>
      <c r="W90" s="145"/>
      <c r="X90" s="145"/>
      <c r="Y90" s="145"/>
    </row>
    <row r="91" spans="1:25" ht="15">
      <c r="A91" s="157"/>
      <c r="B91" s="158"/>
      <c r="C91" s="158"/>
      <c r="D91" s="158"/>
      <c r="E91" s="158"/>
      <c r="F91" s="158"/>
      <c r="G91" s="158"/>
      <c r="H91" s="158"/>
      <c r="I91" s="158"/>
      <c r="J91" s="157"/>
      <c r="K91" s="157"/>
      <c r="L91" s="145"/>
      <c r="M91" s="145"/>
      <c r="N91" s="145"/>
      <c r="O91" s="145"/>
      <c r="P91" s="145"/>
      <c r="Q91" s="145"/>
      <c r="R91" s="145"/>
      <c r="S91" s="145"/>
      <c r="T91" s="145"/>
      <c r="U91" s="145"/>
      <c r="V91" s="145"/>
      <c r="W91" s="145"/>
      <c r="X91" s="145"/>
      <c r="Y91" s="145"/>
    </row>
    <row r="92" spans="1:25" ht="15">
      <c r="A92" s="157"/>
      <c r="B92" s="158"/>
      <c r="C92" s="158"/>
      <c r="D92" s="158"/>
      <c r="E92" s="158"/>
      <c r="F92" s="158"/>
      <c r="G92" s="158"/>
      <c r="H92" s="158"/>
      <c r="I92" s="158"/>
      <c r="J92" s="157"/>
      <c r="K92" s="157"/>
      <c r="L92" s="145"/>
      <c r="M92" s="145"/>
      <c r="N92" s="145"/>
      <c r="O92" s="145"/>
      <c r="P92" s="145"/>
      <c r="Q92" s="145"/>
      <c r="R92" s="145"/>
      <c r="S92" s="145"/>
      <c r="T92" s="145"/>
      <c r="U92" s="145"/>
      <c r="V92" s="145"/>
      <c r="W92" s="145"/>
      <c r="X92" s="145"/>
      <c r="Y92" s="145"/>
    </row>
    <row r="93" spans="1:25" ht="15">
      <c r="A93" s="157"/>
      <c r="B93" s="158"/>
      <c r="C93" s="158"/>
      <c r="D93" s="158"/>
      <c r="E93" s="158"/>
      <c r="F93" s="158"/>
      <c r="G93" s="158"/>
      <c r="H93" s="158"/>
      <c r="I93" s="158"/>
      <c r="J93" s="157"/>
      <c r="K93" s="157"/>
      <c r="L93" s="145"/>
      <c r="M93" s="145"/>
      <c r="N93" s="145"/>
      <c r="O93" s="145"/>
      <c r="P93" s="145"/>
      <c r="Q93" s="145"/>
      <c r="R93" s="145"/>
      <c r="S93" s="145"/>
      <c r="T93" s="145"/>
      <c r="U93" s="145"/>
      <c r="V93" s="145"/>
      <c r="W93" s="145"/>
      <c r="X93" s="145"/>
      <c r="Y93" s="145"/>
    </row>
    <row r="94" spans="1:25" ht="15">
      <c r="A94" s="157"/>
      <c r="B94" s="158"/>
      <c r="C94" s="158"/>
      <c r="D94" s="158"/>
      <c r="E94" s="158"/>
      <c r="F94" s="158"/>
      <c r="G94" s="158"/>
      <c r="H94" s="158"/>
      <c r="I94" s="158"/>
      <c r="J94" s="157"/>
      <c r="K94" s="157"/>
      <c r="L94" s="145"/>
      <c r="M94" s="145"/>
      <c r="N94" s="145"/>
      <c r="O94" s="145"/>
      <c r="P94" s="145"/>
      <c r="Q94" s="145"/>
      <c r="R94" s="145"/>
      <c r="S94" s="145"/>
      <c r="T94" s="145"/>
      <c r="U94" s="145"/>
      <c r="V94" s="145"/>
      <c r="W94" s="145"/>
      <c r="X94" s="145"/>
      <c r="Y94" s="145"/>
    </row>
    <row r="95" spans="1:25" ht="15">
      <c r="A95" s="157"/>
      <c r="B95" s="158"/>
      <c r="C95" s="158"/>
      <c r="D95" s="158"/>
      <c r="E95" s="158"/>
      <c r="F95" s="158"/>
      <c r="G95" s="158"/>
      <c r="H95" s="158"/>
      <c r="I95" s="158"/>
      <c r="J95" s="157"/>
      <c r="K95" s="157"/>
      <c r="L95" s="145"/>
      <c r="M95" s="145"/>
      <c r="N95" s="145"/>
      <c r="O95" s="145"/>
      <c r="P95" s="145"/>
      <c r="Q95" s="145"/>
      <c r="R95" s="145"/>
      <c r="S95" s="145"/>
      <c r="T95" s="145"/>
      <c r="U95" s="145"/>
      <c r="V95" s="145"/>
      <c r="W95" s="145"/>
      <c r="X95" s="145"/>
      <c r="Y95" s="145"/>
    </row>
    <row r="96" spans="1:25" ht="15">
      <c r="A96" s="157"/>
      <c r="B96" s="158"/>
      <c r="C96" s="158"/>
      <c r="D96" s="158"/>
      <c r="E96" s="158"/>
      <c r="F96" s="158"/>
      <c r="G96" s="158"/>
      <c r="H96" s="158"/>
      <c r="I96" s="158"/>
      <c r="J96" s="157"/>
      <c r="K96" s="157"/>
      <c r="L96" s="145"/>
      <c r="M96" s="145"/>
      <c r="N96" s="145"/>
      <c r="O96" s="145"/>
      <c r="P96" s="145"/>
      <c r="Q96" s="145"/>
      <c r="R96" s="145"/>
      <c r="S96" s="145"/>
      <c r="T96" s="145"/>
      <c r="U96" s="145"/>
      <c r="V96" s="145"/>
      <c r="W96" s="145"/>
      <c r="X96" s="145"/>
      <c r="Y96" s="145"/>
    </row>
    <row r="97" spans="1:25" ht="15">
      <c r="A97" s="157"/>
      <c r="B97" s="158"/>
      <c r="C97" s="158"/>
      <c r="D97" s="158"/>
      <c r="E97" s="158"/>
      <c r="F97" s="158"/>
      <c r="G97" s="158"/>
      <c r="H97" s="158"/>
      <c r="I97" s="158"/>
      <c r="J97" s="157"/>
      <c r="K97" s="157"/>
      <c r="L97" s="145"/>
      <c r="M97" s="145"/>
      <c r="N97" s="145"/>
      <c r="O97" s="145"/>
      <c r="P97" s="145"/>
      <c r="Q97" s="145"/>
      <c r="R97" s="145"/>
      <c r="S97" s="145"/>
      <c r="T97" s="145"/>
      <c r="U97" s="145"/>
      <c r="V97" s="145"/>
      <c r="W97" s="145"/>
      <c r="X97" s="145"/>
      <c r="Y97" s="145"/>
    </row>
    <row r="98" spans="1:25" ht="15">
      <c r="A98" s="157"/>
      <c r="B98" s="158"/>
      <c r="C98" s="158"/>
      <c r="D98" s="158"/>
      <c r="E98" s="158"/>
      <c r="F98" s="158"/>
      <c r="G98" s="158"/>
      <c r="H98" s="158"/>
      <c r="I98" s="158"/>
      <c r="J98" s="157"/>
      <c r="K98" s="157"/>
      <c r="L98" s="145"/>
      <c r="M98" s="145"/>
      <c r="N98" s="145"/>
      <c r="O98" s="145"/>
      <c r="P98" s="145"/>
      <c r="Q98" s="145"/>
      <c r="R98" s="145"/>
      <c r="S98" s="145"/>
      <c r="T98" s="145"/>
      <c r="U98" s="145"/>
      <c r="V98" s="145"/>
      <c r="W98" s="145"/>
      <c r="X98" s="145"/>
      <c r="Y98" s="145"/>
    </row>
    <row r="99" spans="1:25" ht="15">
      <c r="A99" s="157"/>
      <c r="B99" s="158"/>
      <c r="C99" s="158"/>
      <c r="D99" s="158"/>
      <c r="E99" s="158"/>
      <c r="F99" s="158"/>
      <c r="G99" s="158"/>
      <c r="H99" s="158"/>
      <c r="I99" s="158"/>
      <c r="J99" s="157"/>
      <c r="K99" s="157"/>
      <c r="L99" s="145"/>
      <c r="M99" s="145"/>
      <c r="N99" s="145"/>
      <c r="O99" s="145"/>
      <c r="P99" s="145"/>
      <c r="Q99" s="145"/>
      <c r="R99" s="145"/>
      <c r="S99" s="145"/>
      <c r="T99" s="145"/>
      <c r="U99" s="145"/>
      <c r="V99" s="145"/>
      <c r="W99" s="145"/>
      <c r="X99" s="145"/>
      <c r="Y99" s="145"/>
    </row>
    <row r="100" spans="1:25" ht="15">
      <c r="A100" s="157"/>
      <c r="B100" s="158"/>
      <c r="C100" s="158"/>
      <c r="D100" s="158"/>
      <c r="E100" s="158"/>
      <c r="F100" s="158"/>
      <c r="G100" s="158"/>
      <c r="H100" s="158"/>
      <c r="I100" s="158"/>
      <c r="J100" s="157"/>
      <c r="K100" s="157"/>
      <c r="L100" s="145"/>
      <c r="M100" s="145"/>
      <c r="N100" s="145"/>
      <c r="O100" s="145"/>
      <c r="P100" s="145"/>
      <c r="Q100" s="145"/>
      <c r="R100" s="145"/>
      <c r="S100" s="145"/>
      <c r="T100" s="145"/>
      <c r="U100" s="145"/>
      <c r="V100" s="145"/>
      <c r="W100" s="145"/>
      <c r="X100" s="145"/>
      <c r="Y100" s="145"/>
    </row>
    <row r="101" spans="1:25" ht="15">
      <c r="A101" s="157"/>
      <c r="B101" s="158"/>
      <c r="C101" s="158"/>
      <c r="D101" s="158"/>
      <c r="E101" s="158"/>
      <c r="F101" s="158"/>
      <c r="G101" s="158"/>
      <c r="H101" s="158"/>
      <c r="I101" s="158"/>
      <c r="J101" s="157"/>
      <c r="K101" s="157"/>
      <c r="L101" s="145"/>
      <c r="M101" s="145"/>
      <c r="N101" s="145"/>
      <c r="O101" s="145"/>
      <c r="P101" s="145"/>
      <c r="Q101" s="145"/>
      <c r="R101" s="145"/>
      <c r="S101" s="145"/>
      <c r="T101" s="145"/>
      <c r="U101" s="145"/>
      <c r="V101" s="145"/>
      <c r="W101" s="145"/>
      <c r="X101" s="145"/>
      <c r="Y101" s="145"/>
    </row>
    <row r="102" spans="1:25" ht="15">
      <c r="A102" s="157"/>
      <c r="B102" s="158"/>
      <c r="C102" s="158"/>
      <c r="D102" s="158"/>
      <c r="E102" s="158"/>
      <c r="F102" s="158"/>
      <c r="G102" s="158"/>
      <c r="H102" s="158"/>
      <c r="I102" s="158"/>
      <c r="J102" s="157"/>
      <c r="K102" s="157"/>
      <c r="L102" s="145"/>
      <c r="M102" s="145"/>
      <c r="N102" s="145"/>
      <c r="O102" s="145"/>
      <c r="P102" s="145"/>
      <c r="Q102" s="145"/>
      <c r="R102" s="145"/>
      <c r="S102" s="145"/>
      <c r="T102" s="145"/>
      <c r="U102" s="145"/>
      <c r="V102" s="145"/>
      <c r="W102" s="145"/>
      <c r="X102" s="145"/>
      <c r="Y102" s="145"/>
    </row>
    <row r="103" spans="1:25" ht="15">
      <c r="A103" s="157"/>
      <c r="B103" s="158"/>
      <c r="C103" s="158"/>
      <c r="D103" s="158"/>
      <c r="E103" s="158"/>
      <c r="F103" s="158"/>
      <c r="G103" s="158"/>
      <c r="H103" s="158"/>
      <c r="I103" s="158"/>
      <c r="J103" s="157"/>
      <c r="K103" s="157"/>
      <c r="L103" s="145"/>
      <c r="M103" s="145"/>
      <c r="N103" s="145"/>
      <c r="O103" s="145"/>
      <c r="P103" s="145"/>
      <c r="Q103" s="145"/>
      <c r="R103" s="145"/>
      <c r="S103" s="145"/>
      <c r="T103" s="145"/>
      <c r="U103" s="145"/>
      <c r="V103" s="145"/>
      <c r="W103" s="145"/>
      <c r="X103" s="145"/>
      <c r="Y103" s="145"/>
    </row>
    <row r="104" spans="1:25" ht="15">
      <c r="A104" s="157"/>
      <c r="B104" s="158"/>
      <c r="C104" s="158"/>
      <c r="D104" s="158"/>
      <c r="E104" s="158"/>
      <c r="F104" s="158"/>
      <c r="G104" s="158"/>
      <c r="H104" s="158"/>
      <c r="I104" s="158"/>
      <c r="J104" s="157"/>
      <c r="K104" s="157"/>
      <c r="L104" s="145"/>
      <c r="M104" s="145"/>
      <c r="N104" s="145"/>
      <c r="O104" s="145"/>
      <c r="P104" s="145"/>
      <c r="Q104" s="145"/>
      <c r="R104" s="145"/>
      <c r="S104" s="145"/>
      <c r="T104" s="145"/>
      <c r="U104" s="145"/>
      <c r="V104" s="145"/>
      <c r="W104" s="145"/>
      <c r="X104" s="145"/>
      <c r="Y104" s="145"/>
    </row>
    <row r="105" spans="1:25" ht="15">
      <c r="A105" s="157"/>
      <c r="B105" s="158"/>
      <c r="C105" s="158"/>
      <c r="D105" s="158"/>
      <c r="E105" s="158"/>
      <c r="F105" s="158"/>
      <c r="G105" s="158"/>
      <c r="H105" s="158"/>
      <c r="I105" s="158"/>
      <c r="J105" s="157"/>
      <c r="K105" s="157"/>
      <c r="L105" s="145"/>
      <c r="M105" s="145"/>
      <c r="N105" s="145"/>
      <c r="O105" s="145"/>
      <c r="P105" s="145"/>
      <c r="Q105" s="145"/>
      <c r="R105" s="145"/>
      <c r="S105" s="145"/>
      <c r="T105" s="145"/>
      <c r="U105" s="145"/>
      <c r="V105" s="145"/>
      <c r="W105" s="145"/>
      <c r="X105" s="145"/>
      <c r="Y105" s="145"/>
    </row>
    <row r="106" spans="1:25" ht="15">
      <c r="A106" s="157"/>
      <c r="B106" s="158"/>
      <c r="C106" s="158"/>
      <c r="D106" s="158"/>
      <c r="E106" s="158"/>
      <c r="F106" s="158"/>
      <c r="G106" s="158"/>
      <c r="H106" s="158"/>
      <c r="I106" s="158"/>
      <c r="J106" s="157"/>
      <c r="K106" s="157"/>
      <c r="L106" s="145"/>
      <c r="M106" s="145"/>
      <c r="N106" s="145"/>
      <c r="O106" s="145"/>
      <c r="P106" s="145"/>
      <c r="Q106" s="145"/>
      <c r="R106" s="145"/>
      <c r="S106" s="145"/>
      <c r="T106" s="145"/>
      <c r="U106" s="145"/>
      <c r="V106" s="145"/>
      <c r="W106" s="145"/>
      <c r="X106" s="145"/>
      <c r="Y106" s="145"/>
    </row>
    <row r="107" spans="1:25" ht="15">
      <c r="A107" s="157"/>
      <c r="B107" s="158"/>
      <c r="C107" s="158"/>
      <c r="D107" s="158"/>
      <c r="E107" s="158"/>
      <c r="F107" s="158"/>
      <c r="G107" s="158"/>
      <c r="H107" s="158"/>
      <c r="I107" s="158"/>
      <c r="J107" s="157"/>
      <c r="K107" s="157"/>
      <c r="L107" s="145"/>
      <c r="M107" s="145"/>
      <c r="N107" s="145"/>
      <c r="O107" s="145"/>
      <c r="P107" s="145"/>
      <c r="Q107" s="145"/>
      <c r="R107" s="145"/>
      <c r="S107" s="145"/>
      <c r="T107" s="145"/>
      <c r="U107" s="145"/>
      <c r="V107" s="145"/>
      <c r="W107" s="145"/>
      <c r="X107" s="145"/>
      <c r="Y107" s="145"/>
    </row>
    <row r="108" spans="1:25" ht="15">
      <c r="A108" s="157"/>
      <c r="B108" s="158"/>
      <c r="C108" s="158"/>
      <c r="D108" s="158"/>
      <c r="E108" s="158"/>
      <c r="F108" s="158"/>
      <c r="G108" s="158"/>
      <c r="H108" s="158"/>
      <c r="I108" s="158"/>
      <c r="J108" s="157"/>
      <c r="K108" s="157"/>
      <c r="L108" s="145"/>
      <c r="M108" s="145"/>
      <c r="N108" s="145"/>
      <c r="O108" s="145"/>
      <c r="P108" s="145"/>
      <c r="Q108" s="145"/>
      <c r="R108" s="145"/>
      <c r="S108" s="145"/>
      <c r="T108" s="145"/>
      <c r="U108" s="145"/>
      <c r="V108" s="145"/>
      <c r="W108" s="145"/>
      <c r="X108" s="145"/>
      <c r="Y108" s="145"/>
    </row>
    <row r="109" spans="1:25" ht="15">
      <c r="A109" s="157"/>
      <c r="B109" s="158"/>
      <c r="C109" s="158"/>
      <c r="D109" s="158"/>
      <c r="E109" s="158"/>
      <c r="F109" s="158"/>
      <c r="G109" s="158"/>
      <c r="H109" s="158"/>
      <c r="I109" s="158"/>
      <c r="J109" s="157"/>
      <c r="K109" s="157"/>
      <c r="L109" s="145"/>
      <c r="M109" s="145"/>
      <c r="N109" s="145"/>
      <c r="O109" s="145"/>
      <c r="P109" s="145"/>
      <c r="Q109" s="145"/>
      <c r="R109" s="145"/>
      <c r="S109" s="145"/>
      <c r="T109" s="145"/>
      <c r="U109" s="145"/>
      <c r="V109" s="145"/>
      <c r="W109" s="145"/>
      <c r="X109" s="145"/>
      <c r="Y109" s="145"/>
    </row>
    <row r="110" spans="1:25" ht="15">
      <c r="A110" s="157"/>
      <c r="B110" s="158"/>
      <c r="C110" s="158"/>
      <c r="D110" s="158"/>
      <c r="E110" s="158"/>
      <c r="F110" s="158"/>
      <c r="G110" s="158"/>
      <c r="H110" s="158"/>
      <c r="I110" s="158"/>
      <c r="J110" s="157"/>
      <c r="K110" s="157"/>
      <c r="L110" s="145"/>
      <c r="M110" s="145"/>
      <c r="N110" s="145"/>
      <c r="O110" s="145"/>
      <c r="P110" s="145"/>
      <c r="Q110" s="145"/>
      <c r="R110" s="145"/>
      <c r="S110" s="145"/>
      <c r="T110" s="145"/>
      <c r="U110" s="145"/>
      <c r="V110" s="145"/>
      <c r="W110" s="145"/>
      <c r="X110" s="145"/>
      <c r="Y110" s="145"/>
    </row>
    <row r="111" spans="1:25" ht="15">
      <c r="A111" s="157"/>
      <c r="B111" s="158"/>
      <c r="C111" s="158"/>
      <c r="D111" s="158"/>
      <c r="E111" s="158"/>
      <c r="F111" s="158"/>
      <c r="G111" s="158"/>
      <c r="H111" s="158"/>
      <c r="I111" s="158"/>
      <c r="J111" s="157"/>
      <c r="K111" s="157"/>
      <c r="L111" s="145"/>
      <c r="M111" s="145"/>
      <c r="N111" s="145"/>
      <c r="O111" s="145"/>
      <c r="P111" s="145"/>
      <c r="Q111" s="145"/>
      <c r="R111" s="145"/>
      <c r="S111" s="145"/>
      <c r="T111" s="145"/>
      <c r="U111" s="145"/>
      <c r="V111" s="145"/>
      <c r="W111" s="145"/>
      <c r="X111" s="145"/>
      <c r="Y111" s="145"/>
    </row>
    <row r="112" spans="1:25" ht="15">
      <c r="A112" s="157"/>
      <c r="B112" s="158"/>
      <c r="C112" s="158"/>
      <c r="D112" s="158"/>
      <c r="E112" s="158"/>
      <c r="F112" s="158"/>
      <c r="G112" s="158"/>
      <c r="H112" s="158"/>
      <c r="I112" s="158"/>
      <c r="J112" s="157"/>
      <c r="K112" s="157"/>
      <c r="L112" s="145"/>
      <c r="M112" s="145"/>
      <c r="N112" s="145"/>
      <c r="O112" s="145"/>
      <c r="P112" s="145"/>
      <c r="Q112" s="145"/>
      <c r="R112" s="145"/>
      <c r="S112" s="145"/>
      <c r="T112" s="145"/>
      <c r="U112" s="145"/>
      <c r="V112" s="145"/>
      <c r="W112" s="145"/>
      <c r="X112" s="145"/>
      <c r="Y112" s="145"/>
    </row>
    <row r="113" spans="1:25" ht="15">
      <c r="A113" s="157"/>
      <c r="B113" s="158"/>
      <c r="C113" s="158"/>
      <c r="D113" s="158"/>
      <c r="E113" s="158"/>
      <c r="F113" s="158"/>
      <c r="G113" s="158"/>
      <c r="H113" s="158"/>
      <c r="I113" s="158"/>
      <c r="J113" s="157"/>
      <c r="K113" s="157"/>
      <c r="L113" s="145"/>
      <c r="M113" s="145"/>
      <c r="N113" s="145"/>
      <c r="O113" s="145"/>
      <c r="P113" s="145"/>
      <c r="Q113" s="145"/>
      <c r="R113" s="145"/>
      <c r="S113" s="145"/>
      <c r="T113" s="145"/>
      <c r="U113" s="145"/>
      <c r="V113" s="145"/>
      <c r="W113" s="145"/>
      <c r="X113" s="145"/>
      <c r="Y113" s="145"/>
    </row>
    <row r="114" spans="1:25" ht="15">
      <c r="A114" s="157"/>
      <c r="B114" s="158"/>
      <c r="C114" s="158"/>
      <c r="D114" s="158"/>
      <c r="E114" s="158"/>
      <c r="F114" s="158"/>
      <c r="G114" s="158"/>
      <c r="H114" s="158"/>
      <c r="I114" s="158"/>
      <c r="J114" s="157"/>
      <c r="K114" s="157"/>
      <c r="L114" s="145"/>
      <c r="M114" s="145"/>
      <c r="N114" s="145"/>
      <c r="O114" s="145"/>
      <c r="P114" s="145"/>
      <c r="Q114" s="145"/>
      <c r="R114" s="145"/>
      <c r="S114" s="145"/>
      <c r="T114" s="145"/>
      <c r="U114" s="145"/>
      <c r="V114" s="145"/>
      <c r="W114" s="145"/>
      <c r="X114" s="145"/>
      <c r="Y114" s="145"/>
    </row>
    <row r="115" spans="1:25" ht="15">
      <c r="A115" s="157"/>
      <c r="B115" s="158"/>
      <c r="C115" s="158"/>
      <c r="D115" s="158"/>
      <c r="E115" s="158"/>
      <c r="F115" s="158"/>
      <c r="G115" s="158"/>
      <c r="H115" s="158"/>
      <c r="I115" s="158"/>
      <c r="J115" s="157"/>
      <c r="K115" s="157"/>
      <c r="L115" s="145"/>
      <c r="M115" s="145"/>
      <c r="N115" s="145"/>
      <c r="O115" s="145"/>
      <c r="P115" s="145"/>
      <c r="Q115" s="145"/>
      <c r="R115" s="145"/>
      <c r="S115" s="145"/>
      <c r="T115" s="145"/>
      <c r="U115" s="145"/>
      <c r="V115" s="145"/>
      <c r="W115" s="145"/>
      <c r="X115" s="145"/>
      <c r="Y115" s="145"/>
    </row>
    <row r="116" spans="1:25" ht="15">
      <c r="A116" s="157"/>
      <c r="B116" s="158"/>
      <c r="C116" s="158"/>
      <c r="D116" s="158"/>
      <c r="E116" s="158"/>
      <c r="F116" s="158"/>
      <c r="G116" s="158"/>
      <c r="H116" s="158"/>
      <c r="I116" s="158"/>
      <c r="J116" s="157"/>
      <c r="K116" s="157"/>
      <c r="L116" s="145"/>
      <c r="M116" s="145"/>
      <c r="N116" s="145"/>
      <c r="O116" s="145"/>
      <c r="P116" s="145"/>
      <c r="Q116" s="145"/>
      <c r="R116" s="145"/>
      <c r="S116" s="145"/>
      <c r="T116" s="145"/>
      <c r="U116" s="145"/>
      <c r="V116" s="145"/>
      <c r="W116" s="145"/>
      <c r="X116" s="145"/>
      <c r="Y116" s="145"/>
    </row>
    <row r="117" spans="1:25" ht="15">
      <c r="A117" s="157"/>
      <c r="B117" s="158"/>
      <c r="C117" s="158"/>
      <c r="D117" s="158"/>
      <c r="E117" s="158"/>
      <c r="F117" s="158"/>
      <c r="G117" s="158"/>
      <c r="H117" s="158"/>
      <c r="I117" s="158"/>
      <c r="J117" s="157"/>
      <c r="K117" s="157"/>
      <c r="L117" s="145"/>
      <c r="M117" s="145"/>
      <c r="N117" s="145"/>
      <c r="O117" s="145"/>
      <c r="P117" s="145"/>
      <c r="Q117" s="145"/>
      <c r="R117" s="145"/>
      <c r="S117" s="145"/>
      <c r="T117" s="145"/>
      <c r="U117" s="145"/>
      <c r="V117" s="145"/>
      <c r="W117" s="145"/>
      <c r="X117" s="145"/>
      <c r="Y117" s="145"/>
    </row>
    <row r="118" spans="1:25" ht="15">
      <c r="A118" s="157"/>
      <c r="B118" s="158"/>
      <c r="C118" s="158"/>
      <c r="D118" s="158"/>
      <c r="E118" s="158"/>
      <c r="F118" s="158"/>
      <c r="G118" s="158"/>
      <c r="H118" s="158"/>
      <c r="I118" s="158"/>
      <c r="J118" s="157"/>
      <c r="K118" s="157"/>
      <c r="L118" s="145"/>
      <c r="M118" s="145"/>
      <c r="N118" s="145"/>
      <c r="O118" s="145"/>
      <c r="P118" s="145"/>
      <c r="Q118" s="145"/>
      <c r="R118" s="145"/>
      <c r="S118" s="145"/>
      <c r="T118" s="145"/>
      <c r="U118" s="145"/>
      <c r="V118" s="145"/>
      <c r="W118" s="145"/>
      <c r="X118" s="145"/>
      <c r="Y118" s="145"/>
    </row>
    <row r="119" spans="1:25" ht="15">
      <c r="A119" s="157"/>
      <c r="B119" s="158"/>
      <c r="C119" s="158"/>
      <c r="D119" s="158"/>
      <c r="E119" s="158"/>
      <c r="F119" s="158"/>
      <c r="G119" s="158"/>
      <c r="H119" s="158"/>
      <c r="I119" s="158"/>
      <c r="J119" s="157"/>
      <c r="K119" s="157"/>
      <c r="L119" s="145"/>
      <c r="M119" s="145"/>
      <c r="N119" s="145"/>
      <c r="O119" s="145"/>
      <c r="P119" s="145"/>
      <c r="Q119" s="145"/>
      <c r="R119" s="145"/>
      <c r="S119" s="145"/>
      <c r="T119" s="145"/>
      <c r="U119" s="145"/>
      <c r="V119" s="145"/>
      <c r="W119" s="145"/>
      <c r="X119" s="145"/>
      <c r="Y119" s="145"/>
    </row>
    <row r="120" spans="1:25" ht="15">
      <c r="A120" s="157"/>
      <c r="B120" s="158"/>
      <c r="C120" s="158"/>
      <c r="D120" s="158"/>
      <c r="E120" s="158"/>
      <c r="F120" s="158"/>
      <c r="G120" s="158"/>
      <c r="H120" s="158"/>
      <c r="I120" s="158"/>
      <c r="J120" s="157"/>
      <c r="K120" s="157"/>
      <c r="L120" s="145"/>
      <c r="M120" s="145"/>
      <c r="N120" s="145"/>
      <c r="O120" s="145"/>
      <c r="P120" s="145"/>
      <c r="Q120" s="145"/>
      <c r="R120" s="145"/>
      <c r="S120" s="145"/>
      <c r="T120" s="145"/>
      <c r="U120" s="145"/>
      <c r="V120" s="145"/>
      <c r="W120" s="145"/>
      <c r="X120" s="145"/>
      <c r="Y120" s="145"/>
    </row>
    <row r="121" spans="1:25" ht="15">
      <c r="A121" s="157"/>
      <c r="B121" s="158"/>
      <c r="C121" s="158"/>
      <c r="D121" s="158"/>
      <c r="E121" s="158"/>
      <c r="F121" s="158"/>
      <c r="G121" s="158"/>
      <c r="H121" s="158"/>
      <c r="I121" s="158"/>
      <c r="J121" s="157"/>
      <c r="K121" s="157"/>
      <c r="L121" s="145"/>
      <c r="M121" s="145"/>
      <c r="N121" s="145"/>
      <c r="O121" s="145"/>
      <c r="P121" s="145"/>
      <c r="Q121" s="145"/>
      <c r="R121" s="145"/>
      <c r="S121" s="145"/>
      <c r="T121" s="145"/>
      <c r="U121" s="145"/>
      <c r="V121" s="145"/>
      <c r="W121" s="145"/>
      <c r="X121" s="145"/>
      <c r="Y121" s="145"/>
    </row>
    <row r="122" spans="1:25" ht="15">
      <c r="A122" s="157"/>
      <c r="B122" s="158"/>
      <c r="C122" s="158"/>
      <c r="D122" s="158"/>
      <c r="E122" s="158"/>
      <c r="F122" s="158"/>
      <c r="G122" s="158"/>
      <c r="H122" s="158"/>
      <c r="I122" s="158"/>
      <c r="J122" s="157"/>
      <c r="K122" s="157"/>
      <c r="L122" s="145"/>
      <c r="M122" s="145"/>
      <c r="N122" s="145"/>
      <c r="O122" s="145"/>
      <c r="P122" s="145"/>
      <c r="Q122" s="145"/>
      <c r="R122" s="145"/>
      <c r="S122" s="145"/>
      <c r="T122" s="145"/>
      <c r="U122" s="145"/>
      <c r="V122" s="145"/>
      <c r="W122" s="145"/>
      <c r="X122" s="145"/>
      <c r="Y122" s="145"/>
    </row>
    <row r="123" spans="1:25" ht="15">
      <c r="A123" s="157"/>
      <c r="B123" s="158"/>
      <c r="C123" s="158"/>
      <c r="D123" s="158"/>
      <c r="E123" s="158"/>
      <c r="F123" s="158"/>
      <c r="G123" s="158"/>
      <c r="H123" s="158"/>
      <c r="I123" s="158"/>
      <c r="J123" s="157"/>
      <c r="K123" s="157"/>
      <c r="L123" s="145"/>
      <c r="M123" s="145"/>
      <c r="N123" s="145"/>
      <c r="O123" s="145"/>
      <c r="P123" s="145"/>
      <c r="Q123" s="145"/>
      <c r="R123" s="145"/>
      <c r="S123" s="145"/>
      <c r="T123" s="145"/>
      <c r="U123" s="145"/>
      <c r="V123" s="145"/>
      <c r="W123" s="145"/>
      <c r="X123" s="145"/>
      <c r="Y123" s="145"/>
    </row>
    <row r="124" spans="1:25" ht="15">
      <c r="A124" s="157"/>
      <c r="B124" s="158"/>
      <c r="C124" s="158"/>
      <c r="D124" s="158"/>
      <c r="E124" s="158"/>
      <c r="F124" s="158"/>
      <c r="G124" s="158"/>
      <c r="H124" s="158"/>
      <c r="I124" s="158"/>
      <c r="J124" s="157"/>
      <c r="K124" s="157"/>
      <c r="L124" s="145"/>
      <c r="M124" s="145"/>
      <c r="N124" s="145"/>
      <c r="O124" s="145"/>
      <c r="P124" s="145"/>
      <c r="Q124" s="145"/>
      <c r="R124" s="145"/>
      <c r="S124" s="145"/>
      <c r="T124" s="145"/>
      <c r="U124" s="145"/>
      <c r="V124" s="145"/>
      <c r="W124" s="145"/>
      <c r="X124" s="145"/>
      <c r="Y124" s="145"/>
    </row>
    <row r="125" spans="1:25" ht="15">
      <c r="A125" s="157"/>
      <c r="B125" s="158"/>
      <c r="C125" s="158"/>
      <c r="D125" s="158"/>
      <c r="E125" s="158"/>
      <c r="F125" s="158"/>
      <c r="G125" s="158"/>
      <c r="H125" s="158"/>
      <c r="I125" s="158"/>
      <c r="J125" s="157"/>
      <c r="K125" s="157"/>
      <c r="L125" s="145"/>
      <c r="M125" s="145"/>
      <c r="N125" s="145"/>
      <c r="O125" s="145"/>
      <c r="P125" s="145"/>
      <c r="Q125" s="145"/>
      <c r="R125" s="145"/>
      <c r="S125" s="145"/>
      <c r="T125" s="145"/>
      <c r="U125" s="145"/>
      <c r="V125" s="145"/>
      <c r="W125" s="145"/>
      <c r="X125" s="145"/>
      <c r="Y125" s="145"/>
    </row>
    <row r="126" spans="1:25" ht="15">
      <c r="A126" s="157"/>
      <c r="B126" s="158"/>
      <c r="C126" s="158"/>
      <c r="D126" s="158"/>
      <c r="E126" s="158"/>
      <c r="F126" s="158"/>
      <c r="G126" s="158"/>
      <c r="H126" s="158"/>
      <c r="I126" s="158"/>
      <c r="J126" s="157"/>
      <c r="K126" s="157"/>
      <c r="L126" s="145"/>
      <c r="M126" s="145"/>
      <c r="N126" s="145"/>
      <c r="O126" s="145"/>
      <c r="P126" s="145"/>
      <c r="Q126" s="145"/>
      <c r="R126" s="145"/>
      <c r="S126" s="145"/>
      <c r="T126" s="145"/>
      <c r="U126" s="145"/>
      <c r="V126" s="145"/>
      <c r="W126" s="145"/>
      <c r="X126" s="145"/>
      <c r="Y126" s="145"/>
    </row>
    <row r="127" spans="1:25" ht="15">
      <c r="A127" s="157"/>
      <c r="B127" s="158"/>
      <c r="C127" s="158"/>
      <c r="D127" s="158"/>
      <c r="E127" s="158"/>
      <c r="F127" s="158"/>
      <c r="G127" s="158"/>
      <c r="H127" s="158"/>
      <c r="I127" s="158"/>
      <c r="J127" s="157"/>
      <c r="K127" s="157"/>
      <c r="L127" s="145"/>
      <c r="M127" s="145"/>
      <c r="N127" s="145"/>
      <c r="O127" s="145"/>
      <c r="P127" s="145"/>
      <c r="Q127" s="145"/>
      <c r="R127" s="145"/>
      <c r="S127" s="145"/>
      <c r="T127" s="145"/>
      <c r="U127" s="145"/>
      <c r="V127" s="145"/>
      <c r="W127" s="145"/>
      <c r="X127" s="145"/>
      <c r="Y127" s="145"/>
    </row>
    <row r="128" spans="1:25" ht="15">
      <c r="A128" s="157"/>
      <c r="B128" s="158"/>
      <c r="C128" s="158"/>
      <c r="D128" s="158"/>
      <c r="E128" s="158"/>
      <c r="F128" s="158"/>
      <c r="G128" s="158"/>
      <c r="H128" s="158"/>
      <c r="I128" s="158"/>
      <c r="J128" s="157"/>
      <c r="K128" s="157"/>
      <c r="L128" s="145"/>
      <c r="M128" s="145"/>
      <c r="N128" s="145"/>
      <c r="O128" s="145"/>
      <c r="P128" s="145"/>
      <c r="Q128" s="145"/>
      <c r="R128" s="145"/>
      <c r="S128" s="145"/>
      <c r="T128" s="145"/>
      <c r="U128" s="145"/>
      <c r="V128" s="145"/>
      <c r="W128" s="145"/>
      <c r="X128" s="145"/>
      <c r="Y128" s="145"/>
    </row>
    <row r="129" spans="1:25" ht="15">
      <c r="A129" s="157"/>
      <c r="B129" s="158"/>
      <c r="C129" s="158"/>
      <c r="D129" s="158"/>
      <c r="E129" s="158"/>
      <c r="F129" s="158"/>
      <c r="G129" s="158"/>
      <c r="H129" s="158"/>
      <c r="I129" s="158"/>
      <c r="J129" s="157"/>
      <c r="K129" s="157"/>
      <c r="L129" s="145"/>
      <c r="M129" s="145"/>
      <c r="N129" s="145"/>
      <c r="O129" s="145"/>
      <c r="P129" s="145"/>
      <c r="Q129" s="145"/>
      <c r="R129" s="145"/>
      <c r="S129" s="145"/>
      <c r="T129" s="145"/>
      <c r="U129" s="145"/>
      <c r="V129" s="145"/>
      <c r="W129" s="145"/>
      <c r="X129" s="145"/>
      <c r="Y129" s="145"/>
    </row>
    <row r="130" spans="1:25" ht="15">
      <c r="A130" s="157"/>
      <c r="B130" s="158"/>
      <c r="C130" s="158"/>
      <c r="D130" s="158"/>
      <c r="E130" s="158"/>
      <c r="F130" s="158"/>
      <c r="G130" s="158"/>
      <c r="H130" s="158"/>
      <c r="I130" s="158"/>
      <c r="J130" s="157"/>
      <c r="K130" s="157"/>
      <c r="L130" s="145"/>
      <c r="M130" s="145"/>
      <c r="N130" s="145"/>
      <c r="O130" s="145"/>
      <c r="P130" s="145"/>
      <c r="Q130" s="145"/>
      <c r="R130" s="145"/>
      <c r="S130" s="145"/>
      <c r="T130" s="145"/>
      <c r="U130" s="145"/>
      <c r="V130" s="145"/>
      <c r="W130" s="145"/>
      <c r="X130" s="145"/>
      <c r="Y130" s="145"/>
    </row>
    <row r="131" spans="1:25" ht="15">
      <c r="A131" s="157"/>
      <c r="B131" s="158"/>
      <c r="C131" s="158"/>
      <c r="D131" s="158"/>
      <c r="E131" s="158"/>
      <c r="F131" s="158"/>
      <c r="G131" s="158"/>
      <c r="H131" s="158"/>
      <c r="I131" s="158"/>
      <c r="J131" s="157"/>
      <c r="K131" s="157"/>
      <c r="L131" s="145"/>
      <c r="M131" s="145"/>
      <c r="N131" s="145"/>
      <c r="O131" s="145"/>
      <c r="P131" s="145"/>
      <c r="Q131" s="145"/>
      <c r="R131" s="145"/>
      <c r="S131" s="145"/>
      <c r="T131" s="145"/>
      <c r="U131" s="145"/>
      <c r="V131" s="145"/>
      <c r="W131" s="145"/>
      <c r="X131" s="145"/>
      <c r="Y131" s="145"/>
    </row>
    <row r="132" spans="1:25" ht="15">
      <c r="A132" s="157"/>
      <c r="B132" s="158"/>
      <c r="C132" s="158"/>
      <c r="D132" s="158"/>
      <c r="E132" s="158"/>
      <c r="F132" s="158"/>
      <c r="G132" s="158"/>
      <c r="H132" s="158"/>
      <c r="I132" s="158"/>
      <c r="J132" s="157"/>
      <c r="K132" s="157"/>
      <c r="L132" s="145"/>
      <c r="M132" s="145"/>
      <c r="N132" s="145"/>
      <c r="O132" s="145"/>
      <c r="P132" s="145"/>
      <c r="Q132" s="145"/>
      <c r="R132" s="145"/>
      <c r="S132" s="145"/>
      <c r="T132" s="145"/>
      <c r="U132" s="145"/>
      <c r="V132" s="145"/>
      <c r="W132" s="145"/>
      <c r="X132" s="145"/>
      <c r="Y132" s="145"/>
    </row>
    <row r="133" spans="1:25" ht="15">
      <c r="A133" s="157"/>
      <c r="B133" s="158"/>
      <c r="C133" s="158"/>
      <c r="D133" s="158"/>
      <c r="E133" s="158"/>
      <c r="F133" s="158"/>
      <c r="G133" s="158"/>
      <c r="H133" s="158"/>
      <c r="I133" s="158"/>
      <c r="J133" s="157"/>
      <c r="K133" s="157"/>
      <c r="L133" s="145"/>
      <c r="M133" s="145"/>
      <c r="N133" s="145"/>
      <c r="O133" s="145"/>
      <c r="P133" s="145"/>
      <c r="Q133" s="145"/>
      <c r="R133" s="145"/>
      <c r="S133" s="145"/>
      <c r="T133" s="145"/>
      <c r="U133" s="145"/>
      <c r="V133" s="145"/>
      <c r="W133" s="145"/>
      <c r="X133" s="145"/>
      <c r="Y133" s="145"/>
    </row>
    <row r="134" spans="1:25" ht="15">
      <c r="A134" s="157"/>
      <c r="B134" s="158"/>
      <c r="C134" s="158"/>
      <c r="D134" s="158"/>
      <c r="E134" s="158"/>
      <c r="F134" s="158"/>
      <c r="G134" s="158"/>
      <c r="H134" s="158"/>
      <c r="I134" s="158"/>
      <c r="J134" s="157"/>
      <c r="K134" s="157"/>
      <c r="L134" s="145"/>
      <c r="M134" s="145"/>
      <c r="N134" s="145"/>
      <c r="O134" s="145"/>
      <c r="P134" s="145"/>
      <c r="Q134" s="145"/>
      <c r="R134" s="145"/>
      <c r="S134" s="145"/>
      <c r="T134" s="145"/>
      <c r="U134" s="145"/>
      <c r="V134" s="145"/>
      <c r="W134" s="145"/>
      <c r="X134" s="145"/>
      <c r="Y134" s="145"/>
    </row>
    <row r="135" spans="1:25" ht="15">
      <c r="A135" s="157"/>
      <c r="B135" s="158"/>
      <c r="C135" s="158"/>
      <c r="D135" s="158"/>
      <c r="E135" s="158"/>
      <c r="F135" s="158"/>
      <c r="G135" s="158"/>
      <c r="H135" s="158"/>
      <c r="I135" s="158"/>
      <c r="J135" s="157"/>
      <c r="K135" s="157"/>
      <c r="L135" s="145"/>
      <c r="M135" s="145"/>
      <c r="N135" s="145"/>
      <c r="O135" s="145"/>
      <c r="P135" s="145"/>
      <c r="Q135" s="145"/>
      <c r="R135" s="145"/>
      <c r="S135" s="145"/>
      <c r="T135" s="145"/>
      <c r="U135" s="145"/>
      <c r="V135" s="145"/>
      <c r="W135" s="145"/>
      <c r="X135" s="145"/>
      <c r="Y135" s="145"/>
    </row>
    <row r="136" spans="1:25" ht="15">
      <c r="A136" s="157"/>
      <c r="B136" s="158"/>
      <c r="C136" s="158"/>
      <c r="D136" s="158"/>
      <c r="E136" s="158"/>
      <c r="F136" s="158"/>
      <c r="G136" s="158"/>
      <c r="H136" s="158"/>
      <c r="I136" s="158"/>
      <c r="J136" s="157"/>
      <c r="K136" s="157"/>
      <c r="L136" s="145"/>
      <c r="M136" s="145"/>
      <c r="N136" s="145"/>
      <c r="O136" s="145"/>
      <c r="P136" s="145"/>
      <c r="Q136" s="145"/>
      <c r="R136" s="145"/>
      <c r="S136" s="145"/>
      <c r="T136" s="145"/>
      <c r="U136" s="145"/>
      <c r="V136" s="145"/>
      <c r="W136" s="145"/>
      <c r="X136" s="145"/>
      <c r="Y136" s="145"/>
    </row>
    <row r="137" spans="1:25" ht="15">
      <c r="A137" s="157"/>
      <c r="B137" s="158"/>
      <c r="C137" s="158"/>
      <c r="D137" s="158"/>
      <c r="E137" s="158"/>
      <c r="F137" s="158"/>
      <c r="G137" s="158"/>
      <c r="H137" s="158"/>
      <c r="I137" s="158"/>
      <c r="J137" s="157"/>
      <c r="K137" s="157"/>
      <c r="L137" s="145"/>
      <c r="M137" s="145"/>
      <c r="N137" s="145"/>
      <c r="O137" s="145"/>
      <c r="P137" s="145"/>
      <c r="Q137" s="145"/>
      <c r="R137" s="145"/>
      <c r="S137" s="145"/>
      <c r="T137" s="145"/>
      <c r="U137" s="145"/>
      <c r="V137" s="145"/>
      <c r="W137" s="145"/>
      <c r="X137" s="145"/>
      <c r="Y137" s="145"/>
    </row>
    <row r="138" spans="1:25" ht="15">
      <c r="A138" s="157"/>
      <c r="B138" s="158"/>
      <c r="C138" s="158"/>
      <c r="D138" s="158"/>
      <c r="E138" s="158"/>
      <c r="F138" s="158"/>
      <c r="G138" s="158"/>
      <c r="H138" s="158"/>
      <c r="I138" s="158"/>
      <c r="J138" s="157"/>
      <c r="K138" s="157"/>
      <c r="L138" s="145"/>
      <c r="M138" s="145"/>
      <c r="N138" s="145"/>
      <c r="O138" s="145"/>
      <c r="P138" s="145"/>
      <c r="Q138" s="145"/>
      <c r="R138" s="145"/>
      <c r="S138" s="145"/>
      <c r="T138" s="145"/>
      <c r="U138" s="145"/>
      <c r="V138" s="145"/>
      <c r="W138" s="145"/>
      <c r="X138" s="145"/>
      <c r="Y138" s="145"/>
    </row>
    <row r="139" spans="1:25" ht="15">
      <c r="A139" s="157"/>
      <c r="B139" s="158"/>
      <c r="C139" s="158"/>
      <c r="D139" s="158"/>
      <c r="E139" s="158"/>
      <c r="F139" s="158"/>
      <c r="G139" s="158"/>
      <c r="H139" s="158"/>
      <c r="I139" s="158"/>
      <c r="J139" s="157"/>
      <c r="K139" s="157"/>
      <c r="L139" s="145"/>
      <c r="M139" s="145"/>
      <c r="N139" s="145"/>
      <c r="O139" s="145"/>
      <c r="P139" s="145"/>
      <c r="Q139" s="145"/>
      <c r="R139" s="145"/>
      <c r="S139" s="145"/>
      <c r="T139" s="145"/>
      <c r="U139" s="145"/>
      <c r="V139" s="145"/>
      <c r="W139" s="145"/>
      <c r="X139" s="145"/>
      <c r="Y139" s="145"/>
    </row>
    <row r="140" spans="1:25" ht="15">
      <c r="A140" s="157"/>
      <c r="B140" s="158"/>
      <c r="C140" s="158"/>
      <c r="D140" s="158"/>
      <c r="E140" s="158"/>
      <c r="F140" s="158"/>
      <c r="G140" s="158"/>
      <c r="H140" s="158"/>
      <c r="I140" s="158"/>
      <c r="J140" s="157"/>
      <c r="K140" s="157"/>
      <c r="L140" s="145"/>
      <c r="M140" s="145"/>
      <c r="N140" s="145"/>
      <c r="O140" s="145"/>
      <c r="P140" s="145"/>
      <c r="Q140" s="145"/>
      <c r="R140" s="145"/>
      <c r="S140" s="145"/>
      <c r="T140" s="145"/>
      <c r="U140" s="145"/>
      <c r="V140" s="145"/>
      <c r="W140" s="145"/>
      <c r="X140" s="145"/>
      <c r="Y140" s="145"/>
    </row>
    <row r="141" spans="1:25" ht="15">
      <c r="A141" s="157"/>
      <c r="B141" s="158"/>
      <c r="C141" s="158"/>
      <c r="D141" s="158"/>
      <c r="E141" s="158"/>
      <c r="F141" s="158"/>
      <c r="G141" s="158"/>
      <c r="H141" s="158"/>
      <c r="I141" s="158"/>
      <c r="J141" s="157"/>
      <c r="K141" s="157"/>
      <c r="L141" s="145"/>
      <c r="M141" s="145"/>
      <c r="N141" s="145"/>
      <c r="O141" s="145"/>
      <c r="P141" s="145"/>
      <c r="Q141" s="145"/>
      <c r="R141" s="145"/>
      <c r="S141" s="145"/>
      <c r="T141" s="145"/>
      <c r="U141" s="145"/>
      <c r="V141" s="145"/>
      <c r="W141" s="145"/>
      <c r="X141" s="145"/>
      <c r="Y141" s="145"/>
    </row>
    <row r="142" spans="1:25" ht="15">
      <c r="A142" s="157"/>
      <c r="B142" s="158"/>
      <c r="C142" s="158"/>
      <c r="D142" s="158"/>
      <c r="E142" s="158"/>
      <c r="F142" s="158"/>
      <c r="G142" s="158"/>
      <c r="H142" s="158"/>
      <c r="I142" s="158"/>
      <c r="J142" s="157"/>
      <c r="K142" s="157"/>
      <c r="L142" s="145"/>
      <c r="M142" s="145"/>
      <c r="N142" s="145"/>
      <c r="O142" s="145"/>
      <c r="P142" s="145"/>
      <c r="Q142" s="145"/>
      <c r="R142" s="145"/>
      <c r="S142" s="145"/>
      <c r="T142" s="145"/>
      <c r="U142" s="145"/>
      <c r="V142" s="145"/>
      <c r="W142" s="145"/>
      <c r="X142" s="145"/>
      <c r="Y142" s="145"/>
    </row>
    <row r="143" spans="1:25" ht="15">
      <c r="A143" s="157"/>
      <c r="B143" s="158"/>
      <c r="C143" s="158"/>
      <c r="D143" s="158"/>
      <c r="E143" s="158"/>
      <c r="F143" s="158"/>
      <c r="G143" s="158"/>
      <c r="H143" s="158"/>
      <c r="I143" s="158"/>
      <c r="J143" s="157"/>
      <c r="K143" s="157"/>
      <c r="L143" s="145"/>
      <c r="M143" s="145"/>
      <c r="N143" s="145"/>
      <c r="O143" s="145"/>
      <c r="P143" s="145"/>
      <c r="Q143" s="145"/>
      <c r="R143" s="145"/>
      <c r="S143" s="145"/>
      <c r="T143" s="145"/>
      <c r="U143" s="145"/>
      <c r="V143" s="145"/>
      <c r="W143" s="145"/>
      <c r="X143" s="145"/>
      <c r="Y143" s="145"/>
    </row>
    <row r="144" spans="1:25" ht="15">
      <c r="A144" s="157"/>
      <c r="B144" s="158"/>
      <c r="C144" s="158"/>
      <c r="D144" s="158"/>
      <c r="E144" s="158"/>
      <c r="F144" s="158"/>
      <c r="G144" s="158"/>
      <c r="H144" s="158"/>
      <c r="I144" s="158"/>
      <c r="J144" s="157"/>
      <c r="K144" s="157"/>
      <c r="L144" s="145"/>
      <c r="M144" s="145"/>
      <c r="N144" s="145"/>
      <c r="O144" s="145"/>
      <c r="P144" s="145"/>
      <c r="Q144" s="145"/>
      <c r="R144" s="145"/>
      <c r="S144" s="145"/>
      <c r="T144" s="145"/>
      <c r="U144" s="145"/>
      <c r="V144" s="145"/>
      <c r="W144" s="145"/>
      <c r="X144" s="145"/>
      <c r="Y144" s="145"/>
    </row>
    <row r="145" spans="1:25" ht="15">
      <c r="A145" s="157"/>
      <c r="B145" s="158"/>
      <c r="C145" s="158"/>
      <c r="D145" s="158"/>
      <c r="E145" s="158"/>
      <c r="F145" s="158"/>
      <c r="G145" s="158"/>
      <c r="H145" s="158"/>
      <c r="I145" s="158"/>
      <c r="J145" s="157"/>
      <c r="K145" s="157"/>
      <c r="L145" s="145"/>
      <c r="M145" s="145"/>
      <c r="N145" s="145"/>
      <c r="O145" s="145"/>
      <c r="P145" s="145"/>
      <c r="Q145" s="145"/>
      <c r="R145" s="145"/>
      <c r="S145" s="145"/>
      <c r="T145" s="145"/>
      <c r="U145" s="145"/>
      <c r="V145" s="145"/>
      <c r="W145" s="145"/>
      <c r="X145" s="145"/>
      <c r="Y145" s="145"/>
    </row>
    <row r="146" spans="1:25" ht="15">
      <c r="A146" s="157"/>
      <c r="B146" s="158"/>
      <c r="C146" s="158"/>
      <c r="D146" s="158"/>
      <c r="E146" s="158"/>
      <c r="F146" s="158"/>
      <c r="G146" s="158"/>
      <c r="H146" s="158"/>
      <c r="I146" s="158"/>
      <c r="J146" s="157"/>
      <c r="K146" s="157"/>
      <c r="L146" s="145"/>
      <c r="M146" s="145"/>
      <c r="N146" s="145"/>
      <c r="O146" s="145"/>
      <c r="P146" s="145"/>
      <c r="Q146" s="145"/>
      <c r="R146" s="145"/>
      <c r="S146" s="145"/>
      <c r="T146" s="145"/>
      <c r="U146" s="145"/>
      <c r="V146" s="145"/>
      <c r="W146" s="145"/>
      <c r="X146" s="145"/>
      <c r="Y146" s="145"/>
    </row>
    <row r="147" spans="1:25" ht="15">
      <c r="A147" s="157"/>
      <c r="B147" s="158"/>
      <c r="C147" s="158"/>
      <c r="D147" s="158"/>
      <c r="E147" s="158"/>
      <c r="F147" s="158"/>
      <c r="G147" s="158"/>
      <c r="H147" s="158"/>
      <c r="I147" s="158"/>
      <c r="J147" s="157"/>
      <c r="K147" s="157"/>
      <c r="L147" s="145"/>
      <c r="M147" s="145"/>
      <c r="N147" s="145"/>
      <c r="O147" s="145"/>
      <c r="P147" s="145"/>
      <c r="Q147" s="145"/>
      <c r="R147" s="145"/>
      <c r="S147" s="145"/>
      <c r="T147" s="145"/>
      <c r="U147" s="145"/>
      <c r="V147" s="145"/>
      <c r="W147" s="145"/>
      <c r="X147" s="145"/>
      <c r="Y147" s="145"/>
    </row>
    <row r="148" spans="1:25" ht="15">
      <c r="A148" s="157"/>
      <c r="B148" s="158"/>
      <c r="C148" s="158"/>
      <c r="D148" s="158"/>
      <c r="E148" s="158"/>
      <c r="F148" s="158"/>
      <c r="G148" s="158"/>
      <c r="H148" s="158"/>
      <c r="I148" s="158"/>
      <c r="J148" s="157"/>
      <c r="K148" s="157"/>
      <c r="L148" s="145"/>
      <c r="M148" s="145"/>
      <c r="N148" s="145"/>
      <c r="O148" s="145"/>
      <c r="P148" s="145"/>
      <c r="Q148" s="145"/>
      <c r="R148" s="145"/>
      <c r="S148" s="145"/>
      <c r="T148" s="145"/>
      <c r="U148" s="145"/>
      <c r="V148" s="145"/>
      <c r="W148" s="145"/>
      <c r="X148" s="145"/>
      <c r="Y148" s="145"/>
    </row>
    <row r="149" spans="1:25" ht="15">
      <c r="A149" s="157"/>
      <c r="B149" s="158"/>
      <c r="C149" s="158"/>
      <c r="D149" s="158"/>
      <c r="E149" s="158"/>
      <c r="F149" s="158"/>
      <c r="G149" s="158"/>
      <c r="H149" s="158"/>
      <c r="I149" s="158"/>
      <c r="J149" s="157"/>
      <c r="K149" s="157"/>
      <c r="L149" s="145"/>
      <c r="M149" s="145"/>
      <c r="N149" s="145"/>
      <c r="O149" s="145"/>
      <c r="P149" s="145"/>
      <c r="Q149" s="145"/>
      <c r="R149" s="145"/>
      <c r="S149" s="145"/>
      <c r="T149" s="145"/>
      <c r="U149" s="145"/>
      <c r="V149" s="145"/>
      <c r="W149" s="145"/>
      <c r="X149" s="145"/>
      <c r="Y149" s="145"/>
    </row>
    <row r="150" spans="1:25" ht="15">
      <c r="A150" s="157"/>
      <c r="B150" s="158"/>
      <c r="C150" s="158"/>
      <c r="D150" s="158"/>
      <c r="E150" s="158"/>
      <c r="F150" s="158"/>
      <c r="G150" s="158"/>
      <c r="H150" s="158"/>
      <c r="I150" s="158"/>
      <c r="J150" s="157"/>
      <c r="K150" s="157"/>
      <c r="L150" s="145"/>
      <c r="M150" s="145"/>
      <c r="N150" s="145"/>
      <c r="O150" s="145"/>
      <c r="P150" s="145"/>
      <c r="Q150" s="145"/>
      <c r="R150" s="145"/>
      <c r="S150" s="145"/>
      <c r="T150" s="145"/>
      <c r="U150" s="145"/>
      <c r="V150" s="145"/>
      <c r="W150" s="145"/>
      <c r="X150" s="145"/>
      <c r="Y150" s="145"/>
    </row>
    <row r="151" spans="1:25" ht="15">
      <c r="A151" s="157"/>
      <c r="B151" s="158"/>
      <c r="C151" s="158"/>
      <c r="D151" s="158"/>
      <c r="E151" s="158"/>
      <c r="F151" s="158"/>
      <c r="G151" s="158"/>
      <c r="H151" s="158"/>
      <c r="I151" s="158"/>
      <c r="J151" s="157"/>
      <c r="K151" s="157"/>
      <c r="L151" s="145"/>
      <c r="M151" s="145"/>
      <c r="N151" s="145"/>
      <c r="O151" s="145"/>
      <c r="P151" s="145"/>
      <c r="Q151" s="145"/>
      <c r="R151" s="145"/>
      <c r="S151" s="145"/>
      <c r="T151" s="145"/>
      <c r="U151" s="145"/>
      <c r="V151" s="145"/>
      <c r="W151" s="145"/>
      <c r="X151" s="145"/>
      <c r="Y151" s="145"/>
    </row>
    <row r="152" spans="1:25" ht="15">
      <c r="A152" s="157"/>
      <c r="B152" s="158"/>
      <c r="C152" s="158"/>
      <c r="D152" s="158"/>
      <c r="E152" s="158"/>
      <c r="F152" s="158"/>
      <c r="G152" s="158"/>
      <c r="H152" s="158"/>
      <c r="I152" s="158"/>
      <c r="J152" s="157"/>
      <c r="K152" s="157"/>
      <c r="L152" s="145"/>
      <c r="M152" s="145"/>
      <c r="N152" s="145"/>
      <c r="O152" s="145"/>
      <c r="P152" s="145"/>
      <c r="Q152" s="145"/>
      <c r="R152" s="145"/>
      <c r="S152" s="145"/>
      <c r="T152" s="145"/>
      <c r="U152" s="145"/>
      <c r="V152" s="145"/>
      <c r="W152" s="145"/>
      <c r="X152" s="145"/>
      <c r="Y152" s="145"/>
    </row>
    <row r="153" spans="1:25" ht="15">
      <c r="A153" s="157"/>
      <c r="B153" s="158"/>
      <c r="C153" s="158"/>
      <c r="D153" s="158"/>
      <c r="E153" s="158"/>
      <c r="F153" s="158"/>
      <c r="G153" s="158"/>
      <c r="H153" s="158"/>
      <c r="I153" s="158"/>
      <c r="J153" s="157"/>
      <c r="K153" s="157"/>
      <c r="L153" s="145"/>
      <c r="M153" s="145"/>
      <c r="N153" s="145"/>
      <c r="O153" s="145"/>
      <c r="P153" s="145"/>
      <c r="Q153" s="145"/>
      <c r="R153" s="145"/>
      <c r="S153" s="145"/>
      <c r="T153" s="145"/>
      <c r="U153" s="145"/>
      <c r="V153" s="145"/>
      <c r="W153" s="145"/>
      <c r="X153" s="145"/>
      <c r="Y153" s="145"/>
    </row>
    <row r="154" spans="1:25" ht="15">
      <c r="A154" s="157"/>
      <c r="B154" s="158"/>
      <c r="C154" s="158"/>
      <c r="D154" s="158"/>
      <c r="E154" s="158"/>
      <c r="F154" s="158"/>
      <c r="G154" s="158"/>
      <c r="H154" s="158"/>
      <c r="I154" s="158"/>
      <c r="J154" s="157"/>
      <c r="K154" s="157"/>
      <c r="L154" s="145"/>
      <c r="M154" s="145"/>
      <c r="N154" s="145"/>
      <c r="O154" s="145"/>
      <c r="P154" s="145"/>
      <c r="Q154" s="145"/>
      <c r="R154" s="145"/>
      <c r="S154" s="145"/>
      <c r="T154" s="145"/>
      <c r="U154" s="145"/>
      <c r="V154" s="145"/>
      <c r="W154" s="145"/>
      <c r="X154" s="145"/>
      <c r="Y154" s="145"/>
    </row>
    <row r="155" spans="1:25" ht="15">
      <c r="A155" s="157"/>
      <c r="B155" s="158"/>
      <c r="C155" s="158"/>
      <c r="D155" s="158"/>
      <c r="E155" s="158"/>
      <c r="F155" s="158"/>
      <c r="G155" s="158"/>
      <c r="H155" s="158"/>
      <c r="I155" s="158"/>
      <c r="J155" s="157"/>
      <c r="K155" s="157"/>
      <c r="L155" s="145"/>
      <c r="M155" s="145"/>
      <c r="N155" s="145"/>
      <c r="O155" s="145"/>
      <c r="P155" s="145"/>
      <c r="Q155" s="145"/>
      <c r="R155" s="145"/>
      <c r="S155" s="145"/>
      <c r="T155" s="145"/>
      <c r="U155" s="145"/>
      <c r="V155" s="145"/>
      <c r="W155" s="145"/>
      <c r="X155" s="145"/>
      <c r="Y155" s="145"/>
    </row>
    <row r="156" spans="1:25" ht="15">
      <c r="A156" s="157"/>
      <c r="B156" s="158"/>
      <c r="C156" s="158"/>
      <c r="D156" s="158"/>
      <c r="E156" s="158"/>
      <c r="F156" s="158"/>
      <c r="G156" s="158"/>
      <c r="H156" s="158"/>
      <c r="I156" s="158"/>
      <c r="J156" s="157"/>
      <c r="K156" s="157"/>
      <c r="L156" s="145"/>
      <c r="M156" s="145"/>
      <c r="N156" s="145"/>
      <c r="O156" s="145"/>
      <c r="P156" s="145"/>
      <c r="Q156" s="145"/>
      <c r="R156" s="145"/>
      <c r="S156" s="145"/>
      <c r="T156" s="145"/>
      <c r="U156" s="145"/>
      <c r="V156" s="145"/>
      <c r="W156" s="145"/>
      <c r="X156" s="145"/>
      <c r="Y156" s="145"/>
    </row>
    <row r="157" spans="1:25" ht="15">
      <c r="A157" s="157"/>
      <c r="B157" s="158"/>
      <c r="C157" s="158"/>
      <c r="D157" s="158"/>
      <c r="E157" s="158"/>
      <c r="F157" s="158"/>
      <c r="G157" s="158"/>
      <c r="H157" s="158"/>
      <c r="I157" s="158"/>
      <c r="J157" s="157"/>
      <c r="K157" s="157"/>
      <c r="L157" s="145"/>
      <c r="M157" s="145"/>
      <c r="N157" s="145"/>
      <c r="O157" s="145"/>
      <c r="P157" s="145"/>
      <c r="Q157" s="145"/>
      <c r="R157" s="145"/>
      <c r="S157" s="145"/>
      <c r="T157" s="145"/>
      <c r="U157" s="145"/>
      <c r="V157" s="145"/>
      <c r="W157" s="145"/>
      <c r="X157" s="145"/>
      <c r="Y157" s="145"/>
    </row>
    <row r="158" spans="1:25" ht="15">
      <c r="A158" s="157"/>
      <c r="B158" s="158"/>
      <c r="C158" s="158"/>
      <c r="D158" s="158"/>
      <c r="E158" s="158"/>
      <c r="F158" s="158"/>
      <c r="G158" s="158"/>
      <c r="H158" s="158"/>
      <c r="I158" s="158"/>
      <c r="J158" s="157"/>
      <c r="K158" s="157"/>
      <c r="L158" s="145"/>
      <c r="M158" s="145"/>
      <c r="N158" s="145"/>
      <c r="O158" s="145"/>
      <c r="P158" s="145"/>
      <c r="Q158" s="145"/>
      <c r="R158" s="145"/>
      <c r="S158" s="145"/>
      <c r="T158" s="145"/>
      <c r="U158" s="145"/>
      <c r="V158" s="145"/>
      <c r="W158" s="145"/>
      <c r="X158" s="145"/>
      <c r="Y158" s="145"/>
    </row>
    <row r="159" spans="1:25" ht="15">
      <c r="A159" s="157"/>
      <c r="B159" s="158"/>
      <c r="C159" s="158"/>
      <c r="D159" s="158"/>
      <c r="E159" s="158"/>
      <c r="F159" s="158"/>
      <c r="G159" s="158"/>
      <c r="H159" s="158"/>
      <c r="I159" s="158"/>
      <c r="J159" s="157"/>
      <c r="K159" s="157"/>
      <c r="L159" s="145"/>
      <c r="M159" s="145"/>
      <c r="N159" s="145"/>
      <c r="O159" s="145"/>
      <c r="P159" s="145"/>
      <c r="Q159" s="145"/>
      <c r="R159" s="145"/>
      <c r="S159" s="145"/>
      <c r="T159" s="145"/>
      <c r="U159" s="145"/>
      <c r="V159" s="145"/>
      <c r="W159" s="145"/>
      <c r="X159" s="145"/>
      <c r="Y159" s="145"/>
    </row>
    <row r="160" spans="1:25" ht="15">
      <c r="A160" s="157"/>
      <c r="B160" s="158"/>
      <c r="C160" s="158"/>
      <c r="D160" s="158"/>
      <c r="E160" s="158"/>
      <c r="F160" s="158"/>
      <c r="G160" s="158"/>
      <c r="H160" s="158"/>
      <c r="I160" s="158"/>
      <c r="J160" s="157"/>
      <c r="K160" s="157"/>
      <c r="L160" s="145"/>
      <c r="M160" s="145"/>
      <c r="N160" s="145"/>
      <c r="O160" s="145"/>
      <c r="P160" s="145"/>
      <c r="Q160" s="145"/>
      <c r="R160" s="145"/>
      <c r="S160" s="145"/>
      <c r="T160" s="145"/>
      <c r="U160" s="145"/>
      <c r="V160" s="145"/>
      <c r="W160" s="145"/>
      <c r="X160" s="145"/>
      <c r="Y160" s="145"/>
    </row>
    <row r="161" spans="1:25" ht="15">
      <c r="A161" s="157"/>
      <c r="B161" s="158"/>
      <c r="C161" s="158"/>
      <c r="D161" s="158"/>
      <c r="E161" s="158"/>
      <c r="F161" s="158"/>
      <c r="G161" s="158"/>
      <c r="H161" s="158"/>
      <c r="I161" s="158"/>
      <c r="J161" s="157"/>
      <c r="K161" s="157"/>
      <c r="L161" s="145"/>
      <c r="M161" s="145"/>
      <c r="N161" s="145"/>
      <c r="O161" s="145"/>
      <c r="P161" s="145"/>
      <c r="Q161" s="145"/>
      <c r="R161" s="145"/>
      <c r="S161" s="145"/>
      <c r="T161" s="145"/>
      <c r="U161" s="145"/>
      <c r="V161" s="145"/>
      <c r="W161" s="145"/>
      <c r="X161" s="145"/>
      <c r="Y161" s="145"/>
    </row>
    <row r="162" spans="1:25" ht="15">
      <c r="A162" s="157"/>
      <c r="B162" s="158"/>
      <c r="C162" s="158"/>
      <c r="D162" s="158"/>
      <c r="E162" s="158"/>
      <c r="F162" s="158"/>
      <c r="G162" s="158"/>
      <c r="H162" s="158"/>
      <c r="I162" s="158"/>
      <c r="J162" s="157"/>
      <c r="K162" s="157"/>
      <c r="L162" s="145"/>
      <c r="M162" s="145"/>
      <c r="N162" s="145"/>
      <c r="O162" s="145"/>
      <c r="P162" s="145"/>
      <c r="Q162" s="145"/>
      <c r="R162" s="145"/>
      <c r="S162" s="145"/>
      <c r="T162" s="145"/>
      <c r="U162" s="145"/>
      <c r="V162" s="145"/>
      <c r="W162" s="145"/>
      <c r="X162" s="145"/>
      <c r="Y162" s="145"/>
    </row>
    <row r="163" spans="1:25" ht="15">
      <c r="A163" s="157"/>
      <c r="B163" s="158"/>
      <c r="C163" s="158"/>
      <c r="D163" s="158"/>
      <c r="E163" s="158"/>
      <c r="F163" s="158"/>
      <c r="G163" s="158"/>
      <c r="H163" s="158"/>
      <c r="I163" s="158"/>
      <c r="J163" s="157"/>
      <c r="K163" s="157"/>
      <c r="L163" s="145"/>
      <c r="M163" s="145"/>
      <c r="N163" s="145"/>
      <c r="O163" s="145"/>
      <c r="P163" s="145"/>
      <c r="Q163" s="145"/>
      <c r="R163" s="145"/>
      <c r="S163" s="145"/>
      <c r="T163" s="145"/>
      <c r="U163" s="145"/>
      <c r="V163" s="145"/>
      <c r="W163" s="145"/>
      <c r="X163" s="145"/>
      <c r="Y163" s="145"/>
    </row>
    <row r="164" spans="1:25" ht="15">
      <c r="A164" s="157"/>
      <c r="B164" s="158"/>
      <c r="C164" s="158"/>
      <c r="D164" s="158"/>
      <c r="E164" s="158"/>
      <c r="F164" s="158"/>
      <c r="G164" s="158"/>
      <c r="H164" s="158"/>
      <c r="I164" s="158"/>
      <c r="J164" s="157"/>
      <c r="K164" s="157"/>
      <c r="L164" s="145"/>
      <c r="M164" s="145"/>
      <c r="N164" s="145"/>
      <c r="O164" s="145"/>
      <c r="P164" s="145"/>
      <c r="Q164" s="145"/>
      <c r="R164" s="145"/>
      <c r="S164" s="145"/>
      <c r="T164" s="145"/>
      <c r="U164" s="145"/>
      <c r="V164" s="145"/>
      <c r="W164" s="145"/>
      <c r="X164" s="145"/>
      <c r="Y164" s="145"/>
    </row>
    <row r="165" spans="1:25" ht="15">
      <c r="A165" s="157"/>
      <c r="B165" s="158"/>
      <c r="C165" s="158"/>
      <c r="D165" s="158"/>
      <c r="E165" s="158"/>
      <c r="F165" s="158"/>
      <c r="G165" s="158"/>
      <c r="H165" s="158"/>
      <c r="I165" s="158"/>
      <c r="J165" s="157"/>
      <c r="K165" s="157"/>
      <c r="L165" s="145"/>
      <c r="M165" s="145"/>
      <c r="N165" s="145"/>
      <c r="O165" s="145"/>
      <c r="P165" s="145"/>
      <c r="Q165" s="145"/>
      <c r="R165" s="145"/>
      <c r="S165" s="145"/>
      <c r="T165" s="145"/>
      <c r="U165" s="145"/>
      <c r="V165" s="145"/>
      <c r="W165" s="145"/>
      <c r="X165" s="145"/>
      <c r="Y165" s="145"/>
    </row>
    <row r="166" spans="1:25" ht="15">
      <c r="A166" s="157"/>
      <c r="B166" s="158"/>
      <c r="C166" s="158"/>
      <c r="D166" s="158"/>
      <c r="E166" s="158"/>
      <c r="F166" s="158"/>
      <c r="G166" s="158"/>
      <c r="H166" s="158"/>
      <c r="I166" s="158"/>
      <c r="J166" s="157"/>
      <c r="K166" s="157"/>
      <c r="L166" s="145"/>
      <c r="M166" s="145"/>
      <c r="N166" s="145"/>
      <c r="O166" s="145"/>
      <c r="P166" s="145"/>
      <c r="Q166" s="145"/>
      <c r="R166" s="145"/>
      <c r="S166" s="145"/>
      <c r="T166" s="145"/>
      <c r="U166" s="145"/>
      <c r="V166" s="145"/>
      <c r="W166" s="145"/>
      <c r="X166" s="145"/>
      <c r="Y166" s="145"/>
    </row>
    <row r="167" spans="1:25" ht="15">
      <c r="A167" s="157"/>
      <c r="B167" s="158"/>
      <c r="C167" s="158"/>
      <c r="D167" s="158"/>
      <c r="E167" s="158"/>
      <c r="F167" s="158"/>
      <c r="G167" s="158"/>
      <c r="H167" s="158"/>
      <c r="I167" s="158"/>
      <c r="J167" s="157"/>
      <c r="K167" s="157"/>
      <c r="L167" s="145"/>
      <c r="M167" s="145"/>
      <c r="N167" s="145"/>
      <c r="O167" s="145"/>
      <c r="P167" s="145"/>
      <c r="Q167" s="145"/>
      <c r="R167" s="145"/>
      <c r="S167" s="145"/>
      <c r="T167" s="145"/>
      <c r="U167" s="145"/>
      <c r="V167" s="145"/>
      <c r="W167" s="145"/>
      <c r="X167" s="145"/>
      <c r="Y167" s="145"/>
    </row>
    <row r="168" spans="1:25" ht="15">
      <c r="A168" s="157"/>
      <c r="B168" s="158"/>
      <c r="C168" s="158"/>
      <c r="D168" s="158"/>
      <c r="E168" s="158"/>
      <c r="F168" s="158"/>
      <c r="G168" s="158"/>
      <c r="H168" s="158"/>
      <c r="I168" s="158"/>
      <c r="J168" s="157"/>
      <c r="K168" s="157"/>
      <c r="L168" s="145"/>
      <c r="M168" s="145"/>
      <c r="N168" s="145"/>
      <c r="O168" s="145"/>
      <c r="P168" s="145"/>
      <c r="Q168" s="145"/>
      <c r="R168" s="145"/>
      <c r="S168" s="145"/>
      <c r="T168" s="145"/>
      <c r="U168" s="145"/>
      <c r="V168" s="145"/>
      <c r="W168" s="145"/>
      <c r="X168" s="145"/>
      <c r="Y168" s="145"/>
    </row>
    <row r="169" spans="1:25" ht="15">
      <c r="A169" s="157"/>
      <c r="B169" s="158"/>
      <c r="C169" s="158"/>
      <c r="D169" s="158"/>
      <c r="E169" s="158"/>
      <c r="F169" s="158"/>
      <c r="G169" s="158"/>
      <c r="H169" s="158"/>
      <c r="I169" s="158"/>
      <c r="J169" s="157"/>
      <c r="K169" s="157"/>
      <c r="L169" s="145"/>
      <c r="M169" s="145"/>
      <c r="N169" s="145"/>
      <c r="O169" s="145"/>
      <c r="P169" s="145"/>
      <c r="Q169" s="145"/>
      <c r="R169" s="145"/>
      <c r="S169" s="145"/>
      <c r="T169" s="145"/>
      <c r="U169" s="145"/>
      <c r="V169" s="145"/>
      <c r="W169" s="145"/>
      <c r="X169" s="145"/>
      <c r="Y169" s="145"/>
    </row>
    <row r="170" spans="1:25" ht="15">
      <c r="A170" s="157"/>
      <c r="B170" s="158"/>
      <c r="C170" s="158"/>
      <c r="D170" s="158"/>
      <c r="E170" s="158"/>
      <c r="F170" s="158"/>
      <c r="G170" s="158"/>
      <c r="H170" s="158"/>
      <c r="I170" s="158"/>
      <c r="J170" s="157"/>
      <c r="K170" s="157"/>
      <c r="L170" s="145"/>
      <c r="M170" s="145"/>
      <c r="N170" s="145"/>
      <c r="O170" s="145"/>
      <c r="P170" s="145"/>
      <c r="Q170" s="145"/>
      <c r="R170" s="145"/>
      <c r="S170" s="145"/>
      <c r="T170" s="145"/>
      <c r="U170" s="145"/>
      <c r="V170" s="145"/>
      <c r="W170" s="145"/>
      <c r="X170" s="145"/>
      <c r="Y170" s="145"/>
    </row>
    <row r="171" spans="1:25" ht="15">
      <c r="A171" s="157"/>
      <c r="B171" s="158"/>
      <c r="C171" s="158"/>
      <c r="D171" s="158"/>
      <c r="E171" s="158"/>
      <c r="F171" s="158"/>
      <c r="G171" s="158"/>
      <c r="H171" s="158"/>
      <c r="I171" s="158"/>
      <c r="J171" s="157"/>
      <c r="K171" s="157"/>
      <c r="L171" s="145"/>
      <c r="M171" s="145"/>
      <c r="N171" s="145"/>
      <c r="O171" s="145"/>
      <c r="P171" s="145"/>
      <c r="Q171" s="145"/>
      <c r="R171" s="145"/>
      <c r="S171" s="145"/>
      <c r="T171" s="145"/>
      <c r="U171" s="145"/>
      <c r="V171" s="145"/>
      <c r="W171" s="145"/>
      <c r="X171" s="145"/>
      <c r="Y171" s="145"/>
    </row>
    <row r="172" spans="1:25" ht="15">
      <c r="A172" s="157"/>
      <c r="B172" s="158"/>
      <c r="C172" s="158"/>
      <c r="D172" s="158"/>
      <c r="E172" s="158"/>
      <c r="F172" s="158"/>
      <c r="G172" s="158"/>
      <c r="H172" s="158"/>
      <c r="I172" s="158"/>
      <c r="J172" s="157"/>
      <c r="K172" s="157"/>
      <c r="L172" s="145"/>
      <c r="M172" s="145"/>
      <c r="N172" s="145"/>
      <c r="O172" s="145"/>
      <c r="P172" s="145"/>
      <c r="Q172" s="145"/>
      <c r="R172" s="145"/>
      <c r="S172" s="145"/>
      <c r="T172" s="145"/>
      <c r="U172" s="145"/>
      <c r="V172" s="145"/>
      <c r="W172" s="145"/>
      <c r="X172" s="145"/>
      <c r="Y172" s="145"/>
    </row>
    <row r="173" spans="1:25" ht="15">
      <c r="A173" s="157"/>
      <c r="B173" s="158"/>
      <c r="C173" s="158"/>
      <c r="D173" s="158"/>
      <c r="E173" s="158"/>
      <c r="F173" s="158"/>
      <c r="G173" s="158"/>
      <c r="H173" s="158"/>
      <c r="I173" s="158"/>
      <c r="J173" s="157"/>
      <c r="K173" s="157"/>
      <c r="L173" s="145"/>
      <c r="M173" s="145"/>
      <c r="N173" s="145"/>
      <c r="O173" s="145"/>
      <c r="P173" s="145"/>
      <c r="Q173" s="145"/>
      <c r="R173" s="145"/>
      <c r="S173" s="145"/>
      <c r="T173" s="145"/>
      <c r="U173" s="145"/>
      <c r="V173" s="145"/>
      <c r="W173" s="145"/>
      <c r="X173" s="145"/>
      <c r="Y173" s="145"/>
    </row>
    <row r="174" spans="1:25" ht="15">
      <c r="A174" s="157"/>
      <c r="B174" s="158"/>
      <c r="C174" s="158"/>
      <c r="D174" s="158"/>
      <c r="E174" s="158"/>
      <c r="F174" s="158"/>
      <c r="G174" s="158"/>
      <c r="H174" s="158"/>
      <c r="I174" s="158"/>
      <c r="J174" s="157"/>
      <c r="K174" s="157"/>
      <c r="L174" s="145"/>
      <c r="M174" s="145"/>
      <c r="N174" s="145"/>
      <c r="O174" s="145"/>
      <c r="P174" s="145"/>
      <c r="Q174" s="145"/>
      <c r="R174" s="145"/>
      <c r="S174" s="145"/>
      <c r="T174" s="145"/>
      <c r="U174" s="145"/>
      <c r="V174" s="145"/>
      <c r="W174" s="145"/>
      <c r="X174" s="145"/>
      <c r="Y174" s="145"/>
    </row>
    <row r="175" spans="1:25" ht="15">
      <c r="A175" s="157"/>
      <c r="B175" s="158"/>
      <c r="C175" s="158"/>
      <c r="D175" s="158"/>
      <c r="E175" s="158"/>
      <c r="F175" s="158"/>
      <c r="G175" s="158"/>
      <c r="H175" s="158"/>
      <c r="I175" s="158"/>
      <c r="J175" s="157"/>
      <c r="K175" s="157"/>
      <c r="L175" s="145"/>
      <c r="M175" s="145"/>
      <c r="N175" s="145"/>
      <c r="O175" s="145"/>
      <c r="P175" s="145"/>
      <c r="Q175" s="145"/>
      <c r="R175" s="145"/>
      <c r="S175" s="145"/>
      <c r="T175" s="145"/>
      <c r="U175" s="145"/>
      <c r="V175" s="145"/>
      <c r="W175" s="145"/>
      <c r="X175" s="145"/>
      <c r="Y175" s="145"/>
    </row>
    <row r="176" spans="1:25" ht="15">
      <c r="A176" s="157"/>
      <c r="B176" s="158"/>
      <c r="C176" s="158"/>
      <c r="D176" s="158"/>
      <c r="E176" s="158"/>
      <c r="F176" s="158"/>
      <c r="G176" s="158"/>
      <c r="H176" s="158"/>
      <c r="I176" s="158"/>
      <c r="J176" s="157"/>
      <c r="K176" s="157"/>
      <c r="L176" s="145"/>
      <c r="M176" s="145"/>
      <c r="N176" s="145"/>
      <c r="O176" s="145"/>
      <c r="P176" s="145"/>
      <c r="Q176" s="145"/>
      <c r="R176" s="145"/>
      <c r="S176" s="145"/>
      <c r="T176" s="145"/>
      <c r="U176" s="145"/>
      <c r="V176" s="145"/>
      <c r="W176" s="145"/>
      <c r="X176" s="145"/>
      <c r="Y176" s="145"/>
    </row>
    <row r="177" spans="1:25" ht="15">
      <c r="A177" s="157"/>
      <c r="B177" s="158"/>
      <c r="C177" s="158"/>
      <c r="D177" s="158"/>
      <c r="E177" s="158"/>
      <c r="F177" s="158"/>
      <c r="G177" s="158"/>
      <c r="H177" s="158"/>
      <c r="I177" s="158"/>
      <c r="J177" s="157"/>
      <c r="K177" s="157"/>
      <c r="L177" s="145"/>
      <c r="M177" s="145"/>
      <c r="N177" s="145"/>
      <c r="O177" s="145"/>
      <c r="P177" s="145"/>
      <c r="Q177" s="145"/>
      <c r="R177" s="145"/>
      <c r="S177" s="145"/>
      <c r="T177" s="145"/>
      <c r="U177" s="145"/>
      <c r="V177" s="145"/>
      <c r="W177" s="145"/>
      <c r="X177" s="145"/>
      <c r="Y177" s="145"/>
    </row>
    <row r="178" spans="1:25" ht="15">
      <c r="A178" s="157"/>
      <c r="B178" s="158"/>
      <c r="C178" s="158"/>
      <c r="D178" s="158"/>
      <c r="E178" s="158"/>
      <c r="F178" s="158"/>
      <c r="G178" s="158"/>
      <c r="H178" s="158"/>
      <c r="I178" s="158"/>
      <c r="J178" s="157"/>
      <c r="K178" s="157"/>
      <c r="L178" s="145"/>
      <c r="M178" s="145"/>
      <c r="N178" s="145"/>
      <c r="O178" s="145"/>
      <c r="P178" s="145"/>
      <c r="Q178" s="145"/>
      <c r="R178" s="145"/>
      <c r="S178" s="145"/>
      <c r="T178" s="145"/>
      <c r="U178" s="145"/>
      <c r="V178" s="145"/>
      <c r="W178" s="145"/>
      <c r="X178" s="145"/>
      <c r="Y178" s="145"/>
    </row>
    <row r="179" spans="1:25" ht="15">
      <c r="A179" s="157"/>
      <c r="B179" s="158"/>
      <c r="C179" s="158"/>
      <c r="D179" s="158"/>
      <c r="E179" s="158"/>
      <c r="F179" s="158"/>
      <c r="G179" s="158"/>
      <c r="H179" s="158"/>
      <c r="I179" s="158"/>
      <c r="J179" s="157"/>
      <c r="K179" s="157"/>
      <c r="L179" s="145"/>
      <c r="M179" s="145"/>
      <c r="N179" s="145"/>
      <c r="O179" s="145"/>
      <c r="P179" s="145"/>
      <c r="Q179" s="145"/>
      <c r="R179" s="145"/>
      <c r="S179" s="145"/>
      <c r="T179" s="145"/>
      <c r="U179" s="145"/>
      <c r="V179" s="145"/>
      <c r="W179" s="145"/>
      <c r="X179" s="145"/>
      <c r="Y179" s="145"/>
    </row>
    <row r="180" spans="1:25" ht="15">
      <c r="A180" s="157"/>
      <c r="B180" s="158"/>
      <c r="C180" s="158"/>
      <c r="D180" s="158"/>
      <c r="E180" s="158"/>
      <c r="F180" s="158"/>
      <c r="G180" s="158"/>
      <c r="H180" s="158"/>
      <c r="I180" s="158"/>
      <c r="J180" s="157"/>
      <c r="K180" s="157"/>
      <c r="L180" s="145"/>
      <c r="M180" s="145"/>
      <c r="N180" s="145"/>
      <c r="O180" s="145"/>
      <c r="P180" s="145"/>
      <c r="Q180" s="145"/>
      <c r="R180" s="145"/>
      <c r="S180" s="145"/>
      <c r="T180" s="145"/>
      <c r="U180" s="145"/>
      <c r="V180" s="145"/>
      <c r="W180" s="145"/>
      <c r="X180" s="145"/>
      <c r="Y180" s="145"/>
    </row>
    <row r="181" spans="1:25" ht="15">
      <c r="A181" s="157"/>
      <c r="B181" s="158"/>
      <c r="C181" s="158"/>
      <c r="D181" s="158"/>
      <c r="E181" s="158"/>
      <c r="F181" s="158"/>
      <c r="G181" s="158"/>
      <c r="H181" s="158"/>
      <c r="I181" s="158"/>
      <c r="J181" s="157"/>
      <c r="K181" s="157"/>
      <c r="L181" s="145"/>
      <c r="M181" s="145"/>
      <c r="N181" s="145"/>
      <c r="O181" s="145"/>
      <c r="P181" s="145"/>
      <c r="Q181" s="145"/>
      <c r="R181" s="145"/>
      <c r="S181" s="145"/>
      <c r="T181" s="145"/>
      <c r="U181" s="145"/>
      <c r="V181" s="145"/>
      <c r="W181" s="145"/>
      <c r="X181" s="145"/>
      <c r="Y181" s="145"/>
    </row>
    <row r="182" spans="1:25" ht="15">
      <c r="A182" s="157"/>
      <c r="B182" s="158"/>
      <c r="C182" s="158"/>
      <c r="D182" s="158"/>
      <c r="E182" s="158"/>
      <c r="F182" s="158"/>
      <c r="G182" s="158"/>
      <c r="H182" s="158"/>
      <c r="I182" s="158"/>
      <c r="J182" s="157"/>
      <c r="K182" s="157"/>
      <c r="L182" s="145"/>
      <c r="M182" s="145"/>
      <c r="N182" s="145"/>
      <c r="O182" s="145"/>
      <c r="P182" s="145"/>
      <c r="Q182" s="145"/>
      <c r="R182" s="145"/>
      <c r="S182" s="145"/>
      <c r="T182" s="145"/>
      <c r="U182" s="145"/>
      <c r="V182" s="145"/>
      <c r="W182" s="145"/>
      <c r="X182" s="145"/>
      <c r="Y182" s="145"/>
    </row>
    <row r="183" spans="1:25" ht="15">
      <c r="A183" s="157"/>
      <c r="B183" s="158"/>
      <c r="C183" s="158"/>
      <c r="D183" s="158"/>
      <c r="E183" s="158"/>
      <c r="F183" s="158"/>
      <c r="G183" s="158"/>
      <c r="H183" s="158"/>
      <c r="I183" s="158"/>
      <c r="J183" s="157"/>
      <c r="K183" s="157"/>
      <c r="L183" s="145"/>
      <c r="M183" s="145"/>
      <c r="N183" s="145"/>
      <c r="O183" s="145"/>
      <c r="P183" s="145"/>
      <c r="Q183" s="145"/>
      <c r="R183" s="145"/>
      <c r="S183" s="145"/>
      <c r="T183" s="145"/>
      <c r="U183" s="145"/>
      <c r="V183" s="145"/>
      <c r="W183" s="145"/>
      <c r="X183" s="145"/>
      <c r="Y183" s="145"/>
    </row>
    <row r="184" spans="1:25" ht="15">
      <c r="A184" s="157"/>
      <c r="B184" s="158"/>
      <c r="C184" s="158"/>
      <c r="D184" s="158"/>
      <c r="E184" s="158"/>
      <c r="F184" s="158"/>
      <c r="G184" s="158"/>
      <c r="H184" s="158"/>
      <c r="I184" s="158"/>
      <c r="J184" s="157"/>
      <c r="K184" s="157"/>
      <c r="L184" s="145"/>
      <c r="M184" s="145"/>
      <c r="N184" s="145"/>
      <c r="O184" s="145"/>
      <c r="P184" s="145"/>
      <c r="Q184" s="145"/>
      <c r="R184" s="145"/>
      <c r="S184" s="145"/>
      <c r="T184" s="145"/>
      <c r="U184" s="145"/>
      <c r="V184" s="145"/>
      <c r="W184" s="145"/>
      <c r="X184" s="145"/>
      <c r="Y184" s="145"/>
    </row>
    <row r="185" spans="1:25" ht="15">
      <c r="A185" s="157"/>
      <c r="B185" s="158"/>
      <c r="C185" s="158"/>
      <c r="D185" s="158"/>
      <c r="E185" s="158"/>
      <c r="F185" s="158"/>
      <c r="G185" s="158"/>
      <c r="H185" s="158"/>
      <c r="I185" s="158"/>
      <c r="J185" s="157"/>
      <c r="K185" s="157"/>
      <c r="L185" s="145"/>
      <c r="M185" s="145"/>
      <c r="N185" s="145"/>
      <c r="O185" s="145"/>
      <c r="P185" s="145"/>
      <c r="Q185" s="145"/>
      <c r="R185" s="145"/>
      <c r="S185" s="145"/>
      <c r="T185" s="145"/>
      <c r="U185" s="145"/>
      <c r="V185" s="145"/>
      <c r="W185" s="145"/>
      <c r="X185" s="145"/>
      <c r="Y185" s="145"/>
    </row>
    <row r="186" spans="1:25" ht="15">
      <c r="A186" s="157"/>
      <c r="B186" s="158"/>
      <c r="C186" s="158"/>
      <c r="D186" s="158"/>
      <c r="E186" s="158"/>
      <c r="F186" s="158"/>
      <c r="G186" s="158"/>
      <c r="H186" s="158"/>
      <c r="I186" s="158"/>
      <c r="J186" s="157"/>
      <c r="K186" s="157"/>
      <c r="L186" s="145"/>
      <c r="M186" s="145"/>
      <c r="N186" s="145"/>
      <c r="O186" s="145"/>
      <c r="P186" s="145"/>
      <c r="Q186" s="145"/>
      <c r="R186" s="145"/>
      <c r="S186" s="145"/>
      <c r="T186" s="145"/>
      <c r="U186" s="145"/>
      <c r="V186" s="145"/>
      <c r="W186" s="145"/>
      <c r="X186" s="145"/>
      <c r="Y186" s="145"/>
    </row>
    <row r="187" spans="1:25" ht="15">
      <c r="A187" s="157"/>
      <c r="B187" s="158"/>
      <c r="C187" s="158"/>
      <c r="D187" s="158"/>
      <c r="E187" s="158"/>
      <c r="F187" s="158"/>
      <c r="G187" s="158"/>
      <c r="H187" s="158"/>
      <c r="I187" s="158"/>
      <c r="J187" s="157"/>
      <c r="K187" s="157"/>
      <c r="L187" s="145"/>
      <c r="M187" s="145"/>
      <c r="N187" s="145"/>
      <c r="O187" s="145"/>
      <c r="P187" s="145"/>
      <c r="Q187" s="145"/>
      <c r="R187" s="145"/>
      <c r="S187" s="145"/>
      <c r="T187" s="145"/>
      <c r="U187" s="145"/>
      <c r="V187" s="145"/>
      <c r="W187" s="145"/>
      <c r="X187" s="145"/>
      <c r="Y187" s="145"/>
    </row>
    <row r="188" spans="1:25" ht="15">
      <c r="A188" s="157"/>
      <c r="B188" s="158"/>
      <c r="C188" s="158"/>
      <c r="D188" s="158"/>
      <c r="E188" s="158"/>
      <c r="F188" s="158"/>
      <c r="G188" s="158"/>
      <c r="H188" s="158"/>
      <c r="I188" s="158"/>
      <c r="J188" s="157"/>
      <c r="K188" s="157"/>
      <c r="L188" s="145"/>
      <c r="M188" s="145"/>
      <c r="N188" s="145"/>
      <c r="O188" s="145"/>
      <c r="P188" s="145"/>
      <c r="Q188" s="145"/>
      <c r="R188" s="145"/>
      <c r="S188" s="145"/>
      <c r="T188" s="145"/>
      <c r="U188" s="145"/>
      <c r="V188" s="145"/>
      <c r="W188" s="145"/>
      <c r="X188" s="145"/>
      <c r="Y188" s="145"/>
    </row>
    <row r="189" spans="1:25" ht="15">
      <c r="A189" s="157"/>
      <c r="B189" s="158"/>
      <c r="C189" s="158"/>
      <c r="D189" s="158"/>
      <c r="E189" s="158"/>
      <c r="F189" s="158"/>
      <c r="G189" s="158"/>
      <c r="H189" s="158"/>
      <c r="I189" s="158"/>
      <c r="J189" s="157"/>
      <c r="K189" s="157"/>
      <c r="L189" s="145"/>
      <c r="M189" s="145"/>
      <c r="N189" s="145"/>
      <c r="O189" s="145"/>
      <c r="P189" s="145"/>
      <c r="Q189" s="145"/>
      <c r="R189" s="145"/>
      <c r="S189" s="145"/>
      <c r="T189" s="145"/>
      <c r="U189" s="145"/>
      <c r="V189" s="145"/>
      <c r="W189" s="145"/>
      <c r="X189" s="145"/>
      <c r="Y189" s="145"/>
    </row>
    <row r="190" spans="1:25" ht="15">
      <c r="A190" s="157"/>
      <c r="B190" s="158"/>
      <c r="C190" s="158"/>
      <c r="D190" s="158"/>
      <c r="E190" s="158"/>
      <c r="F190" s="158"/>
      <c r="G190" s="158"/>
      <c r="H190" s="158"/>
      <c r="I190" s="158"/>
      <c r="J190" s="157"/>
      <c r="K190" s="157"/>
      <c r="L190" s="145"/>
      <c r="M190" s="145"/>
      <c r="N190" s="145"/>
      <c r="O190" s="145"/>
      <c r="P190" s="145"/>
      <c r="Q190" s="145"/>
      <c r="R190" s="145"/>
      <c r="S190" s="145"/>
      <c r="T190" s="145"/>
      <c r="U190" s="145"/>
      <c r="V190" s="145"/>
      <c r="W190" s="145"/>
      <c r="X190" s="145"/>
      <c r="Y190" s="145"/>
    </row>
    <row r="191" spans="1:25" ht="15">
      <c r="A191" s="157"/>
      <c r="B191" s="158"/>
      <c r="C191" s="158"/>
      <c r="D191" s="158"/>
      <c r="E191" s="158"/>
      <c r="F191" s="158"/>
      <c r="G191" s="158"/>
      <c r="H191" s="158"/>
      <c r="I191" s="158"/>
      <c r="J191" s="157"/>
      <c r="K191" s="157"/>
      <c r="L191" s="145"/>
      <c r="M191" s="145"/>
      <c r="N191" s="145"/>
      <c r="O191" s="145"/>
      <c r="P191" s="145"/>
      <c r="Q191" s="145"/>
      <c r="R191" s="145"/>
      <c r="S191" s="145"/>
      <c r="T191" s="145"/>
      <c r="U191" s="145"/>
      <c r="V191" s="145"/>
      <c r="W191" s="145"/>
      <c r="X191" s="145"/>
      <c r="Y191" s="145"/>
    </row>
    <row r="192" spans="1:25" ht="15">
      <c r="A192" s="157"/>
      <c r="B192" s="158"/>
      <c r="C192" s="158"/>
      <c r="D192" s="158"/>
      <c r="E192" s="158"/>
      <c r="F192" s="158"/>
      <c r="G192" s="158"/>
      <c r="H192" s="158"/>
      <c r="I192" s="158"/>
      <c r="J192" s="157"/>
      <c r="K192" s="157"/>
      <c r="L192" s="145"/>
      <c r="M192" s="145"/>
      <c r="N192" s="145"/>
      <c r="O192" s="145"/>
      <c r="P192" s="145"/>
      <c r="Q192" s="145"/>
      <c r="R192" s="145"/>
      <c r="S192" s="145"/>
      <c r="T192" s="145"/>
      <c r="U192" s="145"/>
      <c r="V192" s="145"/>
      <c r="W192" s="145"/>
      <c r="X192" s="145"/>
      <c r="Y192" s="145"/>
    </row>
    <row r="193" spans="1:25" ht="15">
      <c r="A193" s="157"/>
      <c r="B193" s="158"/>
      <c r="C193" s="158"/>
      <c r="D193" s="158"/>
      <c r="E193" s="158"/>
      <c r="F193" s="158"/>
      <c r="G193" s="158"/>
      <c r="H193" s="158"/>
      <c r="I193" s="158"/>
      <c r="J193" s="157"/>
      <c r="K193" s="157"/>
      <c r="L193" s="145"/>
      <c r="M193" s="145"/>
      <c r="N193" s="145"/>
      <c r="O193" s="145"/>
      <c r="P193" s="145"/>
      <c r="Q193" s="145"/>
      <c r="R193" s="145"/>
      <c r="S193" s="145"/>
      <c r="T193" s="145"/>
      <c r="U193" s="145"/>
      <c r="V193" s="145"/>
      <c r="W193" s="145"/>
      <c r="X193" s="145"/>
      <c r="Y193" s="145"/>
    </row>
    <row r="194" spans="1:25" ht="15">
      <c r="A194" s="157"/>
      <c r="B194" s="158"/>
      <c r="C194" s="158"/>
      <c r="D194" s="158"/>
      <c r="E194" s="158"/>
      <c r="F194" s="158"/>
      <c r="G194" s="158"/>
      <c r="H194" s="158"/>
      <c r="I194" s="158"/>
      <c r="J194" s="157"/>
      <c r="K194" s="157"/>
      <c r="L194" s="145"/>
      <c r="M194" s="145"/>
      <c r="N194" s="145"/>
      <c r="O194" s="145"/>
      <c r="P194" s="145"/>
      <c r="Q194" s="145"/>
      <c r="R194" s="145"/>
      <c r="S194" s="145"/>
      <c r="T194" s="145"/>
      <c r="U194" s="145"/>
      <c r="V194" s="145"/>
      <c r="W194" s="145"/>
      <c r="X194" s="145"/>
      <c r="Y194" s="145"/>
    </row>
    <row r="195" spans="1:25" ht="15">
      <c r="A195" s="157"/>
      <c r="B195" s="158"/>
      <c r="C195" s="158"/>
      <c r="D195" s="158"/>
      <c r="E195" s="158"/>
      <c r="F195" s="158"/>
      <c r="G195" s="158"/>
      <c r="H195" s="158"/>
      <c r="I195" s="158"/>
      <c r="J195" s="157"/>
      <c r="K195" s="157"/>
      <c r="L195" s="145"/>
      <c r="M195" s="145"/>
      <c r="N195" s="145"/>
      <c r="O195" s="145"/>
      <c r="P195" s="145"/>
      <c r="Q195" s="145"/>
      <c r="R195" s="145"/>
      <c r="S195" s="145"/>
      <c r="T195" s="145"/>
      <c r="U195" s="145"/>
      <c r="V195" s="145"/>
      <c r="W195" s="145"/>
      <c r="X195" s="145"/>
      <c r="Y195" s="145"/>
    </row>
    <row r="196" spans="1:25" ht="15">
      <c r="A196" s="157"/>
      <c r="B196" s="158"/>
      <c r="C196" s="158"/>
      <c r="D196" s="158"/>
      <c r="E196" s="158"/>
      <c r="F196" s="158"/>
      <c r="G196" s="158"/>
      <c r="H196" s="158"/>
      <c r="I196" s="158"/>
      <c r="J196" s="157"/>
      <c r="K196" s="157"/>
      <c r="L196" s="145"/>
      <c r="M196" s="145"/>
      <c r="N196" s="145"/>
      <c r="O196" s="145"/>
      <c r="P196" s="145"/>
      <c r="Q196" s="145"/>
      <c r="R196" s="145"/>
      <c r="S196" s="145"/>
      <c r="T196" s="145"/>
      <c r="U196" s="145"/>
      <c r="V196" s="145"/>
      <c r="W196" s="145"/>
      <c r="X196" s="145"/>
      <c r="Y196" s="145"/>
    </row>
    <row r="197" spans="1:25" ht="15">
      <c r="A197" s="157"/>
      <c r="B197" s="158"/>
      <c r="C197" s="158"/>
      <c r="D197" s="158"/>
      <c r="E197" s="158"/>
      <c r="F197" s="158"/>
      <c r="G197" s="158"/>
      <c r="H197" s="158"/>
      <c r="I197" s="158"/>
      <c r="J197" s="157"/>
      <c r="K197" s="157"/>
      <c r="L197" s="145"/>
      <c r="M197" s="145"/>
      <c r="N197" s="145"/>
      <c r="O197" s="145"/>
      <c r="P197" s="145"/>
      <c r="Q197" s="145"/>
      <c r="R197" s="145"/>
      <c r="S197" s="145"/>
      <c r="T197" s="145"/>
      <c r="U197" s="145"/>
      <c r="V197" s="145"/>
      <c r="W197" s="145"/>
      <c r="X197" s="145"/>
      <c r="Y197" s="145"/>
    </row>
    <row r="198" spans="1:25" ht="15">
      <c r="A198" s="157"/>
      <c r="B198" s="158"/>
      <c r="C198" s="158"/>
      <c r="D198" s="158"/>
      <c r="E198" s="158"/>
      <c r="F198" s="158"/>
      <c r="G198" s="158"/>
      <c r="H198" s="158"/>
      <c r="I198" s="158"/>
      <c r="J198" s="157"/>
      <c r="K198" s="157"/>
      <c r="L198" s="145"/>
      <c r="M198" s="145"/>
      <c r="N198" s="145"/>
      <c r="O198" s="145"/>
      <c r="P198" s="145"/>
      <c r="Q198" s="145"/>
      <c r="R198" s="145"/>
      <c r="S198" s="145"/>
      <c r="T198" s="145"/>
      <c r="U198" s="145"/>
      <c r="V198" s="145"/>
      <c r="W198" s="145"/>
      <c r="X198" s="145"/>
      <c r="Y198" s="145"/>
    </row>
    <row r="199" spans="1:25" ht="15">
      <c r="A199" s="157"/>
      <c r="B199" s="158"/>
      <c r="C199" s="158"/>
      <c r="D199" s="158"/>
      <c r="E199" s="158"/>
      <c r="F199" s="158"/>
      <c r="G199" s="158"/>
      <c r="H199" s="158"/>
      <c r="I199" s="158"/>
      <c r="J199" s="157"/>
      <c r="K199" s="157"/>
      <c r="L199" s="145"/>
      <c r="M199" s="145"/>
      <c r="N199" s="145"/>
      <c r="O199" s="145"/>
      <c r="P199" s="145"/>
      <c r="Q199" s="145"/>
      <c r="R199" s="145"/>
      <c r="S199" s="145"/>
      <c r="T199" s="145"/>
      <c r="U199" s="145"/>
      <c r="V199" s="145"/>
      <c r="W199" s="145"/>
      <c r="X199" s="145"/>
      <c r="Y199" s="145"/>
    </row>
    <row r="200" spans="1:25" ht="15">
      <c r="A200" s="157"/>
      <c r="B200" s="158"/>
      <c r="C200" s="158"/>
      <c r="D200" s="158"/>
      <c r="E200" s="158"/>
      <c r="F200" s="158"/>
      <c r="G200" s="158"/>
      <c r="H200" s="158"/>
      <c r="I200" s="158"/>
      <c r="J200" s="157"/>
      <c r="K200" s="157"/>
      <c r="L200" s="145"/>
      <c r="M200" s="145"/>
      <c r="N200" s="145"/>
      <c r="O200" s="145"/>
      <c r="P200" s="145"/>
      <c r="Q200" s="145"/>
      <c r="R200" s="145"/>
      <c r="S200" s="145"/>
      <c r="T200" s="145"/>
      <c r="U200" s="145"/>
      <c r="V200" s="145"/>
      <c r="W200" s="145"/>
      <c r="X200" s="145"/>
      <c r="Y200" s="145"/>
    </row>
    <row r="201" spans="1:25" ht="15">
      <c r="A201" s="157"/>
      <c r="B201" s="158"/>
      <c r="C201" s="158"/>
      <c r="D201" s="158"/>
      <c r="E201" s="158"/>
      <c r="F201" s="158"/>
      <c r="G201" s="158"/>
      <c r="H201" s="158"/>
      <c r="I201" s="158"/>
      <c r="J201" s="157"/>
      <c r="K201" s="157"/>
      <c r="L201" s="145"/>
      <c r="M201" s="145"/>
      <c r="N201" s="145"/>
      <c r="O201" s="145"/>
      <c r="P201" s="145"/>
      <c r="Q201" s="145"/>
      <c r="R201" s="145"/>
      <c r="S201" s="145"/>
      <c r="T201" s="145"/>
      <c r="U201" s="145"/>
      <c r="V201" s="145"/>
      <c r="W201" s="145"/>
      <c r="X201" s="145"/>
      <c r="Y201" s="145"/>
    </row>
    <row r="202" spans="1:25" ht="15">
      <c r="A202" s="157"/>
      <c r="B202" s="158"/>
      <c r="C202" s="158"/>
      <c r="D202" s="158"/>
      <c r="E202" s="158"/>
      <c r="F202" s="158"/>
      <c r="G202" s="158"/>
      <c r="H202" s="158"/>
      <c r="I202" s="158"/>
      <c r="J202" s="157"/>
      <c r="K202" s="157"/>
      <c r="L202" s="145"/>
      <c r="M202" s="145"/>
      <c r="N202" s="145"/>
      <c r="O202" s="145"/>
      <c r="P202" s="145"/>
      <c r="Q202" s="145"/>
      <c r="R202" s="145"/>
      <c r="S202" s="145"/>
      <c r="T202" s="145"/>
      <c r="U202" s="145"/>
      <c r="V202" s="145"/>
      <c r="W202" s="145"/>
      <c r="X202" s="145"/>
      <c r="Y202" s="145"/>
    </row>
    <row r="203" spans="1:25" ht="15">
      <c r="A203" s="157"/>
      <c r="B203" s="158"/>
      <c r="C203" s="158"/>
      <c r="D203" s="158"/>
      <c r="E203" s="158"/>
      <c r="F203" s="158"/>
      <c r="G203" s="158"/>
      <c r="H203" s="158"/>
      <c r="I203" s="158"/>
      <c r="J203" s="157"/>
      <c r="K203" s="157"/>
      <c r="L203" s="145"/>
      <c r="M203" s="145"/>
      <c r="N203" s="145"/>
      <c r="O203" s="145"/>
      <c r="P203" s="145"/>
      <c r="Q203" s="145"/>
      <c r="R203" s="145"/>
      <c r="S203" s="145"/>
      <c r="T203" s="145"/>
      <c r="U203" s="145"/>
      <c r="V203" s="145"/>
      <c r="W203" s="145"/>
      <c r="X203" s="145"/>
      <c r="Y203" s="145"/>
    </row>
    <row r="204" spans="1:25" ht="15">
      <c r="A204" s="157"/>
      <c r="B204" s="158"/>
      <c r="C204" s="158"/>
      <c r="D204" s="158"/>
      <c r="E204" s="158"/>
      <c r="F204" s="158"/>
      <c r="G204" s="158"/>
      <c r="H204" s="158"/>
      <c r="I204" s="158"/>
      <c r="J204" s="157"/>
      <c r="K204" s="157"/>
      <c r="L204" s="145"/>
      <c r="M204" s="145"/>
      <c r="N204" s="145"/>
      <c r="O204" s="145"/>
      <c r="P204" s="145"/>
      <c r="Q204" s="145"/>
      <c r="R204" s="145"/>
      <c r="S204" s="145"/>
      <c r="T204" s="145"/>
      <c r="U204" s="145"/>
      <c r="V204" s="145"/>
      <c r="W204" s="145"/>
      <c r="X204" s="145"/>
      <c r="Y204" s="145"/>
    </row>
    <row r="205" spans="1:25" ht="15">
      <c r="A205" s="157"/>
      <c r="B205" s="158"/>
      <c r="C205" s="158"/>
      <c r="D205" s="158"/>
      <c r="E205" s="158"/>
      <c r="F205" s="158"/>
      <c r="G205" s="158"/>
      <c r="H205" s="158"/>
      <c r="I205" s="158"/>
      <c r="J205" s="157"/>
      <c r="K205" s="157"/>
      <c r="L205" s="145"/>
      <c r="M205" s="145"/>
      <c r="N205" s="145"/>
      <c r="O205" s="145"/>
      <c r="P205" s="145"/>
      <c r="Q205" s="145"/>
      <c r="R205" s="145"/>
      <c r="S205" s="145"/>
      <c r="T205" s="145"/>
      <c r="U205" s="145"/>
      <c r="V205" s="145"/>
      <c r="W205" s="145"/>
      <c r="X205" s="145"/>
      <c r="Y205" s="145"/>
    </row>
    <row r="206" spans="1:25" ht="15">
      <c r="A206" s="157"/>
      <c r="B206" s="158"/>
      <c r="C206" s="158"/>
      <c r="D206" s="158"/>
      <c r="E206" s="158"/>
      <c r="F206" s="158"/>
      <c r="G206" s="158"/>
      <c r="H206" s="158"/>
      <c r="I206" s="158"/>
      <c r="J206" s="157"/>
      <c r="K206" s="157"/>
      <c r="L206" s="145"/>
      <c r="M206" s="145"/>
      <c r="N206" s="145"/>
      <c r="O206" s="145"/>
      <c r="P206" s="145"/>
      <c r="Q206" s="145"/>
      <c r="R206" s="145"/>
      <c r="S206" s="145"/>
      <c r="T206" s="145"/>
      <c r="U206" s="145"/>
      <c r="V206" s="145"/>
      <c r="W206" s="145"/>
      <c r="X206" s="145"/>
      <c r="Y206" s="145"/>
    </row>
    <row r="207" spans="1:25" ht="15">
      <c r="A207" s="157"/>
      <c r="B207" s="158"/>
      <c r="C207" s="158"/>
      <c r="D207" s="158"/>
      <c r="E207" s="158"/>
      <c r="F207" s="158"/>
      <c r="G207" s="158"/>
      <c r="H207" s="158"/>
      <c r="I207" s="158"/>
      <c r="J207" s="157"/>
      <c r="K207" s="157"/>
      <c r="L207" s="145"/>
      <c r="M207" s="145"/>
      <c r="N207" s="145"/>
      <c r="O207" s="145"/>
      <c r="P207" s="145"/>
      <c r="Q207" s="145"/>
      <c r="R207" s="145"/>
      <c r="S207" s="145"/>
      <c r="T207" s="145"/>
      <c r="U207" s="145"/>
      <c r="V207" s="145"/>
      <c r="W207" s="145"/>
      <c r="X207" s="145"/>
      <c r="Y207" s="145"/>
    </row>
    <row r="208" spans="1:25" ht="15">
      <c r="A208" s="157"/>
      <c r="B208" s="158"/>
      <c r="C208" s="158"/>
      <c r="D208" s="158"/>
      <c r="E208" s="158"/>
      <c r="F208" s="158"/>
      <c r="G208" s="158"/>
      <c r="H208" s="158"/>
      <c r="I208" s="158"/>
      <c r="J208" s="157"/>
      <c r="K208" s="157"/>
      <c r="L208" s="145"/>
      <c r="M208" s="145"/>
      <c r="N208" s="145"/>
      <c r="O208" s="145"/>
      <c r="P208" s="145"/>
      <c r="Q208" s="145"/>
      <c r="R208" s="145"/>
      <c r="S208" s="145"/>
      <c r="T208" s="145"/>
      <c r="U208" s="145"/>
      <c r="V208" s="145"/>
      <c r="W208" s="145"/>
      <c r="X208" s="145"/>
      <c r="Y208" s="145"/>
    </row>
    <row r="209" spans="1:25" ht="15">
      <c r="A209" s="157"/>
      <c r="B209" s="158"/>
      <c r="C209" s="158"/>
      <c r="D209" s="158"/>
      <c r="E209" s="158"/>
      <c r="F209" s="158"/>
      <c r="G209" s="158"/>
      <c r="H209" s="158"/>
      <c r="I209" s="158"/>
      <c r="J209" s="157"/>
      <c r="K209" s="157"/>
      <c r="L209" s="145"/>
      <c r="M209" s="145"/>
      <c r="N209" s="145"/>
      <c r="O209" s="145"/>
      <c r="P209" s="145"/>
      <c r="Q209" s="145"/>
      <c r="R209" s="145"/>
      <c r="S209" s="145"/>
      <c r="T209" s="145"/>
      <c r="U209" s="145"/>
      <c r="V209" s="145"/>
      <c r="W209" s="145"/>
      <c r="X209" s="145"/>
      <c r="Y209" s="145"/>
    </row>
    <row r="210" spans="1:25" ht="15">
      <c r="A210" s="157"/>
      <c r="B210" s="158"/>
      <c r="C210" s="158"/>
      <c r="D210" s="158"/>
      <c r="E210" s="158"/>
      <c r="F210" s="158"/>
      <c r="G210" s="158"/>
      <c r="H210" s="158"/>
      <c r="I210" s="158"/>
      <c r="J210" s="157"/>
      <c r="K210" s="157"/>
      <c r="L210" s="145"/>
      <c r="M210" s="145"/>
      <c r="N210" s="145"/>
      <c r="O210" s="145"/>
      <c r="P210" s="145"/>
      <c r="Q210" s="145"/>
      <c r="R210" s="145"/>
      <c r="S210" s="145"/>
      <c r="T210" s="145"/>
      <c r="U210" s="145"/>
      <c r="V210" s="145"/>
      <c r="W210" s="145"/>
      <c r="X210" s="145"/>
      <c r="Y210" s="145"/>
    </row>
    <row r="211" spans="1:25" ht="15">
      <c r="A211" s="157"/>
      <c r="B211" s="158"/>
      <c r="C211" s="158"/>
      <c r="D211" s="158"/>
      <c r="E211" s="158"/>
      <c r="F211" s="158"/>
      <c r="G211" s="158"/>
      <c r="H211" s="158"/>
      <c r="I211" s="158"/>
      <c r="J211" s="157"/>
      <c r="K211" s="157"/>
      <c r="L211" s="145"/>
      <c r="M211" s="145"/>
      <c r="N211" s="145"/>
      <c r="O211" s="145"/>
      <c r="P211" s="145"/>
      <c r="Q211" s="145"/>
      <c r="R211" s="145"/>
      <c r="S211" s="145"/>
      <c r="T211" s="145"/>
      <c r="U211" s="145"/>
      <c r="V211" s="145"/>
      <c r="W211" s="145"/>
      <c r="X211" s="145"/>
      <c r="Y211" s="145"/>
    </row>
    <row r="212" spans="1:25" ht="15">
      <c r="A212" s="157"/>
      <c r="B212" s="158"/>
      <c r="C212" s="158"/>
      <c r="D212" s="158"/>
      <c r="E212" s="158"/>
      <c r="F212" s="158"/>
      <c r="G212" s="158"/>
      <c r="H212" s="158"/>
      <c r="I212" s="158"/>
      <c r="J212" s="157"/>
      <c r="K212" s="157"/>
      <c r="L212" s="145"/>
      <c r="M212" s="145"/>
      <c r="N212" s="145"/>
      <c r="O212" s="145"/>
      <c r="P212" s="145"/>
      <c r="Q212" s="145"/>
      <c r="R212" s="145"/>
      <c r="S212" s="145"/>
      <c r="T212" s="145"/>
      <c r="U212" s="145"/>
      <c r="V212" s="145"/>
      <c r="W212" s="145"/>
      <c r="X212" s="145"/>
      <c r="Y212" s="145"/>
    </row>
    <row r="213" spans="1:25" ht="15">
      <c r="A213" s="157"/>
      <c r="B213" s="158"/>
      <c r="C213" s="158"/>
      <c r="D213" s="158"/>
      <c r="E213" s="158"/>
      <c r="F213" s="158"/>
      <c r="G213" s="158"/>
      <c r="H213" s="158"/>
      <c r="I213" s="158"/>
      <c r="J213" s="157"/>
      <c r="K213" s="157"/>
      <c r="L213" s="145"/>
      <c r="M213" s="145"/>
      <c r="N213" s="145"/>
      <c r="O213" s="145"/>
      <c r="P213" s="145"/>
      <c r="Q213" s="145"/>
      <c r="R213" s="145"/>
      <c r="S213" s="145"/>
      <c r="T213" s="145"/>
      <c r="U213" s="145"/>
      <c r="V213" s="145"/>
      <c r="W213" s="145"/>
      <c r="X213" s="145"/>
      <c r="Y213" s="145"/>
    </row>
    <row r="214" spans="1:25" ht="15">
      <c r="A214" s="157"/>
      <c r="B214" s="158"/>
      <c r="C214" s="158"/>
      <c r="D214" s="158"/>
      <c r="E214" s="158"/>
      <c r="F214" s="158"/>
      <c r="G214" s="158"/>
      <c r="H214" s="158"/>
      <c r="I214" s="158"/>
      <c r="J214" s="157"/>
      <c r="K214" s="157"/>
      <c r="L214" s="145"/>
      <c r="M214" s="145"/>
      <c r="N214" s="145"/>
      <c r="O214" s="145"/>
      <c r="P214" s="145"/>
      <c r="Q214" s="145"/>
      <c r="R214" s="145"/>
      <c r="S214" s="145"/>
      <c r="T214" s="145"/>
      <c r="U214" s="145"/>
      <c r="V214" s="145"/>
      <c r="W214" s="145"/>
      <c r="X214" s="145"/>
      <c r="Y214" s="145"/>
    </row>
    <row r="215" spans="1:25" ht="15">
      <c r="A215" s="157"/>
      <c r="B215" s="158"/>
      <c r="C215" s="158"/>
      <c r="D215" s="158"/>
      <c r="E215" s="158"/>
      <c r="F215" s="158"/>
      <c r="G215" s="158"/>
      <c r="H215" s="158"/>
      <c r="I215" s="158"/>
      <c r="J215" s="157"/>
      <c r="K215" s="157"/>
      <c r="L215" s="145"/>
      <c r="M215" s="145"/>
      <c r="N215" s="145"/>
      <c r="O215" s="145"/>
      <c r="P215" s="145"/>
      <c r="Q215" s="145"/>
      <c r="R215" s="145"/>
      <c r="S215" s="145"/>
      <c r="T215" s="145"/>
      <c r="U215" s="145"/>
      <c r="V215" s="145"/>
      <c r="W215" s="145"/>
      <c r="X215" s="145"/>
      <c r="Y215" s="145"/>
    </row>
    <row r="216" spans="1:25" ht="15">
      <c r="A216" s="157"/>
      <c r="B216" s="158"/>
      <c r="C216" s="158"/>
      <c r="D216" s="158"/>
      <c r="E216" s="158"/>
      <c r="F216" s="158"/>
      <c r="G216" s="158"/>
      <c r="H216" s="158"/>
      <c r="I216" s="158"/>
      <c r="J216" s="157"/>
      <c r="K216" s="157"/>
      <c r="L216" s="145"/>
      <c r="M216" s="145"/>
      <c r="N216" s="145"/>
      <c r="O216" s="145"/>
      <c r="P216" s="145"/>
      <c r="Q216" s="145"/>
      <c r="R216" s="145"/>
      <c r="S216" s="145"/>
      <c r="T216" s="145"/>
      <c r="U216" s="145"/>
      <c r="V216" s="145"/>
      <c r="W216" s="145"/>
      <c r="X216" s="145"/>
      <c r="Y216" s="145"/>
    </row>
    <row r="217" spans="1:25" ht="15">
      <c r="A217" s="157"/>
      <c r="B217" s="158"/>
      <c r="C217" s="158"/>
      <c r="D217" s="158"/>
      <c r="E217" s="158"/>
      <c r="F217" s="158"/>
      <c r="G217" s="158"/>
      <c r="H217" s="158"/>
      <c r="I217" s="158"/>
      <c r="J217" s="157"/>
      <c r="K217" s="157"/>
      <c r="L217" s="145"/>
      <c r="M217" s="145"/>
      <c r="N217" s="145"/>
      <c r="O217" s="145"/>
      <c r="P217" s="145"/>
      <c r="Q217" s="145"/>
      <c r="R217" s="145"/>
      <c r="S217" s="145"/>
      <c r="T217" s="145"/>
      <c r="U217" s="145"/>
      <c r="V217" s="145"/>
      <c r="W217" s="145"/>
      <c r="X217" s="145"/>
      <c r="Y217" s="145"/>
    </row>
    <row r="218" spans="1:25" ht="15">
      <c r="A218" s="157"/>
      <c r="B218" s="158"/>
      <c r="C218" s="158"/>
      <c r="D218" s="158"/>
      <c r="E218" s="158"/>
      <c r="F218" s="158"/>
      <c r="G218" s="158"/>
      <c r="H218" s="158"/>
      <c r="I218" s="158"/>
      <c r="J218" s="157"/>
      <c r="K218" s="157"/>
      <c r="L218" s="145"/>
      <c r="M218" s="145"/>
      <c r="N218" s="145"/>
      <c r="O218" s="145"/>
      <c r="P218" s="145"/>
      <c r="Q218" s="145"/>
      <c r="R218" s="145"/>
      <c r="S218" s="145"/>
      <c r="T218" s="145"/>
      <c r="U218" s="145"/>
      <c r="V218" s="145"/>
      <c r="W218" s="145"/>
      <c r="X218" s="145"/>
      <c r="Y218" s="145"/>
    </row>
    <row r="219" spans="1:25" ht="15">
      <c r="A219" s="157"/>
      <c r="B219" s="158"/>
      <c r="C219" s="158"/>
      <c r="D219" s="158"/>
      <c r="E219" s="158"/>
      <c r="F219" s="158"/>
      <c r="G219" s="158"/>
      <c r="H219" s="158"/>
      <c r="I219" s="158"/>
      <c r="J219" s="157"/>
      <c r="K219" s="157"/>
      <c r="L219" s="145"/>
      <c r="M219" s="145"/>
      <c r="N219" s="145"/>
      <c r="O219" s="145"/>
      <c r="P219" s="145"/>
      <c r="Q219" s="145"/>
      <c r="R219" s="145"/>
      <c r="S219" s="145"/>
      <c r="T219" s="145"/>
      <c r="U219" s="145"/>
      <c r="V219" s="145"/>
      <c r="W219" s="145"/>
      <c r="X219" s="145"/>
      <c r="Y219" s="145"/>
    </row>
    <row r="220" spans="1:25" ht="15">
      <c r="A220" s="157"/>
      <c r="B220" s="158"/>
      <c r="C220" s="158"/>
      <c r="D220" s="158"/>
      <c r="E220" s="158"/>
      <c r="F220" s="158"/>
      <c r="G220" s="158"/>
      <c r="H220" s="158"/>
      <c r="I220" s="158"/>
      <c r="J220" s="157"/>
      <c r="K220" s="157"/>
      <c r="L220" s="145"/>
      <c r="M220" s="145"/>
      <c r="N220" s="145"/>
      <c r="O220" s="145"/>
      <c r="P220" s="145"/>
      <c r="Q220" s="145"/>
      <c r="R220" s="145"/>
      <c r="S220" s="145"/>
      <c r="T220" s="145"/>
      <c r="U220" s="145"/>
      <c r="V220" s="145"/>
      <c r="W220" s="145"/>
      <c r="X220" s="145"/>
      <c r="Y220" s="145"/>
    </row>
    <row r="221" spans="1:25" ht="15">
      <c r="A221" s="157"/>
      <c r="B221" s="158"/>
      <c r="C221" s="158"/>
      <c r="D221" s="158"/>
      <c r="E221" s="158"/>
      <c r="F221" s="158"/>
      <c r="G221" s="158"/>
      <c r="H221" s="158"/>
      <c r="I221" s="158"/>
      <c r="J221" s="157"/>
      <c r="K221" s="157"/>
      <c r="L221" s="145"/>
      <c r="M221" s="145"/>
      <c r="N221" s="145"/>
      <c r="O221" s="145"/>
      <c r="P221" s="145"/>
      <c r="Q221" s="145"/>
      <c r="R221" s="145"/>
      <c r="S221" s="145"/>
      <c r="T221" s="145"/>
      <c r="U221" s="145"/>
      <c r="V221" s="145"/>
      <c r="W221" s="145"/>
      <c r="X221" s="145"/>
      <c r="Y221" s="145"/>
    </row>
    <row r="222" spans="1:25" ht="15">
      <c r="A222" s="157"/>
      <c r="B222" s="158"/>
      <c r="C222" s="158"/>
      <c r="D222" s="158"/>
      <c r="E222" s="158"/>
      <c r="F222" s="158"/>
      <c r="G222" s="158"/>
      <c r="H222" s="158"/>
      <c r="I222" s="158"/>
      <c r="J222" s="157"/>
      <c r="K222" s="157"/>
      <c r="L222" s="145"/>
      <c r="M222" s="145"/>
      <c r="N222" s="145"/>
      <c r="O222" s="145"/>
      <c r="P222" s="145"/>
      <c r="Q222" s="145"/>
      <c r="R222" s="145"/>
      <c r="S222" s="145"/>
      <c r="T222" s="145"/>
      <c r="U222" s="145"/>
      <c r="V222" s="145"/>
      <c r="W222" s="145"/>
      <c r="X222" s="145"/>
      <c r="Y222" s="145"/>
    </row>
    <row r="223" spans="1:25" ht="15">
      <c r="A223" s="157"/>
      <c r="B223" s="158"/>
      <c r="C223" s="158"/>
      <c r="D223" s="158"/>
      <c r="E223" s="158"/>
      <c r="F223" s="158"/>
      <c r="G223" s="158"/>
      <c r="H223" s="158"/>
      <c r="I223" s="158"/>
      <c r="J223" s="157"/>
      <c r="K223" s="157"/>
      <c r="L223" s="145"/>
      <c r="M223" s="145"/>
      <c r="N223" s="145"/>
      <c r="O223" s="145"/>
      <c r="P223" s="145"/>
      <c r="Q223" s="145"/>
      <c r="R223" s="145"/>
      <c r="S223" s="145"/>
      <c r="T223" s="145"/>
      <c r="U223" s="145"/>
      <c r="V223" s="145"/>
      <c r="W223" s="145"/>
      <c r="X223" s="145"/>
      <c r="Y223" s="145"/>
    </row>
    <row r="224" spans="1:25" ht="15">
      <c r="A224" s="157"/>
      <c r="B224" s="158"/>
      <c r="C224" s="158"/>
      <c r="D224" s="158"/>
      <c r="E224" s="158"/>
      <c r="F224" s="158"/>
      <c r="G224" s="158"/>
      <c r="H224" s="158"/>
      <c r="I224" s="158"/>
      <c r="J224" s="157"/>
      <c r="K224" s="157"/>
      <c r="L224" s="145"/>
      <c r="M224" s="145"/>
      <c r="N224" s="145"/>
      <c r="O224" s="145"/>
      <c r="P224" s="145"/>
      <c r="Q224" s="145"/>
      <c r="R224" s="145"/>
      <c r="S224" s="145"/>
      <c r="T224" s="145"/>
      <c r="U224" s="145"/>
      <c r="V224" s="145"/>
      <c r="W224" s="145"/>
      <c r="X224" s="145"/>
      <c r="Y224" s="145"/>
    </row>
    <row r="225" spans="1:25" ht="15">
      <c r="A225" s="157"/>
      <c r="B225" s="158"/>
      <c r="C225" s="158"/>
      <c r="D225" s="158"/>
      <c r="E225" s="158"/>
      <c r="F225" s="158"/>
      <c r="G225" s="158"/>
      <c r="H225" s="158"/>
      <c r="I225" s="158"/>
      <c r="J225" s="157"/>
      <c r="K225" s="157"/>
      <c r="L225" s="145"/>
      <c r="M225" s="145"/>
      <c r="N225" s="145"/>
      <c r="O225" s="145"/>
      <c r="P225" s="145"/>
      <c r="Q225" s="145"/>
      <c r="R225" s="145"/>
      <c r="S225" s="145"/>
      <c r="T225" s="145"/>
      <c r="U225" s="145"/>
      <c r="V225" s="145"/>
      <c r="W225" s="145"/>
      <c r="X225" s="145"/>
      <c r="Y225" s="145"/>
    </row>
    <row r="226" spans="1:25" ht="15">
      <c r="A226" s="157"/>
      <c r="B226" s="158"/>
      <c r="C226" s="158"/>
      <c r="D226" s="158"/>
      <c r="E226" s="158"/>
      <c r="F226" s="158"/>
      <c r="G226" s="158"/>
      <c r="H226" s="158"/>
      <c r="I226" s="158"/>
      <c r="J226" s="157"/>
      <c r="K226" s="157"/>
      <c r="L226" s="145"/>
      <c r="M226" s="145"/>
      <c r="N226" s="145"/>
      <c r="O226" s="145"/>
      <c r="P226" s="145"/>
      <c r="Q226" s="145"/>
      <c r="R226" s="145"/>
      <c r="S226" s="145"/>
      <c r="T226" s="145"/>
      <c r="U226" s="145"/>
      <c r="V226" s="145"/>
      <c r="W226" s="145"/>
      <c r="X226" s="145"/>
      <c r="Y226" s="145"/>
    </row>
    <row r="227" spans="1:25" ht="15">
      <c r="A227" s="157"/>
      <c r="B227" s="158"/>
      <c r="C227" s="158"/>
      <c r="D227" s="158"/>
      <c r="E227" s="158"/>
      <c r="F227" s="158"/>
      <c r="G227" s="158"/>
      <c r="H227" s="158"/>
      <c r="I227" s="158"/>
      <c r="J227" s="157"/>
      <c r="K227" s="157"/>
      <c r="L227" s="145"/>
      <c r="M227" s="145"/>
      <c r="N227" s="145"/>
      <c r="O227" s="145"/>
      <c r="P227" s="145"/>
      <c r="Q227" s="145"/>
      <c r="R227" s="145"/>
      <c r="S227" s="145"/>
      <c r="T227" s="145"/>
      <c r="U227" s="145"/>
      <c r="V227" s="145"/>
      <c r="W227" s="145"/>
      <c r="X227" s="145"/>
      <c r="Y227" s="145"/>
    </row>
    <row r="228" spans="1:25" ht="15">
      <c r="A228" s="157"/>
      <c r="B228" s="158"/>
      <c r="C228" s="158"/>
      <c r="D228" s="158"/>
      <c r="E228" s="158"/>
      <c r="F228" s="158"/>
      <c r="G228" s="158"/>
      <c r="H228" s="158"/>
      <c r="I228" s="158"/>
      <c r="J228" s="157"/>
      <c r="K228" s="157"/>
      <c r="L228" s="145"/>
      <c r="M228" s="145"/>
      <c r="N228" s="145"/>
      <c r="O228" s="145"/>
      <c r="P228" s="145"/>
      <c r="Q228" s="145"/>
      <c r="R228" s="145"/>
      <c r="S228" s="145"/>
      <c r="T228" s="145"/>
      <c r="U228" s="145"/>
      <c r="V228" s="145"/>
      <c r="W228" s="145"/>
      <c r="X228" s="145"/>
      <c r="Y228" s="145"/>
    </row>
    <row r="229" spans="1:25" ht="15">
      <c r="A229" s="157"/>
      <c r="B229" s="158"/>
      <c r="C229" s="158"/>
      <c r="D229" s="158"/>
      <c r="E229" s="158"/>
      <c r="F229" s="158"/>
      <c r="G229" s="158"/>
      <c r="H229" s="158"/>
      <c r="I229" s="158"/>
      <c r="J229" s="157"/>
      <c r="K229" s="157"/>
      <c r="L229" s="145"/>
      <c r="M229" s="145"/>
      <c r="N229" s="145"/>
      <c r="O229" s="145"/>
      <c r="P229" s="145"/>
      <c r="Q229" s="145"/>
      <c r="R229" s="145"/>
      <c r="S229" s="145"/>
      <c r="T229" s="145"/>
      <c r="U229" s="145"/>
      <c r="V229" s="145"/>
      <c r="W229" s="145"/>
      <c r="X229" s="145"/>
      <c r="Y229" s="145"/>
    </row>
    <row r="230" spans="1:25" ht="15">
      <c r="A230" s="157"/>
      <c r="B230" s="158"/>
      <c r="C230" s="158"/>
      <c r="D230" s="158"/>
      <c r="E230" s="158"/>
      <c r="F230" s="158"/>
      <c r="G230" s="158"/>
      <c r="H230" s="158"/>
      <c r="I230" s="158"/>
      <c r="J230" s="157"/>
      <c r="K230" s="157"/>
      <c r="L230" s="145"/>
      <c r="M230" s="145"/>
      <c r="N230" s="145"/>
      <c r="O230" s="145"/>
      <c r="P230" s="145"/>
      <c r="Q230" s="145"/>
      <c r="R230" s="145"/>
      <c r="S230" s="145"/>
      <c r="T230" s="145"/>
      <c r="U230" s="145"/>
      <c r="V230" s="145"/>
      <c r="W230" s="145"/>
      <c r="X230" s="145"/>
      <c r="Y230" s="145"/>
    </row>
    <row r="231" spans="1:25" ht="15">
      <c r="A231" s="157"/>
      <c r="B231" s="158"/>
      <c r="C231" s="158"/>
      <c r="D231" s="158"/>
      <c r="E231" s="158"/>
      <c r="F231" s="158"/>
      <c r="G231" s="158"/>
      <c r="H231" s="158"/>
      <c r="I231" s="158"/>
      <c r="J231" s="157"/>
      <c r="K231" s="157"/>
      <c r="L231" s="145"/>
      <c r="M231" s="145"/>
      <c r="N231" s="145"/>
      <c r="O231" s="145"/>
      <c r="P231" s="145"/>
      <c r="Q231" s="145"/>
      <c r="R231" s="145"/>
      <c r="S231" s="145"/>
      <c r="T231" s="145"/>
      <c r="U231" s="145"/>
      <c r="V231" s="145"/>
      <c r="W231" s="145"/>
      <c r="X231" s="145"/>
      <c r="Y231" s="145"/>
    </row>
    <row r="232" spans="1:25" ht="15">
      <c r="A232" s="157"/>
      <c r="B232" s="158"/>
      <c r="C232" s="158"/>
      <c r="D232" s="158"/>
      <c r="E232" s="158"/>
      <c r="F232" s="158"/>
      <c r="G232" s="158"/>
      <c r="H232" s="158"/>
      <c r="I232" s="158"/>
      <c r="J232" s="157"/>
      <c r="K232" s="157"/>
      <c r="L232" s="145"/>
      <c r="M232" s="145"/>
      <c r="N232" s="145"/>
      <c r="O232" s="145"/>
      <c r="P232" s="145"/>
      <c r="Q232" s="145"/>
      <c r="R232" s="145"/>
      <c r="S232" s="145"/>
      <c r="T232" s="145"/>
      <c r="U232" s="145"/>
      <c r="V232" s="145"/>
      <c r="W232" s="145"/>
      <c r="X232" s="145"/>
      <c r="Y232" s="145"/>
    </row>
    <row r="233" spans="1:25" ht="15">
      <c r="A233" s="157"/>
      <c r="B233" s="158"/>
      <c r="C233" s="158"/>
      <c r="D233" s="158"/>
      <c r="E233" s="158"/>
      <c r="F233" s="158"/>
      <c r="G233" s="158"/>
      <c r="H233" s="158"/>
      <c r="I233" s="158"/>
      <c r="J233" s="157"/>
      <c r="K233" s="157"/>
      <c r="L233" s="145"/>
      <c r="M233" s="145"/>
      <c r="N233" s="145"/>
      <c r="O233" s="145"/>
      <c r="P233" s="145"/>
      <c r="Q233" s="145"/>
      <c r="R233" s="145"/>
      <c r="S233" s="145"/>
      <c r="T233" s="145"/>
      <c r="U233" s="145"/>
      <c r="V233" s="145"/>
      <c r="W233" s="145"/>
      <c r="X233" s="145"/>
      <c r="Y233" s="145"/>
    </row>
    <row r="234" spans="1:25" ht="15">
      <c r="A234" s="157"/>
      <c r="B234" s="158"/>
      <c r="C234" s="158"/>
      <c r="D234" s="158"/>
      <c r="E234" s="158"/>
      <c r="F234" s="158"/>
      <c r="G234" s="158"/>
      <c r="H234" s="158"/>
      <c r="I234" s="158"/>
      <c r="J234" s="157"/>
      <c r="K234" s="157"/>
      <c r="L234" s="145"/>
      <c r="M234" s="145"/>
      <c r="N234" s="145"/>
      <c r="O234" s="145"/>
      <c r="P234" s="145"/>
      <c r="Q234" s="145"/>
      <c r="R234" s="145"/>
      <c r="S234" s="145"/>
      <c r="T234" s="145"/>
      <c r="U234" s="145"/>
      <c r="V234" s="145"/>
      <c r="W234" s="145"/>
      <c r="X234" s="145"/>
      <c r="Y234" s="145"/>
    </row>
    <row r="235" spans="1:25" ht="15">
      <c r="A235" s="157"/>
      <c r="B235" s="158"/>
      <c r="C235" s="158"/>
      <c r="D235" s="158"/>
      <c r="E235" s="158"/>
      <c r="F235" s="158"/>
      <c r="G235" s="158"/>
      <c r="H235" s="158"/>
      <c r="I235" s="158"/>
      <c r="J235" s="157"/>
      <c r="K235" s="157"/>
      <c r="L235" s="145"/>
      <c r="M235" s="145"/>
      <c r="N235" s="145"/>
      <c r="O235" s="145"/>
      <c r="P235" s="145"/>
      <c r="Q235" s="145"/>
      <c r="R235" s="145"/>
      <c r="S235" s="145"/>
      <c r="T235" s="145"/>
      <c r="U235" s="145"/>
      <c r="V235" s="145"/>
      <c r="W235" s="145"/>
      <c r="X235" s="145"/>
      <c r="Y235" s="145"/>
    </row>
    <row r="236" spans="1:25" ht="15">
      <c r="A236" s="157"/>
      <c r="B236" s="158"/>
      <c r="C236" s="158"/>
      <c r="D236" s="158"/>
      <c r="E236" s="158"/>
      <c r="F236" s="158"/>
      <c r="G236" s="158"/>
      <c r="H236" s="158"/>
      <c r="I236" s="158"/>
      <c r="J236" s="157"/>
      <c r="K236" s="157"/>
      <c r="L236" s="145"/>
      <c r="M236" s="145"/>
      <c r="N236" s="145"/>
      <c r="O236" s="145"/>
      <c r="P236" s="145"/>
      <c r="Q236" s="145"/>
      <c r="R236" s="145"/>
      <c r="S236" s="145"/>
      <c r="T236" s="145"/>
      <c r="U236" s="145"/>
      <c r="V236" s="145"/>
      <c r="W236" s="145"/>
      <c r="X236" s="145"/>
      <c r="Y236" s="145"/>
    </row>
    <row r="237" spans="1:25" ht="15">
      <c r="A237" s="157"/>
      <c r="B237" s="158"/>
      <c r="C237" s="158"/>
      <c r="D237" s="158"/>
      <c r="E237" s="158"/>
      <c r="F237" s="158"/>
      <c r="G237" s="158"/>
      <c r="H237" s="158"/>
      <c r="I237" s="158"/>
      <c r="J237" s="157"/>
      <c r="K237" s="157"/>
      <c r="L237" s="145"/>
      <c r="M237" s="145"/>
      <c r="N237" s="145"/>
      <c r="O237" s="145"/>
      <c r="P237" s="145"/>
      <c r="Q237" s="145"/>
      <c r="R237" s="145"/>
      <c r="S237" s="145"/>
      <c r="T237" s="145"/>
      <c r="U237" s="145"/>
      <c r="V237" s="145"/>
      <c r="W237" s="145"/>
      <c r="X237" s="145"/>
      <c r="Y237" s="145"/>
    </row>
    <row r="238" spans="1:25" ht="15">
      <c r="A238" s="157"/>
      <c r="B238" s="158"/>
      <c r="C238" s="158"/>
      <c r="D238" s="158"/>
      <c r="E238" s="158"/>
      <c r="F238" s="158"/>
      <c r="G238" s="158"/>
      <c r="H238" s="158"/>
      <c r="I238" s="158"/>
      <c r="J238" s="157"/>
      <c r="K238" s="157"/>
      <c r="L238" s="145"/>
      <c r="M238" s="145"/>
      <c r="N238" s="145"/>
      <c r="O238" s="145"/>
      <c r="P238" s="145"/>
      <c r="Q238" s="145"/>
      <c r="R238" s="145"/>
      <c r="S238" s="145"/>
      <c r="T238" s="145"/>
      <c r="U238" s="145"/>
      <c r="V238" s="145"/>
      <c r="W238" s="145"/>
      <c r="X238" s="145"/>
      <c r="Y238" s="145"/>
    </row>
    <row r="239" spans="1:25" ht="15">
      <c r="A239" s="157"/>
      <c r="B239" s="158"/>
      <c r="C239" s="158"/>
      <c r="D239" s="158"/>
      <c r="E239" s="158"/>
      <c r="F239" s="158"/>
      <c r="G239" s="158"/>
      <c r="H239" s="158"/>
      <c r="I239" s="158"/>
      <c r="J239" s="157"/>
      <c r="K239" s="157"/>
      <c r="L239" s="145"/>
      <c r="M239" s="145"/>
      <c r="N239" s="145"/>
      <c r="O239" s="145"/>
      <c r="P239" s="145"/>
      <c r="Q239" s="145"/>
      <c r="R239" s="145"/>
      <c r="S239" s="145"/>
      <c r="T239" s="145"/>
      <c r="U239" s="145"/>
      <c r="V239" s="145"/>
      <c r="W239" s="145"/>
      <c r="X239" s="145"/>
      <c r="Y239" s="145"/>
    </row>
    <row r="240" spans="1:25" ht="15">
      <c r="A240" s="157"/>
      <c r="B240" s="158"/>
      <c r="C240" s="158"/>
      <c r="D240" s="158"/>
      <c r="E240" s="158"/>
      <c r="F240" s="158"/>
      <c r="G240" s="158"/>
      <c r="H240" s="158"/>
      <c r="I240" s="158"/>
      <c r="J240" s="157"/>
      <c r="K240" s="157"/>
      <c r="L240" s="145"/>
      <c r="M240" s="145"/>
      <c r="N240" s="145"/>
      <c r="O240" s="145"/>
      <c r="P240" s="145"/>
      <c r="Q240" s="145"/>
      <c r="R240" s="145"/>
      <c r="S240" s="145"/>
      <c r="T240" s="145"/>
      <c r="U240" s="145"/>
      <c r="V240" s="145"/>
      <c r="W240" s="145"/>
      <c r="X240" s="145"/>
      <c r="Y240" s="145"/>
    </row>
    <row r="241" spans="1:25" ht="15">
      <c r="A241" s="157"/>
      <c r="B241" s="158"/>
      <c r="C241" s="158"/>
      <c r="D241" s="158"/>
      <c r="E241" s="158"/>
      <c r="F241" s="158"/>
      <c r="G241" s="158"/>
      <c r="H241" s="158"/>
      <c r="I241" s="158"/>
      <c r="J241" s="157"/>
      <c r="K241" s="157"/>
      <c r="L241" s="145"/>
      <c r="M241" s="145"/>
      <c r="N241" s="145"/>
      <c r="O241" s="145"/>
      <c r="P241" s="145"/>
      <c r="Q241" s="145"/>
      <c r="R241" s="145"/>
      <c r="S241" s="145"/>
      <c r="T241" s="145"/>
      <c r="U241" s="145"/>
      <c r="V241" s="145"/>
      <c r="W241" s="145"/>
      <c r="X241" s="145"/>
      <c r="Y241" s="145"/>
    </row>
    <row r="242" spans="1:25" ht="15">
      <c r="A242" s="157"/>
      <c r="B242" s="158"/>
      <c r="C242" s="158"/>
      <c r="D242" s="158"/>
      <c r="E242" s="158"/>
      <c r="F242" s="158"/>
      <c r="G242" s="158"/>
      <c r="H242" s="158"/>
      <c r="I242" s="158"/>
      <c r="J242" s="157"/>
      <c r="K242" s="157"/>
      <c r="L242" s="145"/>
      <c r="M242" s="145"/>
      <c r="N242" s="145"/>
      <c r="O242" s="145"/>
      <c r="P242" s="145"/>
      <c r="Q242" s="145"/>
      <c r="R242" s="145"/>
      <c r="S242" s="145"/>
      <c r="T242" s="145"/>
      <c r="U242" s="145"/>
      <c r="V242" s="145"/>
      <c r="W242" s="145"/>
      <c r="X242" s="145"/>
      <c r="Y242" s="145"/>
    </row>
    <row r="243" spans="1:25" ht="15">
      <c r="A243" s="157"/>
      <c r="B243" s="158"/>
      <c r="C243" s="158"/>
      <c r="D243" s="158"/>
      <c r="E243" s="158"/>
      <c r="F243" s="158"/>
      <c r="G243" s="158"/>
      <c r="H243" s="158"/>
      <c r="I243" s="158"/>
      <c r="J243" s="157"/>
      <c r="K243" s="157"/>
      <c r="L243" s="145"/>
      <c r="M243" s="145"/>
      <c r="N243" s="145"/>
      <c r="O243" s="145"/>
      <c r="P243" s="145"/>
      <c r="Q243" s="145"/>
      <c r="R243" s="145"/>
      <c r="S243" s="145"/>
      <c r="T243" s="145"/>
      <c r="U243" s="145"/>
      <c r="V243" s="145"/>
      <c r="W243" s="145"/>
      <c r="X243" s="145"/>
      <c r="Y243" s="145"/>
    </row>
    <row r="244" spans="1:25" ht="15">
      <c r="A244" s="157"/>
      <c r="B244" s="158"/>
      <c r="C244" s="158"/>
      <c r="D244" s="158"/>
      <c r="E244" s="158"/>
      <c r="F244" s="158"/>
      <c r="G244" s="158"/>
      <c r="H244" s="158"/>
      <c r="I244" s="158"/>
      <c r="J244" s="157"/>
      <c r="K244" s="157"/>
      <c r="L244" s="145"/>
      <c r="M244" s="145"/>
      <c r="N244" s="145"/>
      <c r="O244" s="145"/>
      <c r="P244" s="145"/>
      <c r="Q244" s="145"/>
      <c r="R244" s="145"/>
      <c r="S244" s="145"/>
      <c r="T244" s="145"/>
      <c r="U244" s="145"/>
      <c r="V244" s="145"/>
      <c r="W244" s="145"/>
      <c r="X244" s="145"/>
      <c r="Y244" s="145"/>
    </row>
    <row r="245" spans="1:25" ht="15">
      <c r="A245" s="157"/>
      <c r="B245" s="158"/>
      <c r="C245" s="158"/>
      <c r="D245" s="158"/>
      <c r="E245" s="158"/>
      <c r="F245" s="158"/>
      <c r="G245" s="158"/>
      <c r="H245" s="158"/>
      <c r="I245" s="158"/>
      <c r="J245" s="157"/>
      <c r="K245" s="157"/>
      <c r="L245" s="145"/>
      <c r="M245" s="145"/>
      <c r="N245" s="145"/>
      <c r="O245" s="145"/>
      <c r="P245" s="145"/>
      <c r="Q245" s="145"/>
      <c r="R245" s="145"/>
      <c r="S245" s="145"/>
      <c r="T245" s="145"/>
      <c r="U245" s="145"/>
      <c r="V245" s="145"/>
      <c r="W245" s="145"/>
      <c r="X245" s="145"/>
      <c r="Y245" s="145"/>
    </row>
    <row r="246" spans="1:25" ht="15">
      <c r="A246" s="157"/>
      <c r="B246" s="158"/>
      <c r="C246" s="158"/>
      <c r="D246" s="158"/>
      <c r="E246" s="158"/>
      <c r="F246" s="158"/>
      <c r="G246" s="158"/>
      <c r="H246" s="158"/>
      <c r="I246" s="158"/>
      <c r="J246" s="157"/>
      <c r="K246" s="157"/>
      <c r="L246" s="145"/>
      <c r="M246" s="145"/>
      <c r="N246" s="145"/>
      <c r="O246" s="145"/>
      <c r="P246" s="145"/>
      <c r="Q246" s="145"/>
      <c r="R246" s="145"/>
      <c r="S246" s="145"/>
      <c r="T246" s="145"/>
      <c r="U246" s="145"/>
      <c r="V246" s="145"/>
      <c r="W246" s="145"/>
      <c r="X246" s="145"/>
      <c r="Y246" s="145"/>
    </row>
    <row r="247" spans="1:25" ht="15">
      <c r="A247" s="157"/>
      <c r="B247" s="158"/>
      <c r="C247" s="158"/>
      <c r="D247" s="158"/>
      <c r="E247" s="158"/>
      <c r="F247" s="158"/>
      <c r="G247" s="158"/>
      <c r="H247" s="158"/>
      <c r="I247" s="158"/>
      <c r="J247" s="157"/>
      <c r="K247" s="157"/>
      <c r="L247" s="145"/>
      <c r="M247" s="145"/>
      <c r="N247" s="145"/>
      <c r="O247" s="145"/>
      <c r="P247" s="145"/>
      <c r="Q247" s="145"/>
      <c r="R247" s="145"/>
      <c r="S247" s="145"/>
      <c r="T247" s="145"/>
      <c r="U247" s="145"/>
      <c r="V247" s="145"/>
      <c r="W247" s="145"/>
      <c r="X247" s="145"/>
      <c r="Y247" s="145"/>
    </row>
    <row r="248" spans="1:25" ht="15">
      <c r="A248" s="157"/>
      <c r="B248" s="158"/>
      <c r="C248" s="158"/>
      <c r="D248" s="158"/>
      <c r="E248" s="158"/>
      <c r="F248" s="158"/>
      <c r="G248" s="158"/>
      <c r="H248" s="158"/>
      <c r="I248" s="158"/>
      <c r="J248" s="157"/>
      <c r="K248" s="157"/>
      <c r="L248" s="145"/>
      <c r="M248" s="145"/>
      <c r="N248" s="145"/>
      <c r="O248" s="145"/>
      <c r="P248" s="145"/>
      <c r="Q248" s="145"/>
      <c r="R248" s="145"/>
      <c r="S248" s="145"/>
      <c r="T248" s="145"/>
      <c r="U248" s="145"/>
      <c r="V248" s="145"/>
      <c r="W248" s="145"/>
      <c r="X248" s="145"/>
      <c r="Y248" s="145"/>
    </row>
    <row r="249" spans="1:25" ht="15">
      <c r="A249" s="157"/>
      <c r="B249" s="158"/>
      <c r="C249" s="158"/>
      <c r="D249" s="158"/>
      <c r="E249" s="158"/>
      <c r="F249" s="158"/>
      <c r="G249" s="158"/>
      <c r="H249" s="158"/>
      <c r="I249" s="158"/>
      <c r="J249" s="157"/>
      <c r="K249" s="157"/>
      <c r="L249" s="145"/>
      <c r="M249" s="145"/>
      <c r="N249" s="145"/>
      <c r="O249" s="145"/>
      <c r="P249" s="145"/>
      <c r="Q249" s="145"/>
      <c r="R249" s="145"/>
      <c r="S249" s="145"/>
      <c r="T249" s="145"/>
      <c r="U249" s="145"/>
      <c r="V249" s="145"/>
      <c r="W249" s="145"/>
      <c r="X249" s="145"/>
      <c r="Y249" s="145"/>
    </row>
    <row r="250" spans="1:25" ht="15">
      <c r="A250" s="157"/>
      <c r="B250" s="158"/>
      <c r="C250" s="158"/>
      <c r="D250" s="158"/>
      <c r="E250" s="158"/>
      <c r="F250" s="158"/>
      <c r="G250" s="158"/>
      <c r="H250" s="158"/>
      <c r="I250" s="158"/>
      <c r="J250" s="157"/>
      <c r="K250" s="157"/>
      <c r="L250" s="145"/>
      <c r="M250" s="145"/>
      <c r="N250" s="145"/>
      <c r="O250" s="145"/>
      <c r="P250" s="145"/>
      <c r="Q250" s="145"/>
      <c r="R250" s="145"/>
      <c r="S250" s="145"/>
      <c r="T250" s="145"/>
      <c r="U250" s="145"/>
      <c r="V250" s="145"/>
      <c r="W250" s="145"/>
      <c r="X250" s="145"/>
      <c r="Y250" s="145"/>
    </row>
    <row r="251" spans="1:25" ht="15">
      <c r="A251" s="157"/>
      <c r="B251" s="158"/>
      <c r="C251" s="158"/>
      <c r="D251" s="158"/>
      <c r="E251" s="158"/>
      <c r="F251" s="158"/>
      <c r="G251" s="158"/>
      <c r="H251" s="158"/>
      <c r="I251" s="158"/>
      <c r="J251" s="157"/>
      <c r="K251" s="157"/>
      <c r="L251" s="145"/>
      <c r="M251" s="145"/>
      <c r="N251" s="145"/>
      <c r="O251" s="145"/>
      <c r="P251" s="145"/>
      <c r="Q251" s="145"/>
      <c r="R251" s="145"/>
      <c r="S251" s="145"/>
      <c r="T251" s="145"/>
      <c r="U251" s="145"/>
      <c r="V251" s="145"/>
      <c r="W251" s="145"/>
      <c r="X251" s="145"/>
      <c r="Y251" s="145"/>
    </row>
    <row r="252" spans="1:25" ht="15">
      <c r="A252" s="157"/>
      <c r="B252" s="158"/>
      <c r="C252" s="158"/>
      <c r="D252" s="158"/>
      <c r="E252" s="158"/>
      <c r="F252" s="158"/>
      <c r="G252" s="158"/>
      <c r="H252" s="158"/>
      <c r="I252" s="158"/>
      <c r="J252" s="157"/>
      <c r="K252" s="157"/>
      <c r="L252" s="145"/>
      <c r="M252" s="145"/>
      <c r="N252" s="145"/>
      <c r="O252" s="145"/>
      <c r="P252" s="145"/>
      <c r="Q252" s="145"/>
      <c r="R252" s="145"/>
      <c r="S252" s="145"/>
      <c r="T252" s="145"/>
      <c r="U252" s="145"/>
      <c r="V252" s="145"/>
      <c r="W252" s="145"/>
      <c r="X252" s="145"/>
      <c r="Y252" s="145"/>
    </row>
    <row r="253" spans="1:25" ht="15">
      <c r="A253" s="157"/>
      <c r="B253" s="158"/>
      <c r="C253" s="158"/>
      <c r="D253" s="158"/>
      <c r="E253" s="158"/>
      <c r="F253" s="158"/>
      <c r="G253" s="158"/>
      <c r="H253" s="158"/>
      <c r="I253" s="158"/>
      <c r="J253" s="157"/>
      <c r="K253" s="157"/>
      <c r="L253" s="145"/>
      <c r="M253" s="145"/>
      <c r="N253" s="145"/>
      <c r="O253" s="145"/>
      <c r="P253" s="145"/>
      <c r="Q253" s="145"/>
      <c r="R253" s="145"/>
      <c r="S253" s="145"/>
      <c r="T253" s="145"/>
      <c r="U253" s="145"/>
      <c r="V253" s="145"/>
      <c r="W253" s="145"/>
      <c r="X253" s="145"/>
      <c r="Y253" s="145"/>
    </row>
    <row r="254" spans="1:25" ht="15">
      <c r="A254" s="157"/>
      <c r="B254" s="158"/>
      <c r="C254" s="158"/>
      <c r="D254" s="158"/>
      <c r="E254" s="158"/>
      <c r="F254" s="158"/>
      <c r="G254" s="158"/>
      <c r="H254" s="158"/>
      <c r="I254" s="158"/>
      <c r="J254" s="157"/>
      <c r="K254" s="157"/>
      <c r="L254" s="145"/>
      <c r="M254" s="145"/>
      <c r="N254" s="145"/>
      <c r="O254" s="145"/>
      <c r="P254" s="145"/>
      <c r="Q254" s="145"/>
      <c r="R254" s="145"/>
      <c r="S254" s="145"/>
      <c r="T254" s="145"/>
      <c r="U254" s="145"/>
      <c r="V254" s="145"/>
      <c r="W254" s="145"/>
      <c r="X254" s="145"/>
      <c r="Y254" s="145"/>
    </row>
    <row r="255" spans="1:25" ht="15">
      <c r="A255" s="157"/>
      <c r="B255" s="158"/>
      <c r="C255" s="158"/>
      <c r="D255" s="158"/>
      <c r="E255" s="158"/>
      <c r="F255" s="158"/>
      <c r="G255" s="158"/>
      <c r="H255" s="158"/>
      <c r="I255" s="158"/>
      <c r="J255" s="157"/>
      <c r="K255" s="157"/>
      <c r="L255" s="145"/>
      <c r="M255" s="145"/>
      <c r="N255" s="145"/>
      <c r="O255" s="145"/>
      <c r="P255" s="145"/>
      <c r="Q255" s="145"/>
      <c r="R255" s="145"/>
      <c r="S255" s="145"/>
      <c r="T255" s="145"/>
      <c r="U255" s="145"/>
      <c r="V255" s="145"/>
      <c r="W255" s="145"/>
      <c r="X255" s="145"/>
      <c r="Y255" s="145"/>
    </row>
    <row r="256" spans="1:25" ht="15">
      <c r="A256" s="157"/>
      <c r="B256" s="158"/>
      <c r="C256" s="158"/>
      <c r="D256" s="158"/>
      <c r="E256" s="158"/>
      <c r="F256" s="158"/>
      <c r="G256" s="158"/>
      <c r="H256" s="158"/>
      <c r="I256" s="158"/>
      <c r="J256" s="157"/>
      <c r="K256" s="157"/>
      <c r="L256" s="145"/>
      <c r="M256" s="145"/>
      <c r="N256" s="145"/>
      <c r="O256" s="145"/>
      <c r="P256" s="145"/>
      <c r="Q256" s="145"/>
      <c r="R256" s="145"/>
      <c r="S256" s="145"/>
      <c r="T256" s="145"/>
      <c r="U256" s="145"/>
      <c r="V256" s="145"/>
      <c r="W256" s="145"/>
      <c r="X256" s="145"/>
      <c r="Y256" s="145"/>
    </row>
    <row r="257" spans="1:25" ht="15">
      <c r="A257" s="157"/>
      <c r="B257" s="158"/>
      <c r="C257" s="158"/>
      <c r="D257" s="158"/>
      <c r="E257" s="158"/>
      <c r="F257" s="158"/>
      <c r="G257" s="158"/>
      <c r="H257" s="158"/>
      <c r="I257" s="158"/>
      <c r="J257" s="157"/>
      <c r="K257" s="157"/>
      <c r="L257" s="145"/>
      <c r="M257" s="145"/>
      <c r="N257" s="145"/>
      <c r="O257" s="145"/>
      <c r="P257" s="145"/>
      <c r="Q257" s="145"/>
      <c r="R257" s="145"/>
      <c r="S257" s="145"/>
      <c r="T257" s="145"/>
      <c r="U257" s="145"/>
      <c r="V257" s="145"/>
      <c r="W257" s="145"/>
      <c r="X257" s="145"/>
      <c r="Y257" s="145"/>
    </row>
    <row r="258" spans="1:25" ht="15">
      <c r="A258" s="157"/>
      <c r="B258" s="158"/>
      <c r="C258" s="158"/>
      <c r="D258" s="158"/>
      <c r="E258" s="158"/>
      <c r="F258" s="158"/>
      <c r="G258" s="158"/>
      <c r="H258" s="158"/>
      <c r="I258" s="158"/>
      <c r="J258" s="157"/>
      <c r="K258" s="157"/>
      <c r="L258" s="145"/>
      <c r="M258" s="145"/>
      <c r="N258" s="145"/>
      <c r="O258" s="145"/>
      <c r="P258" s="145"/>
      <c r="Q258" s="145"/>
      <c r="R258" s="145"/>
      <c r="S258" s="145"/>
      <c r="T258" s="145"/>
      <c r="U258" s="145"/>
      <c r="V258" s="145"/>
      <c r="W258" s="145"/>
      <c r="X258" s="145"/>
      <c r="Y258" s="145"/>
    </row>
    <row r="259" spans="1:25" ht="15">
      <c r="A259" s="157"/>
      <c r="B259" s="158"/>
      <c r="C259" s="158"/>
      <c r="D259" s="158"/>
      <c r="E259" s="158"/>
      <c r="F259" s="158"/>
      <c r="G259" s="158"/>
      <c r="H259" s="158"/>
      <c r="I259" s="158"/>
      <c r="J259" s="157"/>
      <c r="K259" s="157"/>
      <c r="L259" s="145"/>
      <c r="M259" s="145"/>
      <c r="N259" s="145"/>
      <c r="O259" s="145"/>
      <c r="P259" s="145"/>
      <c r="Q259" s="145"/>
      <c r="R259" s="145"/>
      <c r="S259" s="145"/>
      <c r="T259" s="145"/>
      <c r="U259" s="145"/>
      <c r="V259" s="145"/>
      <c r="W259" s="145"/>
      <c r="X259" s="145"/>
      <c r="Y259" s="145"/>
    </row>
    <row r="260" spans="1:25" ht="15">
      <c r="A260" s="157"/>
      <c r="B260" s="158"/>
      <c r="C260" s="158"/>
      <c r="D260" s="158"/>
      <c r="E260" s="158"/>
      <c r="F260" s="158"/>
      <c r="G260" s="158"/>
      <c r="H260" s="158"/>
      <c r="I260" s="158"/>
      <c r="J260" s="157"/>
      <c r="K260" s="157"/>
      <c r="L260" s="145"/>
      <c r="M260" s="145"/>
      <c r="N260" s="145"/>
      <c r="O260" s="145"/>
      <c r="P260" s="145"/>
      <c r="Q260" s="145"/>
      <c r="R260" s="145"/>
      <c r="S260" s="145"/>
      <c r="T260" s="145"/>
      <c r="U260" s="145"/>
      <c r="V260" s="145"/>
      <c r="W260" s="145"/>
      <c r="X260" s="145"/>
      <c r="Y260" s="145"/>
    </row>
    <row r="261" spans="1:25" ht="15">
      <c r="A261" s="157"/>
      <c r="B261" s="158"/>
      <c r="C261" s="158"/>
      <c r="D261" s="158"/>
      <c r="E261" s="158"/>
      <c r="F261" s="158"/>
      <c r="G261" s="158"/>
      <c r="H261" s="158"/>
      <c r="I261" s="158"/>
      <c r="J261" s="157"/>
      <c r="K261" s="157"/>
      <c r="L261" s="145"/>
      <c r="M261" s="145"/>
      <c r="N261" s="145"/>
      <c r="O261" s="145"/>
      <c r="P261" s="145"/>
      <c r="Q261" s="145"/>
      <c r="R261" s="145"/>
      <c r="S261" s="145"/>
      <c r="T261" s="145"/>
      <c r="U261" s="145"/>
      <c r="V261" s="145"/>
      <c r="W261" s="145"/>
      <c r="X261" s="145"/>
      <c r="Y261" s="145"/>
    </row>
    <row r="262" spans="1:25" ht="15">
      <c r="A262" s="157"/>
      <c r="B262" s="158"/>
      <c r="C262" s="158"/>
      <c r="D262" s="158"/>
      <c r="E262" s="158"/>
      <c r="F262" s="158"/>
      <c r="G262" s="158"/>
      <c r="H262" s="158"/>
      <c r="I262" s="158"/>
      <c r="J262" s="157"/>
      <c r="K262" s="157"/>
      <c r="L262" s="145"/>
      <c r="M262" s="145"/>
      <c r="N262" s="145"/>
      <c r="O262" s="145"/>
      <c r="P262" s="145"/>
      <c r="Q262" s="145"/>
      <c r="R262" s="145"/>
      <c r="S262" s="145"/>
      <c r="T262" s="145"/>
      <c r="U262" s="145"/>
      <c r="V262" s="145"/>
      <c r="W262" s="145"/>
      <c r="X262" s="145"/>
      <c r="Y262" s="145"/>
    </row>
    <row r="263" spans="1:25" ht="15">
      <c r="A263" s="157"/>
      <c r="B263" s="158"/>
      <c r="C263" s="158"/>
      <c r="D263" s="158"/>
      <c r="E263" s="158"/>
      <c r="F263" s="158"/>
      <c r="G263" s="158"/>
      <c r="H263" s="158"/>
      <c r="I263" s="158"/>
      <c r="J263" s="157"/>
      <c r="K263" s="157"/>
      <c r="L263" s="145"/>
      <c r="M263" s="145"/>
      <c r="N263" s="145"/>
      <c r="O263" s="145"/>
      <c r="P263" s="145"/>
      <c r="Q263" s="145"/>
      <c r="R263" s="145"/>
      <c r="S263" s="145"/>
      <c r="T263" s="145"/>
      <c r="U263" s="145"/>
      <c r="V263" s="145"/>
      <c r="W263" s="145"/>
      <c r="X263" s="145"/>
      <c r="Y263" s="145"/>
    </row>
    <row r="264" spans="1:25" ht="15">
      <c r="A264" s="157"/>
      <c r="B264" s="158"/>
      <c r="C264" s="158"/>
      <c r="D264" s="158"/>
      <c r="E264" s="158"/>
      <c r="F264" s="158"/>
      <c r="G264" s="158"/>
      <c r="H264" s="158"/>
      <c r="I264" s="158"/>
      <c r="J264" s="157"/>
      <c r="K264" s="157"/>
      <c r="L264" s="145"/>
      <c r="M264" s="145"/>
      <c r="N264" s="145"/>
      <c r="O264" s="145"/>
      <c r="P264" s="145"/>
      <c r="Q264" s="145"/>
      <c r="R264" s="145"/>
      <c r="S264" s="145"/>
      <c r="T264" s="145"/>
      <c r="U264" s="145"/>
      <c r="V264" s="145"/>
      <c r="W264" s="145"/>
      <c r="X264" s="145"/>
      <c r="Y264" s="145"/>
    </row>
    <row r="265" spans="1:25" ht="15">
      <c r="A265" s="157"/>
      <c r="B265" s="158"/>
      <c r="C265" s="158"/>
      <c r="D265" s="158"/>
      <c r="E265" s="158"/>
      <c r="F265" s="158"/>
      <c r="G265" s="158"/>
      <c r="H265" s="158"/>
      <c r="I265" s="158"/>
      <c r="J265" s="157"/>
      <c r="K265" s="157"/>
      <c r="L265" s="145"/>
      <c r="M265" s="145"/>
      <c r="N265" s="145"/>
      <c r="O265" s="145"/>
      <c r="P265" s="145"/>
      <c r="Q265" s="145"/>
      <c r="R265" s="145"/>
      <c r="S265" s="145"/>
      <c r="T265" s="145"/>
      <c r="U265" s="145"/>
      <c r="V265" s="145"/>
      <c r="W265" s="145"/>
      <c r="X265" s="145"/>
      <c r="Y265" s="145"/>
    </row>
    <row r="266" spans="1:25" ht="15">
      <c r="A266" s="157"/>
      <c r="B266" s="158"/>
      <c r="C266" s="158"/>
      <c r="D266" s="158"/>
      <c r="E266" s="158"/>
      <c r="F266" s="158"/>
      <c r="G266" s="158"/>
      <c r="H266" s="158"/>
      <c r="I266" s="158"/>
      <c r="J266" s="157"/>
      <c r="K266" s="157"/>
      <c r="L266" s="145"/>
      <c r="M266" s="145"/>
      <c r="N266" s="145"/>
      <c r="O266" s="145"/>
      <c r="P266" s="145"/>
      <c r="Q266" s="145"/>
      <c r="R266" s="145"/>
      <c r="S266" s="145"/>
      <c r="T266" s="145"/>
      <c r="U266" s="145"/>
      <c r="V266" s="145"/>
      <c r="W266" s="145"/>
      <c r="X266" s="145"/>
      <c r="Y266" s="145"/>
    </row>
    <row r="267" spans="1:25" ht="15">
      <c r="A267" s="157"/>
      <c r="B267" s="158"/>
      <c r="C267" s="158"/>
      <c r="D267" s="158"/>
      <c r="E267" s="158"/>
      <c r="F267" s="158"/>
      <c r="G267" s="158"/>
      <c r="H267" s="158"/>
      <c r="I267" s="158"/>
      <c r="J267" s="157"/>
      <c r="K267" s="157"/>
      <c r="L267" s="145"/>
      <c r="M267" s="145"/>
      <c r="N267" s="145"/>
      <c r="O267" s="145"/>
      <c r="P267" s="145"/>
      <c r="Q267" s="145"/>
      <c r="R267" s="145"/>
      <c r="S267" s="145"/>
      <c r="T267" s="145"/>
      <c r="U267" s="145"/>
      <c r="V267" s="145"/>
      <c r="W267" s="145"/>
      <c r="X267" s="145"/>
      <c r="Y267" s="145"/>
    </row>
    <row r="268" spans="1:25" ht="15">
      <c r="A268" s="157"/>
      <c r="B268" s="158"/>
      <c r="C268" s="158"/>
      <c r="D268" s="158"/>
      <c r="E268" s="158"/>
      <c r="F268" s="158"/>
      <c r="G268" s="158"/>
      <c r="H268" s="158"/>
      <c r="I268" s="158"/>
      <c r="J268" s="157"/>
      <c r="K268" s="157"/>
      <c r="L268" s="145"/>
      <c r="M268" s="145"/>
      <c r="N268" s="145"/>
      <c r="O268" s="145"/>
      <c r="P268" s="145"/>
      <c r="Q268" s="145"/>
      <c r="R268" s="145"/>
      <c r="S268" s="145"/>
      <c r="T268" s="145"/>
      <c r="U268" s="145"/>
      <c r="V268" s="145"/>
      <c r="W268" s="145"/>
      <c r="X268" s="145"/>
      <c r="Y268" s="145"/>
    </row>
    <row r="269" spans="1:25" ht="15">
      <c r="A269" s="157"/>
      <c r="B269" s="158"/>
      <c r="C269" s="158"/>
      <c r="D269" s="158"/>
      <c r="E269" s="158"/>
      <c r="F269" s="158"/>
      <c r="G269" s="158"/>
      <c r="H269" s="158"/>
      <c r="I269" s="158"/>
      <c r="J269" s="157"/>
      <c r="K269" s="157"/>
      <c r="L269" s="145"/>
      <c r="M269" s="145"/>
      <c r="N269" s="145"/>
      <c r="O269" s="145"/>
      <c r="P269" s="145"/>
      <c r="Q269" s="145"/>
      <c r="R269" s="145"/>
      <c r="S269" s="145"/>
      <c r="T269" s="145"/>
      <c r="U269" s="145"/>
      <c r="V269" s="145"/>
      <c r="W269" s="145"/>
      <c r="X269" s="145"/>
      <c r="Y269" s="145"/>
    </row>
    <row r="270" spans="1:25" ht="15">
      <c r="A270" s="157"/>
      <c r="B270" s="158"/>
      <c r="C270" s="158"/>
      <c r="D270" s="158"/>
      <c r="E270" s="158"/>
      <c r="F270" s="158"/>
      <c r="G270" s="158"/>
      <c r="H270" s="158"/>
      <c r="I270" s="158"/>
      <c r="J270" s="157"/>
      <c r="K270" s="157"/>
      <c r="L270" s="145"/>
      <c r="M270" s="145"/>
      <c r="N270" s="145"/>
      <c r="O270" s="145"/>
      <c r="P270" s="145"/>
      <c r="Q270" s="145"/>
      <c r="R270" s="145"/>
      <c r="S270" s="145"/>
      <c r="T270" s="145"/>
      <c r="U270" s="145"/>
      <c r="V270" s="145"/>
      <c r="W270" s="145"/>
      <c r="X270" s="145"/>
      <c r="Y270" s="145"/>
    </row>
    <row r="271" spans="1:25" ht="15">
      <c r="A271" s="157"/>
      <c r="B271" s="158"/>
      <c r="C271" s="158"/>
      <c r="D271" s="158"/>
      <c r="E271" s="158"/>
      <c r="F271" s="158"/>
      <c r="G271" s="158"/>
      <c r="H271" s="158"/>
      <c r="I271" s="158"/>
      <c r="J271" s="157"/>
      <c r="K271" s="157"/>
      <c r="L271" s="145"/>
      <c r="M271" s="145"/>
      <c r="N271" s="145"/>
      <c r="O271" s="145"/>
      <c r="P271" s="145"/>
      <c r="Q271" s="145"/>
      <c r="R271" s="145"/>
      <c r="S271" s="145"/>
      <c r="T271" s="145"/>
      <c r="U271" s="145"/>
      <c r="V271" s="145"/>
      <c r="W271" s="145"/>
      <c r="X271" s="145"/>
      <c r="Y271" s="145"/>
    </row>
    <row r="272" spans="1:25" ht="15">
      <c r="A272" s="157"/>
      <c r="B272" s="158"/>
      <c r="C272" s="158"/>
      <c r="D272" s="158"/>
      <c r="E272" s="158"/>
      <c r="F272" s="158"/>
      <c r="G272" s="158"/>
      <c r="H272" s="158"/>
      <c r="I272" s="158"/>
      <c r="J272" s="157"/>
      <c r="K272" s="157"/>
      <c r="L272" s="145"/>
      <c r="M272" s="145"/>
      <c r="N272" s="145"/>
      <c r="O272" s="145"/>
      <c r="P272" s="145"/>
      <c r="Q272" s="145"/>
      <c r="R272" s="145"/>
      <c r="S272" s="145"/>
      <c r="T272" s="145"/>
      <c r="U272" s="145"/>
      <c r="V272" s="145"/>
      <c r="W272" s="145"/>
      <c r="X272" s="145"/>
      <c r="Y272" s="145"/>
    </row>
    <row r="273" spans="1:25" ht="15">
      <c r="A273" s="157"/>
      <c r="B273" s="158"/>
      <c r="C273" s="158"/>
      <c r="D273" s="158"/>
      <c r="E273" s="158"/>
      <c r="F273" s="158"/>
      <c r="G273" s="158"/>
      <c r="H273" s="158"/>
      <c r="I273" s="158"/>
      <c r="J273" s="157"/>
      <c r="K273" s="157"/>
      <c r="L273" s="145"/>
      <c r="M273" s="145"/>
      <c r="N273" s="145"/>
      <c r="O273" s="145"/>
      <c r="P273" s="145"/>
      <c r="Q273" s="145"/>
      <c r="R273" s="145"/>
      <c r="S273" s="145"/>
      <c r="T273" s="145"/>
      <c r="U273" s="145"/>
      <c r="V273" s="145"/>
      <c r="W273" s="145"/>
      <c r="X273" s="145"/>
      <c r="Y273" s="145"/>
    </row>
    <row r="274" spans="1:25" ht="15">
      <c r="A274" s="157"/>
      <c r="B274" s="158"/>
      <c r="C274" s="158"/>
      <c r="D274" s="158"/>
      <c r="E274" s="158"/>
      <c r="F274" s="158"/>
      <c r="G274" s="158"/>
      <c r="H274" s="158"/>
      <c r="I274" s="158"/>
      <c r="J274" s="157"/>
      <c r="K274" s="157"/>
      <c r="L274" s="145"/>
      <c r="M274" s="145"/>
      <c r="N274" s="145"/>
      <c r="O274" s="145"/>
      <c r="P274" s="145"/>
      <c r="Q274" s="145"/>
      <c r="R274" s="145"/>
      <c r="S274" s="145"/>
      <c r="T274" s="145"/>
      <c r="U274" s="145"/>
      <c r="V274" s="145"/>
      <c r="W274" s="145"/>
      <c r="X274" s="145"/>
      <c r="Y274" s="145"/>
    </row>
    <row r="275" spans="1:25" ht="15">
      <c r="A275" s="157"/>
      <c r="B275" s="158"/>
      <c r="C275" s="158"/>
      <c r="D275" s="158"/>
      <c r="E275" s="158"/>
      <c r="F275" s="158"/>
      <c r="G275" s="158"/>
      <c r="H275" s="158"/>
      <c r="I275" s="158"/>
      <c r="J275" s="157"/>
      <c r="K275" s="157"/>
      <c r="L275" s="145"/>
      <c r="M275" s="145"/>
      <c r="N275" s="145"/>
      <c r="O275" s="145"/>
      <c r="P275" s="145"/>
      <c r="Q275" s="145"/>
      <c r="R275" s="145"/>
      <c r="S275" s="145"/>
      <c r="T275" s="145"/>
      <c r="U275" s="145"/>
      <c r="V275" s="145"/>
      <c r="W275" s="145"/>
      <c r="X275" s="145"/>
      <c r="Y275" s="145"/>
    </row>
    <row r="276" spans="1:25" ht="15">
      <c r="A276" s="157"/>
      <c r="B276" s="158"/>
      <c r="C276" s="158"/>
      <c r="D276" s="158"/>
      <c r="E276" s="158"/>
      <c r="F276" s="158"/>
      <c r="G276" s="158"/>
      <c r="H276" s="158"/>
      <c r="I276" s="158"/>
      <c r="J276" s="157"/>
      <c r="K276" s="157"/>
      <c r="L276" s="145"/>
      <c r="M276" s="145"/>
      <c r="N276" s="145"/>
      <c r="O276" s="145"/>
      <c r="P276" s="145"/>
      <c r="Q276" s="145"/>
      <c r="R276" s="145"/>
      <c r="S276" s="145"/>
      <c r="T276" s="145"/>
      <c r="U276" s="145"/>
      <c r="V276" s="145"/>
      <c r="W276" s="145"/>
      <c r="X276" s="145"/>
      <c r="Y276" s="145"/>
    </row>
    <row r="277" spans="1:25" ht="15">
      <c r="A277" s="157"/>
      <c r="B277" s="158"/>
      <c r="C277" s="158"/>
      <c r="D277" s="158"/>
      <c r="E277" s="158"/>
      <c r="F277" s="158"/>
      <c r="G277" s="158"/>
      <c r="H277" s="158"/>
      <c r="I277" s="158"/>
      <c r="J277" s="157"/>
      <c r="K277" s="157"/>
      <c r="L277" s="145"/>
      <c r="M277" s="145"/>
      <c r="N277" s="145"/>
      <c r="O277" s="145"/>
      <c r="P277" s="145"/>
      <c r="Q277" s="145"/>
      <c r="R277" s="145"/>
      <c r="S277" s="145"/>
      <c r="T277" s="145"/>
      <c r="U277" s="145"/>
      <c r="V277" s="145"/>
      <c r="W277" s="145"/>
      <c r="X277" s="145"/>
      <c r="Y277" s="145"/>
    </row>
    <row r="278" spans="1:25" ht="15">
      <c r="A278" s="157"/>
      <c r="B278" s="158"/>
      <c r="C278" s="158"/>
      <c r="D278" s="158"/>
      <c r="E278" s="158"/>
      <c r="F278" s="158"/>
      <c r="G278" s="158"/>
      <c r="H278" s="158"/>
      <c r="I278" s="158"/>
      <c r="J278" s="157"/>
      <c r="K278" s="157"/>
      <c r="L278" s="145"/>
      <c r="M278" s="145"/>
      <c r="N278" s="145"/>
      <c r="O278" s="145"/>
      <c r="P278" s="145"/>
      <c r="Q278" s="145"/>
      <c r="R278" s="145"/>
      <c r="S278" s="145"/>
      <c r="T278" s="145"/>
      <c r="U278" s="145"/>
      <c r="V278" s="145"/>
      <c r="W278" s="145"/>
      <c r="X278" s="145"/>
      <c r="Y278" s="145"/>
    </row>
    <row r="279" spans="1:25" ht="15">
      <c r="A279" s="157"/>
      <c r="B279" s="158"/>
      <c r="C279" s="158"/>
      <c r="D279" s="158"/>
      <c r="E279" s="158"/>
      <c r="F279" s="158"/>
      <c r="G279" s="158"/>
      <c r="H279" s="158"/>
      <c r="I279" s="158"/>
      <c r="J279" s="157"/>
      <c r="K279" s="157"/>
      <c r="L279" s="145"/>
      <c r="M279" s="145"/>
      <c r="N279" s="145"/>
      <c r="O279" s="145"/>
      <c r="P279" s="145"/>
      <c r="Q279" s="145"/>
      <c r="R279" s="145"/>
      <c r="S279" s="145"/>
      <c r="T279" s="145"/>
      <c r="U279" s="145"/>
      <c r="V279" s="145"/>
      <c r="W279" s="145"/>
      <c r="X279" s="145"/>
      <c r="Y279" s="145"/>
    </row>
    <row r="280" spans="1:25" ht="15">
      <c r="A280" s="157"/>
      <c r="B280" s="158"/>
      <c r="C280" s="158"/>
      <c r="D280" s="158"/>
      <c r="E280" s="158"/>
      <c r="F280" s="158"/>
      <c r="G280" s="158"/>
      <c r="H280" s="158"/>
      <c r="I280" s="158"/>
      <c r="J280" s="157"/>
      <c r="K280" s="157"/>
      <c r="L280" s="145"/>
      <c r="M280" s="145"/>
      <c r="N280" s="145"/>
      <c r="O280" s="145"/>
      <c r="P280" s="145"/>
      <c r="Q280" s="145"/>
      <c r="R280" s="145"/>
      <c r="S280" s="145"/>
      <c r="T280" s="145"/>
      <c r="U280" s="145"/>
      <c r="V280" s="145"/>
      <c r="W280" s="145"/>
      <c r="X280" s="145"/>
      <c r="Y280" s="145"/>
    </row>
    <row r="281" spans="1:25" ht="15">
      <c r="A281" s="157"/>
      <c r="B281" s="158"/>
      <c r="C281" s="158"/>
      <c r="D281" s="158"/>
      <c r="E281" s="158"/>
      <c r="F281" s="158"/>
      <c r="G281" s="158"/>
      <c r="H281" s="158"/>
      <c r="I281" s="158"/>
      <c r="J281" s="157"/>
      <c r="K281" s="157"/>
      <c r="L281" s="145"/>
      <c r="M281" s="145"/>
      <c r="N281" s="145"/>
      <c r="O281" s="145"/>
      <c r="P281" s="145"/>
      <c r="Q281" s="145"/>
      <c r="R281" s="145"/>
      <c r="S281" s="145"/>
      <c r="T281" s="145"/>
      <c r="U281" s="145"/>
      <c r="V281" s="145"/>
      <c r="W281" s="145"/>
      <c r="X281" s="145"/>
      <c r="Y281" s="145"/>
    </row>
    <row r="282" spans="1:25" ht="15">
      <c r="A282" s="157"/>
      <c r="B282" s="158"/>
      <c r="C282" s="158"/>
      <c r="D282" s="158"/>
      <c r="E282" s="158"/>
      <c r="F282" s="158"/>
      <c r="G282" s="158"/>
      <c r="H282" s="158"/>
      <c r="I282" s="158"/>
      <c r="J282" s="157"/>
      <c r="K282" s="157"/>
      <c r="L282" s="145"/>
      <c r="M282" s="145"/>
      <c r="N282" s="145"/>
      <c r="O282" s="145"/>
      <c r="P282" s="145"/>
      <c r="Q282" s="145"/>
      <c r="R282" s="145"/>
      <c r="S282" s="145"/>
      <c r="T282" s="145"/>
      <c r="U282" s="145"/>
      <c r="V282" s="145"/>
      <c r="W282" s="145"/>
      <c r="X282" s="145"/>
      <c r="Y282" s="145"/>
    </row>
    <row r="283" spans="1:25" ht="15">
      <c r="A283" s="157"/>
      <c r="B283" s="158"/>
      <c r="C283" s="158"/>
      <c r="D283" s="158"/>
      <c r="E283" s="158"/>
      <c r="F283" s="158"/>
      <c r="G283" s="158"/>
      <c r="H283" s="158"/>
      <c r="I283" s="158"/>
      <c r="J283" s="157"/>
      <c r="K283" s="157"/>
      <c r="L283" s="145"/>
      <c r="M283" s="145"/>
      <c r="N283" s="145"/>
      <c r="O283" s="145"/>
      <c r="P283" s="145"/>
      <c r="Q283" s="145"/>
      <c r="R283" s="145"/>
      <c r="S283" s="145"/>
      <c r="T283" s="145"/>
      <c r="U283" s="145"/>
      <c r="V283" s="145"/>
      <c r="W283" s="145"/>
      <c r="X283" s="145"/>
      <c r="Y283" s="145"/>
    </row>
    <row r="284" spans="1:25" ht="15">
      <c r="A284" s="157"/>
      <c r="B284" s="158"/>
      <c r="C284" s="158"/>
      <c r="D284" s="158"/>
      <c r="E284" s="158"/>
      <c r="F284" s="158"/>
      <c r="G284" s="158"/>
      <c r="H284" s="158"/>
      <c r="I284" s="158"/>
      <c r="J284" s="157"/>
      <c r="K284" s="157"/>
      <c r="L284" s="145"/>
      <c r="M284" s="145"/>
      <c r="N284" s="145"/>
      <c r="O284" s="145"/>
      <c r="P284" s="145"/>
      <c r="Q284" s="145"/>
      <c r="R284" s="145"/>
      <c r="S284" s="145"/>
      <c r="T284" s="145"/>
      <c r="U284" s="145"/>
      <c r="V284" s="145"/>
      <c r="W284" s="145"/>
      <c r="X284" s="145"/>
      <c r="Y284" s="145"/>
    </row>
    <row r="285" spans="1:25" ht="15">
      <c r="A285" s="157"/>
      <c r="B285" s="158"/>
      <c r="C285" s="158"/>
      <c r="D285" s="158"/>
      <c r="E285" s="158"/>
      <c r="F285" s="158"/>
      <c r="G285" s="158"/>
      <c r="H285" s="158"/>
      <c r="I285" s="158"/>
      <c r="J285" s="157"/>
      <c r="K285" s="157"/>
      <c r="L285" s="145"/>
      <c r="M285" s="145"/>
      <c r="N285" s="145"/>
      <c r="O285" s="145"/>
      <c r="P285" s="145"/>
      <c r="Q285" s="145"/>
      <c r="R285" s="145"/>
      <c r="S285" s="145"/>
      <c r="T285" s="145"/>
      <c r="U285" s="145"/>
      <c r="V285" s="145"/>
      <c r="W285" s="145"/>
      <c r="X285" s="145"/>
      <c r="Y285" s="145"/>
    </row>
    <row r="286" spans="1:25" ht="15">
      <c r="A286" s="157"/>
      <c r="B286" s="158"/>
      <c r="C286" s="158"/>
      <c r="D286" s="158"/>
      <c r="E286" s="158"/>
      <c r="F286" s="158"/>
      <c r="G286" s="158"/>
      <c r="H286" s="158"/>
      <c r="I286" s="158"/>
      <c r="J286" s="157"/>
      <c r="K286" s="157"/>
      <c r="L286" s="145"/>
      <c r="M286" s="145"/>
      <c r="N286" s="145"/>
      <c r="O286" s="145"/>
      <c r="P286" s="145"/>
      <c r="Q286" s="145"/>
      <c r="R286" s="145"/>
      <c r="S286" s="145"/>
      <c r="T286" s="145"/>
      <c r="U286" s="145"/>
      <c r="V286" s="145"/>
      <c r="W286" s="145"/>
      <c r="X286" s="145"/>
      <c r="Y286" s="145"/>
    </row>
    <row r="287" spans="1:25" ht="15">
      <c r="A287" s="157"/>
      <c r="B287" s="158"/>
      <c r="C287" s="158"/>
      <c r="D287" s="158"/>
      <c r="E287" s="158"/>
      <c r="F287" s="158"/>
      <c r="G287" s="158"/>
      <c r="H287" s="158"/>
      <c r="I287" s="158"/>
      <c r="J287" s="157"/>
      <c r="K287" s="157"/>
      <c r="L287" s="145"/>
      <c r="M287" s="145"/>
      <c r="N287" s="145"/>
      <c r="O287" s="145"/>
      <c r="P287" s="145"/>
      <c r="Q287" s="145"/>
      <c r="R287" s="145"/>
      <c r="S287" s="145"/>
      <c r="T287" s="145"/>
      <c r="U287" s="145"/>
      <c r="V287" s="145"/>
      <c r="W287" s="145"/>
      <c r="X287" s="145"/>
      <c r="Y287" s="145"/>
    </row>
    <row r="288" spans="1:25" ht="15">
      <c r="A288" s="157"/>
      <c r="B288" s="158"/>
      <c r="C288" s="158"/>
      <c r="D288" s="158"/>
      <c r="E288" s="158"/>
      <c r="F288" s="158"/>
      <c r="G288" s="158"/>
      <c r="H288" s="158"/>
      <c r="I288" s="158"/>
      <c r="J288" s="157"/>
      <c r="K288" s="157"/>
      <c r="L288" s="145"/>
      <c r="M288" s="145"/>
      <c r="N288" s="145"/>
      <c r="O288" s="145"/>
      <c r="P288" s="145"/>
      <c r="Q288" s="145"/>
      <c r="R288" s="145"/>
      <c r="S288" s="145"/>
      <c r="T288" s="145"/>
      <c r="U288" s="145"/>
      <c r="V288" s="145"/>
      <c r="W288" s="145"/>
      <c r="X288" s="145"/>
      <c r="Y288" s="145"/>
    </row>
    <row r="289" spans="1:25" ht="15">
      <c r="A289" s="157"/>
      <c r="B289" s="158"/>
      <c r="C289" s="158"/>
      <c r="D289" s="158"/>
      <c r="E289" s="158"/>
      <c r="F289" s="158"/>
      <c r="G289" s="158"/>
      <c r="H289" s="158"/>
      <c r="I289" s="158"/>
      <c r="J289" s="157"/>
      <c r="K289" s="157"/>
      <c r="L289" s="145"/>
      <c r="M289" s="145"/>
      <c r="N289" s="145"/>
      <c r="O289" s="145"/>
      <c r="P289" s="145"/>
      <c r="Q289" s="145"/>
      <c r="R289" s="145"/>
      <c r="S289" s="145"/>
      <c r="T289" s="145"/>
      <c r="U289" s="145"/>
      <c r="V289" s="145"/>
      <c r="W289" s="145"/>
      <c r="X289" s="145"/>
      <c r="Y289" s="145"/>
    </row>
    <row r="290" spans="1:25" ht="15">
      <c r="A290" s="157"/>
      <c r="B290" s="158"/>
      <c r="C290" s="158"/>
      <c r="D290" s="158"/>
      <c r="E290" s="158"/>
      <c r="F290" s="158"/>
      <c r="G290" s="158"/>
      <c r="H290" s="158"/>
      <c r="I290" s="158"/>
      <c r="J290" s="157"/>
      <c r="K290" s="157"/>
      <c r="L290" s="145"/>
      <c r="M290" s="145"/>
      <c r="N290" s="145"/>
      <c r="O290" s="145"/>
      <c r="P290" s="145"/>
      <c r="Q290" s="145"/>
      <c r="R290" s="145"/>
      <c r="S290" s="145"/>
      <c r="T290" s="145"/>
      <c r="U290" s="145"/>
      <c r="V290" s="145"/>
      <c r="W290" s="145"/>
      <c r="X290" s="145"/>
      <c r="Y290" s="145"/>
    </row>
    <row r="291" spans="1:25" ht="15">
      <c r="A291" s="157"/>
      <c r="B291" s="158"/>
      <c r="C291" s="158"/>
      <c r="D291" s="158"/>
      <c r="E291" s="158"/>
      <c r="F291" s="158"/>
      <c r="G291" s="158"/>
      <c r="H291" s="158"/>
      <c r="I291" s="158"/>
      <c r="J291" s="157"/>
      <c r="K291" s="157"/>
      <c r="L291" s="145"/>
      <c r="M291" s="145"/>
      <c r="N291" s="145"/>
      <c r="O291" s="145"/>
      <c r="P291" s="145"/>
      <c r="Q291" s="145"/>
      <c r="R291" s="145"/>
      <c r="S291" s="145"/>
      <c r="T291" s="145"/>
      <c r="U291" s="145"/>
      <c r="V291" s="145"/>
      <c r="W291" s="145"/>
      <c r="X291" s="145"/>
      <c r="Y291" s="145"/>
    </row>
    <row r="292" spans="1:25" ht="15">
      <c r="A292" s="157"/>
      <c r="B292" s="158"/>
      <c r="C292" s="158"/>
      <c r="D292" s="158"/>
      <c r="E292" s="158"/>
      <c r="F292" s="158"/>
      <c r="G292" s="158"/>
      <c r="H292" s="158"/>
      <c r="I292" s="158"/>
      <c r="J292" s="157"/>
      <c r="K292" s="157"/>
      <c r="L292" s="145"/>
      <c r="M292" s="145"/>
      <c r="N292" s="145"/>
      <c r="O292" s="145"/>
      <c r="P292" s="145"/>
      <c r="Q292" s="145"/>
      <c r="R292" s="145"/>
      <c r="S292" s="145"/>
      <c r="T292" s="145"/>
      <c r="U292" s="145"/>
      <c r="V292" s="145"/>
      <c r="W292" s="145"/>
      <c r="X292" s="145"/>
      <c r="Y292" s="145"/>
    </row>
    <row r="293" spans="1:25" ht="15">
      <c r="A293" s="157"/>
      <c r="B293" s="158"/>
      <c r="C293" s="158"/>
      <c r="D293" s="158"/>
      <c r="E293" s="158"/>
      <c r="F293" s="158"/>
      <c r="G293" s="158"/>
      <c r="H293" s="158"/>
      <c r="I293" s="158"/>
      <c r="J293" s="157"/>
      <c r="K293" s="157"/>
      <c r="L293" s="145"/>
      <c r="M293" s="145"/>
      <c r="N293" s="145"/>
      <c r="O293" s="145"/>
      <c r="P293" s="145"/>
      <c r="Q293" s="145"/>
      <c r="R293" s="145"/>
      <c r="S293" s="145"/>
      <c r="T293" s="145"/>
      <c r="U293" s="145"/>
      <c r="V293" s="145"/>
      <c r="W293" s="145"/>
      <c r="X293" s="145"/>
      <c r="Y293" s="145"/>
    </row>
    <row r="294" spans="1:25" ht="15">
      <c r="A294" s="157"/>
      <c r="B294" s="158"/>
      <c r="C294" s="158"/>
      <c r="D294" s="158"/>
      <c r="E294" s="158"/>
      <c r="F294" s="158"/>
      <c r="G294" s="158"/>
      <c r="H294" s="158"/>
      <c r="I294" s="158"/>
      <c r="J294" s="157"/>
      <c r="K294" s="157"/>
      <c r="L294" s="145"/>
      <c r="M294" s="145"/>
      <c r="N294" s="145"/>
      <c r="O294" s="145"/>
      <c r="P294" s="145"/>
      <c r="Q294" s="145"/>
      <c r="R294" s="145"/>
      <c r="S294" s="145"/>
      <c r="T294" s="145"/>
      <c r="U294" s="145"/>
      <c r="V294" s="145"/>
      <c r="W294" s="145"/>
      <c r="X294" s="145"/>
      <c r="Y294" s="145"/>
    </row>
    <row r="295" spans="1:25" ht="15">
      <c r="A295" s="157"/>
      <c r="B295" s="158"/>
      <c r="C295" s="158"/>
      <c r="D295" s="158"/>
      <c r="E295" s="158"/>
      <c r="F295" s="158"/>
      <c r="G295" s="158"/>
      <c r="H295" s="158"/>
      <c r="I295" s="158"/>
      <c r="J295" s="157"/>
      <c r="K295" s="157"/>
      <c r="L295" s="145"/>
      <c r="M295" s="145"/>
      <c r="N295" s="145"/>
      <c r="O295" s="145"/>
      <c r="P295" s="145"/>
      <c r="Q295" s="145"/>
      <c r="R295" s="145"/>
      <c r="S295" s="145"/>
      <c r="T295" s="145"/>
      <c r="U295" s="145"/>
      <c r="V295" s="145"/>
      <c r="W295" s="145"/>
      <c r="X295" s="145"/>
      <c r="Y295" s="145"/>
    </row>
    <row r="296" spans="1:25" ht="15">
      <c r="A296" s="157"/>
      <c r="B296" s="158"/>
      <c r="C296" s="158"/>
      <c r="D296" s="158"/>
      <c r="E296" s="158"/>
      <c r="F296" s="158"/>
      <c r="G296" s="158"/>
      <c r="H296" s="158"/>
      <c r="I296" s="158"/>
      <c r="J296" s="157"/>
      <c r="K296" s="157"/>
      <c r="L296" s="145"/>
      <c r="M296" s="145"/>
      <c r="N296" s="145"/>
      <c r="O296" s="145"/>
      <c r="P296" s="145"/>
      <c r="Q296" s="145"/>
      <c r="R296" s="145"/>
      <c r="S296" s="145"/>
      <c r="T296" s="145"/>
      <c r="U296" s="145"/>
      <c r="V296" s="145"/>
      <c r="W296" s="145"/>
      <c r="X296" s="145"/>
      <c r="Y296" s="145"/>
    </row>
    <row r="297" spans="1:25" ht="15">
      <c r="A297" s="157"/>
      <c r="B297" s="158"/>
      <c r="C297" s="158"/>
      <c r="D297" s="158"/>
      <c r="E297" s="158"/>
      <c r="F297" s="158"/>
      <c r="G297" s="158"/>
      <c r="H297" s="158"/>
      <c r="I297" s="158"/>
      <c r="J297" s="157"/>
      <c r="K297" s="157"/>
      <c r="L297" s="145"/>
      <c r="M297" s="145"/>
      <c r="N297" s="145"/>
      <c r="O297" s="145"/>
      <c r="P297" s="145"/>
      <c r="Q297" s="145"/>
      <c r="R297" s="145"/>
      <c r="S297" s="145"/>
      <c r="T297" s="145"/>
      <c r="U297" s="145"/>
      <c r="V297" s="145"/>
      <c r="W297" s="145"/>
      <c r="X297" s="145"/>
      <c r="Y297" s="145"/>
    </row>
    <row r="298" spans="1:25" ht="15">
      <c r="A298" s="157"/>
      <c r="B298" s="158"/>
      <c r="C298" s="158"/>
      <c r="D298" s="158"/>
      <c r="E298" s="158"/>
      <c r="F298" s="158"/>
      <c r="G298" s="158"/>
      <c r="H298" s="158"/>
      <c r="I298" s="158"/>
      <c r="J298" s="157"/>
      <c r="K298" s="157"/>
      <c r="L298" s="145"/>
      <c r="M298" s="145"/>
      <c r="N298" s="145"/>
      <c r="O298" s="145"/>
      <c r="P298" s="145"/>
      <c r="Q298" s="145"/>
      <c r="R298" s="145"/>
      <c r="S298" s="145"/>
      <c r="T298" s="145"/>
      <c r="U298" s="145"/>
      <c r="V298" s="145"/>
      <c r="W298" s="145"/>
      <c r="X298" s="145"/>
      <c r="Y298" s="145"/>
    </row>
    <row r="299" spans="1:25" ht="15">
      <c r="A299" s="157"/>
      <c r="B299" s="158"/>
      <c r="C299" s="158"/>
      <c r="D299" s="158"/>
      <c r="E299" s="158"/>
      <c r="F299" s="158"/>
      <c r="G299" s="158"/>
      <c r="H299" s="158"/>
      <c r="I299" s="158"/>
      <c r="J299" s="157"/>
      <c r="K299" s="157"/>
      <c r="L299" s="145"/>
      <c r="M299" s="145"/>
      <c r="N299" s="145"/>
      <c r="O299" s="145"/>
      <c r="P299" s="145"/>
      <c r="Q299" s="145"/>
      <c r="R299" s="145"/>
      <c r="S299" s="145"/>
      <c r="T299" s="145"/>
      <c r="U299" s="145"/>
      <c r="V299" s="145"/>
      <c r="W299" s="145"/>
      <c r="X299" s="145"/>
      <c r="Y299" s="145"/>
    </row>
    <row r="300" spans="1:25" ht="15">
      <c r="A300" s="157"/>
      <c r="B300" s="158"/>
      <c r="C300" s="158"/>
      <c r="D300" s="158"/>
      <c r="E300" s="158"/>
      <c r="F300" s="158"/>
      <c r="G300" s="158"/>
      <c r="H300" s="158"/>
      <c r="I300" s="158"/>
      <c r="J300" s="157"/>
      <c r="K300" s="157"/>
      <c r="L300" s="145"/>
      <c r="M300" s="145"/>
      <c r="N300" s="145"/>
      <c r="O300" s="145"/>
      <c r="P300" s="145"/>
      <c r="Q300" s="145"/>
      <c r="R300" s="145"/>
      <c r="S300" s="145"/>
      <c r="T300" s="145"/>
      <c r="U300" s="145"/>
      <c r="V300" s="145"/>
      <c r="W300" s="145"/>
      <c r="X300" s="145"/>
      <c r="Y300" s="145"/>
    </row>
    <row r="301" spans="1:25" ht="15">
      <c r="A301" s="157"/>
      <c r="B301" s="158"/>
      <c r="C301" s="158"/>
      <c r="D301" s="158"/>
      <c r="E301" s="158"/>
      <c r="F301" s="158"/>
      <c r="G301" s="158"/>
      <c r="H301" s="158"/>
      <c r="I301" s="158"/>
      <c r="J301" s="157"/>
      <c r="K301" s="157"/>
      <c r="L301" s="145"/>
      <c r="M301" s="145"/>
      <c r="N301" s="145"/>
      <c r="O301" s="145"/>
      <c r="P301" s="145"/>
      <c r="Q301" s="145"/>
      <c r="R301" s="145"/>
      <c r="S301" s="145"/>
      <c r="T301" s="145"/>
      <c r="U301" s="145"/>
      <c r="V301" s="145"/>
      <c r="W301" s="145"/>
      <c r="X301" s="145"/>
      <c r="Y301" s="145"/>
    </row>
    <row r="302" spans="1:25" ht="15">
      <c r="A302" s="157"/>
      <c r="B302" s="158"/>
      <c r="C302" s="158"/>
      <c r="D302" s="158"/>
      <c r="E302" s="158"/>
      <c r="F302" s="158"/>
      <c r="G302" s="158"/>
      <c r="H302" s="158"/>
      <c r="I302" s="158"/>
      <c r="J302" s="157"/>
      <c r="K302" s="157"/>
      <c r="L302" s="145"/>
      <c r="M302" s="145"/>
      <c r="N302" s="145"/>
      <c r="O302" s="145"/>
      <c r="P302" s="145"/>
      <c r="Q302" s="145"/>
      <c r="R302" s="145"/>
      <c r="S302" s="145"/>
      <c r="T302" s="145"/>
      <c r="U302" s="145"/>
      <c r="V302" s="145"/>
      <c r="W302" s="145"/>
      <c r="X302" s="145"/>
      <c r="Y302" s="145"/>
    </row>
    <row r="303" spans="1:25" ht="15">
      <c r="A303" s="157"/>
      <c r="B303" s="158"/>
      <c r="C303" s="158"/>
      <c r="D303" s="158"/>
      <c r="E303" s="158"/>
      <c r="F303" s="158"/>
      <c r="G303" s="158"/>
      <c r="H303" s="158"/>
      <c r="I303" s="158"/>
      <c r="J303" s="157"/>
      <c r="K303" s="157"/>
      <c r="L303" s="145"/>
      <c r="M303" s="145"/>
      <c r="N303" s="145"/>
      <c r="O303" s="145"/>
      <c r="P303" s="145"/>
      <c r="Q303" s="145"/>
      <c r="R303" s="145"/>
      <c r="S303" s="145"/>
      <c r="T303" s="145"/>
      <c r="U303" s="145"/>
      <c r="V303" s="145"/>
      <c r="W303" s="145"/>
      <c r="X303" s="145"/>
      <c r="Y303" s="145"/>
    </row>
    <row r="304" spans="1:25" ht="15">
      <c r="A304" s="157"/>
      <c r="B304" s="158"/>
      <c r="C304" s="158"/>
      <c r="D304" s="158"/>
      <c r="E304" s="158"/>
      <c r="F304" s="158"/>
      <c r="G304" s="158"/>
      <c r="H304" s="158"/>
      <c r="I304" s="158"/>
      <c r="J304" s="157"/>
      <c r="K304" s="157"/>
      <c r="L304" s="145"/>
      <c r="M304" s="145"/>
      <c r="N304" s="145"/>
      <c r="O304" s="145"/>
      <c r="P304" s="145"/>
      <c r="Q304" s="145"/>
      <c r="R304" s="145"/>
      <c r="S304" s="145"/>
      <c r="T304" s="145"/>
      <c r="U304" s="145"/>
      <c r="V304" s="145"/>
      <c r="W304" s="145"/>
      <c r="X304" s="145"/>
      <c r="Y304" s="145"/>
    </row>
    <row r="305" spans="1:25" ht="15">
      <c r="A305" s="157"/>
      <c r="B305" s="158"/>
      <c r="C305" s="158"/>
      <c r="D305" s="158"/>
      <c r="E305" s="158"/>
      <c r="F305" s="158"/>
      <c r="G305" s="158"/>
      <c r="H305" s="158"/>
      <c r="I305" s="158"/>
      <c r="J305" s="157"/>
      <c r="K305" s="157"/>
      <c r="L305" s="145"/>
      <c r="M305" s="145"/>
      <c r="N305" s="145"/>
      <c r="O305" s="145"/>
      <c r="P305" s="145"/>
      <c r="Q305" s="145"/>
      <c r="R305" s="145"/>
      <c r="S305" s="145"/>
      <c r="T305" s="145"/>
      <c r="U305" s="145"/>
      <c r="V305" s="145"/>
      <c r="W305" s="145"/>
      <c r="X305" s="145"/>
      <c r="Y305" s="145"/>
    </row>
    <row r="306" spans="1:25" ht="15">
      <c r="A306" s="157"/>
      <c r="B306" s="158"/>
      <c r="C306" s="158"/>
      <c r="D306" s="158"/>
      <c r="E306" s="158"/>
      <c r="F306" s="158"/>
      <c r="G306" s="158"/>
      <c r="H306" s="158"/>
      <c r="I306" s="158"/>
      <c r="J306" s="157"/>
      <c r="K306" s="157"/>
      <c r="L306" s="145"/>
      <c r="M306" s="145"/>
      <c r="N306" s="145"/>
      <c r="O306" s="145"/>
      <c r="P306" s="145"/>
      <c r="Q306" s="145"/>
      <c r="R306" s="145"/>
      <c r="S306" s="145"/>
      <c r="T306" s="145"/>
      <c r="U306" s="145"/>
      <c r="V306" s="145"/>
      <c r="W306" s="145"/>
      <c r="X306" s="145"/>
      <c r="Y306" s="145"/>
    </row>
    <row r="307" spans="1:25" ht="15">
      <c r="A307" s="157"/>
      <c r="B307" s="158"/>
      <c r="C307" s="158"/>
      <c r="D307" s="158"/>
      <c r="E307" s="158"/>
      <c r="F307" s="158"/>
      <c r="G307" s="158"/>
      <c r="H307" s="158"/>
      <c r="I307" s="158"/>
      <c r="J307" s="157"/>
      <c r="K307" s="157"/>
      <c r="L307" s="145"/>
      <c r="M307" s="145"/>
      <c r="N307" s="145"/>
      <c r="O307" s="145"/>
      <c r="P307" s="145"/>
      <c r="Q307" s="145"/>
      <c r="R307" s="145"/>
      <c r="S307" s="145"/>
      <c r="T307" s="145"/>
      <c r="U307" s="145"/>
      <c r="V307" s="145"/>
      <c r="W307" s="145"/>
      <c r="X307" s="145"/>
      <c r="Y307" s="145"/>
    </row>
    <row r="308" spans="1:25" ht="15">
      <c r="A308" s="157"/>
      <c r="B308" s="158"/>
      <c r="C308" s="158"/>
      <c r="D308" s="158"/>
      <c r="E308" s="158"/>
      <c r="F308" s="158"/>
      <c r="G308" s="158"/>
      <c r="H308" s="158"/>
      <c r="I308" s="158"/>
      <c r="J308" s="157"/>
      <c r="K308" s="157"/>
      <c r="L308" s="145"/>
      <c r="M308" s="145"/>
      <c r="N308" s="145"/>
      <c r="O308" s="145"/>
      <c r="P308" s="145"/>
      <c r="Q308" s="145"/>
      <c r="R308" s="145"/>
      <c r="S308" s="145"/>
      <c r="T308" s="145"/>
      <c r="U308" s="145"/>
      <c r="V308" s="145"/>
      <c r="W308" s="145"/>
      <c r="X308" s="145"/>
      <c r="Y308" s="145"/>
    </row>
    <row r="309" spans="1:25" ht="15">
      <c r="A309" s="157"/>
      <c r="B309" s="158"/>
      <c r="C309" s="158"/>
      <c r="D309" s="158"/>
      <c r="E309" s="158"/>
      <c r="F309" s="158"/>
      <c r="G309" s="158"/>
      <c r="H309" s="158"/>
      <c r="I309" s="158"/>
      <c r="J309" s="157"/>
      <c r="K309" s="157"/>
      <c r="L309" s="145"/>
      <c r="M309" s="145"/>
      <c r="N309" s="145"/>
      <c r="O309" s="145"/>
      <c r="P309" s="145"/>
      <c r="Q309" s="145"/>
      <c r="R309" s="145"/>
      <c r="S309" s="145"/>
      <c r="T309" s="145"/>
      <c r="U309" s="145"/>
      <c r="V309" s="145"/>
      <c r="W309" s="145"/>
      <c r="X309" s="145"/>
      <c r="Y309" s="145"/>
    </row>
    <row r="310" spans="1:25" ht="15">
      <c r="A310" s="157"/>
      <c r="B310" s="158"/>
      <c r="C310" s="158"/>
      <c r="D310" s="158"/>
      <c r="E310" s="158"/>
      <c r="F310" s="158"/>
      <c r="G310" s="158"/>
      <c r="H310" s="158"/>
      <c r="I310" s="158"/>
      <c r="J310" s="157"/>
      <c r="K310" s="157"/>
      <c r="L310" s="145"/>
      <c r="M310" s="145"/>
      <c r="N310" s="145"/>
      <c r="O310" s="145"/>
      <c r="P310" s="145"/>
      <c r="Q310" s="145"/>
      <c r="R310" s="145"/>
      <c r="S310" s="145"/>
      <c r="T310" s="145"/>
      <c r="U310" s="145"/>
      <c r="V310" s="145"/>
      <c r="W310" s="145"/>
      <c r="X310" s="145"/>
      <c r="Y310" s="145"/>
    </row>
    <row r="311" spans="1:25" ht="15">
      <c r="A311" s="157"/>
      <c r="B311" s="158"/>
      <c r="C311" s="158"/>
      <c r="D311" s="158"/>
      <c r="E311" s="158"/>
      <c r="F311" s="158"/>
      <c r="G311" s="158"/>
      <c r="H311" s="158"/>
      <c r="I311" s="158"/>
      <c r="J311" s="157"/>
      <c r="K311" s="157"/>
      <c r="L311" s="145"/>
      <c r="M311" s="145"/>
      <c r="N311" s="145"/>
      <c r="O311" s="145"/>
      <c r="P311" s="145"/>
      <c r="Q311" s="145"/>
      <c r="R311" s="145"/>
      <c r="S311" s="145"/>
      <c r="T311" s="145"/>
      <c r="U311" s="145"/>
      <c r="V311" s="145"/>
      <c r="W311" s="145"/>
      <c r="X311" s="145"/>
      <c r="Y311" s="145"/>
    </row>
    <row r="312" spans="1:25" ht="15">
      <c r="A312" s="157"/>
      <c r="B312" s="158"/>
      <c r="C312" s="158"/>
      <c r="D312" s="158"/>
      <c r="E312" s="158"/>
      <c r="F312" s="158"/>
      <c r="G312" s="158"/>
      <c r="H312" s="158"/>
      <c r="I312" s="158"/>
      <c r="J312" s="157"/>
      <c r="K312" s="157"/>
      <c r="L312" s="145"/>
      <c r="M312" s="145"/>
      <c r="N312" s="145"/>
      <c r="O312" s="145"/>
      <c r="P312" s="145"/>
      <c r="Q312" s="145"/>
      <c r="R312" s="145"/>
      <c r="S312" s="145"/>
      <c r="T312" s="145"/>
      <c r="U312" s="145"/>
      <c r="V312" s="145"/>
      <c r="W312" s="145"/>
      <c r="X312" s="145"/>
      <c r="Y312" s="145"/>
    </row>
    <row r="313" spans="1:25" ht="15">
      <c r="A313" s="157"/>
      <c r="B313" s="158"/>
      <c r="C313" s="158"/>
      <c r="D313" s="158"/>
      <c r="E313" s="158"/>
      <c r="F313" s="158"/>
      <c r="G313" s="158"/>
      <c r="H313" s="158"/>
      <c r="I313" s="158"/>
      <c r="J313" s="157"/>
      <c r="K313" s="157"/>
      <c r="L313" s="145"/>
      <c r="M313" s="145"/>
      <c r="N313" s="145"/>
      <c r="O313" s="145"/>
      <c r="P313" s="145"/>
      <c r="Q313" s="145"/>
      <c r="R313" s="145"/>
      <c r="S313" s="145"/>
      <c r="T313" s="145"/>
      <c r="U313" s="145"/>
      <c r="V313" s="145"/>
      <c r="W313" s="145"/>
      <c r="X313" s="145"/>
      <c r="Y313" s="145"/>
    </row>
    <row r="314" spans="1:25" ht="15">
      <c r="A314" s="157"/>
      <c r="B314" s="158"/>
      <c r="C314" s="158"/>
      <c r="D314" s="158"/>
      <c r="E314" s="158"/>
      <c r="F314" s="158"/>
      <c r="G314" s="158"/>
      <c r="H314" s="158"/>
      <c r="I314" s="158"/>
      <c r="J314" s="157"/>
      <c r="K314" s="157"/>
      <c r="L314" s="145"/>
      <c r="M314" s="145"/>
      <c r="N314" s="145"/>
      <c r="O314" s="145"/>
      <c r="P314" s="145"/>
      <c r="Q314" s="145"/>
      <c r="R314" s="145"/>
      <c r="S314" s="145"/>
      <c r="T314" s="145"/>
      <c r="U314" s="145"/>
      <c r="V314" s="145"/>
      <c r="W314" s="145"/>
      <c r="X314" s="145"/>
      <c r="Y314" s="145"/>
    </row>
    <row r="315" spans="1:25" ht="15">
      <c r="A315" s="157"/>
      <c r="B315" s="158"/>
      <c r="C315" s="158"/>
      <c r="D315" s="158"/>
      <c r="E315" s="158"/>
      <c r="F315" s="158"/>
      <c r="G315" s="158"/>
      <c r="H315" s="158"/>
      <c r="I315" s="158"/>
      <c r="J315" s="157"/>
      <c r="K315" s="157"/>
      <c r="L315" s="145"/>
      <c r="M315" s="145"/>
      <c r="N315" s="145"/>
      <c r="O315" s="145"/>
      <c r="P315" s="145"/>
      <c r="Q315" s="145"/>
      <c r="R315" s="145"/>
      <c r="S315" s="145"/>
      <c r="T315" s="145"/>
      <c r="U315" s="145"/>
      <c r="V315" s="145"/>
      <c r="W315" s="145"/>
      <c r="X315" s="145"/>
      <c r="Y315" s="145"/>
    </row>
    <row r="316" spans="1:25" ht="15">
      <c r="A316" s="157"/>
      <c r="B316" s="158"/>
      <c r="C316" s="158"/>
      <c r="D316" s="158"/>
      <c r="E316" s="158"/>
      <c r="F316" s="158"/>
      <c r="G316" s="158"/>
      <c r="H316" s="158"/>
      <c r="I316" s="158"/>
      <c r="J316" s="157"/>
      <c r="K316" s="157"/>
      <c r="L316" s="145"/>
      <c r="M316" s="145"/>
      <c r="N316" s="145"/>
      <c r="O316" s="145"/>
      <c r="P316" s="145"/>
      <c r="Q316" s="145"/>
      <c r="R316" s="145"/>
      <c r="S316" s="145"/>
      <c r="T316" s="145"/>
      <c r="U316" s="145"/>
      <c r="V316" s="145"/>
      <c r="W316" s="145"/>
      <c r="X316" s="145"/>
      <c r="Y316" s="145"/>
    </row>
    <row r="317" spans="1:25" ht="15">
      <c r="A317" s="157"/>
      <c r="B317" s="158"/>
      <c r="C317" s="158"/>
      <c r="D317" s="158"/>
      <c r="E317" s="158"/>
      <c r="F317" s="158"/>
      <c r="G317" s="158"/>
      <c r="H317" s="158"/>
      <c r="I317" s="158"/>
      <c r="J317" s="157"/>
      <c r="K317" s="157"/>
      <c r="L317" s="145"/>
      <c r="M317" s="145"/>
      <c r="N317" s="145"/>
      <c r="O317" s="145"/>
      <c r="P317" s="145"/>
      <c r="Q317" s="145"/>
      <c r="R317" s="145"/>
      <c r="S317" s="145"/>
      <c r="T317" s="145"/>
      <c r="U317" s="145"/>
      <c r="V317" s="145"/>
      <c r="W317" s="145"/>
      <c r="X317" s="145"/>
      <c r="Y317" s="145"/>
    </row>
    <row r="318" spans="1:25" ht="15">
      <c r="A318" s="157"/>
      <c r="B318" s="158"/>
      <c r="C318" s="158"/>
      <c r="D318" s="158"/>
      <c r="E318" s="158"/>
      <c r="F318" s="158"/>
      <c r="G318" s="158"/>
      <c r="H318" s="158"/>
      <c r="I318" s="158"/>
      <c r="J318" s="157"/>
      <c r="K318" s="157"/>
      <c r="L318" s="145"/>
      <c r="M318" s="145"/>
      <c r="N318" s="145"/>
      <c r="O318" s="145"/>
      <c r="P318" s="145"/>
      <c r="Q318" s="145"/>
      <c r="R318" s="145"/>
      <c r="S318" s="145"/>
      <c r="T318" s="145"/>
      <c r="U318" s="145"/>
      <c r="V318" s="145"/>
      <c r="W318" s="145"/>
      <c r="X318" s="145"/>
      <c r="Y318" s="145"/>
    </row>
    <row r="319" spans="1:25" ht="15">
      <c r="A319" s="157"/>
      <c r="B319" s="158"/>
      <c r="C319" s="158"/>
      <c r="D319" s="158"/>
      <c r="E319" s="158"/>
      <c r="F319" s="158"/>
      <c r="G319" s="158"/>
      <c r="H319" s="158"/>
      <c r="I319" s="158"/>
      <c r="J319" s="157"/>
      <c r="K319" s="157"/>
      <c r="L319" s="145"/>
      <c r="M319" s="145"/>
      <c r="N319" s="145"/>
      <c r="O319" s="145"/>
      <c r="P319" s="145"/>
      <c r="Q319" s="145"/>
      <c r="R319" s="145"/>
      <c r="S319" s="145"/>
      <c r="T319" s="145"/>
      <c r="U319" s="145"/>
      <c r="V319" s="145"/>
      <c r="W319" s="145"/>
      <c r="X319" s="145"/>
      <c r="Y319" s="145"/>
    </row>
    <row r="320" spans="1:25" ht="15">
      <c r="A320" s="157"/>
      <c r="B320" s="158"/>
      <c r="C320" s="158"/>
      <c r="D320" s="158"/>
      <c r="E320" s="158"/>
      <c r="F320" s="158"/>
      <c r="G320" s="158"/>
      <c r="H320" s="158"/>
      <c r="I320" s="158"/>
      <c r="J320" s="157"/>
      <c r="K320" s="157"/>
      <c r="L320" s="145"/>
      <c r="M320" s="145"/>
      <c r="N320" s="145"/>
      <c r="O320" s="145"/>
      <c r="P320" s="145"/>
      <c r="Q320" s="145"/>
      <c r="R320" s="145"/>
      <c r="S320" s="145"/>
      <c r="T320" s="145"/>
      <c r="U320" s="145"/>
      <c r="V320" s="145"/>
      <c r="W320" s="145"/>
      <c r="X320" s="145"/>
      <c r="Y320" s="145"/>
    </row>
    <row r="321" spans="1:25" ht="15">
      <c r="A321" s="157"/>
      <c r="B321" s="158"/>
      <c r="C321" s="158"/>
      <c r="D321" s="158"/>
      <c r="E321" s="158"/>
      <c r="F321" s="158"/>
      <c r="G321" s="158"/>
      <c r="H321" s="158"/>
      <c r="I321" s="158"/>
      <c r="J321" s="157"/>
      <c r="K321" s="157"/>
      <c r="L321" s="145"/>
      <c r="M321" s="145"/>
      <c r="N321" s="145"/>
      <c r="O321" s="145"/>
      <c r="P321" s="145"/>
      <c r="Q321" s="145"/>
      <c r="R321" s="145"/>
      <c r="S321" s="145"/>
      <c r="T321" s="145"/>
      <c r="U321" s="145"/>
      <c r="V321" s="145"/>
      <c r="W321" s="145"/>
      <c r="X321" s="145"/>
      <c r="Y321" s="145"/>
    </row>
    <row r="322" spans="1:25" ht="15">
      <c r="A322" s="157"/>
      <c r="B322" s="158"/>
      <c r="C322" s="158"/>
      <c r="D322" s="158"/>
      <c r="E322" s="158"/>
      <c r="F322" s="158"/>
      <c r="G322" s="158"/>
      <c r="H322" s="158"/>
      <c r="I322" s="158"/>
      <c r="J322" s="157"/>
      <c r="K322" s="157"/>
      <c r="L322" s="145"/>
      <c r="M322" s="145"/>
      <c r="N322" s="145"/>
      <c r="O322" s="145"/>
      <c r="P322" s="145"/>
      <c r="Q322" s="145"/>
      <c r="R322" s="145"/>
      <c r="S322" s="145"/>
      <c r="T322" s="145"/>
      <c r="U322" s="145"/>
      <c r="V322" s="145"/>
      <c r="W322" s="145"/>
      <c r="X322" s="145"/>
      <c r="Y322" s="145"/>
    </row>
    <row r="323" spans="1:25" ht="15">
      <c r="A323" s="157"/>
      <c r="B323" s="158"/>
      <c r="C323" s="158"/>
      <c r="D323" s="158"/>
      <c r="E323" s="158"/>
      <c r="F323" s="158"/>
      <c r="G323" s="158"/>
      <c r="H323" s="158"/>
      <c r="I323" s="158"/>
      <c r="J323" s="157"/>
      <c r="K323" s="157"/>
      <c r="L323" s="145"/>
      <c r="M323" s="145"/>
      <c r="N323" s="145"/>
      <c r="O323" s="145"/>
      <c r="P323" s="145"/>
      <c r="Q323" s="145"/>
      <c r="R323" s="145"/>
      <c r="S323" s="145"/>
      <c r="T323" s="145"/>
      <c r="U323" s="145"/>
      <c r="V323" s="145"/>
      <c r="W323" s="145"/>
      <c r="X323" s="145"/>
      <c r="Y323" s="145"/>
    </row>
    <row r="324" spans="1:25" ht="15">
      <c r="A324" s="157"/>
      <c r="B324" s="158"/>
      <c r="C324" s="158"/>
      <c r="D324" s="158"/>
      <c r="E324" s="158"/>
      <c r="F324" s="158"/>
      <c r="G324" s="158"/>
      <c r="H324" s="158"/>
      <c r="I324" s="158"/>
      <c r="J324" s="157"/>
      <c r="K324" s="157"/>
      <c r="L324" s="145"/>
      <c r="M324" s="145"/>
      <c r="N324" s="145"/>
      <c r="O324" s="145"/>
      <c r="P324" s="145"/>
      <c r="Q324" s="145"/>
      <c r="R324" s="145"/>
      <c r="S324" s="145"/>
      <c r="T324" s="145"/>
      <c r="U324" s="145"/>
      <c r="V324" s="145"/>
      <c r="W324" s="145"/>
      <c r="X324" s="145"/>
      <c r="Y324" s="145"/>
    </row>
    <row r="325" spans="1:25" ht="15">
      <c r="A325" s="157"/>
      <c r="B325" s="158"/>
      <c r="C325" s="158"/>
      <c r="D325" s="158"/>
      <c r="E325" s="158"/>
      <c r="F325" s="158"/>
      <c r="G325" s="158"/>
      <c r="H325" s="158"/>
      <c r="I325" s="158"/>
      <c r="J325" s="157"/>
      <c r="K325" s="157"/>
      <c r="L325" s="145"/>
      <c r="M325" s="145"/>
      <c r="N325" s="145"/>
      <c r="O325" s="145"/>
      <c r="P325" s="145"/>
      <c r="Q325" s="145"/>
      <c r="R325" s="145"/>
      <c r="S325" s="145"/>
      <c r="T325" s="145"/>
      <c r="U325" s="145"/>
      <c r="V325" s="145"/>
      <c r="W325" s="145"/>
      <c r="X325" s="145"/>
      <c r="Y325" s="145"/>
    </row>
    <row r="326" spans="1:25" ht="15">
      <c r="A326" s="157"/>
      <c r="B326" s="158"/>
      <c r="C326" s="158"/>
      <c r="D326" s="158"/>
      <c r="E326" s="158"/>
      <c r="F326" s="158"/>
      <c r="G326" s="158"/>
      <c r="H326" s="158"/>
      <c r="I326" s="158"/>
      <c r="J326" s="157"/>
      <c r="K326" s="157"/>
      <c r="L326" s="145"/>
      <c r="M326" s="145"/>
      <c r="N326" s="145"/>
      <c r="O326" s="145"/>
      <c r="P326" s="145"/>
      <c r="Q326" s="145"/>
      <c r="R326" s="145"/>
      <c r="S326" s="145"/>
      <c r="T326" s="145"/>
      <c r="U326" s="145"/>
      <c r="V326" s="145"/>
      <c r="W326" s="145"/>
      <c r="X326" s="145"/>
      <c r="Y326" s="145"/>
    </row>
    <row r="327" spans="1:25" ht="15">
      <c r="A327" s="157"/>
      <c r="B327" s="158"/>
      <c r="C327" s="158"/>
      <c r="D327" s="158"/>
      <c r="E327" s="158"/>
      <c r="F327" s="158"/>
      <c r="G327" s="158"/>
      <c r="H327" s="158"/>
      <c r="I327" s="158"/>
      <c r="J327" s="157"/>
      <c r="K327" s="157"/>
      <c r="L327" s="145"/>
      <c r="M327" s="145"/>
      <c r="N327" s="145"/>
      <c r="O327" s="145"/>
      <c r="P327" s="145"/>
      <c r="Q327" s="145"/>
      <c r="R327" s="145"/>
      <c r="S327" s="145"/>
      <c r="T327" s="145"/>
      <c r="U327" s="145"/>
      <c r="V327" s="145"/>
      <c r="W327" s="145"/>
      <c r="X327" s="145"/>
      <c r="Y327" s="145"/>
    </row>
    <row r="328" spans="1:25" ht="15">
      <c r="A328" s="157"/>
      <c r="B328" s="158"/>
      <c r="C328" s="158"/>
      <c r="D328" s="158"/>
      <c r="E328" s="158"/>
      <c r="F328" s="158"/>
      <c r="G328" s="158"/>
      <c r="H328" s="158"/>
      <c r="I328" s="158"/>
      <c r="J328" s="157"/>
      <c r="K328" s="157"/>
      <c r="L328" s="145"/>
      <c r="M328" s="145"/>
      <c r="N328" s="145"/>
      <c r="O328" s="145"/>
      <c r="P328" s="145"/>
      <c r="Q328" s="145"/>
      <c r="R328" s="145"/>
      <c r="S328" s="145"/>
      <c r="T328" s="145"/>
      <c r="U328" s="145"/>
      <c r="V328" s="145"/>
      <c r="W328" s="145"/>
      <c r="X328" s="145"/>
      <c r="Y328" s="145"/>
    </row>
    <row r="329" spans="1:25" ht="15">
      <c r="A329" s="157"/>
      <c r="B329" s="158"/>
      <c r="C329" s="158"/>
      <c r="D329" s="158"/>
      <c r="E329" s="158"/>
      <c r="F329" s="158"/>
      <c r="G329" s="158"/>
      <c r="H329" s="158"/>
      <c r="I329" s="158"/>
      <c r="J329" s="157"/>
      <c r="K329" s="157"/>
      <c r="L329" s="145"/>
      <c r="M329" s="145"/>
      <c r="N329" s="145"/>
      <c r="O329" s="145"/>
      <c r="P329" s="145"/>
      <c r="Q329" s="145"/>
      <c r="R329" s="145"/>
      <c r="S329" s="145"/>
      <c r="T329" s="145"/>
      <c r="U329" s="145"/>
      <c r="V329" s="145"/>
      <c r="W329" s="145"/>
      <c r="X329" s="145"/>
      <c r="Y329" s="145"/>
    </row>
    <row r="330" spans="1:25" ht="15">
      <c r="A330" s="157"/>
      <c r="B330" s="158"/>
      <c r="C330" s="158"/>
      <c r="D330" s="158"/>
      <c r="E330" s="158"/>
      <c r="F330" s="158"/>
      <c r="G330" s="158"/>
      <c r="H330" s="158"/>
      <c r="I330" s="158"/>
      <c r="J330" s="157"/>
      <c r="K330" s="157"/>
      <c r="L330" s="145"/>
      <c r="M330" s="145"/>
      <c r="N330" s="145"/>
      <c r="O330" s="145"/>
      <c r="P330" s="145"/>
      <c r="Q330" s="145"/>
      <c r="R330" s="145"/>
      <c r="S330" s="145"/>
      <c r="T330" s="145"/>
      <c r="U330" s="145"/>
      <c r="V330" s="145"/>
      <c r="W330" s="145"/>
      <c r="X330" s="145"/>
      <c r="Y330" s="145"/>
    </row>
    <row r="331" spans="1:25" ht="15">
      <c r="A331" s="157"/>
      <c r="B331" s="158"/>
      <c r="C331" s="158"/>
      <c r="D331" s="158"/>
      <c r="E331" s="158"/>
      <c r="F331" s="158"/>
      <c r="G331" s="158"/>
      <c r="H331" s="158"/>
      <c r="I331" s="158"/>
      <c r="J331" s="157"/>
      <c r="K331" s="157"/>
      <c r="L331" s="145"/>
      <c r="M331" s="145"/>
      <c r="N331" s="145"/>
      <c r="O331" s="145"/>
      <c r="P331" s="145"/>
      <c r="Q331" s="145"/>
      <c r="R331" s="145"/>
      <c r="S331" s="145"/>
      <c r="T331" s="145"/>
      <c r="U331" s="145"/>
      <c r="V331" s="145"/>
      <c r="W331" s="145"/>
      <c r="X331" s="145"/>
      <c r="Y331" s="145"/>
    </row>
    <row r="332" spans="1:25" ht="15">
      <c r="A332" s="157"/>
      <c r="B332" s="158"/>
      <c r="C332" s="158"/>
      <c r="D332" s="158"/>
      <c r="E332" s="158"/>
      <c r="F332" s="158"/>
      <c r="G332" s="158"/>
      <c r="H332" s="158"/>
      <c r="I332" s="158"/>
      <c r="J332" s="157"/>
      <c r="K332" s="157"/>
      <c r="L332" s="145"/>
      <c r="M332" s="145"/>
      <c r="N332" s="145"/>
      <c r="O332" s="145"/>
      <c r="P332" s="145"/>
      <c r="Q332" s="145"/>
      <c r="R332" s="145"/>
      <c r="S332" s="145"/>
      <c r="T332" s="145"/>
      <c r="U332" s="145"/>
      <c r="V332" s="145"/>
      <c r="W332" s="145"/>
      <c r="X332" s="145"/>
      <c r="Y332" s="145"/>
    </row>
    <row r="333" spans="1:25" ht="15">
      <c r="A333" s="157"/>
      <c r="B333" s="158"/>
      <c r="C333" s="158"/>
      <c r="D333" s="158"/>
      <c r="E333" s="158"/>
      <c r="F333" s="158"/>
      <c r="G333" s="158"/>
      <c r="H333" s="158"/>
      <c r="I333" s="158"/>
      <c r="J333" s="157"/>
      <c r="K333" s="157"/>
      <c r="L333" s="145"/>
      <c r="M333" s="145"/>
      <c r="N333" s="145"/>
      <c r="O333" s="145"/>
      <c r="P333" s="145"/>
      <c r="Q333" s="145"/>
      <c r="R333" s="145"/>
      <c r="S333" s="145"/>
      <c r="T333" s="145"/>
      <c r="U333" s="145"/>
      <c r="V333" s="145"/>
      <c r="W333" s="145"/>
      <c r="X333" s="145"/>
      <c r="Y333" s="145"/>
    </row>
    <row r="334" spans="1:25" ht="15">
      <c r="A334" s="157"/>
      <c r="B334" s="158"/>
      <c r="C334" s="158"/>
      <c r="D334" s="158"/>
      <c r="E334" s="158"/>
      <c r="F334" s="158"/>
      <c r="G334" s="158"/>
      <c r="H334" s="158"/>
      <c r="I334" s="158"/>
      <c r="J334" s="157"/>
      <c r="K334" s="157"/>
      <c r="L334" s="145"/>
      <c r="M334" s="145"/>
      <c r="N334" s="145"/>
      <c r="O334" s="145"/>
      <c r="P334" s="145"/>
      <c r="Q334" s="145"/>
      <c r="R334" s="145"/>
      <c r="S334" s="145"/>
      <c r="T334" s="145"/>
      <c r="U334" s="145"/>
      <c r="V334" s="145"/>
      <c r="W334" s="145"/>
      <c r="X334" s="145"/>
      <c r="Y334" s="145"/>
    </row>
    <row r="335" spans="1:25" ht="15">
      <c r="A335" s="157"/>
      <c r="B335" s="158"/>
      <c r="C335" s="158"/>
      <c r="D335" s="158"/>
      <c r="E335" s="158"/>
      <c r="F335" s="158"/>
      <c r="G335" s="158"/>
      <c r="H335" s="158"/>
      <c r="I335" s="158"/>
      <c r="J335" s="157"/>
      <c r="K335" s="157"/>
      <c r="L335" s="145"/>
      <c r="M335" s="145"/>
      <c r="N335" s="145"/>
      <c r="O335" s="145"/>
      <c r="P335" s="145"/>
      <c r="Q335" s="145"/>
      <c r="R335" s="145"/>
      <c r="S335" s="145"/>
      <c r="T335" s="145"/>
      <c r="U335" s="145"/>
      <c r="V335" s="145"/>
      <c r="W335" s="145"/>
      <c r="X335" s="145"/>
      <c r="Y335" s="145"/>
    </row>
    <row r="336" spans="1:25" ht="15">
      <c r="A336" s="157"/>
      <c r="B336" s="158"/>
      <c r="C336" s="158"/>
      <c r="D336" s="158"/>
      <c r="E336" s="158"/>
      <c r="F336" s="158"/>
      <c r="G336" s="158"/>
      <c r="H336" s="158"/>
      <c r="I336" s="158"/>
      <c r="J336" s="157"/>
      <c r="K336" s="157"/>
      <c r="L336" s="145"/>
      <c r="M336" s="145"/>
      <c r="N336" s="145"/>
      <c r="O336" s="145"/>
      <c r="P336" s="145"/>
      <c r="Q336" s="145"/>
      <c r="R336" s="145"/>
      <c r="S336" s="145"/>
      <c r="T336" s="145"/>
      <c r="U336" s="145"/>
      <c r="V336" s="145"/>
      <c r="W336" s="145"/>
      <c r="X336" s="145"/>
      <c r="Y336" s="145"/>
    </row>
    <row r="337" spans="1:25" ht="15">
      <c r="A337" s="157"/>
      <c r="B337" s="158"/>
      <c r="C337" s="158"/>
      <c r="D337" s="158"/>
      <c r="E337" s="158"/>
      <c r="F337" s="158"/>
      <c r="G337" s="158"/>
      <c r="H337" s="158"/>
      <c r="I337" s="158"/>
      <c r="J337" s="157"/>
      <c r="K337" s="157"/>
      <c r="L337" s="145"/>
      <c r="M337" s="145"/>
      <c r="N337" s="145"/>
      <c r="O337" s="145"/>
      <c r="P337" s="145"/>
      <c r="Q337" s="145"/>
      <c r="R337" s="145"/>
      <c r="S337" s="145"/>
      <c r="T337" s="145"/>
      <c r="U337" s="145"/>
      <c r="V337" s="145"/>
      <c r="W337" s="145"/>
      <c r="X337" s="145"/>
      <c r="Y337" s="145"/>
    </row>
    <row r="338" spans="1:25" ht="15">
      <c r="A338" s="157"/>
      <c r="B338" s="158"/>
      <c r="C338" s="158"/>
      <c r="D338" s="158"/>
      <c r="E338" s="158"/>
      <c r="F338" s="158"/>
      <c r="G338" s="158"/>
      <c r="H338" s="158"/>
      <c r="I338" s="158"/>
      <c r="J338" s="157"/>
      <c r="K338" s="157"/>
      <c r="L338" s="145"/>
      <c r="M338" s="145"/>
      <c r="N338" s="145"/>
      <c r="O338" s="145"/>
      <c r="P338" s="145"/>
      <c r="Q338" s="145"/>
      <c r="R338" s="145"/>
      <c r="S338" s="145"/>
      <c r="T338" s="145"/>
      <c r="U338" s="145"/>
      <c r="V338" s="145"/>
      <c r="W338" s="145"/>
      <c r="X338" s="145"/>
      <c r="Y338" s="145"/>
    </row>
    <row r="339" spans="1:25" ht="15">
      <c r="A339" s="157"/>
      <c r="B339" s="158"/>
      <c r="C339" s="158"/>
      <c r="D339" s="158"/>
      <c r="E339" s="158"/>
      <c r="F339" s="158"/>
      <c r="G339" s="158"/>
      <c r="H339" s="158"/>
      <c r="I339" s="158"/>
      <c r="J339" s="157"/>
      <c r="K339" s="157"/>
      <c r="L339" s="145"/>
      <c r="M339" s="145"/>
      <c r="N339" s="145"/>
      <c r="O339" s="145"/>
      <c r="P339" s="145"/>
      <c r="Q339" s="145"/>
      <c r="R339" s="145"/>
      <c r="S339" s="145"/>
      <c r="T339" s="145"/>
      <c r="U339" s="145"/>
      <c r="V339" s="145"/>
      <c r="W339" s="145"/>
      <c r="X339" s="145"/>
      <c r="Y339" s="145"/>
    </row>
    <row r="340" spans="1:25" ht="15">
      <c r="A340" s="157"/>
      <c r="B340" s="158"/>
      <c r="C340" s="158"/>
      <c r="D340" s="158"/>
      <c r="E340" s="158"/>
      <c r="F340" s="158"/>
      <c r="G340" s="158"/>
      <c r="H340" s="158"/>
      <c r="I340" s="158"/>
      <c r="J340" s="157"/>
      <c r="K340" s="157"/>
      <c r="L340" s="145"/>
      <c r="M340" s="145"/>
      <c r="N340" s="145"/>
      <c r="O340" s="145"/>
      <c r="P340" s="145"/>
      <c r="Q340" s="145"/>
      <c r="R340" s="145"/>
      <c r="S340" s="145"/>
      <c r="T340" s="145"/>
      <c r="U340" s="145"/>
      <c r="V340" s="145"/>
      <c r="W340" s="145"/>
      <c r="X340" s="145"/>
      <c r="Y340" s="145"/>
    </row>
    <row r="341" spans="1:25" ht="15">
      <c r="A341" s="157"/>
      <c r="B341" s="158"/>
      <c r="C341" s="158"/>
      <c r="D341" s="158"/>
      <c r="E341" s="158"/>
      <c r="F341" s="158"/>
      <c r="G341" s="158"/>
      <c r="H341" s="158"/>
      <c r="I341" s="158"/>
      <c r="J341" s="157"/>
      <c r="K341" s="157"/>
      <c r="L341" s="145"/>
      <c r="M341" s="145"/>
      <c r="N341" s="145"/>
      <c r="O341" s="145"/>
      <c r="P341" s="145"/>
      <c r="Q341" s="145"/>
      <c r="R341" s="145"/>
      <c r="S341" s="145"/>
      <c r="T341" s="145"/>
      <c r="U341" s="145"/>
      <c r="V341" s="145"/>
      <c r="W341" s="145"/>
      <c r="X341" s="145"/>
      <c r="Y341" s="145"/>
    </row>
    <row r="342" spans="1:25" ht="15">
      <c r="A342" s="157"/>
      <c r="B342" s="158"/>
      <c r="C342" s="158"/>
      <c r="D342" s="158"/>
      <c r="E342" s="158"/>
      <c r="F342" s="158"/>
      <c r="G342" s="158"/>
      <c r="H342" s="158"/>
      <c r="I342" s="158"/>
      <c r="J342" s="157"/>
      <c r="K342" s="157"/>
      <c r="L342" s="145"/>
      <c r="M342" s="145"/>
      <c r="N342" s="145"/>
      <c r="O342" s="145"/>
      <c r="P342" s="145"/>
      <c r="Q342" s="145"/>
      <c r="R342" s="145"/>
      <c r="S342" s="145"/>
      <c r="T342" s="145"/>
      <c r="U342" s="145"/>
      <c r="V342" s="145"/>
      <c r="W342" s="145"/>
      <c r="X342" s="145"/>
      <c r="Y342" s="145"/>
    </row>
    <row r="343" spans="1:25" ht="15">
      <c r="A343" s="157"/>
      <c r="B343" s="158"/>
      <c r="C343" s="158"/>
      <c r="D343" s="158"/>
      <c r="E343" s="158"/>
      <c r="F343" s="158"/>
      <c r="G343" s="158"/>
      <c r="H343" s="158"/>
      <c r="I343" s="158"/>
      <c r="J343" s="157"/>
      <c r="K343" s="157"/>
      <c r="L343" s="145"/>
      <c r="M343" s="145"/>
      <c r="N343" s="145"/>
      <c r="O343" s="145"/>
      <c r="P343" s="145"/>
      <c r="Q343" s="145"/>
      <c r="R343" s="145"/>
      <c r="S343" s="145"/>
      <c r="T343" s="145"/>
      <c r="U343" s="145"/>
      <c r="V343" s="145"/>
      <c r="W343" s="145"/>
      <c r="X343" s="145"/>
      <c r="Y343" s="145"/>
    </row>
    <row r="344" spans="1:25" ht="15">
      <c r="A344" s="157"/>
      <c r="B344" s="158"/>
      <c r="C344" s="158"/>
      <c r="D344" s="158"/>
      <c r="E344" s="158"/>
      <c r="F344" s="158"/>
      <c r="G344" s="158"/>
      <c r="H344" s="158"/>
      <c r="I344" s="158"/>
      <c r="J344" s="157"/>
      <c r="K344" s="157"/>
      <c r="L344" s="145"/>
      <c r="M344" s="145"/>
      <c r="N344" s="145"/>
      <c r="O344" s="145"/>
      <c r="P344" s="145"/>
      <c r="Q344" s="145"/>
      <c r="R344" s="145"/>
      <c r="S344" s="145"/>
      <c r="T344" s="145"/>
      <c r="U344" s="145"/>
      <c r="V344" s="145"/>
      <c r="W344" s="145"/>
      <c r="X344" s="145"/>
      <c r="Y344" s="145"/>
    </row>
    <row r="345" spans="1:25" ht="15">
      <c r="A345" s="157"/>
      <c r="B345" s="158"/>
      <c r="C345" s="158"/>
      <c r="D345" s="158"/>
      <c r="E345" s="158"/>
      <c r="F345" s="158"/>
      <c r="G345" s="158"/>
      <c r="H345" s="158"/>
      <c r="I345" s="158"/>
      <c r="J345" s="157"/>
      <c r="K345" s="157"/>
      <c r="L345" s="145"/>
      <c r="M345" s="145"/>
      <c r="N345" s="145"/>
      <c r="O345" s="145"/>
      <c r="P345" s="145"/>
      <c r="Q345" s="145"/>
      <c r="R345" s="145"/>
      <c r="S345" s="145"/>
      <c r="T345" s="145"/>
      <c r="U345" s="145"/>
      <c r="V345" s="145"/>
      <c r="W345" s="145"/>
      <c r="X345" s="145"/>
      <c r="Y345" s="145"/>
    </row>
    <row r="346" spans="1:25" ht="15">
      <c r="A346" s="157"/>
      <c r="B346" s="158"/>
      <c r="C346" s="158"/>
      <c r="D346" s="158"/>
      <c r="E346" s="158"/>
      <c r="F346" s="158"/>
      <c r="G346" s="158"/>
      <c r="H346" s="158"/>
      <c r="I346" s="158"/>
      <c r="J346" s="157"/>
      <c r="K346" s="157"/>
      <c r="L346" s="145"/>
      <c r="M346" s="145"/>
      <c r="N346" s="145"/>
      <c r="O346" s="145"/>
      <c r="P346" s="145"/>
      <c r="Q346" s="145"/>
      <c r="R346" s="145"/>
      <c r="S346" s="145"/>
      <c r="T346" s="145"/>
      <c r="U346" s="145"/>
      <c r="V346" s="145"/>
      <c r="W346" s="145"/>
      <c r="X346" s="145"/>
      <c r="Y346" s="145"/>
    </row>
    <row r="347" spans="1:25" ht="15">
      <c r="A347" s="157"/>
      <c r="B347" s="158"/>
      <c r="C347" s="158"/>
      <c r="D347" s="158"/>
      <c r="E347" s="158"/>
      <c r="F347" s="158"/>
      <c r="G347" s="158"/>
      <c r="H347" s="158"/>
      <c r="I347" s="158"/>
      <c r="J347" s="157"/>
      <c r="K347" s="157"/>
      <c r="L347" s="145"/>
      <c r="M347" s="145"/>
      <c r="N347" s="145"/>
      <c r="O347" s="145"/>
      <c r="P347" s="145"/>
      <c r="Q347" s="145"/>
      <c r="R347" s="145"/>
      <c r="S347" s="145"/>
      <c r="T347" s="145"/>
      <c r="U347" s="145"/>
      <c r="V347" s="145"/>
      <c r="W347" s="145"/>
      <c r="X347" s="145"/>
      <c r="Y347" s="145"/>
    </row>
    <row r="348" spans="1:25" ht="15">
      <c r="A348" s="157"/>
      <c r="B348" s="158"/>
      <c r="C348" s="158"/>
      <c r="D348" s="158"/>
      <c r="E348" s="158"/>
      <c r="F348" s="158"/>
      <c r="G348" s="158"/>
      <c r="H348" s="158"/>
      <c r="I348" s="158"/>
      <c r="J348" s="157"/>
      <c r="K348" s="157"/>
      <c r="L348" s="145"/>
      <c r="M348" s="145"/>
      <c r="N348" s="145"/>
      <c r="O348" s="145"/>
      <c r="P348" s="145"/>
      <c r="Q348" s="145"/>
      <c r="R348" s="145"/>
      <c r="S348" s="145"/>
      <c r="T348" s="145"/>
      <c r="U348" s="145"/>
      <c r="V348" s="145"/>
      <c r="W348" s="145"/>
      <c r="X348" s="145"/>
      <c r="Y348" s="145"/>
    </row>
    <row r="349" spans="1:25" ht="15">
      <c r="A349" s="157"/>
      <c r="B349" s="158"/>
      <c r="C349" s="158"/>
      <c r="D349" s="158"/>
      <c r="E349" s="158"/>
      <c r="F349" s="158"/>
      <c r="G349" s="158"/>
      <c r="H349" s="158"/>
      <c r="I349" s="158"/>
      <c r="J349" s="157"/>
      <c r="K349" s="157"/>
      <c r="L349" s="145"/>
      <c r="M349" s="145"/>
      <c r="N349" s="145"/>
      <c r="O349" s="145"/>
      <c r="P349" s="145"/>
      <c r="Q349" s="145"/>
      <c r="R349" s="145"/>
      <c r="S349" s="145"/>
      <c r="T349" s="145"/>
      <c r="U349" s="145"/>
      <c r="V349" s="145"/>
      <c r="W349" s="145"/>
      <c r="X349" s="145"/>
      <c r="Y349" s="145"/>
    </row>
    <row r="350" spans="1:25" ht="15">
      <c r="A350" s="157"/>
      <c r="B350" s="158"/>
      <c r="C350" s="158"/>
      <c r="D350" s="158"/>
      <c r="E350" s="158"/>
      <c r="F350" s="158"/>
      <c r="G350" s="158"/>
      <c r="H350" s="158"/>
      <c r="I350" s="158"/>
      <c r="J350" s="157"/>
      <c r="K350" s="157"/>
      <c r="L350" s="145"/>
      <c r="M350" s="145"/>
      <c r="N350" s="145"/>
      <c r="O350" s="145"/>
      <c r="P350" s="145"/>
      <c r="Q350" s="145"/>
      <c r="R350" s="145"/>
      <c r="S350" s="145"/>
      <c r="T350" s="145"/>
      <c r="U350" s="145"/>
      <c r="V350" s="145"/>
      <c r="W350" s="145"/>
      <c r="X350" s="145"/>
      <c r="Y350" s="145"/>
    </row>
    <row r="351" spans="1:25" ht="15">
      <c r="A351" s="157"/>
      <c r="B351" s="158"/>
      <c r="C351" s="158"/>
      <c r="D351" s="158"/>
      <c r="E351" s="158"/>
      <c r="F351" s="158"/>
      <c r="G351" s="158"/>
      <c r="H351" s="158"/>
      <c r="I351" s="158"/>
      <c r="J351" s="157"/>
      <c r="K351" s="157"/>
      <c r="L351" s="145"/>
      <c r="M351" s="145"/>
      <c r="N351" s="145"/>
      <c r="O351" s="145"/>
      <c r="P351" s="145"/>
      <c r="Q351" s="145"/>
      <c r="R351" s="145"/>
      <c r="S351" s="145"/>
      <c r="T351" s="145"/>
      <c r="U351" s="145"/>
      <c r="V351" s="145"/>
      <c r="W351" s="145"/>
      <c r="X351" s="145"/>
      <c r="Y351" s="145"/>
    </row>
    <row r="352" spans="1:25" ht="15">
      <c r="A352" s="157"/>
      <c r="B352" s="158"/>
      <c r="C352" s="158"/>
      <c r="D352" s="158"/>
      <c r="E352" s="158"/>
      <c r="F352" s="158"/>
      <c r="G352" s="158"/>
      <c r="H352" s="158"/>
      <c r="I352" s="158"/>
      <c r="J352" s="157"/>
      <c r="K352" s="157"/>
      <c r="L352" s="145"/>
      <c r="M352" s="145"/>
      <c r="N352" s="145"/>
      <c r="O352" s="145"/>
      <c r="P352" s="145"/>
      <c r="Q352" s="145"/>
      <c r="R352" s="145"/>
      <c r="S352" s="145"/>
      <c r="T352" s="145"/>
      <c r="U352" s="145"/>
      <c r="V352" s="145"/>
      <c r="W352" s="145"/>
      <c r="X352" s="145"/>
      <c r="Y352" s="145"/>
    </row>
    <row r="353" spans="1:25" ht="15">
      <c r="A353" s="157"/>
      <c r="B353" s="158"/>
      <c r="C353" s="158"/>
      <c r="D353" s="158"/>
      <c r="E353" s="158"/>
      <c r="F353" s="158"/>
      <c r="G353" s="158"/>
      <c r="H353" s="158"/>
      <c r="I353" s="158"/>
      <c r="J353" s="157"/>
      <c r="K353" s="157"/>
      <c r="L353" s="145"/>
      <c r="M353" s="145"/>
      <c r="N353" s="145"/>
      <c r="O353" s="145"/>
      <c r="P353" s="145"/>
      <c r="Q353" s="145"/>
      <c r="R353" s="145"/>
      <c r="S353" s="145"/>
      <c r="T353" s="145"/>
      <c r="U353" s="145"/>
      <c r="V353" s="145"/>
      <c r="W353" s="145"/>
      <c r="X353" s="145"/>
      <c r="Y353" s="145"/>
    </row>
    <row r="354" spans="1:25" ht="15">
      <c r="A354" s="157"/>
      <c r="B354" s="158"/>
      <c r="C354" s="158"/>
      <c r="D354" s="158"/>
      <c r="E354" s="158"/>
      <c r="F354" s="158"/>
      <c r="G354" s="158"/>
      <c r="H354" s="158"/>
      <c r="I354" s="158"/>
      <c r="J354" s="157"/>
      <c r="K354" s="157"/>
      <c r="L354" s="145"/>
      <c r="M354" s="145"/>
      <c r="N354" s="145"/>
      <c r="O354" s="145"/>
      <c r="P354" s="145"/>
      <c r="Q354" s="145"/>
      <c r="R354" s="145"/>
      <c r="S354" s="145"/>
      <c r="T354" s="145"/>
      <c r="U354" s="145"/>
      <c r="V354" s="145"/>
      <c r="W354" s="145"/>
      <c r="X354" s="145"/>
      <c r="Y354" s="145"/>
    </row>
    <row r="355" spans="1:25" ht="15">
      <c r="A355" s="157"/>
      <c r="B355" s="158"/>
      <c r="C355" s="158"/>
      <c r="D355" s="158"/>
      <c r="E355" s="158"/>
      <c r="F355" s="158"/>
      <c r="G355" s="158"/>
      <c r="H355" s="158"/>
      <c r="I355" s="158"/>
      <c r="J355" s="157"/>
      <c r="K355" s="157"/>
      <c r="L355" s="145"/>
      <c r="M355" s="145"/>
      <c r="N355" s="145"/>
      <c r="O355" s="145"/>
      <c r="P355" s="145"/>
      <c r="Q355" s="145"/>
      <c r="R355" s="145"/>
      <c r="S355" s="145"/>
      <c r="T355" s="145"/>
      <c r="U355" s="145"/>
      <c r="V355" s="145"/>
      <c r="W355" s="145"/>
      <c r="X355" s="145"/>
      <c r="Y355" s="145"/>
    </row>
    <row r="356" spans="1:25" ht="15">
      <c r="A356" s="157"/>
      <c r="B356" s="158"/>
      <c r="C356" s="158"/>
      <c r="D356" s="158"/>
      <c r="E356" s="158"/>
      <c r="F356" s="158"/>
      <c r="G356" s="158"/>
      <c r="H356" s="158"/>
      <c r="I356" s="158"/>
      <c r="J356" s="157"/>
      <c r="K356" s="157"/>
      <c r="L356" s="145"/>
      <c r="M356" s="145"/>
      <c r="N356" s="145"/>
      <c r="O356" s="145"/>
      <c r="P356" s="145"/>
      <c r="Q356" s="145"/>
      <c r="R356" s="145"/>
      <c r="S356" s="145"/>
      <c r="T356" s="145"/>
      <c r="U356" s="145"/>
      <c r="V356" s="145"/>
      <c r="W356" s="145"/>
      <c r="X356" s="145"/>
      <c r="Y356" s="145"/>
    </row>
    <row r="357" spans="1:25" ht="15">
      <c r="A357" s="157"/>
      <c r="B357" s="158"/>
      <c r="C357" s="158"/>
      <c r="D357" s="158"/>
      <c r="E357" s="158"/>
      <c r="F357" s="158"/>
      <c r="G357" s="158"/>
      <c r="H357" s="158"/>
      <c r="I357" s="158"/>
      <c r="J357" s="157"/>
      <c r="K357" s="157"/>
      <c r="L357" s="145"/>
      <c r="M357" s="145"/>
      <c r="N357" s="145"/>
      <c r="O357" s="145"/>
      <c r="P357" s="145"/>
      <c r="Q357" s="145"/>
      <c r="R357" s="145"/>
      <c r="S357" s="145"/>
      <c r="T357" s="145"/>
      <c r="U357" s="145"/>
      <c r="V357" s="145"/>
      <c r="W357" s="145"/>
      <c r="X357" s="145"/>
      <c r="Y357" s="145"/>
    </row>
    <row r="358" spans="1:25" ht="15">
      <c r="A358" s="157"/>
      <c r="B358" s="158"/>
      <c r="C358" s="158"/>
      <c r="D358" s="158"/>
      <c r="E358" s="158"/>
      <c r="F358" s="158"/>
      <c r="G358" s="158"/>
      <c r="H358" s="158"/>
      <c r="I358" s="158"/>
      <c r="J358" s="157"/>
      <c r="K358" s="157"/>
      <c r="L358" s="145"/>
      <c r="M358" s="145"/>
      <c r="N358" s="145"/>
      <c r="O358" s="145"/>
      <c r="P358" s="145"/>
      <c r="Q358" s="145"/>
      <c r="R358" s="145"/>
      <c r="S358" s="145"/>
      <c r="T358" s="145"/>
      <c r="U358" s="145"/>
      <c r="V358" s="145"/>
      <c r="W358" s="145"/>
      <c r="X358" s="145"/>
      <c r="Y358" s="145"/>
    </row>
    <row r="359" spans="1:25" ht="15">
      <c r="A359" s="157"/>
      <c r="B359" s="158"/>
      <c r="C359" s="158"/>
      <c r="D359" s="158"/>
      <c r="E359" s="158"/>
      <c r="F359" s="158"/>
      <c r="G359" s="158"/>
      <c r="H359" s="158"/>
      <c r="I359" s="158"/>
      <c r="J359" s="157"/>
      <c r="K359" s="157"/>
      <c r="L359" s="145"/>
      <c r="M359" s="145"/>
      <c r="N359" s="145"/>
      <c r="O359" s="145"/>
      <c r="P359" s="145"/>
      <c r="Q359" s="145"/>
      <c r="R359" s="145"/>
      <c r="S359" s="145"/>
      <c r="T359" s="145"/>
      <c r="U359" s="145"/>
      <c r="V359" s="145"/>
      <c r="W359" s="145"/>
      <c r="X359" s="145"/>
      <c r="Y359" s="145"/>
    </row>
    <row r="360" spans="1:25" ht="15">
      <c r="A360" s="157"/>
      <c r="B360" s="158"/>
      <c r="C360" s="158"/>
      <c r="D360" s="158"/>
      <c r="E360" s="158"/>
      <c r="F360" s="158"/>
      <c r="G360" s="158"/>
      <c r="H360" s="158"/>
      <c r="I360" s="158"/>
      <c r="J360" s="157"/>
      <c r="K360" s="157"/>
      <c r="L360" s="145"/>
      <c r="M360" s="145"/>
      <c r="N360" s="145"/>
      <c r="O360" s="145"/>
      <c r="P360" s="145"/>
      <c r="Q360" s="145"/>
      <c r="R360" s="145"/>
      <c r="S360" s="145"/>
      <c r="T360" s="145"/>
      <c r="U360" s="145"/>
      <c r="V360" s="145"/>
      <c r="W360" s="145"/>
      <c r="X360" s="145"/>
      <c r="Y360" s="145"/>
    </row>
    <row r="361" spans="1:25" ht="15">
      <c r="A361" s="157"/>
      <c r="B361" s="158"/>
      <c r="C361" s="158"/>
      <c r="D361" s="158"/>
      <c r="E361" s="158"/>
      <c r="F361" s="158"/>
      <c r="G361" s="158"/>
      <c r="H361" s="158"/>
      <c r="I361" s="158"/>
      <c r="J361" s="157"/>
      <c r="K361" s="157"/>
      <c r="L361" s="145"/>
      <c r="M361" s="145"/>
      <c r="N361" s="145"/>
      <c r="O361" s="145"/>
      <c r="P361" s="145"/>
      <c r="Q361" s="145"/>
      <c r="R361" s="145"/>
      <c r="S361" s="145"/>
      <c r="T361" s="145"/>
      <c r="U361" s="145"/>
      <c r="V361" s="145"/>
      <c r="W361" s="145"/>
      <c r="X361" s="145"/>
      <c r="Y361" s="145"/>
    </row>
    <row r="362" spans="1:25" ht="15">
      <c r="A362" s="157"/>
      <c r="B362" s="158"/>
      <c r="C362" s="158"/>
      <c r="D362" s="158"/>
      <c r="E362" s="158"/>
      <c r="F362" s="158"/>
      <c r="G362" s="158"/>
      <c r="H362" s="158"/>
      <c r="I362" s="158"/>
      <c r="J362" s="157"/>
      <c r="K362" s="157"/>
      <c r="L362" s="145"/>
      <c r="M362" s="145"/>
      <c r="N362" s="145"/>
      <c r="O362" s="145"/>
      <c r="P362" s="145"/>
      <c r="Q362" s="145"/>
      <c r="R362" s="145"/>
      <c r="S362" s="145"/>
      <c r="T362" s="145"/>
      <c r="U362" s="145"/>
      <c r="V362" s="145"/>
      <c r="W362" s="145"/>
      <c r="X362" s="145"/>
      <c r="Y362" s="145"/>
    </row>
    <row r="363" spans="1:25" ht="15">
      <c r="A363" s="157"/>
      <c r="B363" s="158"/>
      <c r="C363" s="158"/>
      <c r="D363" s="158"/>
      <c r="E363" s="158"/>
      <c r="F363" s="158"/>
      <c r="G363" s="158"/>
      <c r="H363" s="158"/>
      <c r="I363" s="158"/>
      <c r="J363" s="157"/>
      <c r="K363" s="157"/>
      <c r="L363" s="145"/>
      <c r="M363" s="145"/>
      <c r="N363" s="145"/>
      <c r="O363" s="145"/>
      <c r="P363" s="145"/>
      <c r="Q363" s="145"/>
      <c r="R363" s="145"/>
      <c r="S363" s="145"/>
      <c r="T363" s="145"/>
      <c r="U363" s="145"/>
      <c r="V363" s="145"/>
      <c r="W363" s="145"/>
      <c r="X363" s="145"/>
      <c r="Y363" s="145"/>
    </row>
    <row r="364" spans="1:25" ht="15">
      <c r="A364" s="157"/>
      <c r="B364" s="158"/>
      <c r="C364" s="158"/>
      <c r="D364" s="158"/>
      <c r="E364" s="158"/>
      <c r="F364" s="158"/>
      <c r="G364" s="158"/>
      <c r="H364" s="158"/>
      <c r="I364" s="158"/>
      <c r="J364" s="157"/>
      <c r="K364" s="157"/>
      <c r="L364" s="145"/>
      <c r="M364" s="145"/>
      <c r="N364" s="145"/>
      <c r="O364" s="145"/>
      <c r="P364" s="145"/>
      <c r="Q364" s="145"/>
      <c r="R364" s="145"/>
      <c r="S364" s="145"/>
      <c r="T364" s="145"/>
      <c r="U364" s="145"/>
      <c r="V364" s="145"/>
      <c r="W364" s="145"/>
      <c r="X364" s="145"/>
      <c r="Y364" s="145"/>
    </row>
    <row r="365" spans="1:25" ht="15">
      <c r="A365" s="157"/>
      <c r="B365" s="158"/>
      <c r="C365" s="158"/>
      <c r="D365" s="158"/>
      <c r="E365" s="158"/>
      <c r="F365" s="158"/>
      <c r="G365" s="158"/>
      <c r="H365" s="158"/>
      <c r="I365" s="158"/>
      <c r="J365" s="157"/>
      <c r="K365" s="157"/>
      <c r="L365" s="145"/>
      <c r="M365" s="145"/>
      <c r="N365" s="145"/>
      <c r="O365" s="145"/>
      <c r="P365" s="145"/>
      <c r="Q365" s="145"/>
      <c r="R365" s="145"/>
      <c r="S365" s="145"/>
      <c r="T365" s="145"/>
      <c r="U365" s="145"/>
      <c r="V365" s="145"/>
      <c r="W365" s="145"/>
      <c r="X365" s="145"/>
      <c r="Y365" s="145"/>
    </row>
    <row r="366" spans="1:25" ht="15">
      <c r="A366" s="157"/>
      <c r="B366" s="158"/>
      <c r="C366" s="158"/>
      <c r="D366" s="158"/>
      <c r="E366" s="158"/>
      <c r="F366" s="158"/>
      <c r="G366" s="158"/>
      <c r="H366" s="158"/>
      <c r="I366" s="158"/>
      <c r="J366" s="157"/>
      <c r="K366" s="157"/>
      <c r="L366" s="145"/>
      <c r="M366" s="145"/>
      <c r="N366" s="145"/>
      <c r="O366" s="145"/>
      <c r="P366" s="145"/>
      <c r="Q366" s="145"/>
      <c r="R366" s="145"/>
      <c r="S366" s="145"/>
      <c r="T366" s="145"/>
      <c r="U366" s="145"/>
      <c r="V366" s="145"/>
      <c r="W366" s="145"/>
      <c r="X366" s="145"/>
      <c r="Y366" s="145"/>
    </row>
    <row r="367" spans="1:25" ht="15">
      <c r="A367" s="157"/>
      <c r="B367" s="158"/>
      <c r="C367" s="158"/>
      <c r="D367" s="158"/>
      <c r="E367" s="158"/>
      <c r="F367" s="158"/>
      <c r="G367" s="158"/>
      <c r="H367" s="158"/>
      <c r="I367" s="158"/>
      <c r="J367" s="157"/>
      <c r="K367" s="157"/>
      <c r="L367" s="145"/>
      <c r="M367" s="145"/>
      <c r="N367" s="145"/>
      <c r="O367" s="145"/>
      <c r="P367" s="145"/>
      <c r="Q367" s="145"/>
      <c r="R367" s="145"/>
      <c r="S367" s="145"/>
      <c r="T367" s="145"/>
      <c r="U367" s="145"/>
      <c r="V367" s="145"/>
      <c r="W367" s="145"/>
      <c r="X367" s="145"/>
      <c r="Y367" s="145"/>
    </row>
    <row r="368" spans="1:25" ht="15">
      <c r="A368" s="157"/>
      <c r="B368" s="158"/>
      <c r="C368" s="158"/>
      <c r="D368" s="158"/>
      <c r="E368" s="158"/>
      <c r="F368" s="158"/>
      <c r="G368" s="158"/>
      <c r="H368" s="158"/>
      <c r="I368" s="158"/>
      <c r="J368" s="157"/>
      <c r="K368" s="157"/>
      <c r="L368" s="145"/>
      <c r="M368" s="145"/>
      <c r="N368" s="145"/>
      <c r="O368" s="145"/>
      <c r="P368" s="145"/>
      <c r="Q368" s="145"/>
      <c r="R368" s="145"/>
      <c r="S368" s="145"/>
      <c r="T368" s="145"/>
      <c r="U368" s="145"/>
      <c r="V368" s="145"/>
      <c r="W368" s="145"/>
      <c r="X368" s="145"/>
      <c r="Y368" s="145"/>
    </row>
    <row r="369" spans="1:25" ht="15">
      <c r="A369" s="157"/>
      <c r="B369" s="158"/>
      <c r="C369" s="158"/>
      <c r="D369" s="158"/>
      <c r="E369" s="158"/>
      <c r="F369" s="158"/>
      <c r="G369" s="158"/>
      <c r="H369" s="158"/>
      <c r="I369" s="158"/>
      <c r="J369" s="157"/>
      <c r="K369" s="157"/>
      <c r="L369" s="145"/>
      <c r="M369" s="145"/>
      <c r="N369" s="145"/>
      <c r="O369" s="145"/>
      <c r="P369" s="145"/>
      <c r="Q369" s="145"/>
      <c r="R369" s="145"/>
      <c r="S369" s="145"/>
      <c r="T369" s="145"/>
      <c r="U369" s="145"/>
      <c r="V369" s="145"/>
      <c r="W369" s="145"/>
      <c r="X369" s="145"/>
      <c r="Y369" s="145"/>
    </row>
    <row r="370" spans="1:25" ht="15">
      <c r="A370" s="157"/>
      <c r="B370" s="158"/>
      <c r="C370" s="158"/>
      <c r="D370" s="158"/>
      <c r="E370" s="158"/>
      <c r="F370" s="158"/>
      <c r="G370" s="158"/>
      <c r="H370" s="158"/>
      <c r="I370" s="158"/>
      <c r="J370" s="157"/>
      <c r="K370" s="157"/>
      <c r="L370" s="145"/>
      <c r="M370" s="145"/>
      <c r="N370" s="145"/>
      <c r="O370" s="145"/>
      <c r="P370" s="145"/>
      <c r="Q370" s="145"/>
      <c r="R370" s="145"/>
      <c r="S370" s="145"/>
      <c r="T370" s="145"/>
      <c r="U370" s="145"/>
      <c r="V370" s="145"/>
      <c r="W370" s="145"/>
      <c r="X370" s="145"/>
      <c r="Y370" s="145"/>
    </row>
    <row r="371" spans="1:25" ht="15">
      <c r="A371" s="157"/>
      <c r="B371" s="158"/>
      <c r="C371" s="158"/>
      <c r="D371" s="158"/>
      <c r="E371" s="158"/>
      <c r="F371" s="158"/>
      <c r="G371" s="158"/>
      <c r="H371" s="158"/>
      <c r="I371" s="158"/>
      <c r="J371" s="157"/>
      <c r="K371" s="157"/>
      <c r="L371" s="145"/>
      <c r="M371" s="145"/>
      <c r="N371" s="145"/>
      <c r="O371" s="145"/>
      <c r="P371" s="145"/>
      <c r="Q371" s="145"/>
      <c r="R371" s="145"/>
      <c r="S371" s="145"/>
      <c r="T371" s="145"/>
      <c r="U371" s="145"/>
      <c r="V371" s="145"/>
      <c r="W371" s="145"/>
      <c r="X371" s="145"/>
      <c r="Y371" s="145"/>
    </row>
    <row r="372" spans="1:25" ht="15">
      <c r="A372" s="157"/>
      <c r="B372" s="158"/>
      <c r="C372" s="158"/>
      <c r="D372" s="158"/>
      <c r="E372" s="158"/>
      <c r="F372" s="158"/>
      <c r="G372" s="158"/>
      <c r="H372" s="158"/>
      <c r="I372" s="158"/>
      <c r="J372" s="157"/>
      <c r="K372" s="157"/>
      <c r="L372" s="145"/>
      <c r="M372" s="145"/>
      <c r="N372" s="145"/>
      <c r="O372" s="145"/>
      <c r="P372" s="145"/>
      <c r="Q372" s="145"/>
      <c r="R372" s="145"/>
      <c r="S372" s="145"/>
      <c r="T372" s="145"/>
      <c r="U372" s="145"/>
      <c r="V372" s="145"/>
      <c r="W372" s="145"/>
      <c r="X372" s="145"/>
      <c r="Y372" s="145"/>
    </row>
    <row r="373" spans="1:25" ht="15">
      <c r="A373" s="157"/>
      <c r="B373" s="158"/>
      <c r="C373" s="158"/>
      <c r="D373" s="158"/>
      <c r="E373" s="158"/>
      <c r="F373" s="158"/>
      <c r="G373" s="158"/>
      <c r="H373" s="158"/>
      <c r="I373" s="158"/>
      <c r="J373" s="157"/>
      <c r="K373" s="157"/>
      <c r="L373" s="145"/>
      <c r="M373" s="145"/>
      <c r="N373" s="145"/>
      <c r="O373" s="145"/>
      <c r="P373" s="145"/>
      <c r="Q373" s="145"/>
      <c r="R373" s="145"/>
      <c r="S373" s="145"/>
      <c r="T373" s="145"/>
      <c r="U373" s="145"/>
      <c r="V373" s="145"/>
      <c r="W373" s="145"/>
      <c r="X373" s="145"/>
      <c r="Y373" s="145"/>
    </row>
    <row r="374" spans="1:25" ht="15">
      <c r="A374" s="157"/>
      <c r="B374" s="158"/>
      <c r="C374" s="158"/>
      <c r="D374" s="158"/>
      <c r="E374" s="158"/>
      <c r="F374" s="158"/>
      <c r="G374" s="158"/>
      <c r="H374" s="158"/>
      <c r="I374" s="158"/>
      <c r="J374" s="157"/>
      <c r="K374" s="157"/>
      <c r="L374" s="145"/>
      <c r="M374" s="145"/>
      <c r="N374" s="145"/>
      <c r="O374" s="145"/>
      <c r="P374" s="145"/>
      <c r="Q374" s="145"/>
      <c r="R374" s="145"/>
      <c r="S374" s="145"/>
      <c r="T374" s="145"/>
      <c r="U374" s="145"/>
      <c r="V374" s="145"/>
      <c r="W374" s="145"/>
      <c r="X374" s="145"/>
      <c r="Y374" s="145"/>
    </row>
    <row r="375" spans="1:25" ht="15">
      <c r="A375" s="157"/>
      <c r="B375" s="158"/>
      <c r="C375" s="158"/>
      <c r="D375" s="158"/>
      <c r="E375" s="158"/>
      <c r="F375" s="158"/>
      <c r="G375" s="158"/>
      <c r="H375" s="158"/>
      <c r="I375" s="158"/>
      <c r="J375" s="157"/>
      <c r="K375" s="157"/>
      <c r="L375" s="145"/>
      <c r="M375" s="145"/>
      <c r="N375" s="145"/>
      <c r="O375" s="145"/>
      <c r="P375" s="145"/>
      <c r="Q375" s="145"/>
      <c r="R375" s="145"/>
      <c r="S375" s="145"/>
      <c r="T375" s="145"/>
      <c r="U375" s="145"/>
      <c r="V375" s="145"/>
      <c r="W375" s="145"/>
      <c r="X375" s="145"/>
      <c r="Y375" s="145"/>
    </row>
    <row r="376" spans="1:25" ht="15">
      <c r="A376" s="157"/>
      <c r="B376" s="158"/>
      <c r="C376" s="158"/>
      <c r="D376" s="158"/>
      <c r="E376" s="158"/>
      <c r="F376" s="158"/>
      <c r="G376" s="158"/>
      <c r="H376" s="158"/>
      <c r="I376" s="158"/>
      <c r="J376" s="157"/>
      <c r="K376" s="157"/>
      <c r="L376" s="145"/>
      <c r="M376" s="145"/>
      <c r="N376" s="145"/>
      <c r="O376" s="145"/>
      <c r="P376" s="145"/>
      <c r="Q376" s="145"/>
      <c r="R376" s="145"/>
      <c r="S376" s="145"/>
      <c r="T376" s="145"/>
      <c r="U376" s="145"/>
      <c r="V376" s="145"/>
      <c r="W376" s="145"/>
      <c r="X376" s="145"/>
      <c r="Y376" s="145"/>
    </row>
    <row r="377" spans="1:25" ht="15">
      <c r="A377" s="157"/>
      <c r="B377" s="158"/>
      <c r="C377" s="158"/>
      <c r="D377" s="158"/>
      <c r="E377" s="158"/>
      <c r="F377" s="158"/>
      <c r="G377" s="158"/>
      <c r="H377" s="158"/>
      <c r="I377" s="158"/>
      <c r="J377" s="157"/>
      <c r="K377" s="157"/>
      <c r="L377" s="145"/>
      <c r="M377" s="145"/>
      <c r="N377" s="145"/>
      <c r="O377" s="145"/>
      <c r="P377" s="145"/>
      <c r="Q377" s="145"/>
      <c r="R377" s="145"/>
      <c r="S377" s="145"/>
      <c r="T377" s="145"/>
      <c r="U377" s="145"/>
      <c r="V377" s="145"/>
      <c r="W377" s="145"/>
      <c r="X377" s="145"/>
      <c r="Y377" s="145"/>
    </row>
    <row r="378" spans="1:25" ht="15">
      <c r="A378" s="157"/>
      <c r="B378" s="158"/>
      <c r="C378" s="158"/>
      <c r="D378" s="158"/>
      <c r="E378" s="158"/>
      <c r="F378" s="158"/>
      <c r="G378" s="158"/>
      <c r="H378" s="158"/>
      <c r="I378" s="158"/>
      <c r="J378" s="157"/>
      <c r="K378" s="157"/>
      <c r="L378" s="145"/>
      <c r="M378" s="145"/>
      <c r="N378" s="145"/>
      <c r="O378" s="145"/>
      <c r="P378" s="145"/>
      <c r="Q378" s="145"/>
      <c r="R378" s="145"/>
      <c r="S378" s="145"/>
      <c r="T378" s="145"/>
      <c r="U378" s="145"/>
      <c r="V378" s="145"/>
      <c r="W378" s="145"/>
      <c r="X378" s="145"/>
      <c r="Y378" s="145"/>
    </row>
    <row r="379" spans="1:25" ht="15">
      <c r="A379" s="157"/>
      <c r="B379" s="158"/>
      <c r="C379" s="158"/>
      <c r="D379" s="158"/>
      <c r="E379" s="158"/>
      <c r="F379" s="158"/>
      <c r="G379" s="158"/>
      <c r="H379" s="158"/>
      <c r="I379" s="158"/>
      <c r="J379" s="157"/>
      <c r="K379" s="157"/>
      <c r="L379" s="145"/>
      <c r="M379" s="145"/>
      <c r="N379" s="145"/>
      <c r="O379" s="145"/>
      <c r="P379" s="145"/>
      <c r="Q379" s="145"/>
      <c r="R379" s="145"/>
      <c r="S379" s="145"/>
      <c r="T379" s="145"/>
      <c r="U379" s="145"/>
      <c r="V379" s="145"/>
      <c r="W379" s="145"/>
      <c r="X379" s="145"/>
      <c r="Y379" s="145"/>
    </row>
    <row r="380" spans="1:25" ht="15">
      <c r="A380" s="157"/>
      <c r="B380" s="158"/>
      <c r="C380" s="158"/>
      <c r="D380" s="158"/>
      <c r="E380" s="158"/>
      <c r="F380" s="158"/>
      <c r="G380" s="158"/>
      <c r="H380" s="158"/>
      <c r="I380" s="158"/>
      <c r="J380" s="157"/>
      <c r="K380" s="157"/>
      <c r="L380" s="145"/>
      <c r="M380" s="145"/>
      <c r="N380" s="145"/>
      <c r="O380" s="145"/>
      <c r="P380" s="145"/>
      <c r="Q380" s="145"/>
      <c r="R380" s="145"/>
      <c r="S380" s="145"/>
      <c r="T380" s="145"/>
      <c r="U380" s="145"/>
      <c r="V380" s="145"/>
      <c r="W380" s="145"/>
      <c r="X380" s="145"/>
      <c r="Y380" s="145"/>
    </row>
    <row r="381" spans="1:25" ht="15">
      <c r="A381" s="157"/>
      <c r="B381" s="158"/>
      <c r="C381" s="158"/>
      <c r="D381" s="158"/>
      <c r="E381" s="158"/>
      <c r="F381" s="158"/>
      <c r="G381" s="158"/>
      <c r="H381" s="158"/>
      <c r="I381" s="158"/>
      <c r="J381" s="157"/>
      <c r="K381" s="157"/>
      <c r="L381" s="145"/>
      <c r="M381" s="145"/>
      <c r="N381" s="145"/>
      <c r="O381" s="145"/>
      <c r="P381" s="145"/>
      <c r="Q381" s="145"/>
      <c r="R381" s="145"/>
      <c r="S381" s="145"/>
      <c r="T381" s="145"/>
      <c r="U381" s="145"/>
      <c r="V381" s="145"/>
      <c r="W381" s="145"/>
      <c r="X381" s="145"/>
      <c r="Y381" s="145"/>
    </row>
    <row r="382" spans="1:25" ht="15">
      <c r="A382" s="157"/>
      <c r="B382" s="158"/>
      <c r="C382" s="158"/>
      <c r="D382" s="158"/>
      <c r="E382" s="158"/>
      <c r="F382" s="158"/>
      <c r="G382" s="158"/>
      <c r="H382" s="158"/>
      <c r="I382" s="158"/>
      <c r="J382" s="157"/>
      <c r="K382" s="157"/>
      <c r="L382" s="145"/>
      <c r="M382" s="145"/>
      <c r="N382" s="145"/>
      <c r="O382" s="145"/>
      <c r="P382" s="145"/>
      <c r="Q382" s="145"/>
      <c r="R382" s="145"/>
      <c r="S382" s="145"/>
      <c r="T382" s="145"/>
      <c r="U382" s="145"/>
      <c r="V382" s="145"/>
      <c r="W382" s="145"/>
      <c r="X382" s="145"/>
      <c r="Y382" s="145"/>
    </row>
    <row r="383" spans="1:25" ht="15">
      <c r="A383" s="157"/>
      <c r="B383" s="158"/>
      <c r="C383" s="158"/>
      <c r="D383" s="158"/>
      <c r="E383" s="158"/>
      <c r="F383" s="158"/>
      <c r="G383" s="158"/>
      <c r="H383" s="158"/>
      <c r="I383" s="158"/>
      <c r="J383" s="157"/>
      <c r="K383" s="157"/>
      <c r="L383" s="145"/>
      <c r="M383" s="145"/>
      <c r="N383" s="145"/>
      <c r="O383" s="145"/>
      <c r="P383" s="145"/>
      <c r="Q383" s="145"/>
      <c r="R383" s="145"/>
      <c r="S383" s="145"/>
      <c r="T383" s="145"/>
      <c r="U383" s="145"/>
      <c r="V383" s="145"/>
      <c r="W383" s="145"/>
      <c r="X383" s="145"/>
      <c r="Y383" s="145"/>
    </row>
    <row r="384" spans="1:25" ht="15">
      <c r="A384" s="157"/>
      <c r="B384" s="158"/>
      <c r="C384" s="158"/>
      <c r="D384" s="158"/>
      <c r="E384" s="158"/>
      <c r="F384" s="158"/>
      <c r="G384" s="158"/>
      <c r="H384" s="158"/>
      <c r="I384" s="158"/>
      <c r="J384" s="157"/>
      <c r="K384" s="157"/>
      <c r="L384" s="145"/>
      <c r="M384" s="145"/>
      <c r="N384" s="145"/>
      <c r="O384" s="145"/>
      <c r="P384" s="145"/>
      <c r="Q384" s="145"/>
      <c r="R384" s="145"/>
      <c r="S384" s="145"/>
      <c r="T384" s="145"/>
      <c r="U384" s="145"/>
      <c r="V384" s="145"/>
      <c r="W384" s="145"/>
      <c r="X384" s="145"/>
      <c r="Y384" s="145"/>
    </row>
    <row r="385" spans="1:25" ht="15">
      <c r="A385" s="157"/>
      <c r="B385" s="158"/>
      <c r="C385" s="158"/>
      <c r="D385" s="158"/>
      <c r="E385" s="158"/>
      <c r="F385" s="158"/>
      <c r="G385" s="158"/>
      <c r="H385" s="158"/>
      <c r="I385" s="158"/>
      <c r="J385" s="157"/>
      <c r="K385" s="157"/>
      <c r="L385" s="145"/>
      <c r="M385" s="145"/>
      <c r="N385" s="145"/>
      <c r="O385" s="145"/>
      <c r="P385" s="145"/>
      <c r="Q385" s="145"/>
      <c r="R385" s="145"/>
      <c r="S385" s="145"/>
      <c r="T385" s="145"/>
      <c r="U385" s="145"/>
      <c r="V385" s="145"/>
      <c r="W385" s="145"/>
      <c r="X385" s="145"/>
      <c r="Y385" s="145"/>
    </row>
    <row r="386" spans="1:25" ht="15">
      <c r="A386" s="157"/>
      <c r="B386" s="158"/>
      <c r="C386" s="158"/>
      <c r="D386" s="158"/>
      <c r="E386" s="158"/>
      <c r="F386" s="158"/>
      <c r="G386" s="158"/>
      <c r="H386" s="158"/>
      <c r="I386" s="158"/>
      <c r="J386" s="157"/>
      <c r="K386" s="157"/>
      <c r="L386" s="145"/>
      <c r="M386" s="145"/>
      <c r="N386" s="145"/>
      <c r="O386" s="145"/>
      <c r="P386" s="145"/>
      <c r="Q386" s="145"/>
      <c r="R386" s="145"/>
      <c r="S386" s="145"/>
      <c r="T386" s="145"/>
      <c r="U386" s="145"/>
      <c r="V386" s="145"/>
      <c r="W386" s="145"/>
      <c r="X386" s="145"/>
      <c r="Y386" s="145"/>
    </row>
    <row r="387" spans="1:25" ht="15">
      <c r="A387" s="157"/>
      <c r="B387" s="158"/>
      <c r="C387" s="158"/>
      <c r="D387" s="158"/>
      <c r="E387" s="158"/>
      <c r="F387" s="158"/>
      <c r="G387" s="158"/>
      <c r="H387" s="158"/>
      <c r="I387" s="158"/>
      <c r="J387" s="157"/>
      <c r="K387" s="157"/>
      <c r="L387" s="145"/>
      <c r="M387" s="145"/>
      <c r="N387" s="145"/>
      <c r="O387" s="145"/>
      <c r="P387" s="145"/>
      <c r="Q387" s="145"/>
      <c r="R387" s="145"/>
      <c r="S387" s="145"/>
      <c r="T387" s="145"/>
      <c r="U387" s="145"/>
      <c r="V387" s="145"/>
      <c r="W387" s="145"/>
      <c r="X387" s="145"/>
      <c r="Y387" s="145"/>
    </row>
    <row r="388" spans="1:25" ht="15">
      <c r="A388" s="157"/>
      <c r="B388" s="158"/>
      <c r="C388" s="158"/>
      <c r="D388" s="158"/>
      <c r="E388" s="158"/>
      <c r="F388" s="158"/>
      <c r="G388" s="158"/>
      <c r="H388" s="158"/>
      <c r="I388" s="158"/>
      <c r="J388" s="157"/>
      <c r="K388" s="157"/>
      <c r="L388" s="145"/>
      <c r="M388" s="145"/>
      <c r="N388" s="145"/>
      <c r="O388" s="145"/>
      <c r="P388" s="145"/>
      <c r="Q388" s="145"/>
      <c r="R388" s="145"/>
      <c r="S388" s="145"/>
      <c r="T388" s="145"/>
      <c r="U388" s="145"/>
      <c r="V388" s="145"/>
      <c r="W388" s="145"/>
      <c r="X388" s="145"/>
      <c r="Y388" s="145"/>
    </row>
    <row r="389" spans="1:25" ht="15">
      <c r="A389" s="157"/>
      <c r="B389" s="158"/>
      <c r="C389" s="158"/>
      <c r="D389" s="158"/>
      <c r="E389" s="158"/>
      <c r="F389" s="158"/>
      <c r="G389" s="158"/>
      <c r="H389" s="158"/>
      <c r="I389" s="158"/>
      <c r="J389" s="157"/>
      <c r="K389" s="157"/>
      <c r="L389" s="145"/>
      <c r="M389" s="145"/>
      <c r="N389" s="145"/>
      <c r="O389" s="145"/>
      <c r="P389" s="145"/>
      <c r="Q389" s="145"/>
      <c r="R389" s="145"/>
      <c r="S389" s="145"/>
      <c r="T389" s="145"/>
      <c r="U389" s="145"/>
      <c r="V389" s="145"/>
      <c r="W389" s="145"/>
      <c r="X389" s="145"/>
      <c r="Y389" s="145"/>
    </row>
    <row r="390" spans="1:25" ht="15">
      <c r="A390" s="157"/>
      <c r="B390" s="158"/>
      <c r="C390" s="158"/>
      <c r="D390" s="158"/>
      <c r="E390" s="158"/>
      <c r="F390" s="158"/>
      <c r="G390" s="158"/>
      <c r="H390" s="158"/>
      <c r="I390" s="158"/>
      <c r="J390" s="157"/>
      <c r="K390" s="157"/>
      <c r="L390" s="145"/>
      <c r="M390" s="145"/>
      <c r="N390" s="145"/>
      <c r="O390" s="145"/>
      <c r="P390" s="145"/>
      <c r="Q390" s="145"/>
      <c r="R390" s="145"/>
      <c r="S390" s="145"/>
      <c r="T390" s="145"/>
      <c r="U390" s="145"/>
      <c r="V390" s="145"/>
      <c r="W390" s="145"/>
      <c r="X390" s="145"/>
      <c r="Y390" s="145"/>
    </row>
    <row r="391" spans="1:25" ht="15">
      <c r="A391" s="157"/>
      <c r="B391" s="158"/>
      <c r="C391" s="158"/>
      <c r="D391" s="158"/>
      <c r="E391" s="158"/>
      <c r="F391" s="158"/>
      <c r="G391" s="158"/>
      <c r="H391" s="158"/>
      <c r="I391" s="158"/>
      <c r="J391" s="157"/>
      <c r="K391" s="157"/>
      <c r="L391" s="145"/>
      <c r="M391" s="145"/>
      <c r="N391" s="145"/>
      <c r="O391" s="145"/>
      <c r="P391" s="145"/>
      <c r="Q391" s="145"/>
      <c r="R391" s="145"/>
      <c r="S391" s="145"/>
      <c r="T391" s="145"/>
      <c r="U391" s="145"/>
      <c r="V391" s="145"/>
      <c r="W391" s="145"/>
      <c r="X391" s="145"/>
      <c r="Y391" s="145"/>
    </row>
    <row r="392" spans="1:25" ht="15">
      <c r="A392" s="157"/>
      <c r="B392" s="158"/>
      <c r="C392" s="158"/>
      <c r="D392" s="158"/>
      <c r="E392" s="158"/>
      <c r="F392" s="158"/>
      <c r="G392" s="158"/>
      <c r="H392" s="158"/>
      <c r="I392" s="158"/>
      <c r="J392" s="157"/>
      <c r="K392" s="157"/>
      <c r="L392" s="145"/>
      <c r="M392" s="145"/>
      <c r="N392" s="145"/>
      <c r="O392" s="145"/>
      <c r="P392" s="145"/>
      <c r="Q392" s="145"/>
      <c r="R392" s="145"/>
      <c r="S392" s="145"/>
      <c r="T392" s="145"/>
      <c r="U392" s="145"/>
      <c r="V392" s="145"/>
      <c r="W392" s="145"/>
      <c r="X392" s="145"/>
      <c r="Y392" s="145"/>
    </row>
    <row r="393" spans="1:25" ht="15">
      <c r="A393" s="157"/>
      <c r="B393" s="158"/>
      <c r="C393" s="158"/>
      <c r="D393" s="158"/>
      <c r="E393" s="158"/>
      <c r="F393" s="158"/>
      <c r="G393" s="158"/>
      <c r="H393" s="158"/>
      <c r="I393" s="158"/>
      <c r="J393" s="157"/>
      <c r="K393" s="157"/>
      <c r="L393" s="145"/>
      <c r="M393" s="145"/>
      <c r="N393" s="145"/>
      <c r="O393" s="145"/>
      <c r="P393" s="145"/>
      <c r="Q393" s="145"/>
      <c r="R393" s="145"/>
      <c r="S393" s="145"/>
      <c r="T393" s="145"/>
      <c r="U393" s="145"/>
      <c r="V393" s="145"/>
      <c r="W393" s="145"/>
      <c r="X393" s="145"/>
      <c r="Y393" s="145"/>
    </row>
    <row r="394" spans="1:25" ht="15">
      <c r="A394" s="157"/>
      <c r="B394" s="158"/>
      <c r="C394" s="158"/>
      <c r="D394" s="158"/>
      <c r="E394" s="158"/>
      <c r="F394" s="158"/>
      <c r="G394" s="158"/>
      <c r="H394" s="158"/>
      <c r="I394" s="158"/>
      <c r="J394" s="157"/>
      <c r="K394" s="157"/>
      <c r="L394" s="145"/>
      <c r="M394" s="145"/>
      <c r="N394" s="145"/>
      <c r="O394" s="145"/>
      <c r="P394" s="145"/>
      <c r="Q394" s="145"/>
      <c r="R394" s="145"/>
      <c r="S394" s="145"/>
      <c r="T394" s="145"/>
      <c r="U394" s="145"/>
      <c r="V394" s="145"/>
      <c r="W394" s="145"/>
      <c r="X394" s="145"/>
      <c r="Y394" s="145"/>
    </row>
    <row r="395" spans="1:25" ht="15">
      <c r="A395" s="157"/>
      <c r="B395" s="158"/>
      <c r="C395" s="158"/>
      <c r="D395" s="158"/>
      <c r="E395" s="158"/>
      <c r="F395" s="158"/>
      <c r="G395" s="158"/>
      <c r="H395" s="158"/>
      <c r="I395" s="158"/>
      <c r="J395" s="157"/>
      <c r="K395" s="157"/>
      <c r="L395" s="145"/>
      <c r="M395" s="145"/>
      <c r="N395" s="145"/>
      <c r="O395" s="145"/>
      <c r="P395" s="145"/>
      <c r="Q395" s="145"/>
      <c r="R395" s="145"/>
      <c r="S395" s="145"/>
      <c r="T395" s="145"/>
      <c r="U395" s="145"/>
      <c r="V395" s="145"/>
      <c r="W395" s="145"/>
      <c r="X395" s="145"/>
      <c r="Y395" s="145"/>
    </row>
    <row r="396" spans="1:25" ht="15">
      <c r="A396" s="157"/>
      <c r="B396" s="158"/>
      <c r="C396" s="158"/>
      <c r="D396" s="158"/>
      <c r="E396" s="158"/>
      <c r="F396" s="158"/>
      <c r="G396" s="158"/>
      <c r="H396" s="158"/>
      <c r="I396" s="158"/>
      <c r="J396" s="157"/>
      <c r="K396" s="157"/>
      <c r="L396" s="145"/>
      <c r="M396" s="145"/>
      <c r="N396" s="145"/>
      <c r="O396" s="145"/>
      <c r="P396" s="145"/>
      <c r="Q396" s="145"/>
      <c r="R396" s="145"/>
      <c r="S396" s="145"/>
      <c r="T396" s="145"/>
      <c r="U396" s="145"/>
      <c r="V396" s="145"/>
      <c r="W396" s="145"/>
      <c r="X396" s="145"/>
      <c r="Y396" s="145"/>
    </row>
    <row r="397" spans="1:25" ht="15">
      <c r="A397" s="157"/>
      <c r="B397" s="158"/>
      <c r="C397" s="158"/>
      <c r="D397" s="158"/>
      <c r="E397" s="158"/>
      <c r="F397" s="158"/>
      <c r="G397" s="158"/>
      <c r="H397" s="158"/>
      <c r="I397" s="158"/>
      <c r="J397" s="157"/>
      <c r="K397" s="157"/>
      <c r="L397" s="145"/>
      <c r="M397" s="145"/>
      <c r="N397" s="145"/>
      <c r="O397" s="145"/>
      <c r="P397" s="145"/>
      <c r="Q397" s="145"/>
      <c r="R397" s="145"/>
      <c r="S397" s="145"/>
      <c r="T397" s="145"/>
      <c r="U397" s="145"/>
      <c r="V397" s="145"/>
      <c r="W397" s="145"/>
      <c r="X397" s="145"/>
      <c r="Y397" s="145"/>
    </row>
    <row r="398" spans="1:25" ht="15">
      <c r="A398" s="157"/>
      <c r="B398" s="158"/>
      <c r="C398" s="158"/>
      <c r="D398" s="158"/>
      <c r="E398" s="158"/>
      <c r="F398" s="158"/>
      <c r="G398" s="158"/>
      <c r="H398" s="158"/>
      <c r="I398" s="158"/>
      <c r="J398" s="157"/>
      <c r="K398" s="157"/>
      <c r="L398" s="145"/>
      <c r="M398" s="145"/>
      <c r="N398" s="145"/>
      <c r="O398" s="145"/>
      <c r="P398" s="145"/>
      <c r="Q398" s="145"/>
      <c r="R398" s="145"/>
      <c r="S398" s="145"/>
      <c r="T398" s="145"/>
      <c r="U398" s="145"/>
      <c r="V398" s="145"/>
      <c r="W398" s="145"/>
      <c r="X398" s="145"/>
      <c r="Y398" s="145"/>
    </row>
    <row r="399" spans="1:25" ht="15">
      <c r="A399" s="157"/>
      <c r="B399" s="158"/>
      <c r="C399" s="158"/>
      <c r="D399" s="158"/>
      <c r="E399" s="158"/>
      <c r="F399" s="158"/>
      <c r="G399" s="158"/>
      <c r="H399" s="158"/>
      <c r="I399" s="158"/>
      <c r="J399" s="157"/>
      <c r="K399" s="157"/>
      <c r="L399" s="145"/>
      <c r="M399" s="145"/>
      <c r="N399" s="145"/>
      <c r="O399" s="145"/>
      <c r="P399" s="145"/>
      <c r="Q399" s="145"/>
      <c r="R399" s="145"/>
      <c r="S399" s="145"/>
      <c r="T399" s="145"/>
      <c r="U399" s="145"/>
      <c r="V399" s="145"/>
      <c r="W399" s="145"/>
      <c r="X399" s="145"/>
      <c r="Y399" s="145"/>
    </row>
    <row r="400" spans="1:25" ht="15">
      <c r="A400" s="157"/>
      <c r="B400" s="158"/>
      <c r="C400" s="158"/>
      <c r="D400" s="158"/>
      <c r="E400" s="158"/>
      <c r="F400" s="158"/>
      <c r="G400" s="158"/>
      <c r="H400" s="158"/>
      <c r="I400" s="158"/>
      <c r="J400" s="157"/>
      <c r="K400" s="157"/>
      <c r="L400" s="145"/>
      <c r="M400" s="145"/>
      <c r="N400" s="145"/>
      <c r="O400" s="145"/>
      <c r="P400" s="145"/>
      <c r="Q400" s="145"/>
      <c r="R400" s="145"/>
      <c r="S400" s="145"/>
      <c r="T400" s="145"/>
      <c r="U400" s="145"/>
      <c r="V400" s="145"/>
      <c r="W400" s="145"/>
      <c r="X400" s="145"/>
      <c r="Y400" s="145"/>
    </row>
    <row r="401" spans="1:25" ht="15">
      <c r="A401" s="157"/>
      <c r="B401" s="158"/>
      <c r="C401" s="158"/>
      <c r="D401" s="158"/>
      <c r="E401" s="158"/>
      <c r="F401" s="158"/>
      <c r="G401" s="158"/>
      <c r="H401" s="158"/>
      <c r="I401" s="158"/>
      <c r="J401" s="157"/>
      <c r="K401" s="157"/>
      <c r="L401" s="145"/>
      <c r="M401" s="145"/>
      <c r="N401" s="145"/>
      <c r="O401" s="145"/>
      <c r="P401" s="145"/>
      <c r="Q401" s="145"/>
      <c r="R401" s="145"/>
      <c r="S401" s="145"/>
      <c r="T401" s="145"/>
      <c r="U401" s="145"/>
      <c r="V401" s="145"/>
      <c r="W401" s="145"/>
      <c r="X401" s="145"/>
      <c r="Y401" s="145"/>
    </row>
    <row r="402" spans="1:25" ht="15">
      <c r="A402" s="157"/>
      <c r="B402" s="158"/>
      <c r="C402" s="158"/>
      <c r="D402" s="158"/>
      <c r="E402" s="158"/>
      <c r="F402" s="158"/>
      <c r="G402" s="158"/>
      <c r="H402" s="158"/>
      <c r="I402" s="158"/>
      <c r="J402" s="157"/>
      <c r="K402" s="157"/>
      <c r="L402" s="145"/>
      <c r="M402" s="145"/>
      <c r="N402" s="145"/>
      <c r="O402" s="145"/>
      <c r="P402" s="145"/>
      <c r="Q402" s="145"/>
      <c r="R402" s="145"/>
      <c r="S402" s="145"/>
      <c r="T402" s="145"/>
      <c r="U402" s="145"/>
      <c r="V402" s="145"/>
      <c r="W402" s="145"/>
      <c r="X402" s="145"/>
      <c r="Y402" s="145"/>
    </row>
    <row r="403" spans="1:25" ht="15">
      <c r="A403" s="157"/>
      <c r="B403" s="158"/>
      <c r="C403" s="158"/>
      <c r="D403" s="158"/>
      <c r="E403" s="158"/>
      <c r="F403" s="158"/>
      <c r="G403" s="158"/>
      <c r="H403" s="158"/>
      <c r="I403" s="158"/>
      <c r="J403" s="157"/>
      <c r="K403" s="157"/>
      <c r="L403" s="145"/>
      <c r="M403" s="145"/>
      <c r="N403" s="145"/>
      <c r="O403" s="145"/>
      <c r="P403" s="145"/>
      <c r="Q403" s="145"/>
      <c r="R403" s="145"/>
      <c r="S403" s="145"/>
      <c r="T403" s="145"/>
      <c r="U403" s="145"/>
      <c r="V403" s="145"/>
      <c r="W403" s="145"/>
      <c r="X403" s="145"/>
      <c r="Y403" s="145"/>
    </row>
    <row r="404" spans="1:25" ht="15">
      <c r="A404" s="157"/>
      <c r="B404" s="158"/>
      <c r="C404" s="158"/>
      <c r="D404" s="158"/>
      <c r="E404" s="158"/>
      <c r="F404" s="158"/>
      <c r="G404" s="158"/>
      <c r="H404" s="158"/>
      <c r="I404" s="158"/>
      <c r="J404" s="157"/>
      <c r="K404" s="157"/>
      <c r="L404" s="145"/>
      <c r="M404" s="145"/>
      <c r="N404" s="145"/>
      <c r="O404" s="145"/>
      <c r="P404" s="145"/>
      <c r="Q404" s="145"/>
      <c r="R404" s="145"/>
      <c r="S404" s="145"/>
      <c r="T404" s="145"/>
      <c r="U404" s="145"/>
      <c r="V404" s="145"/>
      <c r="W404" s="145"/>
      <c r="X404" s="145"/>
      <c r="Y404" s="145"/>
    </row>
    <row r="405" spans="1:25" ht="15">
      <c r="A405" s="157"/>
      <c r="B405" s="158"/>
      <c r="C405" s="158"/>
      <c r="D405" s="158"/>
      <c r="E405" s="158"/>
      <c r="F405" s="158"/>
      <c r="G405" s="158"/>
      <c r="H405" s="158"/>
      <c r="I405" s="158"/>
      <c r="J405" s="157"/>
      <c r="K405" s="157"/>
      <c r="L405" s="145"/>
      <c r="M405" s="145"/>
      <c r="N405" s="145"/>
      <c r="O405" s="145"/>
      <c r="P405" s="145"/>
      <c r="Q405" s="145"/>
      <c r="R405" s="145"/>
      <c r="S405" s="145"/>
      <c r="T405" s="145"/>
      <c r="U405" s="145"/>
      <c r="V405" s="145"/>
      <c r="W405" s="145"/>
      <c r="X405" s="145"/>
      <c r="Y405" s="145"/>
    </row>
    <row r="406" spans="1:25" ht="15">
      <c r="A406" s="157"/>
      <c r="B406" s="158"/>
      <c r="C406" s="158"/>
      <c r="D406" s="158"/>
      <c r="E406" s="158"/>
      <c r="F406" s="158"/>
      <c r="G406" s="158"/>
      <c r="H406" s="158"/>
      <c r="I406" s="158"/>
      <c r="J406" s="157"/>
      <c r="K406" s="157"/>
      <c r="L406" s="145"/>
      <c r="M406" s="145"/>
      <c r="N406" s="145"/>
      <c r="O406" s="145"/>
      <c r="P406" s="145"/>
      <c r="Q406" s="145"/>
      <c r="R406" s="145"/>
      <c r="S406" s="145"/>
      <c r="T406" s="145"/>
      <c r="U406" s="145"/>
      <c r="V406" s="145"/>
      <c r="W406" s="145"/>
      <c r="X406" s="145"/>
      <c r="Y406" s="145"/>
    </row>
    <row r="407" spans="1:25" ht="15">
      <c r="A407" s="157"/>
      <c r="B407" s="158"/>
      <c r="C407" s="158"/>
      <c r="D407" s="158"/>
      <c r="E407" s="158"/>
      <c r="F407" s="158"/>
      <c r="G407" s="158"/>
      <c r="H407" s="158"/>
      <c r="I407" s="158"/>
      <c r="J407" s="157"/>
      <c r="K407" s="157"/>
      <c r="L407" s="145"/>
      <c r="M407" s="145"/>
      <c r="N407" s="145"/>
      <c r="O407" s="145"/>
      <c r="P407" s="145"/>
      <c r="Q407" s="145"/>
      <c r="R407" s="145"/>
      <c r="S407" s="145"/>
      <c r="T407" s="145"/>
      <c r="U407" s="145"/>
      <c r="V407" s="145"/>
      <c r="W407" s="145"/>
      <c r="X407" s="145"/>
      <c r="Y407" s="145"/>
    </row>
    <row r="408" spans="1:25" ht="15">
      <c r="A408" s="157"/>
      <c r="B408" s="158"/>
      <c r="C408" s="158"/>
      <c r="D408" s="158"/>
      <c r="E408" s="158"/>
      <c r="F408" s="158"/>
      <c r="G408" s="158"/>
      <c r="H408" s="158"/>
      <c r="I408" s="158"/>
      <c r="J408" s="157"/>
      <c r="K408" s="157"/>
      <c r="L408" s="145"/>
      <c r="M408" s="145"/>
      <c r="N408" s="145"/>
      <c r="O408" s="145"/>
      <c r="P408" s="145"/>
      <c r="Q408" s="145"/>
      <c r="R408" s="145"/>
      <c r="S408" s="145"/>
      <c r="T408" s="145"/>
      <c r="U408" s="145"/>
      <c r="V408" s="145"/>
      <c r="W408" s="145"/>
      <c r="X408" s="145"/>
      <c r="Y408" s="145"/>
    </row>
    <row r="409" spans="1:25" ht="15">
      <c r="A409" s="157"/>
      <c r="B409" s="158"/>
      <c r="C409" s="158"/>
      <c r="D409" s="158"/>
      <c r="E409" s="158"/>
      <c r="F409" s="158"/>
      <c r="G409" s="158"/>
      <c r="H409" s="158"/>
      <c r="I409" s="158"/>
      <c r="J409" s="157"/>
      <c r="K409" s="157"/>
      <c r="L409" s="145"/>
      <c r="M409" s="145"/>
      <c r="N409" s="145"/>
      <c r="O409" s="145"/>
      <c r="P409" s="145"/>
      <c r="Q409" s="145"/>
      <c r="R409" s="145"/>
      <c r="S409" s="145"/>
      <c r="T409" s="145"/>
      <c r="U409" s="145"/>
      <c r="V409" s="145"/>
      <c r="W409" s="145"/>
      <c r="X409" s="145"/>
      <c r="Y409" s="145"/>
    </row>
    <row r="410" spans="1:25" ht="15">
      <c r="A410" s="157"/>
      <c r="B410" s="158"/>
      <c r="C410" s="158"/>
      <c r="D410" s="158"/>
      <c r="E410" s="158"/>
      <c r="F410" s="158"/>
      <c r="G410" s="158"/>
      <c r="H410" s="158"/>
      <c r="I410" s="158"/>
      <c r="J410" s="157"/>
      <c r="K410" s="157"/>
      <c r="L410" s="145"/>
      <c r="M410" s="145"/>
      <c r="N410" s="145"/>
      <c r="O410" s="145"/>
      <c r="P410" s="145"/>
      <c r="Q410" s="145"/>
      <c r="R410" s="145"/>
      <c r="S410" s="145"/>
      <c r="T410" s="145"/>
      <c r="U410" s="145"/>
      <c r="V410" s="145"/>
      <c r="W410" s="145"/>
      <c r="X410" s="145"/>
      <c r="Y410" s="145"/>
    </row>
    <row r="411" spans="1:25" ht="15">
      <c r="A411" s="157"/>
      <c r="B411" s="158"/>
      <c r="C411" s="158"/>
      <c r="D411" s="158"/>
      <c r="E411" s="158"/>
      <c r="F411" s="158"/>
      <c r="G411" s="158"/>
      <c r="H411" s="158"/>
      <c r="I411" s="158"/>
      <c r="J411" s="157"/>
      <c r="K411" s="157"/>
      <c r="L411" s="145"/>
      <c r="M411" s="145"/>
      <c r="N411" s="145"/>
      <c r="O411" s="145"/>
      <c r="P411" s="145"/>
      <c r="Q411" s="145"/>
      <c r="R411" s="145"/>
      <c r="S411" s="145"/>
      <c r="T411" s="145"/>
      <c r="U411" s="145"/>
      <c r="V411" s="145"/>
      <c r="W411" s="145"/>
      <c r="X411" s="145"/>
      <c r="Y411" s="145"/>
    </row>
    <row r="412" spans="1:25" ht="15">
      <c r="A412" s="157"/>
      <c r="B412" s="158"/>
      <c r="C412" s="158"/>
      <c r="D412" s="158"/>
      <c r="E412" s="158"/>
      <c r="F412" s="158"/>
      <c r="G412" s="158"/>
      <c r="H412" s="158"/>
      <c r="I412" s="158"/>
      <c r="J412" s="157"/>
      <c r="K412" s="157"/>
      <c r="L412" s="145"/>
      <c r="M412" s="145"/>
      <c r="N412" s="145"/>
      <c r="O412" s="145"/>
      <c r="P412" s="145"/>
      <c r="Q412" s="145"/>
      <c r="R412" s="145"/>
      <c r="S412" s="145"/>
      <c r="T412" s="145"/>
      <c r="U412" s="145"/>
      <c r="V412" s="145"/>
      <c r="W412" s="145"/>
      <c r="X412" s="145"/>
      <c r="Y412" s="145"/>
    </row>
    <row r="413" spans="1:25" ht="15">
      <c r="A413" s="157"/>
      <c r="B413" s="158"/>
      <c r="C413" s="158"/>
      <c r="D413" s="158"/>
      <c r="E413" s="158"/>
      <c r="F413" s="158"/>
      <c r="G413" s="158"/>
      <c r="H413" s="158"/>
      <c r="I413" s="158"/>
      <c r="J413" s="157"/>
      <c r="K413" s="157"/>
      <c r="L413" s="145"/>
      <c r="M413" s="145"/>
      <c r="N413" s="145"/>
      <c r="O413" s="145"/>
      <c r="P413" s="145"/>
      <c r="Q413" s="145"/>
      <c r="R413" s="145"/>
      <c r="S413" s="145"/>
      <c r="T413" s="145"/>
      <c r="U413" s="145"/>
      <c r="V413" s="145"/>
      <c r="W413" s="145"/>
      <c r="X413" s="145"/>
      <c r="Y413" s="145"/>
    </row>
    <row r="414" spans="1:25" ht="15">
      <c r="A414" s="157"/>
      <c r="B414" s="158"/>
      <c r="C414" s="158"/>
      <c r="D414" s="158"/>
      <c r="E414" s="158"/>
      <c r="F414" s="158"/>
      <c r="G414" s="158"/>
      <c r="H414" s="158"/>
      <c r="I414" s="158"/>
      <c r="J414" s="157"/>
      <c r="K414" s="157"/>
      <c r="L414" s="145"/>
      <c r="M414" s="145"/>
      <c r="N414" s="145"/>
      <c r="O414" s="145"/>
      <c r="P414" s="145"/>
      <c r="Q414" s="145"/>
      <c r="R414" s="145"/>
      <c r="S414" s="145"/>
      <c r="T414" s="145"/>
      <c r="U414" s="145"/>
      <c r="V414" s="145"/>
      <c r="W414" s="145"/>
      <c r="X414" s="145"/>
      <c r="Y414" s="145"/>
    </row>
    <row r="415" spans="1:25" ht="15">
      <c r="A415" s="157"/>
      <c r="B415" s="158"/>
      <c r="C415" s="158"/>
      <c r="D415" s="158"/>
      <c r="E415" s="158"/>
      <c r="F415" s="158"/>
      <c r="G415" s="158"/>
      <c r="H415" s="158"/>
      <c r="I415" s="158"/>
      <c r="J415" s="157"/>
      <c r="K415" s="157"/>
      <c r="L415" s="145"/>
      <c r="M415" s="145"/>
      <c r="N415" s="145"/>
      <c r="O415" s="145"/>
      <c r="P415" s="145"/>
      <c r="Q415" s="145"/>
      <c r="R415" s="145"/>
      <c r="S415" s="145"/>
      <c r="T415" s="145"/>
      <c r="U415" s="145"/>
      <c r="V415" s="145"/>
      <c r="W415" s="145"/>
      <c r="X415" s="145"/>
      <c r="Y415" s="145"/>
    </row>
    <row r="416" spans="1:25" ht="15">
      <c r="A416" s="157"/>
      <c r="B416" s="158"/>
      <c r="C416" s="158"/>
      <c r="D416" s="158"/>
      <c r="E416" s="158"/>
      <c r="F416" s="158"/>
      <c r="G416" s="158"/>
      <c r="H416" s="158"/>
      <c r="I416" s="158"/>
      <c r="J416" s="157"/>
      <c r="K416" s="157"/>
      <c r="L416" s="145"/>
      <c r="M416" s="145"/>
      <c r="N416" s="145"/>
      <c r="O416" s="145"/>
      <c r="P416" s="145"/>
      <c r="Q416" s="145"/>
      <c r="R416" s="145"/>
      <c r="S416" s="145"/>
      <c r="T416" s="145"/>
      <c r="U416" s="145"/>
      <c r="V416" s="145"/>
      <c r="W416" s="145"/>
      <c r="X416" s="145"/>
      <c r="Y416" s="145"/>
    </row>
    <row r="417" spans="1:25" ht="15">
      <c r="A417" s="157"/>
      <c r="B417" s="158"/>
      <c r="C417" s="158"/>
      <c r="D417" s="158"/>
      <c r="E417" s="158"/>
      <c r="F417" s="158"/>
      <c r="G417" s="158"/>
      <c r="H417" s="158"/>
      <c r="I417" s="158"/>
      <c r="J417" s="157"/>
      <c r="K417" s="157"/>
      <c r="L417" s="145"/>
      <c r="M417" s="145"/>
      <c r="N417" s="145"/>
      <c r="O417" s="145"/>
      <c r="P417" s="145"/>
      <c r="Q417" s="145"/>
      <c r="R417" s="145"/>
      <c r="S417" s="145"/>
      <c r="T417" s="145"/>
      <c r="U417" s="145"/>
      <c r="V417" s="145"/>
      <c r="W417" s="145"/>
      <c r="X417" s="145"/>
      <c r="Y417" s="145"/>
    </row>
    <row r="418" spans="1:25" ht="15">
      <c r="A418" s="157"/>
      <c r="B418" s="158"/>
      <c r="C418" s="158"/>
      <c r="D418" s="158"/>
      <c r="E418" s="158"/>
      <c r="F418" s="158"/>
      <c r="G418" s="158"/>
      <c r="H418" s="158"/>
      <c r="I418" s="158"/>
      <c r="J418" s="157"/>
      <c r="K418" s="157"/>
      <c r="L418" s="145"/>
      <c r="M418" s="145"/>
      <c r="N418" s="145"/>
      <c r="O418" s="145"/>
      <c r="P418" s="145"/>
      <c r="Q418" s="145"/>
      <c r="R418" s="145"/>
      <c r="S418" s="145"/>
      <c r="T418" s="145"/>
      <c r="U418" s="145"/>
      <c r="V418" s="145"/>
      <c r="W418" s="145"/>
      <c r="X418" s="145"/>
      <c r="Y418" s="145"/>
    </row>
    <row r="419" spans="1:25" ht="15">
      <c r="A419" s="157"/>
      <c r="B419" s="158"/>
      <c r="C419" s="158"/>
      <c r="D419" s="158"/>
      <c r="E419" s="158"/>
      <c r="F419" s="158"/>
      <c r="G419" s="158"/>
      <c r="H419" s="158"/>
      <c r="I419" s="158"/>
      <c r="J419" s="157"/>
      <c r="K419" s="157"/>
      <c r="L419" s="145"/>
      <c r="M419" s="145"/>
      <c r="N419" s="145"/>
      <c r="O419" s="145"/>
      <c r="P419" s="145"/>
      <c r="Q419" s="145"/>
      <c r="R419" s="145"/>
      <c r="S419" s="145"/>
      <c r="T419" s="145"/>
      <c r="U419" s="145"/>
      <c r="V419" s="145"/>
      <c r="W419" s="145"/>
      <c r="X419" s="145"/>
      <c r="Y419" s="145"/>
    </row>
    <row r="420" spans="1:25" ht="15">
      <c r="A420" s="157"/>
      <c r="B420" s="158"/>
      <c r="C420" s="158"/>
      <c r="D420" s="158"/>
      <c r="E420" s="158"/>
      <c r="F420" s="158"/>
      <c r="G420" s="158"/>
      <c r="H420" s="158"/>
      <c r="I420" s="158"/>
      <c r="J420" s="157"/>
      <c r="K420" s="157"/>
      <c r="L420" s="145"/>
      <c r="M420" s="145"/>
      <c r="N420" s="145"/>
      <c r="O420" s="145"/>
      <c r="P420" s="145"/>
      <c r="Q420" s="145"/>
      <c r="R420" s="145"/>
      <c r="S420" s="145"/>
      <c r="T420" s="145"/>
      <c r="U420" s="145"/>
      <c r="V420" s="145"/>
      <c r="W420" s="145"/>
      <c r="X420" s="145"/>
      <c r="Y420" s="145"/>
    </row>
    <row r="421" spans="1:25" ht="15">
      <c r="A421" s="157"/>
      <c r="B421" s="158"/>
      <c r="C421" s="158"/>
      <c r="D421" s="158"/>
      <c r="E421" s="158"/>
      <c r="F421" s="158"/>
      <c r="G421" s="158"/>
      <c r="H421" s="158"/>
      <c r="I421" s="158"/>
      <c r="J421" s="157"/>
      <c r="K421" s="157"/>
      <c r="L421" s="145"/>
      <c r="M421" s="145"/>
      <c r="N421" s="145"/>
      <c r="O421" s="145"/>
      <c r="P421" s="145"/>
      <c r="Q421" s="145"/>
      <c r="R421" s="145"/>
      <c r="S421" s="145"/>
      <c r="T421" s="145"/>
      <c r="U421" s="145"/>
      <c r="V421" s="145"/>
      <c r="W421" s="145"/>
      <c r="X421" s="145"/>
      <c r="Y421" s="145"/>
    </row>
    <row r="422" spans="1:25" ht="15">
      <c r="A422" s="157"/>
      <c r="B422" s="158"/>
      <c r="C422" s="158"/>
      <c r="D422" s="158"/>
      <c r="E422" s="158"/>
      <c r="F422" s="158"/>
      <c r="G422" s="158"/>
      <c r="H422" s="158"/>
      <c r="I422" s="158"/>
      <c r="J422" s="157"/>
      <c r="K422" s="157"/>
      <c r="L422" s="145"/>
      <c r="M422" s="145"/>
      <c r="N422" s="145"/>
      <c r="O422" s="145"/>
      <c r="P422" s="145"/>
      <c r="Q422" s="145"/>
      <c r="R422" s="145"/>
      <c r="S422" s="145"/>
      <c r="T422" s="145"/>
      <c r="U422" s="145"/>
      <c r="V422" s="145"/>
      <c r="W422" s="145"/>
      <c r="X422" s="145"/>
      <c r="Y422" s="145"/>
    </row>
    <row r="423" spans="1:25" ht="15">
      <c r="A423" s="157"/>
      <c r="B423" s="158"/>
      <c r="C423" s="158"/>
      <c r="D423" s="158"/>
      <c r="E423" s="158"/>
      <c r="F423" s="158"/>
      <c r="G423" s="158"/>
      <c r="H423" s="158"/>
      <c r="I423" s="158"/>
      <c r="J423" s="157"/>
      <c r="K423" s="157"/>
      <c r="L423" s="145"/>
      <c r="M423" s="145"/>
      <c r="N423" s="145"/>
      <c r="O423" s="145"/>
      <c r="P423" s="145"/>
      <c r="Q423" s="145"/>
      <c r="R423" s="145"/>
      <c r="S423" s="145"/>
      <c r="T423" s="145"/>
      <c r="U423" s="145"/>
      <c r="V423" s="145"/>
      <c r="W423" s="145"/>
      <c r="X423" s="145"/>
      <c r="Y423" s="145"/>
    </row>
    <row r="424" spans="1:25" ht="15">
      <c r="A424" s="157"/>
      <c r="B424" s="158"/>
      <c r="C424" s="158"/>
      <c r="D424" s="158"/>
      <c r="E424" s="158"/>
      <c r="F424" s="158"/>
      <c r="G424" s="158"/>
      <c r="H424" s="158"/>
      <c r="I424" s="158"/>
      <c r="J424" s="157"/>
      <c r="K424" s="157"/>
      <c r="L424" s="145"/>
      <c r="M424" s="145"/>
      <c r="N424" s="145"/>
      <c r="O424" s="145"/>
      <c r="P424" s="145"/>
      <c r="Q424" s="145"/>
      <c r="R424" s="145"/>
      <c r="S424" s="145"/>
      <c r="T424" s="145"/>
      <c r="U424" s="145"/>
      <c r="V424" s="145"/>
      <c r="W424" s="145"/>
      <c r="X424" s="145"/>
      <c r="Y424" s="145"/>
    </row>
    <row r="425" spans="1:25" ht="15">
      <c r="A425" s="157"/>
      <c r="B425" s="158"/>
      <c r="C425" s="158"/>
      <c r="D425" s="158"/>
      <c r="E425" s="158"/>
      <c r="F425" s="158"/>
      <c r="G425" s="158"/>
      <c r="H425" s="158"/>
      <c r="I425" s="158"/>
      <c r="J425" s="157"/>
      <c r="K425" s="157"/>
      <c r="L425" s="145"/>
      <c r="M425" s="145"/>
      <c r="N425" s="145"/>
      <c r="O425" s="145"/>
      <c r="P425" s="145"/>
      <c r="Q425" s="145"/>
      <c r="R425" s="145"/>
      <c r="S425" s="145"/>
      <c r="T425" s="145"/>
      <c r="U425" s="145"/>
      <c r="V425" s="145"/>
      <c r="W425" s="145"/>
      <c r="X425" s="145"/>
      <c r="Y425" s="145"/>
    </row>
    <row r="426" spans="1:25" ht="15">
      <c r="A426" s="157"/>
      <c r="B426" s="158"/>
      <c r="C426" s="158"/>
      <c r="D426" s="158"/>
      <c r="E426" s="158"/>
      <c r="F426" s="158"/>
      <c r="G426" s="158"/>
      <c r="H426" s="158"/>
      <c r="I426" s="158"/>
      <c r="J426" s="157"/>
      <c r="K426" s="157"/>
      <c r="L426" s="145"/>
      <c r="M426" s="145"/>
      <c r="N426" s="145"/>
      <c r="O426" s="145"/>
      <c r="P426" s="145"/>
      <c r="Q426" s="145"/>
      <c r="R426" s="145"/>
      <c r="S426" s="145"/>
      <c r="T426" s="145"/>
      <c r="U426" s="145"/>
      <c r="V426" s="145"/>
      <c r="W426" s="145"/>
      <c r="X426" s="145"/>
      <c r="Y426" s="145"/>
    </row>
    <row r="427" spans="1:25" ht="15">
      <c r="A427" s="157"/>
      <c r="B427" s="158"/>
      <c r="C427" s="158"/>
      <c r="D427" s="158"/>
      <c r="E427" s="158"/>
      <c r="F427" s="158"/>
      <c r="G427" s="158"/>
      <c r="H427" s="158"/>
      <c r="I427" s="158"/>
      <c r="J427" s="157"/>
      <c r="K427" s="157"/>
      <c r="L427" s="145"/>
      <c r="M427" s="145"/>
      <c r="N427" s="145"/>
      <c r="O427" s="145"/>
      <c r="P427" s="145"/>
      <c r="Q427" s="145"/>
      <c r="R427" s="145"/>
      <c r="S427" s="145"/>
      <c r="T427" s="145"/>
      <c r="U427" s="145"/>
      <c r="V427" s="145"/>
      <c r="W427" s="145"/>
      <c r="X427" s="145"/>
      <c r="Y427" s="145"/>
    </row>
    <row r="428" spans="1:25" ht="15">
      <c r="A428" s="157"/>
      <c r="B428" s="158"/>
      <c r="C428" s="158"/>
      <c r="D428" s="158"/>
      <c r="E428" s="158"/>
      <c r="F428" s="158"/>
      <c r="G428" s="158"/>
      <c r="H428" s="158"/>
      <c r="I428" s="158"/>
      <c r="J428" s="157"/>
      <c r="K428" s="157"/>
      <c r="L428" s="145"/>
      <c r="M428" s="145"/>
      <c r="N428" s="145"/>
      <c r="O428" s="145"/>
      <c r="P428" s="145"/>
      <c r="Q428" s="145"/>
      <c r="R428" s="145"/>
      <c r="S428" s="145"/>
      <c r="T428" s="145"/>
      <c r="U428" s="145"/>
      <c r="V428" s="145"/>
      <c r="W428" s="145"/>
      <c r="X428" s="145"/>
      <c r="Y428" s="145"/>
    </row>
    <row r="429" spans="1:25" ht="15">
      <c r="A429" s="157"/>
      <c r="B429" s="158"/>
      <c r="C429" s="158"/>
      <c r="D429" s="158"/>
      <c r="E429" s="158"/>
      <c r="F429" s="158"/>
      <c r="G429" s="158"/>
      <c r="H429" s="158"/>
      <c r="I429" s="158"/>
      <c r="J429" s="157"/>
      <c r="K429" s="157"/>
      <c r="L429" s="145"/>
      <c r="M429" s="145"/>
      <c r="N429" s="145"/>
      <c r="O429" s="145"/>
      <c r="P429" s="145"/>
      <c r="Q429" s="145"/>
      <c r="R429" s="145"/>
      <c r="S429" s="145"/>
      <c r="T429" s="145"/>
      <c r="U429" s="145"/>
      <c r="V429" s="145"/>
      <c r="W429" s="145"/>
      <c r="X429" s="145"/>
      <c r="Y429" s="145"/>
    </row>
    <row r="430" spans="1:25" ht="15">
      <c r="A430" s="157"/>
      <c r="B430" s="158"/>
      <c r="C430" s="158"/>
      <c r="D430" s="158"/>
      <c r="E430" s="158"/>
      <c r="F430" s="158"/>
      <c r="G430" s="158"/>
      <c r="H430" s="158"/>
      <c r="I430" s="158"/>
      <c r="J430" s="157"/>
      <c r="K430" s="157"/>
      <c r="L430" s="145"/>
      <c r="M430" s="145"/>
      <c r="N430" s="145"/>
      <c r="O430" s="145"/>
      <c r="P430" s="145"/>
      <c r="Q430" s="145"/>
      <c r="R430" s="145"/>
      <c r="S430" s="145"/>
      <c r="T430" s="145"/>
      <c r="U430" s="145"/>
      <c r="V430" s="145"/>
      <c r="W430" s="145"/>
      <c r="X430" s="145"/>
      <c r="Y430" s="145"/>
    </row>
    <row r="431" spans="1:25" ht="15">
      <c r="A431" s="157"/>
      <c r="B431" s="158"/>
      <c r="C431" s="158"/>
      <c r="D431" s="158"/>
      <c r="E431" s="158"/>
      <c r="F431" s="158"/>
      <c r="G431" s="158"/>
      <c r="H431" s="158"/>
      <c r="I431" s="158"/>
      <c r="J431" s="157"/>
      <c r="K431" s="157"/>
      <c r="L431" s="145"/>
      <c r="M431" s="145"/>
      <c r="N431" s="145"/>
      <c r="O431" s="145"/>
      <c r="P431" s="145"/>
      <c r="Q431" s="145"/>
      <c r="R431" s="145"/>
      <c r="S431" s="145"/>
      <c r="T431" s="145"/>
      <c r="U431" s="145"/>
      <c r="V431" s="145"/>
      <c r="W431" s="145"/>
      <c r="X431" s="145"/>
      <c r="Y431" s="145"/>
    </row>
    <row r="432" spans="1:25" ht="15">
      <c r="A432" s="157"/>
      <c r="B432" s="158"/>
      <c r="C432" s="158"/>
      <c r="D432" s="158"/>
      <c r="E432" s="158"/>
      <c r="F432" s="158"/>
      <c r="G432" s="158"/>
      <c r="H432" s="158"/>
      <c r="I432" s="158"/>
      <c r="J432" s="157"/>
      <c r="K432" s="157"/>
      <c r="L432" s="145"/>
      <c r="M432" s="145"/>
      <c r="N432" s="145"/>
      <c r="O432" s="145"/>
      <c r="P432" s="145"/>
      <c r="Q432" s="145"/>
      <c r="R432" s="145"/>
      <c r="S432" s="145"/>
      <c r="T432" s="145"/>
      <c r="U432" s="145"/>
      <c r="V432" s="145"/>
      <c r="W432" s="145"/>
      <c r="X432" s="145"/>
      <c r="Y432" s="145"/>
    </row>
    <row r="433" spans="1:25" ht="15">
      <c r="A433" s="157"/>
      <c r="B433" s="158"/>
      <c r="C433" s="158"/>
      <c r="D433" s="158"/>
      <c r="E433" s="158"/>
      <c r="F433" s="158"/>
      <c r="G433" s="158"/>
      <c r="H433" s="158"/>
      <c r="I433" s="158"/>
      <c r="J433" s="157"/>
      <c r="K433" s="157"/>
      <c r="L433" s="145"/>
      <c r="M433" s="145"/>
      <c r="N433" s="145"/>
      <c r="O433" s="145"/>
      <c r="P433" s="145"/>
      <c r="Q433" s="145"/>
      <c r="R433" s="145"/>
      <c r="S433" s="145"/>
      <c r="T433" s="145"/>
      <c r="U433" s="145"/>
      <c r="V433" s="145"/>
      <c r="W433" s="145"/>
      <c r="X433" s="145"/>
      <c r="Y433" s="145"/>
    </row>
    <row r="434" spans="1:25" ht="15">
      <c r="A434" s="157"/>
      <c r="B434" s="158"/>
      <c r="C434" s="158"/>
      <c r="D434" s="158"/>
      <c r="E434" s="158"/>
      <c r="F434" s="158"/>
      <c r="G434" s="158"/>
      <c r="H434" s="158"/>
      <c r="I434" s="158"/>
      <c r="J434" s="157"/>
      <c r="K434" s="157"/>
      <c r="L434" s="145"/>
      <c r="M434" s="145"/>
      <c r="N434" s="145"/>
      <c r="O434" s="145"/>
      <c r="P434" s="145"/>
      <c r="Q434" s="145"/>
      <c r="R434" s="145"/>
      <c r="S434" s="145"/>
      <c r="T434" s="145"/>
      <c r="U434" s="145"/>
      <c r="V434" s="145"/>
      <c r="W434" s="145"/>
      <c r="X434" s="145"/>
      <c r="Y434" s="145"/>
    </row>
    <row r="435" spans="1:25" ht="15">
      <c r="A435" s="157"/>
      <c r="B435" s="158"/>
      <c r="C435" s="158"/>
      <c r="D435" s="158"/>
      <c r="E435" s="158"/>
      <c r="F435" s="158"/>
      <c r="G435" s="158"/>
      <c r="H435" s="158"/>
      <c r="I435" s="158"/>
      <c r="J435" s="157"/>
      <c r="K435" s="157"/>
      <c r="L435" s="145"/>
      <c r="M435" s="145"/>
      <c r="N435" s="145"/>
      <c r="O435" s="145"/>
      <c r="P435" s="145"/>
      <c r="Q435" s="145"/>
      <c r="R435" s="145"/>
      <c r="S435" s="145"/>
      <c r="T435" s="145"/>
      <c r="U435" s="145"/>
      <c r="V435" s="145"/>
      <c r="W435" s="145"/>
      <c r="X435" s="145"/>
      <c r="Y435" s="145"/>
    </row>
    <row r="436" spans="1:25" ht="15">
      <c r="A436" s="157"/>
      <c r="B436" s="158"/>
      <c r="C436" s="158"/>
      <c r="D436" s="158"/>
      <c r="E436" s="158"/>
      <c r="F436" s="158"/>
      <c r="G436" s="158"/>
      <c r="H436" s="158"/>
      <c r="I436" s="158"/>
      <c r="J436" s="157"/>
      <c r="K436" s="157"/>
      <c r="L436" s="145"/>
      <c r="M436" s="145"/>
      <c r="N436" s="145"/>
      <c r="O436" s="145"/>
      <c r="P436" s="145"/>
      <c r="Q436" s="145"/>
      <c r="R436" s="145"/>
      <c r="S436" s="145"/>
      <c r="T436" s="145"/>
      <c r="U436" s="145"/>
      <c r="V436" s="145"/>
      <c r="W436" s="145"/>
      <c r="X436" s="145"/>
      <c r="Y436" s="145"/>
    </row>
    <row r="437" spans="1:25" ht="15">
      <c r="A437" s="157"/>
      <c r="B437" s="158"/>
      <c r="C437" s="158"/>
      <c r="D437" s="158"/>
      <c r="E437" s="158"/>
      <c r="F437" s="158"/>
      <c r="G437" s="158"/>
      <c r="H437" s="158"/>
      <c r="I437" s="158"/>
      <c r="J437" s="157"/>
      <c r="K437" s="157"/>
      <c r="L437" s="145"/>
      <c r="M437" s="145"/>
      <c r="N437" s="145"/>
      <c r="O437" s="145"/>
      <c r="P437" s="145"/>
      <c r="Q437" s="145"/>
      <c r="R437" s="145"/>
      <c r="S437" s="145"/>
      <c r="T437" s="145"/>
      <c r="U437" s="145"/>
      <c r="V437" s="145"/>
      <c r="W437" s="145"/>
      <c r="X437" s="145"/>
      <c r="Y437" s="145"/>
    </row>
    <row r="438" spans="1:25" ht="15">
      <c r="A438" s="157"/>
      <c r="B438" s="158"/>
      <c r="C438" s="158"/>
      <c r="D438" s="158"/>
      <c r="E438" s="158"/>
      <c r="F438" s="158"/>
      <c r="G438" s="158"/>
      <c r="H438" s="158"/>
      <c r="I438" s="158"/>
      <c r="J438" s="157"/>
      <c r="K438" s="157"/>
      <c r="L438" s="145"/>
      <c r="M438" s="145"/>
      <c r="N438" s="145"/>
      <c r="O438" s="145"/>
      <c r="P438" s="145"/>
      <c r="Q438" s="145"/>
      <c r="R438" s="145"/>
      <c r="S438" s="145"/>
      <c r="T438" s="145"/>
      <c r="U438" s="145"/>
      <c r="V438" s="145"/>
      <c r="W438" s="145"/>
      <c r="X438" s="145"/>
      <c r="Y438" s="145"/>
    </row>
    <row r="439" spans="1:25" ht="15">
      <c r="A439" s="157"/>
      <c r="B439" s="158"/>
      <c r="C439" s="158"/>
      <c r="D439" s="158"/>
      <c r="E439" s="158"/>
      <c r="F439" s="158"/>
      <c r="G439" s="158"/>
      <c r="H439" s="158"/>
      <c r="I439" s="158"/>
      <c r="J439" s="157"/>
      <c r="K439" s="157"/>
      <c r="L439" s="145"/>
      <c r="M439" s="145"/>
      <c r="N439" s="145"/>
      <c r="O439" s="145"/>
      <c r="P439" s="145"/>
      <c r="Q439" s="145"/>
      <c r="R439" s="145"/>
      <c r="S439" s="145"/>
      <c r="T439" s="145"/>
      <c r="U439" s="145"/>
      <c r="V439" s="145"/>
      <c r="W439" s="145"/>
      <c r="X439" s="145"/>
      <c r="Y439" s="145"/>
    </row>
    <row r="440" spans="1:25" ht="15">
      <c r="A440" s="157"/>
      <c r="B440" s="158"/>
      <c r="C440" s="158"/>
      <c r="D440" s="158"/>
      <c r="E440" s="158"/>
      <c r="F440" s="158"/>
      <c r="G440" s="158"/>
      <c r="H440" s="158"/>
      <c r="I440" s="158"/>
      <c r="J440" s="157"/>
      <c r="K440" s="157"/>
      <c r="L440" s="145"/>
      <c r="M440" s="145"/>
      <c r="N440" s="145"/>
      <c r="O440" s="145"/>
      <c r="P440" s="145"/>
      <c r="Q440" s="145"/>
      <c r="R440" s="145"/>
      <c r="S440" s="145"/>
      <c r="T440" s="145"/>
      <c r="U440" s="145"/>
      <c r="V440" s="145"/>
      <c r="W440" s="145"/>
      <c r="X440" s="145"/>
      <c r="Y440" s="145"/>
    </row>
    <row r="441" spans="1:25" ht="15">
      <c r="A441" s="157"/>
      <c r="B441" s="158"/>
      <c r="C441" s="158"/>
      <c r="D441" s="158"/>
      <c r="E441" s="158"/>
      <c r="F441" s="158"/>
      <c r="G441" s="158"/>
      <c r="H441" s="158"/>
      <c r="I441" s="158"/>
      <c r="J441" s="157"/>
      <c r="K441" s="157"/>
      <c r="L441" s="145"/>
      <c r="M441" s="145"/>
      <c r="N441" s="145"/>
      <c r="O441" s="145"/>
      <c r="P441" s="145"/>
      <c r="Q441" s="145"/>
      <c r="R441" s="145"/>
      <c r="S441" s="145"/>
      <c r="T441" s="145"/>
      <c r="U441" s="145"/>
      <c r="V441" s="145"/>
      <c r="W441" s="145"/>
      <c r="X441" s="145"/>
      <c r="Y441" s="145"/>
    </row>
    <row r="442" spans="1:25" ht="15">
      <c r="A442" s="157"/>
      <c r="B442" s="158"/>
      <c r="C442" s="158"/>
      <c r="D442" s="158"/>
      <c r="E442" s="158"/>
      <c r="F442" s="158"/>
      <c r="G442" s="158"/>
      <c r="H442" s="158"/>
      <c r="I442" s="158"/>
      <c r="J442" s="157"/>
      <c r="K442" s="157"/>
      <c r="L442" s="145"/>
      <c r="M442" s="145"/>
      <c r="N442" s="145"/>
      <c r="O442" s="145"/>
      <c r="P442" s="145"/>
      <c r="Q442" s="145"/>
      <c r="R442" s="145"/>
      <c r="S442" s="145"/>
      <c r="T442" s="145"/>
      <c r="U442" s="145"/>
      <c r="V442" s="145"/>
      <c r="W442" s="145"/>
      <c r="X442" s="145"/>
      <c r="Y442" s="145"/>
    </row>
    <row r="443" spans="1:25" ht="15">
      <c r="A443" s="157"/>
      <c r="B443" s="158"/>
      <c r="C443" s="158"/>
      <c r="D443" s="158"/>
      <c r="E443" s="158"/>
      <c r="F443" s="158"/>
      <c r="G443" s="158"/>
      <c r="H443" s="158"/>
      <c r="I443" s="158"/>
      <c r="J443" s="157"/>
      <c r="K443" s="157"/>
      <c r="L443" s="145"/>
      <c r="M443" s="145"/>
      <c r="N443" s="145"/>
      <c r="O443" s="145"/>
      <c r="P443" s="145"/>
      <c r="Q443" s="145"/>
      <c r="R443" s="145"/>
      <c r="S443" s="145"/>
      <c r="T443" s="145"/>
      <c r="U443" s="145"/>
      <c r="V443" s="145"/>
      <c r="W443" s="145"/>
      <c r="X443" s="145"/>
      <c r="Y443" s="145"/>
    </row>
    <row r="444" spans="1:25" ht="15">
      <c r="A444" s="157"/>
      <c r="B444" s="158"/>
      <c r="C444" s="158"/>
      <c r="D444" s="158"/>
      <c r="E444" s="158"/>
      <c r="F444" s="158"/>
      <c r="G444" s="158"/>
      <c r="H444" s="158"/>
      <c r="I444" s="158"/>
      <c r="J444" s="157"/>
      <c r="K444" s="157"/>
      <c r="L444" s="145"/>
      <c r="M444" s="145"/>
      <c r="N444" s="145"/>
      <c r="O444" s="145"/>
      <c r="P444" s="145"/>
      <c r="Q444" s="145"/>
      <c r="R444" s="145"/>
      <c r="S444" s="145"/>
      <c r="T444" s="145"/>
      <c r="U444" s="145"/>
      <c r="V444" s="145"/>
      <c r="W444" s="145"/>
      <c r="X444" s="145"/>
      <c r="Y444" s="145"/>
    </row>
    <row r="445" spans="1:25" ht="15">
      <c r="A445" s="157"/>
      <c r="B445" s="158"/>
      <c r="C445" s="158"/>
      <c r="D445" s="158"/>
      <c r="E445" s="158"/>
      <c r="F445" s="158"/>
      <c r="G445" s="158"/>
      <c r="H445" s="158"/>
      <c r="I445" s="158"/>
      <c r="J445" s="157"/>
      <c r="K445" s="157"/>
      <c r="L445" s="145"/>
      <c r="M445" s="145"/>
      <c r="N445" s="145"/>
      <c r="O445" s="145"/>
      <c r="P445" s="145"/>
      <c r="Q445" s="145"/>
      <c r="R445" s="145"/>
      <c r="S445" s="145"/>
      <c r="T445" s="145"/>
      <c r="U445" s="145"/>
      <c r="V445" s="145"/>
      <c r="W445" s="145"/>
      <c r="X445" s="145"/>
      <c r="Y445" s="145"/>
    </row>
    <row r="446" spans="1:25" ht="15">
      <c r="A446" s="157"/>
      <c r="B446" s="158"/>
      <c r="C446" s="158"/>
      <c r="D446" s="158"/>
      <c r="E446" s="158"/>
      <c r="F446" s="158"/>
      <c r="G446" s="158"/>
      <c r="H446" s="158"/>
      <c r="I446" s="158"/>
      <c r="J446" s="157"/>
      <c r="K446" s="157"/>
      <c r="L446" s="145"/>
      <c r="M446" s="145"/>
      <c r="N446" s="145"/>
      <c r="O446" s="145"/>
      <c r="P446" s="145"/>
      <c r="Q446" s="145"/>
      <c r="R446" s="145"/>
      <c r="S446" s="145"/>
      <c r="T446" s="145"/>
      <c r="U446" s="145"/>
      <c r="V446" s="145"/>
      <c r="W446" s="145"/>
      <c r="X446" s="145"/>
      <c r="Y446" s="145"/>
    </row>
    <row r="447" spans="1:25" ht="15">
      <c r="A447" s="157"/>
      <c r="B447" s="158"/>
      <c r="C447" s="158"/>
      <c r="D447" s="158"/>
      <c r="E447" s="158"/>
      <c r="F447" s="158"/>
      <c r="G447" s="158"/>
      <c r="H447" s="158"/>
      <c r="I447" s="158"/>
      <c r="J447" s="157"/>
      <c r="K447" s="157"/>
      <c r="L447" s="145"/>
      <c r="M447" s="145"/>
      <c r="N447" s="145"/>
      <c r="O447" s="145"/>
      <c r="P447" s="145"/>
      <c r="Q447" s="145"/>
      <c r="R447" s="145"/>
      <c r="S447" s="145"/>
      <c r="T447" s="145"/>
      <c r="U447" s="145"/>
      <c r="V447" s="145"/>
      <c r="W447" s="145"/>
      <c r="X447" s="145"/>
      <c r="Y447" s="145"/>
    </row>
    <row r="448" spans="1:25" ht="15">
      <c r="A448" s="157"/>
      <c r="B448" s="158"/>
      <c r="C448" s="158"/>
      <c r="D448" s="158"/>
      <c r="E448" s="158"/>
      <c r="F448" s="158"/>
      <c r="G448" s="158"/>
      <c r="H448" s="158"/>
      <c r="I448" s="158"/>
      <c r="J448" s="157"/>
      <c r="K448" s="157"/>
      <c r="L448" s="145"/>
      <c r="M448" s="145"/>
      <c r="N448" s="145"/>
      <c r="O448" s="145"/>
      <c r="P448" s="145"/>
      <c r="Q448" s="145"/>
      <c r="R448" s="145"/>
      <c r="S448" s="145"/>
      <c r="T448" s="145"/>
      <c r="U448" s="145"/>
      <c r="V448" s="145"/>
      <c r="W448" s="145"/>
      <c r="X448" s="145"/>
      <c r="Y448" s="145"/>
    </row>
    <row r="449" spans="1:25" ht="15">
      <c r="A449" s="157"/>
      <c r="B449" s="158"/>
      <c r="C449" s="158"/>
      <c r="D449" s="158"/>
      <c r="E449" s="158"/>
      <c r="F449" s="158"/>
      <c r="G449" s="158"/>
      <c r="H449" s="158"/>
      <c r="I449" s="158"/>
      <c r="J449" s="157"/>
      <c r="K449" s="157"/>
      <c r="L449" s="145"/>
      <c r="M449" s="145"/>
      <c r="N449" s="145"/>
      <c r="O449" s="145"/>
      <c r="P449" s="145"/>
      <c r="Q449" s="145"/>
      <c r="R449" s="145"/>
      <c r="S449" s="145"/>
      <c r="T449" s="145"/>
      <c r="U449" s="145"/>
      <c r="V449" s="145"/>
      <c r="W449" s="145"/>
      <c r="X449" s="145"/>
      <c r="Y449" s="145"/>
    </row>
    <row r="450" spans="1:25" ht="15">
      <c r="A450" s="157"/>
      <c r="B450" s="158"/>
      <c r="C450" s="158"/>
      <c r="D450" s="158"/>
      <c r="E450" s="158"/>
      <c r="F450" s="158"/>
      <c r="G450" s="158"/>
      <c r="H450" s="158"/>
      <c r="I450" s="158"/>
      <c r="J450" s="157"/>
      <c r="K450" s="157"/>
      <c r="L450" s="145"/>
      <c r="M450" s="145"/>
      <c r="N450" s="145"/>
      <c r="O450" s="145"/>
      <c r="P450" s="145"/>
      <c r="Q450" s="145"/>
      <c r="R450" s="145"/>
      <c r="S450" s="145"/>
      <c r="T450" s="145"/>
      <c r="U450" s="145"/>
      <c r="V450" s="145"/>
      <c r="W450" s="145"/>
      <c r="X450" s="145"/>
      <c r="Y450" s="145"/>
    </row>
    <row r="451" spans="1:25" ht="15">
      <c r="A451" s="157"/>
      <c r="B451" s="158"/>
      <c r="C451" s="158"/>
      <c r="D451" s="158"/>
      <c r="E451" s="158"/>
      <c r="F451" s="158"/>
      <c r="G451" s="158"/>
      <c r="H451" s="158"/>
      <c r="I451" s="158"/>
      <c r="J451" s="157"/>
      <c r="K451" s="157"/>
      <c r="L451" s="145"/>
      <c r="M451" s="145"/>
      <c r="N451" s="145"/>
      <c r="O451" s="145"/>
      <c r="P451" s="145"/>
      <c r="Q451" s="145"/>
      <c r="R451" s="145"/>
      <c r="S451" s="145"/>
      <c r="T451" s="145"/>
      <c r="U451" s="145"/>
      <c r="V451" s="145"/>
      <c r="W451" s="145"/>
      <c r="X451" s="145"/>
      <c r="Y451" s="145"/>
    </row>
    <row r="452" spans="1:25" ht="15">
      <c r="A452" s="157"/>
      <c r="B452" s="158"/>
      <c r="C452" s="158"/>
      <c r="D452" s="158"/>
      <c r="E452" s="158"/>
      <c r="F452" s="158"/>
      <c r="G452" s="158"/>
      <c r="H452" s="158"/>
      <c r="I452" s="158"/>
      <c r="J452" s="157"/>
      <c r="K452" s="157"/>
      <c r="L452" s="145"/>
      <c r="M452" s="145"/>
      <c r="N452" s="145"/>
      <c r="O452" s="145"/>
      <c r="P452" s="145"/>
      <c r="Q452" s="145"/>
      <c r="R452" s="145"/>
      <c r="S452" s="145"/>
      <c r="T452" s="145"/>
      <c r="U452" s="145"/>
      <c r="V452" s="145"/>
      <c r="W452" s="145"/>
      <c r="X452" s="145"/>
      <c r="Y452" s="145"/>
    </row>
    <row r="453" spans="1:25" ht="15">
      <c r="A453" s="157"/>
      <c r="B453" s="158"/>
      <c r="C453" s="158"/>
      <c r="D453" s="158"/>
      <c r="E453" s="158"/>
      <c r="F453" s="158"/>
      <c r="G453" s="158"/>
      <c r="H453" s="158"/>
      <c r="I453" s="158"/>
      <c r="J453" s="157"/>
      <c r="K453" s="157"/>
      <c r="L453" s="145"/>
      <c r="M453" s="145"/>
      <c r="N453" s="145"/>
      <c r="O453" s="145"/>
      <c r="P453" s="145"/>
      <c r="Q453" s="145"/>
      <c r="R453" s="145"/>
      <c r="S453" s="145"/>
      <c r="T453" s="145"/>
      <c r="U453" s="145"/>
      <c r="V453" s="145"/>
      <c r="W453" s="145"/>
      <c r="X453" s="145"/>
      <c r="Y453" s="145"/>
    </row>
    <row r="454" spans="1:25" ht="15">
      <c r="A454" s="157"/>
      <c r="B454" s="158"/>
      <c r="C454" s="158"/>
      <c r="D454" s="158"/>
      <c r="E454" s="158"/>
      <c r="F454" s="158"/>
      <c r="G454" s="158"/>
      <c r="H454" s="158"/>
      <c r="I454" s="158"/>
      <c r="J454" s="157"/>
      <c r="K454" s="157"/>
      <c r="L454" s="145"/>
      <c r="M454" s="145"/>
      <c r="N454" s="145"/>
      <c r="O454" s="145"/>
      <c r="P454" s="145"/>
      <c r="Q454" s="145"/>
      <c r="R454" s="145"/>
      <c r="S454" s="145"/>
      <c r="T454" s="145"/>
      <c r="U454" s="145"/>
      <c r="V454" s="145"/>
      <c r="W454" s="145"/>
      <c r="X454" s="145"/>
      <c r="Y454" s="145"/>
    </row>
    <row r="455" spans="1:25" ht="15">
      <c r="A455" s="157"/>
      <c r="B455" s="158"/>
      <c r="C455" s="158"/>
      <c r="D455" s="158"/>
      <c r="E455" s="158"/>
      <c r="F455" s="158"/>
      <c r="G455" s="158"/>
      <c r="H455" s="158"/>
      <c r="I455" s="158"/>
      <c r="J455" s="157"/>
      <c r="K455" s="157"/>
      <c r="L455" s="145"/>
      <c r="M455" s="145"/>
      <c r="N455" s="145"/>
      <c r="O455" s="145"/>
      <c r="P455" s="145"/>
      <c r="Q455" s="145"/>
      <c r="R455" s="145"/>
      <c r="S455" s="145"/>
      <c r="T455" s="145"/>
      <c r="U455" s="145"/>
      <c r="V455" s="145"/>
      <c r="W455" s="145"/>
      <c r="X455" s="145"/>
      <c r="Y455" s="145"/>
    </row>
    <row r="456" spans="1:25" ht="15">
      <c r="A456" s="157"/>
      <c r="B456" s="158"/>
      <c r="C456" s="158"/>
      <c r="D456" s="158"/>
      <c r="E456" s="158"/>
      <c r="F456" s="158"/>
      <c r="G456" s="158"/>
      <c r="H456" s="158"/>
      <c r="I456" s="158"/>
      <c r="J456" s="157"/>
      <c r="K456" s="157"/>
      <c r="L456" s="145"/>
      <c r="M456" s="145"/>
      <c r="N456" s="145"/>
      <c r="O456" s="145"/>
      <c r="P456" s="145"/>
      <c r="Q456" s="145"/>
      <c r="R456" s="145"/>
      <c r="S456" s="145"/>
      <c r="T456" s="145"/>
      <c r="U456" s="145"/>
      <c r="V456" s="145"/>
      <c r="W456" s="145"/>
      <c r="X456" s="145"/>
      <c r="Y456" s="145"/>
    </row>
    <row r="457" spans="1:25" ht="15">
      <c r="A457" s="157"/>
      <c r="B457" s="158"/>
      <c r="C457" s="158"/>
      <c r="D457" s="158"/>
      <c r="E457" s="158"/>
      <c r="F457" s="158"/>
      <c r="G457" s="158"/>
      <c r="H457" s="158"/>
      <c r="I457" s="158"/>
      <c r="J457" s="157"/>
      <c r="K457" s="157"/>
      <c r="L457" s="145"/>
      <c r="M457" s="145"/>
      <c r="N457" s="145"/>
      <c r="O457" s="145"/>
      <c r="P457" s="145"/>
      <c r="Q457" s="145"/>
      <c r="R457" s="145"/>
      <c r="S457" s="145"/>
      <c r="T457" s="145"/>
      <c r="U457" s="145"/>
      <c r="V457" s="145"/>
      <c r="W457" s="145"/>
      <c r="X457" s="145"/>
      <c r="Y457" s="145"/>
    </row>
    <row r="458" spans="1:25" ht="15">
      <c r="A458" s="157"/>
      <c r="B458" s="158"/>
      <c r="C458" s="158"/>
      <c r="D458" s="158"/>
      <c r="E458" s="158"/>
      <c r="F458" s="158"/>
      <c r="G458" s="158"/>
      <c r="H458" s="158"/>
      <c r="I458" s="158"/>
      <c r="J458" s="157"/>
      <c r="K458" s="157"/>
      <c r="L458" s="145"/>
      <c r="M458" s="145"/>
      <c r="N458" s="145"/>
      <c r="O458" s="145"/>
      <c r="P458" s="145"/>
      <c r="Q458" s="145"/>
      <c r="R458" s="145"/>
      <c r="S458" s="145"/>
      <c r="T458" s="145"/>
      <c r="U458" s="145"/>
      <c r="V458" s="145"/>
      <c r="W458" s="145"/>
      <c r="X458" s="145"/>
      <c r="Y458" s="145"/>
    </row>
    <row r="459" spans="1:25" ht="15">
      <c r="A459" s="157"/>
      <c r="B459" s="158"/>
      <c r="C459" s="158"/>
      <c r="D459" s="158"/>
      <c r="E459" s="158"/>
      <c r="F459" s="158"/>
      <c r="G459" s="158"/>
      <c r="H459" s="158"/>
      <c r="I459" s="158"/>
      <c r="J459" s="157"/>
      <c r="K459" s="157"/>
      <c r="L459" s="145"/>
      <c r="M459" s="145"/>
      <c r="N459" s="145"/>
      <c r="O459" s="145"/>
      <c r="P459" s="145"/>
      <c r="Q459" s="145"/>
      <c r="R459" s="145"/>
      <c r="S459" s="145"/>
      <c r="T459" s="145"/>
      <c r="U459" s="145"/>
      <c r="V459" s="145"/>
      <c r="W459" s="145"/>
      <c r="X459" s="145"/>
      <c r="Y459" s="145"/>
    </row>
    <row r="460" spans="1:25" ht="15">
      <c r="A460" s="157"/>
      <c r="B460" s="158"/>
      <c r="C460" s="158"/>
      <c r="D460" s="158"/>
      <c r="E460" s="158"/>
      <c r="F460" s="158"/>
      <c r="G460" s="158"/>
      <c r="H460" s="158"/>
      <c r="I460" s="158"/>
      <c r="J460" s="157"/>
      <c r="K460" s="157"/>
      <c r="L460" s="145"/>
      <c r="M460" s="145"/>
      <c r="N460" s="145"/>
      <c r="O460" s="145"/>
      <c r="P460" s="145"/>
      <c r="Q460" s="145"/>
      <c r="R460" s="145"/>
      <c r="S460" s="145"/>
      <c r="T460" s="145"/>
      <c r="U460" s="145"/>
      <c r="V460" s="145"/>
      <c r="W460" s="145"/>
      <c r="X460" s="145"/>
      <c r="Y460" s="145"/>
    </row>
    <row r="461" spans="1:25" ht="15">
      <c r="A461" s="157"/>
      <c r="B461" s="158"/>
      <c r="C461" s="158"/>
      <c r="D461" s="158"/>
      <c r="E461" s="158"/>
      <c r="F461" s="158"/>
      <c r="G461" s="158"/>
      <c r="H461" s="158"/>
      <c r="I461" s="158"/>
      <c r="J461" s="157"/>
      <c r="K461" s="157"/>
      <c r="L461" s="145"/>
      <c r="M461" s="145"/>
      <c r="N461" s="145"/>
      <c r="O461" s="145"/>
      <c r="P461" s="145"/>
      <c r="Q461" s="145"/>
      <c r="R461" s="145"/>
      <c r="S461" s="145"/>
      <c r="T461" s="145"/>
      <c r="U461" s="145"/>
      <c r="V461" s="145"/>
      <c r="W461" s="145"/>
      <c r="X461" s="145"/>
      <c r="Y461" s="145"/>
    </row>
    <row r="462" spans="1:25" ht="15">
      <c r="A462" s="157"/>
      <c r="B462" s="158"/>
      <c r="C462" s="158"/>
      <c r="D462" s="158"/>
      <c r="E462" s="158"/>
      <c r="F462" s="158"/>
      <c r="G462" s="158"/>
      <c r="H462" s="158"/>
      <c r="I462" s="158"/>
      <c r="J462" s="157"/>
      <c r="K462" s="157"/>
      <c r="L462" s="145"/>
      <c r="M462" s="145"/>
      <c r="N462" s="145"/>
      <c r="O462" s="145"/>
      <c r="P462" s="145"/>
      <c r="Q462" s="145"/>
      <c r="R462" s="145"/>
      <c r="S462" s="145"/>
      <c r="T462" s="145"/>
      <c r="U462" s="145"/>
      <c r="V462" s="145"/>
      <c r="W462" s="145"/>
      <c r="X462" s="145"/>
      <c r="Y462" s="145"/>
    </row>
    <row r="463" spans="1:25" ht="15">
      <c r="A463" s="157"/>
      <c r="B463" s="158"/>
      <c r="C463" s="158"/>
      <c r="D463" s="158"/>
      <c r="E463" s="158"/>
      <c r="F463" s="158"/>
      <c r="G463" s="158"/>
      <c r="H463" s="158"/>
      <c r="I463" s="158"/>
      <c r="J463" s="157"/>
      <c r="K463" s="157"/>
      <c r="L463" s="145"/>
      <c r="M463" s="145"/>
      <c r="N463" s="145"/>
      <c r="O463" s="145"/>
      <c r="P463" s="145"/>
      <c r="Q463" s="145"/>
      <c r="R463" s="145"/>
      <c r="S463" s="145"/>
      <c r="T463" s="145"/>
      <c r="U463" s="145"/>
      <c r="V463" s="145"/>
      <c r="W463" s="145"/>
      <c r="X463" s="145"/>
      <c r="Y463" s="145"/>
    </row>
    <row r="464" spans="1:25" ht="15">
      <c r="A464" s="157"/>
      <c r="B464" s="158"/>
      <c r="C464" s="158"/>
      <c r="D464" s="158"/>
      <c r="E464" s="158"/>
      <c r="F464" s="158"/>
      <c r="G464" s="158"/>
      <c r="H464" s="158"/>
      <c r="I464" s="158"/>
      <c r="J464" s="157"/>
      <c r="K464" s="157"/>
      <c r="L464" s="145"/>
      <c r="M464" s="145"/>
      <c r="N464" s="145"/>
      <c r="O464" s="145"/>
      <c r="P464" s="145"/>
      <c r="Q464" s="145"/>
      <c r="R464" s="145"/>
      <c r="S464" s="145"/>
      <c r="T464" s="145"/>
      <c r="U464" s="145"/>
      <c r="V464" s="145"/>
      <c r="W464" s="145"/>
      <c r="X464" s="145"/>
      <c r="Y464" s="145"/>
    </row>
    <row r="465" spans="1:25" ht="15">
      <c r="A465" s="157"/>
      <c r="B465" s="158"/>
      <c r="C465" s="158"/>
      <c r="D465" s="158"/>
      <c r="E465" s="158"/>
      <c r="F465" s="158"/>
      <c r="G465" s="158"/>
      <c r="H465" s="158"/>
      <c r="I465" s="158"/>
      <c r="J465" s="157"/>
      <c r="K465" s="157"/>
      <c r="L465" s="145"/>
      <c r="M465" s="145"/>
      <c r="N465" s="145"/>
      <c r="O465" s="145"/>
      <c r="P465" s="145"/>
      <c r="Q465" s="145"/>
      <c r="R465" s="145"/>
      <c r="S465" s="145"/>
      <c r="T465" s="145"/>
      <c r="U465" s="145"/>
      <c r="V465" s="145"/>
      <c r="W465" s="145"/>
      <c r="X465" s="145"/>
      <c r="Y465" s="145"/>
    </row>
    <row r="466" spans="1:25" ht="15">
      <c r="A466" s="157"/>
      <c r="B466" s="158"/>
      <c r="C466" s="158"/>
      <c r="D466" s="158"/>
      <c r="E466" s="158"/>
      <c r="F466" s="158"/>
      <c r="G466" s="158"/>
      <c r="H466" s="158"/>
      <c r="I466" s="158"/>
      <c r="J466" s="157"/>
      <c r="K466" s="157"/>
      <c r="L466" s="145"/>
      <c r="M466" s="145"/>
      <c r="N466" s="145"/>
      <c r="O466" s="145"/>
      <c r="P466" s="145"/>
      <c r="Q466" s="145"/>
      <c r="R466" s="145"/>
      <c r="S466" s="145"/>
      <c r="T466" s="145"/>
      <c r="U466" s="145"/>
      <c r="V466" s="145"/>
      <c r="W466" s="145"/>
      <c r="X466" s="145"/>
      <c r="Y466" s="145"/>
    </row>
    <row r="467" spans="1:25" ht="15">
      <c r="A467" s="157"/>
      <c r="B467" s="158"/>
      <c r="C467" s="158"/>
      <c r="D467" s="158"/>
      <c r="E467" s="158"/>
      <c r="F467" s="158"/>
      <c r="G467" s="158"/>
      <c r="H467" s="158"/>
      <c r="I467" s="158"/>
      <c r="J467" s="157"/>
      <c r="K467" s="157"/>
      <c r="L467" s="145"/>
      <c r="M467" s="145"/>
      <c r="N467" s="145"/>
      <c r="O467" s="145"/>
      <c r="P467" s="145"/>
      <c r="Q467" s="145"/>
      <c r="R467" s="145"/>
      <c r="S467" s="145"/>
      <c r="T467" s="145"/>
      <c r="U467" s="145"/>
      <c r="V467" s="145"/>
      <c r="W467" s="145"/>
      <c r="X467" s="145"/>
      <c r="Y467" s="145"/>
    </row>
    <row r="468" spans="1:25" ht="15">
      <c r="A468" s="157"/>
      <c r="B468" s="158"/>
      <c r="C468" s="158"/>
      <c r="D468" s="158"/>
      <c r="E468" s="158"/>
      <c r="F468" s="158"/>
      <c r="G468" s="158"/>
      <c r="H468" s="158"/>
      <c r="I468" s="158"/>
      <c r="J468" s="157"/>
      <c r="K468" s="157"/>
      <c r="L468" s="145"/>
      <c r="M468" s="145"/>
      <c r="N468" s="145"/>
      <c r="O468" s="145"/>
      <c r="P468" s="145"/>
      <c r="Q468" s="145"/>
      <c r="R468" s="145"/>
      <c r="S468" s="145"/>
      <c r="T468" s="145"/>
      <c r="U468" s="145"/>
      <c r="V468" s="145"/>
      <c r="W468" s="145"/>
      <c r="X468" s="145"/>
      <c r="Y468" s="145"/>
    </row>
    <row r="469" spans="1:25" ht="15">
      <c r="A469" s="157"/>
      <c r="B469" s="158"/>
      <c r="C469" s="158"/>
      <c r="D469" s="158"/>
      <c r="E469" s="158"/>
      <c r="F469" s="158"/>
      <c r="G469" s="158"/>
      <c r="H469" s="158"/>
      <c r="I469" s="158"/>
      <c r="J469" s="157"/>
      <c r="K469" s="157"/>
      <c r="L469" s="145"/>
      <c r="M469" s="145"/>
      <c r="N469" s="145"/>
      <c r="O469" s="145"/>
      <c r="P469" s="145"/>
      <c r="Q469" s="145"/>
      <c r="R469" s="145"/>
      <c r="S469" s="145"/>
      <c r="T469" s="145"/>
      <c r="U469" s="145"/>
      <c r="V469" s="145"/>
      <c r="W469" s="145"/>
      <c r="X469" s="145"/>
      <c r="Y469" s="145"/>
    </row>
    <row r="470" spans="1:25" ht="15">
      <c r="A470" s="157"/>
      <c r="B470" s="158"/>
      <c r="C470" s="158"/>
      <c r="D470" s="158"/>
      <c r="E470" s="158"/>
      <c r="F470" s="158"/>
      <c r="G470" s="158"/>
      <c r="H470" s="158"/>
      <c r="I470" s="158"/>
      <c r="J470" s="157"/>
      <c r="K470" s="157"/>
      <c r="L470" s="145"/>
      <c r="M470" s="145"/>
      <c r="N470" s="145"/>
      <c r="O470" s="145"/>
      <c r="P470" s="145"/>
      <c r="Q470" s="145"/>
      <c r="R470" s="145"/>
      <c r="S470" s="145"/>
      <c r="T470" s="145"/>
      <c r="U470" s="145"/>
      <c r="V470" s="145"/>
      <c r="W470" s="145"/>
      <c r="X470" s="145"/>
      <c r="Y470" s="145"/>
    </row>
    <row r="471" spans="1:25" ht="15">
      <c r="A471" s="157"/>
      <c r="B471" s="158"/>
      <c r="C471" s="158"/>
      <c r="D471" s="158"/>
      <c r="E471" s="158"/>
      <c r="F471" s="158"/>
      <c r="G471" s="158"/>
      <c r="H471" s="158"/>
      <c r="I471" s="158"/>
      <c r="J471" s="157"/>
      <c r="K471" s="157"/>
      <c r="L471" s="145"/>
      <c r="M471" s="145"/>
      <c r="N471" s="145"/>
      <c r="O471" s="145"/>
      <c r="P471" s="145"/>
      <c r="Q471" s="145"/>
      <c r="R471" s="145"/>
      <c r="S471" s="145"/>
      <c r="T471" s="145"/>
      <c r="U471" s="145"/>
      <c r="V471" s="145"/>
      <c r="W471" s="145"/>
      <c r="X471" s="145"/>
      <c r="Y471" s="145"/>
    </row>
    <row r="472" spans="1:25" ht="15">
      <c r="A472" s="157"/>
      <c r="B472" s="158"/>
      <c r="C472" s="158"/>
      <c r="D472" s="158"/>
      <c r="E472" s="158"/>
      <c r="F472" s="158"/>
      <c r="G472" s="158"/>
      <c r="H472" s="158"/>
      <c r="I472" s="158"/>
      <c r="J472" s="157"/>
      <c r="K472" s="157"/>
      <c r="L472" s="145"/>
      <c r="M472" s="145"/>
      <c r="N472" s="145"/>
      <c r="O472" s="145"/>
      <c r="P472" s="145"/>
      <c r="Q472" s="145"/>
      <c r="R472" s="145"/>
      <c r="S472" s="145"/>
      <c r="T472" s="145"/>
      <c r="U472" s="145"/>
      <c r="V472" s="145"/>
      <c r="W472" s="145"/>
      <c r="X472" s="145"/>
      <c r="Y472" s="145"/>
    </row>
    <row r="473" spans="1:25" ht="15">
      <c r="A473" s="157"/>
      <c r="B473" s="158"/>
      <c r="C473" s="158"/>
      <c r="D473" s="158"/>
      <c r="E473" s="158"/>
      <c r="F473" s="158"/>
      <c r="G473" s="158"/>
      <c r="H473" s="158"/>
      <c r="I473" s="158"/>
      <c r="J473" s="157"/>
      <c r="K473" s="157"/>
      <c r="L473" s="145"/>
      <c r="M473" s="145"/>
      <c r="N473" s="145"/>
      <c r="O473" s="145"/>
      <c r="P473" s="145"/>
      <c r="Q473" s="145"/>
      <c r="R473" s="145"/>
      <c r="S473" s="145"/>
      <c r="T473" s="145"/>
      <c r="U473" s="145"/>
      <c r="V473" s="145"/>
      <c r="W473" s="145"/>
      <c r="X473" s="145"/>
      <c r="Y473" s="145"/>
    </row>
    <row r="474" spans="1:25" ht="15">
      <c r="A474" s="157"/>
      <c r="B474" s="158"/>
      <c r="C474" s="158"/>
      <c r="D474" s="158"/>
      <c r="E474" s="158"/>
      <c r="F474" s="158"/>
      <c r="G474" s="158"/>
      <c r="H474" s="158"/>
      <c r="I474" s="158"/>
      <c r="J474" s="157"/>
      <c r="K474" s="157"/>
      <c r="L474" s="145"/>
      <c r="M474" s="145"/>
      <c r="N474" s="145"/>
      <c r="O474" s="145"/>
      <c r="P474" s="145"/>
      <c r="Q474" s="145"/>
      <c r="R474" s="145"/>
      <c r="S474" s="145"/>
      <c r="T474" s="145"/>
      <c r="U474" s="145"/>
      <c r="V474" s="145"/>
      <c r="W474" s="145"/>
      <c r="X474" s="145"/>
      <c r="Y474" s="145"/>
    </row>
    <row r="475" spans="1:25" ht="15">
      <c r="A475" s="157"/>
      <c r="B475" s="158"/>
      <c r="C475" s="158"/>
      <c r="D475" s="158"/>
      <c r="E475" s="158"/>
      <c r="F475" s="158"/>
      <c r="G475" s="158"/>
      <c r="H475" s="158"/>
      <c r="I475" s="158"/>
      <c r="J475" s="157"/>
      <c r="K475" s="157"/>
      <c r="L475" s="145"/>
      <c r="M475" s="145"/>
      <c r="N475" s="145"/>
      <c r="O475" s="145"/>
      <c r="P475" s="145"/>
      <c r="Q475" s="145"/>
      <c r="R475" s="145"/>
      <c r="S475" s="145"/>
      <c r="T475" s="145"/>
      <c r="U475" s="145"/>
      <c r="V475" s="145"/>
      <c r="W475" s="145"/>
      <c r="X475" s="145"/>
      <c r="Y475" s="145"/>
    </row>
    <row r="476" spans="1:25" ht="15">
      <c r="A476" s="157"/>
      <c r="B476" s="158"/>
      <c r="C476" s="158"/>
      <c r="D476" s="158"/>
      <c r="E476" s="158"/>
      <c r="F476" s="158"/>
      <c r="G476" s="158"/>
      <c r="H476" s="158"/>
      <c r="I476" s="158"/>
      <c r="J476" s="157"/>
      <c r="K476" s="157"/>
      <c r="L476" s="145"/>
      <c r="M476" s="145"/>
      <c r="N476" s="145"/>
      <c r="O476" s="145"/>
      <c r="P476" s="145"/>
      <c r="Q476" s="145"/>
      <c r="R476" s="145"/>
      <c r="S476" s="145"/>
      <c r="T476" s="145"/>
      <c r="U476" s="145"/>
      <c r="V476" s="145"/>
      <c r="W476" s="145"/>
      <c r="X476" s="145"/>
      <c r="Y476" s="145"/>
    </row>
    <row r="477" spans="1:25" ht="15">
      <c r="A477" s="157"/>
      <c r="B477" s="158"/>
      <c r="C477" s="158"/>
      <c r="D477" s="158"/>
      <c r="E477" s="158"/>
      <c r="F477" s="158"/>
      <c r="G477" s="158"/>
      <c r="H477" s="158"/>
      <c r="I477" s="158"/>
      <c r="J477" s="157"/>
      <c r="K477" s="157"/>
      <c r="L477" s="145"/>
      <c r="M477" s="145"/>
      <c r="N477" s="145"/>
      <c r="O477" s="145"/>
      <c r="P477" s="145"/>
      <c r="Q477" s="145"/>
      <c r="R477" s="145"/>
      <c r="S477" s="145"/>
      <c r="T477" s="145"/>
      <c r="U477" s="145"/>
      <c r="V477" s="145"/>
      <c r="W477" s="145"/>
      <c r="X477" s="145"/>
      <c r="Y477" s="145"/>
    </row>
    <row r="478" spans="1:25" ht="15">
      <c r="A478" s="157"/>
      <c r="B478" s="158"/>
      <c r="C478" s="158"/>
      <c r="D478" s="158"/>
      <c r="E478" s="158"/>
      <c r="F478" s="158"/>
      <c r="G478" s="158"/>
      <c r="H478" s="158"/>
      <c r="I478" s="158"/>
      <c r="J478" s="157"/>
      <c r="K478" s="157"/>
      <c r="L478" s="145"/>
      <c r="M478" s="145"/>
      <c r="N478" s="145"/>
      <c r="O478" s="145"/>
      <c r="P478" s="145"/>
      <c r="Q478" s="145"/>
      <c r="R478" s="145"/>
      <c r="S478" s="145"/>
      <c r="T478" s="145"/>
      <c r="U478" s="145"/>
      <c r="V478" s="145"/>
      <c r="W478" s="145"/>
      <c r="X478" s="145"/>
      <c r="Y478" s="145"/>
    </row>
    <row r="479" spans="1:25" ht="15">
      <c r="A479" s="157"/>
      <c r="B479" s="158"/>
      <c r="C479" s="158"/>
      <c r="D479" s="158"/>
      <c r="E479" s="158"/>
      <c r="F479" s="158"/>
      <c r="G479" s="158"/>
      <c r="H479" s="158"/>
      <c r="I479" s="158"/>
      <c r="J479" s="157"/>
      <c r="K479" s="157"/>
      <c r="L479" s="145"/>
      <c r="M479" s="145"/>
      <c r="N479" s="145"/>
      <c r="O479" s="145"/>
      <c r="P479" s="145"/>
      <c r="Q479" s="145"/>
      <c r="R479" s="145"/>
      <c r="S479" s="145"/>
      <c r="T479" s="145"/>
      <c r="U479" s="145"/>
      <c r="V479" s="145"/>
      <c r="W479" s="145"/>
      <c r="X479" s="145"/>
      <c r="Y479" s="145"/>
    </row>
    <row r="480" spans="1:25" ht="15">
      <c r="A480" s="157"/>
      <c r="B480" s="158"/>
      <c r="C480" s="158"/>
      <c r="D480" s="158"/>
      <c r="E480" s="158"/>
      <c r="F480" s="158"/>
      <c r="G480" s="158"/>
      <c r="H480" s="158"/>
      <c r="I480" s="158"/>
      <c r="J480" s="157"/>
      <c r="K480" s="157"/>
      <c r="L480" s="145"/>
      <c r="M480" s="145"/>
      <c r="N480" s="145"/>
      <c r="O480" s="145"/>
      <c r="P480" s="145"/>
      <c r="Q480" s="145"/>
      <c r="R480" s="145"/>
      <c r="S480" s="145"/>
      <c r="T480" s="145"/>
      <c r="U480" s="145"/>
      <c r="V480" s="145"/>
      <c r="W480" s="145"/>
      <c r="X480" s="145"/>
      <c r="Y480" s="145"/>
    </row>
    <row r="481" spans="1:25" ht="15">
      <c r="A481" s="157"/>
      <c r="B481" s="158"/>
      <c r="C481" s="158"/>
      <c r="D481" s="158"/>
      <c r="E481" s="158"/>
      <c r="F481" s="158"/>
      <c r="G481" s="158"/>
      <c r="H481" s="158"/>
      <c r="I481" s="158"/>
      <c r="J481" s="157"/>
      <c r="K481" s="157"/>
      <c r="L481" s="145"/>
      <c r="M481" s="145"/>
      <c r="N481" s="145"/>
      <c r="O481" s="145"/>
      <c r="P481" s="145"/>
      <c r="Q481" s="145"/>
      <c r="R481" s="145"/>
      <c r="S481" s="145"/>
      <c r="T481" s="145"/>
      <c r="U481" s="145"/>
      <c r="V481" s="145"/>
      <c r="W481" s="145"/>
      <c r="X481" s="145"/>
      <c r="Y481" s="145"/>
    </row>
    <row r="482" spans="1:25" ht="15">
      <c r="A482" s="157"/>
      <c r="B482" s="158"/>
      <c r="C482" s="158"/>
      <c r="D482" s="158"/>
      <c r="E482" s="158"/>
      <c r="F482" s="158"/>
      <c r="G482" s="158"/>
      <c r="H482" s="158"/>
      <c r="I482" s="158"/>
      <c r="J482" s="157"/>
      <c r="K482" s="157"/>
      <c r="L482" s="145"/>
      <c r="M482" s="145"/>
      <c r="N482" s="145"/>
      <c r="O482" s="145"/>
      <c r="P482" s="145"/>
      <c r="Q482" s="145"/>
      <c r="R482" s="145"/>
      <c r="S482" s="145"/>
      <c r="T482" s="145"/>
      <c r="U482" s="145"/>
      <c r="V482" s="145"/>
      <c r="W482" s="145"/>
      <c r="X482" s="145"/>
      <c r="Y482" s="145"/>
    </row>
    <row r="483" spans="1:25" ht="15">
      <c r="A483" s="157"/>
      <c r="B483" s="158"/>
      <c r="C483" s="158"/>
      <c r="D483" s="158"/>
      <c r="E483" s="158"/>
      <c r="F483" s="158"/>
      <c r="G483" s="158"/>
      <c r="H483" s="158"/>
      <c r="I483" s="158"/>
      <c r="J483" s="157"/>
      <c r="K483" s="157"/>
      <c r="L483" s="145"/>
      <c r="M483" s="145"/>
      <c r="N483" s="145"/>
      <c r="O483" s="145"/>
      <c r="P483" s="145"/>
      <c r="Q483" s="145"/>
      <c r="R483" s="145"/>
      <c r="S483" s="145"/>
      <c r="T483" s="145"/>
      <c r="U483" s="145"/>
      <c r="V483" s="145"/>
      <c r="W483" s="145"/>
      <c r="X483" s="145"/>
      <c r="Y483" s="145"/>
    </row>
    <row r="484" spans="1:25" ht="15">
      <c r="A484" s="157"/>
      <c r="B484" s="158"/>
      <c r="C484" s="158"/>
      <c r="D484" s="158"/>
      <c r="E484" s="158"/>
      <c r="F484" s="158"/>
      <c r="G484" s="158"/>
      <c r="H484" s="158"/>
      <c r="I484" s="158"/>
      <c r="J484" s="157"/>
      <c r="K484" s="157"/>
      <c r="L484" s="145"/>
      <c r="M484" s="145"/>
      <c r="N484" s="145"/>
      <c r="O484" s="145"/>
      <c r="P484" s="145"/>
      <c r="Q484" s="145"/>
      <c r="R484" s="145"/>
      <c r="S484" s="145"/>
      <c r="T484" s="145"/>
      <c r="U484" s="145"/>
      <c r="V484" s="145"/>
      <c r="W484" s="145"/>
      <c r="X484" s="145"/>
      <c r="Y484" s="145"/>
    </row>
    <row r="485" spans="1:25" ht="15">
      <c r="A485" s="157"/>
      <c r="B485" s="158"/>
      <c r="C485" s="158"/>
      <c r="D485" s="158"/>
      <c r="E485" s="158"/>
      <c r="F485" s="158"/>
      <c r="G485" s="158"/>
      <c r="H485" s="158"/>
      <c r="I485" s="158"/>
      <c r="J485" s="157"/>
      <c r="K485" s="157"/>
      <c r="L485" s="145"/>
      <c r="M485" s="145"/>
      <c r="N485" s="145"/>
      <c r="O485" s="145"/>
      <c r="P485" s="145"/>
      <c r="Q485" s="145"/>
      <c r="R485" s="145"/>
      <c r="S485" s="145"/>
      <c r="T485" s="145"/>
      <c r="U485" s="145"/>
      <c r="V485" s="145"/>
      <c r="W485" s="145"/>
      <c r="X485" s="145"/>
      <c r="Y485" s="145"/>
    </row>
    <row r="486" spans="1:25" ht="15">
      <c r="A486" s="157"/>
      <c r="B486" s="158"/>
      <c r="C486" s="158"/>
      <c r="D486" s="158"/>
      <c r="E486" s="158"/>
      <c r="F486" s="158"/>
      <c r="G486" s="158"/>
      <c r="H486" s="158"/>
      <c r="I486" s="158"/>
      <c r="J486" s="157"/>
      <c r="K486" s="157"/>
      <c r="L486" s="145"/>
      <c r="M486" s="145"/>
      <c r="N486" s="145"/>
      <c r="O486" s="145"/>
      <c r="P486" s="145"/>
      <c r="Q486" s="145"/>
      <c r="R486" s="145"/>
      <c r="S486" s="145"/>
      <c r="T486" s="145"/>
      <c r="U486" s="145"/>
      <c r="V486" s="145"/>
      <c r="W486" s="145"/>
      <c r="X486" s="145"/>
      <c r="Y486" s="145"/>
    </row>
    <row r="487" spans="1:25" ht="15">
      <c r="A487" s="157"/>
      <c r="B487" s="158"/>
      <c r="C487" s="158"/>
      <c r="D487" s="158"/>
      <c r="E487" s="158"/>
      <c r="F487" s="158"/>
      <c r="G487" s="158"/>
      <c r="H487" s="158"/>
      <c r="I487" s="158"/>
      <c r="J487" s="157"/>
      <c r="K487" s="157"/>
      <c r="L487" s="145"/>
      <c r="M487" s="145"/>
      <c r="N487" s="145"/>
      <c r="O487" s="145"/>
      <c r="P487" s="145"/>
      <c r="Q487" s="145"/>
      <c r="R487" s="145"/>
      <c r="S487" s="145"/>
      <c r="T487" s="145"/>
      <c r="U487" s="145"/>
      <c r="V487" s="145"/>
      <c r="W487" s="145"/>
      <c r="X487" s="145"/>
      <c r="Y487" s="145"/>
    </row>
    <row r="488" spans="1:25" ht="15">
      <c r="A488" s="157"/>
      <c r="B488" s="158"/>
      <c r="C488" s="158"/>
      <c r="D488" s="158"/>
      <c r="E488" s="158"/>
      <c r="F488" s="158"/>
      <c r="G488" s="158"/>
      <c r="H488" s="158"/>
      <c r="I488" s="158"/>
      <c r="J488" s="157"/>
      <c r="K488" s="157"/>
      <c r="L488" s="145"/>
      <c r="M488" s="145"/>
      <c r="N488" s="145"/>
      <c r="O488" s="145"/>
      <c r="P488" s="145"/>
      <c r="Q488" s="145"/>
      <c r="R488" s="145"/>
      <c r="S488" s="145"/>
      <c r="T488" s="145"/>
      <c r="U488" s="145"/>
      <c r="V488" s="145"/>
      <c r="W488" s="145"/>
      <c r="X488" s="145"/>
      <c r="Y488" s="145"/>
    </row>
    <row r="489" spans="1:25" ht="15">
      <c r="A489" s="157"/>
      <c r="B489" s="158"/>
      <c r="C489" s="158"/>
      <c r="D489" s="158"/>
      <c r="E489" s="158"/>
      <c r="F489" s="158"/>
      <c r="G489" s="158"/>
      <c r="H489" s="158"/>
      <c r="I489" s="158"/>
      <c r="J489" s="157"/>
      <c r="K489" s="157"/>
      <c r="L489" s="145"/>
      <c r="M489" s="145"/>
      <c r="N489" s="145"/>
      <c r="O489" s="145"/>
      <c r="P489" s="145"/>
      <c r="Q489" s="145"/>
      <c r="R489" s="145"/>
      <c r="S489" s="145"/>
      <c r="T489" s="145"/>
      <c r="U489" s="145"/>
      <c r="V489" s="145"/>
      <c r="W489" s="145"/>
      <c r="X489" s="145"/>
      <c r="Y489" s="145"/>
    </row>
    <row r="490" spans="1:25" ht="15">
      <c r="A490" s="157"/>
      <c r="B490" s="158"/>
      <c r="C490" s="158"/>
      <c r="D490" s="158"/>
      <c r="E490" s="158"/>
      <c r="F490" s="158"/>
      <c r="G490" s="158"/>
      <c r="H490" s="158"/>
      <c r="I490" s="158"/>
      <c r="J490" s="157"/>
      <c r="K490" s="157"/>
      <c r="L490" s="145"/>
      <c r="M490" s="145"/>
      <c r="N490" s="145"/>
      <c r="O490" s="145"/>
      <c r="P490" s="145"/>
      <c r="Q490" s="145"/>
      <c r="R490" s="145"/>
      <c r="S490" s="145"/>
      <c r="T490" s="145"/>
      <c r="U490" s="145"/>
      <c r="V490" s="145"/>
      <c r="W490" s="145"/>
      <c r="X490" s="145"/>
      <c r="Y490" s="145"/>
    </row>
    <row r="491" spans="1:25" ht="15">
      <c r="A491" s="157"/>
      <c r="B491" s="158"/>
      <c r="C491" s="158"/>
      <c r="D491" s="158"/>
      <c r="E491" s="158"/>
      <c r="F491" s="158"/>
      <c r="G491" s="158"/>
      <c r="H491" s="158"/>
      <c r="I491" s="158"/>
      <c r="J491" s="157"/>
      <c r="K491" s="157"/>
      <c r="L491" s="145"/>
      <c r="M491" s="145"/>
      <c r="N491" s="145"/>
      <c r="O491" s="145"/>
      <c r="P491" s="145"/>
      <c r="Q491" s="145"/>
      <c r="R491" s="145"/>
      <c r="S491" s="145"/>
      <c r="T491" s="145"/>
      <c r="U491" s="145"/>
      <c r="V491" s="145"/>
      <c r="W491" s="145"/>
      <c r="X491" s="145"/>
      <c r="Y491" s="145"/>
    </row>
    <row r="492" spans="1:25" ht="15">
      <c r="A492" s="157"/>
      <c r="B492" s="158"/>
      <c r="C492" s="158"/>
      <c r="D492" s="158"/>
      <c r="E492" s="158"/>
      <c r="F492" s="158"/>
      <c r="G492" s="158"/>
      <c r="H492" s="158"/>
      <c r="I492" s="158"/>
      <c r="J492" s="157"/>
      <c r="K492" s="157"/>
      <c r="L492" s="145"/>
      <c r="M492" s="145"/>
      <c r="N492" s="145"/>
      <c r="O492" s="145"/>
      <c r="P492" s="145"/>
      <c r="Q492" s="145"/>
      <c r="R492" s="145"/>
      <c r="S492" s="145"/>
      <c r="T492" s="145"/>
      <c r="U492" s="145"/>
      <c r="V492" s="145"/>
      <c r="W492" s="145"/>
      <c r="X492" s="145"/>
      <c r="Y492" s="145"/>
    </row>
    <row r="493" spans="1:25" ht="15">
      <c r="A493" s="157"/>
      <c r="B493" s="158"/>
      <c r="C493" s="158"/>
      <c r="D493" s="158"/>
      <c r="E493" s="158"/>
      <c r="F493" s="158"/>
      <c r="G493" s="158"/>
      <c r="H493" s="158"/>
      <c r="I493" s="158"/>
      <c r="J493" s="157"/>
      <c r="K493" s="157"/>
      <c r="L493" s="145"/>
      <c r="M493" s="145"/>
      <c r="N493" s="145"/>
      <c r="O493" s="145"/>
      <c r="P493" s="145"/>
      <c r="Q493" s="145"/>
      <c r="R493" s="145"/>
      <c r="S493" s="145"/>
      <c r="T493" s="145"/>
      <c r="U493" s="145"/>
      <c r="V493" s="145"/>
      <c r="W493" s="145"/>
      <c r="X493" s="145"/>
      <c r="Y493" s="145"/>
    </row>
    <row r="494" spans="1:25" ht="15">
      <c r="A494" s="157"/>
      <c r="B494" s="158"/>
      <c r="C494" s="158"/>
      <c r="D494" s="158"/>
      <c r="E494" s="158"/>
      <c r="F494" s="158"/>
      <c r="G494" s="158"/>
      <c r="H494" s="158"/>
      <c r="I494" s="158"/>
      <c r="J494" s="157"/>
      <c r="K494" s="157"/>
      <c r="L494" s="145"/>
      <c r="M494" s="145"/>
      <c r="N494" s="145"/>
      <c r="O494" s="145"/>
      <c r="P494" s="145"/>
      <c r="Q494" s="145"/>
      <c r="R494" s="145"/>
      <c r="S494" s="145"/>
      <c r="T494" s="145"/>
      <c r="U494" s="145"/>
      <c r="V494" s="145"/>
      <c r="W494" s="145"/>
      <c r="X494" s="145"/>
      <c r="Y494" s="145"/>
    </row>
    <row r="495" spans="1:25" ht="15">
      <c r="A495" s="157"/>
      <c r="B495" s="158"/>
      <c r="C495" s="158"/>
      <c r="D495" s="158"/>
      <c r="E495" s="158"/>
      <c r="F495" s="158"/>
      <c r="G495" s="158"/>
      <c r="H495" s="158"/>
      <c r="I495" s="158"/>
      <c r="J495" s="157"/>
      <c r="K495" s="157"/>
      <c r="L495" s="145"/>
      <c r="M495" s="145"/>
      <c r="N495" s="145"/>
      <c r="O495" s="145"/>
      <c r="P495" s="145"/>
      <c r="Q495" s="145"/>
      <c r="R495" s="145"/>
      <c r="S495" s="145"/>
      <c r="T495" s="145"/>
      <c r="U495" s="145"/>
      <c r="V495" s="145"/>
      <c r="W495" s="145"/>
      <c r="X495" s="145"/>
      <c r="Y495" s="145"/>
    </row>
    <row r="496" spans="1:25" ht="15">
      <c r="A496" s="157"/>
      <c r="B496" s="158"/>
      <c r="C496" s="158"/>
      <c r="D496" s="158"/>
      <c r="E496" s="158"/>
      <c r="F496" s="158"/>
      <c r="G496" s="158"/>
      <c r="H496" s="158"/>
      <c r="I496" s="158"/>
      <c r="J496" s="157"/>
      <c r="K496" s="157"/>
      <c r="L496" s="145"/>
      <c r="M496" s="145"/>
      <c r="N496" s="145"/>
      <c r="O496" s="145"/>
      <c r="P496" s="145"/>
      <c r="Q496" s="145"/>
      <c r="R496" s="145"/>
      <c r="S496" s="145"/>
      <c r="T496" s="145"/>
      <c r="U496" s="145"/>
      <c r="V496" s="145"/>
      <c r="W496" s="145"/>
      <c r="X496" s="145"/>
      <c r="Y496" s="145"/>
    </row>
    <row r="497" spans="1:25" ht="15">
      <c r="A497" s="157"/>
      <c r="B497" s="158"/>
      <c r="C497" s="158"/>
      <c r="D497" s="158"/>
      <c r="E497" s="158"/>
      <c r="F497" s="158"/>
      <c r="G497" s="158"/>
      <c r="H497" s="158"/>
      <c r="I497" s="158"/>
      <c r="J497" s="157"/>
      <c r="K497" s="157"/>
      <c r="L497" s="145"/>
      <c r="M497" s="145"/>
      <c r="N497" s="145"/>
      <c r="O497" s="145"/>
      <c r="P497" s="145"/>
      <c r="Q497" s="145"/>
      <c r="R497" s="145"/>
      <c r="S497" s="145"/>
      <c r="T497" s="145"/>
      <c r="U497" s="145"/>
      <c r="V497" s="145"/>
      <c r="W497" s="145"/>
      <c r="X497" s="145"/>
      <c r="Y497" s="145"/>
    </row>
    <row r="498" spans="1:25" ht="15">
      <c r="A498" s="157"/>
      <c r="B498" s="158"/>
      <c r="C498" s="158"/>
      <c r="D498" s="158"/>
      <c r="E498" s="158"/>
      <c r="F498" s="158"/>
      <c r="G498" s="158"/>
      <c r="H498" s="158"/>
      <c r="I498" s="158"/>
      <c r="J498" s="157"/>
      <c r="K498" s="157"/>
      <c r="L498" s="145"/>
      <c r="M498" s="145"/>
      <c r="N498" s="145"/>
      <c r="O498" s="145"/>
      <c r="P498" s="145"/>
      <c r="Q498" s="145"/>
      <c r="R498" s="145"/>
      <c r="S498" s="145"/>
      <c r="T498" s="145"/>
      <c r="U498" s="145"/>
      <c r="V498" s="145"/>
      <c r="W498" s="145"/>
      <c r="X498" s="145"/>
      <c r="Y498" s="145"/>
    </row>
    <row r="499" spans="1:25" ht="15">
      <c r="A499" s="157"/>
      <c r="B499" s="158"/>
      <c r="C499" s="158"/>
      <c r="D499" s="158"/>
      <c r="E499" s="158"/>
      <c r="F499" s="158"/>
      <c r="G499" s="158"/>
      <c r="H499" s="158"/>
      <c r="I499" s="158"/>
      <c r="J499" s="157"/>
      <c r="K499" s="157"/>
      <c r="L499" s="145"/>
      <c r="M499" s="145"/>
      <c r="N499" s="145"/>
      <c r="O499" s="145"/>
      <c r="P499" s="145"/>
      <c r="Q499" s="145"/>
      <c r="R499" s="145"/>
      <c r="S499" s="145"/>
      <c r="T499" s="145"/>
      <c r="U499" s="145"/>
      <c r="V499" s="145"/>
      <c r="W499" s="145"/>
      <c r="X499" s="145"/>
      <c r="Y499" s="145"/>
    </row>
    <row r="500" spans="1:25" ht="15">
      <c r="A500" s="157"/>
      <c r="B500" s="158"/>
      <c r="C500" s="158"/>
      <c r="D500" s="158"/>
      <c r="E500" s="158"/>
      <c r="F500" s="158"/>
      <c r="G500" s="158"/>
      <c r="H500" s="158"/>
      <c r="I500" s="158"/>
      <c r="J500" s="157"/>
      <c r="K500" s="157"/>
      <c r="L500" s="145"/>
      <c r="M500" s="145"/>
      <c r="N500" s="145"/>
      <c r="O500" s="145"/>
      <c r="P500" s="145"/>
      <c r="Q500" s="145"/>
      <c r="R500" s="145"/>
      <c r="S500" s="145"/>
      <c r="T500" s="145"/>
      <c r="U500" s="145"/>
      <c r="V500" s="145"/>
      <c r="W500" s="145"/>
      <c r="X500" s="145"/>
      <c r="Y500" s="145"/>
    </row>
    <row r="501" spans="1:25" ht="15">
      <c r="A501" s="157"/>
      <c r="B501" s="158"/>
      <c r="C501" s="158"/>
      <c r="D501" s="158"/>
      <c r="E501" s="158"/>
      <c r="F501" s="158"/>
      <c r="G501" s="158"/>
      <c r="H501" s="158"/>
      <c r="I501" s="158"/>
      <c r="J501" s="157"/>
      <c r="K501" s="157"/>
      <c r="L501" s="145"/>
      <c r="M501" s="145"/>
      <c r="N501" s="145"/>
      <c r="O501" s="145"/>
      <c r="P501" s="145"/>
      <c r="Q501" s="145"/>
      <c r="R501" s="145"/>
      <c r="S501" s="145"/>
      <c r="T501" s="145"/>
      <c r="U501" s="145"/>
      <c r="V501" s="145"/>
      <c r="W501" s="145"/>
      <c r="X501" s="145"/>
      <c r="Y501" s="145"/>
    </row>
    <row r="502" spans="1:25" ht="15">
      <c r="A502" s="157"/>
      <c r="B502" s="158"/>
      <c r="C502" s="158"/>
      <c r="D502" s="158"/>
      <c r="E502" s="158"/>
      <c r="F502" s="158"/>
      <c r="G502" s="158"/>
      <c r="H502" s="158"/>
      <c r="I502" s="158"/>
      <c r="J502" s="157"/>
      <c r="K502" s="157"/>
      <c r="L502" s="145"/>
      <c r="M502" s="145"/>
      <c r="N502" s="145"/>
      <c r="O502" s="145"/>
      <c r="P502" s="145"/>
      <c r="Q502" s="145"/>
      <c r="R502" s="145"/>
      <c r="S502" s="145"/>
      <c r="T502" s="145"/>
      <c r="U502" s="145"/>
      <c r="V502" s="145"/>
      <c r="W502" s="145"/>
      <c r="X502" s="145"/>
      <c r="Y502" s="145"/>
    </row>
    <row r="503" spans="1:25" ht="15">
      <c r="A503" s="157"/>
      <c r="B503" s="158"/>
      <c r="C503" s="158"/>
      <c r="D503" s="158"/>
      <c r="E503" s="158"/>
      <c r="F503" s="158"/>
      <c r="G503" s="158"/>
      <c r="H503" s="158"/>
      <c r="I503" s="158"/>
      <c r="J503" s="157"/>
      <c r="K503" s="157"/>
      <c r="L503" s="145"/>
      <c r="M503" s="145"/>
      <c r="N503" s="145"/>
      <c r="O503" s="145"/>
      <c r="P503" s="145"/>
      <c r="Q503" s="145"/>
      <c r="R503" s="145"/>
      <c r="S503" s="145"/>
      <c r="T503" s="145"/>
      <c r="U503" s="145"/>
      <c r="V503" s="145"/>
      <c r="W503" s="145"/>
      <c r="X503" s="145"/>
      <c r="Y503" s="145"/>
    </row>
    <row r="504" spans="1:25" ht="15">
      <c r="A504" s="157"/>
      <c r="B504" s="158"/>
      <c r="C504" s="158"/>
      <c r="D504" s="158"/>
      <c r="E504" s="158"/>
      <c r="F504" s="158"/>
      <c r="G504" s="158"/>
      <c r="H504" s="158"/>
      <c r="I504" s="158"/>
      <c r="J504" s="157"/>
      <c r="K504" s="157"/>
      <c r="L504" s="145"/>
      <c r="M504" s="145"/>
      <c r="N504" s="145"/>
      <c r="O504" s="145"/>
      <c r="P504" s="145"/>
      <c r="Q504" s="145"/>
      <c r="R504" s="145"/>
      <c r="S504" s="145"/>
      <c r="T504" s="145"/>
      <c r="U504" s="145"/>
      <c r="V504" s="145"/>
      <c r="W504" s="145"/>
      <c r="X504" s="145"/>
      <c r="Y504" s="145"/>
    </row>
    <row r="505" spans="1:25" ht="15">
      <c r="A505" s="157"/>
      <c r="B505" s="158"/>
      <c r="C505" s="158"/>
      <c r="D505" s="158"/>
      <c r="E505" s="158"/>
      <c r="F505" s="158"/>
      <c r="G505" s="158"/>
      <c r="H505" s="158"/>
      <c r="I505" s="158"/>
      <c r="J505" s="157"/>
      <c r="K505" s="157"/>
      <c r="L505" s="145"/>
      <c r="M505" s="145"/>
      <c r="N505" s="145"/>
      <c r="O505" s="145"/>
      <c r="P505" s="145"/>
      <c r="Q505" s="145"/>
      <c r="R505" s="145"/>
      <c r="S505" s="145"/>
      <c r="T505" s="145"/>
      <c r="U505" s="145"/>
      <c r="V505" s="145"/>
      <c r="W505" s="145"/>
      <c r="X505" s="145"/>
      <c r="Y505" s="145"/>
    </row>
    <row r="506" spans="1:25" ht="15">
      <c r="A506" s="157"/>
      <c r="B506" s="158"/>
      <c r="C506" s="158"/>
      <c r="D506" s="158"/>
      <c r="E506" s="158"/>
      <c r="F506" s="158"/>
      <c r="G506" s="158"/>
      <c r="H506" s="158"/>
      <c r="I506" s="158"/>
      <c r="J506" s="157"/>
      <c r="K506" s="157"/>
      <c r="L506" s="145"/>
      <c r="M506" s="145"/>
      <c r="N506" s="145"/>
      <c r="O506" s="145"/>
      <c r="P506" s="145"/>
      <c r="Q506" s="145"/>
      <c r="R506" s="145"/>
      <c r="S506" s="145"/>
      <c r="T506" s="145"/>
      <c r="U506" s="145"/>
      <c r="V506" s="145"/>
      <c r="W506" s="145"/>
      <c r="X506" s="145"/>
      <c r="Y506" s="145"/>
    </row>
    <row r="507" spans="1:25" ht="15">
      <c r="A507" s="157"/>
      <c r="B507" s="158"/>
      <c r="C507" s="158"/>
      <c r="D507" s="158"/>
      <c r="E507" s="158"/>
      <c r="F507" s="158"/>
      <c r="G507" s="158"/>
      <c r="H507" s="158"/>
      <c r="I507" s="158"/>
      <c r="J507" s="157"/>
      <c r="K507" s="157"/>
      <c r="L507" s="145"/>
      <c r="M507" s="145"/>
      <c r="N507" s="145"/>
      <c r="O507" s="145"/>
      <c r="P507" s="145"/>
      <c r="Q507" s="145"/>
      <c r="R507" s="145"/>
      <c r="S507" s="145"/>
      <c r="T507" s="145"/>
      <c r="U507" s="145"/>
      <c r="V507" s="145"/>
      <c r="W507" s="145"/>
      <c r="X507" s="145"/>
      <c r="Y507" s="145"/>
    </row>
    <row r="508" spans="1:25" ht="15">
      <c r="A508" s="157"/>
      <c r="B508" s="158"/>
      <c r="C508" s="158"/>
      <c r="D508" s="158"/>
      <c r="E508" s="158"/>
      <c r="F508" s="158"/>
      <c r="G508" s="158"/>
      <c r="H508" s="158"/>
      <c r="I508" s="158"/>
      <c r="J508" s="157"/>
      <c r="K508" s="157"/>
      <c r="L508" s="145"/>
      <c r="M508" s="145"/>
      <c r="N508" s="145"/>
      <c r="O508" s="145"/>
      <c r="P508" s="145"/>
      <c r="Q508" s="145"/>
      <c r="R508" s="145"/>
      <c r="S508" s="145"/>
      <c r="T508" s="145"/>
      <c r="U508" s="145"/>
      <c r="V508" s="145"/>
      <c r="W508" s="145"/>
      <c r="X508" s="145"/>
      <c r="Y508" s="145"/>
    </row>
    <row r="509" spans="1:25" ht="15">
      <c r="A509" s="157"/>
      <c r="B509" s="158"/>
      <c r="C509" s="158"/>
      <c r="D509" s="158"/>
      <c r="E509" s="158"/>
      <c r="F509" s="158"/>
      <c r="G509" s="158"/>
      <c r="H509" s="158"/>
      <c r="I509" s="158"/>
      <c r="J509" s="157"/>
      <c r="K509" s="157"/>
      <c r="L509" s="145"/>
      <c r="M509" s="145"/>
      <c r="N509" s="145"/>
      <c r="O509" s="145"/>
      <c r="P509" s="145"/>
      <c r="Q509" s="145"/>
      <c r="R509" s="145"/>
      <c r="S509" s="145"/>
      <c r="T509" s="145"/>
      <c r="U509" s="145"/>
      <c r="V509" s="145"/>
      <c r="W509" s="145"/>
      <c r="X509" s="145"/>
      <c r="Y509" s="145"/>
    </row>
    <row r="510" spans="1:25" ht="15">
      <c r="A510" s="157"/>
      <c r="B510" s="158"/>
      <c r="C510" s="158"/>
      <c r="D510" s="158"/>
      <c r="E510" s="158"/>
      <c r="F510" s="158"/>
      <c r="G510" s="158"/>
      <c r="H510" s="158"/>
      <c r="I510" s="158"/>
      <c r="J510" s="157"/>
      <c r="K510" s="157"/>
      <c r="L510" s="145"/>
      <c r="M510" s="145"/>
      <c r="N510" s="145"/>
      <c r="O510" s="145"/>
      <c r="P510" s="145"/>
      <c r="Q510" s="145"/>
      <c r="R510" s="145"/>
      <c r="S510" s="145"/>
      <c r="T510" s="145"/>
      <c r="U510" s="145"/>
      <c r="V510" s="145"/>
      <c r="W510" s="145"/>
      <c r="X510" s="145"/>
      <c r="Y510" s="145"/>
    </row>
    <row r="511" spans="1:25" ht="15">
      <c r="A511" s="157"/>
      <c r="B511" s="158"/>
      <c r="C511" s="158"/>
      <c r="D511" s="158"/>
      <c r="E511" s="158"/>
      <c r="F511" s="158"/>
      <c r="G511" s="158"/>
      <c r="H511" s="158"/>
      <c r="I511" s="158"/>
      <c r="J511" s="157"/>
      <c r="K511" s="157"/>
      <c r="L511" s="145"/>
      <c r="M511" s="145"/>
      <c r="N511" s="145"/>
      <c r="O511" s="145"/>
      <c r="P511" s="145"/>
      <c r="Q511" s="145"/>
      <c r="R511" s="145"/>
      <c r="S511" s="145"/>
      <c r="T511" s="145"/>
      <c r="U511" s="145"/>
      <c r="V511" s="145"/>
      <c r="W511" s="145"/>
      <c r="X511" s="145"/>
      <c r="Y511" s="145"/>
    </row>
    <row r="512" spans="1:25" ht="15">
      <c r="A512" s="157"/>
      <c r="B512" s="158"/>
      <c r="C512" s="158"/>
      <c r="D512" s="158"/>
      <c r="E512" s="158"/>
      <c r="F512" s="158"/>
      <c r="G512" s="158"/>
      <c r="H512" s="158"/>
      <c r="I512" s="158"/>
      <c r="J512" s="157"/>
      <c r="K512" s="157"/>
      <c r="L512" s="145"/>
      <c r="M512" s="145"/>
      <c r="N512" s="145"/>
      <c r="O512" s="145"/>
      <c r="P512" s="145"/>
      <c r="Q512" s="145"/>
      <c r="R512" s="145"/>
      <c r="S512" s="145"/>
      <c r="T512" s="145"/>
      <c r="U512" s="145"/>
      <c r="V512" s="145"/>
      <c r="W512" s="145"/>
      <c r="X512" s="145"/>
      <c r="Y512" s="145"/>
    </row>
    <row r="513" spans="1:25" ht="15">
      <c r="A513" s="157"/>
      <c r="B513" s="158"/>
      <c r="C513" s="158"/>
      <c r="D513" s="158"/>
      <c r="E513" s="158"/>
      <c r="F513" s="158"/>
      <c r="G513" s="158"/>
      <c r="H513" s="158"/>
      <c r="I513" s="158"/>
      <c r="J513" s="157"/>
      <c r="K513" s="157"/>
      <c r="L513" s="145"/>
      <c r="M513" s="145"/>
      <c r="N513" s="145"/>
      <c r="O513" s="145"/>
      <c r="P513" s="145"/>
      <c r="Q513" s="145"/>
      <c r="R513" s="145"/>
      <c r="S513" s="145"/>
      <c r="T513" s="145"/>
      <c r="U513" s="145"/>
      <c r="V513" s="145"/>
      <c r="W513" s="145"/>
      <c r="X513" s="145"/>
      <c r="Y513" s="145"/>
    </row>
    <row r="514" spans="1:25" ht="15">
      <c r="A514" s="157"/>
      <c r="B514" s="158"/>
      <c r="C514" s="158"/>
      <c r="D514" s="158"/>
      <c r="E514" s="158"/>
      <c r="F514" s="158"/>
      <c r="G514" s="158"/>
      <c r="H514" s="158"/>
      <c r="I514" s="158"/>
      <c r="J514" s="157"/>
      <c r="K514" s="157"/>
      <c r="L514" s="145"/>
      <c r="M514" s="145"/>
      <c r="N514" s="145"/>
      <c r="O514" s="145"/>
      <c r="P514" s="145"/>
      <c r="Q514" s="145"/>
      <c r="R514" s="145"/>
      <c r="S514" s="145"/>
      <c r="T514" s="145"/>
      <c r="U514" s="145"/>
      <c r="V514" s="145"/>
      <c r="W514" s="145"/>
      <c r="X514" s="145"/>
      <c r="Y514" s="145"/>
    </row>
    <row r="515" spans="1:25" ht="15">
      <c r="A515" s="157"/>
      <c r="B515" s="158"/>
      <c r="C515" s="158"/>
      <c r="D515" s="158"/>
      <c r="E515" s="158"/>
      <c r="F515" s="158"/>
      <c r="G515" s="158"/>
      <c r="H515" s="158"/>
      <c r="I515" s="158"/>
      <c r="J515" s="157"/>
      <c r="K515" s="157"/>
      <c r="L515" s="145"/>
      <c r="M515" s="145"/>
      <c r="N515" s="145"/>
      <c r="O515" s="145"/>
      <c r="P515" s="145"/>
      <c r="Q515" s="145"/>
      <c r="R515" s="145"/>
      <c r="S515" s="145"/>
      <c r="T515" s="145"/>
      <c r="U515" s="145"/>
      <c r="V515" s="145"/>
      <c r="W515" s="145"/>
      <c r="X515" s="145"/>
      <c r="Y515" s="145"/>
    </row>
    <row r="516" spans="1:25" ht="15">
      <c r="A516" s="157"/>
      <c r="B516" s="158"/>
      <c r="C516" s="158"/>
      <c r="D516" s="158"/>
      <c r="E516" s="158"/>
      <c r="F516" s="158"/>
      <c r="G516" s="158"/>
      <c r="H516" s="158"/>
      <c r="I516" s="158"/>
      <c r="J516" s="157"/>
      <c r="K516" s="157"/>
      <c r="L516" s="145"/>
      <c r="M516" s="145"/>
      <c r="N516" s="145"/>
      <c r="O516" s="145"/>
      <c r="P516" s="145"/>
      <c r="Q516" s="145"/>
      <c r="R516" s="145"/>
      <c r="S516" s="145"/>
      <c r="T516" s="145"/>
      <c r="U516" s="145"/>
      <c r="V516" s="145"/>
      <c r="W516" s="145"/>
      <c r="X516" s="145"/>
      <c r="Y516" s="145"/>
    </row>
    <row r="517" spans="1:25" ht="15">
      <c r="A517" s="157"/>
      <c r="B517" s="158"/>
      <c r="C517" s="158"/>
      <c r="D517" s="158"/>
      <c r="E517" s="158"/>
      <c r="F517" s="158"/>
      <c r="G517" s="158"/>
      <c r="H517" s="158"/>
      <c r="I517" s="158"/>
      <c r="J517" s="157"/>
      <c r="K517" s="157"/>
      <c r="L517" s="145"/>
      <c r="M517" s="145"/>
      <c r="N517" s="145"/>
      <c r="O517" s="145"/>
      <c r="P517" s="145"/>
      <c r="Q517" s="145"/>
      <c r="R517" s="145"/>
      <c r="S517" s="145"/>
      <c r="T517" s="145"/>
      <c r="U517" s="145"/>
      <c r="V517" s="145"/>
      <c r="W517" s="145"/>
      <c r="X517" s="145"/>
      <c r="Y517" s="145"/>
    </row>
    <row r="518" spans="1:25" ht="15">
      <c r="A518" s="157"/>
      <c r="B518" s="158"/>
      <c r="C518" s="158"/>
      <c r="D518" s="158"/>
      <c r="E518" s="158"/>
      <c r="F518" s="158"/>
      <c r="G518" s="158"/>
      <c r="H518" s="158"/>
      <c r="I518" s="158"/>
      <c r="J518" s="157"/>
      <c r="K518" s="157"/>
      <c r="L518" s="145"/>
      <c r="M518" s="145"/>
      <c r="N518" s="145"/>
      <c r="O518" s="145"/>
      <c r="P518" s="145"/>
      <c r="Q518" s="145"/>
      <c r="R518" s="145"/>
      <c r="S518" s="145"/>
      <c r="T518" s="145"/>
      <c r="U518" s="145"/>
      <c r="V518" s="145"/>
      <c r="W518" s="145"/>
      <c r="X518" s="145"/>
      <c r="Y518" s="145"/>
    </row>
    <row r="519" spans="1:25" ht="15">
      <c r="A519" s="157"/>
      <c r="B519" s="158"/>
      <c r="C519" s="158"/>
      <c r="D519" s="158"/>
      <c r="E519" s="158"/>
      <c r="F519" s="158"/>
      <c r="G519" s="158"/>
      <c r="H519" s="158"/>
      <c r="I519" s="158"/>
      <c r="J519" s="157"/>
      <c r="K519" s="157"/>
      <c r="L519" s="145"/>
      <c r="M519" s="145"/>
      <c r="N519" s="145"/>
      <c r="O519" s="145"/>
      <c r="P519" s="145"/>
      <c r="Q519" s="145"/>
      <c r="R519" s="145"/>
      <c r="S519" s="145"/>
      <c r="T519" s="145"/>
      <c r="U519" s="145"/>
      <c r="V519" s="145"/>
      <c r="W519" s="145"/>
      <c r="X519" s="145"/>
      <c r="Y519" s="145"/>
    </row>
    <row r="520" spans="1:25" ht="15">
      <c r="A520" s="157"/>
      <c r="B520" s="158"/>
      <c r="C520" s="158"/>
      <c r="D520" s="158"/>
      <c r="E520" s="158"/>
      <c r="F520" s="158"/>
      <c r="G520" s="158"/>
      <c r="H520" s="158"/>
      <c r="I520" s="158"/>
      <c r="J520" s="157"/>
      <c r="K520" s="157"/>
      <c r="L520" s="145"/>
      <c r="M520" s="145"/>
      <c r="N520" s="145"/>
      <c r="O520" s="145"/>
      <c r="P520" s="145"/>
      <c r="Q520" s="145"/>
      <c r="R520" s="145"/>
      <c r="S520" s="145"/>
      <c r="T520" s="145"/>
      <c r="U520" s="145"/>
      <c r="V520" s="145"/>
      <c r="W520" s="145"/>
      <c r="X520" s="145"/>
      <c r="Y520" s="145"/>
    </row>
    <row r="521" spans="1:25" ht="15">
      <c r="A521" s="157"/>
      <c r="B521" s="158"/>
      <c r="C521" s="158"/>
      <c r="D521" s="158"/>
      <c r="E521" s="158"/>
      <c r="F521" s="158"/>
      <c r="G521" s="158"/>
      <c r="H521" s="158"/>
      <c r="I521" s="158"/>
      <c r="J521" s="157"/>
      <c r="K521" s="157"/>
      <c r="L521" s="145"/>
      <c r="M521" s="145"/>
      <c r="N521" s="145"/>
      <c r="O521" s="145"/>
      <c r="P521" s="145"/>
      <c r="Q521" s="145"/>
      <c r="R521" s="145"/>
      <c r="S521" s="145"/>
      <c r="T521" s="145"/>
      <c r="U521" s="145"/>
      <c r="V521" s="145"/>
      <c r="W521" s="145"/>
      <c r="X521" s="145"/>
      <c r="Y521" s="145"/>
    </row>
    <row r="522" spans="1:25" ht="15">
      <c r="A522" s="157"/>
      <c r="B522" s="158"/>
      <c r="C522" s="158"/>
      <c r="D522" s="158"/>
      <c r="E522" s="158"/>
      <c r="F522" s="158"/>
      <c r="G522" s="158"/>
      <c r="H522" s="158"/>
      <c r="I522" s="158"/>
      <c r="J522" s="157"/>
      <c r="K522" s="157"/>
      <c r="L522" s="145"/>
      <c r="M522" s="145"/>
      <c r="N522" s="145"/>
      <c r="O522" s="145"/>
      <c r="P522" s="145"/>
      <c r="Q522" s="145"/>
      <c r="R522" s="145"/>
      <c r="S522" s="145"/>
      <c r="T522" s="145"/>
      <c r="U522" s="145"/>
      <c r="V522" s="145"/>
      <c r="W522" s="145"/>
      <c r="X522" s="145"/>
      <c r="Y522" s="145"/>
    </row>
    <row r="523" spans="1:25" ht="15">
      <c r="A523" s="157"/>
      <c r="B523" s="158"/>
      <c r="C523" s="158"/>
      <c r="D523" s="158"/>
      <c r="E523" s="158"/>
      <c r="F523" s="158"/>
      <c r="G523" s="158"/>
      <c r="H523" s="158"/>
      <c r="I523" s="158"/>
      <c r="J523" s="157"/>
      <c r="K523" s="157"/>
      <c r="L523" s="145"/>
      <c r="M523" s="145"/>
      <c r="N523" s="145"/>
      <c r="O523" s="145"/>
      <c r="P523" s="145"/>
      <c r="Q523" s="145"/>
      <c r="R523" s="145"/>
      <c r="S523" s="145"/>
      <c r="T523" s="145"/>
      <c r="U523" s="145"/>
      <c r="V523" s="145"/>
      <c r="W523" s="145"/>
      <c r="X523" s="145"/>
      <c r="Y523" s="145"/>
    </row>
    <row r="524" spans="1:25" ht="15">
      <c r="A524" s="157"/>
      <c r="B524" s="158"/>
      <c r="C524" s="158"/>
      <c r="D524" s="158"/>
      <c r="E524" s="158"/>
      <c r="F524" s="158"/>
      <c r="G524" s="158"/>
      <c r="H524" s="158"/>
      <c r="I524" s="158"/>
      <c r="J524" s="157"/>
      <c r="K524" s="157"/>
      <c r="L524" s="145"/>
      <c r="M524" s="145"/>
      <c r="N524" s="145"/>
      <c r="O524" s="145"/>
      <c r="P524" s="145"/>
      <c r="Q524" s="145"/>
      <c r="R524" s="145"/>
      <c r="S524" s="145"/>
      <c r="T524" s="145"/>
      <c r="U524" s="145"/>
      <c r="V524" s="145"/>
      <c r="W524" s="145"/>
      <c r="X524" s="145"/>
      <c r="Y524" s="145"/>
    </row>
    <row r="525" spans="1:25" ht="15">
      <c r="A525" s="157"/>
      <c r="B525" s="158"/>
      <c r="C525" s="158"/>
      <c r="D525" s="158"/>
      <c r="E525" s="158"/>
      <c r="F525" s="158"/>
      <c r="G525" s="158"/>
      <c r="H525" s="158"/>
      <c r="I525" s="158"/>
      <c r="J525" s="157"/>
      <c r="K525" s="157"/>
      <c r="L525" s="145"/>
      <c r="M525" s="145"/>
      <c r="N525" s="145"/>
      <c r="O525" s="145"/>
      <c r="P525" s="145"/>
      <c r="Q525" s="145"/>
      <c r="R525" s="145"/>
      <c r="S525" s="145"/>
      <c r="T525" s="145"/>
      <c r="U525" s="145"/>
      <c r="V525" s="145"/>
      <c r="W525" s="145"/>
      <c r="X525" s="145"/>
      <c r="Y525" s="145"/>
    </row>
    <row r="526" spans="1:25" ht="15">
      <c r="A526" s="157"/>
      <c r="B526" s="158"/>
      <c r="C526" s="158"/>
      <c r="D526" s="158"/>
      <c r="E526" s="158"/>
      <c r="F526" s="158"/>
      <c r="G526" s="158"/>
      <c r="H526" s="158"/>
      <c r="I526" s="158"/>
      <c r="J526" s="157"/>
      <c r="K526" s="157"/>
      <c r="L526" s="145"/>
      <c r="M526" s="145"/>
      <c r="N526" s="145"/>
      <c r="O526" s="145"/>
      <c r="P526" s="145"/>
      <c r="Q526" s="145"/>
      <c r="R526" s="145"/>
      <c r="S526" s="145"/>
      <c r="T526" s="145"/>
      <c r="U526" s="145"/>
      <c r="V526" s="145"/>
      <c r="W526" s="145"/>
      <c r="X526" s="145"/>
      <c r="Y526" s="145"/>
    </row>
    <row r="527" spans="1:25" ht="15">
      <c r="A527" s="157"/>
      <c r="B527" s="158"/>
      <c r="C527" s="158"/>
      <c r="D527" s="158"/>
      <c r="E527" s="158"/>
      <c r="F527" s="158"/>
      <c r="G527" s="158"/>
      <c r="H527" s="158"/>
      <c r="I527" s="158"/>
      <c r="J527" s="157"/>
      <c r="K527" s="157"/>
      <c r="L527" s="145"/>
      <c r="M527" s="145"/>
      <c r="N527" s="145"/>
      <c r="O527" s="145"/>
      <c r="P527" s="145"/>
      <c r="Q527" s="145"/>
      <c r="R527" s="145"/>
      <c r="S527" s="145"/>
      <c r="T527" s="145"/>
      <c r="U527" s="145"/>
      <c r="V527" s="145"/>
      <c r="W527" s="145"/>
      <c r="X527" s="145"/>
      <c r="Y527" s="145"/>
    </row>
    <row r="528" spans="1:25" ht="15">
      <c r="A528" s="157"/>
      <c r="B528" s="158"/>
      <c r="C528" s="158"/>
      <c r="D528" s="158"/>
      <c r="E528" s="158"/>
      <c r="F528" s="158"/>
      <c r="G528" s="158"/>
      <c r="H528" s="158"/>
      <c r="I528" s="158"/>
      <c r="J528" s="157"/>
      <c r="K528" s="157"/>
      <c r="L528" s="145"/>
      <c r="M528" s="145"/>
      <c r="N528" s="145"/>
      <c r="O528" s="145"/>
      <c r="P528" s="145"/>
      <c r="Q528" s="145"/>
      <c r="R528" s="145"/>
      <c r="S528" s="145"/>
      <c r="T528" s="145"/>
      <c r="U528" s="145"/>
      <c r="V528" s="145"/>
      <c r="W528" s="145"/>
      <c r="X528" s="145"/>
      <c r="Y528" s="145"/>
    </row>
    <row r="529" spans="1:25" ht="15">
      <c r="A529" s="157"/>
      <c r="B529" s="158"/>
      <c r="C529" s="158"/>
      <c r="D529" s="158"/>
      <c r="E529" s="158"/>
      <c r="F529" s="158"/>
      <c r="G529" s="158"/>
      <c r="H529" s="158"/>
      <c r="I529" s="158"/>
      <c r="J529" s="157"/>
      <c r="K529" s="157"/>
      <c r="L529" s="145"/>
      <c r="M529" s="145"/>
      <c r="N529" s="145"/>
      <c r="O529" s="145"/>
      <c r="P529" s="145"/>
      <c r="Q529" s="145"/>
      <c r="R529" s="145"/>
      <c r="S529" s="145"/>
      <c r="T529" s="145"/>
      <c r="U529" s="145"/>
      <c r="V529" s="145"/>
      <c r="W529" s="145"/>
      <c r="X529" s="145"/>
      <c r="Y529" s="145"/>
    </row>
    <row r="530" spans="1:25" ht="15">
      <c r="A530" s="157"/>
      <c r="B530" s="158"/>
      <c r="C530" s="158"/>
      <c r="D530" s="158"/>
      <c r="E530" s="158"/>
      <c r="F530" s="158"/>
      <c r="G530" s="158"/>
      <c r="H530" s="158"/>
      <c r="I530" s="158"/>
      <c r="J530" s="157"/>
      <c r="K530" s="157"/>
      <c r="L530" s="145"/>
      <c r="M530" s="145"/>
      <c r="N530" s="145"/>
      <c r="O530" s="145"/>
      <c r="P530" s="145"/>
      <c r="Q530" s="145"/>
      <c r="R530" s="145"/>
      <c r="S530" s="145"/>
      <c r="T530" s="145"/>
      <c r="U530" s="145"/>
      <c r="V530" s="145"/>
      <c r="W530" s="145"/>
      <c r="X530" s="145"/>
      <c r="Y530" s="145"/>
    </row>
    <row r="531" spans="1:25" ht="15">
      <c r="A531" s="157"/>
      <c r="B531" s="158"/>
      <c r="C531" s="158"/>
      <c r="D531" s="158"/>
      <c r="E531" s="158"/>
      <c r="F531" s="158"/>
      <c r="G531" s="158"/>
      <c r="H531" s="158"/>
      <c r="I531" s="158"/>
      <c r="J531" s="157"/>
      <c r="K531" s="157"/>
      <c r="L531" s="145"/>
      <c r="M531" s="145"/>
      <c r="N531" s="145"/>
      <c r="O531" s="145"/>
      <c r="P531" s="145"/>
      <c r="Q531" s="145"/>
      <c r="R531" s="145"/>
      <c r="S531" s="145"/>
      <c r="T531" s="145"/>
      <c r="U531" s="145"/>
      <c r="V531" s="145"/>
      <c r="W531" s="145"/>
      <c r="X531" s="145"/>
      <c r="Y531" s="145"/>
    </row>
    <row r="532" spans="1:25" ht="15">
      <c r="A532" s="157"/>
      <c r="B532" s="158"/>
      <c r="C532" s="158"/>
      <c r="D532" s="158"/>
      <c r="E532" s="158"/>
      <c r="F532" s="158"/>
      <c r="G532" s="158"/>
      <c r="H532" s="158"/>
      <c r="I532" s="158"/>
      <c r="J532" s="157"/>
      <c r="K532" s="157"/>
      <c r="L532" s="145"/>
      <c r="M532" s="145"/>
      <c r="N532" s="145"/>
      <c r="O532" s="145"/>
      <c r="P532" s="145"/>
      <c r="Q532" s="145"/>
      <c r="R532" s="145"/>
      <c r="S532" s="145"/>
      <c r="T532" s="145"/>
      <c r="U532" s="145"/>
      <c r="V532" s="145"/>
      <c r="W532" s="145"/>
      <c r="X532" s="145"/>
      <c r="Y532" s="145"/>
    </row>
    <row r="533" spans="1:25" ht="15">
      <c r="A533" s="157"/>
      <c r="B533" s="158"/>
      <c r="C533" s="158"/>
      <c r="D533" s="158"/>
      <c r="E533" s="158"/>
      <c r="F533" s="158"/>
      <c r="G533" s="158"/>
      <c r="H533" s="158"/>
      <c r="I533" s="158"/>
      <c r="J533" s="157"/>
      <c r="K533" s="157"/>
      <c r="L533" s="145"/>
      <c r="M533" s="145"/>
      <c r="N533" s="145"/>
      <c r="O533" s="145"/>
      <c r="P533" s="145"/>
      <c r="Q533" s="145"/>
      <c r="R533" s="145"/>
      <c r="S533" s="145"/>
      <c r="T533" s="145"/>
      <c r="U533" s="145"/>
      <c r="V533" s="145"/>
      <c r="W533" s="145"/>
      <c r="X533" s="145"/>
      <c r="Y533" s="145"/>
    </row>
    <row r="534" spans="1:25" ht="15">
      <c r="A534" s="157"/>
      <c r="B534" s="158"/>
      <c r="C534" s="158"/>
      <c r="D534" s="158"/>
      <c r="E534" s="158"/>
      <c r="F534" s="158"/>
      <c r="G534" s="158"/>
      <c r="H534" s="158"/>
      <c r="I534" s="158"/>
      <c r="J534" s="157"/>
      <c r="K534" s="157"/>
      <c r="L534" s="145"/>
      <c r="M534" s="145"/>
      <c r="N534" s="145"/>
      <c r="O534" s="145"/>
      <c r="P534" s="145"/>
      <c r="Q534" s="145"/>
      <c r="R534" s="145"/>
      <c r="S534" s="145"/>
      <c r="T534" s="145"/>
      <c r="U534" s="145"/>
      <c r="V534" s="145"/>
      <c r="W534" s="145"/>
      <c r="X534" s="145"/>
      <c r="Y534" s="145"/>
    </row>
    <row r="535" spans="1:25" ht="15">
      <c r="A535" s="157"/>
      <c r="B535" s="158"/>
      <c r="C535" s="158"/>
      <c r="D535" s="158"/>
      <c r="E535" s="158"/>
      <c r="F535" s="158"/>
      <c r="G535" s="158"/>
      <c r="H535" s="158"/>
      <c r="I535" s="158"/>
      <c r="J535" s="157"/>
      <c r="K535" s="157"/>
      <c r="L535" s="145"/>
      <c r="M535" s="145"/>
      <c r="N535" s="145"/>
      <c r="O535" s="145"/>
      <c r="P535" s="145"/>
      <c r="Q535" s="145"/>
      <c r="R535" s="145"/>
      <c r="S535" s="145"/>
      <c r="T535" s="145"/>
      <c r="U535" s="145"/>
      <c r="V535" s="145"/>
      <c r="W535" s="145"/>
      <c r="X535" s="145"/>
      <c r="Y535" s="145"/>
    </row>
    <row r="536" spans="1:25" ht="15">
      <c r="A536" s="157"/>
      <c r="B536" s="158"/>
      <c r="C536" s="158"/>
      <c r="D536" s="158"/>
      <c r="E536" s="158"/>
      <c r="F536" s="158"/>
      <c r="G536" s="158"/>
      <c r="H536" s="158"/>
      <c r="I536" s="158"/>
      <c r="J536" s="157"/>
      <c r="K536" s="157"/>
      <c r="L536" s="145"/>
      <c r="M536" s="145"/>
      <c r="N536" s="145"/>
      <c r="O536" s="145"/>
      <c r="P536" s="145"/>
      <c r="Q536" s="145"/>
      <c r="R536" s="145"/>
      <c r="S536" s="145"/>
      <c r="T536" s="145"/>
      <c r="U536" s="145"/>
      <c r="V536" s="145"/>
      <c r="W536" s="145"/>
      <c r="X536" s="145"/>
      <c r="Y536" s="145"/>
    </row>
    <row r="537" spans="1:25" ht="15">
      <c r="A537" s="157"/>
      <c r="B537" s="158"/>
      <c r="C537" s="158"/>
      <c r="D537" s="158"/>
      <c r="E537" s="158"/>
      <c r="F537" s="158"/>
      <c r="G537" s="158"/>
      <c r="H537" s="158"/>
      <c r="I537" s="158"/>
      <c r="J537" s="157"/>
      <c r="K537" s="157"/>
      <c r="L537" s="145"/>
      <c r="M537" s="145"/>
      <c r="N537" s="145"/>
      <c r="O537" s="145"/>
      <c r="P537" s="145"/>
      <c r="Q537" s="145"/>
      <c r="R537" s="145"/>
      <c r="S537" s="145"/>
      <c r="T537" s="145"/>
      <c r="U537" s="145"/>
      <c r="V537" s="145"/>
      <c r="W537" s="145"/>
      <c r="X537" s="145"/>
      <c r="Y537" s="145"/>
    </row>
    <row r="538" spans="1:25" ht="15">
      <c r="A538" s="157"/>
      <c r="B538" s="158"/>
      <c r="C538" s="158"/>
      <c r="D538" s="158"/>
      <c r="E538" s="158"/>
      <c r="F538" s="158"/>
      <c r="G538" s="158"/>
      <c r="H538" s="158"/>
      <c r="I538" s="158"/>
      <c r="J538" s="157"/>
      <c r="K538" s="157"/>
      <c r="L538" s="145"/>
      <c r="M538" s="145"/>
      <c r="N538" s="145"/>
      <c r="O538" s="145"/>
      <c r="P538" s="145"/>
      <c r="Q538" s="145"/>
      <c r="R538" s="145"/>
      <c r="S538" s="145"/>
      <c r="T538" s="145"/>
      <c r="U538" s="145"/>
      <c r="V538" s="145"/>
      <c r="W538" s="145"/>
      <c r="X538" s="145"/>
      <c r="Y538" s="145"/>
    </row>
    <row r="539" spans="1:25" ht="15">
      <c r="A539" s="157"/>
      <c r="B539" s="158"/>
      <c r="C539" s="158"/>
      <c r="D539" s="158"/>
      <c r="E539" s="158"/>
      <c r="F539" s="158"/>
      <c r="G539" s="158"/>
      <c r="H539" s="158"/>
      <c r="I539" s="158"/>
      <c r="J539" s="157"/>
      <c r="K539" s="157"/>
      <c r="L539" s="145"/>
      <c r="M539" s="145"/>
      <c r="N539" s="145"/>
      <c r="O539" s="145"/>
      <c r="P539" s="145"/>
      <c r="Q539" s="145"/>
      <c r="R539" s="145"/>
      <c r="S539" s="145"/>
      <c r="T539" s="145"/>
      <c r="U539" s="145"/>
      <c r="V539" s="145"/>
      <c r="W539" s="145"/>
      <c r="X539" s="145"/>
      <c r="Y539" s="145"/>
    </row>
    <row r="540" spans="1:25" ht="15">
      <c r="A540" s="157"/>
      <c r="B540" s="158"/>
      <c r="C540" s="158"/>
      <c r="D540" s="158"/>
      <c r="E540" s="158"/>
      <c r="F540" s="158"/>
      <c r="G540" s="158"/>
      <c r="H540" s="158"/>
      <c r="I540" s="158"/>
      <c r="J540" s="157"/>
      <c r="K540" s="157"/>
      <c r="L540" s="145"/>
      <c r="M540" s="145"/>
      <c r="N540" s="145"/>
      <c r="O540" s="145"/>
      <c r="P540" s="145"/>
      <c r="Q540" s="145"/>
      <c r="R540" s="145"/>
      <c r="S540" s="145"/>
      <c r="T540" s="145"/>
      <c r="U540" s="145"/>
      <c r="V540" s="145"/>
      <c r="W540" s="145"/>
      <c r="X540" s="145"/>
      <c r="Y540" s="145"/>
    </row>
    <row r="541" spans="1:25" ht="15">
      <c r="A541" s="157"/>
      <c r="B541" s="158"/>
      <c r="C541" s="158"/>
      <c r="D541" s="158"/>
      <c r="E541" s="158"/>
      <c r="F541" s="158"/>
      <c r="G541" s="158"/>
      <c r="H541" s="158"/>
      <c r="I541" s="158"/>
      <c r="J541" s="157"/>
      <c r="K541" s="157"/>
      <c r="L541" s="145"/>
      <c r="M541" s="145"/>
      <c r="N541" s="145"/>
      <c r="O541" s="145"/>
      <c r="P541" s="145"/>
      <c r="Q541" s="145"/>
      <c r="R541" s="145"/>
      <c r="S541" s="145"/>
      <c r="T541" s="145"/>
      <c r="U541" s="145"/>
      <c r="V541" s="145"/>
      <c r="W541" s="145"/>
      <c r="X541" s="145"/>
      <c r="Y541" s="145"/>
    </row>
    <row r="542" spans="1:25" ht="15">
      <c r="A542" s="157"/>
      <c r="B542" s="158"/>
      <c r="C542" s="158"/>
      <c r="D542" s="158"/>
      <c r="E542" s="158"/>
      <c r="F542" s="158"/>
      <c r="G542" s="158"/>
      <c r="H542" s="158"/>
      <c r="I542" s="158"/>
      <c r="J542" s="157"/>
      <c r="K542" s="157"/>
      <c r="L542" s="145"/>
      <c r="M542" s="145"/>
      <c r="N542" s="145"/>
      <c r="O542" s="145"/>
      <c r="P542" s="145"/>
      <c r="Q542" s="145"/>
      <c r="R542" s="145"/>
      <c r="S542" s="145"/>
      <c r="T542" s="145"/>
      <c r="U542" s="145"/>
      <c r="V542" s="145"/>
      <c r="W542" s="145"/>
      <c r="X542" s="145"/>
      <c r="Y542" s="145"/>
    </row>
    <row r="543" spans="1:25" ht="15">
      <c r="A543" s="157"/>
      <c r="B543" s="158"/>
      <c r="C543" s="158"/>
      <c r="D543" s="158"/>
      <c r="E543" s="158"/>
      <c r="F543" s="158"/>
      <c r="G543" s="158"/>
      <c r="H543" s="158"/>
      <c r="I543" s="158"/>
      <c r="J543" s="157"/>
      <c r="K543" s="157"/>
      <c r="L543" s="145"/>
      <c r="M543" s="145"/>
      <c r="N543" s="145"/>
      <c r="O543" s="145"/>
      <c r="P543" s="145"/>
      <c r="Q543" s="145"/>
      <c r="R543" s="145"/>
      <c r="S543" s="145"/>
      <c r="T543" s="145"/>
      <c r="U543" s="145"/>
      <c r="V543" s="145"/>
      <c r="W543" s="145"/>
      <c r="X543" s="145"/>
      <c r="Y543" s="145"/>
    </row>
    <row r="544" spans="1:25" ht="15">
      <c r="A544" s="157"/>
      <c r="B544" s="158"/>
      <c r="C544" s="158"/>
      <c r="D544" s="158"/>
      <c r="E544" s="158"/>
      <c r="F544" s="158"/>
      <c r="G544" s="158"/>
      <c r="H544" s="158"/>
      <c r="I544" s="158"/>
      <c r="J544" s="157"/>
      <c r="K544" s="157"/>
      <c r="L544" s="145"/>
      <c r="M544" s="145"/>
      <c r="N544" s="145"/>
      <c r="O544" s="145"/>
      <c r="P544" s="145"/>
      <c r="Q544" s="145"/>
      <c r="R544" s="145"/>
      <c r="S544" s="145"/>
      <c r="T544" s="145"/>
      <c r="U544" s="145"/>
      <c r="V544" s="145"/>
      <c r="W544" s="145"/>
      <c r="X544" s="145"/>
      <c r="Y544" s="145"/>
    </row>
    <row r="545" spans="1:25" ht="15">
      <c r="A545" s="157"/>
      <c r="B545" s="158"/>
      <c r="C545" s="158"/>
      <c r="D545" s="158"/>
      <c r="E545" s="158"/>
      <c r="F545" s="158"/>
      <c r="G545" s="158"/>
      <c r="H545" s="158"/>
      <c r="I545" s="158"/>
      <c r="J545" s="157"/>
      <c r="K545" s="157"/>
      <c r="L545" s="145"/>
      <c r="M545" s="145"/>
      <c r="N545" s="145"/>
      <c r="O545" s="145"/>
      <c r="P545" s="145"/>
      <c r="Q545" s="145"/>
      <c r="R545" s="145"/>
      <c r="S545" s="145"/>
      <c r="T545" s="145"/>
      <c r="U545" s="145"/>
      <c r="V545" s="145"/>
      <c r="W545" s="145"/>
      <c r="X545" s="145"/>
      <c r="Y545" s="145"/>
    </row>
    <row r="546" spans="1:25" ht="15">
      <c r="A546" s="157"/>
      <c r="B546" s="158"/>
      <c r="C546" s="158"/>
      <c r="D546" s="158"/>
      <c r="E546" s="158"/>
      <c r="F546" s="158"/>
      <c r="G546" s="158"/>
      <c r="H546" s="158"/>
      <c r="I546" s="158"/>
      <c r="J546" s="157"/>
      <c r="K546" s="157"/>
      <c r="L546" s="145"/>
      <c r="M546" s="145"/>
      <c r="N546" s="145"/>
      <c r="O546" s="145"/>
      <c r="P546" s="145"/>
      <c r="Q546" s="145"/>
      <c r="R546" s="145"/>
      <c r="S546" s="145"/>
      <c r="T546" s="145"/>
      <c r="U546" s="145"/>
      <c r="V546" s="145"/>
      <c r="W546" s="145"/>
      <c r="X546" s="145"/>
      <c r="Y546" s="145"/>
    </row>
    <row r="547" spans="1:25" ht="15">
      <c r="A547" s="157"/>
      <c r="B547" s="158"/>
      <c r="C547" s="158"/>
      <c r="D547" s="158"/>
      <c r="E547" s="158"/>
      <c r="F547" s="158"/>
      <c r="G547" s="158"/>
      <c r="H547" s="158"/>
      <c r="I547" s="158"/>
      <c r="J547" s="157"/>
      <c r="K547" s="157"/>
      <c r="L547" s="145"/>
      <c r="M547" s="145"/>
      <c r="N547" s="145"/>
      <c r="O547" s="145"/>
      <c r="P547" s="145"/>
      <c r="Q547" s="145"/>
      <c r="R547" s="145"/>
      <c r="S547" s="145"/>
      <c r="T547" s="145"/>
      <c r="U547" s="145"/>
      <c r="V547" s="145"/>
      <c r="W547" s="145"/>
      <c r="X547" s="145"/>
      <c r="Y547" s="145"/>
    </row>
    <row r="548" spans="1:25" ht="15">
      <c r="A548" s="157"/>
      <c r="B548" s="158"/>
      <c r="C548" s="158"/>
      <c r="D548" s="158"/>
      <c r="E548" s="158"/>
      <c r="F548" s="158"/>
      <c r="G548" s="158"/>
      <c r="H548" s="158"/>
      <c r="I548" s="158"/>
      <c r="J548" s="157"/>
      <c r="K548" s="157"/>
      <c r="L548" s="145"/>
      <c r="M548" s="145"/>
      <c r="N548" s="145"/>
      <c r="O548" s="145"/>
      <c r="P548" s="145"/>
      <c r="Q548" s="145"/>
      <c r="R548" s="145"/>
      <c r="S548" s="145"/>
      <c r="T548" s="145"/>
      <c r="U548" s="145"/>
      <c r="V548" s="145"/>
      <c r="W548" s="145"/>
      <c r="X548" s="145"/>
      <c r="Y548" s="145"/>
    </row>
    <row r="549" spans="1:25" ht="15">
      <c r="A549" s="157"/>
      <c r="B549" s="158"/>
      <c r="C549" s="158"/>
      <c r="D549" s="158"/>
      <c r="E549" s="158"/>
      <c r="F549" s="158"/>
      <c r="G549" s="158"/>
      <c r="H549" s="158"/>
      <c r="I549" s="158"/>
      <c r="J549" s="157"/>
      <c r="K549" s="157"/>
      <c r="L549" s="145"/>
      <c r="M549" s="145"/>
      <c r="N549" s="145"/>
      <c r="O549" s="145"/>
      <c r="P549" s="145"/>
      <c r="Q549" s="145"/>
      <c r="R549" s="145"/>
      <c r="S549" s="145"/>
      <c r="T549" s="145"/>
      <c r="U549" s="145"/>
      <c r="V549" s="145"/>
      <c r="W549" s="145"/>
      <c r="X549" s="145"/>
      <c r="Y549" s="145"/>
    </row>
    <row r="550" spans="1:25" ht="15">
      <c r="A550" s="157"/>
      <c r="B550" s="158"/>
      <c r="C550" s="158"/>
      <c r="D550" s="158"/>
      <c r="E550" s="158"/>
      <c r="F550" s="158"/>
      <c r="G550" s="158"/>
      <c r="H550" s="158"/>
      <c r="I550" s="158"/>
      <c r="J550" s="157"/>
      <c r="K550" s="157"/>
      <c r="L550" s="145"/>
      <c r="M550" s="145"/>
      <c r="N550" s="145"/>
      <c r="O550" s="145"/>
      <c r="P550" s="145"/>
      <c r="Q550" s="145"/>
      <c r="R550" s="145"/>
      <c r="S550" s="145"/>
      <c r="T550" s="145"/>
      <c r="U550" s="145"/>
      <c r="V550" s="145"/>
      <c r="W550" s="145"/>
      <c r="X550" s="145"/>
      <c r="Y550" s="145"/>
    </row>
    <row r="551" spans="1:25" ht="15">
      <c r="A551" s="157"/>
      <c r="B551" s="158"/>
      <c r="C551" s="158"/>
      <c r="D551" s="158"/>
      <c r="E551" s="158"/>
      <c r="F551" s="158"/>
      <c r="G551" s="158"/>
      <c r="H551" s="158"/>
      <c r="I551" s="158"/>
      <c r="J551" s="157"/>
      <c r="K551" s="157"/>
      <c r="L551" s="145"/>
      <c r="M551" s="145"/>
      <c r="N551" s="145"/>
      <c r="O551" s="145"/>
      <c r="P551" s="145"/>
      <c r="Q551" s="145"/>
      <c r="R551" s="145"/>
      <c r="S551" s="145"/>
      <c r="T551" s="145"/>
      <c r="U551" s="145"/>
      <c r="V551" s="145"/>
      <c r="W551" s="145"/>
      <c r="X551" s="145"/>
      <c r="Y551" s="145"/>
    </row>
    <row r="552" spans="1:25" ht="15">
      <c r="A552" s="157"/>
      <c r="B552" s="158"/>
      <c r="C552" s="158"/>
      <c r="D552" s="158"/>
      <c r="E552" s="158"/>
      <c r="F552" s="158"/>
      <c r="G552" s="158"/>
      <c r="H552" s="158"/>
      <c r="I552" s="158"/>
      <c r="J552" s="157"/>
      <c r="K552" s="157"/>
      <c r="L552" s="145"/>
      <c r="M552" s="145"/>
      <c r="N552" s="145"/>
      <c r="O552" s="145"/>
      <c r="P552" s="145"/>
      <c r="Q552" s="145"/>
      <c r="R552" s="145"/>
      <c r="S552" s="145"/>
      <c r="T552" s="145"/>
      <c r="U552" s="145"/>
      <c r="V552" s="145"/>
      <c r="W552" s="145"/>
      <c r="X552" s="145"/>
      <c r="Y552" s="145"/>
    </row>
    <row r="553" spans="1:25" ht="15">
      <c r="A553" s="157"/>
      <c r="B553" s="158"/>
      <c r="C553" s="158"/>
      <c r="D553" s="158"/>
      <c r="E553" s="158"/>
      <c r="F553" s="158"/>
      <c r="G553" s="158"/>
      <c r="H553" s="158"/>
      <c r="I553" s="158"/>
      <c r="J553" s="157"/>
      <c r="K553" s="157"/>
      <c r="L553" s="145"/>
      <c r="M553" s="145"/>
      <c r="N553" s="145"/>
      <c r="O553" s="145"/>
      <c r="P553" s="145"/>
      <c r="Q553" s="145"/>
      <c r="R553" s="145"/>
      <c r="S553" s="145"/>
      <c r="T553" s="145"/>
      <c r="U553" s="145"/>
      <c r="V553" s="145"/>
      <c r="W553" s="145"/>
      <c r="X553" s="145"/>
      <c r="Y553" s="145"/>
    </row>
    <row r="554" spans="1:25" ht="15">
      <c r="A554" s="157"/>
      <c r="B554" s="158"/>
      <c r="C554" s="158"/>
      <c r="D554" s="158"/>
      <c r="E554" s="158"/>
      <c r="F554" s="158"/>
      <c r="G554" s="158"/>
      <c r="H554" s="158"/>
      <c r="I554" s="158"/>
      <c r="J554" s="157"/>
      <c r="K554" s="157"/>
      <c r="L554" s="145"/>
      <c r="M554" s="145"/>
      <c r="N554" s="145"/>
      <c r="O554" s="145"/>
      <c r="P554" s="145"/>
      <c r="Q554" s="145"/>
      <c r="R554" s="145"/>
      <c r="S554" s="145"/>
      <c r="T554" s="145"/>
      <c r="U554" s="145"/>
      <c r="V554" s="145"/>
      <c r="W554" s="145"/>
      <c r="X554" s="145"/>
      <c r="Y554" s="145"/>
    </row>
    <row r="555" spans="1:25" ht="15">
      <c r="A555" s="157"/>
      <c r="B555" s="158"/>
      <c r="C555" s="158"/>
      <c r="D555" s="158"/>
      <c r="E555" s="158"/>
      <c r="F555" s="158"/>
      <c r="G555" s="158"/>
      <c r="H555" s="158"/>
      <c r="I555" s="158"/>
      <c r="J555" s="157"/>
      <c r="K555" s="157"/>
      <c r="L555" s="145"/>
      <c r="M555" s="145"/>
      <c r="N555" s="145"/>
      <c r="O555" s="145"/>
      <c r="P555" s="145"/>
      <c r="Q555" s="145"/>
      <c r="R555" s="145"/>
      <c r="S555" s="145"/>
      <c r="T555" s="145"/>
      <c r="U555" s="145"/>
      <c r="V555" s="145"/>
      <c r="W555" s="145"/>
      <c r="X555" s="145"/>
      <c r="Y555" s="145"/>
    </row>
    <row r="556" spans="1:25" ht="15">
      <c r="A556" s="157"/>
      <c r="B556" s="158"/>
      <c r="C556" s="158"/>
      <c r="D556" s="158"/>
      <c r="E556" s="158"/>
      <c r="F556" s="158"/>
      <c r="G556" s="158"/>
      <c r="H556" s="158"/>
      <c r="I556" s="158"/>
      <c r="J556" s="157"/>
      <c r="K556" s="157"/>
      <c r="L556" s="145"/>
      <c r="M556" s="145"/>
      <c r="N556" s="145"/>
      <c r="O556" s="145"/>
      <c r="P556" s="145"/>
      <c r="Q556" s="145"/>
      <c r="R556" s="145"/>
      <c r="S556" s="145"/>
      <c r="T556" s="145"/>
      <c r="U556" s="145"/>
      <c r="V556" s="145"/>
      <c r="W556" s="145"/>
      <c r="X556" s="145"/>
      <c r="Y556" s="145"/>
    </row>
    <row r="557" spans="1:25" ht="15">
      <c r="A557" s="157"/>
      <c r="B557" s="158"/>
      <c r="C557" s="158"/>
      <c r="D557" s="158"/>
      <c r="E557" s="158"/>
      <c r="F557" s="158"/>
      <c r="G557" s="158"/>
      <c r="H557" s="158"/>
      <c r="I557" s="158"/>
      <c r="J557" s="157"/>
      <c r="K557" s="157"/>
      <c r="L557" s="145"/>
      <c r="M557" s="145"/>
      <c r="N557" s="145"/>
      <c r="O557" s="145"/>
      <c r="P557" s="145"/>
      <c r="Q557" s="145"/>
      <c r="R557" s="145"/>
      <c r="S557" s="145"/>
      <c r="T557" s="145"/>
      <c r="U557" s="145"/>
      <c r="V557" s="145"/>
      <c r="W557" s="145"/>
      <c r="X557" s="145"/>
      <c r="Y557" s="145"/>
    </row>
    <row r="558" spans="1:25" ht="15">
      <c r="A558" s="157"/>
      <c r="B558" s="158"/>
      <c r="C558" s="158"/>
      <c r="D558" s="158"/>
      <c r="E558" s="158"/>
      <c r="F558" s="158"/>
      <c r="G558" s="158"/>
      <c r="H558" s="158"/>
      <c r="I558" s="158"/>
      <c r="J558" s="157"/>
      <c r="K558" s="157"/>
      <c r="L558" s="145"/>
      <c r="M558" s="145"/>
      <c r="N558" s="145"/>
      <c r="O558" s="145"/>
      <c r="P558" s="145"/>
      <c r="Q558" s="145"/>
      <c r="R558" s="145"/>
      <c r="S558" s="145"/>
      <c r="T558" s="145"/>
      <c r="U558" s="145"/>
      <c r="V558" s="145"/>
      <c r="W558" s="145"/>
      <c r="X558" s="145"/>
      <c r="Y558" s="145"/>
    </row>
    <row r="559" spans="1:25" ht="15">
      <c r="A559" s="157"/>
      <c r="B559" s="158"/>
      <c r="C559" s="158"/>
      <c r="D559" s="158"/>
      <c r="E559" s="158"/>
      <c r="F559" s="158"/>
      <c r="G559" s="158"/>
      <c r="H559" s="158"/>
      <c r="I559" s="158"/>
      <c r="J559" s="157"/>
      <c r="K559" s="157"/>
      <c r="L559" s="145"/>
      <c r="M559" s="145"/>
      <c r="N559" s="145"/>
      <c r="O559" s="145"/>
      <c r="P559" s="145"/>
      <c r="Q559" s="145"/>
      <c r="R559" s="145"/>
      <c r="S559" s="145"/>
      <c r="T559" s="145"/>
      <c r="U559" s="145"/>
      <c r="V559" s="145"/>
      <c r="W559" s="145"/>
      <c r="X559" s="145"/>
      <c r="Y559" s="145"/>
    </row>
    <row r="560" spans="1:25" ht="15">
      <c r="A560" s="157"/>
      <c r="B560" s="158"/>
      <c r="C560" s="158"/>
      <c r="D560" s="158"/>
      <c r="E560" s="158"/>
      <c r="F560" s="158"/>
      <c r="G560" s="158"/>
      <c r="H560" s="158"/>
      <c r="I560" s="158"/>
      <c r="J560" s="157"/>
      <c r="K560" s="157"/>
      <c r="L560" s="145"/>
      <c r="M560" s="145"/>
      <c r="N560" s="145"/>
      <c r="O560" s="145"/>
      <c r="P560" s="145"/>
      <c r="Q560" s="145"/>
      <c r="R560" s="145"/>
      <c r="S560" s="145"/>
      <c r="T560" s="145"/>
      <c r="U560" s="145"/>
      <c r="V560" s="145"/>
      <c r="W560" s="145"/>
      <c r="X560" s="145"/>
      <c r="Y560" s="145"/>
    </row>
    <row r="561" spans="1:25" ht="15">
      <c r="A561" s="157"/>
      <c r="B561" s="158"/>
      <c r="C561" s="158"/>
      <c r="D561" s="158"/>
      <c r="E561" s="158"/>
      <c r="F561" s="158"/>
      <c r="G561" s="158"/>
      <c r="H561" s="158"/>
      <c r="I561" s="158"/>
      <c r="J561" s="157"/>
      <c r="K561" s="157"/>
      <c r="L561" s="145"/>
      <c r="M561" s="145"/>
      <c r="N561" s="145"/>
      <c r="O561" s="145"/>
      <c r="P561" s="145"/>
      <c r="Q561" s="145"/>
      <c r="R561" s="145"/>
      <c r="S561" s="145"/>
      <c r="T561" s="145"/>
      <c r="U561" s="145"/>
      <c r="V561" s="145"/>
      <c r="W561" s="145"/>
      <c r="X561" s="145"/>
      <c r="Y561" s="145"/>
    </row>
    <row r="562" spans="1:25" ht="15">
      <c r="A562" s="157"/>
      <c r="B562" s="158"/>
      <c r="C562" s="158"/>
      <c r="D562" s="158"/>
      <c r="E562" s="158"/>
      <c r="F562" s="158"/>
      <c r="G562" s="158"/>
      <c r="H562" s="158"/>
      <c r="I562" s="158"/>
      <c r="J562" s="157"/>
      <c r="K562" s="157"/>
      <c r="L562" s="145"/>
      <c r="M562" s="145"/>
      <c r="N562" s="145"/>
      <c r="O562" s="145"/>
      <c r="P562" s="145"/>
      <c r="Q562" s="145"/>
      <c r="R562" s="145"/>
      <c r="S562" s="145"/>
      <c r="T562" s="145"/>
      <c r="U562" s="145"/>
      <c r="V562" s="145"/>
      <c r="W562" s="145"/>
      <c r="X562" s="145"/>
      <c r="Y562" s="145"/>
    </row>
    <row r="563" spans="1:25" ht="15">
      <c r="A563" s="157"/>
      <c r="B563" s="158"/>
      <c r="C563" s="158"/>
      <c r="D563" s="158"/>
      <c r="E563" s="158"/>
      <c r="F563" s="158"/>
      <c r="G563" s="158"/>
      <c r="H563" s="158"/>
      <c r="I563" s="158"/>
      <c r="J563" s="157"/>
      <c r="K563" s="157"/>
      <c r="L563" s="145"/>
      <c r="M563" s="145"/>
      <c r="N563" s="145"/>
      <c r="O563" s="145"/>
      <c r="P563" s="145"/>
      <c r="Q563" s="145"/>
      <c r="R563" s="145"/>
      <c r="S563" s="145"/>
      <c r="T563" s="145"/>
      <c r="U563" s="145"/>
      <c r="V563" s="145"/>
      <c r="W563" s="145"/>
      <c r="X563" s="145"/>
      <c r="Y563" s="145"/>
    </row>
    <row r="564" spans="1:25" ht="15">
      <c r="A564" s="157"/>
      <c r="B564" s="158"/>
      <c r="C564" s="158"/>
      <c r="D564" s="158"/>
      <c r="E564" s="158"/>
      <c r="F564" s="158"/>
      <c r="G564" s="158"/>
      <c r="H564" s="158"/>
      <c r="I564" s="158"/>
      <c r="J564" s="157"/>
      <c r="K564" s="157"/>
      <c r="L564" s="145"/>
      <c r="M564" s="145"/>
      <c r="N564" s="145"/>
      <c r="O564" s="145"/>
      <c r="P564" s="145"/>
      <c r="Q564" s="145"/>
      <c r="R564" s="145"/>
      <c r="S564" s="145"/>
      <c r="T564" s="145"/>
      <c r="U564" s="145"/>
      <c r="V564" s="145"/>
      <c r="W564" s="145"/>
      <c r="X564" s="145"/>
      <c r="Y564" s="145"/>
    </row>
    <row r="565" spans="1:25" ht="15">
      <c r="A565" s="157"/>
      <c r="B565" s="158"/>
      <c r="C565" s="158"/>
      <c r="D565" s="158"/>
      <c r="E565" s="158"/>
      <c r="F565" s="158"/>
      <c r="G565" s="158"/>
      <c r="H565" s="158"/>
      <c r="I565" s="158"/>
      <c r="J565" s="157"/>
      <c r="K565" s="157"/>
      <c r="L565" s="145"/>
      <c r="M565" s="145"/>
      <c r="N565" s="145"/>
      <c r="O565" s="145"/>
      <c r="P565" s="145"/>
      <c r="Q565" s="145"/>
      <c r="R565" s="145"/>
      <c r="S565" s="145"/>
      <c r="T565" s="145"/>
      <c r="U565" s="145"/>
      <c r="V565" s="145"/>
      <c r="W565" s="145"/>
      <c r="X565" s="145"/>
      <c r="Y565" s="145"/>
    </row>
    <row r="566" spans="1:25" ht="15">
      <c r="A566" s="157"/>
      <c r="B566" s="158"/>
      <c r="C566" s="158"/>
      <c r="D566" s="158"/>
      <c r="E566" s="158"/>
      <c r="F566" s="158"/>
      <c r="G566" s="158"/>
      <c r="H566" s="158"/>
      <c r="I566" s="158"/>
      <c r="J566" s="157"/>
      <c r="K566" s="157"/>
      <c r="L566" s="145"/>
      <c r="M566" s="145"/>
      <c r="N566" s="145"/>
      <c r="O566" s="145"/>
      <c r="P566" s="145"/>
      <c r="Q566" s="145"/>
      <c r="R566" s="145"/>
      <c r="S566" s="145"/>
      <c r="T566" s="145"/>
      <c r="U566" s="145"/>
      <c r="V566" s="145"/>
      <c r="W566" s="145"/>
      <c r="X566" s="145"/>
      <c r="Y566" s="145"/>
    </row>
    <row r="567" spans="1:25" ht="15">
      <c r="A567" s="157"/>
      <c r="B567" s="158"/>
      <c r="C567" s="158"/>
      <c r="D567" s="158"/>
      <c r="E567" s="158"/>
      <c r="F567" s="158"/>
      <c r="G567" s="158"/>
      <c r="H567" s="158"/>
      <c r="I567" s="158"/>
      <c r="J567" s="157"/>
      <c r="K567" s="157"/>
      <c r="L567" s="145"/>
      <c r="M567" s="145"/>
      <c r="N567" s="145"/>
      <c r="O567" s="145"/>
      <c r="P567" s="145"/>
      <c r="Q567" s="145"/>
      <c r="R567" s="145"/>
      <c r="S567" s="145"/>
      <c r="T567" s="145"/>
      <c r="U567" s="145"/>
      <c r="V567" s="145"/>
      <c r="W567" s="145"/>
      <c r="X567" s="145"/>
      <c r="Y567" s="145"/>
    </row>
    <row r="568" spans="1:25" ht="15">
      <c r="A568" s="157"/>
      <c r="B568" s="158"/>
      <c r="C568" s="158"/>
      <c r="D568" s="158"/>
      <c r="E568" s="158"/>
      <c r="F568" s="158"/>
      <c r="G568" s="158"/>
      <c r="H568" s="158"/>
      <c r="I568" s="158"/>
      <c r="J568" s="157"/>
      <c r="K568" s="157"/>
      <c r="L568" s="145"/>
      <c r="M568" s="145"/>
      <c r="N568" s="145"/>
      <c r="O568" s="145"/>
      <c r="P568" s="145"/>
      <c r="Q568" s="145"/>
      <c r="R568" s="145"/>
      <c r="S568" s="145"/>
      <c r="T568" s="145"/>
      <c r="U568" s="145"/>
      <c r="V568" s="145"/>
      <c r="W568" s="145"/>
      <c r="X568" s="145"/>
      <c r="Y568" s="145"/>
    </row>
    <row r="569" spans="1:25" ht="15">
      <c r="A569" s="157"/>
      <c r="B569" s="158"/>
      <c r="C569" s="158"/>
      <c r="D569" s="158"/>
      <c r="E569" s="158"/>
      <c r="F569" s="158"/>
      <c r="G569" s="158"/>
      <c r="H569" s="158"/>
      <c r="I569" s="158"/>
      <c r="J569" s="157"/>
      <c r="K569" s="157"/>
      <c r="L569" s="145"/>
      <c r="M569" s="145"/>
      <c r="N569" s="145"/>
      <c r="O569" s="145"/>
      <c r="P569" s="145"/>
      <c r="Q569" s="145"/>
      <c r="R569" s="145"/>
      <c r="S569" s="145"/>
      <c r="T569" s="145"/>
      <c r="U569" s="145"/>
      <c r="V569" s="145"/>
      <c r="W569" s="145"/>
      <c r="X569" s="145"/>
      <c r="Y569" s="145"/>
    </row>
    <row r="570" spans="1:25" ht="15">
      <c r="A570" s="157"/>
      <c r="B570" s="158"/>
      <c r="C570" s="158"/>
      <c r="D570" s="158"/>
      <c r="E570" s="158"/>
      <c r="F570" s="158"/>
      <c r="G570" s="158"/>
      <c r="H570" s="158"/>
      <c r="I570" s="158"/>
      <c r="J570" s="157"/>
      <c r="K570" s="157"/>
      <c r="L570" s="145"/>
      <c r="M570" s="145"/>
      <c r="N570" s="145"/>
      <c r="O570" s="145"/>
      <c r="P570" s="145"/>
      <c r="Q570" s="145"/>
      <c r="R570" s="145"/>
      <c r="S570" s="145"/>
      <c r="T570" s="145"/>
      <c r="U570" s="145"/>
      <c r="V570" s="145"/>
      <c r="W570" s="145"/>
      <c r="X570" s="145"/>
      <c r="Y570" s="145"/>
    </row>
    <row r="571" spans="1:25" ht="15">
      <c r="A571" s="157"/>
      <c r="B571" s="158"/>
      <c r="C571" s="158"/>
      <c r="D571" s="158"/>
      <c r="E571" s="158"/>
      <c r="F571" s="158"/>
      <c r="G571" s="158"/>
      <c r="H571" s="158"/>
      <c r="I571" s="158"/>
      <c r="J571" s="157"/>
      <c r="K571" s="157"/>
      <c r="L571" s="145"/>
      <c r="M571" s="145"/>
      <c r="N571" s="145"/>
      <c r="O571" s="145"/>
      <c r="P571" s="145"/>
      <c r="Q571" s="145"/>
      <c r="R571" s="145"/>
      <c r="S571" s="145"/>
      <c r="T571" s="145"/>
      <c r="U571" s="145"/>
      <c r="V571" s="145"/>
      <c r="W571" s="145"/>
      <c r="X571" s="145"/>
      <c r="Y571" s="145"/>
    </row>
    <row r="572" spans="1:25" ht="15">
      <c r="A572" s="157"/>
      <c r="B572" s="158"/>
      <c r="C572" s="158"/>
      <c r="D572" s="158"/>
      <c r="E572" s="158"/>
      <c r="F572" s="158"/>
      <c r="G572" s="158"/>
      <c r="H572" s="158"/>
      <c r="I572" s="158"/>
      <c r="J572" s="157"/>
      <c r="K572" s="157"/>
      <c r="L572" s="145"/>
      <c r="M572" s="145"/>
      <c r="N572" s="145"/>
      <c r="O572" s="145"/>
      <c r="P572" s="145"/>
      <c r="Q572" s="145"/>
      <c r="R572" s="145"/>
      <c r="S572" s="145"/>
      <c r="T572" s="145"/>
      <c r="U572" s="145"/>
      <c r="V572" s="145"/>
      <c r="W572" s="145"/>
      <c r="X572" s="145"/>
      <c r="Y572" s="145"/>
    </row>
    <row r="573" spans="1:25" ht="15">
      <c r="A573" s="157"/>
      <c r="B573" s="158"/>
      <c r="C573" s="158"/>
      <c r="D573" s="158"/>
      <c r="E573" s="158"/>
      <c r="F573" s="158"/>
      <c r="G573" s="158"/>
      <c r="H573" s="158"/>
      <c r="I573" s="158"/>
      <c r="J573" s="157"/>
      <c r="K573" s="157"/>
      <c r="L573" s="145"/>
      <c r="M573" s="145"/>
      <c r="N573" s="145"/>
      <c r="O573" s="145"/>
      <c r="P573" s="145"/>
      <c r="Q573" s="145"/>
      <c r="R573" s="145"/>
      <c r="S573" s="145"/>
      <c r="T573" s="145"/>
      <c r="U573" s="145"/>
      <c r="V573" s="145"/>
      <c r="W573" s="145"/>
      <c r="X573" s="145"/>
      <c r="Y573" s="145"/>
    </row>
    <row r="574" spans="1:25" ht="15">
      <c r="A574" s="157"/>
      <c r="B574" s="158"/>
      <c r="C574" s="158"/>
      <c r="D574" s="158"/>
      <c r="E574" s="158"/>
      <c r="F574" s="158"/>
      <c r="G574" s="158"/>
      <c r="H574" s="158"/>
      <c r="I574" s="158"/>
      <c r="J574" s="157"/>
      <c r="K574" s="157"/>
      <c r="L574" s="145"/>
      <c r="M574" s="145"/>
      <c r="N574" s="145"/>
      <c r="O574" s="145"/>
      <c r="P574" s="145"/>
      <c r="Q574" s="145"/>
      <c r="R574" s="145"/>
      <c r="S574" s="145"/>
      <c r="T574" s="145"/>
      <c r="U574" s="145"/>
      <c r="V574" s="145"/>
      <c r="W574" s="145"/>
      <c r="X574" s="145"/>
      <c r="Y574" s="145"/>
    </row>
    <row r="575" spans="1:25" ht="15">
      <c r="A575" s="157"/>
      <c r="B575" s="158"/>
      <c r="C575" s="158"/>
      <c r="D575" s="158"/>
      <c r="E575" s="158"/>
      <c r="F575" s="158"/>
      <c r="G575" s="158"/>
      <c r="H575" s="158"/>
      <c r="I575" s="158"/>
      <c r="J575" s="157"/>
      <c r="K575" s="157"/>
      <c r="L575" s="145"/>
      <c r="M575" s="145"/>
      <c r="N575" s="145"/>
      <c r="O575" s="145"/>
      <c r="P575" s="145"/>
      <c r="Q575" s="145"/>
      <c r="R575" s="145"/>
      <c r="S575" s="145"/>
      <c r="T575" s="145"/>
      <c r="U575" s="145"/>
      <c r="V575" s="145"/>
      <c r="W575" s="145"/>
      <c r="X575" s="145"/>
      <c r="Y575" s="145"/>
    </row>
    <row r="576" spans="1:25" ht="15">
      <c r="A576" s="157"/>
      <c r="B576" s="158"/>
      <c r="C576" s="158"/>
      <c r="D576" s="158"/>
      <c r="E576" s="158"/>
      <c r="F576" s="158"/>
      <c r="G576" s="158"/>
      <c r="H576" s="158"/>
      <c r="I576" s="158"/>
      <c r="J576" s="157"/>
      <c r="K576" s="157"/>
      <c r="L576" s="145"/>
      <c r="M576" s="145"/>
      <c r="N576" s="145"/>
      <c r="O576" s="145"/>
      <c r="P576" s="145"/>
      <c r="Q576" s="145"/>
      <c r="R576" s="145"/>
      <c r="S576" s="145"/>
      <c r="T576" s="145"/>
      <c r="U576" s="145"/>
      <c r="V576" s="145"/>
      <c r="W576" s="145"/>
      <c r="X576" s="145"/>
      <c r="Y576" s="145"/>
    </row>
    <row r="577" spans="1:25" ht="15">
      <c r="A577" s="157"/>
      <c r="B577" s="158"/>
      <c r="C577" s="158"/>
      <c r="D577" s="158"/>
      <c r="E577" s="158"/>
      <c r="F577" s="158"/>
      <c r="G577" s="158"/>
      <c r="H577" s="158"/>
      <c r="I577" s="158"/>
      <c r="J577" s="157"/>
      <c r="K577" s="157"/>
      <c r="L577" s="145"/>
      <c r="M577" s="145"/>
      <c r="N577" s="145"/>
      <c r="O577" s="145"/>
      <c r="P577" s="145"/>
      <c r="Q577" s="145"/>
      <c r="R577" s="145"/>
      <c r="S577" s="145"/>
      <c r="T577" s="145"/>
      <c r="U577" s="145"/>
      <c r="V577" s="145"/>
      <c r="W577" s="145"/>
      <c r="X577" s="145"/>
      <c r="Y577" s="145"/>
    </row>
    <row r="578" spans="1:25" ht="15">
      <c r="A578" s="157"/>
      <c r="B578" s="158"/>
      <c r="C578" s="158"/>
      <c r="D578" s="158"/>
      <c r="E578" s="158"/>
      <c r="F578" s="158"/>
      <c r="G578" s="158"/>
      <c r="H578" s="158"/>
      <c r="I578" s="158"/>
      <c r="J578" s="157"/>
      <c r="K578" s="157"/>
      <c r="L578" s="145"/>
      <c r="M578" s="145"/>
      <c r="N578" s="145"/>
      <c r="O578" s="145"/>
      <c r="P578" s="145"/>
      <c r="Q578" s="145"/>
      <c r="R578" s="145"/>
      <c r="S578" s="145"/>
      <c r="T578" s="145"/>
      <c r="U578" s="145"/>
      <c r="V578" s="145"/>
      <c r="W578" s="145"/>
      <c r="X578" s="145"/>
      <c r="Y578" s="145"/>
    </row>
    <row r="579" spans="1:25" ht="15">
      <c r="A579" s="157"/>
      <c r="B579" s="158"/>
      <c r="C579" s="158"/>
      <c r="D579" s="158"/>
      <c r="E579" s="158"/>
      <c r="F579" s="158"/>
      <c r="G579" s="158"/>
      <c r="H579" s="158"/>
      <c r="I579" s="158"/>
      <c r="J579" s="157"/>
      <c r="K579" s="157"/>
      <c r="L579" s="145"/>
      <c r="M579" s="145"/>
      <c r="N579" s="145"/>
      <c r="O579" s="145"/>
      <c r="P579" s="145"/>
      <c r="Q579" s="145"/>
      <c r="R579" s="145"/>
      <c r="S579" s="145"/>
      <c r="T579" s="145"/>
      <c r="U579" s="145"/>
      <c r="V579" s="145"/>
      <c r="W579" s="145"/>
      <c r="X579" s="145"/>
      <c r="Y579" s="145"/>
    </row>
    <row r="580" spans="1:25" ht="15">
      <c r="A580" s="157"/>
      <c r="B580" s="158"/>
      <c r="C580" s="158"/>
      <c r="D580" s="158"/>
      <c r="E580" s="158"/>
      <c r="F580" s="158"/>
      <c r="G580" s="158"/>
      <c r="H580" s="158"/>
      <c r="I580" s="158"/>
      <c r="J580" s="157"/>
      <c r="K580" s="157"/>
      <c r="L580" s="145"/>
      <c r="M580" s="145"/>
      <c r="N580" s="145"/>
      <c r="O580" s="145"/>
      <c r="P580" s="145"/>
      <c r="Q580" s="145"/>
      <c r="R580" s="145"/>
      <c r="S580" s="145"/>
      <c r="T580" s="145"/>
      <c r="U580" s="145"/>
      <c r="V580" s="145"/>
      <c r="W580" s="145"/>
      <c r="X580" s="145"/>
      <c r="Y580" s="145"/>
    </row>
    <row r="581" spans="1:25" ht="15">
      <c r="A581" s="157"/>
      <c r="B581" s="158"/>
      <c r="C581" s="158"/>
      <c r="D581" s="158"/>
      <c r="E581" s="158"/>
      <c r="F581" s="158"/>
      <c r="G581" s="158"/>
      <c r="H581" s="158"/>
      <c r="I581" s="158"/>
      <c r="J581" s="157"/>
      <c r="K581" s="157"/>
      <c r="L581" s="145"/>
      <c r="M581" s="145"/>
      <c r="N581" s="145"/>
      <c r="O581" s="145"/>
      <c r="P581" s="145"/>
      <c r="Q581" s="145"/>
      <c r="R581" s="145"/>
      <c r="S581" s="145"/>
      <c r="T581" s="145"/>
      <c r="U581" s="145"/>
      <c r="V581" s="145"/>
      <c r="W581" s="145"/>
      <c r="X581" s="145"/>
      <c r="Y581" s="145"/>
    </row>
    <row r="582" spans="1:25" ht="15">
      <c r="A582" s="157"/>
      <c r="B582" s="158"/>
      <c r="C582" s="158"/>
      <c r="D582" s="158"/>
      <c r="E582" s="158"/>
      <c r="F582" s="158"/>
      <c r="G582" s="158"/>
      <c r="H582" s="158"/>
      <c r="I582" s="158"/>
      <c r="J582" s="157"/>
      <c r="K582" s="157"/>
      <c r="L582" s="145"/>
      <c r="M582" s="145"/>
      <c r="N582" s="145"/>
      <c r="O582" s="145"/>
      <c r="P582" s="145"/>
      <c r="Q582" s="145"/>
      <c r="R582" s="145"/>
      <c r="S582" s="145"/>
      <c r="T582" s="145"/>
      <c r="U582" s="145"/>
      <c r="V582" s="145"/>
      <c r="W582" s="145"/>
      <c r="X582" s="145"/>
      <c r="Y582" s="145"/>
    </row>
    <row r="583" spans="1:25" ht="15">
      <c r="A583" s="157"/>
      <c r="B583" s="158"/>
      <c r="C583" s="158"/>
      <c r="D583" s="158"/>
      <c r="E583" s="158"/>
      <c r="F583" s="158"/>
      <c r="G583" s="158"/>
      <c r="H583" s="158"/>
      <c r="I583" s="158"/>
      <c r="J583" s="157"/>
      <c r="K583" s="157"/>
      <c r="L583" s="145"/>
      <c r="M583" s="145"/>
      <c r="N583" s="145"/>
      <c r="O583" s="145"/>
      <c r="P583" s="145"/>
      <c r="Q583" s="145"/>
      <c r="R583" s="145"/>
      <c r="S583" s="145"/>
      <c r="T583" s="145"/>
      <c r="U583" s="145"/>
      <c r="V583" s="145"/>
      <c r="W583" s="145"/>
      <c r="X583" s="145"/>
      <c r="Y583" s="145"/>
    </row>
    <row r="584" spans="1:25" ht="15">
      <c r="A584" s="157"/>
      <c r="B584" s="158"/>
      <c r="C584" s="158"/>
      <c r="D584" s="158"/>
      <c r="E584" s="158"/>
      <c r="F584" s="158"/>
      <c r="G584" s="158"/>
      <c r="H584" s="158"/>
      <c r="I584" s="158"/>
      <c r="J584" s="157"/>
      <c r="K584" s="157"/>
      <c r="L584" s="145"/>
      <c r="M584" s="145"/>
      <c r="N584" s="145"/>
      <c r="O584" s="145"/>
      <c r="P584" s="145"/>
      <c r="Q584" s="145"/>
      <c r="R584" s="145"/>
      <c r="S584" s="145"/>
      <c r="T584" s="145"/>
      <c r="U584" s="145"/>
      <c r="V584" s="145"/>
      <c r="W584" s="145"/>
      <c r="X584" s="145"/>
      <c r="Y584" s="145"/>
    </row>
    <row r="585" spans="1:25" ht="15">
      <c r="A585" s="157"/>
      <c r="B585" s="158"/>
      <c r="C585" s="158"/>
      <c r="D585" s="158"/>
      <c r="E585" s="158"/>
      <c r="F585" s="158"/>
      <c r="G585" s="158"/>
      <c r="H585" s="158"/>
      <c r="I585" s="158"/>
      <c r="J585" s="157"/>
      <c r="K585" s="157"/>
      <c r="L585" s="145"/>
      <c r="M585" s="145"/>
      <c r="N585" s="145"/>
      <c r="O585" s="145"/>
      <c r="P585" s="145"/>
      <c r="Q585" s="145"/>
      <c r="R585" s="145"/>
      <c r="S585" s="145"/>
      <c r="T585" s="145"/>
      <c r="U585" s="145"/>
      <c r="V585" s="145"/>
      <c r="W585" s="145"/>
      <c r="X585" s="145"/>
      <c r="Y585" s="145"/>
    </row>
    <row r="586" spans="1:25" ht="15">
      <c r="A586" s="157"/>
      <c r="B586" s="158"/>
      <c r="C586" s="158"/>
      <c r="D586" s="158"/>
      <c r="E586" s="158"/>
      <c r="F586" s="158"/>
      <c r="G586" s="158"/>
      <c r="H586" s="158"/>
      <c r="I586" s="158"/>
      <c r="J586" s="157"/>
      <c r="K586" s="157"/>
      <c r="L586" s="145"/>
      <c r="M586" s="145"/>
      <c r="N586" s="145"/>
      <c r="O586" s="145"/>
      <c r="P586" s="145"/>
      <c r="Q586" s="145"/>
      <c r="R586" s="145"/>
      <c r="S586" s="145"/>
      <c r="T586" s="145"/>
      <c r="U586" s="145"/>
      <c r="V586" s="145"/>
      <c r="W586" s="145"/>
      <c r="X586" s="145"/>
      <c r="Y586" s="145"/>
    </row>
    <row r="587" spans="1:25" ht="15">
      <c r="A587" s="157"/>
      <c r="B587" s="158"/>
      <c r="C587" s="158"/>
      <c r="D587" s="158"/>
      <c r="E587" s="158"/>
      <c r="F587" s="158"/>
      <c r="G587" s="158"/>
      <c r="H587" s="158"/>
      <c r="I587" s="158"/>
      <c r="J587" s="157"/>
      <c r="K587" s="157"/>
      <c r="L587" s="145"/>
      <c r="M587" s="145"/>
      <c r="N587" s="145"/>
      <c r="O587" s="145"/>
      <c r="P587" s="145"/>
      <c r="Q587" s="145"/>
      <c r="R587" s="145"/>
      <c r="S587" s="145"/>
      <c r="T587" s="145"/>
      <c r="U587" s="145"/>
      <c r="V587" s="145"/>
      <c r="W587" s="145"/>
      <c r="X587" s="145"/>
      <c r="Y587" s="145"/>
    </row>
    <row r="588" spans="1:25" ht="15">
      <c r="A588" s="157"/>
      <c r="B588" s="158"/>
      <c r="C588" s="158"/>
      <c r="D588" s="158"/>
      <c r="E588" s="158"/>
      <c r="F588" s="158"/>
      <c r="G588" s="158"/>
      <c r="H588" s="158"/>
      <c r="I588" s="158"/>
      <c r="J588" s="157"/>
      <c r="K588" s="157"/>
      <c r="L588" s="145"/>
      <c r="M588" s="145"/>
      <c r="N588" s="145"/>
      <c r="O588" s="145"/>
      <c r="P588" s="145"/>
      <c r="Q588" s="145"/>
      <c r="R588" s="145"/>
      <c r="S588" s="145"/>
      <c r="T588" s="145"/>
      <c r="U588" s="145"/>
      <c r="V588" s="145"/>
      <c r="W588" s="145"/>
      <c r="X588" s="145"/>
      <c r="Y588" s="145"/>
    </row>
    <row r="589" spans="1:25" ht="15">
      <c r="A589" s="157"/>
      <c r="B589" s="158"/>
      <c r="C589" s="158"/>
      <c r="D589" s="158"/>
      <c r="E589" s="158"/>
      <c r="F589" s="158"/>
      <c r="G589" s="158"/>
      <c r="H589" s="158"/>
      <c r="I589" s="158"/>
      <c r="J589" s="157"/>
      <c r="K589" s="157"/>
      <c r="L589" s="145"/>
      <c r="M589" s="145"/>
      <c r="N589" s="145"/>
      <c r="O589" s="145"/>
      <c r="P589" s="145"/>
      <c r="Q589" s="145"/>
      <c r="R589" s="145"/>
      <c r="S589" s="145"/>
      <c r="T589" s="145"/>
      <c r="U589" s="145"/>
      <c r="V589" s="145"/>
      <c r="W589" s="145"/>
      <c r="X589" s="145"/>
      <c r="Y589" s="145"/>
    </row>
    <row r="590" spans="1:25" ht="15">
      <c r="A590" s="157"/>
      <c r="B590" s="158"/>
      <c r="C590" s="158"/>
      <c r="D590" s="158"/>
      <c r="E590" s="158"/>
      <c r="F590" s="158"/>
      <c r="G590" s="158"/>
      <c r="H590" s="158"/>
      <c r="I590" s="158"/>
      <c r="J590" s="157"/>
      <c r="K590" s="157"/>
      <c r="L590" s="145"/>
      <c r="M590" s="145"/>
      <c r="N590" s="145"/>
      <c r="O590" s="145"/>
      <c r="P590" s="145"/>
      <c r="Q590" s="145"/>
      <c r="R590" s="145"/>
      <c r="S590" s="145"/>
      <c r="T590" s="145"/>
      <c r="U590" s="145"/>
      <c r="V590" s="145"/>
      <c r="W590" s="145"/>
      <c r="X590" s="145"/>
      <c r="Y590" s="145"/>
    </row>
    <row r="591" spans="1:25" ht="15">
      <c r="A591" s="157"/>
      <c r="B591" s="158"/>
      <c r="C591" s="158"/>
      <c r="D591" s="158"/>
      <c r="E591" s="158"/>
      <c r="F591" s="158"/>
      <c r="G591" s="158"/>
      <c r="H591" s="158"/>
      <c r="I591" s="158"/>
      <c r="J591" s="157"/>
      <c r="K591" s="157"/>
      <c r="L591" s="145"/>
      <c r="M591" s="145"/>
      <c r="N591" s="145"/>
      <c r="O591" s="145"/>
      <c r="P591" s="145"/>
      <c r="Q591" s="145"/>
      <c r="R591" s="145"/>
      <c r="S591" s="145"/>
      <c r="T591" s="145"/>
      <c r="U591" s="145"/>
      <c r="V591" s="145"/>
      <c r="W591" s="145"/>
      <c r="X591" s="145"/>
      <c r="Y591" s="145"/>
    </row>
    <row r="592" spans="1:25" ht="15">
      <c r="A592" s="157"/>
      <c r="B592" s="158"/>
      <c r="C592" s="158"/>
      <c r="D592" s="158"/>
      <c r="E592" s="158"/>
      <c r="F592" s="158"/>
      <c r="G592" s="158"/>
      <c r="H592" s="158"/>
      <c r="I592" s="158"/>
      <c r="J592" s="157"/>
      <c r="K592" s="157"/>
      <c r="L592" s="145"/>
      <c r="M592" s="145"/>
      <c r="N592" s="145"/>
      <c r="O592" s="145"/>
      <c r="P592" s="145"/>
      <c r="Q592" s="145"/>
      <c r="R592" s="145"/>
      <c r="S592" s="145"/>
      <c r="T592" s="145"/>
      <c r="U592" s="145"/>
      <c r="V592" s="145"/>
      <c r="W592" s="145"/>
      <c r="X592" s="145"/>
      <c r="Y592" s="145"/>
    </row>
    <row r="593" spans="1:25" ht="15">
      <c r="A593" s="157"/>
      <c r="B593" s="158"/>
      <c r="C593" s="158"/>
      <c r="D593" s="158"/>
      <c r="E593" s="158"/>
      <c r="F593" s="158"/>
      <c r="G593" s="158"/>
      <c r="H593" s="158"/>
      <c r="I593" s="158"/>
      <c r="J593" s="157"/>
      <c r="K593" s="157"/>
      <c r="L593" s="145"/>
      <c r="M593" s="145"/>
      <c r="N593" s="145"/>
      <c r="O593" s="145"/>
      <c r="P593" s="145"/>
      <c r="Q593" s="145"/>
      <c r="R593" s="145"/>
      <c r="S593" s="145"/>
      <c r="T593" s="145"/>
      <c r="U593" s="145"/>
      <c r="V593" s="145"/>
      <c r="W593" s="145"/>
      <c r="X593" s="145"/>
      <c r="Y593" s="145"/>
    </row>
    <row r="594" spans="1:25" ht="15">
      <c r="A594" s="157"/>
      <c r="B594" s="158"/>
      <c r="C594" s="158"/>
      <c r="D594" s="158"/>
      <c r="E594" s="158"/>
      <c r="F594" s="158"/>
      <c r="G594" s="158"/>
      <c r="H594" s="158"/>
      <c r="I594" s="158"/>
      <c r="J594" s="157"/>
      <c r="K594" s="157"/>
      <c r="L594" s="145"/>
      <c r="M594" s="145"/>
      <c r="N594" s="145"/>
      <c r="O594" s="145"/>
      <c r="P594" s="145"/>
      <c r="Q594" s="145"/>
      <c r="R594" s="145"/>
      <c r="S594" s="145"/>
      <c r="T594" s="145"/>
      <c r="U594" s="145"/>
      <c r="V594" s="145"/>
      <c r="W594" s="145"/>
      <c r="X594" s="145"/>
      <c r="Y594" s="145"/>
    </row>
    <row r="595" spans="1:25" ht="15">
      <c r="A595" s="157"/>
      <c r="B595" s="158"/>
      <c r="C595" s="158"/>
      <c r="D595" s="158"/>
      <c r="E595" s="158"/>
      <c r="F595" s="158"/>
      <c r="G595" s="158"/>
      <c r="H595" s="158"/>
      <c r="I595" s="158"/>
      <c r="J595" s="157"/>
      <c r="K595" s="157"/>
      <c r="L595" s="145"/>
      <c r="M595" s="145"/>
      <c r="N595" s="145"/>
      <c r="O595" s="145"/>
      <c r="P595" s="145"/>
      <c r="Q595" s="145"/>
      <c r="R595" s="145"/>
      <c r="S595" s="145"/>
      <c r="T595" s="145"/>
      <c r="U595" s="145"/>
      <c r="V595" s="145"/>
      <c r="W595" s="145"/>
      <c r="X595" s="145"/>
      <c r="Y595" s="145"/>
    </row>
    <row r="596" spans="1:25" ht="15">
      <c r="A596" s="157"/>
      <c r="B596" s="158"/>
      <c r="C596" s="158"/>
      <c r="D596" s="158"/>
      <c r="E596" s="158"/>
      <c r="F596" s="158"/>
      <c r="G596" s="158"/>
      <c r="H596" s="158"/>
      <c r="I596" s="158"/>
      <c r="J596" s="157"/>
      <c r="K596" s="157"/>
      <c r="L596" s="145"/>
      <c r="M596" s="145"/>
      <c r="N596" s="145"/>
      <c r="O596" s="145"/>
      <c r="P596" s="145"/>
      <c r="Q596" s="145"/>
      <c r="R596" s="145"/>
      <c r="S596" s="145"/>
      <c r="T596" s="145"/>
      <c r="U596" s="145"/>
      <c r="V596" s="145"/>
      <c r="W596" s="145"/>
      <c r="X596" s="145"/>
      <c r="Y596" s="145"/>
    </row>
    <row r="597" spans="1:25" ht="15">
      <c r="A597" s="157"/>
      <c r="B597" s="158"/>
      <c r="C597" s="158"/>
      <c r="D597" s="158"/>
      <c r="E597" s="158"/>
      <c r="F597" s="158"/>
      <c r="G597" s="158"/>
      <c r="H597" s="158"/>
      <c r="I597" s="158"/>
      <c r="J597" s="157"/>
      <c r="K597" s="157"/>
      <c r="L597" s="145"/>
      <c r="M597" s="145"/>
      <c r="N597" s="145"/>
      <c r="O597" s="145"/>
      <c r="P597" s="145"/>
      <c r="Q597" s="145"/>
      <c r="R597" s="145"/>
      <c r="S597" s="145"/>
      <c r="T597" s="145"/>
      <c r="U597" s="145"/>
      <c r="V597" s="145"/>
      <c r="W597" s="145"/>
      <c r="X597" s="145"/>
      <c r="Y597" s="145"/>
    </row>
    <row r="598" spans="1:25" ht="15">
      <c r="A598" s="157"/>
      <c r="B598" s="158"/>
      <c r="C598" s="158"/>
      <c r="D598" s="158"/>
      <c r="E598" s="158"/>
      <c r="F598" s="158"/>
      <c r="G598" s="158"/>
      <c r="H598" s="158"/>
      <c r="I598" s="158"/>
      <c r="J598" s="157"/>
      <c r="K598" s="157"/>
      <c r="L598" s="145"/>
      <c r="M598" s="145"/>
      <c r="N598" s="145"/>
      <c r="O598" s="145"/>
      <c r="P598" s="145"/>
      <c r="Q598" s="145"/>
      <c r="R598" s="145"/>
      <c r="S598" s="145"/>
      <c r="T598" s="145"/>
      <c r="U598" s="145"/>
      <c r="V598" s="145"/>
      <c r="W598" s="145"/>
      <c r="X598" s="145"/>
      <c r="Y598" s="145"/>
    </row>
    <row r="599" spans="1:25" ht="15">
      <c r="A599" s="157"/>
      <c r="B599" s="158"/>
      <c r="C599" s="158"/>
      <c r="D599" s="158"/>
      <c r="E599" s="158"/>
      <c r="F599" s="158"/>
      <c r="G599" s="158"/>
      <c r="H599" s="158"/>
      <c r="I599" s="158"/>
      <c r="J599" s="157"/>
      <c r="K599" s="157"/>
      <c r="L599" s="145"/>
      <c r="M599" s="145"/>
      <c r="N599" s="145"/>
      <c r="O599" s="145"/>
      <c r="P599" s="145"/>
      <c r="Q599" s="145"/>
      <c r="R599" s="145"/>
      <c r="S599" s="145"/>
      <c r="T599" s="145"/>
      <c r="U599" s="145"/>
      <c r="V599" s="145"/>
      <c r="W599" s="145"/>
      <c r="X599" s="145"/>
      <c r="Y599" s="145"/>
    </row>
    <row r="600" spans="1:25" ht="15">
      <c r="A600" s="157"/>
      <c r="B600" s="158"/>
      <c r="C600" s="158"/>
      <c r="D600" s="158"/>
      <c r="E600" s="158"/>
      <c r="F600" s="158"/>
      <c r="G600" s="158"/>
      <c r="H600" s="158"/>
      <c r="I600" s="158"/>
      <c r="J600" s="157"/>
      <c r="K600" s="157"/>
      <c r="L600" s="145"/>
      <c r="M600" s="145"/>
      <c r="N600" s="145"/>
      <c r="O600" s="145"/>
      <c r="P600" s="145"/>
      <c r="Q600" s="145"/>
      <c r="R600" s="145"/>
      <c r="S600" s="145"/>
      <c r="T600" s="145"/>
      <c r="U600" s="145"/>
      <c r="V600" s="145"/>
      <c r="W600" s="145"/>
      <c r="X600" s="145"/>
      <c r="Y600" s="145"/>
    </row>
    <row r="601" spans="1:25" ht="15">
      <c r="A601" s="157"/>
      <c r="B601" s="158"/>
      <c r="C601" s="158"/>
      <c r="D601" s="158"/>
      <c r="E601" s="158"/>
      <c r="F601" s="158"/>
      <c r="G601" s="158"/>
      <c r="H601" s="158"/>
      <c r="I601" s="158"/>
      <c r="J601" s="157"/>
      <c r="K601" s="157"/>
      <c r="L601" s="145"/>
      <c r="M601" s="145"/>
      <c r="N601" s="145"/>
      <c r="O601" s="145"/>
      <c r="P601" s="145"/>
      <c r="Q601" s="145"/>
      <c r="R601" s="145"/>
      <c r="S601" s="145"/>
      <c r="T601" s="145"/>
      <c r="U601" s="145"/>
      <c r="V601" s="145"/>
      <c r="W601" s="145"/>
      <c r="X601" s="145"/>
      <c r="Y601" s="145"/>
    </row>
    <row r="602" spans="1:25" ht="15">
      <c r="A602" s="157"/>
      <c r="B602" s="158"/>
      <c r="C602" s="158"/>
      <c r="D602" s="158"/>
      <c r="E602" s="158"/>
      <c r="F602" s="158"/>
      <c r="G602" s="158"/>
      <c r="H602" s="158"/>
      <c r="I602" s="158"/>
      <c r="J602" s="157"/>
      <c r="K602" s="157"/>
      <c r="L602" s="145"/>
      <c r="M602" s="145"/>
      <c r="N602" s="145"/>
      <c r="O602" s="145"/>
      <c r="P602" s="145"/>
      <c r="Q602" s="145"/>
      <c r="R602" s="145"/>
      <c r="S602" s="145"/>
      <c r="T602" s="145"/>
      <c r="U602" s="145"/>
      <c r="V602" s="145"/>
      <c r="W602" s="145"/>
      <c r="X602" s="145"/>
      <c r="Y602" s="145"/>
    </row>
    <row r="603" spans="1:25" ht="15">
      <c r="A603" s="157"/>
      <c r="B603" s="158"/>
      <c r="C603" s="158"/>
      <c r="D603" s="158"/>
      <c r="E603" s="158"/>
      <c r="F603" s="158"/>
      <c r="G603" s="158"/>
      <c r="H603" s="158"/>
      <c r="I603" s="158"/>
      <c r="J603" s="157"/>
      <c r="K603" s="157"/>
      <c r="L603" s="145"/>
      <c r="M603" s="145"/>
      <c r="N603" s="145"/>
      <c r="O603" s="145"/>
      <c r="P603" s="145"/>
      <c r="Q603" s="145"/>
      <c r="R603" s="145"/>
      <c r="S603" s="145"/>
      <c r="T603" s="145"/>
      <c r="U603" s="145"/>
      <c r="V603" s="145"/>
      <c r="W603" s="145"/>
      <c r="X603" s="145"/>
      <c r="Y603" s="145"/>
    </row>
    <row r="604" spans="1:25" ht="15">
      <c r="A604" s="157"/>
      <c r="B604" s="158"/>
      <c r="C604" s="158"/>
      <c r="D604" s="158"/>
      <c r="E604" s="158"/>
      <c r="F604" s="158"/>
      <c r="G604" s="158"/>
      <c r="H604" s="158"/>
      <c r="I604" s="158"/>
      <c r="J604" s="157"/>
      <c r="K604" s="157"/>
      <c r="L604" s="145"/>
      <c r="M604" s="145"/>
      <c r="N604" s="145"/>
      <c r="O604" s="145"/>
      <c r="P604" s="145"/>
      <c r="Q604" s="145"/>
      <c r="R604" s="145"/>
      <c r="S604" s="145"/>
      <c r="T604" s="145"/>
      <c r="U604" s="145"/>
      <c r="V604" s="145"/>
      <c r="W604" s="145"/>
      <c r="X604" s="145"/>
      <c r="Y604" s="145"/>
    </row>
    <row r="605" spans="1:25" ht="15">
      <c r="A605" s="157"/>
      <c r="B605" s="158"/>
      <c r="C605" s="158"/>
      <c r="D605" s="158"/>
      <c r="E605" s="158"/>
      <c r="F605" s="158"/>
      <c r="G605" s="158"/>
      <c r="H605" s="158"/>
      <c r="I605" s="158"/>
      <c r="J605" s="157"/>
      <c r="K605" s="157"/>
      <c r="L605" s="145"/>
      <c r="M605" s="145"/>
      <c r="N605" s="145"/>
      <c r="O605" s="145"/>
      <c r="P605" s="145"/>
      <c r="Q605" s="145"/>
      <c r="R605" s="145"/>
      <c r="S605" s="145"/>
      <c r="T605" s="145"/>
      <c r="U605" s="145"/>
      <c r="V605" s="145"/>
      <c r="W605" s="145"/>
      <c r="X605" s="145"/>
      <c r="Y605" s="145"/>
    </row>
    <row r="606" spans="1:25" ht="15">
      <c r="A606" s="157"/>
      <c r="B606" s="158"/>
      <c r="C606" s="158"/>
      <c r="D606" s="158"/>
      <c r="E606" s="158"/>
      <c r="F606" s="158"/>
      <c r="G606" s="158"/>
      <c r="H606" s="158"/>
      <c r="I606" s="158"/>
      <c r="J606" s="157"/>
      <c r="K606" s="157"/>
      <c r="L606" s="145"/>
      <c r="M606" s="145"/>
      <c r="N606" s="145"/>
      <c r="O606" s="145"/>
      <c r="P606" s="145"/>
      <c r="Q606" s="145"/>
      <c r="R606" s="145"/>
      <c r="S606" s="145"/>
      <c r="T606" s="145"/>
      <c r="U606" s="145"/>
      <c r="V606" s="145"/>
      <c r="W606" s="145"/>
      <c r="X606" s="145"/>
      <c r="Y606" s="145"/>
    </row>
    <row r="607" spans="1:25" ht="15">
      <c r="A607" s="157"/>
      <c r="B607" s="158"/>
      <c r="C607" s="158"/>
      <c r="D607" s="158"/>
      <c r="E607" s="158"/>
      <c r="F607" s="158"/>
      <c r="G607" s="158"/>
      <c r="H607" s="158"/>
      <c r="I607" s="158"/>
      <c r="J607" s="157"/>
      <c r="K607" s="157"/>
      <c r="L607" s="145"/>
      <c r="M607" s="145"/>
      <c r="N607" s="145"/>
      <c r="O607" s="145"/>
      <c r="P607" s="145"/>
      <c r="Q607" s="145"/>
      <c r="R607" s="145"/>
      <c r="S607" s="145"/>
      <c r="T607" s="145"/>
      <c r="U607" s="145"/>
      <c r="V607" s="145"/>
      <c r="W607" s="145"/>
      <c r="X607" s="145"/>
      <c r="Y607" s="145"/>
    </row>
    <row r="608" spans="1:25" ht="15">
      <c r="A608" s="157"/>
      <c r="B608" s="158"/>
      <c r="C608" s="158"/>
      <c r="D608" s="158"/>
      <c r="E608" s="158"/>
      <c r="F608" s="158"/>
      <c r="G608" s="158"/>
      <c r="H608" s="158"/>
      <c r="I608" s="158"/>
      <c r="J608" s="157"/>
      <c r="K608" s="157"/>
      <c r="L608" s="145"/>
      <c r="M608" s="145"/>
      <c r="N608" s="145"/>
      <c r="O608" s="145"/>
      <c r="P608" s="145"/>
      <c r="Q608" s="145"/>
      <c r="R608" s="145"/>
      <c r="S608" s="145"/>
      <c r="T608" s="145"/>
      <c r="U608" s="145"/>
      <c r="V608" s="145"/>
      <c r="W608" s="145"/>
      <c r="X608" s="145"/>
      <c r="Y608" s="145"/>
    </row>
    <row r="609" spans="1:25" ht="15">
      <c r="A609" s="157"/>
      <c r="B609" s="158"/>
      <c r="C609" s="158"/>
      <c r="D609" s="158"/>
      <c r="E609" s="158"/>
      <c r="F609" s="158"/>
      <c r="G609" s="158"/>
      <c r="H609" s="158"/>
      <c r="I609" s="158"/>
      <c r="J609" s="157"/>
      <c r="K609" s="157"/>
      <c r="L609" s="145"/>
      <c r="M609" s="145"/>
      <c r="N609" s="145"/>
      <c r="O609" s="145"/>
      <c r="P609" s="145"/>
      <c r="Q609" s="145"/>
      <c r="R609" s="145"/>
      <c r="S609" s="145"/>
      <c r="T609" s="145"/>
      <c r="U609" s="145"/>
      <c r="V609" s="145"/>
      <c r="W609" s="145"/>
      <c r="X609" s="145"/>
      <c r="Y609" s="145"/>
    </row>
    <row r="610" spans="1:25" ht="15">
      <c r="A610" s="157"/>
      <c r="B610" s="158"/>
      <c r="C610" s="158"/>
      <c r="D610" s="158"/>
      <c r="E610" s="158"/>
      <c r="F610" s="158"/>
      <c r="G610" s="158"/>
      <c r="H610" s="158"/>
      <c r="I610" s="158"/>
      <c r="J610" s="157"/>
      <c r="K610" s="157"/>
      <c r="L610" s="145"/>
      <c r="M610" s="145"/>
      <c r="N610" s="145"/>
      <c r="O610" s="145"/>
      <c r="P610" s="145"/>
      <c r="Q610" s="145"/>
      <c r="R610" s="145"/>
      <c r="S610" s="145"/>
      <c r="T610" s="145"/>
      <c r="U610" s="145"/>
      <c r="V610" s="145"/>
      <c r="W610" s="145"/>
      <c r="X610" s="145"/>
      <c r="Y610" s="145"/>
    </row>
    <row r="611" spans="1:25" ht="15">
      <c r="A611" s="157"/>
      <c r="B611" s="158"/>
      <c r="C611" s="158"/>
      <c r="D611" s="158"/>
      <c r="E611" s="158"/>
      <c r="F611" s="158"/>
      <c r="G611" s="158"/>
      <c r="H611" s="158"/>
      <c r="I611" s="158"/>
      <c r="J611" s="157"/>
      <c r="K611" s="157"/>
      <c r="L611" s="145"/>
      <c r="M611" s="145"/>
      <c r="N611" s="145"/>
      <c r="O611" s="145"/>
      <c r="P611" s="145"/>
      <c r="Q611" s="145"/>
      <c r="R611" s="145"/>
      <c r="S611" s="145"/>
      <c r="T611" s="145"/>
      <c r="U611" s="145"/>
      <c r="V611" s="145"/>
      <c r="W611" s="145"/>
      <c r="X611" s="145"/>
      <c r="Y611" s="145"/>
    </row>
    <row r="612" spans="1:25" ht="15">
      <c r="A612" s="157"/>
      <c r="B612" s="158"/>
      <c r="C612" s="158"/>
      <c r="D612" s="158"/>
      <c r="E612" s="158"/>
      <c r="F612" s="158"/>
      <c r="G612" s="158"/>
      <c r="H612" s="158"/>
      <c r="I612" s="158"/>
      <c r="J612" s="157"/>
      <c r="K612" s="157"/>
      <c r="L612" s="145"/>
      <c r="M612" s="145"/>
      <c r="N612" s="145"/>
      <c r="O612" s="145"/>
      <c r="P612" s="145"/>
      <c r="Q612" s="145"/>
      <c r="R612" s="145"/>
      <c r="S612" s="145"/>
      <c r="T612" s="145"/>
      <c r="U612" s="145"/>
      <c r="V612" s="145"/>
      <c r="W612" s="145"/>
      <c r="X612" s="145"/>
      <c r="Y612" s="145"/>
    </row>
    <row r="613" spans="1:25" ht="15">
      <c r="A613" s="157"/>
      <c r="B613" s="158"/>
      <c r="C613" s="158"/>
      <c r="D613" s="158"/>
      <c r="E613" s="158"/>
      <c r="F613" s="158"/>
      <c r="G613" s="158"/>
      <c r="H613" s="158"/>
      <c r="I613" s="158"/>
      <c r="J613" s="157"/>
      <c r="K613" s="157"/>
      <c r="L613" s="145"/>
      <c r="M613" s="145"/>
      <c r="N613" s="145"/>
      <c r="O613" s="145"/>
      <c r="P613" s="145"/>
      <c r="Q613" s="145"/>
      <c r="R613" s="145"/>
      <c r="S613" s="145"/>
      <c r="T613" s="145"/>
      <c r="U613" s="145"/>
      <c r="V613" s="145"/>
      <c r="W613" s="145"/>
      <c r="X613" s="145"/>
      <c r="Y613" s="145"/>
    </row>
    <row r="614" spans="1:25" ht="15">
      <c r="A614" s="157"/>
      <c r="B614" s="158"/>
      <c r="C614" s="158"/>
      <c r="D614" s="158"/>
      <c r="E614" s="158"/>
      <c r="F614" s="158"/>
      <c r="G614" s="158"/>
      <c r="H614" s="158"/>
      <c r="I614" s="158"/>
      <c r="J614" s="157"/>
      <c r="K614" s="157"/>
      <c r="L614" s="145"/>
      <c r="M614" s="145"/>
      <c r="N614" s="145"/>
      <c r="O614" s="145"/>
      <c r="P614" s="145"/>
      <c r="Q614" s="145"/>
      <c r="R614" s="145"/>
      <c r="S614" s="145"/>
      <c r="T614" s="145"/>
      <c r="U614" s="145"/>
      <c r="V614" s="145"/>
      <c r="W614" s="145"/>
      <c r="X614" s="145"/>
      <c r="Y614" s="145"/>
    </row>
    <row r="615" spans="1:25" ht="15">
      <c r="A615" s="157"/>
      <c r="B615" s="158"/>
      <c r="C615" s="158"/>
      <c r="D615" s="158"/>
      <c r="E615" s="158"/>
      <c r="F615" s="158"/>
      <c r="G615" s="158"/>
      <c r="H615" s="158"/>
      <c r="I615" s="158"/>
      <c r="J615" s="157"/>
      <c r="K615" s="157"/>
      <c r="L615" s="145"/>
      <c r="M615" s="145"/>
      <c r="N615" s="145"/>
      <c r="O615" s="145"/>
      <c r="P615" s="145"/>
      <c r="Q615" s="145"/>
      <c r="R615" s="145"/>
      <c r="S615" s="145"/>
      <c r="T615" s="145"/>
      <c r="U615" s="145"/>
      <c r="V615" s="145"/>
      <c r="W615" s="145"/>
      <c r="X615" s="145"/>
      <c r="Y615" s="145"/>
    </row>
    <row r="616" spans="1:25" ht="15">
      <c r="A616" s="157"/>
      <c r="B616" s="158"/>
      <c r="C616" s="158"/>
      <c r="D616" s="158"/>
      <c r="E616" s="158"/>
      <c r="F616" s="158"/>
      <c r="G616" s="158"/>
      <c r="H616" s="158"/>
      <c r="I616" s="158"/>
      <c r="J616" s="157"/>
      <c r="K616" s="157"/>
      <c r="L616" s="145"/>
      <c r="M616" s="145"/>
      <c r="N616" s="145"/>
      <c r="O616" s="145"/>
      <c r="P616" s="145"/>
      <c r="Q616" s="145"/>
      <c r="R616" s="145"/>
      <c r="S616" s="145"/>
      <c r="T616" s="145"/>
      <c r="U616" s="145"/>
      <c r="V616" s="145"/>
      <c r="W616" s="145"/>
      <c r="X616" s="145"/>
      <c r="Y616" s="145"/>
    </row>
    <row r="617" spans="1:25" ht="15">
      <c r="A617" s="157"/>
      <c r="B617" s="158"/>
      <c r="C617" s="158"/>
      <c r="D617" s="158"/>
      <c r="E617" s="158"/>
      <c r="F617" s="158"/>
      <c r="G617" s="158"/>
      <c r="H617" s="158"/>
      <c r="I617" s="158"/>
      <c r="J617" s="157"/>
      <c r="K617" s="157"/>
      <c r="L617" s="145"/>
      <c r="M617" s="145"/>
      <c r="N617" s="145"/>
      <c r="O617" s="145"/>
      <c r="P617" s="145"/>
      <c r="Q617" s="145"/>
      <c r="R617" s="145"/>
      <c r="S617" s="145"/>
      <c r="T617" s="145"/>
      <c r="U617" s="145"/>
      <c r="V617" s="145"/>
      <c r="W617" s="145"/>
      <c r="X617" s="145"/>
      <c r="Y617" s="145"/>
    </row>
    <row r="618" spans="1:25" ht="15">
      <c r="A618" s="157"/>
      <c r="B618" s="158"/>
      <c r="C618" s="158"/>
      <c r="D618" s="158"/>
      <c r="E618" s="158"/>
      <c r="F618" s="158"/>
      <c r="G618" s="158"/>
      <c r="H618" s="158"/>
      <c r="I618" s="158"/>
      <c r="J618" s="157"/>
      <c r="K618" s="157"/>
      <c r="L618" s="145"/>
      <c r="M618" s="145"/>
      <c r="N618" s="145"/>
      <c r="O618" s="145"/>
      <c r="P618" s="145"/>
      <c r="Q618" s="145"/>
      <c r="R618" s="145"/>
      <c r="S618" s="145"/>
      <c r="T618" s="145"/>
      <c r="U618" s="145"/>
      <c r="V618" s="145"/>
      <c r="W618" s="145"/>
      <c r="X618" s="145"/>
      <c r="Y618" s="145"/>
    </row>
    <row r="619" spans="1:25" ht="15">
      <c r="A619" s="157"/>
      <c r="B619" s="158"/>
      <c r="C619" s="158"/>
      <c r="D619" s="158"/>
      <c r="E619" s="158"/>
      <c r="F619" s="158"/>
      <c r="G619" s="158"/>
      <c r="H619" s="158"/>
      <c r="I619" s="158"/>
      <c r="J619" s="157"/>
      <c r="K619" s="157"/>
      <c r="L619" s="145"/>
      <c r="M619" s="145"/>
      <c r="N619" s="145"/>
      <c r="O619" s="145"/>
      <c r="P619" s="145"/>
      <c r="Q619" s="145"/>
      <c r="R619" s="145"/>
      <c r="S619" s="145"/>
      <c r="T619" s="145"/>
      <c r="U619" s="145"/>
      <c r="V619" s="145"/>
      <c r="W619" s="145"/>
      <c r="X619" s="145"/>
      <c r="Y619" s="145"/>
    </row>
    <row r="620" spans="1:25" ht="15">
      <c r="A620" s="157"/>
      <c r="B620" s="158"/>
      <c r="C620" s="158"/>
      <c r="D620" s="158"/>
      <c r="E620" s="158"/>
      <c r="F620" s="158"/>
      <c r="G620" s="158"/>
      <c r="H620" s="158"/>
      <c r="I620" s="158"/>
      <c r="J620" s="157"/>
      <c r="K620" s="157"/>
      <c r="L620" s="145"/>
      <c r="M620" s="145"/>
      <c r="N620" s="145"/>
      <c r="O620" s="145"/>
      <c r="P620" s="145"/>
      <c r="Q620" s="145"/>
      <c r="R620" s="145"/>
      <c r="S620" s="145"/>
      <c r="T620" s="145"/>
      <c r="U620" s="145"/>
      <c r="V620" s="145"/>
      <c r="W620" s="145"/>
      <c r="X620" s="145"/>
      <c r="Y620" s="145"/>
    </row>
    <row r="621" spans="1:25" ht="15">
      <c r="A621" s="157"/>
      <c r="B621" s="158"/>
      <c r="C621" s="158"/>
      <c r="D621" s="158"/>
      <c r="E621" s="158"/>
      <c r="F621" s="158"/>
      <c r="G621" s="158"/>
      <c r="H621" s="158"/>
      <c r="I621" s="158"/>
      <c r="J621" s="157"/>
      <c r="K621" s="157"/>
      <c r="L621" s="145"/>
      <c r="M621" s="145"/>
      <c r="N621" s="145"/>
      <c r="O621" s="145"/>
      <c r="P621" s="145"/>
      <c r="Q621" s="145"/>
      <c r="R621" s="145"/>
      <c r="S621" s="145"/>
      <c r="T621" s="145"/>
      <c r="U621" s="145"/>
      <c r="V621" s="145"/>
      <c r="W621" s="145"/>
      <c r="X621" s="145"/>
      <c r="Y621" s="145"/>
    </row>
    <row r="622" spans="1:25" ht="15">
      <c r="A622" s="157"/>
      <c r="B622" s="158"/>
      <c r="C622" s="158"/>
      <c r="D622" s="158"/>
      <c r="E622" s="158"/>
      <c r="F622" s="158"/>
      <c r="G622" s="158"/>
      <c r="H622" s="158"/>
      <c r="I622" s="158"/>
      <c r="J622" s="157"/>
      <c r="K622" s="157"/>
      <c r="L622" s="145"/>
      <c r="M622" s="145"/>
      <c r="N622" s="145"/>
      <c r="O622" s="145"/>
      <c r="P622" s="145"/>
      <c r="Q622" s="145"/>
      <c r="R622" s="145"/>
      <c r="S622" s="145"/>
      <c r="T622" s="145"/>
      <c r="U622" s="145"/>
      <c r="V622" s="145"/>
      <c r="W622" s="145"/>
      <c r="X622" s="145"/>
      <c r="Y622" s="145"/>
    </row>
    <row r="623" spans="1:25" ht="15">
      <c r="A623" s="157"/>
      <c r="B623" s="158"/>
      <c r="C623" s="158"/>
      <c r="D623" s="158"/>
      <c r="E623" s="158"/>
      <c r="F623" s="158"/>
      <c r="G623" s="158"/>
      <c r="H623" s="158"/>
      <c r="I623" s="158"/>
      <c r="J623" s="157"/>
      <c r="K623" s="157"/>
      <c r="L623" s="145"/>
      <c r="M623" s="145"/>
      <c r="N623" s="145"/>
      <c r="O623" s="145"/>
      <c r="P623" s="145"/>
      <c r="Q623" s="145"/>
      <c r="R623" s="145"/>
      <c r="S623" s="145"/>
      <c r="T623" s="145"/>
      <c r="U623" s="145"/>
      <c r="V623" s="145"/>
      <c r="W623" s="145"/>
      <c r="X623" s="145"/>
      <c r="Y623" s="145"/>
    </row>
    <row r="624" spans="1:25" ht="15">
      <c r="A624" s="157"/>
      <c r="B624" s="158"/>
      <c r="C624" s="158"/>
      <c r="D624" s="158"/>
      <c r="E624" s="158"/>
      <c r="F624" s="158"/>
      <c r="G624" s="158"/>
      <c r="H624" s="158"/>
      <c r="I624" s="158"/>
      <c r="J624" s="157"/>
      <c r="K624" s="157"/>
      <c r="L624" s="145"/>
      <c r="M624" s="145"/>
      <c r="N624" s="145"/>
      <c r="O624" s="145"/>
      <c r="P624" s="145"/>
      <c r="Q624" s="145"/>
      <c r="R624" s="145"/>
      <c r="S624" s="145"/>
      <c r="T624" s="145"/>
      <c r="U624" s="145"/>
      <c r="V624" s="145"/>
      <c r="W624" s="145"/>
      <c r="X624" s="145"/>
      <c r="Y624" s="145"/>
    </row>
    <row r="625" spans="1:25" ht="15">
      <c r="A625" s="157"/>
      <c r="B625" s="158"/>
      <c r="C625" s="158"/>
      <c r="D625" s="158"/>
      <c r="E625" s="158"/>
      <c r="F625" s="158"/>
      <c r="G625" s="158"/>
      <c r="H625" s="158"/>
      <c r="I625" s="158"/>
      <c r="J625" s="157"/>
      <c r="K625" s="157"/>
      <c r="L625" s="145"/>
      <c r="M625" s="145"/>
      <c r="N625" s="145"/>
      <c r="O625" s="145"/>
      <c r="P625" s="145"/>
      <c r="Q625" s="145"/>
      <c r="R625" s="145"/>
      <c r="S625" s="145"/>
      <c r="T625" s="145"/>
      <c r="U625" s="145"/>
      <c r="V625" s="145"/>
      <c r="W625" s="145"/>
      <c r="X625" s="145"/>
      <c r="Y625" s="145"/>
    </row>
    <row r="626" spans="1:25" ht="15">
      <c r="A626" s="157"/>
      <c r="B626" s="158"/>
      <c r="C626" s="158"/>
      <c r="D626" s="158"/>
      <c r="E626" s="158"/>
      <c r="F626" s="158"/>
      <c r="G626" s="158"/>
      <c r="H626" s="158"/>
      <c r="I626" s="158"/>
      <c r="J626" s="157"/>
      <c r="K626" s="157"/>
      <c r="L626" s="145"/>
      <c r="M626" s="145"/>
      <c r="N626" s="145"/>
      <c r="O626" s="145"/>
      <c r="P626" s="145"/>
      <c r="Q626" s="145"/>
      <c r="R626" s="145"/>
      <c r="S626" s="145"/>
      <c r="T626" s="145"/>
      <c r="U626" s="145"/>
      <c r="V626" s="145"/>
      <c r="W626" s="145"/>
      <c r="X626" s="145"/>
      <c r="Y626" s="145"/>
    </row>
    <row r="627" spans="1:25" ht="15">
      <c r="A627" s="157"/>
      <c r="B627" s="158"/>
      <c r="C627" s="158"/>
      <c r="D627" s="158"/>
      <c r="E627" s="158"/>
      <c r="F627" s="158"/>
      <c r="G627" s="158"/>
      <c r="H627" s="158"/>
      <c r="I627" s="158"/>
      <c r="J627" s="157"/>
      <c r="K627" s="157"/>
      <c r="L627" s="145"/>
      <c r="M627" s="145"/>
      <c r="N627" s="145"/>
      <c r="O627" s="145"/>
      <c r="P627" s="145"/>
      <c r="Q627" s="145"/>
      <c r="R627" s="145"/>
      <c r="S627" s="145"/>
      <c r="T627" s="145"/>
      <c r="U627" s="145"/>
      <c r="V627" s="145"/>
      <c r="W627" s="145"/>
      <c r="X627" s="145"/>
      <c r="Y627" s="145"/>
    </row>
    <row r="628" spans="1:25" ht="15">
      <c r="A628" s="157"/>
      <c r="B628" s="158"/>
      <c r="C628" s="158"/>
      <c r="D628" s="158"/>
      <c r="E628" s="158"/>
      <c r="F628" s="158"/>
      <c r="G628" s="158"/>
      <c r="H628" s="158"/>
      <c r="I628" s="158"/>
      <c r="J628" s="157"/>
      <c r="K628" s="157"/>
      <c r="L628" s="145"/>
      <c r="M628" s="145"/>
      <c r="N628" s="145"/>
      <c r="O628" s="145"/>
      <c r="P628" s="145"/>
      <c r="Q628" s="145"/>
      <c r="R628" s="145"/>
      <c r="S628" s="145"/>
      <c r="T628" s="145"/>
      <c r="U628" s="145"/>
      <c r="V628" s="145"/>
      <c r="W628" s="145"/>
      <c r="X628" s="145"/>
      <c r="Y628" s="145"/>
    </row>
    <row r="629" spans="1:25" ht="15">
      <c r="A629" s="157"/>
      <c r="B629" s="158"/>
      <c r="C629" s="158"/>
      <c r="D629" s="158"/>
      <c r="E629" s="158"/>
      <c r="F629" s="158"/>
      <c r="G629" s="158"/>
      <c r="H629" s="158"/>
      <c r="I629" s="158"/>
      <c r="J629" s="157"/>
      <c r="K629" s="157"/>
      <c r="L629" s="145"/>
      <c r="M629" s="145"/>
      <c r="N629" s="145"/>
      <c r="O629" s="145"/>
      <c r="P629" s="145"/>
      <c r="Q629" s="145"/>
      <c r="R629" s="145"/>
      <c r="S629" s="145"/>
      <c r="T629" s="145"/>
      <c r="U629" s="145"/>
      <c r="V629" s="145"/>
      <c r="W629" s="145"/>
      <c r="X629" s="145"/>
      <c r="Y629" s="145"/>
    </row>
    <row r="630" spans="1:25" ht="15">
      <c r="A630" s="157"/>
      <c r="B630" s="158"/>
      <c r="C630" s="158"/>
      <c r="D630" s="158"/>
      <c r="E630" s="158"/>
      <c r="F630" s="158"/>
      <c r="G630" s="158"/>
      <c r="H630" s="158"/>
      <c r="I630" s="158"/>
      <c r="J630" s="157"/>
      <c r="K630" s="157"/>
      <c r="L630" s="145"/>
      <c r="M630" s="145"/>
      <c r="N630" s="145"/>
      <c r="O630" s="145"/>
      <c r="P630" s="145"/>
      <c r="Q630" s="145"/>
      <c r="R630" s="145"/>
      <c r="S630" s="145"/>
      <c r="T630" s="145"/>
      <c r="U630" s="145"/>
      <c r="V630" s="145"/>
      <c r="W630" s="145"/>
      <c r="X630" s="145"/>
      <c r="Y630" s="145"/>
    </row>
    <row r="631" spans="1:25" ht="15">
      <c r="A631" s="157"/>
      <c r="B631" s="158"/>
      <c r="C631" s="158"/>
      <c r="D631" s="158"/>
      <c r="E631" s="158"/>
      <c r="F631" s="158"/>
      <c r="G631" s="158"/>
      <c r="H631" s="158"/>
      <c r="I631" s="158"/>
      <c r="J631" s="157"/>
      <c r="K631" s="157"/>
      <c r="L631" s="145"/>
      <c r="M631" s="145"/>
      <c r="N631" s="145"/>
      <c r="O631" s="145"/>
      <c r="P631" s="145"/>
      <c r="Q631" s="145"/>
      <c r="R631" s="145"/>
      <c r="S631" s="145"/>
      <c r="T631" s="145"/>
      <c r="U631" s="145"/>
      <c r="V631" s="145"/>
      <c r="W631" s="145"/>
      <c r="X631" s="145"/>
      <c r="Y631" s="145"/>
    </row>
    <row r="632" spans="1:25" ht="15">
      <c r="A632" s="157"/>
      <c r="B632" s="158"/>
      <c r="C632" s="158"/>
      <c r="D632" s="158"/>
      <c r="E632" s="158"/>
      <c r="F632" s="158"/>
      <c r="G632" s="158"/>
      <c r="H632" s="158"/>
      <c r="I632" s="158"/>
      <c r="J632" s="157"/>
      <c r="K632" s="157"/>
      <c r="L632" s="145"/>
      <c r="M632" s="145"/>
      <c r="N632" s="145"/>
      <c r="O632" s="145"/>
      <c r="P632" s="145"/>
      <c r="Q632" s="145"/>
      <c r="R632" s="145"/>
      <c r="S632" s="145"/>
      <c r="T632" s="145"/>
      <c r="U632" s="145"/>
      <c r="V632" s="145"/>
      <c r="W632" s="145"/>
      <c r="X632" s="145"/>
      <c r="Y632" s="145"/>
    </row>
    <row r="633" spans="1:25" ht="15">
      <c r="A633" s="157"/>
      <c r="B633" s="158"/>
      <c r="C633" s="158"/>
      <c r="D633" s="158"/>
      <c r="E633" s="158"/>
      <c r="F633" s="158"/>
      <c r="G633" s="158"/>
      <c r="H633" s="158"/>
      <c r="I633" s="158"/>
      <c r="J633" s="157"/>
      <c r="K633" s="157"/>
      <c r="L633" s="145"/>
      <c r="M633" s="145"/>
      <c r="N633" s="145"/>
      <c r="O633" s="145"/>
      <c r="P633" s="145"/>
      <c r="Q633" s="145"/>
      <c r="R633" s="145"/>
      <c r="S633" s="145"/>
      <c r="T633" s="145"/>
      <c r="U633" s="145"/>
      <c r="V633" s="145"/>
      <c r="W633" s="145"/>
      <c r="X633" s="145"/>
      <c r="Y633" s="145"/>
    </row>
    <row r="634" spans="1:25" ht="15">
      <c r="A634" s="157"/>
      <c r="B634" s="158"/>
      <c r="C634" s="158"/>
      <c r="D634" s="158"/>
      <c r="E634" s="158"/>
      <c r="F634" s="158"/>
      <c r="G634" s="158"/>
      <c r="H634" s="158"/>
      <c r="I634" s="158"/>
      <c r="J634" s="157"/>
      <c r="K634" s="157"/>
      <c r="L634" s="145"/>
      <c r="M634" s="145"/>
      <c r="N634" s="145"/>
      <c r="O634" s="145"/>
      <c r="P634" s="145"/>
      <c r="Q634" s="145"/>
      <c r="R634" s="145"/>
      <c r="S634" s="145"/>
      <c r="T634" s="145"/>
      <c r="U634" s="145"/>
      <c r="V634" s="145"/>
      <c r="W634" s="145"/>
      <c r="X634" s="145"/>
      <c r="Y634" s="145"/>
    </row>
    <row r="635" spans="1:25" ht="15">
      <c r="A635" s="157"/>
      <c r="B635" s="158"/>
      <c r="C635" s="158"/>
      <c r="D635" s="158"/>
      <c r="E635" s="158"/>
      <c r="F635" s="158"/>
      <c r="G635" s="158"/>
      <c r="H635" s="158"/>
      <c r="I635" s="158"/>
      <c r="J635" s="157"/>
      <c r="K635" s="157"/>
      <c r="L635" s="145"/>
      <c r="M635" s="145"/>
      <c r="N635" s="145"/>
      <c r="O635" s="145"/>
      <c r="P635" s="145"/>
      <c r="Q635" s="145"/>
      <c r="R635" s="145"/>
      <c r="S635" s="145"/>
      <c r="T635" s="145"/>
      <c r="U635" s="145"/>
      <c r="V635" s="145"/>
      <c r="W635" s="145"/>
      <c r="X635" s="145"/>
      <c r="Y635" s="145"/>
    </row>
    <row r="636" spans="1:25" ht="15">
      <c r="A636" s="157"/>
      <c r="B636" s="158"/>
      <c r="C636" s="158"/>
      <c r="D636" s="158"/>
      <c r="E636" s="158"/>
      <c r="F636" s="158"/>
      <c r="G636" s="158"/>
      <c r="H636" s="158"/>
      <c r="I636" s="158"/>
      <c r="J636" s="157"/>
      <c r="K636" s="157"/>
      <c r="L636" s="145"/>
      <c r="M636" s="145"/>
      <c r="N636" s="145"/>
      <c r="O636" s="145"/>
      <c r="P636" s="145"/>
      <c r="Q636" s="145"/>
      <c r="R636" s="145"/>
      <c r="S636" s="145"/>
      <c r="T636" s="145"/>
      <c r="U636" s="145"/>
      <c r="V636" s="145"/>
      <c r="W636" s="145"/>
      <c r="X636" s="145"/>
      <c r="Y636" s="145"/>
    </row>
    <row r="637" spans="1:25" ht="15">
      <c r="A637" s="157"/>
      <c r="B637" s="158"/>
      <c r="C637" s="158"/>
      <c r="D637" s="158"/>
      <c r="E637" s="158"/>
      <c r="F637" s="158"/>
      <c r="G637" s="158"/>
      <c r="H637" s="158"/>
      <c r="I637" s="158"/>
      <c r="J637" s="157"/>
      <c r="K637" s="157"/>
      <c r="L637" s="145"/>
      <c r="M637" s="145"/>
      <c r="N637" s="145"/>
      <c r="O637" s="145"/>
      <c r="P637" s="145"/>
      <c r="Q637" s="145"/>
      <c r="R637" s="145"/>
      <c r="S637" s="145"/>
      <c r="T637" s="145"/>
      <c r="U637" s="145"/>
      <c r="V637" s="145"/>
      <c r="W637" s="145"/>
      <c r="X637" s="145"/>
      <c r="Y637" s="145"/>
    </row>
    <row r="638" spans="1:25" ht="15">
      <c r="A638" s="157"/>
      <c r="B638" s="158"/>
      <c r="C638" s="158"/>
      <c r="D638" s="158"/>
      <c r="E638" s="158"/>
      <c r="F638" s="158"/>
      <c r="G638" s="158"/>
      <c r="H638" s="158"/>
      <c r="I638" s="158"/>
      <c r="J638" s="157"/>
      <c r="K638" s="157"/>
      <c r="L638" s="145"/>
      <c r="M638" s="145"/>
      <c r="N638" s="145"/>
      <c r="O638" s="145"/>
      <c r="P638" s="145"/>
      <c r="Q638" s="145"/>
      <c r="R638" s="145"/>
      <c r="S638" s="145"/>
      <c r="T638" s="145"/>
      <c r="U638" s="145"/>
      <c r="V638" s="145"/>
      <c r="W638" s="145"/>
      <c r="X638" s="145"/>
      <c r="Y638" s="145"/>
    </row>
    <row r="639" spans="1:25" ht="15">
      <c r="A639" s="157"/>
      <c r="B639" s="158"/>
      <c r="C639" s="158"/>
      <c r="D639" s="158"/>
      <c r="E639" s="158"/>
      <c r="F639" s="158"/>
      <c r="G639" s="158"/>
      <c r="H639" s="158"/>
      <c r="I639" s="158"/>
      <c r="J639" s="157"/>
      <c r="K639" s="157"/>
      <c r="L639" s="145"/>
      <c r="M639" s="145"/>
      <c r="N639" s="145"/>
      <c r="O639" s="145"/>
      <c r="P639" s="145"/>
      <c r="Q639" s="145"/>
      <c r="R639" s="145"/>
      <c r="S639" s="145"/>
      <c r="T639" s="145"/>
      <c r="U639" s="145"/>
      <c r="V639" s="145"/>
      <c r="W639" s="145"/>
      <c r="X639" s="145"/>
      <c r="Y639" s="145"/>
    </row>
    <row r="640" spans="1:25" ht="15">
      <c r="A640" s="157"/>
      <c r="B640" s="158"/>
      <c r="C640" s="158"/>
      <c r="D640" s="158"/>
      <c r="E640" s="158"/>
      <c r="F640" s="158"/>
      <c r="G640" s="158"/>
      <c r="H640" s="158"/>
      <c r="I640" s="158"/>
      <c r="J640" s="157"/>
      <c r="K640" s="157"/>
      <c r="L640" s="145"/>
      <c r="M640" s="145"/>
      <c r="N640" s="145"/>
      <c r="O640" s="145"/>
      <c r="P640" s="145"/>
      <c r="Q640" s="145"/>
      <c r="R640" s="145"/>
      <c r="S640" s="145"/>
      <c r="T640" s="145"/>
      <c r="U640" s="145"/>
      <c r="V640" s="145"/>
      <c r="W640" s="145"/>
      <c r="X640" s="145"/>
      <c r="Y640" s="145"/>
    </row>
    <row r="641" spans="1:25" ht="15">
      <c r="A641" s="157"/>
      <c r="B641" s="158"/>
      <c r="C641" s="158"/>
      <c r="D641" s="158"/>
      <c r="E641" s="158"/>
      <c r="F641" s="158"/>
      <c r="G641" s="158"/>
      <c r="H641" s="158"/>
      <c r="I641" s="158"/>
      <c r="J641" s="157"/>
      <c r="K641" s="157"/>
      <c r="L641" s="145"/>
      <c r="M641" s="145"/>
      <c r="N641" s="145"/>
      <c r="O641" s="145"/>
      <c r="P641" s="145"/>
      <c r="Q641" s="145"/>
      <c r="R641" s="145"/>
      <c r="S641" s="145"/>
      <c r="T641" s="145"/>
      <c r="U641" s="145"/>
      <c r="V641" s="145"/>
      <c r="W641" s="145"/>
      <c r="X641" s="145"/>
      <c r="Y641" s="145"/>
    </row>
    <row r="642" spans="1:25" ht="15">
      <c r="A642" s="157"/>
      <c r="B642" s="158"/>
      <c r="C642" s="158"/>
      <c r="D642" s="158"/>
      <c r="E642" s="158"/>
      <c r="F642" s="158"/>
      <c r="G642" s="158"/>
      <c r="H642" s="158"/>
      <c r="I642" s="158"/>
      <c r="J642" s="157"/>
      <c r="K642" s="157"/>
      <c r="L642" s="145"/>
      <c r="M642" s="145"/>
      <c r="N642" s="145"/>
      <c r="O642" s="145"/>
      <c r="P642" s="145"/>
      <c r="Q642" s="145"/>
      <c r="R642" s="145"/>
      <c r="S642" s="145"/>
      <c r="T642" s="145"/>
      <c r="U642" s="145"/>
      <c r="V642" s="145"/>
      <c r="W642" s="145"/>
      <c r="X642" s="145"/>
      <c r="Y642" s="145"/>
    </row>
    <row r="643" spans="1:25" ht="15">
      <c r="A643" s="157"/>
      <c r="B643" s="158"/>
      <c r="C643" s="158"/>
      <c r="D643" s="158"/>
      <c r="E643" s="158"/>
      <c r="F643" s="158"/>
      <c r="G643" s="158"/>
      <c r="H643" s="158"/>
      <c r="I643" s="158"/>
      <c r="J643" s="157"/>
      <c r="K643" s="157"/>
      <c r="L643" s="145"/>
      <c r="M643" s="145"/>
      <c r="N643" s="145"/>
      <c r="O643" s="145"/>
      <c r="P643" s="145"/>
      <c r="Q643" s="145"/>
      <c r="R643" s="145"/>
      <c r="S643" s="145"/>
      <c r="T643" s="145"/>
      <c r="U643" s="145"/>
      <c r="V643" s="145"/>
      <c r="W643" s="145"/>
      <c r="X643" s="145"/>
      <c r="Y643" s="145"/>
    </row>
    <row r="644" spans="1:25" ht="15">
      <c r="A644" s="157"/>
      <c r="B644" s="158"/>
      <c r="C644" s="158"/>
      <c r="D644" s="158"/>
      <c r="E644" s="158"/>
      <c r="F644" s="158"/>
      <c r="G644" s="158"/>
      <c r="H644" s="158"/>
      <c r="I644" s="158"/>
      <c r="J644" s="157"/>
      <c r="K644" s="157"/>
      <c r="L644" s="145"/>
      <c r="M644" s="145"/>
      <c r="N644" s="145"/>
      <c r="O644" s="145"/>
      <c r="P644" s="145"/>
      <c r="Q644" s="145"/>
      <c r="R644" s="145"/>
      <c r="S644" s="145"/>
      <c r="T644" s="145"/>
      <c r="U644" s="145"/>
      <c r="V644" s="145"/>
      <c r="W644" s="145"/>
      <c r="X644" s="145"/>
      <c r="Y644" s="145"/>
    </row>
    <row r="645" spans="1:25" ht="15">
      <c r="A645" s="157"/>
      <c r="B645" s="158"/>
      <c r="C645" s="158"/>
      <c r="D645" s="158"/>
      <c r="E645" s="158"/>
      <c r="F645" s="158"/>
      <c r="G645" s="158"/>
      <c r="H645" s="158"/>
      <c r="I645" s="158"/>
      <c r="J645" s="157"/>
      <c r="K645" s="157"/>
      <c r="L645" s="145"/>
      <c r="M645" s="145"/>
      <c r="N645" s="145"/>
      <c r="O645" s="145"/>
      <c r="P645" s="145"/>
      <c r="Q645" s="145"/>
      <c r="R645" s="145"/>
      <c r="S645" s="145"/>
      <c r="T645" s="145"/>
      <c r="U645" s="145"/>
      <c r="V645" s="145"/>
      <c r="W645" s="145"/>
      <c r="X645" s="145"/>
      <c r="Y645" s="145"/>
    </row>
    <row r="646" spans="1:25" ht="15">
      <c r="A646" s="157"/>
      <c r="B646" s="158"/>
      <c r="C646" s="158"/>
      <c r="D646" s="158"/>
      <c r="E646" s="158"/>
      <c r="F646" s="158"/>
      <c r="G646" s="158"/>
      <c r="H646" s="158"/>
      <c r="I646" s="158"/>
      <c r="J646" s="157"/>
      <c r="K646" s="157"/>
      <c r="L646" s="145"/>
      <c r="M646" s="145"/>
      <c r="N646" s="145"/>
      <c r="O646" s="145"/>
      <c r="P646" s="145"/>
      <c r="Q646" s="145"/>
      <c r="R646" s="145"/>
      <c r="S646" s="145"/>
      <c r="T646" s="145"/>
      <c r="U646" s="145"/>
      <c r="V646" s="145"/>
      <c r="W646" s="145"/>
      <c r="X646" s="145"/>
      <c r="Y646" s="145"/>
    </row>
    <row r="647" spans="1:25" ht="15">
      <c r="A647" s="157"/>
      <c r="B647" s="158"/>
      <c r="C647" s="158"/>
      <c r="D647" s="158"/>
      <c r="E647" s="158"/>
      <c r="F647" s="158"/>
      <c r="G647" s="158"/>
      <c r="H647" s="158"/>
      <c r="I647" s="158"/>
      <c r="J647" s="157"/>
      <c r="K647" s="157"/>
      <c r="L647" s="145"/>
      <c r="M647" s="145"/>
      <c r="N647" s="145"/>
      <c r="O647" s="145"/>
      <c r="P647" s="145"/>
      <c r="Q647" s="145"/>
      <c r="R647" s="145"/>
      <c r="S647" s="145"/>
      <c r="T647" s="145"/>
      <c r="U647" s="145"/>
      <c r="V647" s="145"/>
      <c r="W647" s="145"/>
      <c r="X647" s="145"/>
      <c r="Y647" s="145"/>
    </row>
    <row r="648" spans="1:25" ht="15">
      <c r="A648" s="157"/>
      <c r="B648" s="158"/>
      <c r="C648" s="158"/>
      <c r="D648" s="158"/>
      <c r="E648" s="158"/>
      <c r="F648" s="158"/>
      <c r="G648" s="158"/>
      <c r="H648" s="158"/>
      <c r="I648" s="158"/>
      <c r="J648" s="157"/>
      <c r="K648" s="157"/>
      <c r="L648" s="145"/>
      <c r="M648" s="145"/>
      <c r="N648" s="145"/>
      <c r="O648" s="145"/>
      <c r="P648" s="145"/>
      <c r="Q648" s="145"/>
      <c r="R648" s="145"/>
      <c r="S648" s="145"/>
      <c r="T648" s="145"/>
      <c r="U648" s="145"/>
      <c r="V648" s="145"/>
      <c r="W648" s="145"/>
      <c r="X648" s="145"/>
      <c r="Y648" s="145"/>
    </row>
    <row r="649" spans="1:25" ht="15">
      <c r="A649" s="157"/>
      <c r="B649" s="158"/>
      <c r="C649" s="158"/>
      <c r="D649" s="158"/>
      <c r="E649" s="158"/>
      <c r="F649" s="158"/>
      <c r="G649" s="158"/>
      <c r="H649" s="158"/>
      <c r="I649" s="158"/>
      <c r="J649" s="157"/>
      <c r="K649" s="157"/>
      <c r="L649" s="145"/>
      <c r="M649" s="145"/>
      <c r="N649" s="145"/>
      <c r="O649" s="145"/>
      <c r="P649" s="145"/>
      <c r="Q649" s="145"/>
      <c r="R649" s="145"/>
      <c r="S649" s="145"/>
      <c r="T649" s="145"/>
      <c r="U649" s="145"/>
      <c r="V649" s="145"/>
      <c r="W649" s="145"/>
      <c r="X649" s="145"/>
      <c r="Y649" s="145"/>
    </row>
    <row r="650" spans="1:25" ht="15">
      <c r="A650" s="157"/>
      <c r="B650" s="158"/>
      <c r="C650" s="158"/>
      <c r="D650" s="158"/>
      <c r="E650" s="158"/>
      <c r="F650" s="158"/>
      <c r="G650" s="158"/>
      <c r="H650" s="158"/>
      <c r="I650" s="158"/>
      <c r="J650" s="157"/>
      <c r="K650" s="157"/>
      <c r="L650" s="145"/>
      <c r="M650" s="145"/>
      <c r="N650" s="145"/>
      <c r="O650" s="145"/>
      <c r="P650" s="145"/>
      <c r="Q650" s="145"/>
      <c r="R650" s="145"/>
      <c r="S650" s="145"/>
      <c r="T650" s="145"/>
      <c r="U650" s="145"/>
      <c r="V650" s="145"/>
      <c r="W650" s="145"/>
      <c r="X650" s="145"/>
      <c r="Y650" s="145"/>
    </row>
    <row r="651" spans="1:25" ht="15">
      <c r="A651" s="157"/>
      <c r="B651" s="158"/>
      <c r="C651" s="158"/>
      <c r="D651" s="158"/>
      <c r="E651" s="158"/>
      <c r="F651" s="158"/>
      <c r="G651" s="158"/>
      <c r="H651" s="158"/>
      <c r="I651" s="158"/>
      <c r="J651" s="157"/>
      <c r="K651" s="157"/>
      <c r="L651" s="145"/>
      <c r="M651" s="145"/>
      <c r="N651" s="145"/>
      <c r="O651" s="145"/>
      <c r="P651" s="145"/>
      <c r="Q651" s="145"/>
      <c r="R651" s="145"/>
      <c r="S651" s="145"/>
      <c r="T651" s="145"/>
      <c r="U651" s="145"/>
      <c r="V651" s="145"/>
      <c r="W651" s="145"/>
      <c r="X651" s="145"/>
      <c r="Y651" s="145"/>
    </row>
    <row r="652" spans="1:25" ht="15">
      <c r="A652" s="157"/>
      <c r="B652" s="158"/>
      <c r="C652" s="158"/>
      <c r="D652" s="158"/>
      <c r="E652" s="158"/>
      <c r="F652" s="158"/>
      <c r="G652" s="158"/>
      <c r="H652" s="158"/>
      <c r="I652" s="158"/>
      <c r="J652" s="157"/>
      <c r="K652" s="157"/>
      <c r="L652" s="145"/>
      <c r="M652" s="145"/>
      <c r="N652" s="145"/>
      <c r="O652" s="145"/>
      <c r="P652" s="145"/>
      <c r="Q652" s="145"/>
      <c r="R652" s="145"/>
      <c r="S652" s="145"/>
      <c r="T652" s="145"/>
      <c r="U652" s="145"/>
      <c r="V652" s="145"/>
      <c r="W652" s="145"/>
      <c r="X652" s="145"/>
      <c r="Y652" s="145"/>
    </row>
    <row r="653" spans="1:25" ht="15">
      <c r="A653" s="157"/>
      <c r="B653" s="158"/>
      <c r="C653" s="158"/>
      <c r="D653" s="158"/>
      <c r="E653" s="158"/>
      <c r="F653" s="158"/>
      <c r="G653" s="158"/>
      <c r="H653" s="158"/>
      <c r="I653" s="158"/>
      <c r="J653" s="157"/>
      <c r="K653" s="157"/>
      <c r="L653" s="145"/>
      <c r="M653" s="145"/>
      <c r="N653" s="145"/>
      <c r="O653" s="145"/>
      <c r="P653" s="145"/>
      <c r="Q653" s="145"/>
      <c r="R653" s="145"/>
      <c r="S653" s="145"/>
      <c r="T653" s="145"/>
      <c r="U653" s="145"/>
      <c r="V653" s="145"/>
      <c r="W653" s="145"/>
      <c r="X653" s="145"/>
      <c r="Y653" s="145"/>
    </row>
    <row r="654" spans="1:25" ht="15">
      <c r="A654" s="157"/>
      <c r="B654" s="158"/>
      <c r="C654" s="158"/>
      <c r="D654" s="158"/>
      <c r="E654" s="158"/>
      <c r="F654" s="158"/>
      <c r="G654" s="158"/>
      <c r="H654" s="158"/>
      <c r="I654" s="158"/>
      <c r="J654" s="157"/>
      <c r="K654" s="157"/>
      <c r="L654" s="145"/>
      <c r="M654" s="145"/>
      <c r="N654" s="145"/>
      <c r="O654" s="145"/>
      <c r="P654" s="145"/>
      <c r="Q654" s="145"/>
      <c r="R654" s="145"/>
      <c r="S654" s="145"/>
      <c r="T654" s="145"/>
      <c r="U654" s="145"/>
      <c r="V654" s="145"/>
      <c r="W654" s="145"/>
      <c r="X654" s="145"/>
      <c r="Y654" s="145"/>
    </row>
    <row r="655" spans="1:25" ht="15">
      <c r="A655" s="157"/>
      <c r="B655" s="158"/>
      <c r="C655" s="158"/>
      <c r="D655" s="158"/>
      <c r="E655" s="158"/>
      <c r="F655" s="158"/>
      <c r="G655" s="158"/>
      <c r="H655" s="158"/>
      <c r="I655" s="158"/>
      <c r="J655" s="157"/>
      <c r="K655" s="157"/>
      <c r="L655" s="145"/>
      <c r="M655" s="145"/>
      <c r="N655" s="145"/>
      <c r="O655" s="145"/>
      <c r="P655" s="145"/>
      <c r="Q655" s="145"/>
      <c r="R655" s="145"/>
      <c r="S655" s="145"/>
      <c r="T655" s="145"/>
      <c r="U655" s="145"/>
      <c r="V655" s="145"/>
      <c r="W655" s="145"/>
      <c r="X655" s="145"/>
      <c r="Y655" s="145"/>
    </row>
    <row r="656" spans="1:25" ht="15">
      <c r="A656" s="157"/>
      <c r="B656" s="158"/>
      <c r="C656" s="158"/>
      <c r="D656" s="158"/>
      <c r="E656" s="158"/>
      <c r="F656" s="158"/>
      <c r="G656" s="158"/>
      <c r="H656" s="158"/>
      <c r="I656" s="158"/>
      <c r="J656" s="157"/>
      <c r="K656" s="157"/>
      <c r="L656" s="145"/>
      <c r="M656" s="145"/>
      <c r="N656" s="145"/>
      <c r="O656" s="145"/>
      <c r="P656" s="145"/>
      <c r="Q656" s="145"/>
      <c r="R656" s="145"/>
      <c r="S656" s="145"/>
      <c r="T656" s="145"/>
      <c r="U656" s="145"/>
      <c r="V656" s="145"/>
      <c r="W656" s="145"/>
      <c r="X656" s="145"/>
      <c r="Y656" s="145"/>
    </row>
    <row r="657" spans="1:25" ht="15">
      <c r="A657" s="157"/>
      <c r="B657" s="158"/>
      <c r="C657" s="158"/>
      <c r="D657" s="158"/>
      <c r="E657" s="158"/>
      <c r="F657" s="158"/>
      <c r="G657" s="158"/>
      <c r="H657" s="158"/>
      <c r="I657" s="158"/>
      <c r="J657" s="157"/>
      <c r="K657" s="157"/>
      <c r="L657" s="145"/>
      <c r="M657" s="145"/>
      <c r="N657" s="145"/>
      <c r="O657" s="145"/>
      <c r="P657" s="145"/>
      <c r="Q657" s="145"/>
      <c r="R657" s="145"/>
      <c r="S657" s="145"/>
      <c r="T657" s="145"/>
      <c r="U657" s="145"/>
      <c r="V657" s="145"/>
      <c r="W657" s="145"/>
      <c r="X657" s="145"/>
      <c r="Y657" s="145"/>
    </row>
    <row r="658" spans="1:25" ht="15">
      <c r="A658" s="157"/>
      <c r="B658" s="158"/>
      <c r="C658" s="158"/>
      <c r="D658" s="158"/>
      <c r="E658" s="158"/>
      <c r="F658" s="158"/>
      <c r="G658" s="158"/>
      <c r="H658" s="158"/>
      <c r="I658" s="158"/>
      <c r="J658" s="157"/>
      <c r="K658" s="157"/>
      <c r="L658" s="145"/>
      <c r="M658" s="145"/>
      <c r="N658" s="145"/>
      <c r="O658" s="145"/>
      <c r="P658" s="145"/>
      <c r="Q658" s="145"/>
      <c r="R658" s="145"/>
      <c r="S658" s="145"/>
      <c r="T658" s="145"/>
      <c r="U658" s="145"/>
      <c r="V658" s="145"/>
      <c r="W658" s="145"/>
      <c r="X658" s="145"/>
      <c r="Y658" s="145"/>
    </row>
    <row r="659" spans="1:25" ht="15">
      <c r="A659" s="157"/>
      <c r="B659" s="158"/>
      <c r="C659" s="158"/>
      <c r="D659" s="158"/>
      <c r="E659" s="158"/>
      <c r="F659" s="158"/>
      <c r="G659" s="158"/>
      <c r="H659" s="158"/>
      <c r="I659" s="158"/>
      <c r="J659" s="157"/>
      <c r="K659" s="157"/>
      <c r="L659" s="145"/>
      <c r="M659" s="145"/>
      <c r="N659" s="145"/>
      <c r="O659" s="145"/>
      <c r="P659" s="145"/>
      <c r="Q659" s="145"/>
      <c r="R659" s="145"/>
      <c r="S659" s="145"/>
      <c r="T659" s="145"/>
      <c r="U659" s="145"/>
      <c r="V659" s="145"/>
      <c r="W659" s="145"/>
      <c r="X659" s="145"/>
      <c r="Y659" s="145"/>
    </row>
    <row r="660" spans="1:25" ht="15">
      <c r="A660" s="157"/>
      <c r="B660" s="158"/>
      <c r="C660" s="158"/>
      <c r="D660" s="158"/>
      <c r="E660" s="158"/>
      <c r="F660" s="158"/>
      <c r="G660" s="158"/>
      <c r="H660" s="158"/>
      <c r="I660" s="158"/>
      <c r="J660" s="157"/>
      <c r="K660" s="157"/>
      <c r="L660" s="145"/>
      <c r="M660" s="145"/>
      <c r="N660" s="145"/>
      <c r="O660" s="145"/>
      <c r="P660" s="145"/>
      <c r="Q660" s="145"/>
      <c r="R660" s="145"/>
      <c r="S660" s="145"/>
      <c r="T660" s="145"/>
      <c r="U660" s="145"/>
      <c r="V660" s="145"/>
      <c r="W660" s="145"/>
      <c r="X660" s="145"/>
      <c r="Y660" s="145"/>
    </row>
    <row r="661" spans="1:25" ht="15">
      <c r="A661" s="157"/>
      <c r="B661" s="158"/>
      <c r="C661" s="158"/>
      <c r="D661" s="158"/>
      <c r="E661" s="158"/>
      <c r="F661" s="158"/>
      <c r="G661" s="158"/>
      <c r="H661" s="158"/>
      <c r="I661" s="158"/>
      <c r="J661" s="157"/>
      <c r="K661" s="157"/>
      <c r="L661" s="145"/>
      <c r="M661" s="145"/>
      <c r="N661" s="145"/>
      <c r="O661" s="145"/>
      <c r="P661" s="145"/>
      <c r="Q661" s="145"/>
      <c r="R661" s="145"/>
      <c r="S661" s="145"/>
      <c r="T661" s="145"/>
      <c r="U661" s="145"/>
      <c r="V661" s="145"/>
      <c r="W661" s="145"/>
      <c r="X661" s="145"/>
      <c r="Y661" s="145"/>
    </row>
    <row r="662" spans="1:25" ht="15">
      <c r="A662" s="157"/>
      <c r="B662" s="158"/>
      <c r="C662" s="158"/>
      <c r="D662" s="158"/>
      <c r="E662" s="158"/>
      <c r="F662" s="158"/>
      <c r="G662" s="158"/>
      <c r="H662" s="158"/>
      <c r="I662" s="158"/>
      <c r="J662" s="157"/>
      <c r="K662" s="157"/>
      <c r="L662" s="145"/>
      <c r="M662" s="145"/>
      <c r="N662" s="145"/>
      <c r="O662" s="145"/>
      <c r="P662" s="145"/>
      <c r="Q662" s="145"/>
      <c r="R662" s="145"/>
      <c r="S662" s="145"/>
      <c r="T662" s="145"/>
      <c r="U662" s="145"/>
      <c r="V662" s="145"/>
      <c r="W662" s="145"/>
      <c r="X662" s="145"/>
      <c r="Y662" s="145"/>
    </row>
    <row r="663" spans="1:25" ht="15">
      <c r="A663" s="157"/>
      <c r="B663" s="158"/>
      <c r="C663" s="158"/>
      <c r="D663" s="158"/>
      <c r="E663" s="158"/>
      <c r="F663" s="158"/>
      <c r="G663" s="158"/>
      <c r="H663" s="158"/>
      <c r="I663" s="158"/>
      <c r="J663" s="157"/>
      <c r="K663" s="157"/>
      <c r="L663" s="145"/>
      <c r="M663" s="145"/>
      <c r="N663" s="145"/>
      <c r="O663" s="145"/>
      <c r="P663" s="145"/>
      <c r="Q663" s="145"/>
      <c r="R663" s="145"/>
      <c r="S663" s="145"/>
      <c r="T663" s="145"/>
      <c r="U663" s="145"/>
      <c r="V663" s="145"/>
      <c r="W663" s="145"/>
      <c r="X663" s="145"/>
      <c r="Y663" s="145"/>
    </row>
    <row r="664" spans="1:25" ht="15">
      <c r="A664" s="157"/>
      <c r="B664" s="158"/>
      <c r="C664" s="158"/>
      <c r="D664" s="158"/>
      <c r="E664" s="158"/>
      <c r="F664" s="158"/>
      <c r="G664" s="158"/>
      <c r="H664" s="158"/>
      <c r="I664" s="158"/>
      <c r="J664" s="157"/>
      <c r="K664" s="157"/>
      <c r="L664" s="145"/>
      <c r="M664" s="145"/>
      <c r="N664" s="145"/>
      <c r="O664" s="145"/>
      <c r="P664" s="145"/>
      <c r="Q664" s="145"/>
      <c r="R664" s="145"/>
      <c r="S664" s="145"/>
      <c r="T664" s="145"/>
      <c r="U664" s="145"/>
      <c r="V664" s="145"/>
      <c r="W664" s="145"/>
      <c r="X664" s="145"/>
      <c r="Y664" s="145"/>
    </row>
    <row r="665" spans="1:25" ht="15">
      <c r="A665" s="157"/>
      <c r="B665" s="158"/>
      <c r="C665" s="158"/>
      <c r="D665" s="158"/>
      <c r="E665" s="158"/>
      <c r="F665" s="158"/>
      <c r="G665" s="158"/>
      <c r="H665" s="158"/>
      <c r="I665" s="158"/>
      <c r="J665" s="157"/>
      <c r="K665" s="157"/>
      <c r="L665" s="145"/>
      <c r="M665" s="145"/>
      <c r="N665" s="145"/>
      <c r="O665" s="145"/>
      <c r="P665" s="145"/>
      <c r="Q665" s="145"/>
      <c r="R665" s="145"/>
      <c r="S665" s="145"/>
      <c r="T665" s="145"/>
      <c r="U665" s="145"/>
      <c r="V665" s="145"/>
      <c r="W665" s="145"/>
      <c r="X665" s="145"/>
      <c r="Y665" s="145"/>
    </row>
    <row r="666" spans="1:25" ht="15">
      <c r="A666" s="157"/>
      <c r="B666" s="158"/>
      <c r="C666" s="158"/>
      <c r="D666" s="158"/>
      <c r="E666" s="158"/>
      <c r="F666" s="158"/>
      <c r="G666" s="158"/>
      <c r="H666" s="158"/>
      <c r="I666" s="158"/>
      <c r="J666" s="157"/>
      <c r="K666" s="157"/>
      <c r="L666" s="145"/>
      <c r="M666" s="145"/>
      <c r="N666" s="145"/>
      <c r="O666" s="145"/>
      <c r="P666" s="145"/>
      <c r="Q666" s="145"/>
      <c r="R666" s="145"/>
      <c r="S666" s="145"/>
      <c r="T666" s="145"/>
      <c r="U666" s="145"/>
      <c r="V666" s="145"/>
      <c r="W666" s="145"/>
      <c r="X666" s="145"/>
      <c r="Y666" s="145"/>
    </row>
    <row r="667" spans="1:25" ht="15">
      <c r="A667" s="157"/>
      <c r="B667" s="158"/>
      <c r="C667" s="158"/>
      <c r="D667" s="158"/>
      <c r="E667" s="158"/>
      <c r="F667" s="158"/>
      <c r="G667" s="158"/>
      <c r="H667" s="158"/>
      <c r="I667" s="158"/>
      <c r="J667" s="157"/>
      <c r="K667" s="157"/>
      <c r="L667" s="145"/>
      <c r="M667" s="145"/>
      <c r="N667" s="145"/>
      <c r="O667" s="145"/>
      <c r="P667" s="145"/>
      <c r="Q667" s="145"/>
      <c r="R667" s="145"/>
      <c r="S667" s="145"/>
      <c r="T667" s="145"/>
      <c r="U667" s="145"/>
      <c r="V667" s="145"/>
      <c r="W667" s="145"/>
      <c r="X667" s="145"/>
      <c r="Y667" s="145"/>
    </row>
    <row r="668" spans="1:25" ht="15">
      <c r="A668" s="157"/>
      <c r="B668" s="158"/>
      <c r="C668" s="158"/>
      <c r="D668" s="158"/>
      <c r="E668" s="158"/>
      <c r="F668" s="158"/>
      <c r="G668" s="158"/>
      <c r="H668" s="158"/>
      <c r="I668" s="158"/>
      <c r="J668" s="157"/>
      <c r="K668" s="157"/>
      <c r="L668" s="145"/>
      <c r="M668" s="145"/>
      <c r="N668" s="145"/>
      <c r="O668" s="145"/>
      <c r="P668" s="145"/>
      <c r="Q668" s="145"/>
      <c r="R668" s="145"/>
      <c r="S668" s="145"/>
      <c r="T668" s="145"/>
      <c r="U668" s="145"/>
      <c r="V668" s="145"/>
      <c r="W668" s="145"/>
      <c r="X668" s="145"/>
      <c r="Y668" s="145"/>
    </row>
    <row r="669" spans="1:25" ht="15">
      <c r="A669" s="157"/>
      <c r="B669" s="158"/>
      <c r="C669" s="158"/>
      <c r="D669" s="158"/>
      <c r="E669" s="158"/>
      <c r="F669" s="158"/>
      <c r="G669" s="158"/>
      <c r="H669" s="158"/>
      <c r="I669" s="158"/>
      <c r="J669" s="157"/>
      <c r="K669" s="157"/>
      <c r="L669" s="145"/>
      <c r="M669" s="145"/>
      <c r="N669" s="145"/>
      <c r="O669" s="145"/>
      <c r="P669" s="145"/>
      <c r="Q669" s="145"/>
      <c r="R669" s="145"/>
      <c r="S669" s="145"/>
      <c r="T669" s="145"/>
      <c r="U669" s="145"/>
      <c r="V669" s="145"/>
      <c r="W669" s="145"/>
      <c r="X669" s="145"/>
      <c r="Y669" s="145"/>
    </row>
    <row r="670" spans="1:25" ht="15">
      <c r="A670" s="157"/>
      <c r="B670" s="158"/>
      <c r="C670" s="158"/>
      <c r="D670" s="158"/>
      <c r="E670" s="158"/>
      <c r="F670" s="158"/>
      <c r="G670" s="158"/>
      <c r="H670" s="158"/>
      <c r="I670" s="158"/>
      <c r="J670" s="157"/>
      <c r="K670" s="157"/>
      <c r="L670" s="145"/>
      <c r="M670" s="145"/>
      <c r="N670" s="145"/>
      <c r="O670" s="145"/>
      <c r="P670" s="145"/>
      <c r="Q670" s="145"/>
      <c r="R670" s="145"/>
      <c r="S670" s="145"/>
      <c r="T670" s="145"/>
      <c r="U670" s="145"/>
      <c r="V670" s="145"/>
      <c r="W670" s="145"/>
      <c r="X670" s="145"/>
      <c r="Y670" s="145"/>
    </row>
    <row r="671" spans="1:25" ht="15">
      <c r="A671" s="157"/>
      <c r="B671" s="158"/>
      <c r="C671" s="158"/>
      <c r="D671" s="158"/>
      <c r="E671" s="158"/>
      <c r="F671" s="158"/>
      <c r="G671" s="158"/>
      <c r="H671" s="158"/>
      <c r="I671" s="158"/>
      <c r="J671" s="157"/>
      <c r="K671" s="157"/>
      <c r="L671" s="145"/>
      <c r="M671" s="145"/>
      <c r="N671" s="145"/>
      <c r="O671" s="145"/>
      <c r="P671" s="145"/>
      <c r="Q671" s="145"/>
      <c r="R671" s="145"/>
      <c r="S671" s="145"/>
      <c r="T671" s="145"/>
      <c r="U671" s="145"/>
      <c r="V671" s="145"/>
      <c r="W671" s="145"/>
      <c r="X671" s="145"/>
      <c r="Y671" s="145"/>
    </row>
    <row r="672" spans="1:25" ht="15">
      <c r="A672" s="157"/>
      <c r="B672" s="158"/>
      <c r="C672" s="158"/>
      <c r="D672" s="158"/>
      <c r="E672" s="158"/>
      <c r="F672" s="158"/>
      <c r="G672" s="158"/>
      <c r="H672" s="158"/>
      <c r="I672" s="158"/>
      <c r="J672" s="157"/>
      <c r="K672" s="157"/>
      <c r="L672" s="145"/>
      <c r="M672" s="145"/>
      <c r="N672" s="145"/>
      <c r="O672" s="145"/>
      <c r="P672" s="145"/>
      <c r="Q672" s="145"/>
      <c r="R672" s="145"/>
      <c r="S672" s="145"/>
      <c r="T672" s="145"/>
      <c r="U672" s="145"/>
      <c r="V672" s="145"/>
      <c r="W672" s="145"/>
      <c r="X672" s="145"/>
      <c r="Y672" s="145"/>
    </row>
    <row r="673" spans="1:25" ht="15">
      <c r="A673" s="157"/>
      <c r="B673" s="158"/>
      <c r="C673" s="158"/>
      <c r="D673" s="158"/>
      <c r="E673" s="158"/>
      <c r="F673" s="158"/>
      <c r="G673" s="158"/>
      <c r="H673" s="158"/>
      <c r="I673" s="158"/>
      <c r="J673" s="157"/>
      <c r="K673" s="157"/>
      <c r="L673" s="145"/>
      <c r="M673" s="145"/>
      <c r="N673" s="145"/>
      <c r="O673" s="145"/>
      <c r="P673" s="145"/>
      <c r="Q673" s="145"/>
      <c r="R673" s="145"/>
      <c r="S673" s="145"/>
      <c r="T673" s="145"/>
      <c r="U673" s="145"/>
      <c r="V673" s="145"/>
      <c r="W673" s="145"/>
      <c r="X673" s="145"/>
      <c r="Y673" s="145"/>
    </row>
    <row r="674" spans="1:25" ht="15">
      <c r="A674" s="157"/>
      <c r="B674" s="158"/>
      <c r="C674" s="158"/>
      <c r="D674" s="158"/>
      <c r="E674" s="158"/>
      <c r="F674" s="158"/>
      <c r="G674" s="158"/>
      <c r="H674" s="158"/>
      <c r="I674" s="158"/>
      <c r="J674" s="157"/>
      <c r="K674" s="157"/>
      <c r="L674" s="145"/>
      <c r="M674" s="145"/>
      <c r="N674" s="145"/>
      <c r="O674" s="145"/>
      <c r="P674" s="145"/>
      <c r="Q674" s="145"/>
      <c r="R674" s="145"/>
      <c r="S674" s="145"/>
      <c r="T674" s="145"/>
      <c r="U674" s="145"/>
      <c r="V674" s="145"/>
      <c r="W674" s="145"/>
      <c r="X674" s="145"/>
      <c r="Y674" s="145"/>
    </row>
    <row r="675" spans="1:25" ht="15">
      <c r="A675" s="157"/>
      <c r="B675" s="158"/>
      <c r="C675" s="158"/>
      <c r="D675" s="158"/>
      <c r="E675" s="158"/>
      <c r="F675" s="158"/>
      <c r="G675" s="158"/>
      <c r="H675" s="158"/>
      <c r="I675" s="158"/>
      <c r="J675" s="157"/>
      <c r="K675" s="157"/>
      <c r="L675" s="145"/>
      <c r="M675" s="145"/>
      <c r="N675" s="145"/>
      <c r="O675" s="145"/>
      <c r="P675" s="145"/>
      <c r="Q675" s="145"/>
      <c r="R675" s="145"/>
      <c r="S675" s="145"/>
      <c r="T675" s="145"/>
      <c r="U675" s="145"/>
      <c r="V675" s="145"/>
      <c r="W675" s="145"/>
      <c r="X675" s="145"/>
      <c r="Y675" s="145"/>
    </row>
    <row r="676" spans="1:25" ht="15">
      <c r="A676" s="157"/>
      <c r="B676" s="158"/>
      <c r="C676" s="158"/>
      <c r="D676" s="158"/>
      <c r="E676" s="158"/>
      <c r="F676" s="158"/>
      <c r="G676" s="158"/>
      <c r="H676" s="158"/>
      <c r="I676" s="158"/>
      <c r="J676" s="157"/>
      <c r="K676" s="157"/>
      <c r="L676" s="145"/>
      <c r="M676" s="145"/>
      <c r="N676" s="145"/>
      <c r="O676" s="145"/>
      <c r="P676" s="145"/>
      <c r="Q676" s="145"/>
      <c r="R676" s="145"/>
      <c r="S676" s="145"/>
      <c r="T676" s="145"/>
      <c r="U676" s="145"/>
      <c r="V676" s="145"/>
      <c r="W676" s="145"/>
      <c r="X676" s="145"/>
      <c r="Y676" s="145"/>
    </row>
    <row r="677" spans="1:25" ht="15">
      <c r="A677" s="157"/>
      <c r="B677" s="158"/>
      <c r="C677" s="158"/>
      <c r="D677" s="158"/>
      <c r="E677" s="158"/>
      <c r="F677" s="158"/>
      <c r="G677" s="158"/>
      <c r="H677" s="158"/>
      <c r="I677" s="158"/>
      <c r="J677" s="157"/>
      <c r="K677" s="157"/>
      <c r="L677" s="145"/>
      <c r="M677" s="145"/>
      <c r="N677" s="145"/>
      <c r="O677" s="145"/>
      <c r="P677" s="145"/>
      <c r="Q677" s="145"/>
      <c r="R677" s="145"/>
      <c r="S677" s="145"/>
      <c r="T677" s="145"/>
      <c r="U677" s="145"/>
      <c r="V677" s="145"/>
      <c r="W677" s="145"/>
      <c r="X677" s="145"/>
      <c r="Y677" s="145"/>
    </row>
    <row r="678" spans="1:25" ht="15">
      <c r="A678" s="157"/>
      <c r="B678" s="158"/>
      <c r="C678" s="158"/>
      <c r="D678" s="158"/>
      <c r="E678" s="158"/>
      <c r="F678" s="158"/>
      <c r="G678" s="158"/>
      <c r="H678" s="158"/>
      <c r="I678" s="158"/>
      <c r="J678" s="157"/>
      <c r="K678" s="157"/>
      <c r="L678" s="145"/>
      <c r="M678" s="145"/>
      <c r="N678" s="145"/>
      <c r="O678" s="145"/>
      <c r="P678" s="145"/>
      <c r="Q678" s="145"/>
      <c r="R678" s="145"/>
      <c r="S678" s="145"/>
      <c r="T678" s="145"/>
      <c r="U678" s="145"/>
      <c r="V678" s="145"/>
      <c r="W678" s="145"/>
      <c r="X678" s="145"/>
      <c r="Y678" s="145"/>
    </row>
    <row r="679" spans="1:25" ht="15">
      <c r="A679" s="157"/>
      <c r="B679" s="158"/>
      <c r="C679" s="158"/>
      <c r="D679" s="158"/>
      <c r="E679" s="158"/>
      <c r="F679" s="158"/>
      <c r="G679" s="158"/>
      <c r="H679" s="158"/>
      <c r="I679" s="158"/>
      <c r="J679" s="157"/>
      <c r="K679" s="157"/>
      <c r="L679" s="145"/>
      <c r="M679" s="145"/>
      <c r="N679" s="145"/>
      <c r="O679" s="145"/>
      <c r="P679" s="145"/>
      <c r="Q679" s="145"/>
      <c r="R679" s="145"/>
      <c r="S679" s="145"/>
      <c r="T679" s="145"/>
      <c r="U679" s="145"/>
      <c r="V679" s="145"/>
      <c r="W679" s="145"/>
      <c r="X679" s="145"/>
      <c r="Y679" s="145"/>
    </row>
    <row r="680" spans="1:25" ht="15">
      <c r="A680" s="157"/>
      <c r="B680" s="158"/>
      <c r="C680" s="158"/>
      <c r="D680" s="158"/>
      <c r="E680" s="158"/>
      <c r="F680" s="158"/>
      <c r="G680" s="158"/>
      <c r="H680" s="158"/>
      <c r="I680" s="158"/>
      <c r="J680" s="157"/>
      <c r="K680" s="157"/>
      <c r="L680" s="145"/>
      <c r="M680" s="145"/>
      <c r="N680" s="145"/>
      <c r="O680" s="145"/>
      <c r="P680" s="145"/>
      <c r="Q680" s="145"/>
      <c r="R680" s="145"/>
      <c r="S680" s="145"/>
      <c r="T680" s="145"/>
      <c r="U680" s="145"/>
      <c r="V680" s="145"/>
      <c r="W680" s="145"/>
      <c r="X680" s="145"/>
      <c r="Y680" s="145"/>
    </row>
    <row r="681" spans="1:25" ht="15">
      <c r="A681" s="157"/>
      <c r="B681" s="158"/>
      <c r="C681" s="158"/>
      <c r="D681" s="158"/>
      <c r="E681" s="158"/>
      <c r="F681" s="158"/>
      <c r="G681" s="158"/>
      <c r="H681" s="158"/>
      <c r="I681" s="158"/>
      <c r="J681" s="157"/>
      <c r="K681" s="157"/>
      <c r="L681" s="145"/>
      <c r="M681" s="145"/>
      <c r="N681" s="145"/>
      <c r="O681" s="145"/>
      <c r="P681" s="145"/>
      <c r="Q681" s="145"/>
      <c r="R681" s="145"/>
      <c r="S681" s="145"/>
      <c r="T681" s="145"/>
      <c r="U681" s="145"/>
      <c r="V681" s="145"/>
      <c r="W681" s="145"/>
      <c r="X681" s="145"/>
      <c r="Y681" s="145"/>
    </row>
    <row r="682" spans="1:25" ht="15">
      <c r="A682" s="157"/>
      <c r="B682" s="158"/>
      <c r="C682" s="158"/>
      <c r="D682" s="158"/>
      <c r="E682" s="158"/>
      <c r="F682" s="158"/>
      <c r="G682" s="158"/>
      <c r="H682" s="158"/>
      <c r="I682" s="158"/>
      <c r="J682" s="157"/>
      <c r="K682" s="157"/>
      <c r="L682" s="145"/>
      <c r="M682" s="145"/>
      <c r="N682" s="145"/>
      <c r="O682" s="145"/>
      <c r="P682" s="145"/>
      <c r="Q682" s="145"/>
      <c r="R682" s="145"/>
      <c r="S682" s="145"/>
      <c r="T682" s="145"/>
      <c r="U682" s="145"/>
      <c r="V682" s="145"/>
      <c r="W682" s="145"/>
      <c r="X682" s="145"/>
      <c r="Y682" s="145"/>
    </row>
    <row r="683" spans="1:25" ht="15">
      <c r="A683" s="157"/>
      <c r="B683" s="158"/>
      <c r="C683" s="158"/>
      <c r="D683" s="158"/>
      <c r="E683" s="158"/>
      <c r="F683" s="158"/>
      <c r="G683" s="158"/>
      <c r="H683" s="158"/>
      <c r="I683" s="158"/>
      <c r="J683" s="157"/>
      <c r="K683" s="157"/>
      <c r="L683" s="145"/>
      <c r="M683" s="145"/>
      <c r="N683" s="145"/>
      <c r="O683" s="145"/>
      <c r="P683" s="145"/>
      <c r="Q683" s="145"/>
      <c r="R683" s="145"/>
      <c r="S683" s="145"/>
      <c r="T683" s="145"/>
      <c r="U683" s="145"/>
      <c r="V683" s="145"/>
      <c r="W683" s="145"/>
      <c r="X683" s="145"/>
      <c r="Y683" s="145"/>
    </row>
    <row r="684" spans="1:25" ht="15">
      <c r="A684" s="157"/>
      <c r="B684" s="158"/>
      <c r="C684" s="158"/>
      <c r="D684" s="158"/>
      <c r="E684" s="158"/>
      <c r="F684" s="158"/>
      <c r="G684" s="158"/>
      <c r="H684" s="158"/>
      <c r="I684" s="158"/>
      <c r="J684" s="157"/>
      <c r="K684" s="157"/>
      <c r="L684" s="145"/>
      <c r="M684" s="145"/>
      <c r="N684" s="145"/>
      <c r="O684" s="145"/>
      <c r="P684" s="145"/>
      <c r="Q684" s="145"/>
      <c r="R684" s="145"/>
      <c r="S684" s="145"/>
      <c r="T684" s="145"/>
      <c r="U684" s="145"/>
      <c r="V684" s="145"/>
      <c r="W684" s="145"/>
      <c r="X684" s="145"/>
      <c r="Y684" s="145"/>
    </row>
    <row r="685" spans="1:25" ht="15">
      <c r="A685" s="157"/>
      <c r="B685" s="158"/>
      <c r="C685" s="158"/>
      <c r="D685" s="158"/>
      <c r="E685" s="158"/>
      <c r="F685" s="158"/>
      <c r="G685" s="158"/>
      <c r="H685" s="158"/>
      <c r="I685" s="158"/>
      <c r="J685" s="157"/>
      <c r="K685" s="157"/>
      <c r="L685" s="145"/>
      <c r="M685" s="145"/>
      <c r="N685" s="145"/>
      <c r="O685" s="145"/>
      <c r="P685" s="145"/>
      <c r="Q685" s="145"/>
      <c r="R685" s="145"/>
      <c r="S685" s="145"/>
      <c r="T685" s="145"/>
      <c r="U685" s="145"/>
      <c r="V685" s="145"/>
      <c r="W685" s="145"/>
      <c r="X685" s="145"/>
      <c r="Y685" s="145"/>
    </row>
    <row r="686" spans="1:25" ht="15">
      <c r="A686" s="157"/>
      <c r="B686" s="158"/>
      <c r="C686" s="158"/>
      <c r="D686" s="158"/>
      <c r="E686" s="158"/>
      <c r="F686" s="158"/>
      <c r="G686" s="158"/>
      <c r="H686" s="158"/>
      <c r="I686" s="158"/>
      <c r="J686" s="157"/>
      <c r="K686" s="157"/>
      <c r="L686" s="145"/>
      <c r="M686" s="145"/>
      <c r="N686" s="145"/>
      <c r="O686" s="145"/>
      <c r="P686" s="145"/>
      <c r="Q686" s="145"/>
      <c r="R686" s="145"/>
      <c r="S686" s="145"/>
      <c r="T686" s="145"/>
      <c r="U686" s="145"/>
      <c r="V686" s="145"/>
      <c r="W686" s="145"/>
      <c r="X686" s="145"/>
      <c r="Y686" s="145"/>
    </row>
    <row r="687" spans="1:25" ht="15">
      <c r="A687" s="157"/>
      <c r="B687" s="158"/>
      <c r="C687" s="158"/>
      <c r="D687" s="158"/>
      <c r="E687" s="158"/>
      <c r="F687" s="158"/>
      <c r="G687" s="158"/>
      <c r="H687" s="158"/>
      <c r="I687" s="158"/>
      <c r="J687" s="157"/>
      <c r="K687" s="157"/>
      <c r="L687" s="145"/>
      <c r="M687" s="145"/>
      <c r="N687" s="145"/>
      <c r="O687" s="145"/>
      <c r="P687" s="145"/>
      <c r="Q687" s="145"/>
      <c r="R687" s="145"/>
      <c r="S687" s="145"/>
      <c r="T687" s="145"/>
      <c r="U687" s="145"/>
      <c r="V687" s="145"/>
      <c r="W687" s="145"/>
      <c r="X687" s="145"/>
      <c r="Y687" s="145"/>
    </row>
    <row r="688" spans="1:25" ht="15">
      <c r="A688" s="157"/>
      <c r="B688" s="158"/>
      <c r="C688" s="158"/>
      <c r="D688" s="158"/>
      <c r="E688" s="158"/>
      <c r="F688" s="158"/>
      <c r="G688" s="158"/>
      <c r="H688" s="158"/>
      <c r="I688" s="158"/>
      <c r="J688" s="157"/>
      <c r="K688" s="157"/>
      <c r="L688" s="145"/>
      <c r="M688" s="145"/>
      <c r="N688" s="145"/>
      <c r="O688" s="145"/>
      <c r="P688" s="145"/>
      <c r="Q688" s="145"/>
      <c r="R688" s="145"/>
      <c r="S688" s="145"/>
      <c r="T688" s="145"/>
      <c r="U688" s="145"/>
      <c r="V688" s="145"/>
      <c r="W688" s="145"/>
      <c r="X688" s="145"/>
      <c r="Y688" s="145"/>
    </row>
    <row r="689" spans="1:25" ht="15">
      <c r="A689" s="157"/>
      <c r="B689" s="158"/>
      <c r="C689" s="158"/>
      <c r="D689" s="158"/>
      <c r="E689" s="158"/>
      <c r="F689" s="158"/>
      <c r="G689" s="158"/>
      <c r="H689" s="158"/>
      <c r="I689" s="158"/>
      <c r="J689" s="157"/>
      <c r="K689" s="157"/>
      <c r="L689" s="145"/>
      <c r="M689" s="145"/>
      <c r="N689" s="145"/>
      <c r="O689" s="145"/>
      <c r="P689" s="145"/>
      <c r="Q689" s="145"/>
      <c r="R689" s="145"/>
      <c r="S689" s="145"/>
      <c r="T689" s="145"/>
      <c r="U689" s="145"/>
      <c r="V689" s="145"/>
      <c r="W689" s="145"/>
      <c r="X689" s="145"/>
      <c r="Y689" s="145"/>
    </row>
    <row r="690" spans="1:25" ht="15">
      <c r="A690" s="157"/>
      <c r="B690" s="158"/>
      <c r="C690" s="158"/>
      <c r="D690" s="158"/>
      <c r="E690" s="158"/>
      <c r="F690" s="158"/>
      <c r="G690" s="158"/>
      <c r="H690" s="158"/>
      <c r="I690" s="158"/>
      <c r="J690" s="157"/>
      <c r="K690" s="157"/>
      <c r="L690" s="145"/>
      <c r="M690" s="145"/>
      <c r="N690" s="145"/>
      <c r="O690" s="145"/>
      <c r="P690" s="145"/>
      <c r="Q690" s="145"/>
      <c r="R690" s="145"/>
      <c r="S690" s="145"/>
      <c r="T690" s="145"/>
      <c r="U690" s="145"/>
      <c r="V690" s="145"/>
      <c r="W690" s="145"/>
      <c r="X690" s="145"/>
      <c r="Y690" s="145"/>
    </row>
    <row r="691" spans="1:25" ht="15">
      <c r="A691" s="157"/>
      <c r="B691" s="158"/>
      <c r="C691" s="158"/>
      <c r="D691" s="158"/>
      <c r="E691" s="158"/>
      <c r="F691" s="158"/>
      <c r="G691" s="158"/>
      <c r="H691" s="158"/>
      <c r="I691" s="158"/>
      <c r="J691" s="157"/>
      <c r="K691" s="157"/>
      <c r="L691" s="145"/>
      <c r="M691" s="145"/>
      <c r="N691" s="145"/>
      <c r="O691" s="145"/>
      <c r="P691" s="145"/>
      <c r="Q691" s="145"/>
      <c r="R691" s="145"/>
      <c r="S691" s="145"/>
      <c r="T691" s="145"/>
      <c r="U691" s="145"/>
      <c r="V691" s="145"/>
      <c r="W691" s="145"/>
      <c r="X691" s="145"/>
      <c r="Y691" s="145"/>
    </row>
    <row r="692" spans="1:25" ht="15">
      <c r="A692" s="157"/>
      <c r="B692" s="158"/>
      <c r="C692" s="158"/>
      <c r="D692" s="158"/>
      <c r="E692" s="158"/>
      <c r="F692" s="158"/>
      <c r="G692" s="158"/>
      <c r="H692" s="158"/>
      <c r="I692" s="158"/>
      <c r="J692" s="157"/>
      <c r="K692" s="157"/>
      <c r="L692" s="145"/>
      <c r="M692" s="145"/>
      <c r="N692" s="145"/>
      <c r="O692" s="145"/>
      <c r="P692" s="145"/>
      <c r="Q692" s="145"/>
      <c r="R692" s="145"/>
      <c r="S692" s="145"/>
      <c r="T692" s="145"/>
      <c r="U692" s="145"/>
      <c r="V692" s="145"/>
      <c r="W692" s="145"/>
      <c r="X692" s="145"/>
      <c r="Y692" s="145"/>
    </row>
    <row r="693" spans="1:25" ht="15">
      <c r="A693" s="157"/>
      <c r="B693" s="158"/>
      <c r="C693" s="158"/>
      <c r="D693" s="158"/>
      <c r="E693" s="158"/>
      <c r="F693" s="158"/>
      <c r="G693" s="158"/>
      <c r="H693" s="158"/>
      <c r="I693" s="158"/>
      <c r="J693" s="157"/>
      <c r="K693" s="157"/>
      <c r="L693" s="145"/>
      <c r="M693" s="145"/>
      <c r="N693" s="145"/>
      <c r="O693" s="145"/>
      <c r="P693" s="145"/>
      <c r="Q693" s="145"/>
      <c r="R693" s="145"/>
      <c r="S693" s="145"/>
      <c r="T693" s="145"/>
      <c r="U693" s="145"/>
      <c r="V693" s="145"/>
      <c r="W693" s="145"/>
      <c r="X693" s="145"/>
      <c r="Y693" s="145"/>
    </row>
    <row r="694" spans="1:25" ht="15">
      <c r="A694" s="157"/>
      <c r="B694" s="158"/>
      <c r="C694" s="158"/>
      <c r="D694" s="158"/>
      <c r="E694" s="158"/>
      <c r="F694" s="158"/>
      <c r="G694" s="158"/>
      <c r="H694" s="158"/>
      <c r="I694" s="158"/>
      <c r="J694" s="157"/>
      <c r="K694" s="157"/>
      <c r="L694" s="145"/>
      <c r="M694" s="145"/>
      <c r="N694" s="145"/>
      <c r="O694" s="145"/>
      <c r="P694" s="145"/>
      <c r="Q694" s="145"/>
      <c r="R694" s="145"/>
      <c r="S694" s="145"/>
      <c r="T694" s="145"/>
      <c r="U694" s="145"/>
      <c r="V694" s="145"/>
      <c r="W694" s="145"/>
      <c r="X694" s="145"/>
      <c r="Y694" s="145"/>
    </row>
    <row r="695" spans="1:25" ht="15">
      <c r="A695" s="157"/>
      <c r="B695" s="158"/>
      <c r="C695" s="158"/>
      <c r="D695" s="158"/>
      <c r="E695" s="158"/>
      <c r="F695" s="158"/>
      <c r="G695" s="158"/>
      <c r="H695" s="158"/>
      <c r="I695" s="158"/>
      <c r="J695" s="157"/>
      <c r="K695" s="157"/>
      <c r="L695" s="145"/>
      <c r="M695" s="145"/>
      <c r="N695" s="145"/>
      <c r="O695" s="145"/>
      <c r="P695" s="145"/>
      <c r="Q695" s="145"/>
      <c r="R695" s="145"/>
      <c r="S695" s="145"/>
      <c r="T695" s="145"/>
      <c r="U695" s="145"/>
      <c r="V695" s="145"/>
      <c r="W695" s="145"/>
      <c r="X695" s="145"/>
      <c r="Y695" s="145"/>
    </row>
    <row r="696" spans="1:25" ht="15">
      <c r="A696" s="157"/>
      <c r="B696" s="158"/>
      <c r="C696" s="158"/>
      <c r="D696" s="158"/>
      <c r="E696" s="158"/>
      <c r="F696" s="158"/>
      <c r="G696" s="158"/>
      <c r="H696" s="158"/>
      <c r="I696" s="158"/>
      <c r="J696" s="157"/>
      <c r="K696" s="157"/>
      <c r="L696" s="145"/>
      <c r="M696" s="145"/>
      <c r="N696" s="145"/>
      <c r="O696" s="145"/>
      <c r="P696" s="145"/>
      <c r="Q696" s="145"/>
      <c r="R696" s="145"/>
      <c r="S696" s="145"/>
      <c r="T696" s="145"/>
      <c r="U696" s="145"/>
      <c r="V696" s="145"/>
      <c r="W696" s="145"/>
      <c r="X696" s="145"/>
      <c r="Y696" s="145"/>
    </row>
    <row r="697" spans="1:25" ht="15">
      <c r="A697" s="157"/>
      <c r="B697" s="158"/>
      <c r="C697" s="158"/>
      <c r="D697" s="158"/>
      <c r="E697" s="158"/>
      <c r="F697" s="158"/>
      <c r="G697" s="158"/>
      <c r="H697" s="158"/>
      <c r="I697" s="158"/>
      <c r="J697" s="157"/>
      <c r="K697" s="157"/>
      <c r="L697" s="145"/>
      <c r="M697" s="145"/>
      <c r="N697" s="145"/>
      <c r="O697" s="145"/>
      <c r="P697" s="145"/>
      <c r="Q697" s="145"/>
      <c r="R697" s="145"/>
      <c r="S697" s="145"/>
      <c r="T697" s="145"/>
      <c r="U697" s="145"/>
      <c r="V697" s="145"/>
      <c r="W697" s="145"/>
      <c r="X697" s="145"/>
      <c r="Y697" s="145"/>
    </row>
    <row r="698" spans="1:25" ht="15">
      <c r="A698" s="157"/>
      <c r="B698" s="158"/>
      <c r="C698" s="158"/>
      <c r="D698" s="158"/>
      <c r="E698" s="158"/>
      <c r="F698" s="158"/>
      <c r="G698" s="158"/>
      <c r="H698" s="158"/>
      <c r="I698" s="158"/>
      <c r="J698" s="157"/>
      <c r="K698" s="157"/>
      <c r="L698" s="145"/>
      <c r="M698" s="145"/>
      <c r="N698" s="145"/>
      <c r="O698" s="145"/>
      <c r="P698" s="145"/>
      <c r="Q698" s="145"/>
      <c r="R698" s="145"/>
      <c r="S698" s="145"/>
      <c r="T698" s="145"/>
      <c r="U698" s="145"/>
      <c r="V698" s="145"/>
      <c r="W698" s="145"/>
      <c r="X698" s="145"/>
      <c r="Y698" s="145"/>
    </row>
    <row r="699" spans="1:25" ht="15">
      <c r="A699" s="157"/>
      <c r="B699" s="158"/>
      <c r="C699" s="158"/>
      <c r="D699" s="158"/>
      <c r="E699" s="158"/>
      <c r="F699" s="158"/>
      <c r="G699" s="158"/>
      <c r="H699" s="158"/>
      <c r="I699" s="158"/>
      <c r="J699" s="157"/>
      <c r="K699" s="157"/>
      <c r="L699" s="145"/>
      <c r="M699" s="145"/>
      <c r="N699" s="145"/>
      <c r="O699" s="145"/>
      <c r="P699" s="145"/>
      <c r="Q699" s="145"/>
      <c r="R699" s="145"/>
      <c r="S699" s="145"/>
      <c r="T699" s="145"/>
      <c r="U699" s="145"/>
      <c r="V699" s="145"/>
      <c r="W699" s="145"/>
      <c r="X699" s="145"/>
      <c r="Y699" s="145"/>
    </row>
    <row r="700" spans="1:25" ht="15">
      <c r="A700" s="157"/>
      <c r="B700" s="158"/>
      <c r="C700" s="158"/>
      <c r="D700" s="158"/>
      <c r="E700" s="158"/>
      <c r="F700" s="158"/>
      <c r="G700" s="158"/>
      <c r="H700" s="158"/>
      <c r="I700" s="158"/>
      <c r="J700" s="157"/>
      <c r="K700" s="157"/>
      <c r="L700" s="145"/>
      <c r="M700" s="145"/>
      <c r="N700" s="145"/>
      <c r="O700" s="145"/>
      <c r="P700" s="145"/>
      <c r="Q700" s="145"/>
      <c r="R700" s="145"/>
      <c r="S700" s="145"/>
      <c r="T700" s="145"/>
      <c r="U700" s="145"/>
      <c r="V700" s="145"/>
      <c r="W700" s="145"/>
      <c r="X700" s="145"/>
      <c r="Y700" s="145"/>
    </row>
    <row r="701" spans="1:25" ht="15">
      <c r="A701" s="157"/>
      <c r="B701" s="158"/>
      <c r="C701" s="158"/>
      <c r="D701" s="158"/>
      <c r="E701" s="158"/>
      <c r="F701" s="158"/>
      <c r="G701" s="158"/>
      <c r="H701" s="158"/>
      <c r="I701" s="158"/>
      <c r="J701" s="157"/>
      <c r="K701" s="157"/>
      <c r="L701" s="145"/>
      <c r="M701" s="145"/>
      <c r="N701" s="145"/>
      <c r="O701" s="145"/>
      <c r="P701" s="145"/>
      <c r="Q701" s="145"/>
      <c r="R701" s="145"/>
      <c r="S701" s="145"/>
      <c r="T701" s="145"/>
      <c r="U701" s="145"/>
      <c r="V701" s="145"/>
      <c r="W701" s="145"/>
      <c r="X701" s="145"/>
      <c r="Y701" s="145"/>
    </row>
    <row r="702" spans="1:25" ht="15">
      <c r="A702" s="157"/>
      <c r="B702" s="158"/>
      <c r="C702" s="158"/>
      <c r="D702" s="158"/>
      <c r="E702" s="158"/>
      <c r="F702" s="158"/>
      <c r="G702" s="158"/>
      <c r="H702" s="158"/>
      <c r="I702" s="158"/>
      <c r="J702" s="157"/>
      <c r="K702" s="157"/>
      <c r="L702" s="145"/>
      <c r="M702" s="145"/>
      <c r="N702" s="145"/>
      <c r="O702" s="145"/>
      <c r="P702" s="145"/>
      <c r="Q702" s="145"/>
      <c r="R702" s="145"/>
      <c r="S702" s="145"/>
      <c r="T702" s="145"/>
      <c r="U702" s="145"/>
      <c r="V702" s="145"/>
      <c r="W702" s="145"/>
      <c r="X702" s="145"/>
      <c r="Y702" s="145"/>
    </row>
    <row r="703" spans="1:25" ht="15">
      <c r="A703" s="157"/>
      <c r="B703" s="158"/>
      <c r="C703" s="158"/>
      <c r="D703" s="158"/>
      <c r="E703" s="158"/>
      <c r="F703" s="158"/>
      <c r="G703" s="158"/>
      <c r="H703" s="158"/>
      <c r="I703" s="158"/>
      <c r="J703" s="157"/>
      <c r="K703" s="157"/>
      <c r="L703" s="145"/>
      <c r="M703" s="145"/>
      <c r="N703" s="145"/>
      <c r="O703" s="145"/>
      <c r="P703" s="145"/>
      <c r="Q703" s="145"/>
      <c r="R703" s="145"/>
      <c r="S703" s="145"/>
      <c r="T703" s="145"/>
      <c r="U703" s="145"/>
      <c r="V703" s="145"/>
      <c r="W703" s="145"/>
      <c r="X703" s="145"/>
      <c r="Y703" s="145"/>
    </row>
    <row r="704" spans="1:25" ht="15">
      <c r="A704" s="157"/>
      <c r="B704" s="158"/>
      <c r="C704" s="158"/>
      <c r="D704" s="158"/>
      <c r="E704" s="158"/>
      <c r="F704" s="158"/>
      <c r="G704" s="158"/>
      <c r="H704" s="158"/>
      <c r="I704" s="158"/>
      <c r="J704" s="157"/>
      <c r="K704" s="157"/>
      <c r="L704" s="145"/>
      <c r="M704" s="145"/>
      <c r="N704" s="145"/>
      <c r="O704" s="145"/>
      <c r="P704" s="145"/>
      <c r="Q704" s="145"/>
      <c r="R704" s="145"/>
      <c r="S704" s="145"/>
      <c r="T704" s="145"/>
      <c r="U704" s="145"/>
      <c r="V704" s="145"/>
      <c r="W704" s="145"/>
      <c r="X704" s="145"/>
      <c r="Y704" s="145"/>
    </row>
    <row r="705" spans="1:25" ht="15">
      <c r="A705" s="157"/>
      <c r="B705" s="158"/>
      <c r="C705" s="158"/>
      <c r="D705" s="158"/>
      <c r="E705" s="158"/>
      <c r="F705" s="158"/>
      <c r="G705" s="158"/>
      <c r="H705" s="158"/>
      <c r="I705" s="158"/>
      <c r="J705" s="157"/>
      <c r="K705" s="157"/>
      <c r="L705" s="145"/>
      <c r="M705" s="145"/>
      <c r="N705" s="145"/>
      <c r="O705" s="145"/>
      <c r="P705" s="145"/>
      <c r="Q705" s="145"/>
      <c r="R705" s="145"/>
      <c r="S705" s="145"/>
      <c r="T705" s="145"/>
      <c r="U705" s="145"/>
      <c r="V705" s="145"/>
      <c r="W705" s="145"/>
      <c r="X705" s="145"/>
      <c r="Y705" s="145"/>
    </row>
    <row r="706" spans="1:25" ht="15">
      <c r="A706" s="157"/>
      <c r="B706" s="158"/>
      <c r="C706" s="158"/>
      <c r="D706" s="158"/>
      <c r="E706" s="158"/>
      <c r="F706" s="158"/>
      <c r="G706" s="158"/>
      <c r="H706" s="158"/>
      <c r="I706" s="158"/>
      <c r="J706" s="157"/>
      <c r="K706" s="157"/>
      <c r="L706" s="145"/>
      <c r="M706" s="145"/>
      <c r="N706" s="145"/>
      <c r="O706" s="145"/>
      <c r="P706" s="145"/>
      <c r="Q706" s="145"/>
      <c r="R706" s="145"/>
      <c r="S706" s="145"/>
      <c r="T706" s="145"/>
      <c r="U706" s="145"/>
      <c r="V706" s="145"/>
      <c r="W706" s="145"/>
      <c r="X706" s="145"/>
      <c r="Y706" s="145"/>
    </row>
    <row r="707" spans="1:25" ht="15">
      <c r="A707" s="157"/>
      <c r="B707" s="158"/>
      <c r="C707" s="158"/>
      <c r="D707" s="158"/>
      <c r="E707" s="158"/>
      <c r="F707" s="158"/>
      <c r="G707" s="158"/>
      <c r="H707" s="158"/>
      <c r="I707" s="158"/>
      <c r="J707" s="157"/>
      <c r="K707" s="157"/>
      <c r="L707" s="145"/>
      <c r="M707" s="145"/>
      <c r="N707" s="145"/>
      <c r="O707" s="145"/>
      <c r="P707" s="145"/>
      <c r="Q707" s="145"/>
      <c r="R707" s="145"/>
      <c r="S707" s="145"/>
      <c r="T707" s="145"/>
      <c r="U707" s="145"/>
      <c r="V707" s="145"/>
      <c r="W707" s="145"/>
      <c r="X707" s="145"/>
      <c r="Y707" s="145"/>
    </row>
    <row r="708" spans="1:25" ht="15">
      <c r="A708" s="157"/>
      <c r="B708" s="158"/>
      <c r="C708" s="158"/>
      <c r="D708" s="158"/>
      <c r="E708" s="158"/>
      <c r="F708" s="158"/>
      <c r="G708" s="158"/>
      <c r="H708" s="158"/>
      <c r="I708" s="158"/>
      <c r="J708" s="157"/>
      <c r="K708" s="157"/>
      <c r="L708" s="145"/>
      <c r="M708" s="145"/>
      <c r="N708" s="145"/>
      <c r="O708" s="145"/>
      <c r="P708" s="145"/>
      <c r="Q708" s="145"/>
      <c r="R708" s="145"/>
      <c r="S708" s="145"/>
      <c r="T708" s="145"/>
      <c r="U708" s="145"/>
      <c r="V708" s="145"/>
      <c r="W708" s="145"/>
      <c r="X708" s="145"/>
      <c r="Y708" s="145"/>
    </row>
    <row r="709" spans="1:25" ht="15">
      <c r="A709" s="157"/>
      <c r="B709" s="158"/>
      <c r="C709" s="158"/>
      <c r="D709" s="158"/>
      <c r="E709" s="158"/>
      <c r="F709" s="158"/>
      <c r="G709" s="158"/>
      <c r="H709" s="158"/>
      <c r="I709" s="158"/>
      <c r="J709" s="157"/>
      <c r="K709" s="157"/>
      <c r="L709" s="145"/>
      <c r="M709" s="145"/>
      <c r="N709" s="145"/>
      <c r="O709" s="145"/>
      <c r="P709" s="145"/>
      <c r="Q709" s="145"/>
      <c r="R709" s="145"/>
      <c r="S709" s="145"/>
      <c r="T709" s="145"/>
      <c r="U709" s="145"/>
      <c r="V709" s="145"/>
      <c r="W709" s="145"/>
      <c r="X709" s="145"/>
      <c r="Y709" s="145"/>
    </row>
    <row r="710" spans="1:25" ht="15">
      <c r="A710" s="157"/>
      <c r="B710" s="158"/>
      <c r="C710" s="158"/>
      <c r="D710" s="158"/>
      <c r="E710" s="158"/>
      <c r="F710" s="158"/>
      <c r="G710" s="158"/>
      <c r="H710" s="158"/>
      <c r="I710" s="158"/>
      <c r="J710" s="157"/>
      <c r="K710" s="157"/>
      <c r="L710" s="145"/>
      <c r="M710" s="145"/>
      <c r="N710" s="145"/>
      <c r="O710" s="145"/>
      <c r="P710" s="145"/>
      <c r="Q710" s="145"/>
      <c r="R710" s="145"/>
      <c r="S710" s="145"/>
      <c r="T710" s="145"/>
      <c r="U710" s="145"/>
      <c r="V710" s="145"/>
      <c r="W710" s="145"/>
      <c r="X710" s="145"/>
      <c r="Y710" s="145"/>
    </row>
    <row r="711" spans="1:25" ht="15">
      <c r="A711" s="157"/>
      <c r="B711" s="158"/>
      <c r="C711" s="158"/>
      <c r="D711" s="158"/>
      <c r="E711" s="158"/>
      <c r="F711" s="158"/>
      <c r="G711" s="158"/>
      <c r="H711" s="158"/>
      <c r="I711" s="158"/>
      <c r="J711" s="157"/>
      <c r="K711" s="157"/>
      <c r="L711" s="145"/>
      <c r="M711" s="145"/>
      <c r="N711" s="145"/>
      <c r="O711" s="145"/>
      <c r="P711" s="145"/>
      <c r="Q711" s="145"/>
      <c r="R711" s="145"/>
      <c r="S711" s="145"/>
      <c r="T711" s="145"/>
      <c r="U711" s="145"/>
      <c r="V711" s="145"/>
      <c r="W711" s="145"/>
      <c r="X711" s="145"/>
      <c r="Y711" s="145"/>
    </row>
    <row r="712" spans="1:25" ht="15">
      <c r="A712" s="157"/>
      <c r="B712" s="158"/>
      <c r="C712" s="158"/>
      <c r="D712" s="158"/>
      <c r="E712" s="158"/>
      <c r="F712" s="158"/>
      <c r="G712" s="158"/>
      <c r="H712" s="158"/>
      <c r="I712" s="158"/>
      <c r="J712" s="157"/>
      <c r="K712" s="157"/>
      <c r="L712" s="145"/>
      <c r="M712" s="145"/>
      <c r="N712" s="145"/>
      <c r="O712" s="145"/>
      <c r="P712" s="145"/>
      <c r="Q712" s="145"/>
      <c r="R712" s="145"/>
      <c r="S712" s="145"/>
      <c r="T712" s="145"/>
      <c r="U712" s="145"/>
      <c r="V712" s="145"/>
      <c r="W712" s="145"/>
      <c r="X712" s="145"/>
      <c r="Y712" s="145"/>
    </row>
    <row r="713" spans="1:25" ht="15">
      <c r="A713" s="157"/>
      <c r="B713" s="158"/>
      <c r="C713" s="158"/>
      <c r="D713" s="158"/>
      <c r="E713" s="158"/>
      <c r="F713" s="158"/>
      <c r="G713" s="158"/>
      <c r="H713" s="158"/>
      <c r="I713" s="158"/>
      <c r="J713" s="157"/>
      <c r="K713" s="157"/>
      <c r="L713" s="145"/>
      <c r="M713" s="145"/>
      <c r="N713" s="145"/>
      <c r="O713" s="145"/>
      <c r="P713" s="145"/>
      <c r="Q713" s="145"/>
      <c r="R713" s="145"/>
      <c r="S713" s="145"/>
      <c r="T713" s="145"/>
      <c r="U713" s="145"/>
      <c r="V713" s="145"/>
      <c r="W713" s="145"/>
      <c r="X713" s="145"/>
      <c r="Y713" s="145"/>
    </row>
    <row r="714" spans="1:25" ht="15">
      <c r="A714" s="157"/>
      <c r="B714" s="158"/>
      <c r="C714" s="158"/>
      <c r="D714" s="158"/>
      <c r="E714" s="158"/>
      <c r="F714" s="158"/>
      <c r="G714" s="158"/>
      <c r="H714" s="158"/>
      <c r="I714" s="158"/>
      <c r="J714" s="157"/>
      <c r="K714" s="157"/>
      <c r="L714" s="145"/>
      <c r="M714" s="145"/>
      <c r="N714" s="145"/>
      <c r="O714" s="145"/>
      <c r="P714" s="145"/>
      <c r="Q714" s="145"/>
      <c r="R714" s="145"/>
      <c r="S714" s="145"/>
      <c r="T714" s="145"/>
      <c r="U714" s="145"/>
      <c r="V714" s="145"/>
      <c r="W714" s="145"/>
      <c r="X714" s="145"/>
      <c r="Y714" s="145"/>
    </row>
    <row r="715" spans="1:25" ht="15">
      <c r="A715" s="157"/>
      <c r="B715" s="158"/>
      <c r="C715" s="158"/>
      <c r="D715" s="158"/>
      <c r="E715" s="158"/>
      <c r="F715" s="158"/>
      <c r="G715" s="158"/>
      <c r="H715" s="158"/>
      <c r="I715" s="158"/>
      <c r="J715" s="157"/>
      <c r="K715" s="157"/>
      <c r="L715" s="145"/>
      <c r="M715" s="145"/>
      <c r="N715" s="145"/>
      <c r="O715" s="145"/>
      <c r="P715" s="145"/>
      <c r="Q715" s="145"/>
      <c r="R715" s="145"/>
      <c r="S715" s="145"/>
      <c r="T715" s="145"/>
      <c r="U715" s="145"/>
      <c r="V715" s="145"/>
      <c r="W715" s="145"/>
      <c r="X715" s="145"/>
      <c r="Y715" s="145"/>
    </row>
    <row r="716" spans="1:25" ht="15">
      <c r="A716" s="157"/>
      <c r="B716" s="158"/>
      <c r="C716" s="158"/>
      <c r="D716" s="158"/>
      <c r="E716" s="158"/>
      <c r="F716" s="158"/>
      <c r="G716" s="158"/>
      <c r="H716" s="158"/>
      <c r="I716" s="158"/>
      <c r="J716" s="157"/>
      <c r="K716" s="157"/>
      <c r="L716" s="145"/>
      <c r="M716" s="145"/>
      <c r="N716" s="145"/>
      <c r="O716" s="145"/>
      <c r="P716" s="145"/>
      <c r="Q716" s="145"/>
      <c r="R716" s="145"/>
      <c r="S716" s="145"/>
      <c r="T716" s="145"/>
      <c r="U716" s="145"/>
      <c r="V716" s="145"/>
      <c r="W716" s="145"/>
      <c r="X716" s="145"/>
      <c r="Y716" s="145"/>
    </row>
    <row r="717" spans="1:25" ht="15">
      <c r="A717" s="157"/>
      <c r="B717" s="158"/>
      <c r="C717" s="158"/>
      <c r="D717" s="158"/>
      <c r="E717" s="158"/>
      <c r="F717" s="158"/>
      <c r="G717" s="158"/>
      <c r="H717" s="158"/>
      <c r="I717" s="158"/>
      <c r="J717" s="157"/>
      <c r="K717" s="157"/>
      <c r="L717" s="145"/>
      <c r="M717" s="145"/>
      <c r="N717" s="145"/>
      <c r="O717" s="145"/>
      <c r="P717" s="145"/>
      <c r="Q717" s="145"/>
      <c r="R717" s="145"/>
      <c r="S717" s="145"/>
      <c r="T717" s="145"/>
      <c r="U717" s="145"/>
      <c r="V717" s="145"/>
      <c r="W717" s="145"/>
      <c r="X717" s="145"/>
      <c r="Y717" s="145"/>
    </row>
    <row r="718" spans="1:25" ht="15">
      <c r="A718" s="157"/>
      <c r="B718" s="158"/>
      <c r="C718" s="158"/>
      <c r="D718" s="158"/>
      <c r="E718" s="158"/>
      <c r="F718" s="158"/>
      <c r="G718" s="158"/>
      <c r="H718" s="158"/>
      <c r="I718" s="158"/>
      <c r="J718" s="157"/>
      <c r="K718" s="157"/>
      <c r="L718" s="145"/>
      <c r="M718" s="145"/>
      <c r="N718" s="145"/>
      <c r="O718" s="145"/>
      <c r="P718" s="145"/>
      <c r="Q718" s="145"/>
      <c r="R718" s="145"/>
      <c r="S718" s="145"/>
      <c r="T718" s="145"/>
      <c r="U718" s="145"/>
      <c r="V718" s="145"/>
      <c r="W718" s="145"/>
      <c r="X718" s="145"/>
      <c r="Y718" s="145"/>
    </row>
    <row r="719" spans="1:25" ht="15">
      <c r="A719" s="157"/>
      <c r="B719" s="158"/>
      <c r="C719" s="158"/>
      <c r="D719" s="158"/>
      <c r="E719" s="158"/>
      <c r="F719" s="158"/>
      <c r="G719" s="158"/>
      <c r="H719" s="158"/>
      <c r="I719" s="158"/>
      <c r="J719" s="157"/>
      <c r="K719" s="157"/>
      <c r="L719" s="145"/>
      <c r="M719" s="145"/>
      <c r="N719" s="145"/>
      <c r="O719" s="145"/>
      <c r="P719" s="145"/>
      <c r="Q719" s="145"/>
      <c r="R719" s="145"/>
      <c r="S719" s="145"/>
      <c r="T719" s="145"/>
      <c r="U719" s="145"/>
      <c r="V719" s="145"/>
      <c r="W719" s="145"/>
      <c r="X719" s="145"/>
      <c r="Y719" s="145"/>
    </row>
    <row r="720" spans="1:25" ht="15">
      <c r="A720" s="157"/>
      <c r="B720" s="158"/>
      <c r="C720" s="158"/>
      <c r="D720" s="158"/>
      <c r="E720" s="158"/>
      <c r="F720" s="158"/>
      <c r="G720" s="158"/>
      <c r="H720" s="158"/>
      <c r="I720" s="158"/>
      <c r="J720" s="157"/>
      <c r="K720" s="157"/>
      <c r="L720" s="145"/>
      <c r="M720" s="145"/>
      <c r="N720" s="145"/>
      <c r="O720" s="145"/>
      <c r="P720" s="145"/>
      <c r="Q720" s="145"/>
      <c r="R720" s="145"/>
      <c r="S720" s="145"/>
      <c r="T720" s="145"/>
      <c r="U720" s="145"/>
      <c r="V720" s="145"/>
      <c r="W720" s="145"/>
      <c r="X720" s="145"/>
      <c r="Y720" s="145"/>
    </row>
    <row r="721" spans="1:25" ht="15">
      <c r="A721" s="157"/>
      <c r="B721" s="158"/>
      <c r="C721" s="158"/>
      <c r="D721" s="158"/>
      <c r="E721" s="158"/>
      <c r="F721" s="158"/>
      <c r="G721" s="158"/>
      <c r="H721" s="158"/>
      <c r="I721" s="158"/>
      <c r="J721" s="157"/>
      <c r="K721" s="157"/>
      <c r="L721" s="145"/>
      <c r="M721" s="145"/>
      <c r="N721" s="145"/>
      <c r="O721" s="145"/>
      <c r="P721" s="145"/>
      <c r="Q721" s="145"/>
      <c r="R721" s="145"/>
      <c r="S721" s="145"/>
      <c r="T721" s="145"/>
      <c r="U721" s="145"/>
      <c r="V721" s="145"/>
      <c r="W721" s="145"/>
      <c r="X721" s="145"/>
      <c r="Y721" s="145"/>
    </row>
    <row r="722" spans="1:25" ht="15">
      <c r="A722" s="157"/>
      <c r="B722" s="158"/>
      <c r="C722" s="158"/>
      <c r="D722" s="158"/>
      <c r="E722" s="158"/>
      <c r="F722" s="158"/>
      <c r="G722" s="158"/>
      <c r="H722" s="158"/>
      <c r="I722" s="158"/>
      <c r="J722" s="157"/>
      <c r="K722" s="157"/>
      <c r="L722" s="145"/>
      <c r="M722" s="145"/>
      <c r="N722" s="145"/>
      <c r="O722" s="145"/>
      <c r="P722" s="145"/>
      <c r="Q722" s="145"/>
      <c r="R722" s="145"/>
      <c r="S722" s="145"/>
      <c r="T722" s="145"/>
      <c r="U722" s="145"/>
      <c r="V722" s="145"/>
      <c r="W722" s="145"/>
      <c r="X722" s="145"/>
      <c r="Y722" s="145"/>
    </row>
    <row r="723" spans="1:25" ht="15">
      <c r="A723" s="157"/>
      <c r="B723" s="158"/>
      <c r="C723" s="158"/>
      <c r="D723" s="158"/>
      <c r="E723" s="158"/>
      <c r="F723" s="158"/>
      <c r="G723" s="158"/>
      <c r="H723" s="158"/>
      <c r="I723" s="158"/>
      <c r="J723" s="157"/>
      <c r="K723" s="157"/>
      <c r="L723" s="145"/>
      <c r="M723" s="145"/>
      <c r="N723" s="145"/>
      <c r="O723" s="145"/>
      <c r="P723" s="145"/>
      <c r="Q723" s="145"/>
      <c r="R723" s="145"/>
      <c r="S723" s="145"/>
      <c r="T723" s="145"/>
      <c r="U723" s="145"/>
      <c r="V723" s="145"/>
      <c r="W723" s="145"/>
      <c r="X723" s="145"/>
      <c r="Y723" s="145"/>
    </row>
    <row r="724" spans="1:25" ht="15">
      <c r="A724" s="157"/>
      <c r="B724" s="158"/>
      <c r="C724" s="158"/>
      <c r="D724" s="158"/>
      <c r="E724" s="158"/>
      <c r="F724" s="158"/>
      <c r="G724" s="158"/>
      <c r="H724" s="158"/>
      <c r="I724" s="158"/>
      <c r="J724" s="157"/>
      <c r="K724" s="157"/>
      <c r="L724" s="145"/>
      <c r="M724" s="145"/>
      <c r="N724" s="145"/>
      <c r="O724" s="145"/>
      <c r="P724" s="145"/>
      <c r="Q724" s="145"/>
      <c r="R724" s="145"/>
      <c r="S724" s="145"/>
      <c r="T724" s="145"/>
      <c r="U724" s="145"/>
      <c r="V724" s="145"/>
      <c r="W724" s="145"/>
      <c r="X724" s="145"/>
      <c r="Y724" s="145"/>
    </row>
    <row r="725" spans="1:25" ht="15">
      <c r="A725" s="157"/>
      <c r="B725" s="158"/>
      <c r="C725" s="158"/>
      <c r="D725" s="158"/>
      <c r="E725" s="158"/>
      <c r="F725" s="158"/>
      <c r="G725" s="158"/>
      <c r="H725" s="158"/>
      <c r="I725" s="158"/>
      <c r="J725" s="157"/>
      <c r="K725" s="157"/>
      <c r="L725" s="145"/>
      <c r="M725" s="145"/>
      <c r="N725" s="145"/>
      <c r="O725" s="145"/>
      <c r="P725" s="145"/>
      <c r="Q725" s="145"/>
      <c r="R725" s="145"/>
      <c r="S725" s="145"/>
      <c r="T725" s="145"/>
      <c r="U725" s="145"/>
      <c r="V725" s="145"/>
      <c r="W725" s="145"/>
      <c r="X725" s="145"/>
      <c r="Y725" s="145"/>
    </row>
    <row r="726" spans="1:25" ht="15">
      <c r="A726" s="157"/>
      <c r="B726" s="158"/>
      <c r="C726" s="158"/>
      <c r="D726" s="158"/>
      <c r="E726" s="158"/>
      <c r="F726" s="158"/>
      <c r="G726" s="158"/>
      <c r="H726" s="158"/>
      <c r="I726" s="158"/>
      <c r="J726" s="157"/>
      <c r="K726" s="157"/>
      <c r="L726" s="145"/>
      <c r="M726" s="145"/>
      <c r="N726" s="145"/>
      <c r="O726" s="145"/>
      <c r="P726" s="145"/>
      <c r="Q726" s="145"/>
      <c r="R726" s="145"/>
      <c r="S726" s="145"/>
      <c r="T726" s="145"/>
      <c r="U726" s="145"/>
      <c r="V726" s="145"/>
      <c r="W726" s="145"/>
      <c r="X726" s="145"/>
      <c r="Y726" s="145"/>
    </row>
    <row r="727" spans="1:25" ht="15">
      <c r="A727" s="157"/>
      <c r="B727" s="158"/>
      <c r="C727" s="158"/>
      <c r="D727" s="158"/>
      <c r="E727" s="158"/>
      <c r="F727" s="158"/>
      <c r="G727" s="158"/>
      <c r="H727" s="158"/>
      <c r="I727" s="158"/>
      <c r="J727" s="157"/>
      <c r="K727" s="157"/>
      <c r="L727" s="145"/>
      <c r="M727" s="145"/>
      <c r="N727" s="145"/>
      <c r="O727" s="145"/>
      <c r="P727" s="145"/>
      <c r="Q727" s="145"/>
      <c r="R727" s="145"/>
      <c r="S727" s="145"/>
      <c r="T727" s="145"/>
      <c r="U727" s="145"/>
      <c r="V727" s="145"/>
      <c r="W727" s="145"/>
      <c r="X727" s="145"/>
      <c r="Y727" s="145"/>
    </row>
    <row r="728" spans="1:25" ht="15">
      <c r="A728" s="157"/>
      <c r="B728" s="158"/>
      <c r="C728" s="158"/>
      <c r="D728" s="158"/>
      <c r="E728" s="158"/>
      <c r="F728" s="158"/>
      <c r="G728" s="158"/>
      <c r="H728" s="158"/>
      <c r="I728" s="158"/>
      <c r="J728" s="157"/>
      <c r="K728" s="157"/>
      <c r="L728" s="145"/>
      <c r="M728" s="145"/>
      <c r="N728" s="145"/>
      <c r="O728" s="145"/>
      <c r="P728" s="145"/>
      <c r="Q728" s="145"/>
      <c r="R728" s="145"/>
      <c r="S728" s="145"/>
      <c r="T728" s="145"/>
      <c r="U728" s="145"/>
      <c r="V728" s="145"/>
      <c r="W728" s="145"/>
      <c r="X728" s="145"/>
      <c r="Y728" s="145"/>
    </row>
    <row r="729" spans="1:25" ht="15">
      <c r="A729" s="157"/>
      <c r="B729" s="158"/>
      <c r="C729" s="158"/>
      <c r="D729" s="158"/>
      <c r="E729" s="158"/>
      <c r="F729" s="158"/>
      <c r="G729" s="158"/>
      <c r="H729" s="158"/>
      <c r="I729" s="158"/>
      <c r="J729" s="157"/>
      <c r="K729" s="157"/>
      <c r="L729" s="145"/>
      <c r="M729" s="145"/>
      <c r="N729" s="145"/>
      <c r="O729" s="145"/>
      <c r="P729" s="145"/>
      <c r="Q729" s="145"/>
      <c r="R729" s="145"/>
      <c r="S729" s="145"/>
      <c r="T729" s="145"/>
      <c r="U729" s="145"/>
      <c r="V729" s="145"/>
      <c r="W729" s="145"/>
      <c r="X729" s="145"/>
      <c r="Y729" s="145"/>
    </row>
    <row r="730" spans="1:25" ht="15">
      <c r="A730" s="157"/>
      <c r="B730" s="158"/>
      <c r="C730" s="158"/>
      <c r="D730" s="158"/>
      <c r="E730" s="158"/>
      <c r="F730" s="158"/>
      <c r="G730" s="158"/>
      <c r="H730" s="158"/>
      <c r="I730" s="158"/>
      <c r="J730" s="157"/>
      <c r="K730" s="157"/>
      <c r="L730" s="145"/>
      <c r="M730" s="145"/>
      <c r="N730" s="145"/>
      <c r="O730" s="145"/>
      <c r="P730" s="145"/>
      <c r="Q730" s="145"/>
      <c r="R730" s="145"/>
      <c r="S730" s="145"/>
      <c r="T730" s="145"/>
      <c r="U730" s="145"/>
      <c r="V730" s="145"/>
      <c r="W730" s="145"/>
      <c r="X730" s="145"/>
      <c r="Y730" s="145"/>
    </row>
    <row r="731" spans="1:25" ht="15">
      <c r="A731" s="157"/>
      <c r="B731" s="158"/>
      <c r="C731" s="158"/>
      <c r="D731" s="158"/>
      <c r="E731" s="158"/>
      <c r="F731" s="158"/>
      <c r="G731" s="158"/>
      <c r="H731" s="158"/>
      <c r="I731" s="158"/>
      <c r="J731" s="157"/>
      <c r="K731" s="157"/>
      <c r="L731" s="145"/>
      <c r="M731" s="145"/>
      <c r="N731" s="145"/>
      <c r="O731" s="145"/>
      <c r="P731" s="145"/>
      <c r="Q731" s="145"/>
      <c r="R731" s="145"/>
      <c r="S731" s="145"/>
      <c r="T731" s="145"/>
      <c r="U731" s="145"/>
      <c r="V731" s="145"/>
      <c r="W731" s="145"/>
      <c r="X731" s="145"/>
      <c r="Y731" s="145"/>
    </row>
    <row r="732" spans="1:25" ht="15">
      <c r="A732" s="157"/>
      <c r="B732" s="158"/>
      <c r="C732" s="158"/>
      <c r="D732" s="158"/>
      <c r="E732" s="158"/>
      <c r="F732" s="158"/>
      <c r="G732" s="158"/>
      <c r="H732" s="158"/>
      <c r="I732" s="158"/>
      <c r="J732" s="157"/>
      <c r="K732" s="157"/>
      <c r="L732" s="145"/>
      <c r="M732" s="145"/>
      <c r="N732" s="145"/>
      <c r="O732" s="145"/>
      <c r="P732" s="145"/>
      <c r="Q732" s="145"/>
      <c r="R732" s="145"/>
      <c r="S732" s="145"/>
      <c r="T732" s="145"/>
      <c r="U732" s="145"/>
      <c r="V732" s="145"/>
      <c r="W732" s="145"/>
      <c r="X732" s="145"/>
      <c r="Y732" s="145"/>
    </row>
    <row r="733" spans="1:25" ht="15">
      <c r="A733" s="157"/>
      <c r="B733" s="158"/>
      <c r="C733" s="158"/>
      <c r="D733" s="158"/>
      <c r="E733" s="158"/>
      <c r="F733" s="158"/>
      <c r="G733" s="158"/>
      <c r="H733" s="158"/>
      <c r="I733" s="158"/>
      <c r="J733" s="157"/>
      <c r="K733" s="157"/>
      <c r="L733" s="145"/>
      <c r="M733" s="145"/>
      <c r="N733" s="145"/>
      <c r="O733" s="145"/>
      <c r="P733" s="145"/>
      <c r="Q733" s="145"/>
      <c r="R733" s="145"/>
      <c r="S733" s="145"/>
      <c r="T733" s="145"/>
      <c r="U733" s="145"/>
      <c r="V733" s="145"/>
      <c r="W733" s="145"/>
      <c r="X733" s="145"/>
      <c r="Y733" s="145"/>
    </row>
    <row r="734" spans="1:25" ht="15">
      <c r="A734" s="157"/>
      <c r="B734" s="158"/>
      <c r="C734" s="158"/>
      <c r="D734" s="158"/>
      <c r="E734" s="158"/>
      <c r="F734" s="158"/>
      <c r="G734" s="158"/>
      <c r="H734" s="158"/>
      <c r="I734" s="158"/>
      <c r="J734" s="157"/>
      <c r="K734" s="157"/>
      <c r="L734" s="145"/>
      <c r="M734" s="145"/>
      <c r="N734" s="145"/>
      <c r="O734" s="145"/>
      <c r="P734" s="145"/>
      <c r="Q734" s="145"/>
      <c r="R734" s="145"/>
      <c r="S734" s="145"/>
      <c r="T734" s="145"/>
      <c r="U734" s="145"/>
      <c r="V734" s="145"/>
      <c r="W734" s="145"/>
      <c r="X734" s="145"/>
      <c r="Y734" s="145"/>
    </row>
    <row r="735" spans="1:25" ht="15">
      <c r="A735" s="157"/>
      <c r="B735" s="158"/>
      <c r="C735" s="158"/>
      <c r="D735" s="158"/>
      <c r="E735" s="158"/>
      <c r="F735" s="158"/>
      <c r="G735" s="158"/>
      <c r="H735" s="158"/>
      <c r="I735" s="158"/>
      <c r="J735" s="157"/>
      <c r="K735" s="157"/>
      <c r="L735" s="145"/>
      <c r="M735" s="145"/>
      <c r="N735" s="145"/>
      <c r="O735" s="145"/>
      <c r="P735" s="145"/>
      <c r="Q735" s="145"/>
      <c r="R735" s="145"/>
      <c r="S735" s="145"/>
      <c r="T735" s="145"/>
      <c r="U735" s="145"/>
      <c r="V735" s="145"/>
      <c r="W735" s="145"/>
      <c r="X735" s="145"/>
      <c r="Y735" s="145"/>
    </row>
    <row r="736" spans="1:25" ht="15">
      <c r="A736" s="157"/>
      <c r="B736" s="158"/>
      <c r="C736" s="158"/>
      <c r="D736" s="158"/>
      <c r="E736" s="158"/>
      <c r="F736" s="158"/>
      <c r="G736" s="158"/>
      <c r="H736" s="158"/>
      <c r="I736" s="158"/>
      <c r="J736" s="157"/>
      <c r="K736" s="157"/>
      <c r="L736" s="145"/>
      <c r="M736" s="145"/>
      <c r="N736" s="145"/>
      <c r="O736" s="145"/>
      <c r="P736" s="145"/>
      <c r="Q736" s="145"/>
      <c r="R736" s="145"/>
      <c r="S736" s="145"/>
      <c r="T736" s="145"/>
      <c r="U736" s="145"/>
      <c r="V736" s="145"/>
      <c r="W736" s="145"/>
      <c r="X736" s="145"/>
      <c r="Y736" s="145"/>
    </row>
    <row r="737" spans="1:25" ht="15">
      <c r="A737" s="157"/>
      <c r="B737" s="158"/>
      <c r="C737" s="158"/>
      <c r="D737" s="158"/>
      <c r="E737" s="158"/>
      <c r="F737" s="158"/>
      <c r="G737" s="158"/>
      <c r="H737" s="158"/>
      <c r="I737" s="158"/>
      <c r="J737" s="157"/>
      <c r="K737" s="157"/>
      <c r="L737" s="145"/>
      <c r="M737" s="145"/>
      <c r="N737" s="145"/>
      <c r="O737" s="145"/>
      <c r="P737" s="145"/>
      <c r="Q737" s="145"/>
      <c r="R737" s="145"/>
      <c r="S737" s="145"/>
      <c r="T737" s="145"/>
      <c r="U737" s="145"/>
      <c r="V737" s="145"/>
      <c r="W737" s="145"/>
      <c r="X737" s="145"/>
      <c r="Y737" s="145"/>
    </row>
    <row r="738" spans="1:25" ht="15">
      <c r="A738" s="157"/>
      <c r="B738" s="158"/>
      <c r="C738" s="158"/>
      <c r="D738" s="158"/>
      <c r="E738" s="158"/>
      <c r="F738" s="158"/>
      <c r="G738" s="158"/>
      <c r="H738" s="158"/>
      <c r="I738" s="158"/>
      <c r="J738" s="157"/>
      <c r="K738" s="157"/>
      <c r="L738" s="145"/>
      <c r="M738" s="145"/>
      <c r="N738" s="145"/>
      <c r="O738" s="145"/>
      <c r="P738" s="145"/>
      <c r="Q738" s="145"/>
      <c r="R738" s="145"/>
      <c r="S738" s="145"/>
      <c r="T738" s="145"/>
      <c r="U738" s="145"/>
      <c r="V738" s="145"/>
      <c r="W738" s="145"/>
      <c r="X738" s="145"/>
      <c r="Y738" s="145"/>
    </row>
    <row r="739" spans="1:25" ht="15">
      <c r="A739" s="157"/>
      <c r="B739" s="158"/>
      <c r="C739" s="158"/>
      <c r="D739" s="158"/>
      <c r="E739" s="158"/>
      <c r="F739" s="158"/>
      <c r="G739" s="158"/>
      <c r="H739" s="158"/>
      <c r="I739" s="158"/>
      <c r="J739" s="157"/>
      <c r="K739" s="157"/>
      <c r="L739" s="145"/>
      <c r="M739" s="145"/>
      <c r="N739" s="145"/>
      <c r="O739" s="145"/>
      <c r="P739" s="145"/>
      <c r="Q739" s="145"/>
      <c r="R739" s="145"/>
      <c r="S739" s="145"/>
      <c r="T739" s="145"/>
      <c r="U739" s="145"/>
      <c r="V739" s="145"/>
      <c r="W739" s="145"/>
      <c r="X739" s="145"/>
      <c r="Y739" s="145"/>
    </row>
    <row r="740" spans="1:25" ht="15">
      <c r="A740" s="157"/>
      <c r="B740" s="158"/>
      <c r="C740" s="158"/>
      <c r="D740" s="158"/>
      <c r="E740" s="158"/>
      <c r="F740" s="158"/>
      <c r="G740" s="158"/>
      <c r="H740" s="158"/>
      <c r="I740" s="158"/>
      <c r="J740" s="157"/>
      <c r="K740" s="157"/>
      <c r="L740" s="145"/>
      <c r="M740" s="145"/>
      <c r="N740" s="145"/>
      <c r="O740" s="145"/>
      <c r="P740" s="145"/>
      <c r="Q740" s="145"/>
      <c r="R740" s="145"/>
      <c r="S740" s="145"/>
      <c r="T740" s="145"/>
      <c r="U740" s="145"/>
      <c r="V740" s="145"/>
      <c r="W740" s="145"/>
      <c r="X740" s="145"/>
      <c r="Y740" s="145"/>
    </row>
    <row r="741" spans="1:25" ht="15">
      <c r="A741" s="157"/>
      <c r="B741" s="158"/>
      <c r="C741" s="158"/>
      <c r="D741" s="158"/>
      <c r="E741" s="158"/>
      <c r="F741" s="158"/>
      <c r="G741" s="158"/>
      <c r="H741" s="158"/>
      <c r="I741" s="158"/>
      <c r="J741" s="157"/>
      <c r="K741" s="157"/>
      <c r="L741" s="145"/>
      <c r="M741" s="145"/>
      <c r="N741" s="145"/>
      <c r="O741" s="145"/>
      <c r="P741" s="145"/>
      <c r="Q741" s="145"/>
      <c r="R741" s="145"/>
      <c r="S741" s="145"/>
      <c r="T741" s="145"/>
      <c r="U741" s="145"/>
      <c r="V741" s="145"/>
      <c r="W741" s="145"/>
      <c r="X741" s="145"/>
      <c r="Y741" s="145"/>
    </row>
    <row r="742" spans="1:25" ht="15">
      <c r="A742" s="157"/>
      <c r="B742" s="158"/>
      <c r="C742" s="158"/>
      <c r="D742" s="158"/>
      <c r="E742" s="158"/>
      <c r="F742" s="158"/>
      <c r="G742" s="158"/>
      <c r="H742" s="158"/>
      <c r="I742" s="158"/>
      <c r="J742" s="157"/>
      <c r="K742" s="157"/>
      <c r="L742" s="145"/>
      <c r="M742" s="145"/>
      <c r="N742" s="145"/>
      <c r="O742" s="145"/>
      <c r="P742" s="145"/>
      <c r="Q742" s="145"/>
      <c r="R742" s="145"/>
      <c r="S742" s="145"/>
      <c r="T742" s="145"/>
      <c r="U742" s="145"/>
      <c r="V742" s="145"/>
      <c r="W742" s="145"/>
      <c r="X742" s="145"/>
      <c r="Y742" s="145"/>
    </row>
    <row r="743" spans="1:25" ht="15">
      <c r="A743" s="157"/>
      <c r="B743" s="158"/>
      <c r="C743" s="158"/>
      <c r="D743" s="158"/>
      <c r="E743" s="158"/>
      <c r="F743" s="158"/>
      <c r="G743" s="158"/>
      <c r="H743" s="158"/>
      <c r="I743" s="158"/>
      <c r="J743" s="157"/>
      <c r="K743" s="157"/>
      <c r="L743" s="145"/>
      <c r="M743" s="145"/>
      <c r="N743" s="145"/>
      <c r="O743" s="145"/>
      <c r="P743" s="145"/>
      <c r="Q743" s="145"/>
      <c r="R743" s="145"/>
      <c r="S743" s="145"/>
      <c r="T743" s="145"/>
      <c r="U743" s="145"/>
      <c r="V743" s="145"/>
      <c r="W743" s="145"/>
      <c r="X743" s="145"/>
      <c r="Y743" s="145"/>
    </row>
    <row r="744" spans="1:25" ht="15">
      <c r="A744" s="157"/>
      <c r="B744" s="158"/>
      <c r="C744" s="158"/>
      <c r="D744" s="158"/>
      <c r="E744" s="158"/>
      <c r="F744" s="158"/>
      <c r="G744" s="158"/>
      <c r="H744" s="158"/>
      <c r="I744" s="158"/>
      <c r="J744" s="157"/>
      <c r="K744" s="157"/>
      <c r="L744" s="145"/>
      <c r="M744" s="145"/>
      <c r="N744" s="145"/>
      <c r="O744" s="145"/>
      <c r="P744" s="145"/>
      <c r="Q744" s="145"/>
      <c r="R744" s="145"/>
      <c r="S744" s="145"/>
      <c r="T744" s="145"/>
      <c r="U744" s="145"/>
      <c r="V744" s="145"/>
      <c r="W744" s="145"/>
      <c r="X744" s="145"/>
      <c r="Y744" s="145"/>
    </row>
    <row r="745" spans="1:25" ht="15">
      <c r="A745" s="157"/>
      <c r="B745" s="158"/>
      <c r="C745" s="158"/>
      <c r="D745" s="158"/>
      <c r="E745" s="158"/>
      <c r="F745" s="158"/>
      <c r="G745" s="158"/>
      <c r="H745" s="158"/>
      <c r="I745" s="158"/>
      <c r="J745" s="157"/>
      <c r="K745" s="157"/>
      <c r="L745" s="145"/>
      <c r="M745" s="145"/>
      <c r="N745" s="145"/>
      <c r="O745" s="145"/>
      <c r="P745" s="145"/>
      <c r="Q745" s="145"/>
      <c r="R745" s="145"/>
      <c r="S745" s="145"/>
      <c r="T745" s="145"/>
      <c r="U745" s="145"/>
      <c r="V745" s="145"/>
      <c r="W745" s="145"/>
      <c r="X745" s="145"/>
      <c r="Y745" s="145"/>
    </row>
    <row r="746" spans="1:25" ht="15">
      <c r="A746" s="157"/>
      <c r="B746" s="158"/>
      <c r="C746" s="158"/>
      <c r="D746" s="158"/>
      <c r="E746" s="158"/>
      <c r="F746" s="158"/>
      <c r="G746" s="158"/>
      <c r="H746" s="158"/>
      <c r="I746" s="158"/>
      <c r="J746" s="157"/>
      <c r="K746" s="157"/>
      <c r="L746" s="145"/>
      <c r="M746" s="145"/>
      <c r="N746" s="145"/>
      <c r="O746" s="145"/>
      <c r="P746" s="145"/>
      <c r="Q746" s="145"/>
      <c r="R746" s="145"/>
      <c r="S746" s="145"/>
      <c r="T746" s="145"/>
      <c r="U746" s="145"/>
      <c r="V746" s="145"/>
      <c r="W746" s="145"/>
      <c r="X746" s="145"/>
      <c r="Y746" s="145"/>
    </row>
    <row r="747" spans="1:25" ht="15">
      <c r="A747" s="157"/>
      <c r="B747" s="158"/>
      <c r="C747" s="158"/>
      <c r="D747" s="158"/>
      <c r="E747" s="158"/>
      <c r="F747" s="158"/>
      <c r="G747" s="158"/>
      <c r="H747" s="158"/>
      <c r="I747" s="158"/>
      <c r="J747" s="157"/>
      <c r="K747" s="157"/>
      <c r="L747" s="145"/>
      <c r="M747" s="145"/>
      <c r="N747" s="145"/>
      <c r="O747" s="145"/>
      <c r="P747" s="145"/>
      <c r="Q747" s="145"/>
      <c r="R747" s="145"/>
      <c r="S747" s="145"/>
      <c r="T747" s="145"/>
      <c r="U747" s="145"/>
      <c r="V747" s="145"/>
      <c r="W747" s="145"/>
      <c r="X747" s="145"/>
      <c r="Y747" s="145"/>
    </row>
    <row r="748" spans="1:25" ht="15">
      <c r="A748" s="157"/>
      <c r="B748" s="158"/>
      <c r="C748" s="158"/>
      <c r="D748" s="158"/>
      <c r="E748" s="158"/>
      <c r="F748" s="158"/>
      <c r="G748" s="158"/>
      <c r="H748" s="158"/>
      <c r="I748" s="158"/>
      <c r="J748" s="157"/>
      <c r="K748" s="157"/>
      <c r="L748" s="145"/>
      <c r="M748" s="145"/>
      <c r="N748" s="145"/>
      <c r="O748" s="145"/>
      <c r="P748" s="145"/>
      <c r="Q748" s="145"/>
      <c r="R748" s="145"/>
      <c r="S748" s="145"/>
      <c r="T748" s="145"/>
      <c r="U748" s="145"/>
      <c r="V748" s="145"/>
      <c r="W748" s="145"/>
      <c r="X748" s="145"/>
      <c r="Y748" s="145"/>
    </row>
    <row r="749" spans="1:25" ht="15">
      <c r="A749" s="157"/>
      <c r="B749" s="158"/>
      <c r="C749" s="158"/>
      <c r="D749" s="158"/>
      <c r="E749" s="158"/>
      <c r="F749" s="158"/>
      <c r="G749" s="158"/>
      <c r="H749" s="158"/>
      <c r="I749" s="158"/>
      <c r="J749" s="157"/>
      <c r="K749" s="157"/>
      <c r="L749" s="145"/>
      <c r="M749" s="145"/>
      <c r="N749" s="145"/>
      <c r="O749" s="145"/>
      <c r="P749" s="145"/>
      <c r="Q749" s="145"/>
      <c r="R749" s="145"/>
      <c r="S749" s="145"/>
      <c r="T749" s="145"/>
      <c r="U749" s="145"/>
      <c r="V749" s="145"/>
      <c r="W749" s="145"/>
      <c r="X749" s="145"/>
      <c r="Y749" s="145"/>
    </row>
    <row r="750" spans="1:25" ht="15">
      <c r="A750" s="157"/>
      <c r="B750" s="158"/>
      <c r="C750" s="158"/>
      <c r="D750" s="158"/>
      <c r="E750" s="158"/>
      <c r="F750" s="158"/>
      <c r="G750" s="158"/>
      <c r="H750" s="158"/>
      <c r="I750" s="158"/>
      <c r="J750" s="157"/>
      <c r="K750" s="157"/>
      <c r="L750" s="145"/>
      <c r="M750" s="145"/>
      <c r="N750" s="145"/>
      <c r="O750" s="145"/>
      <c r="P750" s="145"/>
      <c r="Q750" s="145"/>
      <c r="R750" s="145"/>
      <c r="S750" s="145"/>
      <c r="T750" s="145"/>
      <c r="U750" s="145"/>
      <c r="V750" s="145"/>
      <c r="W750" s="145"/>
      <c r="X750" s="145"/>
      <c r="Y750" s="145"/>
    </row>
    <row r="751" spans="1:25" ht="15">
      <c r="A751" s="157"/>
      <c r="B751" s="158"/>
      <c r="C751" s="158"/>
      <c r="D751" s="158"/>
      <c r="E751" s="158"/>
      <c r="F751" s="158"/>
      <c r="G751" s="158"/>
      <c r="H751" s="158"/>
      <c r="I751" s="158"/>
      <c r="J751" s="157"/>
      <c r="K751" s="157"/>
      <c r="L751" s="145"/>
      <c r="M751" s="145"/>
      <c r="N751" s="145"/>
      <c r="O751" s="145"/>
      <c r="P751" s="145"/>
      <c r="Q751" s="145"/>
      <c r="R751" s="145"/>
      <c r="S751" s="145"/>
      <c r="T751" s="145"/>
      <c r="U751" s="145"/>
      <c r="V751" s="145"/>
      <c r="W751" s="145"/>
      <c r="X751" s="145"/>
      <c r="Y751" s="145"/>
    </row>
    <row r="752" spans="1:25" ht="15">
      <c r="A752" s="157"/>
      <c r="B752" s="158"/>
      <c r="C752" s="158"/>
      <c r="D752" s="158"/>
      <c r="E752" s="158"/>
      <c r="F752" s="158"/>
      <c r="G752" s="158"/>
      <c r="H752" s="158"/>
      <c r="I752" s="158"/>
      <c r="J752" s="157"/>
      <c r="K752" s="157"/>
      <c r="L752" s="145"/>
      <c r="M752" s="145"/>
      <c r="N752" s="145"/>
      <c r="O752" s="145"/>
      <c r="P752" s="145"/>
      <c r="Q752" s="145"/>
      <c r="R752" s="145"/>
      <c r="S752" s="145"/>
      <c r="T752" s="145"/>
      <c r="U752" s="145"/>
      <c r="V752" s="145"/>
      <c r="W752" s="145"/>
      <c r="X752" s="145"/>
      <c r="Y752" s="145"/>
    </row>
    <row r="753" spans="1:25" ht="15">
      <c r="A753" s="157"/>
      <c r="B753" s="158"/>
      <c r="C753" s="158"/>
      <c r="D753" s="158"/>
      <c r="E753" s="158"/>
      <c r="F753" s="158"/>
      <c r="G753" s="158"/>
      <c r="H753" s="158"/>
      <c r="I753" s="158"/>
      <c r="J753" s="157"/>
      <c r="K753" s="157"/>
      <c r="L753" s="145"/>
      <c r="M753" s="145"/>
      <c r="N753" s="145"/>
      <c r="O753" s="145"/>
      <c r="P753" s="145"/>
      <c r="Q753" s="145"/>
      <c r="R753" s="145"/>
      <c r="S753" s="145"/>
      <c r="T753" s="145"/>
      <c r="U753" s="145"/>
      <c r="V753" s="145"/>
      <c r="W753" s="145"/>
      <c r="X753" s="145"/>
      <c r="Y753" s="145"/>
    </row>
    <row r="754" spans="1:25" ht="15">
      <c r="A754" s="157"/>
      <c r="B754" s="158"/>
      <c r="C754" s="158"/>
      <c r="D754" s="158"/>
      <c r="E754" s="158"/>
      <c r="F754" s="158"/>
      <c r="G754" s="158"/>
      <c r="H754" s="158"/>
      <c r="I754" s="158"/>
      <c r="J754" s="157"/>
      <c r="K754" s="157"/>
      <c r="L754" s="145"/>
      <c r="M754" s="145"/>
      <c r="N754" s="145"/>
      <c r="O754" s="145"/>
      <c r="P754" s="145"/>
      <c r="Q754" s="145"/>
      <c r="R754" s="145"/>
      <c r="S754" s="145"/>
      <c r="T754" s="145"/>
      <c r="U754" s="145"/>
      <c r="V754" s="145"/>
      <c r="W754" s="145"/>
      <c r="X754" s="145"/>
      <c r="Y754" s="145"/>
    </row>
    <row r="755" spans="1:25" ht="15">
      <c r="A755" s="157"/>
      <c r="B755" s="158"/>
      <c r="C755" s="158"/>
      <c r="D755" s="158"/>
      <c r="E755" s="158"/>
      <c r="F755" s="158"/>
      <c r="G755" s="158"/>
      <c r="H755" s="158"/>
      <c r="I755" s="158"/>
      <c r="J755" s="157"/>
      <c r="K755" s="157"/>
      <c r="L755" s="145"/>
      <c r="M755" s="145"/>
      <c r="N755" s="145"/>
      <c r="O755" s="145"/>
      <c r="P755" s="145"/>
      <c r="Q755" s="145"/>
      <c r="R755" s="145"/>
      <c r="S755" s="145"/>
      <c r="T755" s="145"/>
      <c r="U755" s="145"/>
      <c r="V755" s="145"/>
      <c r="W755" s="145"/>
      <c r="X755" s="145"/>
      <c r="Y755" s="145"/>
    </row>
    <row r="756" spans="1:25" ht="15">
      <c r="A756" s="157"/>
      <c r="B756" s="158"/>
      <c r="C756" s="158"/>
      <c r="D756" s="158"/>
      <c r="E756" s="158"/>
      <c r="F756" s="158"/>
      <c r="G756" s="158"/>
      <c r="H756" s="158"/>
      <c r="I756" s="158"/>
      <c r="J756" s="157"/>
      <c r="K756" s="157"/>
      <c r="L756" s="145"/>
      <c r="M756" s="145"/>
      <c r="N756" s="145"/>
      <c r="O756" s="145"/>
      <c r="P756" s="145"/>
      <c r="Q756" s="145"/>
      <c r="R756" s="145"/>
      <c r="S756" s="145"/>
      <c r="T756" s="145"/>
      <c r="U756" s="145"/>
      <c r="V756" s="145"/>
      <c r="W756" s="145"/>
      <c r="X756" s="145"/>
      <c r="Y756" s="145"/>
    </row>
    <row r="757" spans="1:25" ht="15">
      <c r="A757" s="157"/>
      <c r="B757" s="158"/>
      <c r="C757" s="158"/>
      <c r="D757" s="158"/>
      <c r="E757" s="158"/>
      <c r="F757" s="158"/>
      <c r="G757" s="158"/>
      <c r="H757" s="158"/>
      <c r="I757" s="158"/>
      <c r="J757" s="157"/>
      <c r="K757" s="157"/>
      <c r="L757" s="145"/>
      <c r="M757" s="145"/>
      <c r="N757" s="145"/>
      <c r="O757" s="145"/>
      <c r="P757" s="145"/>
      <c r="Q757" s="145"/>
      <c r="R757" s="145"/>
      <c r="S757" s="145"/>
      <c r="T757" s="145"/>
      <c r="U757" s="145"/>
      <c r="V757" s="145"/>
      <c r="W757" s="145"/>
      <c r="X757" s="145"/>
      <c r="Y757" s="145"/>
    </row>
    <row r="758" spans="1:25" ht="15">
      <c r="A758" s="157"/>
      <c r="B758" s="158"/>
      <c r="C758" s="158"/>
      <c r="D758" s="158"/>
      <c r="E758" s="158"/>
      <c r="F758" s="158"/>
      <c r="G758" s="158"/>
      <c r="H758" s="158"/>
      <c r="I758" s="158"/>
      <c r="J758" s="157"/>
      <c r="K758" s="157"/>
      <c r="L758" s="145"/>
      <c r="M758" s="145"/>
      <c r="N758" s="145"/>
      <c r="O758" s="145"/>
      <c r="P758" s="145"/>
      <c r="Q758" s="145"/>
      <c r="R758" s="145"/>
      <c r="S758" s="145"/>
      <c r="T758" s="145"/>
      <c r="U758" s="145"/>
      <c r="V758" s="145"/>
      <c r="W758" s="145"/>
      <c r="X758" s="145"/>
      <c r="Y758" s="145"/>
    </row>
    <row r="759" spans="1:25" ht="15">
      <c r="A759" s="157"/>
      <c r="B759" s="158"/>
      <c r="C759" s="158"/>
      <c r="D759" s="158"/>
      <c r="E759" s="158"/>
      <c r="F759" s="158"/>
      <c r="G759" s="158"/>
      <c r="H759" s="158"/>
      <c r="I759" s="158"/>
      <c r="J759" s="157"/>
      <c r="K759" s="157"/>
      <c r="L759" s="145"/>
      <c r="M759" s="145"/>
      <c r="N759" s="145"/>
      <c r="O759" s="145"/>
      <c r="P759" s="145"/>
      <c r="Q759" s="145"/>
      <c r="R759" s="145"/>
      <c r="S759" s="145"/>
      <c r="T759" s="145"/>
      <c r="U759" s="145"/>
      <c r="V759" s="145"/>
      <c r="W759" s="145"/>
      <c r="X759" s="145"/>
      <c r="Y759" s="145"/>
    </row>
    <row r="760" spans="1:25" ht="15">
      <c r="A760" s="157"/>
      <c r="B760" s="158"/>
      <c r="C760" s="158"/>
      <c r="D760" s="158"/>
      <c r="E760" s="158"/>
      <c r="F760" s="158"/>
      <c r="G760" s="158"/>
      <c r="H760" s="158"/>
      <c r="I760" s="158"/>
      <c r="J760" s="157"/>
      <c r="K760" s="157"/>
      <c r="L760" s="145"/>
      <c r="M760" s="145"/>
      <c r="N760" s="145"/>
      <c r="O760" s="145"/>
      <c r="P760" s="145"/>
      <c r="Q760" s="145"/>
      <c r="R760" s="145"/>
      <c r="S760" s="145"/>
      <c r="T760" s="145"/>
      <c r="U760" s="145"/>
      <c r="V760" s="145"/>
      <c r="W760" s="145"/>
      <c r="X760" s="145"/>
      <c r="Y760" s="145"/>
    </row>
    <row r="761" spans="1:25" ht="15">
      <c r="A761" s="157"/>
      <c r="B761" s="158"/>
      <c r="C761" s="158"/>
      <c r="D761" s="158"/>
      <c r="E761" s="158"/>
      <c r="F761" s="158"/>
      <c r="G761" s="158"/>
      <c r="H761" s="158"/>
      <c r="I761" s="158"/>
      <c r="J761" s="157"/>
      <c r="K761" s="157"/>
      <c r="L761" s="145"/>
      <c r="M761" s="145"/>
      <c r="N761" s="145"/>
      <c r="O761" s="145"/>
      <c r="P761" s="145"/>
      <c r="Q761" s="145"/>
      <c r="R761" s="145"/>
      <c r="S761" s="145"/>
      <c r="T761" s="145"/>
      <c r="U761" s="145"/>
      <c r="V761" s="145"/>
      <c r="W761" s="145"/>
      <c r="X761" s="145"/>
      <c r="Y761" s="145"/>
    </row>
    <row r="762" spans="1:25" ht="15">
      <c r="A762" s="157"/>
      <c r="B762" s="158"/>
      <c r="C762" s="158"/>
      <c r="D762" s="158"/>
      <c r="E762" s="158"/>
      <c r="F762" s="158"/>
      <c r="G762" s="158"/>
      <c r="H762" s="158"/>
      <c r="I762" s="158"/>
      <c r="J762" s="157"/>
      <c r="K762" s="157"/>
      <c r="L762" s="145"/>
      <c r="M762" s="145"/>
      <c r="N762" s="145"/>
      <c r="O762" s="145"/>
      <c r="P762" s="145"/>
      <c r="Q762" s="145"/>
      <c r="R762" s="145"/>
      <c r="S762" s="145"/>
      <c r="T762" s="145"/>
      <c r="U762" s="145"/>
      <c r="V762" s="145"/>
      <c r="W762" s="145"/>
      <c r="X762" s="145"/>
      <c r="Y762" s="145"/>
    </row>
    <row r="763" spans="1:25" ht="15">
      <c r="A763" s="157"/>
      <c r="B763" s="158"/>
      <c r="C763" s="158"/>
      <c r="D763" s="158"/>
      <c r="E763" s="158"/>
      <c r="F763" s="158"/>
      <c r="G763" s="158"/>
      <c r="H763" s="158"/>
      <c r="I763" s="158"/>
      <c r="J763" s="157"/>
      <c r="K763" s="157"/>
      <c r="L763" s="145"/>
      <c r="M763" s="145"/>
      <c r="N763" s="145"/>
      <c r="O763" s="145"/>
      <c r="P763" s="145"/>
      <c r="Q763" s="145"/>
      <c r="R763" s="145"/>
      <c r="S763" s="145"/>
      <c r="T763" s="145"/>
      <c r="U763" s="145"/>
      <c r="V763" s="145"/>
      <c r="W763" s="145"/>
      <c r="X763" s="145"/>
      <c r="Y763" s="145"/>
    </row>
    <row r="764" spans="1:25" ht="15">
      <c r="A764" s="157"/>
      <c r="B764" s="158"/>
      <c r="C764" s="158"/>
      <c r="D764" s="158"/>
      <c r="E764" s="158"/>
      <c r="F764" s="158"/>
      <c r="G764" s="158"/>
      <c r="H764" s="158"/>
      <c r="I764" s="158"/>
      <c r="J764" s="157"/>
      <c r="K764" s="157"/>
      <c r="L764" s="145"/>
      <c r="M764" s="145"/>
      <c r="N764" s="145"/>
      <c r="O764" s="145"/>
      <c r="P764" s="145"/>
      <c r="Q764" s="145"/>
      <c r="R764" s="145"/>
      <c r="S764" s="145"/>
      <c r="T764" s="145"/>
      <c r="U764" s="145"/>
      <c r="V764" s="145"/>
      <c r="W764" s="145"/>
      <c r="X764" s="145"/>
      <c r="Y764" s="145"/>
    </row>
    <row r="765" spans="1:25" ht="15">
      <c r="A765" s="157"/>
      <c r="B765" s="158"/>
      <c r="C765" s="158"/>
      <c r="D765" s="158"/>
      <c r="E765" s="158"/>
      <c r="F765" s="158"/>
      <c r="G765" s="158"/>
      <c r="H765" s="158"/>
      <c r="I765" s="158"/>
      <c r="J765" s="157"/>
      <c r="K765" s="157"/>
      <c r="L765" s="145"/>
      <c r="M765" s="145"/>
      <c r="N765" s="145"/>
      <c r="O765" s="145"/>
      <c r="P765" s="145"/>
      <c r="Q765" s="145"/>
      <c r="R765" s="145"/>
      <c r="S765" s="145"/>
      <c r="T765" s="145"/>
      <c r="U765" s="145"/>
      <c r="V765" s="145"/>
      <c r="W765" s="145"/>
      <c r="X765" s="145"/>
      <c r="Y765" s="145"/>
    </row>
    <row r="766" spans="1:25" ht="15">
      <c r="A766" s="157"/>
      <c r="B766" s="158"/>
      <c r="C766" s="158"/>
      <c r="D766" s="158"/>
      <c r="E766" s="158"/>
      <c r="F766" s="158"/>
      <c r="G766" s="158"/>
      <c r="H766" s="158"/>
      <c r="I766" s="158"/>
      <c r="J766" s="157"/>
      <c r="K766" s="157"/>
      <c r="L766" s="145"/>
      <c r="M766" s="145"/>
      <c r="N766" s="145"/>
      <c r="O766" s="145"/>
      <c r="P766" s="145"/>
      <c r="Q766" s="145"/>
      <c r="R766" s="145"/>
      <c r="S766" s="145"/>
      <c r="T766" s="145"/>
      <c r="U766" s="145"/>
      <c r="V766" s="145"/>
      <c r="W766" s="145"/>
      <c r="X766" s="145"/>
      <c r="Y766" s="145"/>
    </row>
    <row r="767" spans="1:25" ht="15">
      <c r="A767" s="157"/>
      <c r="B767" s="158"/>
      <c r="C767" s="158"/>
      <c r="D767" s="158"/>
      <c r="E767" s="158"/>
      <c r="F767" s="158"/>
      <c r="G767" s="158"/>
      <c r="H767" s="158"/>
      <c r="I767" s="158"/>
      <c r="J767" s="157"/>
      <c r="K767" s="157"/>
      <c r="L767" s="145"/>
      <c r="M767" s="145"/>
      <c r="N767" s="145"/>
      <c r="O767" s="145"/>
      <c r="P767" s="145"/>
      <c r="Q767" s="145"/>
      <c r="R767" s="145"/>
      <c r="S767" s="145"/>
      <c r="T767" s="145"/>
      <c r="U767" s="145"/>
      <c r="V767" s="145"/>
      <c r="W767" s="145"/>
      <c r="X767" s="145"/>
      <c r="Y767" s="145"/>
    </row>
    <row r="768" spans="1:25" ht="15">
      <c r="A768" s="157"/>
      <c r="B768" s="158"/>
      <c r="C768" s="158"/>
      <c r="D768" s="158"/>
      <c r="E768" s="158"/>
      <c r="F768" s="158"/>
      <c r="G768" s="158"/>
      <c r="H768" s="158"/>
      <c r="I768" s="158"/>
      <c r="J768" s="157"/>
      <c r="K768" s="157"/>
      <c r="L768" s="145"/>
      <c r="M768" s="145"/>
      <c r="N768" s="145"/>
      <c r="O768" s="145"/>
      <c r="P768" s="145"/>
      <c r="Q768" s="145"/>
      <c r="R768" s="145"/>
      <c r="S768" s="145"/>
      <c r="T768" s="145"/>
      <c r="U768" s="145"/>
      <c r="V768" s="145"/>
      <c r="W768" s="145"/>
      <c r="X768" s="145"/>
      <c r="Y768" s="145"/>
    </row>
    <row r="769" spans="1:25" ht="15">
      <c r="A769" s="157"/>
      <c r="B769" s="158"/>
      <c r="C769" s="158"/>
      <c r="D769" s="158"/>
      <c r="E769" s="158"/>
      <c r="F769" s="158"/>
      <c r="G769" s="158"/>
      <c r="H769" s="158"/>
      <c r="I769" s="158"/>
      <c r="J769" s="157"/>
      <c r="K769" s="157"/>
      <c r="L769" s="145"/>
      <c r="M769" s="145"/>
      <c r="N769" s="145"/>
      <c r="O769" s="145"/>
      <c r="P769" s="145"/>
      <c r="Q769" s="145"/>
      <c r="R769" s="145"/>
      <c r="S769" s="145"/>
      <c r="T769" s="145"/>
      <c r="U769" s="145"/>
      <c r="V769" s="145"/>
      <c r="W769" s="145"/>
      <c r="X769" s="145"/>
      <c r="Y769" s="145"/>
    </row>
    <row r="770" spans="1:25" ht="15">
      <c r="A770" s="157"/>
      <c r="B770" s="158"/>
      <c r="C770" s="158"/>
      <c r="D770" s="158"/>
      <c r="E770" s="158"/>
      <c r="F770" s="158"/>
      <c r="G770" s="158"/>
      <c r="H770" s="158"/>
      <c r="I770" s="158"/>
      <c r="J770" s="157"/>
      <c r="K770" s="157"/>
      <c r="L770" s="145"/>
      <c r="M770" s="145"/>
      <c r="N770" s="145"/>
      <c r="O770" s="145"/>
      <c r="P770" s="145"/>
      <c r="Q770" s="145"/>
      <c r="R770" s="145"/>
      <c r="S770" s="145"/>
      <c r="T770" s="145"/>
      <c r="U770" s="145"/>
      <c r="V770" s="145"/>
      <c r="W770" s="145"/>
      <c r="X770" s="145"/>
      <c r="Y770" s="145"/>
    </row>
    <row r="771" spans="1:25" ht="15">
      <c r="A771" s="157"/>
      <c r="B771" s="158"/>
      <c r="C771" s="158"/>
      <c r="D771" s="158"/>
      <c r="E771" s="158"/>
      <c r="F771" s="158"/>
      <c r="G771" s="158"/>
      <c r="H771" s="158"/>
      <c r="I771" s="158"/>
      <c r="J771" s="157"/>
      <c r="K771" s="157"/>
      <c r="L771" s="145"/>
      <c r="M771" s="145"/>
      <c r="N771" s="145"/>
      <c r="O771" s="145"/>
      <c r="P771" s="145"/>
      <c r="Q771" s="145"/>
      <c r="R771" s="145"/>
      <c r="S771" s="145"/>
      <c r="T771" s="145"/>
      <c r="U771" s="145"/>
      <c r="V771" s="145"/>
      <c r="W771" s="145"/>
      <c r="X771" s="145"/>
      <c r="Y771" s="145"/>
    </row>
    <row r="772" spans="1:25" ht="15">
      <c r="A772" s="157"/>
      <c r="B772" s="158"/>
      <c r="C772" s="158"/>
      <c r="D772" s="158"/>
      <c r="E772" s="158"/>
      <c r="F772" s="158"/>
      <c r="G772" s="158"/>
      <c r="H772" s="158"/>
      <c r="I772" s="158"/>
      <c r="J772" s="157"/>
      <c r="K772" s="157"/>
      <c r="L772" s="145"/>
      <c r="M772" s="145"/>
      <c r="N772" s="145"/>
      <c r="O772" s="145"/>
      <c r="P772" s="145"/>
      <c r="Q772" s="145"/>
      <c r="R772" s="145"/>
      <c r="S772" s="145"/>
      <c r="T772" s="145"/>
      <c r="U772" s="145"/>
      <c r="V772" s="145"/>
      <c r="W772" s="145"/>
      <c r="X772" s="145"/>
      <c r="Y772" s="145"/>
    </row>
    <row r="773" spans="1:25" ht="15">
      <c r="A773" s="157"/>
      <c r="B773" s="158"/>
      <c r="C773" s="158"/>
      <c r="D773" s="158"/>
      <c r="E773" s="158"/>
      <c r="F773" s="158"/>
      <c r="G773" s="158"/>
      <c r="H773" s="158"/>
      <c r="I773" s="158"/>
      <c r="J773" s="157"/>
      <c r="K773" s="157"/>
      <c r="L773" s="145"/>
      <c r="M773" s="145"/>
      <c r="N773" s="145"/>
      <c r="O773" s="145"/>
      <c r="P773" s="145"/>
      <c r="Q773" s="145"/>
      <c r="R773" s="145"/>
      <c r="S773" s="145"/>
      <c r="T773" s="145"/>
      <c r="U773" s="145"/>
      <c r="V773" s="145"/>
      <c r="W773" s="145"/>
      <c r="X773" s="145"/>
      <c r="Y773" s="145"/>
    </row>
    <row r="774" spans="1:25" ht="15">
      <c r="A774" s="157"/>
      <c r="B774" s="158"/>
      <c r="C774" s="158"/>
      <c r="D774" s="158"/>
      <c r="E774" s="158"/>
      <c r="F774" s="158"/>
      <c r="G774" s="158"/>
      <c r="H774" s="158"/>
      <c r="I774" s="158"/>
      <c r="J774" s="157"/>
      <c r="K774" s="157"/>
      <c r="L774" s="145"/>
      <c r="M774" s="145"/>
      <c r="N774" s="145"/>
      <c r="O774" s="145"/>
      <c r="P774" s="145"/>
      <c r="Q774" s="145"/>
      <c r="R774" s="145"/>
      <c r="S774" s="145"/>
      <c r="T774" s="145"/>
      <c r="U774" s="145"/>
      <c r="V774" s="145"/>
      <c r="W774" s="145"/>
      <c r="X774" s="145"/>
      <c r="Y774" s="145"/>
    </row>
    <row r="775" spans="1:25" ht="15">
      <c r="A775" s="157"/>
      <c r="B775" s="158"/>
      <c r="C775" s="158"/>
      <c r="D775" s="158"/>
      <c r="E775" s="158"/>
      <c r="F775" s="158"/>
      <c r="G775" s="158"/>
      <c r="H775" s="158"/>
      <c r="I775" s="158"/>
      <c r="J775" s="157"/>
      <c r="K775" s="157"/>
      <c r="L775" s="145"/>
      <c r="M775" s="145"/>
      <c r="N775" s="145"/>
      <c r="O775" s="145"/>
      <c r="P775" s="145"/>
      <c r="Q775" s="145"/>
      <c r="R775" s="145"/>
      <c r="S775" s="145"/>
      <c r="T775" s="145"/>
      <c r="U775" s="145"/>
      <c r="V775" s="145"/>
      <c r="W775" s="145"/>
      <c r="X775" s="145"/>
      <c r="Y775" s="145"/>
    </row>
    <row r="776" spans="1:25" ht="15">
      <c r="A776" s="157"/>
      <c r="B776" s="158"/>
      <c r="C776" s="158"/>
      <c r="D776" s="158"/>
      <c r="E776" s="158"/>
      <c r="F776" s="158"/>
      <c r="G776" s="158"/>
      <c r="H776" s="158"/>
      <c r="I776" s="158"/>
      <c r="J776" s="157"/>
      <c r="K776" s="157"/>
      <c r="L776" s="145"/>
      <c r="M776" s="145"/>
      <c r="N776" s="145"/>
      <c r="O776" s="145"/>
      <c r="P776" s="145"/>
      <c r="Q776" s="145"/>
      <c r="R776" s="145"/>
      <c r="S776" s="145"/>
      <c r="T776" s="145"/>
      <c r="U776" s="145"/>
      <c r="V776" s="145"/>
      <c r="W776" s="145"/>
      <c r="X776" s="145"/>
      <c r="Y776" s="145"/>
    </row>
    <row r="777" spans="1:25" ht="15">
      <c r="A777" s="157"/>
      <c r="B777" s="158"/>
      <c r="C777" s="158"/>
      <c r="D777" s="158"/>
      <c r="E777" s="158"/>
      <c r="F777" s="158"/>
      <c r="G777" s="158"/>
      <c r="H777" s="158"/>
      <c r="I777" s="158"/>
      <c r="J777" s="157"/>
      <c r="K777" s="157"/>
      <c r="L777" s="145"/>
      <c r="M777" s="145"/>
      <c r="N777" s="145"/>
      <c r="O777" s="145"/>
      <c r="P777" s="145"/>
      <c r="Q777" s="145"/>
      <c r="R777" s="145"/>
      <c r="S777" s="145"/>
      <c r="T777" s="145"/>
      <c r="U777" s="145"/>
      <c r="V777" s="145"/>
      <c r="W777" s="145"/>
      <c r="X777" s="145"/>
      <c r="Y777" s="145"/>
    </row>
    <row r="778" spans="1:25" ht="15">
      <c r="A778" s="157"/>
      <c r="B778" s="158"/>
      <c r="C778" s="158"/>
      <c r="D778" s="158"/>
      <c r="E778" s="158"/>
      <c r="F778" s="158"/>
      <c r="G778" s="158"/>
      <c r="H778" s="158"/>
      <c r="I778" s="158"/>
      <c r="J778" s="157"/>
      <c r="K778" s="157"/>
      <c r="L778" s="145"/>
      <c r="M778" s="145"/>
      <c r="N778" s="145"/>
      <c r="O778" s="145"/>
      <c r="P778" s="145"/>
      <c r="Q778" s="145"/>
      <c r="R778" s="145"/>
      <c r="S778" s="145"/>
      <c r="T778" s="145"/>
      <c r="U778" s="145"/>
      <c r="V778" s="145"/>
      <c r="W778" s="145"/>
      <c r="X778" s="145"/>
      <c r="Y778" s="145"/>
    </row>
    <row r="779" spans="1:25" ht="15">
      <c r="A779" s="157"/>
      <c r="B779" s="158"/>
      <c r="C779" s="158"/>
      <c r="D779" s="158"/>
      <c r="E779" s="158"/>
      <c r="F779" s="158"/>
      <c r="G779" s="158"/>
      <c r="H779" s="158"/>
      <c r="I779" s="158"/>
      <c r="J779" s="157"/>
      <c r="K779" s="157"/>
      <c r="L779" s="145"/>
      <c r="M779" s="145"/>
      <c r="N779" s="145"/>
      <c r="O779" s="145"/>
      <c r="P779" s="145"/>
      <c r="Q779" s="145"/>
      <c r="R779" s="145"/>
      <c r="S779" s="145"/>
      <c r="T779" s="145"/>
      <c r="U779" s="145"/>
      <c r="V779" s="145"/>
      <c r="W779" s="145"/>
      <c r="X779" s="145"/>
      <c r="Y779" s="145"/>
    </row>
    <row r="780" spans="1:25" ht="15">
      <c r="A780" s="157"/>
      <c r="B780" s="158"/>
      <c r="C780" s="158"/>
      <c r="D780" s="158"/>
      <c r="E780" s="158"/>
      <c r="F780" s="158"/>
      <c r="G780" s="158"/>
      <c r="H780" s="158"/>
      <c r="I780" s="158"/>
      <c r="J780" s="157"/>
      <c r="K780" s="157"/>
      <c r="L780" s="145"/>
      <c r="M780" s="145"/>
      <c r="N780" s="145"/>
      <c r="O780" s="145"/>
      <c r="P780" s="145"/>
      <c r="Q780" s="145"/>
      <c r="R780" s="145"/>
      <c r="S780" s="145"/>
      <c r="T780" s="145"/>
      <c r="U780" s="145"/>
      <c r="V780" s="145"/>
      <c r="W780" s="145"/>
      <c r="X780" s="145"/>
      <c r="Y780" s="145"/>
    </row>
    <row r="781" spans="1:25" ht="15">
      <c r="A781" s="157"/>
      <c r="B781" s="158"/>
      <c r="C781" s="158"/>
      <c r="D781" s="158"/>
      <c r="E781" s="158"/>
      <c r="F781" s="158"/>
      <c r="G781" s="158"/>
      <c r="H781" s="158"/>
      <c r="I781" s="158"/>
      <c r="J781" s="157"/>
      <c r="K781" s="157"/>
      <c r="L781" s="145"/>
      <c r="M781" s="145"/>
      <c r="N781" s="145"/>
      <c r="O781" s="145"/>
      <c r="P781" s="145"/>
      <c r="Q781" s="145"/>
      <c r="R781" s="145"/>
      <c r="S781" s="145"/>
      <c r="T781" s="145"/>
      <c r="U781" s="145"/>
      <c r="V781" s="145"/>
      <c r="W781" s="145"/>
      <c r="X781" s="145"/>
      <c r="Y781" s="145"/>
    </row>
    <row r="782" spans="1:25" ht="15">
      <c r="A782" s="157"/>
      <c r="B782" s="158"/>
      <c r="C782" s="158"/>
      <c r="D782" s="158"/>
      <c r="E782" s="158"/>
      <c r="F782" s="158"/>
      <c r="G782" s="158"/>
      <c r="H782" s="158"/>
      <c r="I782" s="158"/>
      <c r="J782" s="157"/>
      <c r="K782" s="157"/>
      <c r="L782" s="145"/>
      <c r="M782" s="145"/>
      <c r="N782" s="145"/>
      <c r="O782" s="145"/>
      <c r="P782" s="145"/>
      <c r="Q782" s="145"/>
      <c r="R782" s="145"/>
      <c r="S782" s="145"/>
      <c r="T782" s="145"/>
      <c r="U782" s="145"/>
      <c r="V782" s="145"/>
      <c r="W782" s="145"/>
      <c r="X782" s="145"/>
      <c r="Y782" s="145"/>
    </row>
    <row r="783" spans="1:25" ht="15">
      <c r="A783" s="157"/>
      <c r="B783" s="158"/>
      <c r="C783" s="158"/>
      <c r="D783" s="158"/>
      <c r="E783" s="158"/>
      <c r="F783" s="158"/>
      <c r="G783" s="158"/>
      <c r="H783" s="158"/>
      <c r="I783" s="158"/>
      <c r="J783" s="157"/>
      <c r="K783" s="157"/>
      <c r="L783" s="145"/>
      <c r="M783" s="145"/>
      <c r="N783" s="145"/>
      <c r="O783" s="145"/>
      <c r="P783" s="145"/>
      <c r="Q783" s="145"/>
      <c r="R783" s="145"/>
      <c r="S783" s="145"/>
      <c r="T783" s="145"/>
      <c r="U783" s="145"/>
      <c r="V783" s="145"/>
      <c r="W783" s="145"/>
      <c r="X783" s="145"/>
      <c r="Y783" s="145"/>
    </row>
    <row r="784" spans="1:25" ht="15">
      <c r="A784" s="157"/>
      <c r="B784" s="158"/>
      <c r="C784" s="158"/>
      <c r="D784" s="158"/>
      <c r="E784" s="158"/>
      <c r="F784" s="158"/>
      <c r="G784" s="158"/>
      <c r="H784" s="158"/>
      <c r="I784" s="158"/>
      <c r="J784" s="157"/>
      <c r="K784" s="157"/>
      <c r="L784" s="145"/>
      <c r="M784" s="145"/>
      <c r="N784" s="145"/>
      <c r="O784" s="145"/>
      <c r="P784" s="145"/>
      <c r="Q784" s="145"/>
      <c r="R784" s="145"/>
      <c r="S784" s="145"/>
      <c r="T784" s="145"/>
      <c r="U784" s="145"/>
      <c r="V784" s="145"/>
      <c r="W784" s="145"/>
      <c r="X784" s="145"/>
      <c r="Y784" s="145"/>
    </row>
    <row r="785" spans="1:25" ht="15">
      <c r="A785" s="157"/>
      <c r="B785" s="158"/>
      <c r="C785" s="158"/>
      <c r="D785" s="158"/>
      <c r="E785" s="158"/>
      <c r="F785" s="158"/>
      <c r="G785" s="158"/>
      <c r="H785" s="158"/>
      <c r="I785" s="158"/>
      <c r="J785" s="157"/>
      <c r="K785" s="157"/>
      <c r="L785" s="145"/>
      <c r="M785" s="145"/>
      <c r="N785" s="145"/>
      <c r="O785" s="145"/>
      <c r="P785" s="145"/>
      <c r="Q785" s="145"/>
      <c r="R785" s="145"/>
      <c r="S785" s="145"/>
      <c r="T785" s="145"/>
      <c r="U785" s="145"/>
      <c r="V785" s="145"/>
      <c r="W785" s="145"/>
      <c r="X785" s="145"/>
      <c r="Y785" s="145"/>
    </row>
    <row r="786" spans="1:25" ht="15">
      <c r="A786" s="157"/>
      <c r="B786" s="158"/>
      <c r="C786" s="158"/>
      <c r="D786" s="158"/>
      <c r="E786" s="158"/>
      <c r="F786" s="158"/>
      <c r="G786" s="158"/>
      <c r="H786" s="158"/>
      <c r="I786" s="158"/>
      <c r="J786" s="157"/>
      <c r="K786" s="157"/>
      <c r="L786" s="145"/>
      <c r="M786" s="145"/>
      <c r="N786" s="145"/>
      <c r="O786" s="145"/>
      <c r="P786" s="145"/>
      <c r="Q786" s="145"/>
      <c r="R786" s="145"/>
      <c r="S786" s="145"/>
      <c r="T786" s="145"/>
      <c r="U786" s="145"/>
      <c r="V786" s="145"/>
      <c r="W786" s="145"/>
      <c r="X786" s="145"/>
      <c r="Y786" s="145"/>
    </row>
    <row r="787" spans="1:25" ht="15">
      <c r="A787" s="157"/>
      <c r="B787" s="158"/>
      <c r="C787" s="158"/>
      <c r="D787" s="158"/>
      <c r="E787" s="158"/>
      <c r="F787" s="158"/>
      <c r="G787" s="158"/>
      <c r="H787" s="158"/>
      <c r="I787" s="158"/>
      <c r="J787" s="157"/>
      <c r="K787" s="157"/>
      <c r="L787" s="145"/>
      <c r="M787" s="145"/>
      <c r="N787" s="145"/>
      <c r="O787" s="145"/>
      <c r="P787" s="145"/>
      <c r="Q787" s="145"/>
      <c r="R787" s="145"/>
      <c r="S787" s="145"/>
      <c r="T787" s="145"/>
      <c r="U787" s="145"/>
      <c r="V787" s="145"/>
      <c r="W787" s="145"/>
      <c r="X787" s="145"/>
      <c r="Y787" s="145"/>
    </row>
    <row r="788" spans="1:25" ht="15">
      <c r="A788" s="157"/>
      <c r="B788" s="158"/>
      <c r="C788" s="158"/>
      <c r="D788" s="158"/>
      <c r="E788" s="158"/>
      <c r="F788" s="158"/>
      <c r="G788" s="158"/>
      <c r="H788" s="158"/>
      <c r="I788" s="158"/>
      <c r="J788" s="157"/>
      <c r="K788" s="157"/>
      <c r="L788" s="145"/>
      <c r="M788" s="145"/>
      <c r="N788" s="145"/>
      <c r="O788" s="145"/>
      <c r="P788" s="145"/>
      <c r="Q788" s="145"/>
      <c r="R788" s="145"/>
      <c r="S788" s="145"/>
      <c r="T788" s="145"/>
      <c r="U788" s="145"/>
      <c r="V788" s="145"/>
      <c r="W788" s="145"/>
      <c r="X788" s="145"/>
      <c r="Y788" s="145"/>
    </row>
    <row r="789" spans="1:25" ht="15">
      <c r="A789" s="157"/>
      <c r="B789" s="158"/>
      <c r="C789" s="158"/>
      <c r="D789" s="158"/>
      <c r="E789" s="158"/>
      <c r="F789" s="158"/>
      <c r="G789" s="158"/>
      <c r="H789" s="158"/>
      <c r="I789" s="158"/>
      <c r="J789" s="157"/>
      <c r="K789" s="157"/>
      <c r="L789" s="145"/>
      <c r="M789" s="145"/>
      <c r="N789" s="145"/>
      <c r="O789" s="145"/>
      <c r="P789" s="145"/>
      <c r="Q789" s="145"/>
      <c r="R789" s="145"/>
      <c r="S789" s="145"/>
      <c r="T789" s="145"/>
      <c r="U789" s="145"/>
      <c r="V789" s="145"/>
      <c r="W789" s="145"/>
      <c r="X789" s="145"/>
      <c r="Y789" s="145"/>
    </row>
    <row r="790" spans="1:25" ht="15">
      <c r="A790" s="157"/>
      <c r="B790" s="158"/>
      <c r="C790" s="158"/>
      <c r="D790" s="158"/>
      <c r="E790" s="158"/>
      <c r="F790" s="158"/>
      <c r="G790" s="158"/>
      <c r="H790" s="158"/>
      <c r="I790" s="158"/>
      <c r="J790" s="157"/>
      <c r="K790" s="157"/>
      <c r="L790" s="145"/>
      <c r="M790" s="145"/>
      <c r="N790" s="145"/>
      <c r="O790" s="145"/>
      <c r="P790" s="145"/>
      <c r="Q790" s="145"/>
      <c r="R790" s="145"/>
      <c r="S790" s="145"/>
      <c r="T790" s="145"/>
      <c r="U790" s="145"/>
      <c r="V790" s="145"/>
      <c r="W790" s="145"/>
      <c r="X790" s="145"/>
      <c r="Y790" s="145"/>
    </row>
    <row r="791" spans="1:25" ht="15">
      <c r="A791" s="157"/>
      <c r="B791" s="158"/>
      <c r="C791" s="158"/>
      <c r="D791" s="158"/>
      <c r="E791" s="158"/>
      <c r="F791" s="158"/>
      <c r="G791" s="158"/>
      <c r="H791" s="158"/>
      <c r="I791" s="158"/>
      <c r="J791" s="157"/>
      <c r="K791" s="157"/>
      <c r="L791" s="145"/>
      <c r="M791" s="145"/>
      <c r="N791" s="145"/>
      <c r="O791" s="145"/>
      <c r="P791" s="145"/>
      <c r="Q791" s="145"/>
      <c r="R791" s="145"/>
      <c r="S791" s="145"/>
      <c r="T791" s="145"/>
      <c r="U791" s="145"/>
      <c r="V791" s="145"/>
      <c r="W791" s="145"/>
      <c r="X791" s="145"/>
      <c r="Y791" s="145"/>
    </row>
    <row r="792" spans="1:25" ht="15">
      <c r="A792" s="157"/>
      <c r="B792" s="158"/>
      <c r="C792" s="158"/>
      <c r="D792" s="158"/>
      <c r="E792" s="158"/>
      <c r="F792" s="158"/>
      <c r="G792" s="158"/>
      <c r="H792" s="158"/>
      <c r="I792" s="158"/>
      <c r="J792" s="157"/>
      <c r="K792" s="157"/>
      <c r="L792" s="145"/>
      <c r="M792" s="145"/>
      <c r="N792" s="145"/>
      <c r="O792" s="145"/>
      <c r="P792" s="145"/>
      <c r="Q792" s="145"/>
      <c r="R792" s="145"/>
      <c r="S792" s="145"/>
      <c r="T792" s="145"/>
      <c r="U792" s="145"/>
      <c r="V792" s="145"/>
      <c r="W792" s="145"/>
      <c r="X792" s="145"/>
      <c r="Y792" s="145"/>
    </row>
    <row r="793" spans="1:25" ht="15">
      <c r="A793" s="157"/>
      <c r="B793" s="158"/>
      <c r="C793" s="158"/>
      <c r="D793" s="158"/>
      <c r="E793" s="158"/>
      <c r="F793" s="158"/>
      <c r="G793" s="158"/>
      <c r="H793" s="158"/>
      <c r="I793" s="158"/>
      <c r="J793" s="157"/>
      <c r="K793" s="157"/>
      <c r="L793" s="145"/>
      <c r="M793" s="145"/>
      <c r="N793" s="145"/>
      <c r="O793" s="145"/>
      <c r="P793" s="145"/>
      <c r="Q793" s="145"/>
      <c r="R793" s="145"/>
      <c r="S793" s="145"/>
      <c r="T793" s="145"/>
      <c r="U793" s="145"/>
      <c r="V793" s="145"/>
      <c r="W793" s="145"/>
      <c r="X793" s="145"/>
      <c r="Y793" s="145"/>
    </row>
    <row r="794" spans="1:25" ht="15">
      <c r="A794" s="157"/>
      <c r="B794" s="158"/>
      <c r="C794" s="158"/>
      <c r="D794" s="158"/>
      <c r="E794" s="158"/>
      <c r="F794" s="158"/>
      <c r="G794" s="158"/>
      <c r="H794" s="158"/>
      <c r="I794" s="158"/>
      <c r="J794" s="157"/>
      <c r="K794" s="157"/>
      <c r="L794" s="145"/>
      <c r="M794" s="145"/>
      <c r="N794" s="145"/>
      <c r="O794" s="145"/>
      <c r="P794" s="145"/>
      <c r="Q794" s="145"/>
      <c r="R794" s="145"/>
      <c r="S794" s="145"/>
      <c r="T794" s="145"/>
      <c r="U794" s="145"/>
      <c r="V794" s="145"/>
      <c r="W794" s="145"/>
      <c r="X794" s="145"/>
      <c r="Y794" s="145"/>
    </row>
    <row r="795" spans="1:25" ht="15">
      <c r="A795" s="157"/>
      <c r="B795" s="158"/>
      <c r="C795" s="158"/>
      <c r="D795" s="158"/>
      <c r="E795" s="158"/>
      <c r="F795" s="158"/>
      <c r="G795" s="158"/>
      <c r="H795" s="158"/>
      <c r="I795" s="158"/>
      <c r="J795" s="157"/>
      <c r="K795" s="157"/>
      <c r="L795" s="145"/>
      <c r="M795" s="145"/>
      <c r="N795" s="145"/>
      <c r="O795" s="145"/>
      <c r="P795" s="145"/>
      <c r="Q795" s="145"/>
      <c r="R795" s="145"/>
      <c r="S795" s="145"/>
      <c r="T795" s="145"/>
      <c r="U795" s="145"/>
      <c r="V795" s="145"/>
      <c r="W795" s="145"/>
      <c r="X795" s="145"/>
      <c r="Y795" s="145"/>
    </row>
    <row r="796" spans="1:25" ht="15">
      <c r="A796" s="157"/>
      <c r="B796" s="158"/>
      <c r="C796" s="158"/>
      <c r="D796" s="158"/>
      <c r="E796" s="158"/>
      <c r="F796" s="158"/>
      <c r="G796" s="158"/>
      <c r="H796" s="158"/>
      <c r="I796" s="158"/>
      <c r="J796" s="157"/>
      <c r="K796" s="157"/>
      <c r="L796" s="145"/>
      <c r="M796" s="145"/>
      <c r="N796" s="145"/>
      <c r="O796" s="145"/>
      <c r="P796" s="145"/>
      <c r="Q796" s="145"/>
      <c r="R796" s="145"/>
      <c r="S796" s="145"/>
      <c r="T796" s="145"/>
      <c r="U796" s="145"/>
      <c r="V796" s="145"/>
      <c r="W796" s="145"/>
      <c r="X796" s="145"/>
      <c r="Y796" s="145"/>
    </row>
    <row r="797" spans="1:25" ht="15">
      <c r="A797" s="157"/>
      <c r="B797" s="158"/>
      <c r="C797" s="158"/>
      <c r="D797" s="158"/>
      <c r="E797" s="158"/>
      <c r="F797" s="158"/>
      <c r="G797" s="158"/>
      <c r="H797" s="158"/>
      <c r="I797" s="158"/>
      <c r="J797" s="157"/>
      <c r="K797" s="157"/>
      <c r="L797" s="145"/>
      <c r="M797" s="145"/>
      <c r="N797" s="145"/>
      <c r="O797" s="145"/>
      <c r="P797" s="145"/>
      <c r="Q797" s="145"/>
      <c r="R797" s="145"/>
      <c r="S797" s="145"/>
      <c r="T797" s="145"/>
      <c r="U797" s="145"/>
      <c r="V797" s="145"/>
      <c r="W797" s="145"/>
      <c r="X797" s="145"/>
      <c r="Y797" s="145"/>
    </row>
    <row r="798" spans="1:25" ht="15">
      <c r="A798" s="157"/>
      <c r="B798" s="158"/>
      <c r="C798" s="158"/>
      <c r="D798" s="158"/>
      <c r="E798" s="158"/>
      <c r="F798" s="158"/>
      <c r="G798" s="158"/>
      <c r="H798" s="158"/>
      <c r="I798" s="158"/>
      <c r="J798" s="157"/>
      <c r="K798" s="157"/>
      <c r="L798" s="145"/>
      <c r="M798" s="145"/>
      <c r="N798" s="145"/>
      <c r="O798" s="145"/>
      <c r="P798" s="145"/>
      <c r="Q798" s="145"/>
      <c r="R798" s="145"/>
      <c r="S798" s="145"/>
      <c r="T798" s="145"/>
      <c r="U798" s="145"/>
      <c r="V798" s="145"/>
      <c r="W798" s="145"/>
      <c r="X798" s="145"/>
      <c r="Y798" s="145"/>
    </row>
    <row r="799" spans="1:25" ht="15">
      <c r="A799" s="157"/>
      <c r="B799" s="158"/>
      <c r="C799" s="158"/>
      <c r="D799" s="158"/>
      <c r="E799" s="158"/>
      <c r="F799" s="158"/>
      <c r="G799" s="158"/>
      <c r="H799" s="158"/>
      <c r="I799" s="158"/>
      <c r="J799" s="157"/>
      <c r="K799" s="157"/>
      <c r="L799" s="145"/>
      <c r="M799" s="145"/>
      <c r="N799" s="145"/>
      <c r="O799" s="145"/>
      <c r="P799" s="145"/>
      <c r="Q799" s="145"/>
      <c r="R799" s="145"/>
      <c r="S799" s="145"/>
      <c r="T799" s="145"/>
      <c r="U799" s="145"/>
      <c r="V799" s="145"/>
      <c r="W799" s="145"/>
      <c r="X799" s="145"/>
      <c r="Y799" s="145"/>
    </row>
    <row r="800" spans="1:25" ht="15">
      <c r="A800" s="157"/>
      <c r="B800" s="158"/>
      <c r="C800" s="158"/>
      <c r="D800" s="158"/>
      <c r="E800" s="158"/>
      <c r="F800" s="158"/>
      <c r="G800" s="158"/>
      <c r="H800" s="158"/>
      <c r="I800" s="158"/>
      <c r="J800" s="157"/>
      <c r="K800" s="157"/>
      <c r="L800" s="145"/>
      <c r="M800" s="145"/>
      <c r="N800" s="145"/>
      <c r="O800" s="145"/>
      <c r="P800" s="145"/>
      <c r="Q800" s="145"/>
      <c r="R800" s="145"/>
      <c r="S800" s="145"/>
      <c r="T800" s="145"/>
      <c r="U800" s="145"/>
      <c r="V800" s="145"/>
      <c r="W800" s="145"/>
      <c r="X800" s="145"/>
      <c r="Y800" s="145"/>
    </row>
    <row r="801" spans="1:25" ht="15">
      <c r="A801" s="157"/>
      <c r="B801" s="158"/>
      <c r="C801" s="158"/>
      <c r="D801" s="158"/>
      <c r="E801" s="158"/>
      <c r="F801" s="158"/>
      <c r="G801" s="158"/>
      <c r="H801" s="158"/>
      <c r="I801" s="158"/>
      <c r="J801" s="157"/>
      <c r="K801" s="157"/>
      <c r="L801" s="145"/>
      <c r="M801" s="145"/>
      <c r="N801" s="145"/>
      <c r="O801" s="145"/>
      <c r="P801" s="145"/>
      <c r="Q801" s="145"/>
      <c r="R801" s="145"/>
      <c r="S801" s="145"/>
      <c r="T801" s="145"/>
      <c r="U801" s="145"/>
      <c r="V801" s="145"/>
      <c r="W801" s="145"/>
      <c r="X801" s="145"/>
      <c r="Y801" s="145"/>
    </row>
    <row r="802" spans="1:25" ht="15">
      <c r="A802" s="157"/>
      <c r="B802" s="158"/>
      <c r="C802" s="158"/>
      <c r="D802" s="158"/>
      <c r="E802" s="158"/>
      <c r="F802" s="158"/>
      <c r="G802" s="158"/>
      <c r="H802" s="158"/>
      <c r="I802" s="158"/>
      <c r="J802" s="157"/>
      <c r="K802" s="157"/>
      <c r="L802" s="145"/>
      <c r="M802" s="145"/>
      <c r="N802" s="145"/>
      <c r="O802" s="145"/>
      <c r="P802" s="145"/>
      <c r="Q802" s="145"/>
      <c r="R802" s="145"/>
      <c r="S802" s="145"/>
      <c r="T802" s="145"/>
      <c r="U802" s="145"/>
      <c r="V802" s="145"/>
      <c r="W802" s="145"/>
      <c r="X802" s="145"/>
      <c r="Y802" s="145"/>
    </row>
    <row r="803" spans="1:25" ht="15">
      <c r="A803" s="157"/>
      <c r="B803" s="158"/>
      <c r="C803" s="158"/>
      <c r="D803" s="158"/>
      <c r="E803" s="158"/>
      <c r="F803" s="158"/>
      <c r="G803" s="158"/>
      <c r="H803" s="158"/>
      <c r="I803" s="158"/>
      <c r="J803" s="157"/>
      <c r="K803" s="157"/>
      <c r="L803" s="145"/>
      <c r="M803" s="145"/>
      <c r="N803" s="145"/>
      <c r="O803" s="145"/>
      <c r="P803" s="145"/>
      <c r="Q803" s="145"/>
      <c r="R803" s="145"/>
      <c r="S803" s="145"/>
      <c r="T803" s="145"/>
      <c r="U803" s="145"/>
      <c r="V803" s="145"/>
      <c r="W803" s="145"/>
      <c r="X803" s="145"/>
      <c r="Y803" s="145"/>
    </row>
    <row r="804" spans="1:25" ht="15">
      <c r="A804" s="157"/>
      <c r="B804" s="158"/>
      <c r="C804" s="158"/>
      <c r="D804" s="158"/>
      <c r="E804" s="158"/>
      <c r="F804" s="158"/>
      <c r="G804" s="158"/>
      <c r="H804" s="158"/>
      <c r="I804" s="158"/>
      <c r="J804" s="157"/>
      <c r="K804" s="157"/>
      <c r="L804" s="145"/>
      <c r="M804" s="145"/>
      <c r="N804" s="145"/>
      <c r="O804" s="145"/>
      <c r="P804" s="145"/>
      <c r="Q804" s="145"/>
      <c r="R804" s="145"/>
      <c r="S804" s="145"/>
      <c r="T804" s="145"/>
      <c r="U804" s="145"/>
      <c r="V804" s="145"/>
      <c r="W804" s="145"/>
      <c r="X804" s="145"/>
      <c r="Y804" s="145"/>
    </row>
    <row r="805" spans="1:25" ht="15">
      <c r="A805" s="157"/>
      <c r="B805" s="158"/>
      <c r="C805" s="158"/>
      <c r="D805" s="158"/>
      <c r="E805" s="158"/>
      <c r="F805" s="158"/>
      <c r="G805" s="158"/>
      <c r="H805" s="158"/>
      <c r="I805" s="158"/>
      <c r="J805" s="157"/>
      <c r="K805" s="157"/>
      <c r="L805" s="145"/>
      <c r="M805" s="145"/>
      <c r="N805" s="145"/>
      <c r="O805" s="145"/>
      <c r="P805" s="145"/>
      <c r="Q805" s="145"/>
      <c r="R805" s="145"/>
      <c r="S805" s="145"/>
      <c r="T805" s="145"/>
      <c r="U805" s="145"/>
      <c r="V805" s="145"/>
      <c r="W805" s="145"/>
      <c r="X805" s="145"/>
      <c r="Y805" s="145"/>
    </row>
    <row r="806" spans="1:25" ht="15">
      <c r="A806" s="157"/>
      <c r="B806" s="158"/>
      <c r="C806" s="158"/>
      <c r="D806" s="158"/>
      <c r="E806" s="158"/>
      <c r="F806" s="158"/>
      <c r="G806" s="158"/>
      <c r="H806" s="158"/>
      <c r="I806" s="158"/>
      <c r="J806" s="157"/>
      <c r="K806" s="157"/>
      <c r="L806" s="145"/>
      <c r="M806" s="145"/>
      <c r="N806" s="145"/>
      <c r="O806" s="145"/>
      <c r="P806" s="145"/>
      <c r="Q806" s="145"/>
      <c r="R806" s="145"/>
      <c r="S806" s="145"/>
      <c r="T806" s="145"/>
      <c r="U806" s="145"/>
      <c r="V806" s="145"/>
      <c r="W806" s="145"/>
      <c r="X806" s="145"/>
      <c r="Y806" s="145"/>
    </row>
    <row r="807" spans="1:25" ht="15">
      <c r="A807" s="157"/>
      <c r="B807" s="158"/>
      <c r="C807" s="158"/>
      <c r="D807" s="158"/>
      <c r="E807" s="158"/>
      <c r="F807" s="158"/>
      <c r="G807" s="158"/>
      <c r="H807" s="158"/>
      <c r="I807" s="158"/>
      <c r="J807" s="157"/>
      <c r="K807" s="157"/>
      <c r="L807" s="145"/>
      <c r="M807" s="145"/>
      <c r="N807" s="145"/>
      <c r="O807" s="145"/>
      <c r="P807" s="145"/>
      <c r="Q807" s="145"/>
      <c r="R807" s="145"/>
      <c r="S807" s="145"/>
      <c r="T807" s="145"/>
      <c r="U807" s="145"/>
      <c r="V807" s="145"/>
      <c r="W807" s="145"/>
      <c r="X807" s="145"/>
      <c r="Y807" s="145"/>
    </row>
    <row r="808" spans="1:25" ht="15">
      <c r="A808" s="157"/>
      <c r="B808" s="158"/>
      <c r="C808" s="158"/>
      <c r="D808" s="158"/>
      <c r="E808" s="158"/>
      <c r="F808" s="158"/>
      <c r="G808" s="158"/>
      <c r="H808" s="158"/>
      <c r="I808" s="158"/>
      <c r="J808" s="157"/>
      <c r="K808" s="157"/>
      <c r="L808" s="145"/>
      <c r="M808" s="145"/>
      <c r="N808" s="145"/>
      <c r="O808" s="145"/>
      <c r="P808" s="145"/>
      <c r="Q808" s="145"/>
      <c r="R808" s="145"/>
      <c r="S808" s="145"/>
      <c r="T808" s="145"/>
      <c r="U808" s="145"/>
      <c r="V808" s="145"/>
      <c r="W808" s="145"/>
      <c r="X808" s="145"/>
      <c r="Y808" s="145"/>
    </row>
    <row r="809" spans="1:25" ht="15">
      <c r="A809" s="157"/>
      <c r="B809" s="158"/>
      <c r="C809" s="158"/>
      <c r="D809" s="158"/>
      <c r="E809" s="158"/>
      <c r="F809" s="158"/>
      <c r="G809" s="158"/>
      <c r="H809" s="158"/>
      <c r="I809" s="158"/>
      <c r="J809" s="157"/>
      <c r="K809" s="157"/>
      <c r="L809" s="145"/>
      <c r="M809" s="145"/>
      <c r="N809" s="145"/>
      <c r="O809" s="145"/>
      <c r="P809" s="145"/>
      <c r="Q809" s="145"/>
      <c r="R809" s="145"/>
      <c r="S809" s="145"/>
      <c r="T809" s="145"/>
      <c r="U809" s="145"/>
      <c r="V809" s="145"/>
      <c r="W809" s="145"/>
      <c r="X809" s="145"/>
      <c r="Y809" s="145"/>
    </row>
    <row r="810" spans="1:25" ht="15">
      <c r="A810" s="157"/>
      <c r="B810" s="158"/>
      <c r="C810" s="158"/>
      <c r="D810" s="158"/>
      <c r="E810" s="158"/>
      <c r="F810" s="158"/>
      <c r="G810" s="158"/>
      <c r="H810" s="158"/>
      <c r="I810" s="158"/>
      <c r="J810" s="157"/>
      <c r="K810" s="157"/>
      <c r="L810" s="145"/>
      <c r="M810" s="145"/>
      <c r="N810" s="145"/>
      <c r="O810" s="145"/>
      <c r="P810" s="145"/>
      <c r="Q810" s="145"/>
      <c r="R810" s="145"/>
      <c r="S810" s="145"/>
      <c r="T810" s="145"/>
      <c r="U810" s="145"/>
      <c r="V810" s="145"/>
      <c r="W810" s="145"/>
      <c r="X810" s="145"/>
      <c r="Y810" s="145"/>
    </row>
    <row r="811" spans="1:25" ht="15">
      <c r="A811" s="157"/>
      <c r="B811" s="158"/>
      <c r="C811" s="158"/>
      <c r="D811" s="158"/>
      <c r="E811" s="158"/>
      <c r="F811" s="158"/>
      <c r="G811" s="158"/>
      <c r="H811" s="158"/>
      <c r="I811" s="158"/>
      <c r="J811" s="157"/>
      <c r="K811" s="157"/>
      <c r="L811" s="145"/>
      <c r="M811" s="145"/>
      <c r="N811" s="145"/>
      <c r="O811" s="145"/>
      <c r="P811" s="145"/>
      <c r="Q811" s="145"/>
      <c r="R811" s="145"/>
      <c r="S811" s="145"/>
      <c r="T811" s="145"/>
      <c r="U811" s="145"/>
      <c r="V811" s="145"/>
      <c r="W811" s="145"/>
      <c r="X811" s="145"/>
      <c r="Y811" s="145"/>
    </row>
    <row r="812" spans="1:25" ht="15">
      <c r="A812" s="157"/>
      <c r="B812" s="158"/>
      <c r="C812" s="158"/>
      <c r="D812" s="158"/>
      <c r="E812" s="158"/>
      <c r="F812" s="158"/>
      <c r="G812" s="158"/>
      <c r="H812" s="158"/>
      <c r="I812" s="158"/>
      <c r="J812" s="157"/>
      <c r="K812" s="157"/>
      <c r="L812" s="145"/>
      <c r="M812" s="145"/>
      <c r="N812" s="145"/>
      <c r="O812" s="145"/>
      <c r="P812" s="145"/>
      <c r="Q812" s="145"/>
      <c r="R812" s="145"/>
      <c r="S812" s="145"/>
      <c r="T812" s="145"/>
      <c r="U812" s="145"/>
      <c r="V812" s="145"/>
      <c r="W812" s="145"/>
      <c r="X812" s="145"/>
      <c r="Y812" s="145"/>
    </row>
    <row r="813" spans="1:25" ht="15">
      <c r="A813" s="157"/>
      <c r="B813" s="158"/>
      <c r="C813" s="158"/>
      <c r="D813" s="158"/>
      <c r="E813" s="158"/>
      <c r="F813" s="158"/>
      <c r="G813" s="158"/>
      <c r="H813" s="158"/>
      <c r="I813" s="158"/>
      <c r="J813" s="157"/>
      <c r="K813" s="157"/>
      <c r="L813" s="145"/>
      <c r="M813" s="145"/>
      <c r="N813" s="145"/>
      <c r="O813" s="145"/>
      <c r="P813" s="145"/>
      <c r="Q813" s="145"/>
      <c r="R813" s="145"/>
      <c r="S813" s="145"/>
      <c r="T813" s="145"/>
      <c r="U813" s="145"/>
      <c r="V813" s="145"/>
      <c r="W813" s="145"/>
      <c r="X813" s="145"/>
      <c r="Y813" s="145"/>
    </row>
    <row r="814" spans="1:25" ht="15">
      <c r="A814" s="157"/>
      <c r="B814" s="158"/>
      <c r="C814" s="158"/>
      <c r="D814" s="158"/>
      <c r="E814" s="158"/>
      <c r="F814" s="158"/>
      <c r="G814" s="158"/>
      <c r="H814" s="158"/>
      <c r="I814" s="158"/>
      <c r="J814" s="157"/>
      <c r="K814" s="157"/>
      <c r="L814" s="145"/>
      <c r="M814" s="145"/>
      <c r="N814" s="145"/>
      <c r="O814" s="145"/>
      <c r="P814" s="145"/>
      <c r="Q814" s="145"/>
      <c r="R814" s="145"/>
      <c r="S814" s="145"/>
      <c r="T814" s="145"/>
      <c r="U814" s="145"/>
      <c r="V814" s="145"/>
      <c r="W814" s="145"/>
      <c r="X814" s="145"/>
      <c r="Y814" s="145"/>
    </row>
    <row r="815" spans="1:25" ht="15">
      <c r="A815" s="157"/>
      <c r="B815" s="158"/>
      <c r="C815" s="158"/>
      <c r="D815" s="158"/>
      <c r="E815" s="158"/>
      <c r="F815" s="158"/>
      <c r="G815" s="158"/>
      <c r="H815" s="158"/>
      <c r="I815" s="158"/>
      <c r="J815" s="157"/>
      <c r="K815" s="157"/>
      <c r="L815" s="145"/>
      <c r="M815" s="145"/>
      <c r="N815" s="145"/>
      <c r="O815" s="145"/>
      <c r="P815" s="145"/>
      <c r="Q815" s="145"/>
      <c r="R815" s="145"/>
      <c r="S815" s="145"/>
      <c r="T815" s="145"/>
      <c r="U815" s="145"/>
      <c r="V815" s="145"/>
      <c r="W815" s="145"/>
      <c r="X815" s="145"/>
      <c r="Y815" s="145"/>
    </row>
    <row r="816" spans="1:25" ht="15">
      <c r="A816" s="157"/>
      <c r="B816" s="158"/>
      <c r="C816" s="158"/>
      <c r="D816" s="158"/>
      <c r="E816" s="158"/>
      <c r="F816" s="158"/>
      <c r="G816" s="158"/>
      <c r="H816" s="158"/>
      <c r="I816" s="158"/>
      <c r="J816" s="157"/>
      <c r="K816" s="157"/>
      <c r="L816" s="145"/>
      <c r="M816" s="145"/>
      <c r="N816" s="145"/>
      <c r="O816" s="145"/>
      <c r="P816" s="145"/>
      <c r="Q816" s="145"/>
      <c r="R816" s="145"/>
      <c r="S816" s="145"/>
      <c r="T816" s="145"/>
      <c r="U816" s="145"/>
      <c r="V816" s="145"/>
      <c r="W816" s="145"/>
      <c r="X816" s="145"/>
      <c r="Y816" s="145"/>
    </row>
    <row r="817" spans="1:25" ht="15">
      <c r="A817" s="157"/>
      <c r="B817" s="158"/>
      <c r="C817" s="158"/>
      <c r="D817" s="158"/>
      <c r="E817" s="158"/>
      <c r="F817" s="158"/>
      <c r="G817" s="158"/>
      <c r="H817" s="158"/>
      <c r="I817" s="158"/>
      <c r="J817" s="157"/>
      <c r="K817" s="157"/>
      <c r="L817" s="145"/>
      <c r="M817" s="145"/>
      <c r="N817" s="145"/>
      <c r="O817" s="145"/>
      <c r="P817" s="145"/>
      <c r="Q817" s="145"/>
      <c r="R817" s="145"/>
      <c r="S817" s="145"/>
      <c r="T817" s="145"/>
      <c r="U817" s="145"/>
      <c r="V817" s="145"/>
      <c r="W817" s="145"/>
      <c r="X817" s="145"/>
      <c r="Y817" s="145"/>
    </row>
    <row r="818" spans="1:25" ht="15">
      <c r="A818" s="157"/>
      <c r="B818" s="158"/>
      <c r="C818" s="158"/>
      <c r="D818" s="158"/>
      <c r="E818" s="158"/>
      <c r="F818" s="158"/>
      <c r="G818" s="158"/>
      <c r="H818" s="158"/>
      <c r="I818" s="158"/>
      <c r="J818" s="157"/>
      <c r="K818" s="157"/>
      <c r="L818" s="145"/>
      <c r="M818" s="145"/>
      <c r="N818" s="145"/>
      <c r="O818" s="145"/>
      <c r="P818" s="145"/>
      <c r="Q818" s="145"/>
      <c r="R818" s="145"/>
      <c r="S818" s="145"/>
      <c r="T818" s="145"/>
      <c r="U818" s="145"/>
      <c r="V818" s="145"/>
      <c r="W818" s="145"/>
      <c r="X818" s="145"/>
      <c r="Y818" s="145"/>
    </row>
    <row r="819" spans="1:25" ht="15">
      <c r="A819" s="157"/>
      <c r="B819" s="158"/>
      <c r="C819" s="158"/>
      <c r="D819" s="158"/>
      <c r="E819" s="158"/>
      <c r="F819" s="158"/>
      <c r="G819" s="158"/>
      <c r="H819" s="158"/>
      <c r="I819" s="158"/>
      <c r="J819" s="157"/>
      <c r="K819" s="157"/>
      <c r="L819" s="145"/>
      <c r="M819" s="145"/>
      <c r="N819" s="145"/>
      <c r="O819" s="145"/>
      <c r="P819" s="145"/>
      <c r="Q819" s="145"/>
      <c r="R819" s="145"/>
      <c r="S819" s="145"/>
      <c r="T819" s="145"/>
      <c r="U819" s="145"/>
      <c r="V819" s="145"/>
      <c r="W819" s="145"/>
      <c r="X819" s="145"/>
      <c r="Y819" s="145"/>
    </row>
    <row r="820" spans="1:25" ht="15">
      <c r="A820" s="157"/>
      <c r="B820" s="158"/>
      <c r="C820" s="158"/>
      <c r="D820" s="158"/>
      <c r="E820" s="158"/>
      <c r="F820" s="158"/>
      <c r="G820" s="158"/>
      <c r="H820" s="158"/>
      <c r="I820" s="158"/>
      <c r="J820" s="157"/>
      <c r="K820" s="157"/>
      <c r="L820" s="145"/>
      <c r="M820" s="145"/>
      <c r="N820" s="145"/>
      <c r="O820" s="145"/>
      <c r="P820" s="145"/>
      <c r="Q820" s="145"/>
      <c r="R820" s="145"/>
      <c r="S820" s="145"/>
      <c r="T820" s="145"/>
      <c r="U820" s="145"/>
      <c r="V820" s="145"/>
      <c r="W820" s="145"/>
      <c r="X820" s="145"/>
      <c r="Y820" s="145"/>
    </row>
    <row r="821" spans="1:25" ht="15">
      <c r="A821" s="157"/>
      <c r="B821" s="158"/>
      <c r="C821" s="158"/>
      <c r="D821" s="158"/>
      <c r="E821" s="158"/>
      <c r="F821" s="158"/>
      <c r="G821" s="158"/>
      <c r="H821" s="158"/>
      <c r="I821" s="158"/>
      <c r="J821" s="157"/>
      <c r="K821" s="157"/>
      <c r="L821" s="145"/>
      <c r="M821" s="145"/>
      <c r="N821" s="145"/>
      <c r="O821" s="145"/>
      <c r="P821" s="145"/>
      <c r="Q821" s="145"/>
      <c r="R821" s="145"/>
      <c r="S821" s="145"/>
      <c r="T821" s="145"/>
      <c r="U821" s="145"/>
      <c r="V821" s="145"/>
      <c r="W821" s="145"/>
      <c r="X821" s="145"/>
      <c r="Y821" s="145"/>
    </row>
    <row r="822" spans="1:25" ht="15">
      <c r="A822" s="157"/>
      <c r="B822" s="158"/>
      <c r="C822" s="158"/>
      <c r="D822" s="158"/>
      <c r="E822" s="158"/>
      <c r="F822" s="158"/>
      <c r="G822" s="158"/>
      <c r="H822" s="158"/>
      <c r="I822" s="158"/>
      <c r="J822" s="157"/>
      <c r="K822" s="157"/>
      <c r="L822" s="145"/>
      <c r="M822" s="145"/>
      <c r="N822" s="145"/>
      <c r="O822" s="145"/>
      <c r="P822" s="145"/>
      <c r="Q822" s="145"/>
      <c r="R822" s="145"/>
      <c r="S822" s="145"/>
      <c r="T822" s="145"/>
      <c r="U822" s="145"/>
      <c r="V822" s="145"/>
      <c r="W822" s="145"/>
      <c r="X822" s="145"/>
      <c r="Y822" s="145"/>
    </row>
    <row r="823" spans="1:25" ht="15">
      <c r="A823" s="157"/>
      <c r="B823" s="158"/>
      <c r="C823" s="158"/>
      <c r="D823" s="158"/>
      <c r="E823" s="158"/>
      <c r="F823" s="158"/>
      <c r="G823" s="158"/>
      <c r="H823" s="158"/>
      <c r="I823" s="158"/>
      <c r="J823" s="157"/>
      <c r="K823" s="157"/>
      <c r="L823" s="145"/>
      <c r="M823" s="145"/>
      <c r="N823" s="145"/>
      <c r="O823" s="145"/>
      <c r="P823" s="145"/>
      <c r="Q823" s="145"/>
      <c r="R823" s="145"/>
      <c r="S823" s="145"/>
      <c r="T823" s="145"/>
      <c r="U823" s="145"/>
      <c r="V823" s="145"/>
      <c r="W823" s="145"/>
      <c r="X823" s="145"/>
      <c r="Y823" s="145"/>
    </row>
    <row r="824" spans="1:25" ht="15">
      <c r="A824" s="157"/>
      <c r="B824" s="158"/>
      <c r="C824" s="158"/>
      <c r="D824" s="158"/>
      <c r="E824" s="158"/>
      <c r="F824" s="158"/>
      <c r="G824" s="158"/>
      <c r="H824" s="158"/>
      <c r="I824" s="158"/>
      <c r="J824" s="157"/>
      <c r="K824" s="157"/>
      <c r="L824" s="145"/>
      <c r="M824" s="145"/>
      <c r="N824" s="145"/>
      <c r="O824" s="145"/>
      <c r="P824" s="145"/>
      <c r="Q824" s="145"/>
      <c r="R824" s="145"/>
      <c r="S824" s="145"/>
      <c r="T824" s="145"/>
      <c r="U824" s="145"/>
      <c r="V824" s="145"/>
      <c r="W824" s="145"/>
      <c r="X824" s="145"/>
      <c r="Y824" s="145"/>
    </row>
    <row r="825" spans="1:25" ht="15">
      <c r="A825" s="157"/>
      <c r="B825" s="158"/>
      <c r="C825" s="158"/>
      <c r="D825" s="158"/>
      <c r="E825" s="158"/>
      <c r="F825" s="158"/>
      <c r="G825" s="158"/>
      <c r="H825" s="158"/>
      <c r="I825" s="158"/>
      <c r="J825" s="157"/>
      <c r="K825" s="157"/>
      <c r="L825" s="145"/>
      <c r="M825" s="145"/>
      <c r="N825" s="145"/>
      <c r="O825" s="145"/>
      <c r="P825" s="145"/>
      <c r="Q825" s="145"/>
      <c r="R825" s="145"/>
      <c r="S825" s="145"/>
      <c r="T825" s="145"/>
      <c r="U825" s="145"/>
      <c r="V825" s="145"/>
      <c r="W825" s="145"/>
      <c r="X825" s="145"/>
      <c r="Y825" s="145"/>
    </row>
    <row r="826" spans="1:25" ht="15">
      <c r="A826" s="157"/>
      <c r="B826" s="158"/>
      <c r="C826" s="158"/>
      <c r="D826" s="158"/>
      <c r="E826" s="158"/>
      <c r="F826" s="158"/>
      <c r="G826" s="158"/>
      <c r="H826" s="158"/>
      <c r="I826" s="158"/>
      <c r="J826" s="157"/>
      <c r="K826" s="157"/>
      <c r="L826" s="145"/>
      <c r="M826" s="145"/>
      <c r="N826" s="145"/>
      <c r="O826" s="145"/>
      <c r="P826" s="145"/>
      <c r="Q826" s="145"/>
      <c r="R826" s="145"/>
      <c r="S826" s="145"/>
      <c r="T826" s="145"/>
      <c r="U826" s="145"/>
      <c r="V826" s="145"/>
      <c r="W826" s="145"/>
      <c r="X826" s="145"/>
      <c r="Y826" s="145"/>
    </row>
    <row r="827" spans="1:25" ht="15">
      <c r="A827" s="157"/>
      <c r="B827" s="158"/>
      <c r="C827" s="158"/>
      <c r="D827" s="158"/>
      <c r="E827" s="158"/>
      <c r="F827" s="158"/>
      <c r="G827" s="158"/>
      <c r="H827" s="158"/>
      <c r="I827" s="158"/>
      <c r="J827" s="157"/>
      <c r="K827" s="157"/>
      <c r="L827" s="145"/>
      <c r="M827" s="145"/>
      <c r="N827" s="145"/>
      <c r="O827" s="145"/>
      <c r="P827" s="145"/>
      <c r="Q827" s="145"/>
      <c r="R827" s="145"/>
      <c r="S827" s="145"/>
      <c r="T827" s="145"/>
      <c r="U827" s="145"/>
      <c r="V827" s="145"/>
      <c r="W827" s="145"/>
      <c r="X827" s="145"/>
      <c r="Y827" s="145"/>
    </row>
    <row r="828" spans="1:25" ht="15">
      <c r="A828" s="157"/>
      <c r="B828" s="158"/>
      <c r="C828" s="158"/>
      <c r="D828" s="158"/>
      <c r="E828" s="158"/>
      <c r="F828" s="158"/>
      <c r="G828" s="158"/>
      <c r="H828" s="158"/>
      <c r="I828" s="158"/>
      <c r="J828" s="157"/>
      <c r="K828" s="157"/>
      <c r="L828" s="145"/>
      <c r="M828" s="145"/>
      <c r="N828" s="145"/>
      <c r="O828" s="145"/>
      <c r="P828" s="145"/>
      <c r="Q828" s="145"/>
      <c r="R828" s="145"/>
      <c r="S828" s="145"/>
      <c r="T828" s="145"/>
      <c r="U828" s="145"/>
      <c r="V828" s="145"/>
      <c r="W828" s="145"/>
      <c r="X828" s="145"/>
      <c r="Y828" s="145"/>
    </row>
    <row r="829" spans="1:25" ht="15">
      <c r="A829" s="157"/>
      <c r="B829" s="158"/>
      <c r="C829" s="158"/>
      <c r="D829" s="158"/>
      <c r="E829" s="158"/>
      <c r="F829" s="158"/>
      <c r="G829" s="158"/>
      <c r="H829" s="158"/>
      <c r="I829" s="158"/>
      <c r="J829" s="157"/>
      <c r="K829" s="157"/>
      <c r="L829" s="145"/>
      <c r="M829" s="145"/>
      <c r="N829" s="145"/>
      <c r="O829" s="145"/>
      <c r="P829" s="145"/>
      <c r="Q829" s="145"/>
      <c r="R829" s="145"/>
      <c r="S829" s="145"/>
      <c r="T829" s="145"/>
      <c r="U829" s="145"/>
      <c r="V829" s="145"/>
      <c r="W829" s="145"/>
      <c r="X829" s="145"/>
      <c r="Y829" s="145"/>
    </row>
    <row r="830" spans="1:25" ht="15">
      <c r="A830" s="157"/>
      <c r="B830" s="158"/>
      <c r="C830" s="158"/>
      <c r="D830" s="158"/>
      <c r="E830" s="158"/>
      <c r="F830" s="158"/>
      <c r="G830" s="158"/>
      <c r="H830" s="158"/>
      <c r="I830" s="158"/>
      <c r="J830" s="157"/>
      <c r="K830" s="157"/>
      <c r="L830" s="145"/>
      <c r="M830" s="145"/>
      <c r="N830" s="145"/>
      <c r="O830" s="145"/>
      <c r="P830" s="145"/>
      <c r="Q830" s="145"/>
      <c r="R830" s="145"/>
      <c r="S830" s="145"/>
      <c r="T830" s="145"/>
      <c r="U830" s="145"/>
      <c r="V830" s="145"/>
      <c r="W830" s="145"/>
      <c r="X830" s="145"/>
      <c r="Y830" s="145"/>
    </row>
    <row r="831" spans="1:25" ht="15">
      <c r="A831" s="157"/>
      <c r="B831" s="158"/>
      <c r="C831" s="158"/>
      <c r="D831" s="158"/>
      <c r="E831" s="158"/>
      <c r="F831" s="158"/>
      <c r="G831" s="158"/>
      <c r="H831" s="158"/>
      <c r="I831" s="158"/>
      <c r="J831" s="157"/>
      <c r="K831" s="157"/>
      <c r="L831" s="145"/>
      <c r="M831" s="145"/>
      <c r="N831" s="145"/>
      <c r="O831" s="145"/>
      <c r="P831" s="145"/>
      <c r="Q831" s="145"/>
      <c r="R831" s="145"/>
      <c r="S831" s="145"/>
      <c r="T831" s="145"/>
      <c r="U831" s="145"/>
      <c r="V831" s="145"/>
      <c r="W831" s="145"/>
      <c r="X831" s="145"/>
      <c r="Y831" s="145"/>
    </row>
    <row r="832" spans="1:25" ht="15">
      <c r="A832" s="157"/>
      <c r="B832" s="158"/>
      <c r="C832" s="158"/>
      <c r="D832" s="158"/>
      <c r="E832" s="158"/>
      <c r="F832" s="158"/>
      <c r="G832" s="158"/>
      <c r="H832" s="158"/>
      <c r="I832" s="158"/>
      <c r="J832" s="157"/>
      <c r="K832" s="157"/>
      <c r="L832" s="145"/>
      <c r="M832" s="145"/>
      <c r="N832" s="145"/>
      <c r="O832" s="145"/>
      <c r="P832" s="145"/>
      <c r="Q832" s="145"/>
      <c r="R832" s="145"/>
      <c r="S832" s="145"/>
      <c r="T832" s="145"/>
      <c r="U832" s="145"/>
      <c r="V832" s="145"/>
      <c r="W832" s="145"/>
      <c r="X832" s="145"/>
      <c r="Y832" s="145"/>
    </row>
    <row r="833" spans="1:25" ht="15">
      <c r="A833" s="157"/>
      <c r="B833" s="158"/>
      <c r="C833" s="158"/>
      <c r="D833" s="158"/>
      <c r="E833" s="158"/>
      <c r="F833" s="158"/>
      <c r="G833" s="158"/>
      <c r="H833" s="158"/>
      <c r="I833" s="158"/>
      <c r="J833" s="157"/>
      <c r="K833" s="157"/>
      <c r="L833" s="145"/>
      <c r="M833" s="145"/>
      <c r="N833" s="145"/>
      <c r="O833" s="145"/>
      <c r="P833" s="145"/>
      <c r="Q833" s="145"/>
      <c r="R833" s="145"/>
      <c r="S833" s="145"/>
      <c r="T833" s="145"/>
      <c r="U833" s="145"/>
      <c r="V833" s="145"/>
      <c r="W833" s="145"/>
      <c r="X833" s="145"/>
      <c r="Y833" s="145"/>
    </row>
    <row r="834" spans="1:25" ht="15">
      <c r="A834" s="157"/>
      <c r="B834" s="158"/>
      <c r="C834" s="158"/>
      <c r="D834" s="158"/>
      <c r="E834" s="158"/>
      <c r="F834" s="158"/>
      <c r="G834" s="158"/>
      <c r="H834" s="158"/>
      <c r="I834" s="158"/>
      <c r="J834" s="157"/>
      <c r="K834" s="157"/>
      <c r="L834" s="145"/>
      <c r="M834" s="145"/>
      <c r="N834" s="145"/>
      <c r="O834" s="145"/>
      <c r="P834" s="145"/>
      <c r="Q834" s="145"/>
      <c r="R834" s="145"/>
      <c r="S834" s="145"/>
      <c r="T834" s="145"/>
      <c r="U834" s="145"/>
      <c r="V834" s="145"/>
      <c r="W834" s="145"/>
      <c r="X834" s="145"/>
      <c r="Y834" s="145"/>
    </row>
    <row r="835" spans="1:25" ht="15">
      <c r="A835" s="157"/>
      <c r="B835" s="158"/>
      <c r="C835" s="158"/>
      <c r="D835" s="158"/>
      <c r="E835" s="158"/>
      <c r="F835" s="158"/>
      <c r="G835" s="158"/>
      <c r="H835" s="158"/>
      <c r="I835" s="158"/>
      <c r="J835" s="157"/>
      <c r="K835" s="157"/>
      <c r="L835" s="145"/>
      <c r="M835" s="145"/>
      <c r="N835" s="145"/>
      <c r="O835" s="145"/>
      <c r="P835" s="145"/>
      <c r="Q835" s="145"/>
      <c r="R835" s="145"/>
      <c r="S835" s="145"/>
      <c r="T835" s="145"/>
      <c r="U835" s="145"/>
      <c r="V835" s="145"/>
      <c r="W835" s="145"/>
      <c r="X835" s="145"/>
      <c r="Y835" s="145"/>
    </row>
    <row r="836" spans="1:25" ht="15">
      <c r="A836" s="157"/>
      <c r="B836" s="158"/>
      <c r="C836" s="158"/>
      <c r="D836" s="158"/>
      <c r="E836" s="158"/>
      <c r="F836" s="158"/>
      <c r="G836" s="158"/>
      <c r="H836" s="158"/>
      <c r="I836" s="158"/>
      <c r="J836" s="157"/>
      <c r="K836" s="157"/>
      <c r="L836" s="145"/>
      <c r="M836" s="145"/>
      <c r="N836" s="145"/>
      <c r="O836" s="145"/>
      <c r="P836" s="145"/>
      <c r="Q836" s="145"/>
      <c r="R836" s="145"/>
      <c r="S836" s="145"/>
      <c r="T836" s="145"/>
      <c r="U836" s="145"/>
      <c r="V836" s="145"/>
      <c r="W836" s="145"/>
      <c r="X836" s="145"/>
      <c r="Y836" s="145"/>
    </row>
    <row r="837" spans="1:25" ht="15">
      <c r="A837" s="157"/>
      <c r="B837" s="158"/>
      <c r="C837" s="158"/>
      <c r="D837" s="158"/>
      <c r="E837" s="158"/>
      <c r="F837" s="158"/>
      <c r="G837" s="158"/>
      <c r="H837" s="158"/>
      <c r="I837" s="158"/>
      <c r="J837" s="157"/>
      <c r="K837" s="157"/>
      <c r="L837" s="145"/>
      <c r="M837" s="145"/>
      <c r="N837" s="145"/>
      <c r="O837" s="145"/>
      <c r="P837" s="145"/>
      <c r="Q837" s="145"/>
      <c r="R837" s="145"/>
      <c r="S837" s="145"/>
      <c r="T837" s="145"/>
      <c r="U837" s="145"/>
      <c r="V837" s="145"/>
      <c r="W837" s="145"/>
      <c r="X837" s="145"/>
      <c r="Y837" s="145"/>
    </row>
    <row r="838" spans="1:25" ht="15">
      <c r="A838" s="157"/>
      <c r="B838" s="158"/>
      <c r="C838" s="158"/>
      <c r="D838" s="158"/>
      <c r="E838" s="158"/>
      <c r="F838" s="158"/>
      <c r="G838" s="158"/>
      <c r="H838" s="158"/>
      <c r="I838" s="158"/>
      <c r="J838" s="157"/>
      <c r="K838" s="157"/>
      <c r="L838" s="145"/>
      <c r="M838" s="145"/>
      <c r="N838" s="145"/>
      <c r="O838" s="145"/>
      <c r="P838" s="145"/>
      <c r="Q838" s="145"/>
      <c r="R838" s="145"/>
      <c r="S838" s="145"/>
      <c r="T838" s="145"/>
      <c r="U838" s="145"/>
      <c r="V838" s="145"/>
      <c r="W838" s="145"/>
      <c r="X838" s="145"/>
      <c r="Y838" s="145"/>
    </row>
    <row r="839" spans="1:25" ht="15">
      <c r="A839" s="157"/>
      <c r="B839" s="158"/>
      <c r="C839" s="158"/>
      <c r="D839" s="158"/>
      <c r="E839" s="158"/>
      <c r="F839" s="158"/>
      <c r="G839" s="158"/>
      <c r="H839" s="158"/>
      <c r="I839" s="158"/>
      <c r="J839" s="157"/>
      <c r="K839" s="157"/>
      <c r="L839" s="145"/>
      <c r="M839" s="145"/>
      <c r="N839" s="145"/>
      <c r="O839" s="145"/>
      <c r="P839" s="145"/>
      <c r="Q839" s="145"/>
      <c r="R839" s="145"/>
      <c r="S839" s="145"/>
      <c r="T839" s="145"/>
      <c r="U839" s="145"/>
      <c r="V839" s="145"/>
      <c r="W839" s="145"/>
      <c r="X839" s="145"/>
      <c r="Y839" s="145"/>
    </row>
    <row r="840" spans="1:25" ht="15">
      <c r="A840" s="157"/>
      <c r="B840" s="158"/>
      <c r="C840" s="158"/>
      <c r="D840" s="158"/>
      <c r="E840" s="158"/>
      <c r="F840" s="158"/>
      <c r="G840" s="158"/>
      <c r="H840" s="158"/>
      <c r="I840" s="158"/>
      <c r="J840" s="157"/>
      <c r="K840" s="157"/>
      <c r="L840" s="145"/>
      <c r="M840" s="145"/>
      <c r="N840" s="145"/>
      <c r="O840" s="145"/>
      <c r="P840" s="145"/>
      <c r="Q840" s="145"/>
      <c r="R840" s="145"/>
      <c r="S840" s="145"/>
      <c r="T840" s="145"/>
      <c r="U840" s="145"/>
      <c r="V840" s="145"/>
      <c r="W840" s="145"/>
      <c r="X840" s="145"/>
      <c r="Y840" s="145"/>
    </row>
    <row r="841" spans="1:25" ht="15">
      <c r="A841" s="157"/>
      <c r="B841" s="158"/>
      <c r="C841" s="158"/>
      <c r="D841" s="158"/>
      <c r="E841" s="158"/>
      <c r="F841" s="158"/>
      <c r="G841" s="158"/>
      <c r="H841" s="158"/>
      <c r="I841" s="158"/>
      <c r="J841" s="157"/>
      <c r="K841" s="157"/>
      <c r="L841" s="145"/>
      <c r="M841" s="145"/>
      <c r="N841" s="145"/>
      <c r="O841" s="145"/>
      <c r="P841" s="145"/>
      <c r="Q841" s="145"/>
      <c r="R841" s="145"/>
      <c r="S841" s="145"/>
      <c r="T841" s="145"/>
      <c r="U841" s="145"/>
      <c r="V841" s="145"/>
      <c r="W841" s="145"/>
      <c r="X841" s="145"/>
      <c r="Y841" s="145"/>
    </row>
    <row r="842" spans="1:25" ht="15">
      <c r="A842" s="157"/>
      <c r="B842" s="158"/>
      <c r="C842" s="158"/>
      <c r="D842" s="158"/>
      <c r="E842" s="158"/>
      <c r="F842" s="158"/>
      <c r="G842" s="158"/>
      <c r="H842" s="158"/>
      <c r="I842" s="158"/>
      <c r="J842" s="157"/>
      <c r="K842" s="157"/>
      <c r="L842" s="145"/>
      <c r="M842" s="145"/>
      <c r="N842" s="145"/>
      <c r="O842" s="145"/>
      <c r="P842" s="145"/>
      <c r="Q842" s="145"/>
      <c r="R842" s="145"/>
      <c r="S842" s="145"/>
      <c r="T842" s="145"/>
      <c r="U842" s="145"/>
      <c r="V842" s="145"/>
      <c r="W842" s="145"/>
      <c r="X842" s="145"/>
      <c r="Y842" s="145"/>
    </row>
    <row r="843" spans="1:25" ht="15">
      <c r="A843" s="157"/>
      <c r="B843" s="158"/>
      <c r="C843" s="158"/>
      <c r="D843" s="158"/>
      <c r="E843" s="158"/>
      <c r="F843" s="158"/>
      <c r="G843" s="158"/>
      <c r="H843" s="158"/>
      <c r="I843" s="158"/>
      <c r="J843" s="157"/>
      <c r="K843" s="157"/>
      <c r="L843" s="145"/>
      <c r="M843" s="145"/>
      <c r="N843" s="145"/>
      <c r="O843" s="145"/>
      <c r="P843" s="145"/>
      <c r="Q843" s="145"/>
      <c r="R843" s="145"/>
      <c r="S843" s="145"/>
      <c r="T843" s="145"/>
      <c r="U843" s="145"/>
      <c r="V843" s="145"/>
      <c r="W843" s="145"/>
      <c r="X843" s="145"/>
      <c r="Y843" s="145"/>
    </row>
    <row r="844" spans="1:25" ht="15">
      <c r="A844" s="157"/>
      <c r="B844" s="158"/>
      <c r="C844" s="158"/>
      <c r="D844" s="158"/>
      <c r="E844" s="158"/>
      <c r="F844" s="158"/>
      <c r="G844" s="158"/>
      <c r="H844" s="158"/>
      <c r="I844" s="158"/>
      <c r="J844" s="157"/>
      <c r="K844" s="157"/>
      <c r="L844" s="145"/>
      <c r="M844" s="145"/>
      <c r="N844" s="145"/>
      <c r="O844" s="145"/>
      <c r="P844" s="145"/>
      <c r="Q844" s="145"/>
      <c r="R844" s="145"/>
      <c r="S844" s="145"/>
      <c r="T844" s="145"/>
      <c r="U844" s="145"/>
      <c r="V844" s="145"/>
      <c r="W844" s="145"/>
      <c r="X844" s="145"/>
      <c r="Y844" s="145"/>
    </row>
    <row r="845" spans="1:25" ht="15">
      <c r="A845" s="157"/>
      <c r="B845" s="158"/>
      <c r="C845" s="158"/>
      <c r="D845" s="158"/>
      <c r="E845" s="158"/>
      <c r="F845" s="158"/>
      <c r="G845" s="158"/>
      <c r="H845" s="158"/>
      <c r="I845" s="158"/>
      <c r="J845" s="157"/>
      <c r="K845" s="157"/>
      <c r="L845" s="145"/>
      <c r="M845" s="145"/>
      <c r="N845" s="145"/>
      <c r="O845" s="145"/>
      <c r="P845" s="145"/>
      <c r="Q845" s="145"/>
      <c r="R845" s="145"/>
      <c r="S845" s="145"/>
      <c r="T845" s="145"/>
      <c r="U845" s="145"/>
      <c r="V845" s="145"/>
      <c r="W845" s="145"/>
      <c r="X845" s="145"/>
      <c r="Y845" s="145"/>
    </row>
    <row r="846" spans="1:25" ht="15">
      <c r="A846" s="157"/>
      <c r="B846" s="158"/>
      <c r="C846" s="158"/>
      <c r="D846" s="158"/>
      <c r="E846" s="158"/>
      <c r="F846" s="158"/>
      <c r="G846" s="158"/>
      <c r="H846" s="158"/>
      <c r="I846" s="158"/>
      <c r="J846" s="157"/>
      <c r="K846" s="157"/>
      <c r="L846" s="145"/>
      <c r="M846" s="145"/>
      <c r="N846" s="145"/>
      <c r="O846" s="145"/>
      <c r="P846" s="145"/>
      <c r="Q846" s="145"/>
      <c r="R846" s="145"/>
      <c r="S846" s="145"/>
      <c r="T846" s="145"/>
      <c r="U846" s="145"/>
      <c r="V846" s="145"/>
      <c r="W846" s="145"/>
      <c r="X846" s="145"/>
      <c r="Y846" s="145"/>
    </row>
    <row r="847" spans="1:25" ht="15">
      <c r="A847" s="157"/>
      <c r="B847" s="158"/>
      <c r="C847" s="158"/>
      <c r="D847" s="158"/>
      <c r="E847" s="158"/>
      <c r="F847" s="158"/>
      <c r="G847" s="158"/>
      <c r="H847" s="158"/>
      <c r="I847" s="158"/>
      <c r="J847" s="157"/>
      <c r="K847" s="157"/>
      <c r="L847" s="145"/>
      <c r="M847" s="145"/>
      <c r="N847" s="145"/>
      <c r="O847" s="145"/>
      <c r="P847" s="145"/>
      <c r="Q847" s="145"/>
      <c r="R847" s="145"/>
      <c r="S847" s="145"/>
      <c r="T847" s="145"/>
      <c r="U847" s="145"/>
      <c r="V847" s="145"/>
      <c r="W847" s="145"/>
      <c r="X847" s="145"/>
      <c r="Y847" s="145"/>
    </row>
    <row r="848" spans="1:25" ht="15">
      <c r="A848" s="157"/>
      <c r="B848" s="158"/>
      <c r="C848" s="158"/>
      <c r="D848" s="158"/>
      <c r="E848" s="158"/>
      <c r="F848" s="158"/>
      <c r="G848" s="158"/>
      <c r="H848" s="158"/>
      <c r="I848" s="158"/>
      <c r="J848" s="157"/>
      <c r="K848" s="157"/>
      <c r="L848" s="145"/>
      <c r="M848" s="145"/>
      <c r="N848" s="145"/>
      <c r="O848" s="145"/>
      <c r="P848" s="145"/>
      <c r="Q848" s="145"/>
      <c r="R848" s="145"/>
      <c r="S848" s="145"/>
      <c r="T848" s="145"/>
      <c r="U848" s="145"/>
      <c r="V848" s="145"/>
      <c r="W848" s="145"/>
      <c r="X848" s="145"/>
      <c r="Y848" s="145"/>
    </row>
    <row r="849" spans="1:25" ht="15">
      <c r="A849" s="157"/>
      <c r="B849" s="158"/>
      <c r="C849" s="158"/>
      <c r="D849" s="158"/>
      <c r="E849" s="158"/>
      <c r="F849" s="158"/>
      <c r="G849" s="158"/>
      <c r="H849" s="158"/>
      <c r="I849" s="158"/>
      <c r="J849" s="157"/>
      <c r="K849" s="157"/>
      <c r="L849" s="145"/>
      <c r="M849" s="145"/>
      <c r="N849" s="145"/>
      <c r="O849" s="145"/>
      <c r="P849" s="145"/>
      <c r="Q849" s="145"/>
      <c r="R849" s="145"/>
      <c r="S849" s="145"/>
      <c r="T849" s="145"/>
      <c r="U849" s="145"/>
      <c r="V849" s="145"/>
      <c r="W849" s="145"/>
      <c r="X849" s="145"/>
      <c r="Y849" s="145"/>
    </row>
    <row r="850" spans="1:25" ht="15">
      <c r="A850" s="157"/>
      <c r="B850" s="158"/>
      <c r="C850" s="158"/>
      <c r="D850" s="158"/>
      <c r="E850" s="158"/>
      <c r="F850" s="158"/>
      <c r="G850" s="158"/>
      <c r="H850" s="158"/>
      <c r="I850" s="158"/>
      <c r="J850" s="157"/>
      <c r="K850" s="157"/>
      <c r="L850" s="145"/>
      <c r="M850" s="145"/>
      <c r="N850" s="145"/>
      <c r="O850" s="145"/>
      <c r="P850" s="145"/>
      <c r="Q850" s="145"/>
      <c r="R850" s="145"/>
      <c r="S850" s="145"/>
      <c r="T850" s="145"/>
      <c r="U850" s="145"/>
      <c r="V850" s="145"/>
      <c r="W850" s="145"/>
      <c r="X850" s="145"/>
      <c r="Y850" s="145"/>
    </row>
    <row r="851" spans="1:25" ht="15">
      <c r="A851" s="157"/>
      <c r="B851" s="158"/>
      <c r="C851" s="158"/>
      <c r="D851" s="158"/>
      <c r="E851" s="158"/>
      <c r="F851" s="158"/>
      <c r="G851" s="158"/>
      <c r="H851" s="158"/>
      <c r="I851" s="158"/>
      <c r="J851" s="157"/>
      <c r="K851" s="157"/>
      <c r="L851" s="145"/>
      <c r="M851" s="145"/>
      <c r="N851" s="145"/>
      <c r="O851" s="145"/>
      <c r="P851" s="145"/>
      <c r="Q851" s="145"/>
      <c r="R851" s="145"/>
      <c r="S851" s="145"/>
      <c r="T851" s="145"/>
      <c r="U851" s="145"/>
      <c r="V851" s="145"/>
      <c r="W851" s="145"/>
      <c r="X851" s="145"/>
      <c r="Y851" s="145"/>
    </row>
    <row r="852" spans="1:25" ht="15">
      <c r="A852" s="157"/>
      <c r="B852" s="158"/>
      <c r="C852" s="158"/>
      <c r="D852" s="158"/>
      <c r="E852" s="158"/>
      <c r="F852" s="158"/>
      <c r="G852" s="158"/>
      <c r="H852" s="158"/>
      <c r="I852" s="158"/>
      <c r="J852" s="157"/>
      <c r="K852" s="157"/>
      <c r="L852" s="145"/>
      <c r="M852" s="145"/>
      <c r="N852" s="145"/>
      <c r="O852" s="145"/>
      <c r="P852" s="145"/>
      <c r="Q852" s="145"/>
      <c r="R852" s="145"/>
      <c r="S852" s="145"/>
      <c r="T852" s="145"/>
      <c r="U852" s="145"/>
      <c r="V852" s="145"/>
      <c r="W852" s="145"/>
      <c r="X852" s="145"/>
      <c r="Y852" s="145"/>
    </row>
    <row r="853" spans="1:25" ht="15">
      <c r="A853" s="157"/>
      <c r="B853" s="158"/>
      <c r="C853" s="158"/>
      <c r="D853" s="158"/>
      <c r="E853" s="158"/>
      <c r="F853" s="158"/>
      <c r="G853" s="158"/>
      <c r="H853" s="158"/>
      <c r="I853" s="158"/>
      <c r="J853" s="157"/>
      <c r="K853" s="157"/>
      <c r="L853" s="145"/>
      <c r="M853" s="145"/>
      <c r="N853" s="145"/>
      <c r="O853" s="145"/>
      <c r="P853" s="145"/>
      <c r="Q853" s="145"/>
      <c r="R853" s="145"/>
      <c r="S853" s="145"/>
      <c r="T853" s="145"/>
      <c r="U853" s="145"/>
      <c r="V853" s="145"/>
      <c r="W853" s="145"/>
      <c r="X853" s="145"/>
      <c r="Y853" s="145"/>
    </row>
    <row r="854" spans="1:25" ht="15">
      <c r="A854" s="157"/>
      <c r="B854" s="158"/>
      <c r="C854" s="158"/>
      <c r="D854" s="158"/>
      <c r="E854" s="158"/>
      <c r="F854" s="158"/>
      <c r="G854" s="158"/>
      <c r="H854" s="158"/>
      <c r="I854" s="158"/>
      <c r="J854" s="157"/>
      <c r="K854" s="157"/>
      <c r="L854" s="145"/>
      <c r="M854" s="145"/>
      <c r="N854" s="145"/>
      <c r="O854" s="145"/>
      <c r="P854" s="145"/>
      <c r="Q854" s="145"/>
      <c r="R854" s="145"/>
      <c r="S854" s="145"/>
      <c r="T854" s="145"/>
      <c r="U854" s="145"/>
      <c r="V854" s="145"/>
      <c r="W854" s="145"/>
      <c r="X854" s="145"/>
      <c r="Y854" s="145"/>
    </row>
    <row r="855" spans="1:25" ht="15">
      <c r="A855" s="157"/>
      <c r="B855" s="158"/>
      <c r="C855" s="158"/>
      <c r="D855" s="158"/>
      <c r="E855" s="158"/>
      <c r="F855" s="158"/>
      <c r="G855" s="158"/>
      <c r="H855" s="158"/>
      <c r="I855" s="158"/>
      <c r="J855" s="157"/>
      <c r="K855" s="157"/>
      <c r="L855" s="145"/>
      <c r="M855" s="145"/>
      <c r="N855" s="145"/>
      <c r="O855" s="145"/>
      <c r="P855" s="145"/>
      <c r="Q855" s="145"/>
      <c r="R855" s="145"/>
      <c r="S855" s="145"/>
      <c r="T855" s="145"/>
      <c r="U855" s="145"/>
      <c r="V855" s="145"/>
      <c r="W855" s="145"/>
      <c r="X855" s="145"/>
      <c r="Y855" s="145"/>
    </row>
    <row r="856" spans="1:25" ht="15">
      <c r="A856" s="157"/>
      <c r="B856" s="158"/>
      <c r="C856" s="158"/>
      <c r="D856" s="158"/>
      <c r="E856" s="158"/>
      <c r="F856" s="158"/>
      <c r="G856" s="158"/>
      <c r="H856" s="158"/>
      <c r="I856" s="158"/>
      <c r="J856" s="157"/>
      <c r="K856" s="157"/>
      <c r="L856" s="145"/>
      <c r="M856" s="145"/>
      <c r="N856" s="145"/>
      <c r="O856" s="145"/>
      <c r="P856" s="145"/>
      <c r="Q856" s="145"/>
      <c r="R856" s="145"/>
      <c r="S856" s="145"/>
      <c r="T856" s="145"/>
      <c r="U856" s="145"/>
      <c r="V856" s="145"/>
      <c r="W856" s="145"/>
      <c r="X856" s="145"/>
      <c r="Y856" s="145"/>
    </row>
    <row r="857" spans="1:25" ht="15">
      <c r="A857" s="157"/>
      <c r="B857" s="158"/>
      <c r="C857" s="158"/>
      <c r="D857" s="158"/>
      <c r="E857" s="158"/>
      <c r="F857" s="158"/>
      <c r="G857" s="158"/>
      <c r="H857" s="158"/>
      <c r="I857" s="158"/>
      <c r="J857" s="157"/>
      <c r="K857" s="157"/>
      <c r="L857" s="145"/>
      <c r="M857" s="145"/>
      <c r="N857" s="145"/>
      <c r="O857" s="145"/>
      <c r="P857" s="145"/>
      <c r="Q857" s="145"/>
      <c r="R857" s="145"/>
      <c r="S857" s="145"/>
      <c r="T857" s="145"/>
      <c r="U857" s="145"/>
      <c r="V857" s="145"/>
      <c r="W857" s="145"/>
      <c r="X857" s="145"/>
      <c r="Y857" s="145"/>
    </row>
    <row r="858" spans="1:25" ht="15">
      <c r="A858" s="157"/>
      <c r="B858" s="158"/>
      <c r="C858" s="158"/>
      <c r="D858" s="158"/>
      <c r="E858" s="158"/>
      <c r="F858" s="158"/>
      <c r="G858" s="158"/>
      <c r="H858" s="158"/>
      <c r="I858" s="158"/>
      <c r="J858" s="157"/>
      <c r="K858" s="157"/>
      <c r="L858" s="145"/>
      <c r="M858" s="145"/>
      <c r="N858" s="145"/>
      <c r="O858" s="145"/>
      <c r="P858" s="145"/>
      <c r="Q858" s="145"/>
      <c r="R858" s="145"/>
      <c r="S858" s="145"/>
      <c r="T858" s="145"/>
      <c r="U858" s="145"/>
      <c r="V858" s="145"/>
      <c r="W858" s="145"/>
      <c r="X858" s="145"/>
      <c r="Y858" s="145"/>
    </row>
    <row r="859" spans="1:25" ht="15">
      <c r="A859" s="157"/>
      <c r="B859" s="158"/>
      <c r="C859" s="158"/>
      <c r="D859" s="158"/>
      <c r="E859" s="158"/>
      <c r="F859" s="158"/>
      <c r="G859" s="158"/>
      <c r="H859" s="158"/>
      <c r="I859" s="158"/>
      <c r="J859" s="157"/>
      <c r="K859" s="157"/>
      <c r="L859" s="145"/>
      <c r="M859" s="145"/>
      <c r="N859" s="145"/>
      <c r="O859" s="145"/>
      <c r="P859" s="145"/>
      <c r="Q859" s="145"/>
      <c r="R859" s="145"/>
      <c r="S859" s="145"/>
      <c r="T859" s="145"/>
      <c r="U859" s="145"/>
      <c r="V859" s="145"/>
      <c r="W859" s="145"/>
      <c r="X859" s="145"/>
      <c r="Y859" s="145"/>
    </row>
    <row r="860" spans="1:25" ht="15">
      <c r="A860" s="157"/>
      <c r="B860" s="158"/>
      <c r="C860" s="158"/>
      <c r="D860" s="158"/>
      <c r="E860" s="158"/>
      <c r="F860" s="158"/>
      <c r="G860" s="158"/>
      <c r="H860" s="158"/>
      <c r="I860" s="158"/>
      <c r="J860" s="157"/>
      <c r="K860" s="157"/>
      <c r="L860" s="145"/>
      <c r="M860" s="145"/>
      <c r="N860" s="145"/>
      <c r="O860" s="145"/>
      <c r="P860" s="145"/>
      <c r="Q860" s="145"/>
      <c r="R860" s="145"/>
      <c r="S860" s="145"/>
      <c r="T860" s="145"/>
      <c r="U860" s="145"/>
      <c r="V860" s="145"/>
      <c r="W860" s="145"/>
      <c r="X860" s="145"/>
      <c r="Y860" s="145"/>
    </row>
    <row r="861" spans="1:25" ht="15">
      <c r="A861" s="157"/>
      <c r="B861" s="158"/>
      <c r="C861" s="158"/>
      <c r="D861" s="158"/>
      <c r="E861" s="158"/>
      <c r="F861" s="158"/>
      <c r="G861" s="158"/>
      <c r="H861" s="158"/>
      <c r="I861" s="158"/>
      <c r="J861" s="157"/>
      <c r="K861" s="157"/>
      <c r="L861" s="145"/>
      <c r="M861" s="145"/>
      <c r="N861" s="145"/>
      <c r="O861" s="145"/>
      <c r="P861" s="145"/>
      <c r="Q861" s="145"/>
      <c r="R861" s="145"/>
      <c r="S861" s="145"/>
      <c r="T861" s="145"/>
      <c r="U861" s="145"/>
      <c r="V861" s="145"/>
      <c r="W861" s="145"/>
      <c r="X861" s="145"/>
      <c r="Y861" s="145"/>
    </row>
    <row r="862" spans="1:25" ht="15">
      <c r="A862" s="157"/>
      <c r="B862" s="158"/>
      <c r="C862" s="158"/>
      <c r="D862" s="158"/>
      <c r="E862" s="158"/>
      <c r="F862" s="158"/>
      <c r="G862" s="158"/>
      <c r="H862" s="158"/>
      <c r="I862" s="158"/>
      <c r="J862" s="157"/>
      <c r="K862" s="157"/>
      <c r="L862" s="145"/>
      <c r="M862" s="145"/>
      <c r="N862" s="145"/>
      <c r="O862" s="145"/>
      <c r="P862" s="145"/>
      <c r="Q862" s="145"/>
      <c r="R862" s="145"/>
      <c r="S862" s="145"/>
      <c r="T862" s="145"/>
      <c r="U862" s="145"/>
      <c r="V862" s="145"/>
      <c r="W862" s="145"/>
      <c r="X862" s="145"/>
      <c r="Y862" s="145"/>
    </row>
    <row r="863" spans="1:25" ht="15">
      <c r="A863" s="157"/>
      <c r="B863" s="158"/>
      <c r="C863" s="158"/>
      <c r="D863" s="158"/>
      <c r="E863" s="158"/>
      <c r="F863" s="158"/>
      <c r="G863" s="158"/>
      <c r="H863" s="158"/>
      <c r="I863" s="158"/>
      <c r="J863" s="157"/>
      <c r="K863" s="157"/>
      <c r="L863" s="145"/>
      <c r="M863" s="145"/>
      <c r="N863" s="145"/>
      <c r="O863" s="145"/>
      <c r="P863" s="145"/>
      <c r="Q863" s="145"/>
      <c r="R863" s="145"/>
      <c r="S863" s="145"/>
      <c r="T863" s="145"/>
      <c r="U863" s="145"/>
      <c r="V863" s="145"/>
      <c r="W863" s="145"/>
      <c r="X863" s="145"/>
      <c r="Y863" s="145"/>
    </row>
    <row r="864" spans="1:25" ht="15">
      <c r="A864" s="157"/>
      <c r="B864" s="158"/>
      <c r="C864" s="158"/>
      <c r="D864" s="158"/>
      <c r="E864" s="158"/>
      <c r="F864" s="158"/>
      <c r="G864" s="158"/>
      <c r="H864" s="158"/>
      <c r="I864" s="158"/>
      <c r="J864" s="157"/>
      <c r="K864" s="157"/>
      <c r="L864" s="145"/>
      <c r="M864" s="145"/>
      <c r="N864" s="145"/>
      <c r="O864" s="145"/>
      <c r="P864" s="145"/>
      <c r="Q864" s="145"/>
      <c r="R864" s="145"/>
      <c r="S864" s="145"/>
      <c r="T864" s="145"/>
      <c r="U864" s="145"/>
      <c r="V864" s="145"/>
      <c r="W864" s="145"/>
      <c r="X864" s="145"/>
      <c r="Y864" s="145"/>
    </row>
    <row r="865" spans="1:25" ht="15">
      <c r="A865" s="157"/>
      <c r="B865" s="158"/>
      <c r="C865" s="158"/>
      <c r="D865" s="158"/>
      <c r="E865" s="158"/>
      <c r="F865" s="158"/>
      <c r="G865" s="158"/>
      <c r="H865" s="158"/>
      <c r="I865" s="158"/>
      <c r="J865" s="157"/>
      <c r="K865" s="157"/>
      <c r="L865" s="145"/>
      <c r="M865" s="145"/>
      <c r="N865" s="145"/>
      <c r="O865" s="145"/>
      <c r="P865" s="145"/>
      <c r="Q865" s="145"/>
      <c r="R865" s="145"/>
      <c r="S865" s="145"/>
      <c r="T865" s="145"/>
      <c r="U865" s="145"/>
      <c r="V865" s="145"/>
      <c r="W865" s="145"/>
      <c r="X865" s="145"/>
      <c r="Y865" s="145"/>
    </row>
    <row r="866" spans="1:25" ht="15">
      <c r="A866" s="157"/>
      <c r="B866" s="158"/>
      <c r="C866" s="158"/>
      <c r="D866" s="158"/>
      <c r="E866" s="158"/>
      <c r="F866" s="158"/>
      <c r="G866" s="158"/>
      <c r="H866" s="158"/>
      <c r="I866" s="158"/>
      <c r="J866" s="157"/>
      <c r="K866" s="157"/>
      <c r="L866" s="145"/>
      <c r="M866" s="145"/>
      <c r="N866" s="145"/>
      <c r="O866" s="145"/>
      <c r="P866" s="145"/>
      <c r="Q866" s="145"/>
      <c r="R866" s="145"/>
      <c r="S866" s="145"/>
      <c r="T866" s="145"/>
      <c r="U866" s="145"/>
      <c r="V866" s="145"/>
      <c r="W866" s="145"/>
      <c r="X866" s="145"/>
      <c r="Y866" s="145"/>
    </row>
    <row r="867" spans="1:25" ht="15">
      <c r="A867" s="157"/>
      <c r="B867" s="158"/>
      <c r="C867" s="158"/>
      <c r="D867" s="158"/>
      <c r="E867" s="158"/>
      <c r="F867" s="158"/>
      <c r="G867" s="158"/>
      <c r="H867" s="158"/>
      <c r="I867" s="158"/>
      <c r="J867" s="157"/>
      <c r="K867" s="157"/>
      <c r="L867" s="145"/>
      <c r="M867" s="145"/>
      <c r="N867" s="145"/>
      <c r="O867" s="145"/>
      <c r="P867" s="145"/>
      <c r="Q867" s="145"/>
      <c r="R867" s="145"/>
      <c r="S867" s="145"/>
      <c r="T867" s="145"/>
      <c r="U867" s="145"/>
      <c r="V867" s="145"/>
      <c r="W867" s="145"/>
      <c r="X867" s="145"/>
      <c r="Y867" s="145"/>
    </row>
    <row r="868" spans="1:25" ht="15">
      <c r="A868" s="157"/>
      <c r="B868" s="158"/>
      <c r="C868" s="158"/>
      <c r="D868" s="158"/>
      <c r="E868" s="158"/>
      <c r="F868" s="158"/>
      <c r="G868" s="158"/>
      <c r="H868" s="158"/>
      <c r="I868" s="158"/>
      <c r="J868" s="157"/>
      <c r="K868" s="157"/>
      <c r="L868" s="145"/>
      <c r="M868" s="145"/>
      <c r="N868" s="145"/>
      <c r="O868" s="145"/>
      <c r="P868" s="145"/>
      <c r="Q868" s="145"/>
      <c r="R868" s="145"/>
      <c r="S868" s="145"/>
      <c r="T868" s="145"/>
      <c r="U868" s="145"/>
      <c r="V868" s="145"/>
      <c r="W868" s="145"/>
      <c r="X868" s="145"/>
      <c r="Y868" s="145"/>
    </row>
    <row r="869" spans="1:25" ht="15">
      <c r="A869" s="157"/>
      <c r="B869" s="158"/>
      <c r="C869" s="158"/>
      <c r="D869" s="158"/>
      <c r="E869" s="158"/>
      <c r="F869" s="158"/>
      <c r="G869" s="158"/>
      <c r="H869" s="158"/>
      <c r="I869" s="158"/>
      <c r="J869" s="157"/>
      <c r="K869" s="157"/>
      <c r="L869" s="145"/>
      <c r="M869" s="145"/>
      <c r="N869" s="145"/>
      <c r="O869" s="145"/>
      <c r="P869" s="145"/>
      <c r="Q869" s="145"/>
      <c r="R869" s="145"/>
      <c r="S869" s="145"/>
      <c r="T869" s="145"/>
      <c r="U869" s="145"/>
      <c r="V869" s="145"/>
      <c r="W869" s="145"/>
      <c r="X869" s="145"/>
      <c r="Y869" s="145"/>
    </row>
    <row r="870" spans="1:25" ht="15">
      <c r="A870" s="157"/>
      <c r="B870" s="158"/>
      <c r="C870" s="158"/>
      <c r="D870" s="158"/>
      <c r="E870" s="158"/>
      <c r="F870" s="158"/>
      <c r="G870" s="158"/>
      <c r="H870" s="158"/>
      <c r="I870" s="158"/>
      <c r="J870" s="157"/>
      <c r="K870" s="157"/>
      <c r="L870" s="145"/>
      <c r="M870" s="145"/>
      <c r="N870" s="145"/>
      <c r="O870" s="145"/>
      <c r="P870" s="145"/>
      <c r="Q870" s="145"/>
      <c r="R870" s="145"/>
      <c r="S870" s="145"/>
      <c r="T870" s="145"/>
      <c r="U870" s="145"/>
      <c r="V870" s="145"/>
      <c r="W870" s="145"/>
      <c r="X870" s="145"/>
      <c r="Y870" s="145"/>
    </row>
    <row r="871" spans="1:25" ht="15">
      <c r="A871" s="157"/>
      <c r="B871" s="158"/>
      <c r="C871" s="158"/>
      <c r="D871" s="158"/>
      <c r="E871" s="158"/>
      <c r="F871" s="158"/>
      <c r="G871" s="158"/>
      <c r="H871" s="158"/>
      <c r="I871" s="158"/>
      <c r="J871" s="157"/>
      <c r="K871" s="157"/>
      <c r="L871" s="145"/>
      <c r="M871" s="145"/>
      <c r="N871" s="145"/>
      <c r="O871" s="145"/>
      <c r="P871" s="145"/>
      <c r="Q871" s="145"/>
      <c r="R871" s="145"/>
      <c r="S871" s="145"/>
      <c r="T871" s="145"/>
      <c r="U871" s="145"/>
      <c r="V871" s="145"/>
      <c r="W871" s="145"/>
      <c r="X871" s="145"/>
      <c r="Y871" s="145"/>
    </row>
    <row r="872" spans="1:25" ht="15">
      <c r="A872" s="157"/>
      <c r="B872" s="158"/>
      <c r="C872" s="158"/>
      <c r="D872" s="158"/>
      <c r="E872" s="158"/>
      <c r="F872" s="158"/>
      <c r="G872" s="158"/>
      <c r="H872" s="158"/>
      <c r="I872" s="158"/>
      <c r="J872" s="157"/>
      <c r="K872" s="157"/>
      <c r="L872" s="145"/>
      <c r="M872" s="145"/>
      <c r="N872" s="145"/>
      <c r="O872" s="145"/>
      <c r="P872" s="145"/>
      <c r="Q872" s="145"/>
      <c r="R872" s="145"/>
      <c r="S872" s="145"/>
      <c r="T872" s="145"/>
      <c r="U872" s="145"/>
      <c r="V872" s="145"/>
      <c r="W872" s="145"/>
      <c r="X872" s="145"/>
      <c r="Y872" s="145"/>
    </row>
    <row r="873" spans="1:25" ht="15">
      <c r="A873" s="157"/>
      <c r="B873" s="158"/>
      <c r="C873" s="158"/>
      <c r="D873" s="158"/>
      <c r="E873" s="158"/>
      <c r="F873" s="158"/>
      <c r="G873" s="158"/>
      <c r="H873" s="158"/>
      <c r="I873" s="158"/>
      <c r="J873" s="157"/>
      <c r="K873" s="157"/>
      <c r="L873" s="145"/>
      <c r="M873" s="145"/>
      <c r="N873" s="145"/>
      <c r="O873" s="145"/>
      <c r="P873" s="145"/>
      <c r="Q873" s="145"/>
      <c r="R873" s="145"/>
      <c r="S873" s="145"/>
      <c r="T873" s="145"/>
      <c r="U873" s="145"/>
      <c r="V873" s="145"/>
      <c r="W873" s="145"/>
      <c r="X873" s="145"/>
      <c r="Y873" s="145"/>
    </row>
    <row r="874" spans="1:25" ht="15">
      <c r="A874" s="157"/>
      <c r="B874" s="158"/>
      <c r="C874" s="158"/>
      <c r="D874" s="158"/>
      <c r="E874" s="158"/>
      <c r="F874" s="158"/>
      <c r="G874" s="158"/>
      <c r="H874" s="158"/>
      <c r="I874" s="158"/>
      <c r="J874" s="157"/>
      <c r="K874" s="157"/>
      <c r="L874" s="145"/>
      <c r="M874" s="145"/>
      <c r="N874" s="145"/>
      <c r="O874" s="145"/>
      <c r="P874" s="145"/>
      <c r="Q874" s="145"/>
      <c r="R874" s="145"/>
      <c r="S874" s="145"/>
      <c r="T874" s="145"/>
      <c r="U874" s="145"/>
      <c r="V874" s="145"/>
      <c r="W874" s="145"/>
      <c r="X874" s="145"/>
      <c r="Y874" s="145"/>
    </row>
    <row r="875" spans="1:25" ht="15">
      <c r="A875" s="157"/>
      <c r="B875" s="158"/>
      <c r="C875" s="158"/>
      <c r="D875" s="158"/>
      <c r="E875" s="158"/>
      <c r="F875" s="158"/>
      <c r="G875" s="158"/>
      <c r="H875" s="158"/>
      <c r="I875" s="158"/>
      <c r="J875" s="157"/>
      <c r="K875" s="157"/>
      <c r="L875" s="145"/>
      <c r="M875" s="145"/>
      <c r="N875" s="145"/>
      <c r="O875" s="145"/>
      <c r="P875" s="145"/>
      <c r="Q875" s="145"/>
      <c r="R875" s="145"/>
      <c r="S875" s="145"/>
      <c r="T875" s="145"/>
      <c r="U875" s="145"/>
      <c r="V875" s="145"/>
      <c r="W875" s="145"/>
      <c r="X875" s="145"/>
      <c r="Y875" s="145"/>
    </row>
    <row r="876" spans="1:25" ht="15">
      <c r="A876" s="157"/>
      <c r="B876" s="158"/>
      <c r="C876" s="158"/>
      <c r="D876" s="158"/>
      <c r="E876" s="158"/>
      <c r="F876" s="158"/>
      <c r="G876" s="158"/>
      <c r="H876" s="158"/>
      <c r="I876" s="158"/>
      <c r="J876" s="157"/>
      <c r="K876" s="157"/>
      <c r="L876" s="145"/>
      <c r="M876" s="145"/>
      <c r="N876" s="145"/>
      <c r="O876" s="145"/>
      <c r="P876" s="145"/>
      <c r="Q876" s="145"/>
      <c r="R876" s="145"/>
      <c r="S876" s="145"/>
      <c r="T876" s="145"/>
      <c r="U876" s="145"/>
      <c r="V876" s="145"/>
      <c r="W876" s="145"/>
      <c r="X876" s="145"/>
      <c r="Y876" s="145"/>
    </row>
    <row r="877" spans="1:25" ht="15">
      <c r="A877" s="157"/>
      <c r="B877" s="158"/>
      <c r="C877" s="158"/>
      <c r="D877" s="158"/>
      <c r="E877" s="158"/>
      <c r="F877" s="158"/>
      <c r="G877" s="158"/>
      <c r="H877" s="158"/>
      <c r="I877" s="158"/>
      <c r="J877" s="157"/>
      <c r="K877" s="157"/>
      <c r="L877" s="145"/>
      <c r="M877" s="145"/>
      <c r="N877" s="145"/>
      <c r="O877" s="145"/>
      <c r="P877" s="145"/>
      <c r="Q877" s="145"/>
      <c r="R877" s="145"/>
      <c r="S877" s="145"/>
      <c r="T877" s="145"/>
      <c r="U877" s="145"/>
      <c r="V877" s="145"/>
      <c r="W877" s="145"/>
      <c r="X877" s="145"/>
      <c r="Y877" s="145"/>
    </row>
    <row r="878" spans="1:25" ht="15">
      <c r="A878" s="157"/>
      <c r="B878" s="158"/>
      <c r="C878" s="158"/>
      <c r="D878" s="158"/>
      <c r="E878" s="158"/>
      <c r="F878" s="158"/>
      <c r="G878" s="158"/>
      <c r="H878" s="158"/>
      <c r="I878" s="158"/>
      <c r="J878" s="157"/>
      <c r="K878" s="157"/>
      <c r="L878" s="145"/>
      <c r="M878" s="145"/>
      <c r="N878" s="145"/>
      <c r="O878" s="145"/>
      <c r="P878" s="145"/>
      <c r="Q878" s="145"/>
      <c r="R878" s="145"/>
      <c r="S878" s="145"/>
      <c r="T878" s="145"/>
      <c r="U878" s="145"/>
      <c r="V878" s="145"/>
      <c r="W878" s="145"/>
      <c r="X878" s="145"/>
      <c r="Y878" s="145"/>
    </row>
    <row r="879" spans="1:25" ht="15">
      <c r="A879" s="157"/>
      <c r="B879" s="158"/>
      <c r="C879" s="158"/>
      <c r="D879" s="158"/>
      <c r="E879" s="158"/>
      <c r="F879" s="158"/>
      <c r="G879" s="158"/>
      <c r="H879" s="158"/>
      <c r="I879" s="158"/>
      <c r="J879" s="157"/>
      <c r="K879" s="157"/>
      <c r="L879" s="145"/>
      <c r="M879" s="145"/>
      <c r="N879" s="145"/>
      <c r="O879" s="145"/>
      <c r="P879" s="145"/>
      <c r="Q879" s="145"/>
      <c r="R879" s="145"/>
      <c r="S879" s="145"/>
      <c r="T879" s="145"/>
      <c r="U879" s="145"/>
      <c r="V879" s="145"/>
      <c r="W879" s="145"/>
      <c r="X879" s="145"/>
      <c r="Y879" s="145"/>
    </row>
    <row r="880" spans="1:25" ht="15">
      <c r="A880" s="157"/>
      <c r="B880" s="158"/>
      <c r="C880" s="158"/>
      <c r="D880" s="158"/>
      <c r="E880" s="158"/>
      <c r="F880" s="158"/>
      <c r="G880" s="158"/>
      <c r="H880" s="158"/>
      <c r="I880" s="158"/>
      <c r="J880" s="157"/>
      <c r="K880" s="157"/>
      <c r="L880" s="145"/>
      <c r="M880" s="145"/>
      <c r="N880" s="145"/>
      <c r="O880" s="145"/>
      <c r="P880" s="145"/>
      <c r="Q880" s="145"/>
      <c r="R880" s="145"/>
      <c r="S880" s="145"/>
      <c r="T880" s="145"/>
      <c r="U880" s="145"/>
      <c r="V880" s="145"/>
      <c r="W880" s="145"/>
      <c r="X880" s="145"/>
      <c r="Y880" s="145"/>
    </row>
    <row r="881" spans="1:25" ht="15">
      <c r="A881" s="157"/>
      <c r="B881" s="158"/>
      <c r="C881" s="158"/>
      <c r="D881" s="158"/>
      <c r="E881" s="158"/>
      <c r="F881" s="158"/>
      <c r="G881" s="158"/>
      <c r="H881" s="158"/>
      <c r="I881" s="158"/>
      <c r="J881" s="157"/>
      <c r="K881" s="157"/>
      <c r="L881" s="145"/>
      <c r="M881" s="145"/>
      <c r="N881" s="145"/>
      <c r="O881" s="145"/>
      <c r="P881" s="145"/>
      <c r="Q881" s="145"/>
      <c r="R881" s="145"/>
      <c r="S881" s="145"/>
      <c r="T881" s="145"/>
      <c r="U881" s="145"/>
      <c r="V881" s="145"/>
      <c r="W881" s="145"/>
      <c r="X881" s="145"/>
      <c r="Y881" s="145"/>
    </row>
    <row r="882" spans="1:25" ht="15">
      <c r="A882" s="157"/>
      <c r="B882" s="158"/>
      <c r="C882" s="158"/>
      <c r="D882" s="158"/>
      <c r="E882" s="158"/>
      <c r="F882" s="158"/>
      <c r="G882" s="158"/>
      <c r="H882" s="158"/>
      <c r="I882" s="158"/>
      <c r="J882" s="157"/>
      <c r="K882" s="157"/>
      <c r="L882" s="145"/>
      <c r="M882" s="145"/>
      <c r="N882" s="145"/>
      <c r="O882" s="145"/>
      <c r="P882" s="145"/>
      <c r="Q882" s="145"/>
      <c r="R882" s="145"/>
      <c r="S882" s="145"/>
      <c r="T882" s="145"/>
      <c r="U882" s="145"/>
      <c r="V882" s="145"/>
      <c r="W882" s="145"/>
      <c r="X882" s="145"/>
      <c r="Y882" s="145"/>
    </row>
    <row r="883" spans="1:25" ht="15">
      <c r="A883" s="157"/>
      <c r="B883" s="158"/>
      <c r="C883" s="158"/>
      <c r="D883" s="158"/>
      <c r="E883" s="158"/>
      <c r="F883" s="158"/>
      <c r="G883" s="158"/>
      <c r="H883" s="158"/>
      <c r="I883" s="158"/>
      <c r="J883" s="157"/>
      <c r="K883" s="157"/>
      <c r="L883" s="145"/>
      <c r="M883" s="145"/>
      <c r="N883" s="145"/>
      <c r="O883" s="145"/>
      <c r="P883" s="145"/>
      <c r="Q883" s="145"/>
      <c r="R883" s="145"/>
      <c r="S883" s="145"/>
      <c r="T883" s="145"/>
      <c r="U883" s="145"/>
      <c r="V883" s="145"/>
      <c r="W883" s="145"/>
      <c r="X883" s="145"/>
      <c r="Y883" s="145"/>
    </row>
    <row r="884" spans="1:25" ht="15">
      <c r="A884" s="157"/>
      <c r="B884" s="158"/>
      <c r="C884" s="158"/>
      <c r="D884" s="158"/>
      <c r="E884" s="158"/>
      <c r="F884" s="158"/>
      <c r="G884" s="158"/>
      <c r="H884" s="158"/>
      <c r="I884" s="158"/>
      <c r="J884" s="157"/>
      <c r="K884" s="157"/>
      <c r="L884" s="145"/>
      <c r="M884" s="145"/>
      <c r="N884" s="145"/>
      <c r="O884" s="145"/>
      <c r="P884" s="145"/>
      <c r="Q884" s="145"/>
      <c r="R884" s="145"/>
      <c r="S884" s="145"/>
      <c r="T884" s="145"/>
      <c r="U884" s="145"/>
      <c r="V884" s="145"/>
      <c r="W884" s="145"/>
      <c r="X884" s="145"/>
      <c r="Y884" s="145"/>
    </row>
    <row r="885" spans="1:25" ht="15">
      <c r="A885" s="157"/>
      <c r="B885" s="158"/>
      <c r="C885" s="158"/>
      <c r="D885" s="158"/>
      <c r="E885" s="158"/>
      <c r="F885" s="158"/>
      <c r="G885" s="158"/>
      <c r="H885" s="158"/>
      <c r="I885" s="158"/>
      <c r="J885" s="157"/>
      <c r="K885" s="157"/>
      <c r="L885" s="145"/>
      <c r="M885" s="145"/>
      <c r="N885" s="145"/>
      <c r="O885" s="145"/>
      <c r="P885" s="145"/>
      <c r="Q885" s="145"/>
      <c r="R885" s="145"/>
      <c r="S885" s="145"/>
      <c r="T885" s="145"/>
      <c r="U885" s="145"/>
      <c r="V885" s="145"/>
      <c r="W885" s="145"/>
      <c r="X885" s="145"/>
      <c r="Y885" s="145"/>
    </row>
    <row r="886" spans="1:25" ht="15">
      <c r="A886" s="157"/>
      <c r="B886" s="158"/>
      <c r="C886" s="158"/>
      <c r="D886" s="158"/>
      <c r="E886" s="158"/>
      <c r="F886" s="158"/>
      <c r="G886" s="158"/>
      <c r="H886" s="158"/>
      <c r="I886" s="158"/>
      <c r="J886" s="157"/>
      <c r="K886" s="157"/>
      <c r="L886" s="145"/>
      <c r="M886" s="145"/>
      <c r="N886" s="145"/>
      <c r="O886" s="145"/>
      <c r="P886" s="145"/>
      <c r="Q886" s="145"/>
      <c r="R886" s="145"/>
      <c r="S886" s="145"/>
      <c r="T886" s="145"/>
      <c r="U886" s="145"/>
      <c r="V886" s="145"/>
      <c r="W886" s="145"/>
      <c r="X886" s="145"/>
      <c r="Y886" s="145"/>
    </row>
    <row r="887" spans="1:25" ht="15">
      <c r="A887" s="157"/>
      <c r="B887" s="158"/>
      <c r="C887" s="158"/>
      <c r="D887" s="158"/>
      <c r="E887" s="158"/>
      <c r="F887" s="158"/>
      <c r="G887" s="158"/>
      <c r="H887" s="158"/>
      <c r="I887" s="158"/>
      <c r="J887" s="157"/>
      <c r="K887" s="157"/>
      <c r="L887" s="145"/>
      <c r="M887" s="145"/>
      <c r="N887" s="145"/>
      <c r="O887" s="145"/>
      <c r="P887" s="145"/>
      <c r="Q887" s="145"/>
      <c r="R887" s="145"/>
      <c r="S887" s="145"/>
      <c r="T887" s="145"/>
      <c r="U887" s="145"/>
      <c r="V887" s="145"/>
      <c r="W887" s="145"/>
      <c r="X887" s="145"/>
      <c r="Y887" s="145"/>
    </row>
    <row r="888" spans="1:25" ht="15">
      <c r="A888" s="157"/>
      <c r="B888" s="158"/>
      <c r="C888" s="158"/>
      <c r="D888" s="158"/>
      <c r="E888" s="158"/>
      <c r="F888" s="158"/>
      <c r="G888" s="158"/>
      <c r="H888" s="158"/>
      <c r="I888" s="158"/>
      <c r="J888" s="157"/>
      <c r="K888" s="157"/>
      <c r="L888" s="145"/>
      <c r="M888" s="145"/>
      <c r="N888" s="145"/>
      <c r="O888" s="145"/>
      <c r="P888" s="145"/>
      <c r="Q888" s="145"/>
      <c r="R888" s="145"/>
      <c r="S888" s="145"/>
      <c r="T888" s="145"/>
      <c r="U888" s="145"/>
      <c r="V888" s="145"/>
      <c r="W888" s="145"/>
      <c r="X888" s="145"/>
      <c r="Y888" s="145"/>
    </row>
    <row r="889" spans="1:25" ht="15">
      <c r="A889" s="157"/>
      <c r="B889" s="158"/>
      <c r="C889" s="158"/>
      <c r="D889" s="158"/>
      <c r="E889" s="158"/>
      <c r="F889" s="158"/>
      <c r="G889" s="158"/>
      <c r="H889" s="158"/>
      <c r="I889" s="158"/>
      <c r="J889" s="157"/>
      <c r="K889" s="157"/>
      <c r="L889" s="145"/>
      <c r="M889" s="145"/>
      <c r="N889" s="145"/>
      <c r="O889" s="145"/>
      <c r="P889" s="145"/>
      <c r="Q889" s="145"/>
      <c r="R889" s="145"/>
      <c r="S889" s="145"/>
      <c r="T889" s="145"/>
      <c r="U889" s="145"/>
      <c r="V889" s="145"/>
      <c r="W889" s="145"/>
      <c r="X889" s="145"/>
      <c r="Y889" s="145"/>
    </row>
    <row r="890" spans="1:25" ht="15">
      <c r="A890" s="157"/>
      <c r="B890" s="158"/>
      <c r="C890" s="158"/>
      <c r="D890" s="158"/>
      <c r="E890" s="158"/>
      <c r="F890" s="158"/>
      <c r="G890" s="158"/>
      <c r="H890" s="158"/>
      <c r="I890" s="158"/>
      <c r="J890" s="157"/>
      <c r="K890" s="157"/>
      <c r="L890" s="145"/>
      <c r="M890" s="145"/>
      <c r="N890" s="145"/>
      <c r="O890" s="145"/>
      <c r="P890" s="145"/>
      <c r="Q890" s="145"/>
      <c r="R890" s="145"/>
      <c r="S890" s="145"/>
      <c r="T890" s="145"/>
      <c r="U890" s="145"/>
      <c r="V890" s="145"/>
      <c r="W890" s="145"/>
      <c r="X890" s="145"/>
      <c r="Y890" s="145"/>
    </row>
    <row r="891" spans="1:25" ht="15">
      <c r="A891" s="157"/>
      <c r="B891" s="158"/>
      <c r="C891" s="158"/>
      <c r="D891" s="158"/>
      <c r="E891" s="158"/>
      <c r="F891" s="158"/>
      <c r="G891" s="158"/>
      <c r="H891" s="158"/>
      <c r="I891" s="158"/>
      <c r="J891" s="157"/>
      <c r="K891" s="157"/>
      <c r="L891" s="145"/>
      <c r="M891" s="145"/>
      <c r="N891" s="145"/>
      <c r="O891" s="145"/>
      <c r="P891" s="145"/>
      <c r="Q891" s="145"/>
      <c r="R891" s="145"/>
      <c r="S891" s="145"/>
      <c r="T891" s="145"/>
      <c r="U891" s="145"/>
      <c r="V891" s="145"/>
      <c r="W891" s="145"/>
      <c r="X891" s="145"/>
      <c r="Y891" s="145"/>
    </row>
    <row r="892" spans="1:25" ht="15">
      <c r="A892" s="157"/>
      <c r="B892" s="158"/>
      <c r="C892" s="158"/>
      <c r="D892" s="158"/>
      <c r="E892" s="158"/>
      <c r="F892" s="158"/>
      <c r="G892" s="158"/>
      <c r="H892" s="158"/>
      <c r="I892" s="158"/>
      <c r="J892" s="157"/>
      <c r="K892" s="157"/>
      <c r="L892" s="145"/>
      <c r="M892" s="145"/>
      <c r="N892" s="145"/>
      <c r="O892" s="145"/>
      <c r="P892" s="145"/>
      <c r="Q892" s="145"/>
      <c r="R892" s="145"/>
      <c r="S892" s="145"/>
      <c r="T892" s="145"/>
      <c r="U892" s="145"/>
      <c r="V892" s="145"/>
      <c r="W892" s="145"/>
      <c r="X892" s="145"/>
      <c r="Y892" s="145"/>
    </row>
    <row r="893" spans="1:25" ht="15">
      <c r="A893" s="157"/>
      <c r="B893" s="158"/>
      <c r="C893" s="158"/>
      <c r="D893" s="158"/>
      <c r="E893" s="158"/>
      <c r="F893" s="158"/>
      <c r="G893" s="158"/>
      <c r="H893" s="158"/>
      <c r="I893" s="158"/>
      <c r="J893" s="157"/>
      <c r="K893" s="157"/>
      <c r="L893" s="145"/>
      <c r="M893" s="145"/>
      <c r="N893" s="145"/>
      <c r="O893" s="145"/>
      <c r="P893" s="145"/>
      <c r="Q893" s="145"/>
      <c r="R893" s="145"/>
      <c r="S893" s="145"/>
      <c r="T893" s="145"/>
      <c r="U893" s="145"/>
      <c r="V893" s="145"/>
      <c r="W893" s="145"/>
      <c r="X893" s="145"/>
      <c r="Y893" s="145"/>
    </row>
    <row r="894" spans="1:25" ht="15">
      <c r="A894" s="157"/>
      <c r="B894" s="158"/>
      <c r="C894" s="158"/>
      <c r="D894" s="158"/>
      <c r="E894" s="158"/>
      <c r="F894" s="158"/>
      <c r="G894" s="158"/>
      <c r="H894" s="158"/>
      <c r="I894" s="158"/>
      <c r="J894" s="157"/>
      <c r="K894" s="157"/>
      <c r="L894" s="145"/>
      <c r="M894" s="145"/>
      <c r="N894" s="145"/>
      <c r="O894" s="145"/>
      <c r="P894" s="145"/>
      <c r="Q894" s="145"/>
      <c r="R894" s="145"/>
      <c r="S894" s="145"/>
      <c r="T894" s="145"/>
      <c r="U894" s="145"/>
      <c r="V894" s="145"/>
      <c r="W894" s="145"/>
      <c r="X894" s="145"/>
      <c r="Y894" s="145"/>
    </row>
    <row r="895" spans="1:25" ht="15">
      <c r="A895" s="157"/>
      <c r="B895" s="158"/>
      <c r="C895" s="158"/>
      <c r="D895" s="158"/>
      <c r="E895" s="158"/>
      <c r="F895" s="158"/>
      <c r="G895" s="158"/>
      <c r="H895" s="158"/>
      <c r="I895" s="158"/>
      <c r="J895" s="157"/>
      <c r="K895" s="157"/>
      <c r="L895" s="145"/>
      <c r="M895" s="145"/>
      <c r="N895" s="145"/>
      <c r="O895" s="145"/>
      <c r="P895" s="145"/>
      <c r="Q895" s="145"/>
      <c r="R895" s="145"/>
      <c r="S895" s="145"/>
      <c r="T895" s="145"/>
      <c r="U895" s="145"/>
      <c r="V895" s="145"/>
      <c r="W895" s="145"/>
      <c r="X895" s="145"/>
      <c r="Y895" s="145"/>
    </row>
    <row r="896" spans="1:25" ht="15">
      <c r="A896" s="157"/>
      <c r="B896" s="158"/>
      <c r="C896" s="158"/>
      <c r="D896" s="158"/>
      <c r="E896" s="158"/>
      <c r="F896" s="158"/>
      <c r="G896" s="158"/>
      <c r="H896" s="158"/>
      <c r="I896" s="158"/>
      <c r="J896" s="157"/>
      <c r="K896" s="157"/>
      <c r="L896" s="145"/>
      <c r="M896" s="145"/>
      <c r="N896" s="145"/>
      <c r="O896" s="145"/>
      <c r="P896" s="145"/>
      <c r="Q896" s="145"/>
      <c r="R896" s="145"/>
      <c r="S896" s="145"/>
      <c r="T896" s="145"/>
      <c r="U896" s="145"/>
      <c r="V896" s="145"/>
      <c r="W896" s="145"/>
      <c r="X896" s="145"/>
      <c r="Y896" s="145"/>
    </row>
    <row r="897" spans="1:25" ht="15">
      <c r="A897" s="157"/>
      <c r="B897" s="158"/>
      <c r="C897" s="158"/>
      <c r="D897" s="158"/>
      <c r="E897" s="158"/>
      <c r="F897" s="158"/>
      <c r="G897" s="158"/>
      <c r="H897" s="158"/>
      <c r="I897" s="158"/>
      <c r="J897" s="157"/>
      <c r="K897" s="157"/>
      <c r="L897" s="145"/>
      <c r="M897" s="145"/>
      <c r="N897" s="145"/>
      <c r="O897" s="145"/>
      <c r="P897" s="145"/>
      <c r="Q897" s="145"/>
      <c r="R897" s="145"/>
      <c r="S897" s="145"/>
      <c r="T897" s="145"/>
      <c r="U897" s="145"/>
      <c r="V897" s="145"/>
      <c r="W897" s="145"/>
      <c r="X897" s="145"/>
      <c r="Y897" s="145"/>
    </row>
    <row r="898" spans="1:25" ht="15">
      <c r="A898" s="157"/>
      <c r="B898" s="158"/>
      <c r="C898" s="158"/>
      <c r="D898" s="158"/>
      <c r="E898" s="158"/>
      <c r="F898" s="158"/>
      <c r="G898" s="158"/>
      <c r="H898" s="158"/>
      <c r="I898" s="158"/>
      <c r="J898" s="157"/>
      <c r="K898" s="157"/>
      <c r="L898" s="145"/>
      <c r="M898" s="145"/>
      <c r="N898" s="145"/>
      <c r="O898" s="145"/>
      <c r="P898" s="145"/>
      <c r="Q898" s="145"/>
      <c r="R898" s="145"/>
      <c r="S898" s="145"/>
      <c r="T898" s="145"/>
      <c r="U898" s="145"/>
      <c r="V898" s="145"/>
      <c r="W898" s="145"/>
      <c r="X898" s="145"/>
      <c r="Y898" s="145"/>
    </row>
    <row r="899" spans="1:25" ht="15">
      <c r="A899" s="157"/>
      <c r="B899" s="158"/>
      <c r="C899" s="158"/>
      <c r="D899" s="158"/>
      <c r="E899" s="158"/>
      <c r="F899" s="158"/>
      <c r="G899" s="158"/>
      <c r="H899" s="158"/>
      <c r="I899" s="158"/>
      <c r="J899" s="157"/>
      <c r="K899" s="157"/>
      <c r="L899" s="145"/>
      <c r="M899" s="145"/>
      <c r="N899" s="145"/>
      <c r="O899" s="145"/>
      <c r="P899" s="145"/>
      <c r="Q899" s="145"/>
      <c r="R899" s="145"/>
      <c r="S899" s="145"/>
      <c r="T899" s="145"/>
      <c r="U899" s="145"/>
      <c r="V899" s="145"/>
      <c r="W899" s="145"/>
      <c r="X899" s="145"/>
      <c r="Y899" s="145"/>
    </row>
    <row r="900" spans="1:25" ht="15">
      <c r="A900" s="157"/>
      <c r="B900" s="158"/>
      <c r="C900" s="158"/>
      <c r="D900" s="158"/>
      <c r="E900" s="158"/>
      <c r="F900" s="158"/>
      <c r="G900" s="158"/>
      <c r="H900" s="158"/>
      <c r="I900" s="158"/>
      <c r="J900" s="157"/>
      <c r="K900" s="157"/>
      <c r="L900" s="145"/>
      <c r="M900" s="145"/>
      <c r="N900" s="145"/>
      <c r="O900" s="145"/>
      <c r="P900" s="145"/>
      <c r="Q900" s="145"/>
      <c r="R900" s="145"/>
      <c r="S900" s="145"/>
      <c r="T900" s="145"/>
      <c r="U900" s="145"/>
      <c r="V900" s="145"/>
      <c r="W900" s="145"/>
      <c r="X900" s="145"/>
      <c r="Y900" s="145"/>
    </row>
    <row r="901" spans="1:25" ht="15">
      <c r="A901" s="157"/>
      <c r="B901" s="158"/>
      <c r="C901" s="158"/>
      <c r="D901" s="158"/>
      <c r="E901" s="158"/>
      <c r="F901" s="158"/>
      <c r="G901" s="158"/>
      <c r="H901" s="158"/>
      <c r="I901" s="158"/>
      <c r="J901" s="157"/>
      <c r="K901" s="157"/>
      <c r="L901" s="145"/>
      <c r="M901" s="145"/>
      <c r="N901" s="145"/>
      <c r="O901" s="145"/>
      <c r="P901" s="145"/>
      <c r="Q901" s="145"/>
      <c r="R901" s="145"/>
      <c r="S901" s="145"/>
      <c r="T901" s="145"/>
      <c r="U901" s="145"/>
      <c r="V901" s="145"/>
      <c r="W901" s="145"/>
      <c r="X901" s="145"/>
      <c r="Y901" s="145"/>
    </row>
    <row r="902" spans="1:25" ht="15">
      <c r="A902" s="157"/>
      <c r="B902" s="158"/>
      <c r="C902" s="158"/>
      <c r="D902" s="158"/>
      <c r="E902" s="158"/>
      <c r="F902" s="158"/>
      <c r="G902" s="158"/>
      <c r="H902" s="158"/>
      <c r="I902" s="158"/>
      <c r="J902" s="157"/>
      <c r="K902" s="157"/>
      <c r="L902" s="145"/>
      <c r="M902" s="145"/>
      <c r="N902" s="145"/>
      <c r="O902" s="145"/>
      <c r="P902" s="145"/>
      <c r="Q902" s="145"/>
      <c r="R902" s="145"/>
      <c r="S902" s="145"/>
      <c r="T902" s="145"/>
      <c r="U902" s="145"/>
      <c r="V902" s="145"/>
      <c r="W902" s="145"/>
      <c r="X902" s="145"/>
      <c r="Y902" s="145"/>
    </row>
    <row r="903" spans="1:25" ht="15">
      <c r="A903" s="157"/>
      <c r="B903" s="158"/>
      <c r="C903" s="158"/>
      <c r="D903" s="158"/>
      <c r="E903" s="158"/>
      <c r="F903" s="158"/>
      <c r="G903" s="158"/>
      <c r="H903" s="158"/>
      <c r="I903" s="158"/>
      <c r="J903" s="157"/>
      <c r="K903" s="157"/>
      <c r="L903" s="145"/>
      <c r="M903" s="145"/>
      <c r="N903" s="145"/>
      <c r="O903" s="145"/>
      <c r="P903" s="145"/>
      <c r="Q903" s="145"/>
      <c r="R903" s="145"/>
      <c r="S903" s="145"/>
      <c r="T903" s="145"/>
      <c r="U903" s="145"/>
      <c r="V903" s="145"/>
      <c r="W903" s="145"/>
      <c r="X903" s="145"/>
      <c r="Y903" s="145"/>
    </row>
    <row r="904" spans="1:25" ht="15">
      <c r="A904" s="157"/>
      <c r="B904" s="158"/>
      <c r="C904" s="158"/>
      <c r="D904" s="158"/>
      <c r="E904" s="158"/>
      <c r="F904" s="158"/>
      <c r="G904" s="158"/>
      <c r="H904" s="158"/>
      <c r="I904" s="158"/>
      <c r="J904" s="157"/>
      <c r="K904" s="157"/>
      <c r="L904" s="145"/>
      <c r="M904" s="145"/>
      <c r="N904" s="145"/>
      <c r="O904" s="145"/>
      <c r="P904" s="145"/>
      <c r="Q904" s="145"/>
      <c r="R904" s="145"/>
      <c r="S904" s="145"/>
      <c r="T904" s="145"/>
      <c r="U904" s="145"/>
      <c r="V904" s="145"/>
      <c r="W904" s="145"/>
      <c r="X904" s="145"/>
      <c r="Y904" s="145"/>
    </row>
    <row r="905" spans="1:25" ht="15">
      <c r="A905" s="157"/>
      <c r="B905" s="158"/>
      <c r="C905" s="158"/>
      <c r="D905" s="158"/>
      <c r="E905" s="158"/>
      <c r="F905" s="158"/>
      <c r="G905" s="158"/>
      <c r="H905" s="158"/>
      <c r="I905" s="158"/>
      <c r="J905" s="157"/>
      <c r="K905" s="157"/>
      <c r="L905" s="145"/>
      <c r="M905" s="145"/>
      <c r="N905" s="145"/>
      <c r="O905" s="145"/>
      <c r="P905" s="145"/>
      <c r="Q905" s="145"/>
      <c r="R905" s="145"/>
      <c r="S905" s="145"/>
      <c r="T905" s="145"/>
      <c r="U905" s="145"/>
      <c r="V905" s="145"/>
      <c r="W905" s="145"/>
      <c r="X905" s="145"/>
      <c r="Y905" s="145"/>
    </row>
    <row r="906" spans="1:25" ht="15">
      <c r="A906" s="157"/>
      <c r="B906" s="158"/>
      <c r="C906" s="158"/>
      <c r="D906" s="158"/>
      <c r="E906" s="158"/>
      <c r="F906" s="158"/>
      <c r="G906" s="158"/>
      <c r="H906" s="158"/>
      <c r="I906" s="158"/>
      <c r="J906" s="157"/>
      <c r="K906" s="157"/>
      <c r="L906" s="145"/>
      <c r="M906" s="145"/>
      <c r="N906" s="145"/>
      <c r="O906" s="145"/>
      <c r="P906" s="145"/>
      <c r="Q906" s="145"/>
      <c r="R906" s="145"/>
      <c r="S906" s="145"/>
      <c r="T906" s="145"/>
      <c r="U906" s="145"/>
      <c r="V906" s="145"/>
      <c r="W906" s="145"/>
      <c r="X906" s="145"/>
      <c r="Y906" s="145"/>
    </row>
    <row r="907" spans="1:25" ht="15">
      <c r="A907" s="157"/>
      <c r="B907" s="158"/>
      <c r="C907" s="158"/>
      <c r="D907" s="158"/>
      <c r="E907" s="158"/>
      <c r="F907" s="158"/>
      <c r="G907" s="158"/>
      <c r="H907" s="158"/>
      <c r="I907" s="158"/>
      <c r="J907" s="157"/>
      <c r="K907" s="157"/>
      <c r="L907" s="145"/>
      <c r="M907" s="145"/>
      <c r="N907" s="145"/>
      <c r="O907" s="145"/>
      <c r="P907" s="145"/>
      <c r="Q907" s="145"/>
      <c r="R907" s="145"/>
      <c r="S907" s="145"/>
      <c r="T907" s="145"/>
      <c r="U907" s="145"/>
      <c r="V907" s="145"/>
      <c r="W907" s="145"/>
      <c r="X907" s="145"/>
      <c r="Y907" s="145"/>
    </row>
    <row r="908" spans="1:25" ht="15">
      <c r="A908" s="157"/>
      <c r="B908" s="158"/>
      <c r="C908" s="158"/>
      <c r="D908" s="158"/>
      <c r="E908" s="158"/>
      <c r="F908" s="158"/>
      <c r="G908" s="158"/>
      <c r="H908" s="158"/>
      <c r="I908" s="158"/>
      <c r="J908" s="157"/>
      <c r="K908" s="157"/>
      <c r="L908" s="145"/>
      <c r="M908" s="145"/>
      <c r="N908" s="145"/>
      <c r="O908" s="145"/>
      <c r="P908" s="145"/>
      <c r="Q908" s="145"/>
      <c r="R908" s="145"/>
      <c r="S908" s="145"/>
      <c r="T908" s="145"/>
      <c r="U908" s="145"/>
      <c r="V908" s="145"/>
      <c r="W908" s="145"/>
      <c r="X908" s="145"/>
      <c r="Y908" s="145"/>
    </row>
    <row r="909" spans="1:25" ht="15">
      <c r="A909" s="157"/>
      <c r="B909" s="158"/>
      <c r="C909" s="158"/>
      <c r="D909" s="158"/>
      <c r="E909" s="158"/>
      <c r="F909" s="158"/>
      <c r="G909" s="158"/>
      <c r="H909" s="158"/>
      <c r="I909" s="158"/>
      <c r="J909" s="157"/>
      <c r="K909" s="157"/>
      <c r="L909" s="145"/>
      <c r="M909" s="145"/>
      <c r="N909" s="145"/>
      <c r="O909" s="145"/>
      <c r="P909" s="145"/>
      <c r="Q909" s="145"/>
      <c r="R909" s="145"/>
      <c r="S909" s="145"/>
      <c r="T909" s="145"/>
      <c r="U909" s="145"/>
      <c r="V909" s="145"/>
      <c r="W909" s="145"/>
      <c r="X909" s="145"/>
      <c r="Y909" s="145"/>
    </row>
    <row r="910" spans="1:25" ht="15">
      <c r="A910" s="157"/>
      <c r="B910" s="158"/>
      <c r="C910" s="158"/>
      <c r="D910" s="158"/>
      <c r="E910" s="158"/>
      <c r="F910" s="158"/>
      <c r="G910" s="158"/>
      <c r="H910" s="158"/>
      <c r="I910" s="158"/>
      <c r="J910" s="157"/>
      <c r="K910" s="157"/>
      <c r="L910" s="145"/>
      <c r="M910" s="145"/>
      <c r="N910" s="145"/>
      <c r="O910" s="145"/>
      <c r="P910" s="145"/>
      <c r="Q910" s="145"/>
      <c r="R910" s="145"/>
      <c r="S910" s="145"/>
      <c r="T910" s="145"/>
      <c r="U910" s="145"/>
      <c r="V910" s="145"/>
      <c r="W910" s="145"/>
      <c r="X910" s="145"/>
      <c r="Y910" s="145"/>
    </row>
    <row r="911" spans="1:25" ht="15">
      <c r="A911" s="157"/>
      <c r="B911" s="158"/>
      <c r="C911" s="158"/>
      <c r="D911" s="158"/>
      <c r="E911" s="158"/>
      <c r="F911" s="158"/>
      <c r="G911" s="158"/>
      <c r="H911" s="158"/>
      <c r="I911" s="158"/>
      <c r="J911" s="157"/>
      <c r="K911" s="157"/>
      <c r="L911" s="145"/>
      <c r="M911" s="145"/>
      <c r="N911" s="145"/>
      <c r="O911" s="145"/>
      <c r="P911" s="145"/>
      <c r="Q911" s="145"/>
      <c r="R911" s="145"/>
      <c r="S911" s="145"/>
      <c r="T911" s="145"/>
      <c r="U911" s="145"/>
      <c r="V911" s="145"/>
      <c r="W911" s="145"/>
      <c r="X911" s="145"/>
      <c r="Y911" s="145"/>
    </row>
    <row r="912" spans="1:25" ht="15">
      <c r="A912" s="157"/>
      <c r="B912" s="158"/>
      <c r="C912" s="158"/>
      <c r="D912" s="158"/>
      <c r="E912" s="158"/>
      <c r="F912" s="158"/>
      <c r="G912" s="158"/>
      <c r="H912" s="158"/>
      <c r="I912" s="158"/>
      <c r="J912" s="157"/>
      <c r="K912" s="157"/>
      <c r="L912" s="145"/>
      <c r="M912" s="145"/>
      <c r="N912" s="145"/>
      <c r="O912" s="145"/>
      <c r="P912" s="145"/>
      <c r="Q912" s="145"/>
      <c r="R912" s="145"/>
      <c r="S912" s="145"/>
      <c r="T912" s="145"/>
      <c r="U912" s="145"/>
      <c r="V912" s="145"/>
      <c r="W912" s="145"/>
      <c r="X912" s="145"/>
      <c r="Y912" s="145"/>
    </row>
    <row r="913" spans="1:25" ht="15">
      <c r="A913" s="157"/>
      <c r="B913" s="158"/>
      <c r="C913" s="158"/>
      <c r="D913" s="158"/>
      <c r="E913" s="158"/>
      <c r="F913" s="158"/>
      <c r="G913" s="158"/>
      <c r="H913" s="158"/>
      <c r="I913" s="158"/>
      <c r="J913" s="157"/>
      <c r="K913" s="157"/>
      <c r="L913" s="145"/>
      <c r="M913" s="145"/>
      <c r="N913" s="145"/>
      <c r="O913" s="145"/>
      <c r="P913" s="145"/>
      <c r="Q913" s="145"/>
      <c r="R913" s="145"/>
      <c r="S913" s="145"/>
      <c r="T913" s="145"/>
      <c r="U913" s="145"/>
      <c r="V913" s="145"/>
      <c r="W913" s="145"/>
      <c r="X913" s="145"/>
      <c r="Y913" s="145"/>
    </row>
    <row r="914" spans="1:25" ht="15">
      <c r="A914" s="157"/>
      <c r="B914" s="158"/>
      <c r="C914" s="158"/>
      <c r="D914" s="158"/>
      <c r="E914" s="158"/>
      <c r="F914" s="158"/>
      <c r="G914" s="158"/>
      <c r="H914" s="158"/>
      <c r="I914" s="158"/>
      <c r="J914" s="157"/>
      <c r="K914" s="157"/>
      <c r="L914" s="145"/>
      <c r="M914" s="145"/>
      <c r="N914" s="145"/>
      <c r="O914" s="145"/>
      <c r="P914" s="145"/>
      <c r="Q914" s="145"/>
      <c r="R914" s="145"/>
      <c r="S914" s="145"/>
      <c r="T914" s="145"/>
      <c r="U914" s="145"/>
      <c r="V914" s="145"/>
      <c r="W914" s="145"/>
      <c r="X914" s="145"/>
      <c r="Y914" s="145"/>
    </row>
    <row r="915" spans="1:25" ht="15">
      <c r="A915" s="157"/>
      <c r="B915" s="158"/>
      <c r="C915" s="158"/>
      <c r="D915" s="158"/>
      <c r="E915" s="158"/>
      <c r="F915" s="158"/>
      <c r="G915" s="158"/>
      <c r="H915" s="158"/>
      <c r="I915" s="158"/>
      <c r="J915" s="157"/>
      <c r="K915" s="157"/>
      <c r="L915" s="145"/>
      <c r="M915" s="145"/>
      <c r="N915" s="145"/>
      <c r="O915" s="145"/>
      <c r="P915" s="145"/>
      <c r="Q915" s="145"/>
      <c r="R915" s="145"/>
      <c r="S915" s="145"/>
      <c r="T915" s="145"/>
      <c r="U915" s="145"/>
      <c r="V915" s="145"/>
      <c r="W915" s="145"/>
      <c r="X915" s="145"/>
      <c r="Y915" s="145"/>
    </row>
    <row r="916" spans="1:25" ht="15">
      <c r="A916" s="157"/>
      <c r="B916" s="158"/>
      <c r="C916" s="158"/>
      <c r="D916" s="158"/>
      <c r="E916" s="158"/>
      <c r="F916" s="158"/>
      <c r="G916" s="158"/>
      <c r="H916" s="158"/>
      <c r="I916" s="158"/>
      <c r="J916" s="157"/>
      <c r="K916" s="157"/>
      <c r="L916" s="145"/>
      <c r="M916" s="145"/>
      <c r="N916" s="145"/>
      <c r="O916" s="145"/>
      <c r="P916" s="145"/>
      <c r="Q916" s="145"/>
      <c r="R916" s="145"/>
      <c r="S916" s="145"/>
      <c r="T916" s="145"/>
      <c r="U916" s="145"/>
      <c r="V916" s="145"/>
      <c r="W916" s="145"/>
      <c r="X916" s="145"/>
      <c r="Y916" s="145"/>
    </row>
    <row r="917" spans="1:25" ht="15">
      <c r="A917" s="157"/>
      <c r="B917" s="158"/>
      <c r="C917" s="158"/>
      <c r="D917" s="158"/>
      <c r="E917" s="158"/>
      <c r="F917" s="158"/>
      <c r="G917" s="158"/>
      <c r="H917" s="158"/>
      <c r="I917" s="158"/>
      <c r="J917" s="157"/>
      <c r="K917" s="157"/>
      <c r="L917" s="145"/>
      <c r="M917" s="145"/>
      <c r="N917" s="145"/>
      <c r="O917" s="145"/>
      <c r="P917" s="145"/>
      <c r="Q917" s="145"/>
      <c r="R917" s="145"/>
      <c r="S917" s="145"/>
      <c r="T917" s="145"/>
      <c r="U917" s="145"/>
      <c r="V917" s="145"/>
      <c r="W917" s="145"/>
      <c r="X917" s="145"/>
      <c r="Y917" s="145"/>
    </row>
    <row r="918" spans="1:25" ht="15">
      <c r="A918" s="157"/>
      <c r="B918" s="158"/>
      <c r="C918" s="158"/>
      <c r="D918" s="158"/>
      <c r="E918" s="158"/>
      <c r="F918" s="158"/>
      <c r="G918" s="158"/>
      <c r="H918" s="158"/>
      <c r="I918" s="158"/>
      <c r="J918" s="157"/>
      <c r="K918" s="157"/>
      <c r="L918" s="145"/>
      <c r="M918" s="145"/>
      <c r="N918" s="145"/>
      <c r="O918" s="145"/>
      <c r="P918" s="145"/>
      <c r="Q918" s="145"/>
      <c r="R918" s="145"/>
      <c r="S918" s="145"/>
      <c r="T918" s="145"/>
      <c r="U918" s="145"/>
      <c r="V918" s="145"/>
      <c r="W918" s="145"/>
      <c r="X918" s="145"/>
      <c r="Y918" s="145"/>
    </row>
    <row r="919" spans="1:25" ht="15">
      <c r="A919" s="157"/>
      <c r="B919" s="158"/>
      <c r="C919" s="158"/>
      <c r="D919" s="158"/>
      <c r="E919" s="158"/>
      <c r="F919" s="158"/>
      <c r="G919" s="158"/>
      <c r="H919" s="158"/>
      <c r="I919" s="158"/>
      <c r="J919" s="157"/>
      <c r="K919" s="157"/>
      <c r="L919" s="145"/>
      <c r="M919" s="145"/>
      <c r="N919" s="145"/>
      <c r="O919" s="145"/>
      <c r="P919" s="145"/>
      <c r="Q919" s="145"/>
      <c r="R919" s="145"/>
      <c r="S919" s="145"/>
      <c r="T919" s="145"/>
      <c r="U919" s="145"/>
      <c r="V919" s="145"/>
      <c r="W919" s="145"/>
      <c r="X919" s="145"/>
      <c r="Y919" s="145"/>
    </row>
    <row r="920" spans="1:25" ht="15">
      <c r="A920" s="157"/>
      <c r="B920" s="158"/>
      <c r="C920" s="158"/>
      <c r="D920" s="158"/>
      <c r="E920" s="158"/>
      <c r="F920" s="158"/>
      <c r="G920" s="158"/>
      <c r="H920" s="158"/>
      <c r="I920" s="158"/>
      <c r="J920" s="157"/>
      <c r="K920" s="157"/>
      <c r="L920" s="145"/>
      <c r="M920" s="145"/>
      <c r="N920" s="145"/>
      <c r="O920" s="145"/>
      <c r="P920" s="145"/>
      <c r="Q920" s="145"/>
      <c r="R920" s="145"/>
      <c r="S920" s="145"/>
      <c r="T920" s="145"/>
      <c r="U920" s="145"/>
      <c r="V920" s="145"/>
      <c r="W920" s="145"/>
      <c r="X920" s="145"/>
      <c r="Y920" s="145"/>
    </row>
    <row r="921" spans="1:25" ht="15">
      <c r="A921" s="157"/>
      <c r="B921" s="158"/>
      <c r="C921" s="158"/>
      <c r="D921" s="158"/>
      <c r="E921" s="158"/>
      <c r="F921" s="158"/>
      <c r="G921" s="158"/>
      <c r="H921" s="158"/>
      <c r="I921" s="158"/>
      <c r="J921" s="157"/>
      <c r="K921" s="157"/>
      <c r="L921" s="145"/>
      <c r="M921" s="145"/>
      <c r="N921" s="145"/>
      <c r="O921" s="145"/>
      <c r="P921" s="145"/>
      <c r="Q921" s="145"/>
      <c r="R921" s="145"/>
      <c r="S921" s="145"/>
      <c r="T921" s="145"/>
      <c r="U921" s="145"/>
      <c r="V921" s="145"/>
      <c r="W921" s="145"/>
      <c r="X921" s="145"/>
      <c r="Y921" s="145"/>
    </row>
    <row r="922" spans="1:25" ht="15">
      <c r="A922" s="157"/>
      <c r="B922" s="158"/>
      <c r="C922" s="158"/>
      <c r="D922" s="158"/>
      <c r="E922" s="158"/>
      <c r="F922" s="158"/>
      <c r="G922" s="158"/>
      <c r="H922" s="158"/>
      <c r="I922" s="158"/>
      <c r="J922" s="157"/>
      <c r="K922" s="157"/>
      <c r="L922" s="145"/>
      <c r="M922" s="145"/>
      <c r="N922" s="145"/>
      <c r="O922" s="145"/>
      <c r="P922" s="145"/>
      <c r="Q922" s="145"/>
      <c r="R922" s="145"/>
      <c r="S922" s="145"/>
      <c r="T922" s="145"/>
      <c r="U922" s="145"/>
      <c r="V922" s="145"/>
      <c r="W922" s="145"/>
      <c r="X922" s="145"/>
      <c r="Y922" s="145"/>
    </row>
    <row r="923" spans="1:25" ht="15">
      <c r="A923" s="157"/>
      <c r="B923" s="158"/>
      <c r="C923" s="158"/>
      <c r="D923" s="158"/>
      <c r="E923" s="158"/>
      <c r="F923" s="158"/>
      <c r="G923" s="158"/>
      <c r="H923" s="158"/>
      <c r="I923" s="158"/>
      <c r="J923" s="157"/>
      <c r="K923" s="157"/>
      <c r="L923" s="145"/>
      <c r="M923" s="145"/>
      <c r="N923" s="145"/>
      <c r="O923" s="145"/>
      <c r="P923" s="145"/>
      <c r="Q923" s="145"/>
      <c r="R923" s="145"/>
      <c r="S923" s="145"/>
      <c r="T923" s="145"/>
      <c r="U923" s="145"/>
      <c r="V923" s="145"/>
      <c r="W923" s="145"/>
      <c r="X923" s="145"/>
      <c r="Y923" s="145"/>
    </row>
    <row r="924" spans="1:25" ht="15">
      <c r="A924" s="157"/>
      <c r="B924" s="158"/>
      <c r="C924" s="158"/>
      <c r="D924" s="158"/>
      <c r="E924" s="158"/>
      <c r="F924" s="158"/>
      <c r="G924" s="158"/>
      <c r="H924" s="158"/>
      <c r="I924" s="158"/>
      <c r="J924" s="157"/>
      <c r="K924" s="157"/>
      <c r="L924" s="145"/>
      <c r="M924" s="145"/>
      <c r="N924" s="145"/>
      <c r="O924" s="145"/>
      <c r="P924" s="145"/>
      <c r="Q924" s="145"/>
      <c r="R924" s="145"/>
      <c r="S924" s="145"/>
      <c r="T924" s="145"/>
      <c r="U924" s="145"/>
      <c r="V924" s="145"/>
      <c r="W924" s="145"/>
      <c r="X924" s="145"/>
      <c r="Y924" s="145"/>
    </row>
    <row r="925" spans="1:25" ht="15">
      <c r="A925" s="157"/>
      <c r="B925" s="158"/>
      <c r="C925" s="158"/>
      <c r="D925" s="158"/>
      <c r="E925" s="158"/>
      <c r="F925" s="158"/>
      <c r="G925" s="158"/>
      <c r="H925" s="158"/>
      <c r="I925" s="158"/>
      <c r="J925" s="157"/>
      <c r="K925" s="157"/>
      <c r="L925" s="145"/>
      <c r="M925" s="145"/>
      <c r="N925" s="145"/>
      <c r="O925" s="145"/>
      <c r="P925" s="145"/>
      <c r="Q925" s="145"/>
      <c r="R925" s="145"/>
      <c r="S925" s="145"/>
      <c r="T925" s="145"/>
      <c r="U925" s="145"/>
      <c r="V925" s="145"/>
      <c r="W925" s="145"/>
      <c r="X925" s="145"/>
      <c r="Y925" s="145"/>
    </row>
    <row r="926" spans="1:25" ht="15">
      <c r="A926" s="157"/>
      <c r="B926" s="158"/>
      <c r="C926" s="158"/>
      <c r="D926" s="158"/>
      <c r="E926" s="158"/>
      <c r="F926" s="158"/>
      <c r="G926" s="158"/>
      <c r="H926" s="158"/>
      <c r="I926" s="158"/>
      <c r="J926" s="157"/>
      <c r="K926" s="157"/>
      <c r="L926" s="145"/>
      <c r="M926" s="145"/>
      <c r="N926" s="145"/>
      <c r="O926" s="145"/>
      <c r="P926" s="145"/>
      <c r="Q926" s="145"/>
      <c r="R926" s="145"/>
      <c r="S926" s="145"/>
      <c r="T926" s="145"/>
      <c r="U926" s="145"/>
      <c r="V926" s="145"/>
      <c r="W926" s="145"/>
      <c r="X926" s="145"/>
      <c r="Y926" s="145"/>
    </row>
    <row r="927" spans="1:25" ht="15">
      <c r="A927" s="157"/>
      <c r="B927" s="158"/>
      <c r="C927" s="158"/>
      <c r="D927" s="158"/>
      <c r="E927" s="158"/>
      <c r="F927" s="158"/>
      <c r="G927" s="158"/>
      <c r="H927" s="158"/>
      <c r="I927" s="158"/>
      <c r="J927" s="157"/>
      <c r="K927" s="157"/>
      <c r="L927" s="145"/>
      <c r="M927" s="145"/>
      <c r="N927" s="145"/>
      <c r="O927" s="145"/>
      <c r="P927" s="145"/>
      <c r="Q927" s="145"/>
      <c r="R927" s="145"/>
      <c r="S927" s="145"/>
      <c r="T927" s="145"/>
      <c r="U927" s="145"/>
      <c r="V927" s="145"/>
      <c r="W927" s="145"/>
      <c r="X927" s="145"/>
      <c r="Y927" s="145"/>
    </row>
    <row r="928" spans="1:25" ht="15">
      <c r="A928" s="157"/>
      <c r="B928" s="158"/>
      <c r="C928" s="158"/>
      <c r="D928" s="158"/>
      <c r="E928" s="158"/>
      <c r="F928" s="158"/>
      <c r="G928" s="158"/>
      <c r="H928" s="158"/>
      <c r="I928" s="158"/>
      <c r="J928" s="157"/>
      <c r="K928" s="157"/>
      <c r="L928" s="145"/>
      <c r="M928" s="145"/>
      <c r="N928" s="145"/>
      <c r="O928" s="145"/>
      <c r="P928" s="145"/>
      <c r="Q928" s="145"/>
      <c r="R928" s="145"/>
      <c r="S928" s="145"/>
      <c r="T928" s="145"/>
      <c r="U928" s="145"/>
      <c r="V928" s="145"/>
      <c r="W928" s="145"/>
      <c r="X928" s="145"/>
      <c r="Y928" s="145"/>
    </row>
    <row r="929" spans="1:25" ht="15">
      <c r="A929" s="157"/>
      <c r="B929" s="158"/>
      <c r="C929" s="158"/>
      <c r="D929" s="158"/>
      <c r="E929" s="158"/>
      <c r="F929" s="158"/>
      <c r="G929" s="158"/>
      <c r="H929" s="158"/>
      <c r="I929" s="158"/>
      <c r="J929" s="157"/>
      <c r="K929" s="157"/>
      <c r="L929" s="145"/>
      <c r="M929" s="145"/>
      <c r="N929" s="145"/>
      <c r="O929" s="145"/>
      <c r="P929" s="145"/>
      <c r="Q929" s="145"/>
      <c r="R929" s="145"/>
      <c r="S929" s="145"/>
      <c r="T929" s="145"/>
      <c r="U929" s="145"/>
      <c r="V929" s="145"/>
      <c r="W929" s="145"/>
      <c r="X929" s="145"/>
      <c r="Y929" s="145"/>
    </row>
    <row r="930" spans="1:25" ht="15">
      <c r="A930" s="157"/>
      <c r="B930" s="158"/>
      <c r="C930" s="158"/>
      <c r="D930" s="158"/>
      <c r="E930" s="158"/>
      <c r="F930" s="158"/>
      <c r="G930" s="158"/>
      <c r="H930" s="158"/>
      <c r="I930" s="158"/>
      <c r="J930" s="157"/>
      <c r="K930" s="157"/>
      <c r="L930" s="145"/>
      <c r="M930" s="145"/>
      <c r="N930" s="145"/>
      <c r="O930" s="145"/>
      <c r="P930" s="145"/>
      <c r="Q930" s="145"/>
      <c r="R930" s="145"/>
      <c r="S930" s="145"/>
      <c r="T930" s="145"/>
      <c r="U930" s="145"/>
      <c r="V930" s="145"/>
      <c r="W930" s="145"/>
      <c r="X930" s="145"/>
      <c r="Y930" s="145"/>
    </row>
    <row r="931" spans="1:25" ht="15">
      <c r="A931" s="157"/>
      <c r="B931" s="158"/>
      <c r="C931" s="158"/>
      <c r="D931" s="158"/>
      <c r="E931" s="158"/>
      <c r="F931" s="158"/>
      <c r="G931" s="158"/>
      <c r="H931" s="158"/>
      <c r="I931" s="158"/>
      <c r="J931" s="157"/>
      <c r="K931" s="157"/>
      <c r="L931" s="145"/>
      <c r="M931" s="145"/>
      <c r="N931" s="145"/>
      <c r="O931" s="145"/>
      <c r="P931" s="145"/>
      <c r="Q931" s="145"/>
      <c r="R931" s="145"/>
      <c r="S931" s="145"/>
      <c r="T931" s="145"/>
      <c r="U931" s="145"/>
      <c r="V931" s="145"/>
      <c r="W931" s="145"/>
      <c r="X931" s="145"/>
      <c r="Y931" s="145"/>
    </row>
    <row r="932" spans="1:25" ht="15">
      <c r="A932" s="157"/>
      <c r="B932" s="158"/>
      <c r="C932" s="158"/>
      <c r="D932" s="158"/>
      <c r="E932" s="158"/>
      <c r="F932" s="158"/>
      <c r="G932" s="158"/>
      <c r="H932" s="158"/>
      <c r="I932" s="158"/>
      <c r="J932" s="157"/>
      <c r="K932" s="157"/>
      <c r="L932" s="145"/>
      <c r="M932" s="145"/>
      <c r="N932" s="145"/>
      <c r="O932" s="145"/>
      <c r="P932" s="145"/>
      <c r="Q932" s="145"/>
      <c r="R932" s="145"/>
      <c r="S932" s="145"/>
      <c r="T932" s="145"/>
      <c r="U932" s="145"/>
      <c r="V932" s="145"/>
      <c r="W932" s="145"/>
      <c r="X932" s="145"/>
      <c r="Y932" s="145"/>
    </row>
    <row r="933" spans="1:25" ht="15">
      <c r="A933" s="157"/>
      <c r="B933" s="158"/>
      <c r="C933" s="158"/>
      <c r="D933" s="158"/>
      <c r="E933" s="158"/>
      <c r="F933" s="158"/>
      <c r="G933" s="158"/>
      <c r="H933" s="158"/>
      <c r="I933" s="158"/>
      <c r="J933" s="157"/>
      <c r="K933" s="157"/>
      <c r="L933" s="145"/>
      <c r="M933" s="145"/>
      <c r="N933" s="145"/>
      <c r="O933" s="145"/>
      <c r="P933" s="145"/>
      <c r="Q933" s="145"/>
      <c r="R933" s="145"/>
      <c r="S933" s="145"/>
      <c r="T933" s="145"/>
      <c r="U933" s="145"/>
      <c r="V933" s="145"/>
      <c r="W933" s="145"/>
      <c r="X933" s="145"/>
      <c r="Y933" s="145"/>
    </row>
    <row r="934" spans="1:25" ht="15">
      <c r="A934" s="157"/>
      <c r="B934" s="158"/>
      <c r="C934" s="158"/>
      <c r="D934" s="158"/>
      <c r="E934" s="158"/>
      <c r="F934" s="158"/>
      <c r="G934" s="158"/>
      <c r="H934" s="158"/>
      <c r="I934" s="158"/>
      <c r="J934" s="157"/>
      <c r="K934" s="157"/>
      <c r="L934" s="145"/>
      <c r="M934" s="145"/>
      <c r="N934" s="145"/>
      <c r="O934" s="145"/>
      <c r="P934" s="145"/>
      <c r="Q934" s="145"/>
      <c r="R934" s="145"/>
      <c r="S934" s="145"/>
      <c r="T934" s="145"/>
      <c r="U934" s="145"/>
      <c r="V934" s="145"/>
      <c r="W934" s="145"/>
      <c r="X934" s="145"/>
      <c r="Y934" s="145"/>
    </row>
    <row r="935" spans="1:25" ht="15">
      <c r="A935" s="157"/>
      <c r="B935" s="158"/>
      <c r="C935" s="158"/>
      <c r="D935" s="158"/>
      <c r="E935" s="158"/>
      <c r="F935" s="158"/>
      <c r="G935" s="158"/>
      <c r="H935" s="158"/>
      <c r="I935" s="158"/>
      <c r="J935" s="157"/>
      <c r="K935" s="157"/>
      <c r="L935" s="145"/>
      <c r="M935" s="145"/>
      <c r="N935" s="145"/>
      <c r="O935" s="145"/>
      <c r="P935" s="145"/>
      <c r="Q935" s="145"/>
      <c r="R935" s="145"/>
      <c r="S935" s="145"/>
      <c r="T935" s="145"/>
      <c r="U935" s="145"/>
      <c r="V935" s="145"/>
      <c r="W935" s="145"/>
      <c r="X935" s="145"/>
      <c r="Y935" s="145"/>
    </row>
    <row r="936" spans="1:25" ht="15">
      <c r="A936" s="157"/>
      <c r="B936" s="158"/>
      <c r="C936" s="158"/>
      <c r="D936" s="158"/>
      <c r="E936" s="158"/>
      <c r="F936" s="158"/>
      <c r="G936" s="158"/>
      <c r="H936" s="158"/>
      <c r="I936" s="158"/>
      <c r="J936" s="157"/>
      <c r="K936" s="157"/>
      <c r="L936" s="145"/>
      <c r="M936" s="145"/>
      <c r="N936" s="145"/>
      <c r="O936" s="145"/>
      <c r="P936" s="145"/>
      <c r="Q936" s="145"/>
      <c r="R936" s="145"/>
      <c r="S936" s="145"/>
      <c r="T936" s="145"/>
      <c r="U936" s="145"/>
      <c r="V936" s="145"/>
      <c r="W936" s="145"/>
      <c r="X936" s="145"/>
      <c r="Y936" s="145"/>
    </row>
    <row r="937" spans="1:25" ht="15">
      <c r="A937" s="157"/>
      <c r="B937" s="158"/>
      <c r="C937" s="158"/>
      <c r="D937" s="158"/>
      <c r="E937" s="158"/>
      <c r="F937" s="158"/>
      <c r="G937" s="158"/>
      <c r="H937" s="158"/>
      <c r="I937" s="158"/>
      <c r="J937" s="157"/>
      <c r="K937" s="157"/>
      <c r="L937" s="145"/>
      <c r="M937" s="145"/>
      <c r="N937" s="145"/>
      <c r="O937" s="145"/>
      <c r="P937" s="145"/>
      <c r="Q937" s="145"/>
      <c r="R937" s="145"/>
      <c r="S937" s="145"/>
      <c r="T937" s="145"/>
      <c r="U937" s="145"/>
      <c r="V937" s="145"/>
      <c r="W937" s="145"/>
      <c r="X937" s="145"/>
      <c r="Y937" s="145"/>
    </row>
    <row r="938" spans="1:25" ht="15">
      <c r="A938" s="157"/>
      <c r="B938" s="158"/>
      <c r="C938" s="158"/>
      <c r="D938" s="158"/>
      <c r="E938" s="158"/>
      <c r="F938" s="158"/>
      <c r="G938" s="158"/>
      <c r="H938" s="158"/>
      <c r="I938" s="158"/>
      <c r="J938" s="157"/>
      <c r="K938" s="157"/>
      <c r="L938" s="145"/>
      <c r="M938" s="145"/>
      <c r="N938" s="145"/>
      <c r="O938" s="145"/>
      <c r="P938" s="145"/>
      <c r="Q938" s="145"/>
      <c r="R938" s="145"/>
      <c r="S938" s="145"/>
      <c r="T938" s="145"/>
      <c r="U938" s="145"/>
      <c r="V938" s="145"/>
      <c r="W938" s="145"/>
      <c r="X938" s="145"/>
      <c r="Y938" s="145"/>
    </row>
    <row r="939" spans="1:25" ht="15">
      <c r="A939" s="157"/>
      <c r="B939" s="158"/>
      <c r="C939" s="158"/>
      <c r="D939" s="158"/>
      <c r="E939" s="158"/>
      <c r="F939" s="158"/>
      <c r="G939" s="158"/>
      <c r="H939" s="158"/>
      <c r="I939" s="158"/>
      <c r="J939" s="157"/>
      <c r="K939" s="157"/>
      <c r="L939" s="145"/>
      <c r="M939" s="145"/>
      <c r="N939" s="145"/>
      <c r="O939" s="145"/>
      <c r="P939" s="145"/>
      <c r="Q939" s="145"/>
      <c r="R939" s="145"/>
      <c r="S939" s="145"/>
      <c r="T939" s="145"/>
      <c r="U939" s="145"/>
      <c r="V939" s="145"/>
      <c r="W939" s="145"/>
      <c r="X939" s="145"/>
      <c r="Y939" s="145"/>
    </row>
    <row r="940" spans="1:25" ht="15">
      <c r="A940" s="157"/>
      <c r="B940" s="158"/>
      <c r="C940" s="158"/>
      <c r="D940" s="158"/>
      <c r="E940" s="158"/>
      <c r="F940" s="158"/>
      <c r="G940" s="158"/>
      <c r="H940" s="158"/>
      <c r="I940" s="158"/>
      <c r="J940" s="157"/>
      <c r="K940" s="157"/>
      <c r="L940" s="145"/>
      <c r="M940" s="145"/>
      <c r="N940" s="145"/>
      <c r="O940" s="145"/>
      <c r="P940" s="145"/>
      <c r="Q940" s="145"/>
      <c r="R940" s="145"/>
      <c r="S940" s="145"/>
      <c r="T940" s="145"/>
      <c r="U940" s="145"/>
      <c r="V940" s="145"/>
      <c r="W940" s="145"/>
      <c r="X940" s="145"/>
      <c r="Y940" s="145"/>
    </row>
    <row r="941" spans="1:25" ht="15">
      <c r="A941" s="157"/>
      <c r="B941" s="158"/>
      <c r="C941" s="158"/>
      <c r="D941" s="158"/>
      <c r="E941" s="158"/>
      <c r="F941" s="158"/>
      <c r="G941" s="158"/>
      <c r="H941" s="158"/>
      <c r="I941" s="158"/>
      <c r="J941" s="157"/>
      <c r="K941" s="157"/>
      <c r="L941" s="145"/>
      <c r="M941" s="145"/>
      <c r="N941" s="145"/>
      <c r="O941" s="145"/>
      <c r="P941" s="145"/>
      <c r="Q941" s="145"/>
      <c r="R941" s="145"/>
      <c r="S941" s="145"/>
      <c r="T941" s="145"/>
      <c r="U941" s="145"/>
      <c r="V941" s="145"/>
      <c r="W941" s="145"/>
      <c r="X941" s="145"/>
      <c r="Y941" s="145"/>
    </row>
    <row r="942" spans="1:25" ht="15">
      <c r="A942" s="157"/>
      <c r="B942" s="158"/>
      <c r="C942" s="158"/>
      <c r="D942" s="158"/>
      <c r="E942" s="158"/>
      <c r="F942" s="158"/>
      <c r="G942" s="158"/>
      <c r="H942" s="158"/>
      <c r="I942" s="158"/>
      <c r="J942" s="157"/>
      <c r="K942" s="157"/>
      <c r="L942" s="145"/>
      <c r="M942" s="145"/>
      <c r="N942" s="145"/>
      <c r="O942" s="145"/>
      <c r="P942" s="145"/>
      <c r="Q942" s="145"/>
      <c r="R942" s="145"/>
      <c r="S942" s="145"/>
      <c r="T942" s="145"/>
      <c r="U942" s="145"/>
      <c r="V942" s="145"/>
      <c r="W942" s="145"/>
      <c r="X942" s="145"/>
      <c r="Y942" s="145"/>
    </row>
    <row r="943" spans="1:25" ht="15">
      <c r="A943" s="157"/>
      <c r="B943" s="158"/>
      <c r="C943" s="158"/>
      <c r="D943" s="158"/>
      <c r="E943" s="158"/>
      <c r="F943" s="158"/>
      <c r="G943" s="158"/>
      <c r="H943" s="158"/>
      <c r="I943" s="158"/>
      <c r="J943" s="157"/>
      <c r="K943" s="157"/>
      <c r="L943" s="145"/>
      <c r="M943" s="145"/>
      <c r="N943" s="145"/>
      <c r="O943" s="145"/>
      <c r="P943" s="145"/>
      <c r="Q943" s="145"/>
      <c r="R943" s="145"/>
      <c r="S943" s="145"/>
      <c r="T943" s="145"/>
      <c r="U943" s="145"/>
      <c r="V943" s="145"/>
      <c r="W943" s="145"/>
      <c r="X943" s="145"/>
      <c r="Y943" s="145"/>
    </row>
    <row r="944" spans="1:25" ht="15">
      <c r="A944" s="157"/>
      <c r="B944" s="158"/>
      <c r="C944" s="158"/>
      <c r="D944" s="158"/>
      <c r="E944" s="158"/>
      <c r="F944" s="158"/>
      <c r="G944" s="158"/>
      <c r="H944" s="158"/>
      <c r="I944" s="158"/>
      <c r="J944" s="157"/>
      <c r="K944" s="157"/>
      <c r="L944" s="145"/>
      <c r="M944" s="145"/>
      <c r="N944" s="145"/>
      <c r="O944" s="145"/>
      <c r="P944" s="145"/>
      <c r="Q944" s="145"/>
      <c r="R944" s="145"/>
      <c r="S944" s="145"/>
      <c r="T944" s="145"/>
      <c r="U944" s="145"/>
      <c r="V944" s="145"/>
      <c r="W944" s="145"/>
      <c r="X944" s="145"/>
      <c r="Y944" s="145"/>
    </row>
    <row r="945" spans="1:25" ht="15">
      <c r="A945" s="157"/>
      <c r="B945" s="158"/>
      <c r="C945" s="158"/>
      <c r="D945" s="158"/>
      <c r="E945" s="158"/>
      <c r="F945" s="158"/>
      <c r="G945" s="158"/>
      <c r="H945" s="158"/>
      <c r="I945" s="158"/>
      <c r="J945" s="157"/>
      <c r="K945" s="157"/>
      <c r="L945" s="145"/>
      <c r="M945" s="145"/>
      <c r="N945" s="145"/>
      <c r="O945" s="145"/>
      <c r="P945" s="145"/>
      <c r="Q945" s="145"/>
      <c r="R945" s="145"/>
      <c r="S945" s="145"/>
      <c r="T945" s="145"/>
      <c r="U945" s="145"/>
      <c r="V945" s="145"/>
      <c r="W945" s="145"/>
      <c r="X945" s="145"/>
      <c r="Y945" s="145"/>
    </row>
    <row r="946" spans="1:25" ht="15">
      <c r="A946" s="157"/>
      <c r="B946" s="158"/>
      <c r="C946" s="158"/>
      <c r="D946" s="158"/>
      <c r="E946" s="158"/>
      <c r="F946" s="158"/>
      <c r="G946" s="158"/>
      <c r="H946" s="158"/>
      <c r="I946" s="158"/>
      <c r="J946" s="157"/>
      <c r="K946" s="157"/>
      <c r="L946" s="145"/>
      <c r="M946" s="145"/>
      <c r="N946" s="145"/>
      <c r="O946" s="145"/>
      <c r="P946" s="145"/>
      <c r="Q946" s="145"/>
      <c r="R946" s="145"/>
      <c r="S946" s="145"/>
      <c r="T946" s="145"/>
      <c r="U946" s="145"/>
      <c r="V946" s="145"/>
      <c r="W946" s="145"/>
      <c r="X946" s="145"/>
      <c r="Y946" s="145"/>
    </row>
    <row r="947" spans="1:25" ht="15">
      <c r="A947" s="157"/>
      <c r="B947" s="158"/>
      <c r="C947" s="158"/>
      <c r="D947" s="158"/>
      <c r="E947" s="158"/>
      <c r="F947" s="158"/>
      <c r="G947" s="158"/>
      <c r="H947" s="158"/>
      <c r="I947" s="158"/>
      <c r="J947" s="157"/>
      <c r="K947" s="157"/>
      <c r="L947" s="145"/>
      <c r="M947" s="145"/>
      <c r="N947" s="145"/>
      <c r="O947" s="145"/>
      <c r="P947" s="145"/>
      <c r="Q947" s="145"/>
      <c r="R947" s="145"/>
      <c r="S947" s="145"/>
      <c r="T947" s="145"/>
      <c r="U947" s="145"/>
      <c r="V947" s="145"/>
      <c r="W947" s="145"/>
      <c r="X947" s="145"/>
      <c r="Y947" s="145"/>
    </row>
    <row r="948" spans="1:25" ht="15">
      <c r="A948" s="157"/>
      <c r="B948" s="158"/>
      <c r="C948" s="158"/>
      <c r="D948" s="158"/>
      <c r="E948" s="158"/>
      <c r="F948" s="158"/>
      <c r="G948" s="158"/>
      <c r="H948" s="158"/>
      <c r="I948" s="158"/>
      <c r="J948" s="157"/>
      <c r="K948" s="157"/>
      <c r="L948" s="145"/>
      <c r="M948" s="145"/>
      <c r="N948" s="145"/>
      <c r="O948" s="145"/>
      <c r="P948" s="145"/>
      <c r="Q948" s="145"/>
      <c r="R948" s="145"/>
      <c r="S948" s="145"/>
      <c r="T948" s="145"/>
      <c r="U948" s="145"/>
      <c r="V948" s="145"/>
      <c r="W948" s="145"/>
      <c r="X948" s="145"/>
      <c r="Y948" s="145"/>
    </row>
    <row r="949" spans="1:25" ht="15">
      <c r="A949" s="157"/>
      <c r="B949" s="158"/>
      <c r="C949" s="158"/>
      <c r="D949" s="158"/>
      <c r="E949" s="158"/>
      <c r="F949" s="158"/>
      <c r="G949" s="158"/>
      <c r="H949" s="158"/>
      <c r="I949" s="158"/>
      <c r="J949" s="157"/>
      <c r="K949" s="157"/>
      <c r="L949" s="145"/>
      <c r="M949" s="145"/>
      <c r="N949" s="145"/>
      <c r="O949" s="145"/>
      <c r="P949" s="145"/>
      <c r="Q949" s="145"/>
      <c r="R949" s="145"/>
      <c r="S949" s="145"/>
      <c r="T949" s="145"/>
      <c r="U949" s="145"/>
      <c r="V949" s="145"/>
      <c r="W949" s="145"/>
      <c r="X949" s="145"/>
      <c r="Y949" s="145"/>
    </row>
    <row r="950" spans="1:25" ht="15">
      <c r="A950" s="157"/>
      <c r="B950" s="158"/>
      <c r="C950" s="158"/>
      <c r="D950" s="158"/>
      <c r="E950" s="158"/>
      <c r="F950" s="158"/>
      <c r="G950" s="158"/>
      <c r="H950" s="158"/>
      <c r="I950" s="158"/>
      <c r="J950" s="157"/>
      <c r="K950" s="157"/>
      <c r="L950" s="145"/>
      <c r="M950" s="145"/>
      <c r="N950" s="145"/>
      <c r="O950" s="145"/>
      <c r="P950" s="145"/>
      <c r="Q950" s="145"/>
      <c r="R950" s="145"/>
      <c r="S950" s="145"/>
      <c r="T950" s="145"/>
      <c r="U950" s="145"/>
      <c r="V950" s="145"/>
      <c r="W950" s="145"/>
      <c r="X950" s="145"/>
      <c r="Y950" s="145"/>
    </row>
    <row r="951" spans="1:25" ht="15">
      <c r="A951" s="157"/>
      <c r="B951" s="158"/>
      <c r="C951" s="158"/>
      <c r="D951" s="158"/>
      <c r="E951" s="158"/>
      <c r="F951" s="158"/>
      <c r="G951" s="158"/>
      <c r="H951" s="158"/>
      <c r="I951" s="158"/>
      <c r="J951" s="157"/>
      <c r="K951" s="157"/>
      <c r="L951" s="145"/>
      <c r="M951" s="145"/>
      <c r="N951" s="145"/>
      <c r="O951" s="145"/>
      <c r="P951" s="145"/>
      <c r="Q951" s="145"/>
      <c r="R951" s="145"/>
      <c r="S951" s="145"/>
      <c r="T951" s="145"/>
      <c r="U951" s="145"/>
      <c r="V951" s="145"/>
      <c r="W951" s="145"/>
      <c r="X951" s="145"/>
      <c r="Y951" s="145"/>
    </row>
    <row r="952" spans="1:25" ht="15">
      <c r="A952" s="157"/>
      <c r="B952" s="158"/>
      <c r="C952" s="158"/>
      <c r="D952" s="158"/>
      <c r="E952" s="158"/>
      <c r="F952" s="158"/>
      <c r="G952" s="158"/>
      <c r="H952" s="158"/>
      <c r="I952" s="158"/>
      <c r="J952" s="157"/>
      <c r="K952" s="157"/>
      <c r="L952" s="145"/>
      <c r="M952" s="145"/>
      <c r="N952" s="145"/>
      <c r="O952" s="145"/>
      <c r="P952" s="145"/>
      <c r="Q952" s="145"/>
      <c r="R952" s="145"/>
      <c r="S952" s="145"/>
      <c r="T952" s="145"/>
      <c r="U952" s="145"/>
      <c r="V952" s="145"/>
      <c r="W952" s="145"/>
      <c r="X952" s="145"/>
      <c r="Y952" s="145"/>
    </row>
    <row r="953" spans="1:25" ht="15">
      <c r="A953" s="157"/>
      <c r="B953" s="158"/>
      <c r="C953" s="158"/>
      <c r="D953" s="158"/>
      <c r="E953" s="158"/>
      <c r="F953" s="158"/>
      <c r="G953" s="158"/>
      <c r="H953" s="158"/>
      <c r="I953" s="158"/>
      <c r="J953" s="157"/>
      <c r="K953" s="157"/>
      <c r="L953" s="145"/>
      <c r="M953" s="145"/>
      <c r="N953" s="145"/>
      <c r="O953" s="145"/>
      <c r="P953" s="145"/>
      <c r="Q953" s="145"/>
      <c r="R953" s="145"/>
      <c r="S953" s="145"/>
      <c r="T953" s="145"/>
      <c r="U953" s="145"/>
      <c r="V953" s="145"/>
      <c r="W953" s="145"/>
      <c r="X953" s="145"/>
      <c r="Y953" s="145"/>
    </row>
    <row r="954" spans="1:25" ht="15">
      <c r="A954" s="157"/>
      <c r="B954" s="158"/>
      <c r="C954" s="158"/>
      <c r="D954" s="158"/>
      <c r="E954" s="158"/>
      <c r="F954" s="158"/>
      <c r="G954" s="158"/>
      <c r="H954" s="158"/>
      <c r="I954" s="158"/>
      <c r="J954" s="157"/>
      <c r="K954" s="157"/>
      <c r="L954" s="145"/>
      <c r="M954" s="145"/>
      <c r="N954" s="145"/>
      <c r="O954" s="145"/>
      <c r="P954" s="145"/>
      <c r="Q954" s="145"/>
      <c r="R954" s="145"/>
      <c r="S954" s="145"/>
      <c r="T954" s="145"/>
      <c r="U954" s="145"/>
      <c r="V954" s="145"/>
      <c r="W954" s="145"/>
      <c r="X954" s="145"/>
      <c r="Y954" s="145"/>
    </row>
    <row r="955" spans="1:25" ht="15">
      <c r="A955" s="157"/>
      <c r="B955" s="158"/>
      <c r="C955" s="158"/>
      <c r="D955" s="158"/>
      <c r="E955" s="158"/>
      <c r="F955" s="158"/>
      <c r="G955" s="158"/>
      <c r="H955" s="158"/>
      <c r="I955" s="158"/>
      <c r="J955" s="157"/>
      <c r="K955" s="157"/>
      <c r="L955" s="145"/>
      <c r="M955" s="145"/>
      <c r="N955" s="145"/>
      <c r="O955" s="145"/>
      <c r="P955" s="145"/>
      <c r="Q955" s="145"/>
      <c r="R955" s="145"/>
      <c r="S955" s="145"/>
      <c r="T955" s="145"/>
      <c r="U955" s="145"/>
      <c r="V955" s="145"/>
      <c r="W955" s="145"/>
      <c r="X955" s="145"/>
      <c r="Y955" s="145"/>
    </row>
    <row r="956" spans="1:25" ht="15">
      <c r="A956" s="157"/>
      <c r="B956" s="158"/>
      <c r="C956" s="158"/>
      <c r="D956" s="158"/>
      <c r="E956" s="158"/>
      <c r="F956" s="158"/>
      <c r="G956" s="158"/>
      <c r="H956" s="158"/>
      <c r="I956" s="158"/>
      <c r="J956" s="157"/>
      <c r="K956" s="157"/>
      <c r="L956" s="145"/>
      <c r="M956" s="145"/>
      <c r="N956" s="145"/>
      <c r="O956" s="145"/>
      <c r="P956" s="145"/>
      <c r="Q956" s="145"/>
      <c r="R956" s="145"/>
      <c r="S956" s="145"/>
      <c r="T956" s="145"/>
      <c r="U956" s="145"/>
      <c r="V956" s="145"/>
      <c r="W956" s="145"/>
      <c r="X956" s="145"/>
      <c r="Y956" s="145"/>
    </row>
    <row r="957" spans="1:25" ht="15">
      <c r="A957" s="157"/>
      <c r="B957" s="158"/>
      <c r="C957" s="158"/>
      <c r="D957" s="158"/>
      <c r="E957" s="158"/>
      <c r="F957" s="158"/>
      <c r="G957" s="158"/>
      <c r="H957" s="158"/>
      <c r="I957" s="158"/>
      <c r="J957" s="157"/>
      <c r="K957" s="157"/>
      <c r="L957" s="145"/>
      <c r="M957" s="145"/>
      <c r="N957" s="145"/>
      <c r="O957" s="145"/>
      <c r="P957" s="145"/>
      <c r="Q957" s="145"/>
      <c r="R957" s="145"/>
      <c r="S957" s="145"/>
      <c r="T957" s="145"/>
      <c r="U957" s="145"/>
      <c r="V957" s="145"/>
      <c r="W957" s="145"/>
      <c r="X957" s="145"/>
      <c r="Y957" s="145"/>
    </row>
    <row r="958" spans="1:25" ht="15">
      <c r="A958" s="157"/>
      <c r="B958" s="158"/>
      <c r="C958" s="158"/>
      <c r="D958" s="158"/>
      <c r="E958" s="158"/>
      <c r="F958" s="158"/>
      <c r="G958" s="158"/>
      <c r="H958" s="158"/>
      <c r="I958" s="158"/>
      <c r="J958" s="157"/>
      <c r="K958" s="157"/>
      <c r="L958" s="145"/>
      <c r="M958" s="145"/>
      <c r="N958" s="145"/>
      <c r="O958" s="145"/>
      <c r="P958" s="145"/>
      <c r="Q958" s="145"/>
      <c r="R958" s="145"/>
      <c r="S958" s="145"/>
      <c r="T958" s="145"/>
      <c r="U958" s="145"/>
      <c r="V958" s="145"/>
      <c r="W958" s="145"/>
      <c r="X958" s="145"/>
      <c r="Y958" s="145"/>
    </row>
    <row r="959" spans="1:25" ht="15">
      <c r="A959" s="157"/>
      <c r="B959" s="158"/>
      <c r="C959" s="158"/>
      <c r="D959" s="158"/>
      <c r="E959" s="158"/>
      <c r="F959" s="158"/>
      <c r="G959" s="158"/>
      <c r="H959" s="158"/>
      <c r="I959" s="158"/>
      <c r="J959" s="157"/>
      <c r="K959" s="157"/>
      <c r="L959" s="145"/>
      <c r="M959" s="145"/>
      <c r="N959" s="145"/>
      <c r="O959" s="145"/>
      <c r="P959" s="145"/>
      <c r="Q959" s="145"/>
      <c r="R959" s="145"/>
      <c r="S959" s="145"/>
      <c r="T959" s="145"/>
      <c r="U959" s="145"/>
      <c r="V959" s="145"/>
      <c r="W959" s="145"/>
      <c r="X959" s="145"/>
      <c r="Y959" s="145"/>
    </row>
    <row r="960" spans="1:25" ht="15">
      <c r="A960" s="157"/>
      <c r="B960" s="158"/>
      <c r="C960" s="158"/>
      <c r="D960" s="158"/>
      <c r="E960" s="158"/>
      <c r="F960" s="158"/>
      <c r="G960" s="158"/>
      <c r="H960" s="158"/>
      <c r="I960" s="158"/>
      <c r="J960" s="157"/>
      <c r="K960" s="157"/>
      <c r="L960" s="145"/>
      <c r="M960" s="145"/>
      <c r="N960" s="145"/>
      <c r="O960" s="145"/>
      <c r="P960" s="145"/>
      <c r="Q960" s="145"/>
      <c r="R960" s="145"/>
      <c r="S960" s="145"/>
      <c r="T960" s="145"/>
      <c r="U960" s="145"/>
      <c r="V960" s="145"/>
      <c r="W960" s="145"/>
      <c r="X960" s="145"/>
      <c r="Y960" s="145"/>
    </row>
    <row r="961" spans="1:25" ht="15">
      <c r="A961" s="157"/>
      <c r="B961" s="158"/>
      <c r="C961" s="158"/>
      <c r="D961" s="158"/>
      <c r="E961" s="158"/>
      <c r="F961" s="158"/>
      <c r="G961" s="158"/>
      <c r="H961" s="158"/>
      <c r="I961" s="158"/>
      <c r="J961" s="157"/>
      <c r="K961" s="157"/>
      <c r="L961" s="145"/>
      <c r="M961" s="145"/>
      <c r="N961" s="145"/>
      <c r="O961" s="145"/>
      <c r="P961" s="145"/>
      <c r="Q961" s="145"/>
      <c r="R961" s="145"/>
      <c r="S961" s="145"/>
      <c r="T961" s="145"/>
      <c r="U961" s="145"/>
      <c r="V961" s="145"/>
      <c r="W961" s="145"/>
      <c r="X961" s="145"/>
      <c r="Y961" s="145"/>
    </row>
    <row r="962" spans="1:25" ht="15">
      <c r="A962" s="157"/>
      <c r="B962" s="158"/>
      <c r="C962" s="158"/>
      <c r="D962" s="158"/>
      <c r="E962" s="158"/>
      <c r="F962" s="158"/>
      <c r="G962" s="158"/>
      <c r="H962" s="158"/>
      <c r="I962" s="158"/>
      <c r="J962" s="157"/>
      <c r="K962" s="157"/>
      <c r="L962" s="145"/>
      <c r="M962" s="145"/>
      <c r="N962" s="145"/>
      <c r="O962" s="145"/>
      <c r="P962" s="145"/>
      <c r="Q962" s="145"/>
      <c r="R962" s="145"/>
      <c r="S962" s="145"/>
      <c r="T962" s="145"/>
      <c r="U962" s="145"/>
      <c r="V962" s="145"/>
      <c r="W962" s="145"/>
      <c r="X962" s="145"/>
      <c r="Y962" s="145"/>
    </row>
    <row r="963" spans="1:25" ht="15">
      <c r="A963" s="157"/>
      <c r="B963" s="158"/>
      <c r="C963" s="158"/>
      <c r="D963" s="158"/>
      <c r="E963" s="158"/>
      <c r="F963" s="158"/>
      <c r="G963" s="158"/>
      <c r="H963" s="158"/>
      <c r="I963" s="158"/>
      <c r="J963" s="157"/>
      <c r="K963" s="157"/>
      <c r="L963" s="145"/>
      <c r="M963" s="145"/>
      <c r="N963" s="145"/>
      <c r="O963" s="145"/>
      <c r="P963" s="145"/>
      <c r="Q963" s="145"/>
      <c r="R963" s="145"/>
      <c r="S963" s="145"/>
      <c r="T963" s="145"/>
      <c r="U963" s="145"/>
      <c r="V963" s="145"/>
      <c r="W963" s="145"/>
      <c r="X963" s="145"/>
      <c r="Y963" s="145"/>
    </row>
    <row r="964" spans="1:25" ht="15">
      <c r="A964" s="157"/>
      <c r="B964" s="158"/>
      <c r="C964" s="158"/>
      <c r="D964" s="158"/>
      <c r="E964" s="158"/>
      <c r="F964" s="158"/>
      <c r="G964" s="158"/>
      <c r="H964" s="158"/>
      <c r="I964" s="158"/>
      <c r="J964" s="157"/>
      <c r="K964" s="157"/>
      <c r="L964" s="145"/>
      <c r="M964" s="145"/>
      <c r="N964" s="145"/>
      <c r="O964" s="145"/>
      <c r="P964" s="145"/>
      <c r="Q964" s="145"/>
      <c r="R964" s="145"/>
      <c r="S964" s="145"/>
      <c r="T964" s="145"/>
      <c r="U964" s="145"/>
      <c r="V964" s="145"/>
      <c r="W964" s="145"/>
      <c r="X964" s="145"/>
      <c r="Y964" s="145"/>
    </row>
    <row r="965" spans="1:25" ht="15">
      <c r="A965" s="157"/>
      <c r="B965" s="158"/>
      <c r="C965" s="158"/>
      <c r="D965" s="158"/>
      <c r="E965" s="158"/>
      <c r="F965" s="158"/>
      <c r="G965" s="158"/>
      <c r="H965" s="158"/>
      <c r="I965" s="158"/>
      <c r="J965" s="157"/>
      <c r="K965" s="157"/>
      <c r="L965" s="145"/>
      <c r="M965" s="145"/>
      <c r="N965" s="145"/>
      <c r="O965" s="145"/>
      <c r="P965" s="145"/>
      <c r="Q965" s="145"/>
      <c r="R965" s="145"/>
      <c r="S965" s="145"/>
      <c r="T965" s="145"/>
      <c r="U965" s="145"/>
      <c r="V965" s="145"/>
      <c r="W965" s="145"/>
      <c r="X965" s="145"/>
      <c r="Y965" s="145"/>
    </row>
    <row r="966" spans="1:25" ht="15">
      <c r="A966" s="157"/>
      <c r="B966" s="158"/>
      <c r="C966" s="158"/>
      <c r="D966" s="158"/>
      <c r="E966" s="158"/>
      <c r="F966" s="158"/>
      <c r="G966" s="158"/>
      <c r="H966" s="158"/>
      <c r="I966" s="158"/>
      <c r="J966" s="157"/>
      <c r="K966" s="157"/>
      <c r="L966" s="145"/>
      <c r="M966" s="145"/>
      <c r="N966" s="145"/>
      <c r="O966" s="145"/>
      <c r="P966" s="145"/>
      <c r="Q966" s="145"/>
      <c r="R966" s="145"/>
      <c r="S966" s="145"/>
      <c r="T966" s="145"/>
      <c r="U966" s="145"/>
      <c r="V966" s="145"/>
      <c r="W966" s="145"/>
      <c r="X966" s="145"/>
      <c r="Y966" s="145"/>
    </row>
    <row r="967" spans="1:25" ht="15">
      <c r="A967" s="157"/>
      <c r="B967" s="158"/>
      <c r="C967" s="158"/>
      <c r="D967" s="158"/>
      <c r="E967" s="158"/>
      <c r="F967" s="158"/>
      <c r="G967" s="158"/>
      <c r="H967" s="158"/>
      <c r="I967" s="158"/>
      <c r="J967" s="157"/>
      <c r="K967" s="157"/>
      <c r="L967" s="145"/>
      <c r="M967" s="145"/>
      <c r="N967" s="145"/>
      <c r="O967" s="145"/>
      <c r="P967" s="145"/>
      <c r="Q967" s="145"/>
      <c r="R967" s="145"/>
      <c r="S967" s="145"/>
      <c r="T967" s="145"/>
      <c r="U967" s="145"/>
      <c r="V967" s="145"/>
      <c r="W967" s="145"/>
      <c r="X967" s="145"/>
      <c r="Y967" s="145"/>
    </row>
    <row r="968" spans="1:25" ht="15">
      <c r="A968" s="157"/>
      <c r="B968" s="158"/>
      <c r="C968" s="158"/>
      <c r="D968" s="158"/>
      <c r="E968" s="158"/>
      <c r="F968" s="158"/>
      <c r="G968" s="158"/>
      <c r="H968" s="158"/>
      <c r="I968" s="158"/>
      <c r="J968" s="157"/>
      <c r="K968" s="157"/>
      <c r="L968" s="145"/>
      <c r="M968" s="145"/>
      <c r="N968" s="145"/>
      <c r="O968" s="145"/>
      <c r="P968" s="145"/>
      <c r="Q968" s="145"/>
      <c r="R968" s="145"/>
      <c r="S968" s="145"/>
      <c r="T968" s="145"/>
      <c r="U968" s="145"/>
      <c r="V968" s="145"/>
      <c r="W968" s="145"/>
      <c r="X968" s="145"/>
      <c r="Y968" s="145"/>
    </row>
    <row r="969" spans="1:25" ht="15">
      <c r="A969" s="157"/>
      <c r="B969" s="158"/>
      <c r="C969" s="158"/>
      <c r="D969" s="158"/>
      <c r="E969" s="158"/>
      <c r="F969" s="158"/>
      <c r="G969" s="158"/>
      <c r="H969" s="158"/>
      <c r="I969" s="158"/>
      <c r="J969" s="157"/>
      <c r="K969" s="157"/>
      <c r="L969" s="145"/>
      <c r="M969" s="145"/>
      <c r="N969" s="145"/>
      <c r="O969" s="145"/>
      <c r="P969" s="145"/>
      <c r="Q969" s="145"/>
      <c r="R969" s="145"/>
      <c r="S969" s="145"/>
      <c r="T969" s="145"/>
      <c r="U969" s="145"/>
      <c r="V969" s="145"/>
      <c r="W969" s="145"/>
      <c r="X969" s="145"/>
      <c r="Y969" s="145"/>
    </row>
    <row r="970" spans="1:25" ht="15">
      <c r="A970" s="157"/>
      <c r="B970" s="158"/>
      <c r="C970" s="158"/>
      <c r="D970" s="158"/>
      <c r="E970" s="158"/>
      <c r="F970" s="158"/>
      <c r="G970" s="158"/>
      <c r="H970" s="158"/>
      <c r="I970" s="158"/>
      <c r="J970" s="157"/>
      <c r="K970" s="157"/>
      <c r="L970" s="145"/>
      <c r="M970" s="145"/>
      <c r="N970" s="145"/>
      <c r="O970" s="145"/>
      <c r="P970" s="145"/>
      <c r="Q970" s="145"/>
      <c r="R970" s="145"/>
      <c r="S970" s="145"/>
      <c r="T970" s="145"/>
      <c r="U970" s="145"/>
      <c r="V970" s="145"/>
      <c r="W970" s="145"/>
      <c r="X970" s="145"/>
      <c r="Y970" s="145"/>
    </row>
    <row r="971" spans="1:25" ht="15">
      <c r="A971" s="157"/>
      <c r="B971" s="158"/>
      <c r="C971" s="158"/>
      <c r="D971" s="158"/>
      <c r="E971" s="158"/>
      <c r="F971" s="158"/>
      <c r="G971" s="158"/>
      <c r="H971" s="158"/>
      <c r="I971" s="158"/>
      <c r="J971" s="157"/>
      <c r="K971" s="157"/>
      <c r="L971" s="145"/>
      <c r="M971" s="145"/>
      <c r="N971" s="145"/>
      <c r="O971" s="145"/>
      <c r="P971" s="145"/>
      <c r="Q971" s="145"/>
      <c r="R971" s="145"/>
      <c r="S971" s="145"/>
      <c r="T971" s="145"/>
      <c r="U971" s="145"/>
      <c r="V971" s="145"/>
      <c r="W971" s="145"/>
      <c r="X971" s="145"/>
      <c r="Y971" s="145"/>
    </row>
    <row r="972" spans="1:25" ht="15">
      <c r="A972" s="157"/>
      <c r="B972" s="158"/>
      <c r="C972" s="158"/>
      <c r="D972" s="158"/>
      <c r="E972" s="158"/>
      <c r="F972" s="158"/>
      <c r="G972" s="158"/>
      <c r="H972" s="158"/>
      <c r="I972" s="158"/>
      <c r="J972" s="157"/>
      <c r="K972" s="157"/>
      <c r="L972" s="145"/>
      <c r="M972" s="145"/>
      <c r="N972" s="145"/>
      <c r="O972" s="145"/>
      <c r="P972" s="145"/>
      <c r="Q972" s="145"/>
      <c r="R972" s="145"/>
      <c r="S972" s="145"/>
      <c r="T972" s="145"/>
      <c r="U972" s="145"/>
      <c r="V972" s="145"/>
      <c r="W972" s="145"/>
      <c r="X972" s="145"/>
      <c r="Y972" s="145"/>
    </row>
    <row r="973" spans="1:25" ht="15">
      <c r="A973" s="157"/>
      <c r="B973" s="158"/>
      <c r="C973" s="158"/>
      <c r="D973" s="158"/>
      <c r="E973" s="158"/>
      <c r="F973" s="158"/>
      <c r="G973" s="158"/>
      <c r="H973" s="158"/>
      <c r="I973" s="158"/>
      <c r="J973" s="157"/>
      <c r="K973" s="157"/>
      <c r="L973" s="145"/>
      <c r="M973" s="145"/>
      <c r="N973" s="145"/>
      <c r="O973" s="145"/>
      <c r="P973" s="145"/>
      <c r="Q973" s="145"/>
      <c r="R973" s="145"/>
      <c r="S973" s="145"/>
      <c r="T973" s="145"/>
      <c r="U973" s="145"/>
      <c r="V973" s="145"/>
      <c r="W973" s="145"/>
      <c r="X973" s="145"/>
      <c r="Y973" s="145"/>
    </row>
    <row r="974" spans="1:25" ht="15">
      <c r="A974" s="157"/>
      <c r="B974" s="158"/>
      <c r="C974" s="158"/>
      <c r="D974" s="158"/>
      <c r="E974" s="158"/>
      <c r="F974" s="158"/>
      <c r="G974" s="158"/>
      <c r="H974" s="158"/>
      <c r="I974" s="158"/>
      <c r="J974" s="157"/>
      <c r="K974" s="157"/>
      <c r="L974" s="145"/>
      <c r="M974" s="145"/>
      <c r="N974" s="145"/>
      <c r="O974" s="145"/>
      <c r="P974" s="145"/>
      <c r="Q974" s="145"/>
      <c r="R974" s="145"/>
      <c r="S974" s="145"/>
      <c r="T974" s="145"/>
      <c r="U974" s="145"/>
      <c r="V974" s="145"/>
      <c r="W974" s="145"/>
      <c r="X974" s="145"/>
      <c r="Y974" s="145"/>
    </row>
    <row r="975" spans="1:25" ht="15">
      <c r="A975" s="157"/>
      <c r="B975" s="158"/>
      <c r="C975" s="158"/>
      <c r="D975" s="158"/>
      <c r="E975" s="158"/>
      <c r="F975" s="158"/>
      <c r="G975" s="158"/>
      <c r="H975" s="158"/>
      <c r="I975" s="158"/>
      <c r="J975" s="157"/>
      <c r="K975" s="157"/>
      <c r="L975" s="145"/>
      <c r="M975" s="145"/>
      <c r="N975" s="145"/>
      <c r="O975" s="145"/>
      <c r="P975" s="145"/>
      <c r="Q975" s="145"/>
      <c r="R975" s="145"/>
      <c r="S975" s="145"/>
      <c r="T975" s="145"/>
      <c r="U975" s="145"/>
      <c r="V975" s="145"/>
      <c r="W975" s="145"/>
      <c r="X975" s="145"/>
      <c r="Y975" s="145"/>
    </row>
    <row r="976" spans="1:25" ht="15">
      <c r="A976" s="157"/>
      <c r="B976" s="158"/>
      <c r="C976" s="158"/>
      <c r="D976" s="158"/>
      <c r="E976" s="158"/>
      <c r="F976" s="158"/>
      <c r="G976" s="158"/>
      <c r="H976" s="158"/>
      <c r="I976" s="158"/>
      <c r="J976" s="157"/>
      <c r="K976" s="157"/>
      <c r="L976" s="145"/>
      <c r="M976" s="145"/>
      <c r="N976" s="145"/>
      <c r="O976" s="145"/>
      <c r="P976" s="145"/>
      <c r="Q976" s="145"/>
      <c r="R976" s="145"/>
      <c r="S976" s="145"/>
      <c r="T976" s="145"/>
      <c r="U976" s="145"/>
      <c r="V976" s="145"/>
      <c r="W976" s="145"/>
      <c r="X976" s="145"/>
      <c r="Y976" s="145"/>
    </row>
    <row r="977" spans="1:25" ht="15">
      <c r="A977" s="157"/>
      <c r="B977" s="158"/>
      <c r="C977" s="158"/>
      <c r="D977" s="158"/>
      <c r="E977" s="158"/>
      <c r="F977" s="158"/>
      <c r="G977" s="158"/>
      <c r="H977" s="158"/>
      <c r="I977" s="158"/>
      <c r="J977" s="157"/>
      <c r="K977" s="157"/>
      <c r="L977" s="145"/>
      <c r="M977" s="145"/>
      <c r="N977" s="145"/>
      <c r="O977" s="145"/>
      <c r="P977" s="145"/>
      <c r="Q977" s="145"/>
      <c r="R977" s="145"/>
      <c r="S977" s="145"/>
      <c r="T977" s="145"/>
      <c r="U977" s="145"/>
      <c r="V977" s="145"/>
      <c r="W977" s="145"/>
      <c r="X977" s="145"/>
      <c r="Y977" s="145"/>
    </row>
    <row r="978" spans="1:25" ht="15">
      <c r="A978" s="157"/>
      <c r="B978" s="158"/>
      <c r="C978" s="158"/>
      <c r="D978" s="158"/>
      <c r="E978" s="158"/>
      <c r="F978" s="158"/>
      <c r="G978" s="158"/>
      <c r="H978" s="158"/>
      <c r="I978" s="158"/>
      <c r="J978" s="157"/>
      <c r="K978" s="157"/>
      <c r="L978" s="145"/>
      <c r="M978" s="145"/>
      <c r="N978" s="145"/>
      <c r="O978" s="145"/>
      <c r="P978" s="145"/>
      <c r="Q978" s="145"/>
      <c r="R978" s="145"/>
      <c r="S978" s="145"/>
      <c r="T978" s="145"/>
      <c r="U978" s="145"/>
      <c r="V978" s="145"/>
      <c r="W978" s="145"/>
      <c r="X978" s="145"/>
      <c r="Y978" s="145"/>
    </row>
    <row r="979" spans="1:25" ht="15">
      <c r="A979" s="157"/>
      <c r="B979" s="158"/>
      <c r="C979" s="158"/>
      <c r="D979" s="158"/>
      <c r="E979" s="158"/>
      <c r="F979" s="158"/>
      <c r="G979" s="158"/>
      <c r="H979" s="158"/>
      <c r="I979" s="158"/>
      <c r="J979" s="157"/>
      <c r="K979" s="157"/>
      <c r="L979" s="145"/>
      <c r="M979" s="145"/>
      <c r="N979" s="145"/>
      <c r="O979" s="145"/>
      <c r="P979" s="145"/>
      <c r="Q979" s="145"/>
      <c r="R979" s="145"/>
      <c r="S979" s="145"/>
      <c r="T979" s="145"/>
      <c r="U979" s="145"/>
      <c r="V979" s="145"/>
      <c r="W979" s="145"/>
      <c r="X979" s="145"/>
      <c r="Y979" s="145"/>
    </row>
    <row r="980" spans="1:25" ht="15">
      <c r="A980" s="157"/>
      <c r="B980" s="158"/>
      <c r="C980" s="158"/>
      <c r="D980" s="158"/>
      <c r="E980" s="158"/>
      <c r="F980" s="158"/>
      <c r="G980" s="158"/>
      <c r="H980" s="158"/>
      <c r="I980" s="158"/>
      <c r="J980" s="157"/>
      <c r="K980" s="157"/>
      <c r="L980" s="145"/>
      <c r="M980" s="145"/>
      <c r="N980" s="145"/>
      <c r="O980" s="145"/>
      <c r="P980" s="145"/>
      <c r="Q980" s="145"/>
      <c r="R980" s="145"/>
      <c r="S980" s="145"/>
      <c r="T980" s="145"/>
      <c r="U980" s="145"/>
      <c r="V980" s="145"/>
      <c r="W980" s="145"/>
      <c r="X980" s="145"/>
      <c r="Y980" s="145"/>
    </row>
    <row r="981" spans="1:25" ht="15">
      <c r="A981" s="157"/>
      <c r="B981" s="158"/>
      <c r="C981" s="158"/>
      <c r="D981" s="158"/>
      <c r="E981" s="158"/>
      <c r="F981" s="158"/>
      <c r="G981" s="158"/>
      <c r="H981" s="158"/>
      <c r="I981" s="158"/>
      <c r="J981" s="157"/>
      <c r="K981" s="157"/>
      <c r="L981" s="145"/>
      <c r="M981" s="145"/>
      <c r="N981" s="145"/>
      <c r="O981" s="145"/>
      <c r="P981" s="145"/>
      <c r="Q981" s="145"/>
      <c r="R981" s="145"/>
      <c r="S981" s="145"/>
      <c r="T981" s="145"/>
      <c r="U981" s="145"/>
      <c r="V981" s="145"/>
      <c r="W981" s="145"/>
      <c r="X981" s="145"/>
      <c r="Y981" s="145"/>
    </row>
    <row r="982" spans="1:25" ht="15">
      <c r="A982" s="157"/>
      <c r="B982" s="158"/>
      <c r="C982" s="158"/>
      <c r="D982" s="158"/>
      <c r="E982" s="158"/>
      <c r="F982" s="158"/>
      <c r="G982" s="158"/>
      <c r="H982" s="158"/>
      <c r="I982" s="158"/>
      <c r="J982" s="157"/>
      <c r="K982" s="157"/>
      <c r="L982" s="145"/>
      <c r="M982" s="145"/>
      <c r="N982" s="145"/>
      <c r="O982" s="145"/>
      <c r="P982" s="145"/>
      <c r="Q982" s="145"/>
      <c r="R982" s="145"/>
      <c r="S982" s="145"/>
      <c r="T982" s="145"/>
      <c r="U982" s="145"/>
      <c r="V982" s="145"/>
      <c r="W982" s="145"/>
      <c r="X982" s="145"/>
      <c r="Y982" s="145"/>
    </row>
    <row r="983" spans="1:25" ht="15">
      <c r="A983" s="157"/>
      <c r="B983" s="158"/>
      <c r="C983" s="158"/>
      <c r="D983" s="158"/>
      <c r="E983" s="158"/>
      <c r="F983" s="158"/>
      <c r="G983" s="158"/>
      <c r="H983" s="158"/>
      <c r="I983" s="158"/>
      <c r="J983" s="157"/>
      <c r="K983" s="157"/>
      <c r="L983" s="145"/>
      <c r="M983" s="145"/>
      <c r="N983" s="145"/>
      <c r="O983" s="145"/>
      <c r="P983" s="145"/>
      <c r="Q983" s="145"/>
      <c r="R983" s="145"/>
      <c r="S983" s="145"/>
      <c r="T983" s="145"/>
      <c r="U983" s="145"/>
      <c r="V983" s="145"/>
      <c r="W983" s="145"/>
      <c r="X983" s="145"/>
      <c r="Y983" s="145"/>
    </row>
    <row r="984" spans="1:25" ht="15">
      <c r="A984" s="157"/>
      <c r="B984" s="158"/>
      <c r="C984" s="158"/>
      <c r="D984" s="158"/>
      <c r="E984" s="158"/>
      <c r="F984" s="158"/>
      <c r="G984" s="158"/>
      <c r="H984" s="158"/>
      <c r="I984" s="158"/>
      <c r="J984" s="157"/>
      <c r="K984" s="157"/>
      <c r="L984" s="145"/>
      <c r="M984" s="145"/>
      <c r="N984" s="145"/>
      <c r="O984" s="145"/>
      <c r="P984" s="145"/>
      <c r="Q984" s="145"/>
      <c r="R984" s="145"/>
      <c r="S984" s="145"/>
      <c r="T984" s="145"/>
      <c r="U984" s="145"/>
      <c r="V984" s="145"/>
      <c r="W984" s="145"/>
      <c r="X984" s="145"/>
      <c r="Y984" s="145"/>
    </row>
    <row r="985" spans="1:25" ht="15">
      <c r="A985" s="157"/>
      <c r="B985" s="158"/>
      <c r="C985" s="158"/>
      <c r="D985" s="158"/>
      <c r="E985" s="158"/>
      <c r="F985" s="158"/>
      <c r="G985" s="158"/>
      <c r="H985" s="158"/>
      <c r="I985" s="158"/>
      <c r="J985" s="157"/>
      <c r="K985" s="157"/>
      <c r="L985" s="145"/>
      <c r="M985" s="145"/>
      <c r="N985" s="145"/>
      <c r="O985" s="145"/>
      <c r="P985" s="145"/>
      <c r="Q985" s="145"/>
      <c r="R985" s="145"/>
      <c r="S985" s="145"/>
      <c r="T985" s="145"/>
      <c r="U985" s="145"/>
      <c r="V985" s="145"/>
      <c r="W985" s="145"/>
      <c r="X985" s="145"/>
      <c r="Y985" s="145"/>
    </row>
    <row r="986" spans="1:25" ht="15">
      <c r="A986" s="157"/>
      <c r="B986" s="158"/>
      <c r="C986" s="158"/>
      <c r="D986" s="158"/>
      <c r="E986" s="158"/>
      <c r="F986" s="158"/>
      <c r="G986" s="158"/>
      <c r="H986" s="158"/>
      <c r="I986" s="158"/>
      <c r="J986" s="157"/>
      <c r="K986" s="157"/>
      <c r="L986" s="145"/>
      <c r="M986" s="145"/>
      <c r="N986" s="145"/>
      <c r="O986" s="145"/>
      <c r="P986" s="145"/>
      <c r="Q986" s="145"/>
      <c r="R986" s="145"/>
      <c r="S986" s="145"/>
      <c r="T986" s="145"/>
      <c r="U986" s="145"/>
      <c r="V986" s="145"/>
      <c r="W986" s="145"/>
      <c r="X986" s="145"/>
      <c r="Y986" s="145"/>
    </row>
    <row r="987" spans="1:25" ht="15">
      <c r="A987" s="157"/>
      <c r="B987" s="158"/>
      <c r="C987" s="158"/>
      <c r="D987" s="158"/>
      <c r="E987" s="158"/>
      <c r="F987" s="158"/>
      <c r="G987" s="158"/>
      <c r="H987" s="158"/>
      <c r="I987" s="158"/>
      <c r="J987" s="157"/>
      <c r="K987" s="157"/>
      <c r="L987" s="145"/>
      <c r="M987" s="145"/>
      <c r="N987" s="145"/>
      <c r="O987" s="145"/>
      <c r="P987" s="145"/>
      <c r="Q987" s="145"/>
      <c r="R987" s="145"/>
      <c r="S987" s="145"/>
      <c r="T987" s="145"/>
      <c r="U987" s="145"/>
      <c r="V987" s="145"/>
      <c r="W987" s="145"/>
      <c r="X987" s="145"/>
      <c r="Y987" s="145"/>
    </row>
    <row r="988" spans="1:25" ht="15">
      <c r="A988" s="157"/>
      <c r="B988" s="158"/>
      <c r="C988" s="158"/>
      <c r="D988" s="158"/>
      <c r="E988" s="158"/>
      <c r="F988" s="158"/>
      <c r="G988" s="158"/>
      <c r="H988" s="158"/>
      <c r="I988" s="158"/>
      <c r="J988" s="157"/>
      <c r="K988" s="157"/>
      <c r="L988" s="145"/>
      <c r="M988" s="145"/>
      <c r="N988" s="145"/>
      <c r="O988" s="145"/>
      <c r="P988" s="145"/>
      <c r="Q988" s="145"/>
      <c r="R988" s="145"/>
      <c r="S988" s="145"/>
      <c r="T988" s="145"/>
      <c r="U988" s="145"/>
      <c r="V988" s="145"/>
      <c r="W988" s="145"/>
      <c r="X988" s="145"/>
      <c r="Y988" s="145"/>
    </row>
    <row r="989" spans="1:25" ht="15">
      <c r="A989" s="157"/>
      <c r="B989" s="158"/>
      <c r="C989" s="158"/>
      <c r="D989" s="158"/>
      <c r="E989" s="158"/>
      <c r="F989" s="158"/>
      <c r="G989" s="158"/>
      <c r="H989" s="158"/>
      <c r="I989" s="158"/>
      <c r="J989" s="157"/>
      <c r="K989" s="157"/>
      <c r="L989" s="145"/>
      <c r="M989" s="145"/>
      <c r="N989" s="145"/>
      <c r="O989" s="145"/>
      <c r="P989" s="145"/>
      <c r="Q989" s="145"/>
      <c r="R989" s="145"/>
      <c r="S989" s="145"/>
      <c r="T989" s="145"/>
      <c r="U989" s="145"/>
      <c r="V989" s="145"/>
      <c r="W989" s="145"/>
      <c r="X989" s="145"/>
      <c r="Y989" s="145"/>
    </row>
    <row r="990" spans="1:25" ht="15">
      <c r="A990" s="157"/>
      <c r="B990" s="158"/>
      <c r="C990" s="158"/>
      <c r="D990" s="158"/>
      <c r="E990" s="158"/>
      <c r="F990" s="158"/>
      <c r="G990" s="158"/>
      <c r="H990" s="158"/>
      <c r="I990" s="158"/>
      <c r="J990" s="157"/>
      <c r="K990" s="157"/>
      <c r="L990" s="145"/>
      <c r="M990" s="145"/>
      <c r="N990" s="145"/>
      <c r="O990" s="145"/>
      <c r="P990" s="145"/>
      <c r="Q990" s="145"/>
      <c r="R990" s="145"/>
      <c r="S990" s="145"/>
      <c r="T990" s="145"/>
      <c r="U990" s="145"/>
      <c r="V990" s="145"/>
      <c r="W990" s="145"/>
      <c r="X990" s="145"/>
      <c r="Y990" s="145"/>
    </row>
    <row r="991" spans="1:25" ht="15">
      <c r="A991" s="157"/>
      <c r="B991" s="158"/>
      <c r="C991" s="158"/>
      <c r="D991" s="158"/>
      <c r="E991" s="158"/>
      <c r="F991" s="158"/>
      <c r="G991" s="158"/>
      <c r="H991" s="158"/>
      <c r="I991" s="158"/>
      <c r="J991" s="157"/>
      <c r="K991" s="157"/>
      <c r="L991" s="145"/>
      <c r="M991" s="145"/>
      <c r="N991" s="145"/>
      <c r="O991" s="145"/>
      <c r="P991" s="145"/>
      <c r="Q991" s="145"/>
      <c r="R991" s="145"/>
      <c r="S991" s="145"/>
      <c r="T991" s="145"/>
      <c r="U991" s="145"/>
      <c r="V991" s="145"/>
      <c r="W991" s="145"/>
      <c r="X991" s="145"/>
      <c r="Y991" s="145"/>
    </row>
    <row r="992" spans="1:25" ht="15">
      <c r="A992" s="157"/>
      <c r="B992" s="158"/>
      <c r="C992" s="158"/>
      <c r="D992" s="158"/>
      <c r="E992" s="158"/>
      <c r="F992" s="158"/>
      <c r="G992" s="158"/>
      <c r="H992" s="158"/>
      <c r="I992" s="158"/>
      <c r="J992" s="157"/>
      <c r="K992" s="157"/>
      <c r="L992" s="145"/>
      <c r="M992" s="145"/>
      <c r="N992" s="145"/>
      <c r="O992" s="145"/>
      <c r="P992" s="145"/>
      <c r="Q992" s="145"/>
      <c r="R992" s="145"/>
      <c r="S992" s="145"/>
      <c r="T992" s="145"/>
      <c r="U992" s="145"/>
      <c r="V992" s="145"/>
      <c r="W992" s="145"/>
      <c r="X992" s="145"/>
      <c r="Y992" s="145"/>
    </row>
    <row r="993" spans="1:25" ht="15">
      <c r="A993" s="157"/>
      <c r="B993" s="158"/>
      <c r="C993" s="158"/>
      <c r="D993" s="158"/>
      <c r="E993" s="158"/>
      <c r="F993" s="158"/>
      <c r="G993" s="158"/>
      <c r="H993" s="158"/>
      <c r="I993" s="158"/>
      <c r="J993" s="157"/>
      <c r="K993" s="157"/>
      <c r="L993" s="145"/>
      <c r="M993" s="145"/>
      <c r="N993" s="145"/>
      <c r="O993" s="145"/>
      <c r="P993" s="145"/>
      <c r="Q993" s="145"/>
      <c r="R993" s="145"/>
      <c r="S993" s="145"/>
      <c r="T993" s="145"/>
      <c r="U993" s="145"/>
      <c r="V993" s="145"/>
      <c r="W993" s="145"/>
      <c r="X993" s="145"/>
      <c r="Y993" s="145"/>
    </row>
    <row r="994" spans="1:25" ht="15">
      <c r="A994" s="157"/>
      <c r="B994" s="158"/>
      <c r="C994" s="158"/>
      <c r="D994" s="158"/>
      <c r="E994" s="158"/>
      <c r="F994" s="158"/>
      <c r="G994" s="158"/>
      <c r="H994" s="158"/>
      <c r="I994" s="158"/>
      <c r="J994" s="157"/>
      <c r="K994" s="157"/>
      <c r="L994" s="145"/>
      <c r="M994" s="145"/>
      <c r="N994" s="145"/>
      <c r="O994" s="145"/>
      <c r="P994" s="145"/>
      <c r="Q994" s="145"/>
      <c r="R994" s="145"/>
      <c r="S994" s="145"/>
      <c r="T994" s="145"/>
      <c r="U994" s="145"/>
      <c r="V994" s="145"/>
      <c r="W994" s="145"/>
      <c r="X994" s="145"/>
      <c r="Y994" s="145"/>
    </row>
    <row r="995" spans="1:25" ht="15">
      <c r="A995" s="157"/>
      <c r="B995" s="158"/>
      <c r="C995" s="158"/>
      <c r="D995" s="158"/>
      <c r="E995" s="158"/>
      <c r="F995" s="158"/>
      <c r="G995" s="158"/>
      <c r="H995" s="158"/>
      <c r="I995" s="158"/>
      <c r="J995" s="157"/>
      <c r="K995" s="157"/>
      <c r="L995" s="145"/>
      <c r="M995" s="145"/>
      <c r="N995" s="145"/>
      <c r="O995" s="145"/>
      <c r="P995" s="145"/>
      <c r="Q995" s="145"/>
      <c r="R995" s="145"/>
      <c r="S995" s="145"/>
      <c r="T995" s="145"/>
      <c r="U995" s="145"/>
      <c r="V995" s="145"/>
      <c r="W995" s="145"/>
      <c r="X995" s="145"/>
      <c r="Y995" s="145"/>
    </row>
    <row r="996" spans="1:25" ht="15">
      <c r="A996" s="157"/>
      <c r="B996" s="158"/>
      <c r="C996" s="158"/>
      <c r="D996" s="158"/>
      <c r="E996" s="158"/>
      <c r="F996" s="158"/>
      <c r="G996" s="158"/>
      <c r="H996" s="158"/>
      <c r="I996" s="158"/>
      <c r="J996" s="157"/>
      <c r="K996" s="157"/>
      <c r="L996" s="145"/>
      <c r="M996" s="145"/>
      <c r="N996" s="145"/>
      <c r="O996" s="145"/>
      <c r="P996" s="145"/>
      <c r="Q996" s="145"/>
      <c r="R996" s="145"/>
      <c r="S996" s="145"/>
      <c r="T996" s="145"/>
      <c r="U996" s="145"/>
      <c r="V996" s="145"/>
      <c r="W996" s="145"/>
      <c r="X996" s="145"/>
      <c r="Y996" s="145"/>
    </row>
    <row r="997" spans="1:25" ht="15">
      <c r="A997" s="157"/>
      <c r="B997" s="158"/>
      <c r="C997" s="158"/>
      <c r="D997" s="158"/>
      <c r="E997" s="158"/>
      <c r="F997" s="158"/>
      <c r="G997" s="158"/>
      <c r="H997" s="158"/>
      <c r="I997" s="158"/>
      <c r="J997" s="157"/>
      <c r="K997" s="157"/>
      <c r="L997" s="145"/>
      <c r="M997" s="145"/>
      <c r="N997" s="145"/>
      <c r="O997" s="145"/>
      <c r="P997" s="145"/>
      <c r="Q997" s="145"/>
      <c r="R997" s="145"/>
      <c r="S997" s="145"/>
      <c r="T997" s="145"/>
      <c r="U997" s="145"/>
      <c r="V997" s="145"/>
      <c r="W997" s="145"/>
      <c r="X997" s="145"/>
      <c r="Y997" s="145"/>
    </row>
    <row r="998" spans="1:25" ht="15">
      <c r="A998" s="157"/>
      <c r="B998" s="158"/>
      <c r="C998" s="158"/>
      <c r="D998" s="158"/>
      <c r="E998" s="158"/>
      <c r="F998" s="158"/>
      <c r="G998" s="158"/>
      <c r="H998" s="158"/>
      <c r="I998" s="158"/>
      <c r="J998" s="157"/>
      <c r="K998" s="157"/>
      <c r="L998" s="145"/>
      <c r="M998" s="145"/>
      <c r="N998" s="145"/>
      <c r="O998" s="145"/>
      <c r="P998" s="145"/>
      <c r="Q998" s="145"/>
      <c r="R998" s="145"/>
      <c r="S998" s="145"/>
      <c r="T998" s="145"/>
      <c r="U998" s="145"/>
      <c r="V998" s="145"/>
      <c r="W998" s="145"/>
      <c r="X998" s="145"/>
      <c r="Y998" s="145"/>
    </row>
    <row r="999" spans="1:25" ht="15">
      <c r="A999" s="157"/>
      <c r="B999" s="158"/>
      <c r="C999" s="158"/>
      <c r="D999" s="158"/>
      <c r="E999" s="158"/>
      <c r="F999" s="158"/>
      <c r="G999" s="158"/>
      <c r="H999" s="158"/>
      <c r="I999" s="158"/>
      <c r="J999" s="157"/>
      <c r="K999" s="157"/>
      <c r="L999" s="145"/>
      <c r="M999" s="145"/>
      <c r="N999" s="145"/>
      <c r="O999" s="145"/>
      <c r="P999" s="145"/>
      <c r="Q999" s="145"/>
      <c r="R999" s="145"/>
      <c r="S999" s="145"/>
      <c r="T999" s="145"/>
      <c r="U999" s="145"/>
      <c r="V999" s="145"/>
      <c r="W999" s="145"/>
      <c r="X999" s="145"/>
      <c r="Y999" s="145"/>
    </row>
    <row r="1000" spans="1:25" ht="15">
      <c r="A1000" s="157"/>
      <c r="B1000" s="158"/>
      <c r="C1000" s="158"/>
      <c r="D1000" s="158"/>
      <c r="E1000" s="158"/>
      <c r="F1000" s="158"/>
      <c r="G1000" s="158"/>
      <c r="H1000" s="158"/>
      <c r="I1000" s="158"/>
      <c r="J1000" s="157"/>
      <c r="K1000" s="157"/>
      <c r="L1000" s="145"/>
      <c r="M1000" s="145"/>
      <c r="N1000" s="145"/>
      <c r="O1000" s="145"/>
      <c r="P1000" s="145"/>
      <c r="Q1000" s="145"/>
      <c r="R1000" s="145"/>
      <c r="S1000" s="145"/>
      <c r="T1000" s="145"/>
      <c r="U1000" s="145"/>
      <c r="V1000" s="145"/>
      <c r="W1000" s="145"/>
      <c r="X1000" s="145"/>
      <c r="Y1000" s="145"/>
    </row>
    <row r="1001" spans="1:25" ht="15">
      <c r="A1001" s="157"/>
      <c r="B1001" s="158"/>
      <c r="C1001" s="158"/>
      <c r="D1001" s="158"/>
      <c r="E1001" s="158"/>
      <c r="F1001" s="158"/>
      <c r="G1001" s="158"/>
      <c r="H1001" s="158"/>
      <c r="I1001" s="158"/>
      <c r="J1001" s="157"/>
      <c r="K1001" s="157"/>
      <c r="L1001" s="145"/>
      <c r="M1001" s="145"/>
      <c r="N1001" s="145"/>
      <c r="O1001" s="145"/>
      <c r="P1001" s="145"/>
      <c r="Q1001" s="145"/>
      <c r="R1001" s="145"/>
      <c r="S1001" s="145"/>
      <c r="T1001" s="145"/>
      <c r="U1001" s="145"/>
      <c r="V1001" s="145"/>
      <c r="W1001" s="145"/>
      <c r="X1001" s="145"/>
      <c r="Y1001" s="145"/>
    </row>
    <row r="1002" spans="1:25" ht="15">
      <c r="A1002" s="157"/>
      <c r="B1002" s="158"/>
      <c r="C1002" s="158"/>
      <c r="D1002" s="158"/>
      <c r="E1002" s="158"/>
      <c r="F1002" s="158"/>
      <c r="G1002" s="158"/>
      <c r="H1002" s="158"/>
      <c r="I1002" s="158"/>
      <c r="J1002" s="157"/>
      <c r="K1002" s="157"/>
      <c r="L1002" s="145"/>
      <c r="M1002" s="145"/>
      <c r="N1002" s="145"/>
      <c r="O1002" s="145"/>
      <c r="P1002" s="145"/>
      <c r="Q1002" s="145"/>
      <c r="R1002" s="145"/>
      <c r="S1002" s="145"/>
      <c r="T1002" s="145"/>
      <c r="U1002" s="145"/>
      <c r="V1002" s="145"/>
      <c r="W1002" s="145"/>
      <c r="X1002" s="145"/>
      <c r="Y1002" s="145"/>
    </row>
    <row r="1003" spans="1:25" ht="15">
      <c r="A1003" s="157"/>
      <c r="B1003" s="158"/>
      <c r="C1003" s="158"/>
      <c r="D1003" s="158"/>
      <c r="E1003" s="158"/>
      <c r="F1003" s="158"/>
      <c r="G1003" s="158"/>
      <c r="H1003" s="158"/>
      <c r="I1003" s="158"/>
      <c r="J1003" s="157"/>
      <c r="K1003" s="157"/>
      <c r="L1003" s="145"/>
      <c r="M1003" s="145"/>
      <c r="N1003" s="145"/>
      <c r="O1003" s="145"/>
      <c r="P1003" s="145"/>
      <c r="Q1003" s="145"/>
      <c r="R1003" s="145"/>
      <c r="S1003" s="145"/>
      <c r="T1003" s="145"/>
      <c r="U1003" s="145"/>
      <c r="V1003" s="145"/>
      <c r="W1003" s="145"/>
      <c r="X1003" s="145"/>
      <c r="Y1003" s="145"/>
    </row>
  </sheetData>
  <autoFilter ref="A1:K39" xr:uid="{00000000-0009-0000-0000-000006000000}">
    <filterColumn colId="4">
      <filters>
        <filter val="NRIO"/>
      </filters>
    </filterColumn>
  </autoFilter>
  <printOptions horizontalCentered="1" gridLines="1"/>
  <pageMargins left="0.7" right="0.7" top="0.75" bottom="0.75" header="0" footer="0"/>
  <pageSetup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G990"/>
  <sheetViews>
    <sheetView workbookViewId="0"/>
  </sheetViews>
  <sheetFormatPr defaultColWidth="12.59765625" defaultRowHeight="15.75" customHeight="1"/>
  <cols>
    <col min="1" max="1" width="7.1328125" customWidth="1"/>
    <col min="2" max="2" width="52" customWidth="1"/>
    <col min="3" max="3" width="107.46484375" customWidth="1"/>
    <col min="4" max="4" width="8.46484375" customWidth="1"/>
    <col min="5" max="5" width="8.73046875" customWidth="1"/>
    <col min="6" max="6" width="10.3984375" customWidth="1"/>
    <col min="7" max="7" width="15.86328125" customWidth="1"/>
    <col min="8" max="8" width="10.73046875" customWidth="1"/>
    <col min="9" max="9" width="11" customWidth="1"/>
    <col min="10" max="10" width="12.73046875" customWidth="1"/>
    <col min="11" max="11" width="12.59765625" customWidth="1"/>
    <col min="12" max="12" width="13.3984375" customWidth="1"/>
    <col min="13" max="13" width="12.73046875" customWidth="1"/>
    <col min="16" max="16" width="14.265625" customWidth="1"/>
    <col min="17" max="17" width="15.3984375" customWidth="1"/>
  </cols>
  <sheetData>
    <row r="1" spans="1:33" ht="45" customHeight="1">
      <c r="A1" s="308" t="s">
        <v>362</v>
      </c>
      <c r="B1" s="309"/>
      <c r="C1" s="309"/>
      <c r="D1" s="309"/>
      <c r="E1" s="309"/>
      <c r="F1" s="309"/>
      <c r="G1" s="309"/>
      <c r="H1" s="309"/>
      <c r="I1" s="309"/>
      <c r="J1" s="309"/>
      <c r="K1" s="309"/>
      <c r="L1" s="309"/>
      <c r="M1" s="309"/>
      <c r="N1" s="309"/>
      <c r="O1" s="309"/>
      <c r="P1" s="309"/>
      <c r="Q1" s="310"/>
      <c r="R1" s="159"/>
      <c r="S1" s="159"/>
      <c r="T1" s="159"/>
      <c r="U1" s="159"/>
      <c r="V1" s="159"/>
      <c r="W1" s="159"/>
      <c r="X1" s="159"/>
      <c r="Y1" s="159"/>
      <c r="Z1" s="159"/>
      <c r="AA1" s="159"/>
      <c r="AB1" s="159"/>
      <c r="AC1" s="159"/>
      <c r="AD1" s="159"/>
      <c r="AE1" s="159"/>
      <c r="AF1" s="159"/>
      <c r="AG1" s="159"/>
    </row>
    <row r="2" spans="1:33" ht="55.5">
      <c r="A2" s="160" t="s">
        <v>363</v>
      </c>
      <c r="B2" s="161" t="s">
        <v>364</v>
      </c>
      <c r="C2" s="160" t="s">
        <v>365</v>
      </c>
      <c r="D2" s="162" t="s">
        <v>366</v>
      </c>
      <c r="E2" s="162" t="s">
        <v>288</v>
      </c>
      <c r="F2" s="163" t="s">
        <v>367</v>
      </c>
      <c r="G2" s="164" t="s">
        <v>368</v>
      </c>
      <c r="H2" s="164" t="s">
        <v>290</v>
      </c>
      <c r="I2" s="164" t="s">
        <v>369</v>
      </c>
      <c r="J2" s="164" t="s">
        <v>370</v>
      </c>
      <c r="K2" s="164" t="s">
        <v>371</v>
      </c>
      <c r="L2" s="164" t="s">
        <v>372</v>
      </c>
      <c r="M2" s="164" t="s">
        <v>373</v>
      </c>
      <c r="N2" s="164" t="s">
        <v>374</v>
      </c>
      <c r="O2" s="164" t="s">
        <v>375</v>
      </c>
      <c r="P2" s="164" t="s">
        <v>376</v>
      </c>
      <c r="Q2" s="164" t="s">
        <v>377</v>
      </c>
      <c r="R2" s="159"/>
      <c r="S2" s="159"/>
      <c r="T2" s="159"/>
      <c r="U2" s="159"/>
      <c r="V2" s="159"/>
      <c r="W2" s="159"/>
      <c r="X2" s="159"/>
      <c r="Y2" s="159"/>
      <c r="Z2" s="159"/>
      <c r="AA2" s="159"/>
      <c r="AB2" s="159"/>
      <c r="AC2" s="159"/>
      <c r="AD2" s="159"/>
      <c r="AE2" s="159"/>
      <c r="AF2" s="159"/>
      <c r="AG2" s="159"/>
    </row>
    <row r="3" spans="1:33" ht="67.5">
      <c r="A3" s="85">
        <v>1</v>
      </c>
      <c r="B3" s="165" t="s">
        <v>378</v>
      </c>
      <c r="C3" s="166" t="s">
        <v>379</v>
      </c>
      <c r="D3" s="167" t="s">
        <v>380</v>
      </c>
      <c r="E3" s="167" t="s">
        <v>329</v>
      </c>
      <c r="F3" s="168">
        <v>2216400</v>
      </c>
      <c r="G3" s="169" t="s">
        <v>381</v>
      </c>
      <c r="H3" s="167">
        <v>1</v>
      </c>
      <c r="I3" s="167">
        <v>24</v>
      </c>
      <c r="J3" s="167">
        <v>1</v>
      </c>
      <c r="K3" s="167">
        <v>2</v>
      </c>
      <c r="L3" s="167">
        <f t="shared" ref="L3:L64" si="0">SUM(J3:K3)</f>
        <v>3</v>
      </c>
      <c r="M3" s="167"/>
      <c r="N3" s="167">
        <v>2</v>
      </c>
      <c r="O3" s="167"/>
      <c r="P3" s="167">
        <f t="shared" ref="P3:P9" si="1">SUM(M3:O3)</f>
        <v>2</v>
      </c>
      <c r="Q3" s="169"/>
      <c r="R3" s="159"/>
      <c r="S3" s="159"/>
      <c r="T3" s="159"/>
      <c r="U3" s="159"/>
      <c r="V3" s="159"/>
      <c r="W3" s="159"/>
      <c r="X3" s="159"/>
      <c r="Y3" s="159"/>
      <c r="Z3" s="159"/>
      <c r="AA3" s="159"/>
      <c r="AB3" s="159"/>
      <c r="AC3" s="159"/>
      <c r="AD3" s="159"/>
      <c r="AE3" s="159"/>
      <c r="AF3" s="159"/>
      <c r="AG3" s="159"/>
    </row>
    <row r="4" spans="1:33" ht="67.5">
      <c r="A4" s="85">
        <v>2</v>
      </c>
      <c r="B4" s="165" t="s">
        <v>382</v>
      </c>
      <c r="C4" s="170" t="s">
        <v>383</v>
      </c>
      <c r="D4" s="167" t="s">
        <v>380</v>
      </c>
      <c r="E4" s="167" t="s">
        <v>329</v>
      </c>
      <c r="F4" s="168">
        <v>2106000</v>
      </c>
      <c r="G4" s="169" t="s">
        <v>384</v>
      </c>
      <c r="H4" s="167">
        <v>1</v>
      </c>
      <c r="I4" s="167">
        <v>24</v>
      </c>
      <c r="J4" s="167">
        <v>1</v>
      </c>
      <c r="K4" s="167">
        <v>2</v>
      </c>
      <c r="L4" s="167">
        <f t="shared" si="0"/>
        <v>3</v>
      </c>
      <c r="M4" s="167"/>
      <c r="N4" s="167"/>
      <c r="O4" s="167"/>
      <c r="P4" s="167">
        <f t="shared" si="1"/>
        <v>0</v>
      </c>
      <c r="Q4" s="169"/>
      <c r="R4" s="159"/>
      <c r="S4" s="159"/>
      <c r="T4" s="159"/>
      <c r="U4" s="159"/>
      <c r="V4" s="159"/>
      <c r="W4" s="159"/>
      <c r="X4" s="159"/>
      <c r="Y4" s="159"/>
      <c r="Z4" s="159"/>
      <c r="AA4" s="159"/>
      <c r="AB4" s="159"/>
      <c r="AC4" s="159"/>
      <c r="AD4" s="159"/>
      <c r="AE4" s="159"/>
      <c r="AF4" s="159"/>
      <c r="AG4" s="159"/>
    </row>
    <row r="5" spans="1:33" ht="67.5">
      <c r="A5" s="85">
        <v>3</v>
      </c>
      <c r="B5" s="165" t="s">
        <v>385</v>
      </c>
      <c r="C5" s="170" t="s">
        <v>386</v>
      </c>
      <c r="D5" s="167" t="s">
        <v>380</v>
      </c>
      <c r="E5" s="167" t="s">
        <v>329</v>
      </c>
      <c r="F5" s="168">
        <v>1944000</v>
      </c>
      <c r="G5" s="169" t="s">
        <v>381</v>
      </c>
      <c r="H5" s="167">
        <v>1</v>
      </c>
      <c r="I5" s="167">
        <v>24</v>
      </c>
      <c r="J5" s="167">
        <v>1</v>
      </c>
      <c r="K5" s="167">
        <v>2</v>
      </c>
      <c r="L5" s="167">
        <f t="shared" si="0"/>
        <v>3</v>
      </c>
      <c r="M5" s="167"/>
      <c r="N5" s="167">
        <v>1</v>
      </c>
      <c r="O5" s="167">
        <v>1</v>
      </c>
      <c r="P5" s="167">
        <f t="shared" si="1"/>
        <v>2</v>
      </c>
      <c r="Q5" s="169" t="s">
        <v>387</v>
      </c>
      <c r="R5" s="159"/>
      <c r="S5" s="159"/>
      <c r="T5" s="159"/>
      <c r="U5" s="159"/>
      <c r="V5" s="159"/>
      <c r="W5" s="159"/>
      <c r="X5" s="159"/>
      <c r="Y5" s="159"/>
      <c r="Z5" s="159"/>
      <c r="AA5" s="159"/>
      <c r="AB5" s="159"/>
      <c r="AC5" s="159"/>
      <c r="AD5" s="159"/>
      <c r="AE5" s="159"/>
      <c r="AF5" s="159"/>
      <c r="AG5" s="159"/>
    </row>
    <row r="6" spans="1:33" ht="81">
      <c r="A6" s="85">
        <v>4</v>
      </c>
      <c r="B6" s="165" t="s">
        <v>388</v>
      </c>
      <c r="C6" s="170" t="s">
        <v>389</v>
      </c>
      <c r="D6" s="167" t="s">
        <v>390</v>
      </c>
      <c r="E6" s="167" t="s">
        <v>348</v>
      </c>
      <c r="F6" s="168">
        <v>691200</v>
      </c>
      <c r="G6" s="169" t="s">
        <v>391</v>
      </c>
      <c r="H6" s="167"/>
      <c r="I6" s="167"/>
      <c r="J6" s="167"/>
      <c r="K6" s="167"/>
      <c r="L6" s="167">
        <f t="shared" si="0"/>
        <v>0</v>
      </c>
      <c r="M6" s="167"/>
      <c r="N6" s="167"/>
      <c r="O6" s="167"/>
      <c r="P6" s="167">
        <f t="shared" si="1"/>
        <v>0</v>
      </c>
      <c r="Q6" s="169"/>
      <c r="R6" s="159"/>
      <c r="S6" s="159"/>
      <c r="T6" s="159"/>
      <c r="U6" s="159"/>
      <c r="V6" s="159"/>
      <c r="W6" s="159"/>
      <c r="X6" s="159"/>
      <c r="Y6" s="159"/>
      <c r="Z6" s="159"/>
      <c r="AA6" s="159"/>
      <c r="AB6" s="159"/>
      <c r="AC6" s="159"/>
      <c r="AD6" s="159"/>
      <c r="AE6" s="159"/>
      <c r="AF6" s="159"/>
      <c r="AG6" s="159"/>
    </row>
    <row r="7" spans="1:33" ht="67.5">
      <c r="A7" s="85">
        <v>5</v>
      </c>
      <c r="B7" s="165" t="s">
        <v>392</v>
      </c>
      <c r="C7" s="170" t="s">
        <v>393</v>
      </c>
      <c r="D7" s="167" t="s">
        <v>394</v>
      </c>
      <c r="E7" s="167" t="s">
        <v>329</v>
      </c>
      <c r="F7" s="168">
        <v>1231200</v>
      </c>
      <c r="G7" s="169" t="s">
        <v>381</v>
      </c>
      <c r="H7" s="167">
        <v>1</v>
      </c>
      <c r="I7" s="167">
        <v>12</v>
      </c>
      <c r="J7" s="167">
        <v>1</v>
      </c>
      <c r="K7" s="167">
        <v>2</v>
      </c>
      <c r="L7" s="167">
        <f t="shared" si="0"/>
        <v>3</v>
      </c>
      <c r="M7" s="167">
        <v>1</v>
      </c>
      <c r="N7" s="167">
        <v>0</v>
      </c>
      <c r="O7" s="167"/>
      <c r="P7" s="167">
        <f t="shared" si="1"/>
        <v>1</v>
      </c>
      <c r="Q7" s="169" t="s">
        <v>395</v>
      </c>
      <c r="R7" s="159"/>
      <c r="S7" s="159"/>
      <c r="T7" s="159"/>
      <c r="U7" s="159"/>
      <c r="V7" s="159"/>
      <c r="W7" s="159"/>
      <c r="X7" s="159"/>
      <c r="Y7" s="159"/>
      <c r="Z7" s="159"/>
      <c r="AA7" s="159"/>
      <c r="AB7" s="159"/>
      <c r="AC7" s="159"/>
      <c r="AD7" s="159"/>
      <c r="AE7" s="159"/>
      <c r="AF7" s="159"/>
      <c r="AG7" s="159"/>
    </row>
    <row r="8" spans="1:33" ht="94.5">
      <c r="A8" s="85">
        <v>6</v>
      </c>
      <c r="B8" s="165" t="s">
        <v>396</v>
      </c>
      <c r="C8" s="170" t="s">
        <v>397</v>
      </c>
      <c r="D8" s="167" t="s">
        <v>398</v>
      </c>
      <c r="E8" s="167" t="s">
        <v>329</v>
      </c>
      <c r="F8" s="168">
        <v>1382400</v>
      </c>
      <c r="G8" s="169" t="s">
        <v>391</v>
      </c>
      <c r="H8" s="167"/>
      <c r="I8" s="167"/>
      <c r="J8" s="167"/>
      <c r="K8" s="167"/>
      <c r="L8" s="167">
        <f t="shared" si="0"/>
        <v>0</v>
      </c>
      <c r="M8" s="167"/>
      <c r="N8" s="167"/>
      <c r="O8" s="167"/>
      <c r="P8" s="167">
        <f t="shared" si="1"/>
        <v>0</v>
      </c>
      <c r="Q8" s="169"/>
      <c r="R8" s="159"/>
      <c r="S8" s="159"/>
      <c r="T8" s="159"/>
      <c r="U8" s="159"/>
      <c r="V8" s="159"/>
      <c r="W8" s="159"/>
      <c r="X8" s="159"/>
      <c r="Y8" s="159"/>
      <c r="Z8" s="159"/>
      <c r="AA8" s="159"/>
      <c r="AB8" s="159"/>
      <c r="AC8" s="159"/>
      <c r="AD8" s="159"/>
      <c r="AE8" s="159"/>
      <c r="AF8" s="159"/>
      <c r="AG8" s="159"/>
    </row>
    <row r="9" spans="1:33" ht="81">
      <c r="A9" s="85">
        <v>7</v>
      </c>
      <c r="B9" s="165" t="s">
        <v>399</v>
      </c>
      <c r="C9" s="166" t="s">
        <v>400</v>
      </c>
      <c r="D9" s="167" t="s">
        <v>401</v>
      </c>
      <c r="E9" s="167" t="s">
        <v>402</v>
      </c>
      <c r="F9" s="168">
        <v>7020000</v>
      </c>
      <c r="G9" s="169" t="s">
        <v>381</v>
      </c>
      <c r="H9" s="167">
        <v>2</v>
      </c>
      <c r="I9" s="167">
        <v>24</v>
      </c>
      <c r="J9" s="171">
        <v>2</v>
      </c>
      <c r="K9" s="171">
        <v>4</v>
      </c>
      <c r="L9" s="167">
        <f t="shared" si="0"/>
        <v>6</v>
      </c>
      <c r="M9" s="167">
        <v>4</v>
      </c>
      <c r="N9" s="167">
        <v>2</v>
      </c>
      <c r="O9" s="167"/>
      <c r="P9" s="167">
        <f t="shared" si="1"/>
        <v>6</v>
      </c>
      <c r="Q9" s="169"/>
      <c r="R9" s="167" t="s">
        <v>402</v>
      </c>
      <c r="S9" s="159"/>
      <c r="T9" s="159"/>
      <c r="U9" s="159"/>
      <c r="V9" s="159"/>
      <c r="W9" s="159"/>
      <c r="X9" s="159"/>
      <c r="Y9" s="159"/>
      <c r="Z9" s="159"/>
      <c r="AA9" s="159"/>
      <c r="AB9" s="159"/>
      <c r="AC9" s="159"/>
      <c r="AD9" s="159"/>
      <c r="AE9" s="159"/>
      <c r="AF9" s="159"/>
      <c r="AG9" s="159"/>
    </row>
    <row r="10" spans="1:33" ht="81">
      <c r="A10" s="85">
        <v>8</v>
      </c>
      <c r="B10" s="165" t="s">
        <v>403</v>
      </c>
      <c r="C10" s="170" t="s">
        <v>404</v>
      </c>
      <c r="D10" s="167" t="s">
        <v>390</v>
      </c>
      <c r="E10" s="167" t="s">
        <v>348</v>
      </c>
      <c r="F10" s="168">
        <v>1524000</v>
      </c>
      <c r="G10" s="169" t="s">
        <v>381</v>
      </c>
      <c r="H10" s="167">
        <v>3</v>
      </c>
      <c r="I10" s="167">
        <v>24</v>
      </c>
      <c r="J10" s="167">
        <v>3</v>
      </c>
      <c r="K10" s="167">
        <v>6</v>
      </c>
      <c r="L10" s="167">
        <f t="shared" si="0"/>
        <v>9</v>
      </c>
      <c r="M10" s="167">
        <v>14</v>
      </c>
      <c r="N10" s="167">
        <v>9</v>
      </c>
      <c r="O10" s="167">
        <v>14</v>
      </c>
      <c r="P10" s="167">
        <v>3</v>
      </c>
      <c r="Q10" s="169" t="s">
        <v>405</v>
      </c>
      <c r="R10" s="159"/>
      <c r="S10" s="159"/>
      <c r="T10" s="159"/>
      <c r="U10" s="159"/>
      <c r="V10" s="159"/>
      <c r="W10" s="159"/>
      <c r="X10" s="159"/>
      <c r="Y10" s="159"/>
      <c r="Z10" s="159"/>
      <c r="AA10" s="159"/>
      <c r="AB10" s="159"/>
      <c r="AC10" s="159"/>
      <c r="AD10" s="159"/>
      <c r="AE10" s="159"/>
      <c r="AF10" s="159"/>
      <c r="AG10" s="159"/>
    </row>
    <row r="11" spans="1:33" ht="67.5">
      <c r="A11" s="85">
        <v>9</v>
      </c>
      <c r="B11" s="165" t="s">
        <v>406</v>
      </c>
      <c r="C11" s="170" t="s">
        <v>407</v>
      </c>
      <c r="D11" s="167" t="s">
        <v>398</v>
      </c>
      <c r="E11" s="167" t="s">
        <v>329</v>
      </c>
      <c r="F11" s="168">
        <v>1056000</v>
      </c>
      <c r="G11" s="169" t="s">
        <v>391</v>
      </c>
      <c r="H11" s="167"/>
      <c r="I11" s="167"/>
      <c r="J11" s="167"/>
      <c r="K11" s="167"/>
      <c r="L11" s="167">
        <f t="shared" si="0"/>
        <v>0</v>
      </c>
      <c r="M11" s="167"/>
      <c r="N11" s="167"/>
      <c r="O11" s="167"/>
      <c r="P11" s="167">
        <f t="shared" ref="P11:P19" si="2">SUM(M11:O11)</f>
        <v>0</v>
      </c>
      <c r="Q11" s="169"/>
      <c r="R11" s="159"/>
      <c r="S11" s="159"/>
      <c r="T11" s="159"/>
      <c r="U11" s="159"/>
      <c r="V11" s="159"/>
      <c r="W11" s="159"/>
      <c r="X11" s="159"/>
      <c r="Y11" s="159"/>
      <c r="Z11" s="159"/>
      <c r="AA11" s="159"/>
      <c r="AB11" s="159"/>
      <c r="AC11" s="159"/>
      <c r="AD11" s="159"/>
      <c r="AE11" s="159"/>
      <c r="AF11" s="159"/>
      <c r="AG11" s="159"/>
    </row>
    <row r="12" spans="1:33" ht="67.5">
      <c r="A12" s="85">
        <v>10</v>
      </c>
      <c r="B12" s="165" t="s">
        <v>408</v>
      </c>
      <c r="C12" s="166" t="s">
        <v>409</v>
      </c>
      <c r="D12" s="167" t="s">
        <v>398</v>
      </c>
      <c r="E12" s="167" t="s">
        <v>329</v>
      </c>
      <c r="F12" s="168">
        <v>1252800</v>
      </c>
      <c r="G12" s="169" t="s">
        <v>381</v>
      </c>
      <c r="H12" s="167">
        <v>1</v>
      </c>
      <c r="I12" s="167">
        <v>12</v>
      </c>
      <c r="J12" s="167">
        <v>1</v>
      </c>
      <c r="K12" s="167">
        <v>1</v>
      </c>
      <c r="L12" s="167">
        <f t="shared" si="0"/>
        <v>2</v>
      </c>
      <c r="M12" s="167">
        <v>0</v>
      </c>
      <c r="N12" s="167">
        <v>0</v>
      </c>
      <c r="O12" s="167">
        <v>1</v>
      </c>
      <c r="P12" s="167">
        <f t="shared" si="2"/>
        <v>1</v>
      </c>
      <c r="Q12" s="172" t="s">
        <v>410</v>
      </c>
      <c r="R12" s="159"/>
      <c r="S12" s="159"/>
      <c r="T12" s="159"/>
      <c r="U12" s="159"/>
      <c r="V12" s="159"/>
      <c r="W12" s="159"/>
      <c r="X12" s="159"/>
      <c r="Y12" s="159"/>
      <c r="Z12" s="159"/>
      <c r="AA12" s="159"/>
      <c r="AB12" s="159"/>
      <c r="AC12" s="159"/>
      <c r="AD12" s="159"/>
      <c r="AE12" s="159"/>
      <c r="AF12" s="159"/>
      <c r="AG12" s="159"/>
    </row>
    <row r="13" spans="1:33" ht="67.5">
      <c r="A13" s="85">
        <v>11</v>
      </c>
      <c r="B13" s="165" t="s">
        <v>411</v>
      </c>
      <c r="C13" s="170" t="s">
        <v>412</v>
      </c>
      <c r="D13" s="167" t="s">
        <v>401</v>
      </c>
      <c r="E13" s="167" t="s">
        <v>402</v>
      </c>
      <c r="F13" s="168">
        <v>3663360</v>
      </c>
      <c r="G13" s="169" t="s">
        <v>391</v>
      </c>
      <c r="H13" s="167"/>
      <c r="I13" s="167"/>
      <c r="J13" s="171"/>
      <c r="K13" s="171"/>
      <c r="L13" s="167">
        <f t="shared" si="0"/>
        <v>0</v>
      </c>
      <c r="M13" s="167"/>
      <c r="N13" s="167"/>
      <c r="O13" s="167"/>
      <c r="P13" s="167">
        <f t="shared" si="2"/>
        <v>0</v>
      </c>
      <c r="Q13" s="169"/>
      <c r="R13" s="167" t="s">
        <v>402</v>
      </c>
      <c r="S13" s="159"/>
      <c r="T13" s="159"/>
      <c r="U13" s="159"/>
      <c r="V13" s="159"/>
      <c r="W13" s="159"/>
      <c r="X13" s="159"/>
      <c r="Y13" s="159"/>
      <c r="Z13" s="159"/>
      <c r="AA13" s="159"/>
      <c r="AB13" s="159"/>
      <c r="AC13" s="159"/>
      <c r="AD13" s="159"/>
      <c r="AE13" s="159"/>
      <c r="AF13" s="159"/>
      <c r="AG13" s="159"/>
    </row>
    <row r="14" spans="1:33" ht="81">
      <c r="A14" s="85">
        <v>12</v>
      </c>
      <c r="B14" s="165" t="s">
        <v>413</v>
      </c>
      <c r="C14" s="170" t="s">
        <v>414</v>
      </c>
      <c r="D14" s="167" t="s">
        <v>390</v>
      </c>
      <c r="E14" s="167" t="s">
        <v>348</v>
      </c>
      <c r="F14" s="168">
        <v>1382400</v>
      </c>
      <c r="G14" s="169" t="s">
        <v>391</v>
      </c>
      <c r="H14" s="167"/>
      <c r="I14" s="167"/>
      <c r="J14" s="167"/>
      <c r="K14" s="167"/>
      <c r="L14" s="167">
        <f t="shared" si="0"/>
        <v>0</v>
      </c>
      <c r="M14" s="167"/>
      <c r="N14" s="167"/>
      <c r="O14" s="167"/>
      <c r="P14" s="167">
        <f t="shared" si="2"/>
        <v>0</v>
      </c>
      <c r="Q14" s="169"/>
      <c r="R14" s="159"/>
      <c r="S14" s="159"/>
      <c r="T14" s="159"/>
      <c r="U14" s="159"/>
      <c r="V14" s="159"/>
      <c r="W14" s="159"/>
      <c r="X14" s="159"/>
      <c r="Y14" s="159"/>
      <c r="Z14" s="159"/>
      <c r="AA14" s="159"/>
      <c r="AB14" s="159"/>
      <c r="AC14" s="159"/>
      <c r="AD14" s="159"/>
      <c r="AE14" s="159"/>
      <c r="AF14" s="159"/>
      <c r="AG14" s="159"/>
    </row>
    <row r="15" spans="1:33" ht="81">
      <c r="A15" s="85">
        <v>13</v>
      </c>
      <c r="B15" s="165" t="s">
        <v>415</v>
      </c>
      <c r="C15" s="170" t="s">
        <v>416</v>
      </c>
      <c r="D15" s="167" t="s">
        <v>398</v>
      </c>
      <c r="E15" s="167" t="s">
        <v>329</v>
      </c>
      <c r="F15" s="168">
        <v>2160000</v>
      </c>
      <c r="G15" s="169" t="s">
        <v>381</v>
      </c>
      <c r="H15" s="167">
        <v>1</v>
      </c>
      <c r="I15" s="167">
        <v>12</v>
      </c>
      <c r="J15" s="167">
        <v>1</v>
      </c>
      <c r="K15" s="167">
        <v>2</v>
      </c>
      <c r="L15" s="167">
        <f t="shared" si="0"/>
        <v>3</v>
      </c>
      <c r="M15" s="167"/>
      <c r="N15" s="167">
        <v>0</v>
      </c>
      <c r="O15" s="167">
        <v>1</v>
      </c>
      <c r="P15" s="167">
        <f t="shared" si="2"/>
        <v>1</v>
      </c>
      <c r="Q15" s="169" t="s">
        <v>417</v>
      </c>
      <c r="R15" s="159"/>
      <c r="S15" s="159"/>
      <c r="T15" s="159"/>
      <c r="U15" s="159"/>
      <c r="V15" s="159"/>
      <c r="W15" s="159"/>
      <c r="X15" s="159"/>
      <c r="Y15" s="159"/>
      <c r="Z15" s="159"/>
      <c r="AA15" s="159"/>
      <c r="AB15" s="159"/>
      <c r="AC15" s="159"/>
      <c r="AD15" s="159"/>
      <c r="AE15" s="159"/>
      <c r="AF15" s="159"/>
      <c r="AG15" s="159"/>
    </row>
    <row r="16" spans="1:33" ht="81">
      <c r="A16" s="85">
        <v>14</v>
      </c>
      <c r="B16" s="165" t="s">
        <v>418</v>
      </c>
      <c r="C16" s="170" t="s">
        <v>419</v>
      </c>
      <c r="D16" s="167" t="s">
        <v>390</v>
      </c>
      <c r="E16" s="167" t="s">
        <v>348</v>
      </c>
      <c r="F16" s="168">
        <v>1404000</v>
      </c>
      <c r="G16" s="169" t="s">
        <v>391</v>
      </c>
      <c r="H16" s="167"/>
      <c r="I16" s="167"/>
      <c r="J16" s="167"/>
      <c r="K16" s="167"/>
      <c r="L16" s="167">
        <f t="shared" si="0"/>
        <v>0</v>
      </c>
      <c r="M16" s="167"/>
      <c r="N16" s="167"/>
      <c r="O16" s="167"/>
      <c r="P16" s="167">
        <f t="shared" si="2"/>
        <v>0</v>
      </c>
      <c r="Q16" s="169"/>
      <c r="R16" s="159"/>
      <c r="S16" s="159"/>
      <c r="T16" s="159"/>
      <c r="U16" s="159"/>
      <c r="V16" s="159"/>
      <c r="W16" s="159"/>
      <c r="X16" s="159"/>
      <c r="Y16" s="159"/>
      <c r="Z16" s="159"/>
      <c r="AA16" s="159"/>
      <c r="AB16" s="159"/>
      <c r="AC16" s="159"/>
      <c r="AD16" s="159"/>
      <c r="AE16" s="159"/>
      <c r="AF16" s="159"/>
      <c r="AG16" s="159"/>
    </row>
    <row r="17" spans="1:33" ht="67.5">
      <c r="A17" s="85">
        <v>15</v>
      </c>
      <c r="B17" s="165" t="s">
        <v>420</v>
      </c>
      <c r="C17" s="170" t="s">
        <v>421</v>
      </c>
      <c r="D17" s="167" t="s">
        <v>394</v>
      </c>
      <c r="E17" s="167" t="s">
        <v>329</v>
      </c>
      <c r="F17" s="168">
        <v>1843200</v>
      </c>
      <c r="G17" s="169" t="s">
        <v>391</v>
      </c>
      <c r="H17" s="167"/>
      <c r="I17" s="167"/>
      <c r="J17" s="167">
        <v>0</v>
      </c>
      <c r="K17" s="167">
        <v>0</v>
      </c>
      <c r="L17" s="167">
        <f t="shared" si="0"/>
        <v>0</v>
      </c>
      <c r="M17" s="167"/>
      <c r="N17" s="167"/>
      <c r="O17" s="167"/>
      <c r="P17" s="167">
        <f t="shared" si="2"/>
        <v>0</v>
      </c>
      <c r="Q17" s="169"/>
      <c r="R17" s="159"/>
      <c r="S17" s="159"/>
      <c r="T17" s="159"/>
      <c r="U17" s="159"/>
      <c r="V17" s="159"/>
      <c r="W17" s="159"/>
      <c r="X17" s="159"/>
      <c r="Y17" s="159"/>
      <c r="Z17" s="159"/>
      <c r="AA17" s="159"/>
      <c r="AB17" s="159"/>
      <c r="AC17" s="159"/>
      <c r="AD17" s="159"/>
      <c r="AE17" s="159"/>
      <c r="AF17" s="159"/>
      <c r="AG17" s="159"/>
    </row>
    <row r="18" spans="1:33" ht="94.5">
      <c r="A18" s="85">
        <v>16</v>
      </c>
      <c r="B18" s="165" t="s">
        <v>422</v>
      </c>
      <c r="C18" s="170" t="s">
        <v>423</v>
      </c>
      <c r="D18" s="167" t="s">
        <v>401</v>
      </c>
      <c r="E18" s="167" t="s">
        <v>402</v>
      </c>
      <c r="F18" s="168">
        <v>1352400</v>
      </c>
      <c r="G18" s="169" t="s">
        <v>391</v>
      </c>
      <c r="H18" s="167"/>
      <c r="I18" s="167"/>
      <c r="J18" s="171"/>
      <c r="K18" s="171"/>
      <c r="L18" s="167">
        <f t="shared" si="0"/>
        <v>0</v>
      </c>
      <c r="M18" s="167"/>
      <c r="N18" s="167"/>
      <c r="O18" s="167"/>
      <c r="P18" s="167">
        <f t="shared" si="2"/>
        <v>0</v>
      </c>
      <c r="Q18" s="169"/>
      <c r="R18" s="167" t="s">
        <v>402</v>
      </c>
      <c r="S18" s="159"/>
      <c r="T18" s="159"/>
      <c r="U18" s="159"/>
      <c r="V18" s="159"/>
      <c r="W18" s="159"/>
      <c r="X18" s="159"/>
      <c r="Y18" s="159"/>
      <c r="Z18" s="159"/>
      <c r="AA18" s="159"/>
      <c r="AB18" s="159"/>
      <c r="AC18" s="159"/>
      <c r="AD18" s="159"/>
      <c r="AE18" s="159"/>
      <c r="AF18" s="159"/>
      <c r="AG18" s="159"/>
    </row>
    <row r="19" spans="1:33" ht="67.5">
      <c r="A19" s="85">
        <v>17</v>
      </c>
      <c r="B19" s="165" t="s">
        <v>424</v>
      </c>
      <c r="C19" s="170" t="s">
        <v>425</v>
      </c>
      <c r="D19" s="167" t="s">
        <v>390</v>
      </c>
      <c r="E19" s="167" t="s">
        <v>348</v>
      </c>
      <c r="F19" s="168">
        <v>1900800</v>
      </c>
      <c r="G19" s="169" t="s">
        <v>381</v>
      </c>
      <c r="H19" s="167">
        <v>1</v>
      </c>
      <c r="I19" s="167">
        <v>16</v>
      </c>
      <c r="J19" s="167">
        <v>1</v>
      </c>
      <c r="K19" s="167">
        <v>1</v>
      </c>
      <c r="L19" s="167">
        <f t="shared" si="0"/>
        <v>2</v>
      </c>
      <c r="M19" s="167"/>
      <c r="N19" s="167"/>
      <c r="O19" s="167"/>
      <c r="P19" s="167">
        <f t="shared" si="2"/>
        <v>0</v>
      </c>
      <c r="Q19" s="169"/>
      <c r="R19" s="159"/>
      <c r="S19" s="159"/>
      <c r="T19" s="159"/>
      <c r="U19" s="159"/>
      <c r="V19" s="159"/>
      <c r="W19" s="159"/>
      <c r="X19" s="159"/>
      <c r="Y19" s="159"/>
      <c r="Z19" s="159"/>
      <c r="AA19" s="159"/>
      <c r="AB19" s="159"/>
      <c r="AC19" s="159"/>
      <c r="AD19" s="159"/>
      <c r="AE19" s="159"/>
      <c r="AF19" s="159"/>
      <c r="AG19" s="159"/>
    </row>
    <row r="20" spans="1:33" ht="67.5">
      <c r="A20" s="85">
        <v>18</v>
      </c>
      <c r="B20" s="165" t="s">
        <v>426</v>
      </c>
      <c r="C20" s="170" t="s">
        <v>427</v>
      </c>
      <c r="D20" s="167" t="s">
        <v>390</v>
      </c>
      <c r="E20" s="167" t="s">
        <v>348</v>
      </c>
      <c r="F20" s="168">
        <v>1166400</v>
      </c>
      <c r="G20" s="169" t="s">
        <v>381</v>
      </c>
      <c r="H20" s="167">
        <v>1</v>
      </c>
      <c r="I20" s="167">
        <v>16</v>
      </c>
      <c r="J20" s="167">
        <v>1</v>
      </c>
      <c r="K20" s="167">
        <v>1</v>
      </c>
      <c r="L20" s="167">
        <f t="shared" si="0"/>
        <v>2</v>
      </c>
      <c r="M20" s="167"/>
      <c r="N20" s="167"/>
      <c r="O20" s="167"/>
      <c r="P20" s="167">
        <v>2</v>
      </c>
      <c r="Q20" s="169"/>
      <c r="R20" s="159"/>
      <c r="S20" s="159"/>
      <c r="T20" s="159"/>
      <c r="U20" s="159"/>
      <c r="V20" s="159"/>
      <c r="W20" s="159"/>
      <c r="X20" s="159"/>
      <c r="Y20" s="159"/>
      <c r="Z20" s="159"/>
      <c r="AA20" s="159"/>
      <c r="AB20" s="159"/>
      <c r="AC20" s="159"/>
      <c r="AD20" s="159"/>
      <c r="AE20" s="159"/>
      <c r="AF20" s="159"/>
      <c r="AG20" s="159"/>
    </row>
    <row r="21" spans="1:33" ht="81">
      <c r="A21" s="85">
        <v>19</v>
      </c>
      <c r="B21" s="165" t="s">
        <v>428</v>
      </c>
      <c r="C21" s="170" t="s">
        <v>429</v>
      </c>
      <c r="D21" s="167" t="s">
        <v>390</v>
      </c>
      <c r="E21" s="167" t="s">
        <v>348</v>
      </c>
      <c r="F21" s="168">
        <v>1244160</v>
      </c>
      <c r="G21" s="169" t="s">
        <v>381</v>
      </c>
      <c r="H21" s="167">
        <v>1</v>
      </c>
      <c r="I21" s="167">
        <v>24</v>
      </c>
      <c r="J21" s="167">
        <v>1</v>
      </c>
      <c r="K21" s="167">
        <v>2</v>
      </c>
      <c r="L21" s="167">
        <f t="shared" si="0"/>
        <v>3</v>
      </c>
      <c r="M21" s="167"/>
      <c r="N21" s="167"/>
      <c r="O21" s="167"/>
      <c r="P21" s="167">
        <v>3</v>
      </c>
      <c r="Q21" s="169"/>
      <c r="R21" s="159"/>
      <c r="S21" s="159"/>
      <c r="T21" s="159"/>
      <c r="U21" s="159"/>
      <c r="V21" s="159"/>
      <c r="W21" s="159"/>
      <c r="X21" s="159"/>
      <c r="Y21" s="159"/>
      <c r="Z21" s="159"/>
      <c r="AA21" s="159"/>
      <c r="AB21" s="159"/>
      <c r="AC21" s="159"/>
      <c r="AD21" s="159"/>
      <c r="AE21" s="159"/>
      <c r="AF21" s="159"/>
      <c r="AG21" s="159"/>
    </row>
    <row r="22" spans="1:33" ht="67.5">
      <c r="A22" s="85">
        <v>20</v>
      </c>
      <c r="B22" s="165" t="s">
        <v>430</v>
      </c>
      <c r="C22" s="170" t="s">
        <v>431</v>
      </c>
      <c r="D22" s="167" t="s">
        <v>390</v>
      </c>
      <c r="E22" s="167" t="s">
        <v>348</v>
      </c>
      <c r="F22" s="168">
        <v>5011200</v>
      </c>
      <c r="G22" s="169" t="s">
        <v>381</v>
      </c>
      <c r="H22" s="167">
        <v>2</v>
      </c>
      <c r="I22" s="167">
        <v>24</v>
      </c>
      <c r="J22" s="167">
        <v>2</v>
      </c>
      <c r="K22" s="167">
        <v>4</v>
      </c>
      <c r="L22" s="167">
        <f t="shared" si="0"/>
        <v>6</v>
      </c>
      <c r="M22" s="167"/>
      <c r="N22" s="167"/>
      <c r="O22" s="167"/>
      <c r="P22" s="167">
        <v>4</v>
      </c>
      <c r="Q22" s="169"/>
      <c r="R22" s="159"/>
      <c r="S22" s="159"/>
      <c r="T22" s="159"/>
      <c r="U22" s="159"/>
      <c r="V22" s="159"/>
      <c r="W22" s="159"/>
      <c r="X22" s="159"/>
      <c r="Y22" s="159"/>
      <c r="Z22" s="159"/>
      <c r="AA22" s="159"/>
      <c r="AB22" s="159"/>
      <c r="AC22" s="159"/>
      <c r="AD22" s="159"/>
      <c r="AE22" s="159"/>
      <c r="AF22" s="159"/>
      <c r="AG22" s="159"/>
    </row>
    <row r="23" spans="1:33" ht="81">
      <c r="A23" s="85">
        <v>21</v>
      </c>
      <c r="B23" s="165" t="s">
        <v>432</v>
      </c>
      <c r="C23" s="170" t="s">
        <v>433</v>
      </c>
      <c r="D23" s="167" t="s">
        <v>434</v>
      </c>
      <c r="E23" s="167" t="s">
        <v>303</v>
      </c>
      <c r="F23" s="168">
        <v>1382400</v>
      </c>
      <c r="G23" s="169" t="s">
        <v>391</v>
      </c>
      <c r="H23" s="167"/>
      <c r="I23" s="167"/>
      <c r="J23" s="171"/>
      <c r="K23" s="171"/>
      <c r="L23" s="167">
        <f t="shared" si="0"/>
        <v>0</v>
      </c>
      <c r="M23" s="167"/>
      <c r="N23" s="167"/>
      <c r="O23" s="167"/>
      <c r="P23" s="167">
        <f t="shared" ref="P23:P25" si="3">SUM(M23:O23)</f>
        <v>0</v>
      </c>
      <c r="Q23" s="169"/>
      <c r="R23" s="167" t="s">
        <v>303</v>
      </c>
      <c r="S23" s="159"/>
      <c r="T23" s="159"/>
      <c r="U23" s="159"/>
      <c r="V23" s="159"/>
      <c r="W23" s="159"/>
      <c r="X23" s="159"/>
      <c r="Y23" s="159"/>
      <c r="Z23" s="159"/>
      <c r="AA23" s="159"/>
      <c r="AB23" s="159"/>
      <c r="AC23" s="159"/>
      <c r="AD23" s="159"/>
      <c r="AE23" s="159"/>
      <c r="AF23" s="159"/>
      <c r="AG23" s="159"/>
    </row>
    <row r="24" spans="1:33" ht="94.5">
      <c r="A24" s="85">
        <v>22</v>
      </c>
      <c r="B24" s="165" t="s">
        <v>435</v>
      </c>
      <c r="C24" s="170" t="s">
        <v>436</v>
      </c>
      <c r="D24" s="167" t="s">
        <v>390</v>
      </c>
      <c r="E24" s="167" t="s">
        <v>348</v>
      </c>
      <c r="F24" s="168">
        <v>1220400</v>
      </c>
      <c r="G24" s="169" t="s">
        <v>391</v>
      </c>
      <c r="H24" s="167"/>
      <c r="I24" s="167"/>
      <c r="J24" s="167"/>
      <c r="K24" s="167"/>
      <c r="L24" s="167">
        <f t="shared" si="0"/>
        <v>0</v>
      </c>
      <c r="M24" s="167"/>
      <c r="N24" s="167"/>
      <c r="O24" s="167"/>
      <c r="P24" s="167">
        <f t="shared" si="3"/>
        <v>0</v>
      </c>
      <c r="Q24" s="169"/>
      <c r="R24" s="159"/>
      <c r="S24" s="159"/>
      <c r="T24" s="159"/>
      <c r="U24" s="159"/>
      <c r="V24" s="159"/>
      <c r="W24" s="159"/>
      <c r="X24" s="159"/>
      <c r="Y24" s="159"/>
      <c r="Z24" s="159"/>
      <c r="AA24" s="159"/>
      <c r="AB24" s="159"/>
      <c r="AC24" s="159"/>
      <c r="AD24" s="159"/>
      <c r="AE24" s="159"/>
      <c r="AF24" s="159"/>
      <c r="AG24" s="159"/>
    </row>
    <row r="25" spans="1:33" ht="81">
      <c r="A25" s="85">
        <v>23</v>
      </c>
      <c r="B25" s="165" t="s">
        <v>437</v>
      </c>
      <c r="C25" s="170" t="s">
        <v>438</v>
      </c>
      <c r="D25" s="167" t="s">
        <v>390</v>
      </c>
      <c r="E25" s="167" t="s">
        <v>348</v>
      </c>
      <c r="F25" s="168">
        <v>8553600</v>
      </c>
      <c r="G25" s="169" t="s">
        <v>384</v>
      </c>
      <c r="H25" s="167">
        <v>2</v>
      </c>
      <c r="I25" s="167">
        <v>24</v>
      </c>
      <c r="J25" s="167">
        <v>2</v>
      </c>
      <c r="K25" s="167">
        <v>4</v>
      </c>
      <c r="L25" s="167">
        <f t="shared" si="0"/>
        <v>6</v>
      </c>
      <c r="M25" s="167"/>
      <c r="N25" s="167"/>
      <c r="O25" s="167"/>
      <c r="P25" s="167">
        <f t="shared" si="3"/>
        <v>0</v>
      </c>
      <c r="Q25" s="169" t="s">
        <v>439</v>
      </c>
      <c r="R25" s="159"/>
      <c r="S25" s="159"/>
      <c r="T25" s="159"/>
      <c r="U25" s="159"/>
      <c r="V25" s="159"/>
      <c r="W25" s="159"/>
      <c r="X25" s="159"/>
      <c r="Y25" s="159"/>
      <c r="Z25" s="159"/>
      <c r="AA25" s="159"/>
      <c r="AB25" s="159"/>
      <c r="AC25" s="159"/>
      <c r="AD25" s="159"/>
      <c r="AE25" s="159"/>
      <c r="AF25" s="159"/>
      <c r="AG25" s="159"/>
    </row>
    <row r="26" spans="1:33" ht="81">
      <c r="A26" s="85">
        <v>24</v>
      </c>
      <c r="B26" s="165" t="s">
        <v>440</v>
      </c>
      <c r="C26" s="170" t="s">
        <v>441</v>
      </c>
      <c r="D26" s="167" t="s">
        <v>390</v>
      </c>
      <c r="E26" s="167" t="s">
        <v>348</v>
      </c>
      <c r="F26" s="168">
        <v>6264000</v>
      </c>
      <c r="G26" s="169" t="s">
        <v>381</v>
      </c>
      <c r="H26" s="167">
        <v>3</v>
      </c>
      <c r="I26" s="167">
        <v>24</v>
      </c>
      <c r="J26" s="167">
        <v>3</v>
      </c>
      <c r="K26" s="167">
        <v>6</v>
      </c>
      <c r="L26" s="167">
        <f t="shared" si="0"/>
        <v>9</v>
      </c>
      <c r="M26" s="167"/>
      <c r="N26" s="167"/>
      <c r="O26" s="167"/>
      <c r="P26" s="167">
        <v>3</v>
      </c>
      <c r="Q26" s="169"/>
      <c r="R26" s="159"/>
      <c r="S26" s="159"/>
      <c r="T26" s="159"/>
      <c r="U26" s="159"/>
      <c r="V26" s="159"/>
      <c r="W26" s="159"/>
      <c r="X26" s="159"/>
      <c r="Y26" s="159"/>
      <c r="Z26" s="159"/>
      <c r="AA26" s="159"/>
      <c r="AB26" s="159"/>
      <c r="AC26" s="159"/>
      <c r="AD26" s="159"/>
      <c r="AE26" s="159"/>
      <c r="AF26" s="159"/>
      <c r="AG26" s="159"/>
    </row>
    <row r="27" spans="1:33" ht="67.5">
      <c r="A27" s="85">
        <v>25</v>
      </c>
      <c r="B27" s="165" t="s">
        <v>442</v>
      </c>
      <c r="C27" s="170" t="s">
        <v>443</v>
      </c>
      <c r="D27" s="167" t="s">
        <v>398</v>
      </c>
      <c r="E27" s="167" t="s">
        <v>329</v>
      </c>
      <c r="F27" s="168">
        <v>2494128</v>
      </c>
      <c r="G27" s="169" t="s">
        <v>391</v>
      </c>
      <c r="H27" s="167"/>
      <c r="I27" s="167"/>
      <c r="J27" s="167">
        <v>0</v>
      </c>
      <c r="K27" s="167">
        <v>0</v>
      </c>
      <c r="L27" s="167">
        <f t="shared" si="0"/>
        <v>0</v>
      </c>
      <c r="M27" s="167"/>
      <c r="N27" s="167"/>
      <c r="O27" s="167"/>
      <c r="P27" s="167">
        <f t="shared" ref="P27:P47" si="4">SUM(M27:O27)</f>
        <v>0</v>
      </c>
      <c r="Q27" s="169"/>
      <c r="R27" s="159"/>
      <c r="S27" s="159"/>
      <c r="T27" s="159"/>
      <c r="U27" s="159"/>
      <c r="V27" s="159"/>
      <c r="W27" s="159"/>
      <c r="X27" s="159"/>
      <c r="Y27" s="159"/>
      <c r="Z27" s="159"/>
      <c r="AA27" s="159"/>
      <c r="AB27" s="159"/>
      <c r="AC27" s="159"/>
      <c r="AD27" s="159"/>
      <c r="AE27" s="159"/>
      <c r="AF27" s="159"/>
      <c r="AG27" s="159"/>
    </row>
    <row r="28" spans="1:33" ht="67.5">
      <c r="A28" s="85">
        <v>26</v>
      </c>
      <c r="B28" s="165" t="s">
        <v>444</v>
      </c>
      <c r="C28" s="170" t="s">
        <v>445</v>
      </c>
      <c r="D28" s="167" t="s">
        <v>390</v>
      </c>
      <c r="E28" s="167" t="s">
        <v>348</v>
      </c>
      <c r="F28" s="168">
        <v>1843200</v>
      </c>
      <c r="G28" s="169" t="s">
        <v>391</v>
      </c>
      <c r="H28" s="167"/>
      <c r="I28" s="167"/>
      <c r="J28" s="167"/>
      <c r="K28" s="167"/>
      <c r="L28" s="167">
        <f t="shared" si="0"/>
        <v>0</v>
      </c>
      <c r="M28" s="167"/>
      <c r="N28" s="167"/>
      <c r="O28" s="167"/>
      <c r="P28" s="167">
        <f t="shared" si="4"/>
        <v>0</v>
      </c>
      <c r="Q28" s="169"/>
      <c r="R28" s="159"/>
      <c r="S28" s="159"/>
      <c r="T28" s="159"/>
      <c r="U28" s="159"/>
      <c r="V28" s="159"/>
      <c r="W28" s="159"/>
      <c r="X28" s="159"/>
      <c r="Y28" s="159"/>
      <c r="Z28" s="159"/>
      <c r="AA28" s="159"/>
      <c r="AB28" s="159"/>
      <c r="AC28" s="159"/>
      <c r="AD28" s="159"/>
      <c r="AE28" s="159"/>
      <c r="AF28" s="159"/>
      <c r="AG28" s="159"/>
    </row>
    <row r="29" spans="1:33" ht="94.5">
      <c r="A29" s="85">
        <v>27</v>
      </c>
      <c r="B29" s="165" t="s">
        <v>446</v>
      </c>
      <c r="C29" s="170" t="s">
        <v>447</v>
      </c>
      <c r="D29" s="167" t="s">
        <v>390</v>
      </c>
      <c r="E29" s="167" t="s">
        <v>348</v>
      </c>
      <c r="F29" s="168">
        <v>1890000</v>
      </c>
      <c r="G29" s="169" t="s">
        <v>384</v>
      </c>
      <c r="H29" s="167">
        <v>1</v>
      </c>
      <c r="I29" s="167">
        <v>24</v>
      </c>
      <c r="J29" s="167">
        <v>1</v>
      </c>
      <c r="K29" s="167">
        <v>2</v>
      </c>
      <c r="L29" s="167">
        <f t="shared" si="0"/>
        <v>3</v>
      </c>
      <c r="M29" s="167"/>
      <c r="N29" s="167"/>
      <c r="O29" s="167"/>
      <c r="P29" s="167">
        <f t="shared" si="4"/>
        <v>0</v>
      </c>
      <c r="Q29" s="169"/>
      <c r="R29" s="159"/>
      <c r="S29" s="159"/>
      <c r="T29" s="159"/>
      <c r="U29" s="159"/>
      <c r="V29" s="159"/>
      <c r="W29" s="159"/>
      <c r="X29" s="159"/>
      <c r="Y29" s="159"/>
      <c r="Z29" s="159"/>
      <c r="AA29" s="159"/>
      <c r="AB29" s="159"/>
      <c r="AC29" s="159"/>
      <c r="AD29" s="159"/>
      <c r="AE29" s="159"/>
      <c r="AF29" s="159"/>
      <c r="AG29" s="159"/>
    </row>
    <row r="30" spans="1:33" ht="94.5">
      <c r="A30" s="85">
        <v>28</v>
      </c>
      <c r="B30" s="165" t="s">
        <v>448</v>
      </c>
      <c r="C30" s="170" t="s">
        <v>449</v>
      </c>
      <c r="D30" s="167" t="s">
        <v>390</v>
      </c>
      <c r="E30" s="167" t="s">
        <v>348</v>
      </c>
      <c r="F30" s="168">
        <v>1944000</v>
      </c>
      <c r="G30" s="169" t="s">
        <v>384</v>
      </c>
      <c r="H30" s="167">
        <v>1</v>
      </c>
      <c r="I30" s="167">
        <v>24</v>
      </c>
      <c r="J30" s="167">
        <v>1</v>
      </c>
      <c r="K30" s="167">
        <v>2</v>
      </c>
      <c r="L30" s="167">
        <f t="shared" si="0"/>
        <v>3</v>
      </c>
      <c r="M30" s="167"/>
      <c r="N30" s="167"/>
      <c r="O30" s="167"/>
      <c r="P30" s="167">
        <f t="shared" si="4"/>
        <v>0</v>
      </c>
      <c r="Q30" s="169"/>
      <c r="R30" s="159"/>
      <c r="S30" s="159"/>
      <c r="T30" s="159"/>
      <c r="U30" s="159"/>
      <c r="V30" s="159"/>
      <c r="W30" s="159"/>
      <c r="X30" s="159"/>
      <c r="Y30" s="159"/>
      <c r="Z30" s="159"/>
      <c r="AA30" s="159"/>
      <c r="AB30" s="159"/>
      <c r="AC30" s="159"/>
      <c r="AD30" s="159"/>
      <c r="AE30" s="159"/>
      <c r="AF30" s="159"/>
      <c r="AG30" s="159"/>
    </row>
    <row r="31" spans="1:33" ht="94.5">
      <c r="A31" s="85">
        <v>29</v>
      </c>
      <c r="B31" s="165" t="s">
        <v>450</v>
      </c>
      <c r="C31" s="170" t="s">
        <v>451</v>
      </c>
      <c r="D31" s="167" t="s">
        <v>398</v>
      </c>
      <c r="E31" s="167" t="s">
        <v>329</v>
      </c>
      <c r="F31" s="168">
        <v>691200</v>
      </c>
      <c r="G31" s="169" t="s">
        <v>391</v>
      </c>
      <c r="H31" s="167"/>
      <c r="I31" s="167"/>
      <c r="J31" s="167"/>
      <c r="K31" s="167"/>
      <c r="L31" s="167">
        <f t="shared" si="0"/>
        <v>0</v>
      </c>
      <c r="M31" s="167"/>
      <c r="N31" s="167"/>
      <c r="O31" s="167"/>
      <c r="P31" s="167">
        <f t="shared" si="4"/>
        <v>0</v>
      </c>
      <c r="Q31" s="169"/>
      <c r="R31" s="159"/>
      <c r="S31" s="159"/>
      <c r="T31" s="159"/>
      <c r="U31" s="159"/>
      <c r="V31" s="159"/>
      <c r="W31" s="159"/>
      <c r="X31" s="159"/>
      <c r="Y31" s="159"/>
      <c r="Z31" s="159"/>
      <c r="AA31" s="159"/>
      <c r="AB31" s="159"/>
      <c r="AC31" s="159"/>
      <c r="AD31" s="159"/>
      <c r="AE31" s="159"/>
      <c r="AF31" s="159"/>
      <c r="AG31" s="159"/>
    </row>
    <row r="32" spans="1:33" ht="67.5">
      <c r="A32" s="85">
        <v>30</v>
      </c>
      <c r="B32" s="165" t="s">
        <v>452</v>
      </c>
      <c r="C32" s="170" t="s">
        <v>453</v>
      </c>
      <c r="D32" s="167" t="s">
        <v>390</v>
      </c>
      <c r="E32" s="167" t="s">
        <v>348</v>
      </c>
      <c r="F32" s="168">
        <v>1144800</v>
      </c>
      <c r="G32" s="169" t="s">
        <v>391</v>
      </c>
      <c r="H32" s="167"/>
      <c r="I32" s="167"/>
      <c r="J32" s="167"/>
      <c r="K32" s="167"/>
      <c r="L32" s="167">
        <f t="shared" si="0"/>
        <v>0</v>
      </c>
      <c r="M32" s="167"/>
      <c r="N32" s="167"/>
      <c r="O32" s="167"/>
      <c r="P32" s="167">
        <f t="shared" si="4"/>
        <v>0</v>
      </c>
      <c r="Q32" s="169"/>
      <c r="R32" s="159"/>
      <c r="S32" s="159"/>
      <c r="T32" s="159"/>
      <c r="U32" s="159"/>
      <c r="V32" s="159"/>
      <c r="W32" s="159"/>
      <c r="X32" s="159"/>
      <c r="Y32" s="159"/>
      <c r="Z32" s="159"/>
      <c r="AA32" s="159"/>
      <c r="AB32" s="159"/>
      <c r="AC32" s="159"/>
      <c r="AD32" s="159"/>
      <c r="AE32" s="159"/>
      <c r="AF32" s="159"/>
      <c r="AG32" s="159"/>
    </row>
    <row r="33" spans="1:33" ht="94.5">
      <c r="A33" s="85">
        <v>31</v>
      </c>
      <c r="B33" s="165" t="s">
        <v>454</v>
      </c>
      <c r="C33" s="170" t="s">
        <v>455</v>
      </c>
      <c r="D33" s="167" t="s">
        <v>398</v>
      </c>
      <c r="E33" s="167" t="s">
        <v>329</v>
      </c>
      <c r="F33" s="168"/>
      <c r="G33" s="169" t="s">
        <v>381</v>
      </c>
      <c r="H33" s="167">
        <v>1</v>
      </c>
      <c r="I33" s="167">
        <v>24</v>
      </c>
      <c r="J33" s="167">
        <v>1</v>
      </c>
      <c r="K33" s="167">
        <v>2</v>
      </c>
      <c r="L33" s="167">
        <f t="shared" si="0"/>
        <v>3</v>
      </c>
      <c r="M33" s="167">
        <v>0</v>
      </c>
      <c r="N33" s="167">
        <v>0</v>
      </c>
      <c r="O33" s="167">
        <v>2</v>
      </c>
      <c r="P33" s="167">
        <f t="shared" si="4"/>
        <v>2</v>
      </c>
      <c r="Q33" s="169" t="s">
        <v>456</v>
      </c>
      <c r="R33" s="159"/>
      <c r="S33" s="159"/>
      <c r="T33" s="159"/>
      <c r="U33" s="159"/>
      <c r="V33" s="159"/>
      <c r="W33" s="159"/>
      <c r="X33" s="159"/>
      <c r="Y33" s="159"/>
      <c r="Z33" s="159"/>
      <c r="AA33" s="159"/>
      <c r="AB33" s="159"/>
      <c r="AC33" s="159"/>
      <c r="AD33" s="159"/>
      <c r="AE33" s="159"/>
      <c r="AF33" s="159"/>
      <c r="AG33" s="159"/>
    </row>
    <row r="34" spans="1:33" ht="81">
      <c r="A34" s="85">
        <v>32</v>
      </c>
      <c r="B34" s="165" t="s">
        <v>457</v>
      </c>
      <c r="C34" s="170" t="s">
        <v>458</v>
      </c>
      <c r="D34" s="167" t="s">
        <v>398</v>
      </c>
      <c r="E34" s="167" t="s">
        <v>329</v>
      </c>
      <c r="F34" s="168">
        <v>1536000</v>
      </c>
      <c r="G34" s="169" t="s">
        <v>391</v>
      </c>
      <c r="H34" s="167"/>
      <c r="I34" s="167"/>
      <c r="J34" s="167"/>
      <c r="K34" s="167"/>
      <c r="L34" s="167">
        <f t="shared" si="0"/>
        <v>0</v>
      </c>
      <c r="M34" s="167"/>
      <c r="N34" s="167"/>
      <c r="O34" s="167"/>
      <c r="P34" s="167">
        <f t="shared" si="4"/>
        <v>0</v>
      </c>
      <c r="Q34" s="169"/>
      <c r="R34" s="159"/>
      <c r="S34" s="159"/>
      <c r="T34" s="159"/>
      <c r="U34" s="159"/>
      <c r="V34" s="159"/>
      <c r="W34" s="159"/>
      <c r="X34" s="159"/>
      <c r="Y34" s="159"/>
      <c r="Z34" s="159"/>
      <c r="AA34" s="159"/>
      <c r="AB34" s="159"/>
      <c r="AC34" s="159"/>
      <c r="AD34" s="159"/>
      <c r="AE34" s="159"/>
      <c r="AF34" s="159"/>
      <c r="AG34" s="159"/>
    </row>
    <row r="35" spans="1:33" ht="67.5">
      <c r="A35" s="85">
        <v>33</v>
      </c>
      <c r="B35" s="165" t="s">
        <v>459</v>
      </c>
      <c r="C35" s="170" t="s">
        <v>460</v>
      </c>
      <c r="D35" s="167" t="s">
        <v>401</v>
      </c>
      <c r="E35" s="167" t="s">
        <v>402</v>
      </c>
      <c r="F35" s="168">
        <v>3594240</v>
      </c>
      <c r="G35" s="169" t="s">
        <v>391</v>
      </c>
      <c r="H35" s="167"/>
      <c r="I35" s="167"/>
      <c r="J35" s="171"/>
      <c r="K35" s="171"/>
      <c r="L35" s="167">
        <f t="shared" si="0"/>
        <v>0</v>
      </c>
      <c r="M35" s="167"/>
      <c r="N35" s="167"/>
      <c r="O35" s="167"/>
      <c r="P35" s="167">
        <f t="shared" si="4"/>
        <v>0</v>
      </c>
      <c r="Q35" s="169"/>
      <c r="R35" s="167" t="s">
        <v>402</v>
      </c>
      <c r="S35" s="159"/>
      <c r="T35" s="159"/>
      <c r="U35" s="159"/>
      <c r="V35" s="159"/>
      <c r="W35" s="159"/>
      <c r="X35" s="159"/>
      <c r="Y35" s="159"/>
      <c r="Z35" s="159"/>
      <c r="AA35" s="159"/>
      <c r="AB35" s="159"/>
      <c r="AC35" s="159"/>
      <c r="AD35" s="159"/>
      <c r="AE35" s="159"/>
      <c r="AF35" s="159"/>
      <c r="AG35" s="159"/>
    </row>
    <row r="36" spans="1:33" ht="81">
      <c r="A36" s="85">
        <v>34</v>
      </c>
      <c r="B36" s="165" t="s">
        <v>461</v>
      </c>
      <c r="C36" s="170" t="s">
        <v>462</v>
      </c>
      <c r="D36" s="167" t="s">
        <v>401</v>
      </c>
      <c r="E36" s="167" t="s">
        <v>402</v>
      </c>
      <c r="F36" s="168">
        <v>1152000</v>
      </c>
      <c r="G36" s="169" t="s">
        <v>381</v>
      </c>
      <c r="H36" s="167">
        <v>2</v>
      </c>
      <c r="I36" s="167">
        <v>24</v>
      </c>
      <c r="J36" s="171">
        <v>2</v>
      </c>
      <c r="K36" s="171">
        <v>4</v>
      </c>
      <c r="L36" s="167">
        <f t="shared" si="0"/>
        <v>6</v>
      </c>
      <c r="M36" s="167">
        <v>1</v>
      </c>
      <c r="N36" s="167">
        <v>3</v>
      </c>
      <c r="O36" s="167"/>
      <c r="P36" s="167">
        <f t="shared" si="4"/>
        <v>4</v>
      </c>
      <c r="Q36" s="169"/>
      <c r="R36" s="167" t="s">
        <v>402</v>
      </c>
      <c r="S36" s="159"/>
      <c r="T36" s="159"/>
      <c r="U36" s="159"/>
      <c r="V36" s="159"/>
      <c r="W36" s="159"/>
      <c r="X36" s="159"/>
      <c r="Y36" s="159"/>
      <c r="Z36" s="159"/>
      <c r="AA36" s="159"/>
      <c r="AB36" s="159"/>
      <c r="AC36" s="159"/>
      <c r="AD36" s="159"/>
      <c r="AE36" s="159"/>
      <c r="AF36" s="159"/>
      <c r="AG36" s="159"/>
    </row>
    <row r="37" spans="1:33" ht="67.5">
      <c r="A37" s="85">
        <v>35</v>
      </c>
      <c r="B37" s="165" t="s">
        <v>463</v>
      </c>
      <c r="C37" s="170" t="s">
        <v>464</v>
      </c>
      <c r="D37" s="167" t="s">
        <v>465</v>
      </c>
      <c r="E37" s="167" t="s">
        <v>298</v>
      </c>
      <c r="F37" s="168">
        <v>4838400</v>
      </c>
      <c r="G37" s="169" t="s">
        <v>381</v>
      </c>
      <c r="H37" s="167">
        <v>1</v>
      </c>
      <c r="I37" s="167">
        <v>24</v>
      </c>
      <c r="J37" s="167">
        <v>1</v>
      </c>
      <c r="K37" s="167">
        <v>3</v>
      </c>
      <c r="L37" s="167">
        <f t="shared" si="0"/>
        <v>4</v>
      </c>
      <c r="M37" s="167"/>
      <c r="N37" s="167"/>
      <c r="O37" s="167">
        <v>2</v>
      </c>
      <c r="P37" s="167">
        <f t="shared" si="4"/>
        <v>2</v>
      </c>
      <c r="Q37" s="172" t="s">
        <v>466</v>
      </c>
      <c r="R37" s="159"/>
      <c r="S37" s="159"/>
      <c r="T37" s="159"/>
      <c r="U37" s="159"/>
      <c r="V37" s="159"/>
      <c r="W37" s="159"/>
      <c r="X37" s="159"/>
      <c r="Y37" s="159"/>
      <c r="Z37" s="159"/>
      <c r="AA37" s="159"/>
      <c r="AB37" s="159"/>
      <c r="AC37" s="159"/>
      <c r="AD37" s="159"/>
      <c r="AE37" s="159"/>
      <c r="AF37" s="159"/>
      <c r="AG37" s="159"/>
    </row>
    <row r="38" spans="1:33" ht="67.5">
      <c r="A38" s="85">
        <v>36</v>
      </c>
      <c r="B38" s="165" t="s">
        <v>467</v>
      </c>
      <c r="C38" s="170" t="s">
        <v>468</v>
      </c>
      <c r="D38" s="167" t="s">
        <v>401</v>
      </c>
      <c r="E38" s="167" t="s">
        <v>402</v>
      </c>
      <c r="F38" s="168">
        <v>2592000</v>
      </c>
      <c r="G38" s="169" t="s">
        <v>381</v>
      </c>
      <c r="H38" s="167">
        <v>1</v>
      </c>
      <c r="I38" s="167">
        <v>24</v>
      </c>
      <c r="J38" s="171">
        <v>1</v>
      </c>
      <c r="K38" s="171">
        <v>2</v>
      </c>
      <c r="L38" s="167">
        <f t="shared" si="0"/>
        <v>3</v>
      </c>
      <c r="M38" s="167">
        <v>1</v>
      </c>
      <c r="N38" s="167"/>
      <c r="O38" s="167">
        <v>2</v>
      </c>
      <c r="P38" s="167">
        <f t="shared" si="4"/>
        <v>3</v>
      </c>
      <c r="Q38" s="169" t="s">
        <v>469</v>
      </c>
      <c r="R38" s="167" t="s">
        <v>402</v>
      </c>
      <c r="S38" s="159"/>
      <c r="T38" s="159"/>
      <c r="U38" s="159"/>
      <c r="V38" s="159"/>
      <c r="W38" s="159"/>
      <c r="X38" s="159"/>
      <c r="Y38" s="159"/>
      <c r="Z38" s="159"/>
      <c r="AA38" s="159"/>
      <c r="AB38" s="159"/>
      <c r="AC38" s="159"/>
      <c r="AD38" s="159"/>
      <c r="AE38" s="159"/>
      <c r="AF38" s="159"/>
      <c r="AG38" s="159"/>
    </row>
    <row r="39" spans="1:33" ht="81">
      <c r="A39" s="85">
        <v>37</v>
      </c>
      <c r="B39" s="165" t="s">
        <v>470</v>
      </c>
      <c r="C39" s="170" t="s">
        <v>471</v>
      </c>
      <c r="D39" s="167" t="s">
        <v>390</v>
      </c>
      <c r="E39" s="167" t="s">
        <v>348</v>
      </c>
      <c r="F39" s="168">
        <v>2332800</v>
      </c>
      <c r="G39" s="169" t="s">
        <v>384</v>
      </c>
      <c r="H39" s="167">
        <v>2</v>
      </c>
      <c r="I39" s="167">
        <v>24</v>
      </c>
      <c r="J39" s="167">
        <v>2</v>
      </c>
      <c r="K39" s="167">
        <v>4</v>
      </c>
      <c r="L39" s="167">
        <f t="shared" si="0"/>
        <v>6</v>
      </c>
      <c r="M39" s="167"/>
      <c r="N39" s="167"/>
      <c r="O39" s="167"/>
      <c r="P39" s="167">
        <f t="shared" si="4"/>
        <v>0</v>
      </c>
      <c r="Q39" s="169"/>
      <c r="R39" s="159"/>
      <c r="S39" s="159"/>
      <c r="T39" s="159"/>
      <c r="U39" s="159"/>
      <c r="V39" s="159"/>
      <c r="W39" s="159"/>
      <c r="X39" s="159"/>
      <c r="Y39" s="159"/>
      <c r="Z39" s="159"/>
      <c r="AA39" s="159"/>
      <c r="AB39" s="159"/>
      <c r="AC39" s="159"/>
      <c r="AD39" s="159"/>
      <c r="AE39" s="159"/>
      <c r="AF39" s="159"/>
      <c r="AG39" s="159"/>
    </row>
    <row r="40" spans="1:33" ht="67.5">
      <c r="A40" s="85">
        <v>38</v>
      </c>
      <c r="B40" s="165" t="s">
        <v>472</v>
      </c>
      <c r="C40" s="170" t="s">
        <v>473</v>
      </c>
      <c r="D40" s="167" t="s">
        <v>398</v>
      </c>
      <c r="E40" s="167" t="s">
        <v>329</v>
      </c>
      <c r="F40" s="168">
        <v>2188800</v>
      </c>
      <c r="G40" s="169" t="s">
        <v>381</v>
      </c>
      <c r="H40" s="167">
        <v>1</v>
      </c>
      <c r="I40" s="167">
        <v>12</v>
      </c>
      <c r="J40" s="167">
        <v>1</v>
      </c>
      <c r="K40" s="167">
        <v>1</v>
      </c>
      <c r="L40" s="167">
        <f t="shared" si="0"/>
        <v>2</v>
      </c>
      <c r="M40" s="167"/>
      <c r="N40" s="167">
        <v>1</v>
      </c>
      <c r="O40" s="167"/>
      <c r="P40" s="167">
        <f t="shared" si="4"/>
        <v>1</v>
      </c>
      <c r="Q40" s="169"/>
      <c r="R40" s="159"/>
      <c r="S40" s="159"/>
      <c r="T40" s="159"/>
      <c r="U40" s="159"/>
      <c r="V40" s="159"/>
      <c r="W40" s="159"/>
      <c r="X40" s="159"/>
      <c r="Y40" s="159"/>
      <c r="Z40" s="159"/>
      <c r="AA40" s="159"/>
      <c r="AB40" s="159"/>
      <c r="AC40" s="159"/>
      <c r="AD40" s="159"/>
      <c r="AE40" s="159"/>
      <c r="AF40" s="159"/>
      <c r="AG40" s="159"/>
    </row>
    <row r="41" spans="1:33" ht="67.5">
      <c r="A41" s="85">
        <v>39</v>
      </c>
      <c r="B41" s="165" t="s">
        <v>474</v>
      </c>
      <c r="C41" s="170" t="s">
        <v>475</v>
      </c>
      <c r="D41" s="167" t="s">
        <v>380</v>
      </c>
      <c r="E41" s="167" t="s">
        <v>329</v>
      </c>
      <c r="F41" s="168">
        <v>1252800</v>
      </c>
      <c r="G41" s="169" t="s">
        <v>391</v>
      </c>
      <c r="H41" s="167"/>
      <c r="I41" s="167"/>
      <c r="J41" s="167"/>
      <c r="K41" s="167"/>
      <c r="L41" s="167">
        <f t="shared" si="0"/>
        <v>0</v>
      </c>
      <c r="M41" s="167"/>
      <c r="N41" s="167"/>
      <c r="O41" s="167"/>
      <c r="P41" s="167">
        <f t="shared" si="4"/>
        <v>0</v>
      </c>
      <c r="Q41" s="169"/>
      <c r="R41" s="159"/>
      <c r="S41" s="159"/>
      <c r="T41" s="159"/>
      <c r="U41" s="159"/>
      <c r="V41" s="159"/>
      <c r="W41" s="159"/>
      <c r="X41" s="159"/>
      <c r="Y41" s="159"/>
      <c r="Z41" s="159"/>
      <c r="AA41" s="159"/>
      <c r="AB41" s="159"/>
      <c r="AC41" s="159"/>
      <c r="AD41" s="159"/>
      <c r="AE41" s="159"/>
      <c r="AF41" s="159"/>
      <c r="AG41" s="159"/>
    </row>
    <row r="42" spans="1:33" ht="81">
      <c r="A42" s="85">
        <v>40</v>
      </c>
      <c r="B42" s="165" t="s">
        <v>476</v>
      </c>
      <c r="C42" s="170" t="s">
        <v>477</v>
      </c>
      <c r="D42" s="167" t="s">
        <v>390</v>
      </c>
      <c r="E42" s="167" t="s">
        <v>348</v>
      </c>
      <c r="F42" s="168">
        <v>931600</v>
      </c>
      <c r="G42" s="169" t="s">
        <v>391</v>
      </c>
      <c r="H42" s="167"/>
      <c r="I42" s="167"/>
      <c r="J42" s="167"/>
      <c r="K42" s="167"/>
      <c r="L42" s="167">
        <f t="shared" si="0"/>
        <v>0</v>
      </c>
      <c r="M42" s="167"/>
      <c r="N42" s="167"/>
      <c r="O42" s="167"/>
      <c r="P42" s="167">
        <f t="shared" si="4"/>
        <v>0</v>
      </c>
      <c r="Q42" s="169"/>
      <c r="R42" s="159"/>
      <c r="S42" s="159"/>
      <c r="T42" s="159"/>
      <c r="U42" s="159"/>
      <c r="V42" s="159"/>
      <c r="W42" s="159"/>
      <c r="X42" s="159"/>
      <c r="Y42" s="159"/>
      <c r="Z42" s="159"/>
      <c r="AA42" s="159"/>
      <c r="AB42" s="159"/>
      <c r="AC42" s="159"/>
      <c r="AD42" s="159"/>
      <c r="AE42" s="159"/>
      <c r="AF42" s="159"/>
      <c r="AG42" s="159"/>
    </row>
    <row r="43" spans="1:33" ht="81">
      <c r="A43" s="85">
        <v>41</v>
      </c>
      <c r="B43" s="165" t="s">
        <v>478</v>
      </c>
      <c r="C43" s="170" t="s">
        <v>479</v>
      </c>
      <c r="D43" s="167" t="s">
        <v>390</v>
      </c>
      <c r="E43" s="167" t="s">
        <v>348</v>
      </c>
      <c r="F43" s="168">
        <v>1432320</v>
      </c>
      <c r="G43" s="169" t="s">
        <v>391</v>
      </c>
      <c r="H43" s="167"/>
      <c r="I43" s="167"/>
      <c r="J43" s="167"/>
      <c r="K43" s="167"/>
      <c r="L43" s="167">
        <f t="shared" si="0"/>
        <v>0</v>
      </c>
      <c r="M43" s="167"/>
      <c r="N43" s="167"/>
      <c r="O43" s="167"/>
      <c r="P43" s="167">
        <f t="shared" si="4"/>
        <v>0</v>
      </c>
      <c r="Q43" s="169"/>
      <c r="R43" s="159"/>
      <c r="S43" s="159"/>
      <c r="T43" s="159"/>
      <c r="U43" s="159"/>
      <c r="V43" s="159"/>
      <c r="W43" s="159"/>
      <c r="X43" s="159"/>
      <c r="Y43" s="159"/>
      <c r="Z43" s="159"/>
      <c r="AA43" s="159"/>
      <c r="AB43" s="159"/>
      <c r="AC43" s="159"/>
      <c r="AD43" s="159"/>
      <c r="AE43" s="159"/>
      <c r="AF43" s="159"/>
      <c r="AG43" s="159"/>
    </row>
    <row r="44" spans="1:33" ht="81">
      <c r="A44" s="85">
        <v>42</v>
      </c>
      <c r="B44" s="165" t="s">
        <v>480</v>
      </c>
      <c r="C44" s="170" t="s">
        <v>481</v>
      </c>
      <c r="D44" s="167" t="s">
        <v>482</v>
      </c>
      <c r="E44" s="167" t="s">
        <v>348</v>
      </c>
      <c r="F44" s="168">
        <v>1290000</v>
      </c>
      <c r="G44" s="169" t="s">
        <v>391</v>
      </c>
      <c r="H44" s="167"/>
      <c r="I44" s="167"/>
      <c r="J44" s="167"/>
      <c r="K44" s="167"/>
      <c r="L44" s="167">
        <f t="shared" si="0"/>
        <v>0</v>
      </c>
      <c r="M44" s="167"/>
      <c r="N44" s="167"/>
      <c r="O44" s="167"/>
      <c r="P44" s="167">
        <f t="shared" si="4"/>
        <v>0</v>
      </c>
      <c r="Q44" s="169"/>
      <c r="R44" s="159"/>
      <c r="S44" s="159"/>
      <c r="T44" s="159"/>
      <c r="U44" s="159"/>
      <c r="V44" s="159"/>
      <c r="W44" s="159"/>
      <c r="X44" s="159"/>
      <c r="Y44" s="159"/>
      <c r="Z44" s="159"/>
      <c r="AA44" s="159"/>
      <c r="AB44" s="159"/>
      <c r="AC44" s="159"/>
      <c r="AD44" s="159"/>
      <c r="AE44" s="159"/>
      <c r="AF44" s="159"/>
      <c r="AG44" s="159"/>
    </row>
    <row r="45" spans="1:33" ht="81">
      <c r="A45" s="85">
        <v>43</v>
      </c>
      <c r="B45" s="165" t="s">
        <v>483</v>
      </c>
      <c r="C45" s="170" t="s">
        <v>484</v>
      </c>
      <c r="D45" s="167" t="s">
        <v>401</v>
      </c>
      <c r="E45" s="167" t="s">
        <v>402</v>
      </c>
      <c r="F45" s="168">
        <v>2073600</v>
      </c>
      <c r="G45" s="169" t="s">
        <v>381</v>
      </c>
      <c r="H45" s="167">
        <v>2</v>
      </c>
      <c r="I45" s="167">
        <v>24</v>
      </c>
      <c r="J45" s="171">
        <v>2</v>
      </c>
      <c r="K45" s="171">
        <v>4</v>
      </c>
      <c r="L45" s="167">
        <f t="shared" si="0"/>
        <v>6</v>
      </c>
      <c r="M45" s="167">
        <v>1</v>
      </c>
      <c r="N45" s="167">
        <v>2</v>
      </c>
      <c r="O45" s="167"/>
      <c r="P45" s="167">
        <f t="shared" si="4"/>
        <v>3</v>
      </c>
      <c r="Q45" s="169"/>
      <c r="R45" s="167" t="s">
        <v>402</v>
      </c>
      <c r="S45" s="159"/>
      <c r="T45" s="159"/>
      <c r="U45" s="159"/>
      <c r="V45" s="159"/>
      <c r="W45" s="159"/>
      <c r="X45" s="159"/>
      <c r="Y45" s="159"/>
      <c r="Z45" s="159"/>
      <c r="AA45" s="159"/>
      <c r="AB45" s="159"/>
      <c r="AC45" s="159"/>
      <c r="AD45" s="159"/>
      <c r="AE45" s="159"/>
      <c r="AF45" s="159"/>
      <c r="AG45" s="159"/>
    </row>
    <row r="46" spans="1:33" ht="67.5">
      <c r="A46" s="85">
        <v>44</v>
      </c>
      <c r="B46" s="165" t="s">
        <v>485</v>
      </c>
      <c r="C46" s="170" t="s">
        <v>486</v>
      </c>
      <c r="D46" s="167" t="s">
        <v>487</v>
      </c>
      <c r="E46" s="167" t="s">
        <v>303</v>
      </c>
      <c r="F46" s="168">
        <v>2626560</v>
      </c>
      <c r="G46" s="169" t="s">
        <v>381</v>
      </c>
      <c r="H46" s="167">
        <v>1</v>
      </c>
      <c r="I46" s="167">
        <v>12</v>
      </c>
      <c r="J46" s="171">
        <v>1</v>
      </c>
      <c r="K46" s="171">
        <v>1</v>
      </c>
      <c r="L46" s="167">
        <f t="shared" si="0"/>
        <v>2</v>
      </c>
      <c r="M46" s="167">
        <v>1</v>
      </c>
      <c r="N46" s="167"/>
      <c r="O46" s="167"/>
      <c r="P46" s="167">
        <f t="shared" si="4"/>
        <v>1</v>
      </c>
      <c r="Q46" s="169"/>
      <c r="R46" s="167" t="s">
        <v>303</v>
      </c>
      <c r="S46" s="159"/>
      <c r="T46" s="159"/>
      <c r="U46" s="159"/>
      <c r="V46" s="159"/>
      <c r="W46" s="159"/>
      <c r="X46" s="159"/>
      <c r="Y46" s="159"/>
      <c r="Z46" s="159"/>
      <c r="AA46" s="159"/>
      <c r="AB46" s="159"/>
      <c r="AC46" s="159"/>
      <c r="AD46" s="159"/>
      <c r="AE46" s="159"/>
      <c r="AF46" s="159"/>
      <c r="AG46" s="159"/>
    </row>
    <row r="47" spans="1:33" ht="67.5">
      <c r="A47" s="85">
        <v>45</v>
      </c>
      <c r="B47" s="165" t="s">
        <v>488</v>
      </c>
      <c r="C47" s="170" t="s">
        <v>489</v>
      </c>
      <c r="D47" s="167" t="s">
        <v>398</v>
      </c>
      <c r="E47" s="167" t="s">
        <v>329</v>
      </c>
      <c r="F47" s="168">
        <v>1866240</v>
      </c>
      <c r="G47" s="169" t="s">
        <v>381</v>
      </c>
      <c r="H47" s="167">
        <v>1</v>
      </c>
      <c r="I47" s="167">
        <v>12</v>
      </c>
      <c r="J47" s="167">
        <v>1</v>
      </c>
      <c r="K47" s="167">
        <v>1</v>
      </c>
      <c r="L47" s="167">
        <f t="shared" si="0"/>
        <v>2</v>
      </c>
      <c r="M47" s="167">
        <v>1</v>
      </c>
      <c r="N47" s="167">
        <v>0</v>
      </c>
      <c r="O47" s="167"/>
      <c r="P47" s="167">
        <f t="shared" si="4"/>
        <v>1</v>
      </c>
      <c r="Q47" s="169"/>
      <c r="R47" s="159"/>
      <c r="S47" s="159"/>
      <c r="T47" s="159"/>
      <c r="U47" s="159"/>
      <c r="V47" s="159"/>
      <c r="W47" s="159"/>
      <c r="X47" s="159"/>
      <c r="Y47" s="159"/>
      <c r="Z47" s="159"/>
      <c r="AA47" s="159"/>
      <c r="AB47" s="159"/>
      <c r="AC47" s="159"/>
      <c r="AD47" s="159"/>
      <c r="AE47" s="159"/>
      <c r="AF47" s="159"/>
      <c r="AG47" s="159"/>
    </row>
    <row r="48" spans="1:33" ht="94.5">
      <c r="A48" s="85">
        <v>46</v>
      </c>
      <c r="B48" s="165" t="s">
        <v>490</v>
      </c>
      <c r="C48" s="170" t="s">
        <v>491</v>
      </c>
      <c r="D48" s="167" t="s">
        <v>390</v>
      </c>
      <c r="E48" s="167" t="s">
        <v>348</v>
      </c>
      <c r="F48" s="168">
        <v>3240000</v>
      </c>
      <c r="G48" s="169" t="s">
        <v>381</v>
      </c>
      <c r="H48" s="167">
        <v>5</v>
      </c>
      <c r="I48" s="167">
        <v>24</v>
      </c>
      <c r="J48" s="167">
        <v>5</v>
      </c>
      <c r="K48" s="167">
        <v>16</v>
      </c>
      <c r="L48" s="167">
        <f t="shared" si="0"/>
        <v>21</v>
      </c>
      <c r="M48" s="167"/>
      <c r="N48" s="167"/>
      <c r="O48" s="167"/>
      <c r="P48" s="167">
        <v>18</v>
      </c>
      <c r="Q48" s="169"/>
      <c r="R48" s="159"/>
      <c r="S48" s="159"/>
      <c r="T48" s="159"/>
      <c r="U48" s="159"/>
      <c r="V48" s="159"/>
      <c r="W48" s="159"/>
      <c r="X48" s="159"/>
      <c r="Y48" s="159"/>
      <c r="Z48" s="159"/>
      <c r="AA48" s="159"/>
      <c r="AB48" s="159"/>
      <c r="AC48" s="159"/>
      <c r="AD48" s="159"/>
      <c r="AE48" s="159"/>
      <c r="AF48" s="159"/>
      <c r="AG48" s="159"/>
    </row>
    <row r="49" spans="1:33" ht="81">
      <c r="A49" s="85">
        <v>47</v>
      </c>
      <c r="B49" s="165" t="s">
        <v>492</v>
      </c>
      <c r="C49" s="170" t="s">
        <v>493</v>
      </c>
      <c r="D49" s="167" t="s">
        <v>494</v>
      </c>
      <c r="E49" s="167" t="s">
        <v>298</v>
      </c>
      <c r="F49" s="168">
        <v>1382400</v>
      </c>
      <c r="G49" s="169" t="s">
        <v>391</v>
      </c>
      <c r="H49" s="167"/>
      <c r="I49" s="167"/>
      <c r="J49" s="167"/>
      <c r="K49" s="167"/>
      <c r="L49" s="167">
        <f t="shared" si="0"/>
        <v>0</v>
      </c>
      <c r="M49" s="167"/>
      <c r="N49" s="167"/>
      <c r="O49" s="167"/>
      <c r="P49" s="167">
        <f>SUM(M49:O49)</f>
        <v>0</v>
      </c>
      <c r="Q49" s="169"/>
      <c r="R49" s="159"/>
      <c r="S49" s="159"/>
      <c r="T49" s="159"/>
      <c r="U49" s="159"/>
      <c r="V49" s="159"/>
      <c r="W49" s="159"/>
      <c r="X49" s="159"/>
      <c r="Y49" s="159"/>
      <c r="Z49" s="159"/>
      <c r="AA49" s="159"/>
      <c r="AB49" s="159"/>
      <c r="AC49" s="159"/>
      <c r="AD49" s="159"/>
      <c r="AE49" s="159"/>
      <c r="AF49" s="159"/>
      <c r="AG49" s="159"/>
    </row>
    <row r="50" spans="1:33" ht="81">
      <c r="A50" s="85">
        <v>48</v>
      </c>
      <c r="B50" s="165" t="s">
        <v>495</v>
      </c>
      <c r="C50" s="170" t="s">
        <v>496</v>
      </c>
      <c r="D50" s="167" t="s">
        <v>390</v>
      </c>
      <c r="E50" s="167" t="s">
        <v>348</v>
      </c>
      <c r="F50" s="168">
        <v>1737792</v>
      </c>
      <c r="G50" s="169" t="s">
        <v>381</v>
      </c>
      <c r="H50" s="167">
        <v>1</v>
      </c>
      <c r="I50" s="167">
        <v>24</v>
      </c>
      <c r="J50" s="167">
        <v>1</v>
      </c>
      <c r="K50" s="167">
        <v>2</v>
      </c>
      <c r="L50" s="167">
        <f t="shared" si="0"/>
        <v>3</v>
      </c>
      <c r="M50" s="167"/>
      <c r="N50" s="167"/>
      <c r="O50" s="167"/>
      <c r="P50" s="167">
        <v>1</v>
      </c>
      <c r="Q50" s="169" t="s">
        <v>497</v>
      </c>
      <c r="R50" s="159"/>
      <c r="S50" s="159"/>
      <c r="T50" s="159"/>
      <c r="U50" s="159"/>
      <c r="V50" s="159"/>
      <c r="W50" s="159"/>
      <c r="X50" s="159"/>
      <c r="Y50" s="159"/>
      <c r="Z50" s="159"/>
      <c r="AA50" s="159"/>
      <c r="AB50" s="159"/>
      <c r="AC50" s="159"/>
      <c r="AD50" s="159"/>
      <c r="AE50" s="159"/>
      <c r="AF50" s="159"/>
      <c r="AG50" s="159"/>
    </row>
    <row r="51" spans="1:33" ht="81">
      <c r="A51" s="85">
        <v>49</v>
      </c>
      <c r="B51" s="173" t="s">
        <v>498</v>
      </c>
      <c r="C51" s="170" t="s">
        <v>499</v>
      </c>
      <c r="D51" s="167" t="s">
        <v>487</v>
      </c>
      <c r="E51" s="167" t="s">
        <v>303</v>
      </c>
      <c r="F51" s="168">
        <v>1987200</v>
      </c>
      <c r="G51" s="169" t="s">
        <v>384</v>
      </c>
      <c r="H51" s="167">
        <v>1</v>
      </c>
      <c r="I51" s="167">
        <v>24</v>
      </c>
      <c r="J51" s="171">
        <v>1</v>
      </c>
      <c r="K51" s="171">
        <v>2</v>
      </c>
      <c r="L51" s="167">
        <f t="shared" si="0"/>
        <v>3</v>
      </c>
      <c r="M51" s="167">
        <v>1</v>
      </c>
      <c r="N51" s="167"/>
      <c r="O51" s="167"/>
      <c r="P51" s="167">
        <f t="shared" ref="P51:P55" si="5">SUM(M51:O51)</f>
        <v>1</v>
      </c>
      <c r="Q51" s="169"/>
      <c r="R51" s="167" t="s">
        <v>303</v>
      </c>
      <c r="S51" s="159"/>
      <c r="T51" s="159"/>
      <c r="U51" s="159"/>
      <c r="V51" s="159"/>
      <c r="W51" s="159"/>
      <c r="X51" s="159"/>
      <c r="Y51" s="159"/>
      <c r="Z51" s="159"/>
      <c r="AA51" s="159"/>
      <c r="AB51" s="159"/>
      <c r="AC51" s="159"/>
      <c r="AD51" s="159"/>
      <c r="AE51" s="159"/>
      <c r="AF51" s="159"/>
      <c r="AG51" s="159"/>
    </row>
    <row r="52" spans="1:33" ht="81">
      <c r="A52" s="85">
        <v>50</v>
      </c>
      <c r="B52" s="165" t="s">
        <v>500</v>
      </c>
      <c r="C52" s="170" t="s">
        <v>501</v>
      </c>
      <c r="D52" s="167" t="s">
        <v>394</v>
      </c>
      <c r="E52" s="167" t="s">
        <v>329</v>
      </c>
      <c r="F52" s="168">
        <v>829440</v>
      </c>
      <c r="G52" s="169" t="s">
        <v>381</v>
      </c>
      <c r="H52" s="167">
        <v>1</v>
      </c>
      <c r="I52" s="167">
        <v>12</v>
      </c>
      <c r="J52" s="167">
        <v>1</v>
      </c>
      <c r="K52" s="167">
        <v>2</v>
      </c>
      <c r="L52" s="167">
        <f t="shared" si="0"/>
        <v>3</v>
      </c>
      <c r="M52" s="167">
        <v>1</v>
      </c>
      <c r="N52" s="167">
        <v>0</v>
      </c>
      <c r="O52" s="167"/>
      <c r="P52" s="167">
        <f t="shared" si="5"/>
        <v>1</v>
      </c>
      <c r="Q52" s="169" t="s">
        <v>395</v>
      </c>
      <c r="R52" s="159"/>
      <c r="S52" s="159"/>
      <c r="T52" s="159"/>
      <c r="U52" s="159"/>
      <c r="V52" s="159"/>
      <c r="W52" s="159"/>
      <c r="X52" s="159"/>
      <c r="Y52" s="159"/>
      <c r="Z52" s="159"/>
      <c r="AA52" s="159"/>
      <c r="AB52" s="159"/>
      <c r="AC52" s="159"/>
      <c r="AD52" s="159"/>
      <c r="AE52" s="159"/>
      <c r="AF52" s="159"/>
      <c r="AG52" s="159"/>
    </row>
    <row r="53" spans="1:33" ht="81">
      <c r="A53" s="85">
        <v>51</v>
      </c>
      <c r="B53" s="165" t="s">
        <v>502</v>
      </c>
      <c r="C53" s="170" t="s">
        <v>503</v>
      </c>
      <c r="D53" s="167" t="s">
        <v>401</v>
      </c>
      <c r="E53" s="167" t="s">
        <v>402</v>
      </c>
      <c r="F53" s="168">
        <v>2332800</v>
      </c>
      <c r="G53" s="169" t="s">
        <v>384</v>
      </c>
      <c r="H53" s="167">
        <v>1</v>
      </c>
      <c r="I53" s="167">
        <v>24</v>
      </c>
      <c r="J53" s="171">
        <v>1</v>
      </c>
      <c r="K53" s="171">
        <v>2</v>
      </c>
      <c r="L53" s="167">
        <f t="shared" si="0"/>
        <v>3</v>
      </c>
      <c r="M53" s="167"/>
      <c r="N53" s="167"/>
      <c r="O53" s="167"/>
      <c r="P53" s="167">
        <f t="shared" si="5"/>
        <v>0</v>
      </c>
      <c r="Q53" s="169"/>
      <c r="R53" s="167" t="s">
        <v>402</v>
      </c>
      <c r="S53" s="159"/>
      <c r="T53" s="159"/>
      <c r="U53" s="159"/>
      <c r="V53" s="159"/>
      <c r="W53" s="159"/>
      <c r="X53" s="159"/>
      <c r="Y53" s="159"/>
      <c r="Z53" s="159"/>
      <c r="AA53" s="159"/>
      <c r="AB53" s="159"/>
      <c r="AC53" s="159"/>
      <c r="AD53" s="159"/>
      <c r="AE53" s="159"/>
      <c r="AF53" s="159"/>
      <c r="AG53" s="159"/>
    </row>
    <row r="54" spans="1:33" ht="67.5">
      <c r="A54" s="85">
        <v>52</v>
      </c>
      <c r="B54" s="165" t="s">
        <v>504</v>
      </c>
      <c r="C54" s="170" t="s">
        <v>505</v>
      </c>
      <c r="D54" s="167" t="s">
        <v>398</v>
      </c>
      <c r="E54" s="167" t="s">
        <v>329</v>
      </c>
      <c r="F54" s="168">
        <v>864000</v>
      </c>
      <c r="G54" s="169" t="s">
        <v>381</v>
      </c>
      <c r="H54" s="167">
        <v>1</v>
      </c>
      <c r="I54" s="167">
        <v>12</v>
      </c>
      <c r="J54" s="167">
        <v>1</v>
      </c>
      <c r="K54" s="167">
        <v>2</v>
      </c>
      <c r="L54" s="167">
        <f t="shared" si="0"/>
        <v>3</v>
      </c>
      <c r="M54" s="167">
        <v>1</v>
      </c>
      <c r="N54" s="167">
        <v>0</v>
      </c>
      <c r="O54" s="167"/>
      <c r="P54" s="167">
        <f t="shared" si="5"/>
        <v>1</v>
      </c>
      <c r="Q54" s="169" t="s">
        <v>506</v>
      </c>
      <c r="R54" s="159"/>
      <c r="S54" s="159"/>
      <c r="T54" s="159"/>
      <c r="U54" s="159"/>
      <c r="V54" s="159"/>
      <c r="W54" s="159"/>
      <c r="X54" s="159"/>
      <c r="Y54" s="159"/>
      <c r="Z54" s="159"/>
      <c r="AA54" s="159"/>
      <c r="AB54" s="159"/>
      <c r="AC54" s="159"/>
      <c r="AD54" s="159"/>
      <c r="AE54" s="159"/>
      <c r="AF54" s="159"/>
      <c r="AG54" s="159"/>
    </row>
    <row r="55" spans="1:33" ht="94.5">
      <c r="A55" s="85">
        <v>53</v>
      </c>
      <c r="B55" s="165" t="s">
        <v>507</v>
      </c>
      <c r="C55" s="170" t="s">
        <v>508</v>
      </c>
      <c r="D55" s="167" t="s">
        <v>380</v>
      </c>
      <c r="E55" s="167" t="s">
        <v>329</v>
      </c>
      <c r="F55" s="168">
        <v>921600</v>
      </c>
      <c r="G55" s="169" t="s">
        <v>391</v>
      </c>
      <c r="H55" s="167"/>
      <c r="I55" s="167"/>
      <c r="J55" s="167"/>
      <c r="K55" s="167"/>
      <c r="L55" s="167">
        <f t="shared" si="0"/>
        <v>0</v>
      </c>
      <c r="M55" s="167"/>
      <c r="N55" s="167"/>
      <c r="O55" s="167"/>
      <c r="P55" s="167">
        <f t="shared" si="5"/>
        <v>0</v>
      </c>
      <c r="Q55" s="169"/>
      <c r="R55" s="159"/>
      <c r="S55" s="159"/>
      <c r="T55" s="159"/>
      <c r="U55" s="159"/>
      <c r="V55" s="159"/>
      <c r="W55" s="159"/>
      <c r="X55" s="159"/>
      <c r="Y55" s="159"/>
      <c r="Z55" s="159"/>
      <c r="AA55" s="159"/>
      <c r="AB55" s="159"/>
      <c r="AC55" s="159"/>
      <c r="AD55" s="159"/>
      <c r="AE55" s="159"/>
      <c r="AF55" s="159"/>
      <c r="AG55" s="159"/>
    </row>
    <row r="56" spans="1:33" ht="67.5">
      <c r="A56" s="85">
        <v>54</v>
      </c>
      <c r="B56" s="165" t="s">
        <v>509</v>
      </c>
      <c r="C56" s="170" t="s">
        <v>510</v>
      </c>
      <c r="D56" s="167" t="s">
        <v>511</v>
      </c>
      <c r="E56" s="167" t="s">
        <v>348</v>
      </c>
      <c r="F56" s="168">
        <v>972000</v>
      </c>
      <c r="G56" s="169" t="s">
        <v>381</v>
      </c>
      <c r="H56" s="167">
        <v>1</v>
      </c>
      <c r="I56" s="167">
        <v>16</v>
      </c>
      <c r="J56" s="167">
        <v>1</v>
      </c>
      <c r="K56" s="167">
        <v>2</v>
      </c>
      <c r="L56" s="167">
        <f t="shared" si="0"/>
        <v>3</v>
      </c>
      <c r="M56" s="167"/>
      <c r="N56" s="167"/>
      <c r="O56" s="167"/>
      <c r="P56" s="167">
        <v>2</v>
      </c>
      <c r="Q56" s="169" t="s">
        <v>512</v>
      </c>
      <c r="R56" s="159"/>
      <c r="S56" s="159"/>
      <c r="T56" s="159"/>
      <c r="U56" s="159"/>
      <c r="V56" s="159"/>
      <c r="W56" s="159"/>
      <c r="X56" s="159"/>
      <c r="Y56" s="159"/>
      <c r="Z56" s="159"/>
      <c r="AA56" s="159"/>
      <c r="AB56" s="159"/>
      <c r="AC56" s="159"/>
      <c r="AD56" s="159"/>
      <c r="AE56" s="159"/>
      <c r="AF56" s="159"/>
      <c r="AG56" s="159"/>
    </row>
    <row r="57" spans="1:33" ht="67.5">
      <c r="A57" s="85">
        <v>55</v>
      </c>
      <c r="B57" s="165" t="s">
        <v>513</v>
      </c>
      <c r="C57" s="170" t="s">
        <v>514</v>
      </c>
      <c r="D57" s="167" t="s">
        <v>515</v>
      </c>
      <c r="E57" s="167" t="s">
        <v>348</v>
      </c>
      <c r="F57" s="168">
        <v>1843200</v>
      </c>
      <c r="G57" s="169" t="s">
        <v>381</v>
      </c>
      <c r="H57" s="167">
        <v>1</v>
      </c>
      <c r="I57" s="167">
        <v>16</v>
      </c>
      <c r="J57" s="167">
        <v>1</v>
      </c>
      <c r="K57" s="167">
        <v>2</v>
      </c>
      <c r="L57" s="167">
        <f t="shared" si="0"/>
        <v>3</v>
      </c>
      <c r="M57" s="167"/>
      <c r="N57" s="167"/>
      <c r="O57" s="167"/>
      <c r="P57" s="167">
        <v>1</v>
      </c>
      <c r="Q57" s="169" t="s">
        <v>512</v>
      </c>
      <c r="R57" s="159"/>
      <c r="S57" s="159"/>
      <c r="T57" s="159"/>
      <c r="U57" s="159"/>
      <c r="V57" s="159"/>
      <c r="W57" s="159"/>
      <c r="X57" s="159"/>
      <c r="Y57" s="159"/>
      <c r="Z57" s="159"/>
      <c r="AA57" s="159"/>
      <c r="AB57" s="159"/>
      <c r="AC57" s="159"/>
      <c r="AD57" s="159"/>
      <c r="AE57" s="159"/>
      <c r="AF57" s="159"/>
      <c r="AG57" s="159"/>
    </row>
    <row r="58" spans="1:33" ht="81">
      <c r="A58" s="85">
        <v>56</v>
      </c>
      <c r="B58" s="165" t="s">
        <v>516</v>
      </c>
      <c r="C58" s="170" t="s">
        <v>517</v>
      </c>
      <c r="D58" s="167" t="s">
        <v>401</v>
      </c>
      <c r="E58" s="167" t="s">
        <v>402</v>
      </c>
      <c r="F58" s="168">
        <v>2448000</v>
      </c>
      <c r="G58" s="169" t="s">
        <v>384</v>
      </c>
      <c r="H58" s="167">
        <v>1</v>
      </c>
      <c r="I58" s="167">
        <v>24</v>
      </c>
      <c r="J58" s="171">
        <v>1</v>
      </c>
      <c r="K58" s="171">
        <v>2</v>
      </c>
      <c r="L58" s="167">
        <f t="shared" si="0"/>
        <v>3</v>
      </c>
      <c r="M58" s="167"/>
      <c r="N58" s="167"/>
      <c r="O58" s="167"/>
      <c r="P58" s="167">
        <f t="shared" ref="P58:P62" si="6">SUM(M58:O58)</f>
        <v>0</v>
      </c>
      <c r="Q58" s="169"/>
      <c r="R58" s="167" t="s">
        <v>402</v>
      </c>
      <c r="S58" s="159"/>
      <c r="T58" s="159"/>
      <c r="U58" s="159"/>
      <c r="V58" s="159"/>
      <c r="W58" s="159"/>
      <c r="X58" s="159"/>
      <c r="Y58" s="159"/>
      <c r="Z58" s="159"/>
      <c r="AA58" s="159"/>
      <c r="AB58" s="159"/>
      <c r="AC58" s="159"/>
      <c r="AD58" s="159"/>
      <c r="AE58" s="159"/>
      <c r="AF58" s="159"/>
      <c r="AG58" s="159"/>
    </row>
    <row r="59" spans="1:33" ht="67.5">
      <c r="A59" s="85">
        <v>57</v>
      </c>
      <c r="B59" s="165" t="s">
        <v>518</v>
      </c>
      <c r="C59" s="170" t="s">
        <v>519</v>
      </c>
      <c r="D59" s="167" t="s">
        <v>401</v>
      </c>
      <c r="E59" s="167" t="s">
        <v>402</v>
      </c>
      <c r="F59" s="168">
        <v>691200</v>
      </c>
      <c r="G59" s="169" t="s">
        <v>381</v>
      </c>
      <c r="H59" s="167">
        <v>1</v>
      </c>
      <c r="I59" s="167">
        <v>16</v>
      </c>
      <c r="J59" s="171">
        <v>1</v>
      </c>
      <c r="K59" s="171">
        <v>1</v>
      </c>
      <c r="L59" s="167">
        <f t="shared" si="0"/>
        <v>2</v>
      </c>
      <c r="M59" s="167">
        <v>1</v>
      </c>
      <c r="N59" s="167"/>
      <c r="O59" s="167"/>
      <c r="P59" s="167">
        <f t="shared" si="6"/>
        <v>1</v>
      </c>
      <c r="Q59" s="169"/>
      <c r="R59" s="167" t="s">
        <v>402</v>
      </c>
      <c r="S59" s="159"/>
      <c r="T59" s="159"/>
      <c r="U59" s="159"/>
      <c r="V59" s="159"/>
      <c r="W59" s="159"/>
      <c r="X59" s="159"/>
      <c r="Y59" s="159"/>
      <c r="Z59" s="159"/>
      <c r="AA59" s="159"/>
      <c r="AB59" s="159"/>
      <c r="AC59" s="159"/>
      <c r="AD59" s="159"/>
      <c r="AE59" s="159"/>
      <c r="AF59" s="159"/>
      <c r="AG59" s="159"/>
    </row>
    <row r="60" spans="1:33" ht="67.5">
      <c r="A60" s="85">
        <v>58</v>
      </c>
      <c r="B60" s="165" t="s">
        <v>520</v>
      </c>
      <c r="C60" s="170" t="s">
        <v>521</v>
      </c>
      <c r="D60" s="167" t="s">
        <v>401</v>
      </c>
      <c r="E60" s="167" t="s">
        <v>402</v>
      </c>
      <c r="F60" s="168">
        <v>972000</v>
      </c>
      <c r="G60" s="169" t="s">
        <v>391</v>
      </c>
      <c r="H60" s="167"/>
      <c r="I60" s="167"/>
      <c r="J60" s="171"/>
      <c r="K60" s="171"/>
      <c r="L60" s="167">
        <f t="shared" si="0"/>
        <v>0</v>
      </c>
      <c r="M60" s="167"/>
      <c r="N60" s="167"/>
      <c r="O60" s="167"/>
      <c r="P60" s="167">
        <f t="shared" si="6"/>
        <v>0</v>
      </c>
      <c r="Q60" s="169"/>
      <c r="R60" s="167" t="s">
        <v>402</v>
      </c>
      <c r="S60" s="159"/>
      <c r="T60" s="159"/>
      <c r="U60" s="159"/>
      <c r="V60" s="159"/>
      <c r="W60" s="159"/>
      <c r="X60" s="159"/>
      <c r="Y60" s="159"/>
      <c r="Z60" s="159"/>
      <c r="AA60" s="159"/>
      <c r="AB60" s="159"/>
      <c r="AC60" s="159"/>
      <c r="AD60" s="159"/>
      <c r="AE60" s="159"/>
      <c r="AF60" s="159"/>
      <c r="AG60" s="159"/>
    </row>
    <row r="61" spans="1:33" ht="67.5">
      <c r="A61" s="85">
        <v>59</v>
      </c>
      <c r="B61" s="165" t="s">
        <v>522</v>
      </c>
      <c r="C61" s="170" t="s">
        <v>523</v>
      </c>
      <c r="D61" s="167" t="s">
        <v>401</v>
      </c>
      <c r="E61" s="167" t="s">
        <v>402</v>
      </c>
      <c r="F61" s="168">
        <v>972000</v>
      </c>
      <c r="G61" s="169" t="s">
        <v>391</v>
      </c>
      <c r="H61" s="167"/>
      <c r="I61" s="167"/>
      <c r="J61" s="171"/>
      <c r="K61" s="171"/>
      <c r="L61" s="167">
        <f t="shared" si="0"/>
        <v>0</v>
      </c>
      <c r="M61" s="167"/>
      <c r="N61" s="167"/>
      <c r="O61" s="167"/>
      <c r="P61" s="167">
        <f t="shared" si="6"/>
        <v>0</v>
      </c>
      <c r="Q61" s="169"/>
      <c r="R61" s="167" t="s">
        <v>402</v>
      </c>
      <c r="S61" s="159"/>
      <c r="T61" s="159"/>
      <c r="U61" s="159"/>
      <c r="V61" s="159"/>
      <c r="W61" s="159"/>
      <c r="X61" s="159"/>
      <c r="Y61" s="159"/>
      <c r="Z61" s="159"/>
      <c r="AA61" s="159"/>
      <c r="AB61" s="159"/>
      <c r="AC61" s="159"/>
      <c r="AD61" s="159"/>
      <c r="AE61" s="159"/>
      <c r="AF61" s="159"/>
      <c r="AG61" s="159"/>
    </row>
    <row r="62" spans="1:33" ht="81">
      <c r="A62" s="85">
        <v>60</v>
      </c>
      <c r="B62" s="165" t="s">
        <v>524</v>
      </c>
      <c r="C62" s="170" t="s">
        <v>525</v>
      </c>
      <c r="D62" s="167" t="s">
        <v>398</v>
      </c>
      <c r="E62" s="167" t="s">
        <v>329</v>
      </c>
      <c r="F62" s="168">
        <v>1440000</v>
      </c>
      <c r="G62" s="169" t="s">
        <v>391</v>
      </c>
      <c r="H62" s="167"/>
      <c r="I62" s="167"/>
      <c r="J62" s="167"/>
      <c r="K62" s="167"/>
      <c r="L62" s="167">
        <f t="shared" si="0"/>
        <v>0</v>
      </c>
      <c r="M62" s="167"/>
      <c r="N62" s="167"/>
      <c r="O62" s="167"/>
      <c r="P62" s="167">
        <f t="shared" si="6"/>
        <v>0</v>
      </c>
      <c r="Q62" s="169"/>
      <c r="R62" s="159"/>
      <c r="S62" s="159"/>
      <c r="T62" s="159"/>
      <c r="U62" s="159"/>
      <c r="V62" s="159"/>
      <c r="W62" s="159"/>
      <c r="X62" s="159"/>
      <c r="Y62" s="159"/>
      <c r="Z62" s="159"/>
      <c r="AA62" s="159"/>
      <c r="AB62" s="159"/>
      <c r="AC62" s="159"/>
      <c r="AD62" s="159"/>
      <c r="AE62" s="159"/>
      <c r="AF62" s="159"/>
      <c r="AG62" s="159"/>
    </row>
    <row r="63" spans="1:33" ht="54">
      <c r="A63" s="174">
        <v>61</v>
      </c>
      <c r="B63" s="175" t="s">
        <v>349</v>
      </c>
      <c r="C63" s="169" t="s">
        <v>526</v>
      </c>
      <c r="D63" s="167" t="s">
        <v>390</v>
      </c>
      <c r="E63" s="167" t="s">
        <v>348</v>
      </c>
      <c r="F63" s="167"/>
      <c r="G63" s="169" t="s">
        <v>384</v>
      </c>
      <c r="H63" s="167">
        <v>1</v>
      </c>
      <c r="I63" s="167">
        <v>24</v>
      </c>
      <c r="J63" s="171">
        <v>1</v>
      </c>
      <c r="K63" s="171">
        <v>2</v>
      </c>
      <c r="L63" s="167">
        <f t="shared" si="0"/>
        <v>3</v>
      </c>
      <c r="M63" s="167"/>
      <c r="N63" s="167"/>
      <c r="O63" s="167"/>
      <c r="P63" s="167"/>
      <c r="Q63" s="169" t="s">
        <v>527</v>
      </c>
      <c r="R63" s="159"/>
      <c r="S63" s="159"/>
      <c r="T63" s="159"/>
      <c r="U63" s="159"/>
      <c r="V63" s="159"/>
      <c r="W63" s="159"/>
      <c r="X63" s="159"/>
      <c r="Y63" s="159"/>
      <c r="Z63" s="159"/>
      <c r="AA63" s="159"/>
      <c r="AB63" s="159"/>
      <c r="AC63" s="159"/>
      <c r="AD63" s="159"/>
      <c r="AE63" s="159"/>
      <c r="AF63" s="159"/>
      <c r="AG63" s="159"/>
    </row>
    <row r="64" spans="1:33" ht="27">
      <c r="A64" s="174">
        <v>62</v>
      </c>
      <c r="B64" s="176" t="s">
        <v>528</v>
      </c>
      <c r="C64" s="169" t="s">
        <v>301</v>
      </c>
      <c r="D64" s="167" t="s">
        <v>401</v>
      </c>
      <c r="E64" s="167" t="s">
        <v>402</v>
      </c>
      <c r="F64" s="167"/>
      <c r="G64" s="169" t="s">
        <v>381</v>
      </c>
      <c r="H64" s="167">
        <v>1</v>
      </c>
      <c r="I64" s="167">
        <v>16</v>
      </c>
      <c r="J64" s="171">
        <v>1</v>
      </c>
      <c r="K64" s="171">
        <v>1</v>
      </c>
      <c r="L64" s="167">
        <f t="shared" si="0"/>
        <v>2</v>
      </c>
      <c r="M64" s="167">
        <v>1</v>
      </c>
      <c r="N64" s="167">
        <v>1</v>
      </c>
      <c r="O64" s="167"/>
      <c r="P64" s="167">
        <f>SUM(M64:O64)</f>
        <v>2</v>
      </c>
      <c r="Q64" s="169" t="s">
        <v>529</v>
      </c>
      <c r="R64" s="167" t="s">
        <v>402</v>
      </c>
      <c r="S64" s="159"/>
      <c r="T64" s="159"/>
      <c r="U64" s="159"/>
      <c r="V64" s="159"/>
      <c r="W64" s="159"/>
      <c r="X64" s="159"/>
      <c r="Y64" s="159"/>
      <c r="Z64" s="159"/>
      <c r="AA64" s="159"/>
      <c r="AB64" s="159"/>
      <c r="AC64" s="159"/>
      <c r="AD64" s="159"/>
      <c r="AE64" s="159"/>
      <c r="AF64" s="159"/>
      <c r="AG64" s="159"/>
    </row>
    <row r="65" spans="1:33" ht="13.9">
      <c r="A65" s="177"/>
      <c r="B65" s="178"/>
      <c r="C65" s="179"/>
      <c r="D65" s="159"/>
      <c r="E65" s="159"/>
      <c r="F65" s="159"/>
      <c r="G65" s="179"/>
      <c r="H65" s="159"/>
      <c r="I65" s="159"/>
      <c r="J65" s="180">
        <f t="shared" ref="J65:P65" si="7">SUM(J2:J64)</f>
        <v>51</v>
      </c>
      <c r="K65" s="180">
        <f t="shared" si="7"/>
        <v>101</v>
      </c>
      <c r="L65" s="181">
        <f t="shared" si="7"/>
        <v>152</v>
      </c>
      <c r="M65" s="181">
        <f t="shared" si="7"/>
        <v>29</v>
      </c>
      <c r="N65" s="181">
        <f t="shared" si="7"/>
        <v>21</v>
      </c>
      <c r="O65" s="181">
        <f t="shared" si="7"/>
        <v>23</v>
      </c>
      <c r="P65" s="181">
        <f t="shared" si="7"/>
        <v>73</v>
      </c>
      <c r="Q65" s="179"/>
      <c r="R65" s="159"/>
      <c r="S65" s="159"/>
      <c r="T65" s="159"/>
      <c r="U65" s="159"/>
      <c r="V65" s="159"/>
      <c r="W65" s="159"/>
      <c r="X65" s="159"/>
      <c r="Y65" s="159"/>
      <c r="Z65" s="159"/>
      <c r="AA65" s="159"/>
      <c r="AB65" s="159"/>
      <c r="AC65" s="159"/>
      <c r="AD65" s="159"/>
      <c r="AE65" s="159"/>
      <c r="AF65" s="159"/>
      <c r="AG65" s="159"/>
    </row>
    <row r="66" spans="1:33" ht="13.5">
      <c r="A66" s="177"/>
      <c r="B66" s="178"/>
      <c r="C66" s="179"/>
      <c r="D66" s="159"/>
      <c r="E66" s="159"/>
      <c r="F66" s="159"/>
      <c r="G66" s="179"/>
      <c r="H66" s="159"/>
      <c r="I66" s="159"/>
      <c r="J66" s="182"/>
      <c r="K66" s="182"/>
      <c r="L66" s="159"/>
      <c r="M66" s="159"/>
      <c r="N66" s="159"/>
      <c r="O66" s="159"/>
      <c r="P66" s="159"/>
      <c r="Q66" s="179"/>
      <c r="R66" s="159"/>
      <c r="S66" s="159"/>
      <c r="T66" s="159"/>
      <c r="U66" s="159"/>
      <c r="V66" s="159"/>
      <c r="W66" s="159"/>
      <c r="X66" s="159"/>
      <c r="Y66" s="159"/>
      <c r="Z66" s="159"/>
      <c r="AA66" s="159"/>
      <c r="AB66" s="159"/>
      <c r="AC66" s="159"/>
      <c r="AD66" s="159"/>
      <c r="AE66" s="159"/>
      <c r="AF66" s="159"/>
      <c r="AG66" s="159"/>
    </row>
    <row r="67" spans="1:33" ht="13.5">
      <c r="A67" s="177"/>
      <c r="B67" s="178"/>
      <c r="C67" s="179"/>
      <c r="D67" s="159"/>
      <c r="E67" s="159"/>
      <c r="F67" s="159"/>
      <c r="G67" s="179"/>
      <c r="H67" s="159"/>
      <c r="I67" s="159"/>
      <c r="J67" s="182"/>
      <c r="K67" s="182"/>
      <c r="L67" s="159"/>
      <c r="M67" s="159"/>
      <c r="N67" s="159"/>
      <c r="O67" s="159"/>
      <c r="P67" s="159"/>
      <c r="Q67" s="179"/>
      <c r="R67" s="159"/>
      <c r="S67" s="159"/>
      <c r="T67" s="159"/>
      <c r="U67" s="159"/>
      <c r="V67" s="159"/>
      <c r="W67" s="159"/>
      <c r="X67" s="159"/>
      <c r="Y67" s="159"/>
      <c r="Z67" s="159"/>
      <c r="AA67" s="159"/>
      <c r="AB67" s="159"/>
      <c r="AC67" s="159"/>
      <c r="AD67" s="159"/>
      <c r="AE67" s="159"/>
      <c r="AF67" s="159"/>
      <c r="AG67" s="159"/>
    </row>
    <row r="68" spans="1:33" ht="13.5">
      <c r="A68" s="177"/>
      <c r="B68" s="178"/>
      <c r="C68" s="179"/>
      <c r="D68" s="159"/>
      <c r="E68" s="159"/>
      <c r="F68" s="159"/>
      <c r="G68" s="179"/>
      <c r="H68" s="159"/>
      <c r="I68" s="159"/>
      <c r="J68" s="182"/>
      <c r="K68" s="182"/>
      <c r="L68" s="159"/>
      <c r="M68" s="159"/>
      <c r="N68" s="159"/>
      <c r="O68" s="159"/>
      <c r="P68" s="159"/>
      <c r="Q68" s="179"/>
      <c r="R68" s="159"/>
      <c r="S68" s="171">
        <v>26</v>
      </c>
      <c r="T68" s="171">
        <v>24</v>
      </c>
      <c r="U68" s="159"/>
      <c r="V68" s="159"/>
      <c r="W68" s="159"/>
      <c r="X68" s="159"/>
      <c r="Y68" s="159"/>
      <c r="Z68" s="159"/>
      <c r="AA68" s="159"/>
      <c r="AB68" s="159"/>
      <c r="AC68" s="159"/>
      <c r="AD68" s="159"/>
      <c r="AE68" s="159"/>
      <c r="AF68" s="159"/>
      <c r="AG68" s="159"/>
    </row>
    <row r="69" spans="1:33" ht="13.5">
      <c r="A69" s="177"/>
      <c r="B69" s="178"/>
      <c r="C69" s="179"/>
      <c r="D69" s="159"/>
      <c r="E69" s="159"/>
      <c r="F69" s="159"/>
      <c r="G69" s="179"/>
      <c r="H69" s="159"/>
      <c r="I69" s="159"/>
      <c r="J69" s="182"/>
      <c r="K69" s="182"/>
      <c r="L69" s="159"/>
      <c r="M69" s="159"/>
      <c r="N69" s="159"/>
      <c r="O69" s="159"/>
      <c r="P69" s="159"/>
      <c r="Q69" s="179"/>
      <c r="R69" s="159"/>
      <c r="S69" s="171">
        <v>6</v>
      </c>
      <c r="T69" s="171">
        <v>16</v>
      </c>
      <c r="U69" s="159"/>
      <c r="V69" s="159"/>
      <c r="W69" s="159"/>
      <c r="X69" s="159"/>
      <c r="Y69" s="159"/>
      <c r="Z69" s="159"/>
      <c r="AA69" s="159"/>
      <c r="AB69" s="159"/>
      <c r="AC69" s="159"/>
      <c r="AD69" s="159"/>
      <c r="AE69" s="159"/>
      <c r="AF69" s="159"/>
      <c r="AG69" s="159"/>
    </row>
    <row r="70" spans="1:33" ht="13.5">
      <c r="A70" s="177"/>
      <c r="B70" s="178"/>
      <c r="C70" s="179"/>
      <c r="D70" s="159"/>
      <c r="E70" s="159"/>
      <c r="F70" s="159"/>
      <c r="G70" s="179"/>
      <c r="H70" s="159"/>
      <c r="I70" s="159"/>
      <c r="J70" s="182"/>
      <c r="K70" s="182"/>
      <c r="L70" s="159"/>
      <c r="M70" s="159"/>
      <c r="N70" s="159"/>
      <c r="O70" s="159"/>
      <c r="P70" s="159"/>
      <c r="Q70" s="179"/>
      <c r="R70" s="159"/>
      <c r="S70" s="171">
        <v>8</v>
      </c>
      <c r="T70" s="171">
        <v>12</v>
      </c>
      <c r="U70" s="159"/>
      <c r="V70" s="159"/>
      <c r="W70" s="159"/>
      <c r="X70" s="159"/>
      <c r="Y70" s="159"/>
      <c r="Z70" s="159"/>
      <c r="AA70" s="159"/>
      <c r="AB70" s="159"/>
      <c r="AC70" s="159"/>
      <c r="AD70" s="159"/>
      <c r="AE70" s="159"/>
      <c r="AF70" s="159"/>
      <c r="AG70" s="159"/>
    </row>
    <row r="71" spans="1:33" ht="13.5">
      <c r="A71" s="177"/>
      <c r="B71" s="178"/>
      <c r="C71" s="179"/>
      <c r="D71" s="159"/>
      <c r="E71" s="159"/>
      <c r="F71" s="159"/>
      <c r="G71" s="179"/>
      <c r="H71" s="159"/>
      <c r="I71" s="159"/>
      <c r="J71" s="182"/>
      <c r="K71" s="182"/>
      <c r="L71" s="159"/>
      <c r="M71" s="159"/>
      <c r="N71" s="159"/>
      <c r="O71" s="159"/>
      <c r="P71" s="159"/>
      <c r="Q71" s="179"/>
      <c r="R71" s="159"/>
      <c r="S71" s="159"/>
      <c r="T71" s="159"/>
      <c r="U71" s="159"/>
      <c r="V71" s="159"/>
      <c r="W71" s="159"/>
      <c r="X71" s="159"/>
      <c r="Y71" s="159"/>
      <c r="Z71" s="159"/>
      <c r="AA71" s="159"/>
      <c r="AB71" s="159"/>
      <c r="AC71" s="159"/>
      <c r="AD71" s="159"/>
      <c r="AE71" s="159"/>
      <c r="AF71" s="159"/>
      <c r="AG71" s="159"/>
    </row>
    <row r="72" spans="1:33" ht="13.5">
      <c r="A72" s="177"/>
      <c r="B72" s="178"/>
      <c r="C72" s="179"/>
      <c r="D72" s="159"/>
      <c r="E72" s="159"/>
      <c r="F72" s="159"/>
      <c r="G72" s="179"/>
      <c r="H72" s="159"/>
      <c r="I72" s="159"/>
      <c r="J72" s="182"/>
      <c r="K72" s="182"/>
      <c r="L72" s="159"/>
      <c r="M72" s="159"/>
      <c r="N72" s="159"/>
      <c r="O72" s="159"/>
      <c r="P72" s="159"/>
      <c r="Q72" s="179"/>
      <c r="R72" s="159"/>
      <c r="S72" s="159"/>
      <c r="T72" s="159"/>
      <c r="U72" s="159"/>
      <c r="V72" s="159"/>
      <c r="W72" s="159"/>
      <c r="X72" s="159"/>
      <c r="Y72" s="159"/>
      <c r="Z72" s="159"/>
      <c r="AA72" s="159"/>
      <c r="AB72" s="159"/>
      <c r="AC72" s="159"/>
      <c r="AD72" s="159"/>
      <c r="AE72" s="159"/>
      <c r="AF72" s="159"/>
      <c r="AG72" s="159"/>
    </row>
    <row r="73" spans="1:33" ht="13.5">
      <c r="A73" s="177"/>
      <c r="B73" s="178"/>
      <c r="C73" s="179"/>
      <c r="D73" s="159"/>
      <c r="E73" s="159"/>
      <c r="F73" s="159"/>
      <c r="G73" s="179"/>
      <c r="H73" s="159"/>
      <c r="I73" s="159"/>
      <c r="J73" s="182"/>
      <c r="K73" s="182"/>
      <c r="L73" s="159"/>
      <c r="M73" s="159"/>
      <c r="N73" s="159"/>
      <c r="O73" s="159"/>
      <c r="P73" s="159"/>
      <c r="Q73" s="179"/>
      <c r="R73" s="159"/>
      <c r="S73" s="159"/>
      <c r="T73" s="159"/>
      <c r="U73" s="159"/>
      <c r="V73" s="159"/>
      <c r="W73" s="159"/>
      <c r="X73" s="159"/>
      <c r="Y73" s="159"/>
      <c r="Z73" s="159"/>
      <c r="AA73" s="159"/>
      <c r="AB73" s="159"/>
      <c r="AC73" s="159"/>
      <c r="AD73" s="159"/>
      <c r="AE73" s="159"/>
      <c r="AF73" s="159"/>
      <c r="AG73" s="159"/>
    </row>
    <row r="74" spans="1:33" ht="13.5">
      <c r="A74" s="177"/>
      <c r="B74" s="178"/>
      <c r="C74" s="179"/>
      <c r="D74" s="159"/>
      <c r="E74" s="159"/>
      <c r="F74" s="159"/>
      <c r="G74" s="179"/>
      <c r="H74" s="159"/>
      <c r="I74" s="159"/>
      <c r="J74" s="182"/>
      <c r="K74" s="182"/>
      <c r="L74" s="159"/>
      <c r="M74" s="159"/>
      <c r="N74" s="159"/>
      <c r="O74" s="159"/>
      <c r="P74" s="159"/>
      <c r="Q74" s="179"/>
      <c r="R74" s="159"/>
      <c r="S74" s="159"/>
      <c r="T74" s="159"/>
      <c r="U74" s="159"/>
      <c r="V74" s="159"/>
      <c r="W74" s="159"/>
      <c r="X74" s="159"/>
      <c r="Y74" s="159"/>
      <c r="Z74" s="159"/>
      <c r="AA74" s="159"/>
      <c r="AB74" s="159"/>
      <c r="AC74" s="159"/>
      <c r="AD74" s="159"/>
      <c r="AE74" s="159"/>
      <c r="AF74" s="159"/>
      <c r="AG74" s="159"/>
    </row>
    <row r="75" spans="1:33" ht="13.5">
      <c r="A75" s="177"/>
      <c r="B75" s="178"/>
      <c r="C75" s="179"/>
      <c r="D75" s="159"/>
      <c r="E75" s="159"/>
      <c r="F75" s="159"/>
      <c r="G75" s="179"/>
      <c r="H75" s="159"/>
      <c r="I75" s="159"/>
      <c r="J75" s="182"/>
      <c r="K75" s="182"/>
      <c r="L75" s="159"/>
      <c r="M75" s="159"/>
      <c r="N75" s="159"/>
      <c r="O75" s="159"/>
      <c r="P75" s="159"/>
      <c r="Q75" s="179"/>
      <c r="R75" s="159"/>
      <c r="S75" s="159"/>
      <c r="T75" s="159"/>
      <c r="U75" s="159"/>
      <c r="V75" s="159"/>
      <c r="W75" s="159"/>
      <c r="X75" s="159"/>
      <c r="Y75" s="159"/>
      <c r="Z75" s="159"/>
      <c r="AA75" s="159"/>
      <c r="AB75" s="159"/>
      <c r="AC75" s="159"/>
      <c r="AD75" s="159"/>
      <c r="AE75" s="159"/>
      <c r="AF75" s="159"/>
      <c r="AG75" s="159"/>
    </row>
    <row r="76" spans="1:33" ht="13.5">
      <c r="A76" s="177"/>
      <c r="B76" s="178"/>
      <c r="C76" s="179"/>
      <c r="D76" s="159"/>
      <c r="E76" s="159"/>
      <c r="F76" s="159"/>
      <c r="G76" s="179"/>
      <c r="H76" s="159"/>
      <c r="I76" s="159"/>
      <c r="J76" s="182"/>
      <c r="K76" s="182"/>
      <c r="L76" s="159"/>
      <c r="M76" s="159"/>
      <c r="N76" s="159"/>
      <c r="O76" s="159"/>
      <c r="P76" s="159"/>
      <c r="Q76" s="179"/>
      <c r="R76" s="159"/>
      <c r="S76" s="159"/>
      <c r="T76" s="159"/>
      <c r="U76" s="159"/>
      <c r="V76" s="159"/>
      <c r="W76" s="159"/>
      <c r="X76" s="159"/>
      <c r="Y76" s="159"/>
      <c r="Z76" s="159"/>
      <c r="AA76" s="159"/>
      <c r="AB76" s="159"/>
      <c r="AC76" s="159"/>
      <c r="AD76" s="159"/>
      <c r="AE76" s="159"/>
      <c r="AF76" s="159"/>
      <c r="AG76" s="159"/>
    </row>
    <row r="77" spans="1:33" ht="13.5">
      <c r="A77" s="177"/>
      <c r="B77" s="178"/>
      <c r="C77" s="179"/>
      <c r="D77" s="159"/>
      <c r="E77" s="159"/>
      <c r="F77" s="159"/>
      <c r="G77" s="179"/>
      <c r="H77" s="159"/>
      <c r="I77" s="159"/>
      <c r="J77" s="182"/>
      <c r="K77" s="182"/>
      <c r="L77" s="159"/>
      <c r="M77" s="159"/>
      <c r="N77" s="159"/>
      <c r="O77" s="159"/>
      <c r="P77" s="159"/>
      <c r="Q77" s="179"/>
      <c r="R77" s="159"/>
      <c r="S77" s="159"/>
      <c r="T77" s="159"/>
      <c r="U77" s="159"/>
      <c r="V77" s="159"/>
      <c r="W77" s="159"/>
      <c r="X77" s="159"/>
      <c r="Y77" s="159"/>
      <c r="Z77" s="159"/>
      <c r="AA77" s="159"/>
      <c r="AB77" s="159"/>
      <c r="AC77" s="159"/>
      <c r="AD77" s="159"/>
      <c r="AE77" s="159"/>
      <c r="AF77" s="159"/>
      <c r="AG77" s="159"/>
    </row>
    <row r="78" spans="1:33" ht="54">
      <c r="A78" s="177"/>
      <c r="B78" s="178"/>
      <c r="C78" s="179"/>
      <c r="D78" s="159"/>
      <c r="E78" s="159"/>
      <c r="F78" s="159"/>
      <c r="G78" s="179"/>
      <c r="H78" s="159"/>
      <c r="I78" s="159"/>
      <c r="J78" s="182"/>
      <c r="K78" s="183" t="s">
        <v>530</v>
      </c>
      <c r="L78" s="184" t="s">
        <v>531</v>
      </c>
      <c r="M78" s="184" t="s">
        <v>532</v>
      </c>
      <c r="N78" s="184" t="s">
        <v>533</v>
      </c>
      <c r="O78" s="184" t="s">
        <v>534</v>
      </c>
      <c r="P78" s="184" t="s">
        <v>535</v>
      </c>
      <c r="Q78" s="184" t="s">
        <v>536</v>
      </c>
      <c r="R78" s="184" t="s">
        <v>537</v>
      </c>
      <c r="S78" s="184" t="s">
        <v>538</v>
      </c>
      <c r="T78" s="184" t="s">
        <v>539</v>
      </c>
      <c r="U78" s="184" t="s">
        <v>540</v>
      </c>
      <c r="V78" s="184" t="s">
        <v>541</v>
      </c>
      <c r="W78" s="184" t="s">
        <v>542</v>
      </c>
      <c r="X78" s="159"/>
      <c r="Y78" s="159"/>
      <c r="Z78" s="159"/>
      <c r="AA78" s="159"/>
      <c r="AB78" s="159"/>
      <c r="AC78" s="159"/>
      <c r="AD78" s="159"/>
      <c r="AE78" s="159"/>
      <c r="AF78" s="159"/>
      <c r="AG78" s="159"/>
    </row>
    <row r="79" spans="1:33" ht="13.5">
      <c r="A79" s="177"/>
      <c r="B79" s="178"/>
      <c r="C79" s="179"/>
      <c r="D79" s="159"/>
      <c r="E79" s="159"/>
      <c r="F79" s="159"/>
      <c r="G79" s="179"/>
      <c r="H79" s="159"/>
      <c r="I79" s="159"/>
      <c r="J79" s="182"/>
      <c r="K79" s="182"/>
      <c r="L79" s="159"/>
      <c r="M79" s="159"/>
      <c r="N79" s="159"/>
      <c r="O79" s="159"/>
      <c r="P79" s="159"/>
      <c r="Q79" s="179"/>
      <c r="R79" s="159"/>
      <c r="S79" s="159"/>
      <c r="T79" s="159"/>
      <c r="U79" s="159"/>
      <c r="V79" s="159"/>
      <c r="W79" s="159"/>
      <c r="X79" s="159"/>
      <c r="Y79" s="159"/>
      <c r="Z79" s="159"/>
      <c r="AA79" s="159"/>
      <c r="AB79" s="159"/>
      <c r="AC79" s="159"/>
      <c r="AD79" s="159"/>
      <c r="AE79" s="159"/>
      <c r="AF79" s="159"/>
      <c r="AG79" s="159"/>
    </row>
    <row r="80" spans="1:33" ht="13.5">
      <c r="A80" s="177"/>
      <c r="B80" s="178"/>
      <c r="C80" s="179"/>
      <c r="D80" s="159"/>
      <c r="E80" s="159"/>
      <c r="F80" s="159"/>
      <c r="G80" s="179"/>
      <c r="H80" s="159"/>
      <c r="I80" s="159"/>
      <c r="J80" s="182"/>
      <c r="K80" s="182"/>
      <c r="L80" s="159"/>
      <c r="M80" s="159"/>
      <c r="N80" s="159"/>
      <c r="O80" s="159"/>
      <c r="P80" s="159"/>
      <c r="Q80" s="179"/>
      <c r="R80" s="159"/>
      <c r="S80" s="159"/>
      <c r="T80" s="159"/>
      <c r="U80" s="159"/>
      <c r="V80" s="159"/>
      <c r="W80" s="159"/>
      <c r="X80" s="159"/>
      <c r="Y80" s="159"/>
      <c r="Z80" s="159"/>
      <c r="AA80" s="159"/>
      <c r="AB80" s="159"/>
      <c r="AC80" s="159"/>
      <c r="AD80" s="159"/>
      <c r="AE80" s="159"/>
      <c r="AF80" s="159"/>
      <c r="AG80" s="159"/>
    </row>
    <row r="81" spans="1:33" ht="13.5">
      <c r="A81" s="177"/>
      <c r="B81" s="178"/>
      <c r="C81" s="179"/>
      <c r="D81" s="159"/>
      <c r="E81" s="159"/>
      <c r="F81" s="159"/>
      <c r="G81" s="179"/>
      <c r="H81" s="159"/>
      <c r="I81" s="159"/>
      <c r="J81" s="182"/>
      <c r="K81" s="182"/>
      <c r="L81" s="159"/>
      <c r="M81" s="159"/>
      <c r="N81" s="159"/>
      <c r="O81" s="159"/>
      <c r="P81" s="159"/>
      <c r="Q81" s="179"/>
      <c r="R81" s="159"/>
      <c r="S81" s="159"/>
      <c r="T81" s="159"/>
      <c r="U81" s="159"/>
      <c r="V81" s="159"/>
      <c r="W81" s="159"/>
      <c r="X81" s="159"/>
      <c r="Y81" s="159"/>
      <c r="Z81" s="159"/>
      <c r="AA81" s="159"/>
      <c r="AB81" s="159"/>
      <c r="AC81" s="159"/>
      <c r="AD81" s="159"/>
      <c r="AE81" s="159"/>
      <c r="AF81" s="159"/>
      <c r="AG81" s="159"/>
    </row>
    <row r="82" spans="1:33" ht="13.5">
      <c r="A82" s="177"/>
      <c r="B82" s="178"/>
      <c r="C82" s="179"/>
      <c r="D82" s="159"/>
      <c r="E82" s="159"/>
      <c r="F82" s="159"/>
      <c r="G82" s="179"/>
      <c r="H82" s="159"/>
      <c r="I82" s="159"/>
      <c r="J82" s="182"/>
      <c r="K82" s="182"/>
      <c r="L82" s="159"/>
      <c r="M82" s="159"/>
      <c r="N82" s="159"/>
      <c r="O82" s="159"/>
      <c r="P82" s="159"/>
      <c r="Q82" s="179"/>
      <c r="R82" s="159"/>
      <c r="S82" s="159"/>
      <c r="T82" s="159"/>
      <c r="U82" s="159"/>
      <c r="V82" s="159"/>
      <c r="W82" s="159"/>
      <c r="X82" s="159"/>
      <c r="Y82" s="159"/>
      <c r="Z82" s="159"/>
      <c r="AA82" s="159"/>
      <c r="AB82" s="159"/>
      <c r="AC82" s="159"/>
      <c r="AD82" s="159"/>
      <c r="AE82" s="159"/>
      <c r="AF82" s="159"/>
      <c r="AG82" s="159"/>
    </row>
    <row r="83" spans="1:33" ht="13.5">
      <c r="A83" s="177"/>
      <c r="B83" s="178"/>
      <c r="C83" s="179"/>
      <c r="D83" s="159"/>
      <c r="E83" s="159"/>
      <c r="F83" s="159"/>
      <c r="G83" s="179"/>
      <c r="H83" s="159"/>
      <c r="I83" s="159"/>
      <c r="J83" s="182"/>
      <c r="K83" s="182"/>
      <c r="L83" s="159"/>
      <c r="M83" s="159"/>
      <c r="N83" s="159"/>
      <c r="O83" s="159"/>
      <c r="P83" s="159"/>
      <c r="Q83" s="179"/>
      <c r="R83" s="159"/>
      <c r="S83" s="159"/>
      <c r="T83" s="159"/>
      <c r="U83" s="159"/>
      <c r="V83" s="159"/>
      <c r="W83" s="159"/>
      <c r="X83" s="159"/>
      <c r="Y83" s="159"/>
      <c r="Z83" s="159"/>
      <c r="AA83" s="159"/>
      <c r="AB83" s="159"/>
      <c r="AC83" s="159"/>
      <c r="AD83" s="159"/>
      <c r="AE83" s="159"/>
      <c r="AF83" s="159"/>
      <c r="AG83" s="159"/>
    </row>
    <row r="84" spans="1:33" ht="13.5">
      <c r="A84" s="177"/>
      <c r="B84" s="178"/>
      <c r="C84" s="179"/>
      <c r="D84" s="159"/>
      <c r="E84" s="159"/>
      <c r="F84" s="159"/>
      <c r="G84" s="179"/>
      <c r="H84" s="159"/>
      <c r="I84" s="159"/>
      <c r="J84" s="182"/>
      <c r="K84" s="182"/>
      <c r="L84" s="159"/>
      <c r="M84" s="159"/>
      <c r="N84" s="159"/>
      <c r="O84" s="159"/>
      <c r="P84" s="159"/>
      <c r="Q84" s="179"/>
      <c r="R84" s="159"/>
      <c r="S84" s="159"/>
      <c r="T84" s="159"/>
      <c r="U84" s="159"/>
      <c r="V84" s="159"/>
      <c r="W84" s="159"/>
      <c r="X84" s="159"/>
      <c r="Y84" s="159"/>
      <c r="Z84" s="159"/>
      <c r="AA84" s="159"/>
      <c r="AB84" s="159"/>
      <c r="AC84" s="159"/>
      <c r="AD84" s="159"/>
      <c r="AE84" s="159"/>
      <c r="AF84" s="159"/>
      <c r="AG84" s="159"/>
    </row>
    <row r="85" spans="1:33" ht="13.5">
      <c r="A85" s="177"/>
      <c r="B85" s="178"/>
      <c r="C85" s="179"/>
      <c r="D85" s="159"/>
      <c r="E85" s="159"/>
      <c r="F85" s="159"/>
      <c r="G85" s="179"/>
      <c r="H85" s="159"/>
      <c r="I85" s="159"/>
      <c r="J85" s="182"/>
      <c r="K85" s="182"/>
      <c r="L85" s="159"/>
      <c r="M85" s="159"/>
      <c r="N85" s="159"/>
      <c r="O85" s="159"/>
      <c r="P85" s="159"/>
      <c r="Q85" s="179"/>
      <c r="R85" s="159"/>
      <c r="S85" s="159"/>
      <c r="T85" s="159"/>
      <c r="U85" s="159"/>
      <c r="V85" s="159"/>
      <c r="W85" s="159"/>
      <c r="X85" s="159"/>
      <c r="Y85" s="159"/>
      <c r="Z85" s="159"/>
      <c r="AA85" s="159"/>
      <c r="AB85" s="159"/>
      <c r="AC85" s="159"/>
      <c r="AD85" s="159"/>
      <c r="AE85" s="159"/>
      <c r="AF85" s="159"/>
      <c r="AG85" s="159"/>
    </row>
    <row r="86" spans="1:33" ht="13.5">
      <c r="A86" s="177"/>
      <c r="B86" s="178"/>
      <c r="C86" s="179"/>
      <c r="D86" s="159"/>
      <c r="E86" s="159"/>
      <c r="F86" s="159"/>
      <c r="G86" s="179"/>
      <c r="H86" s="159"/>
      <c r="I86" s="159"/>
      <c r="J86" s="182"/>
      <c r="K86" s="182"/>
      <c r="L86" s="159"/>
      <c r="M86" s="159"/>
      <c r="N86" s="159"/>
      <c r="O86" s="159"/>
      <c r="P86" s="159"/>
      <c r="Q86" s="179"/>
      <c r="R86" s="159"/>
      <c r="S86" s="159"/>
      <c r="T86" s="159"/>
      <c r="U86" s="159"/>
      <c r="V86" s="159"/>
      <c r="W86" s="159"/>
      <c r="X86" s="159"/>
      <c r="Y86" s="159"/>
      <c r="Z86" s="159"/>
      <c r="AA86" s="159"/>
      <c r="AB86" s="159"/>
      <c r="AC86" s="159"/>
      <c r="AD86" s="159"/>
      <c r="AE86" s="159"/>
      <c r="AF86" s="159"/>
      <c r="AG86" s="159"/>
    </row>
    <row r="87" spans="1:33" ht="13.5">
      <c r="A87" s="177"/>
      <c r="B87" s="178"/>
      <c r="C87" s="179"/>
      <c r="D87" s="159"/>
      <c r="E87" s="159"/>
      <c r="F87" s="159"/>
      <c r="G87" s="179"/>
      <c r="H87" s="159"/>
      <c r="I87" s="159"/>
      <c r="J87" s="182"/>
      <c r="K87" s="182"/>
      <c r="L87" s="159"/>
      <c r="M87" s="159"/>
      <c r="N87" s="159"/>
      <c r="O87" s="159"/>
      <c r="P87" s="159"/>
      <c r="Q87" s="179"/>
      <c r="R87" s="159"/>
      <c r="S87" s="159"/>
      <c r="T87" s="159"/>
      <c r="U87" s="159"/>
      <c r="V87" s="159"/>
      <c r="W87" s="159"/>
      <c r="X87" s="159"/>
      <c r="Y87" s="159"/>
      <c r="Z87" s="159"/>
      <c r="AA87" s="159"/>
      <c r="AB87" s="159"/>
      <c r="AC87" s="159"/>
      <c r="AD87" s="159"/>
      <c r="AE87" s="159"/>
      <c r="AF87" s="159"/>
      <c r="AG87" s="159"/>
    </row>
    <row r="88" spans="1:33" ht="13.5">
      <c r="A88" s="177"/>
      <c r="B88" s="178"/>
      <c r="C88" s="179"/>
      <c r="D88" s="159"/>
      <c r="E88" s="159"/>
      <c r="F88" s="159"/>
      <c r="G88" s="179"/>
      <c r="H88" s="159"/>
      <c r="I88" s="159"/>
      <c r="J88" s="182"/>
      <c r="K88" s="182"/>
      <c r="L88" s="159"/>
      <c r="M88" s="159"/>
      <c r="N88" s="159"/>
      <c r="O88" s="159"/>
      <c r="P88" s="159"/>
      <c r="Q88" s="179"/>
      <c r="R88" s="159"/>
      <c r="S88" s="159"/>
      <c r="T88" s="159"/>
      <c r="U88" s="159"/>
      <c r="V88" s="159"/>
      <c r="W88" s="159"/>
      <c r="X88" s="159"/>
      <c r="Y88" s="159"/>
      <c r="Z88" s="159"/>
      <c r="AA88" s="159"/>
      <c r="AB88" s="159"/>
      <c r="AC88" s="159"/>
      <c r="AD88" s="159"/>
      <c r="AE88" s="159"/>
      <c r="AF88" s="159"/>
      <c r="AG88" s="159"/>
    </row>
    <row r="89" spans="1:33" ht="13.5">
      <c r="A89" s="177"/>
      <c r="B89" s="178"/>
      <c r="C89" s="179"/>
      <c r="D89" s="159"/>
      <c r="E89" s="159"/>
      <c r="F89" s="159"/>
      <c r="G89" s="179"/>
      <c r="H89" s="159"/>
      <c r="I89" s="159"/>
      <c r="J89" s="182"/>
      <c r="K89" s="182"/>
      <c r="L89" s="159"/>
      <c r="M89" s="159"/>
      <c r="N89" s="159"/>
      <c r="O89" s="159"/>
      <c r="P89" s="159"/>
      <c r="Q89" s="179"/>
      <c r="R89" s="159"/>
      <c r="S89" s="159"/>
      <c r="T89" s="159"/>
      <c r="U89" s="159"/>
      <c r="V89" s="159"/>
      <c r="W89" s="159"/>
      <c r="X89" s="159"/>
      <c r="Y89" s="159"/>
      <c r="Z89" s="159"/>
      <c r="AA89" s="159"/>
      <c r="AB89" s="159"/>
      <c r="AC89" s="159"/>
      <c r="AD89" s="159"/>
      <c r="AE89" s="159"/>
      <c r="AF89" s="159"/>
      <c r="AG89" s="159"/>
    </row>
    <row r="90" spans="1:33" ht="13.5">
      <c r="A90" s="177"/>
      <c r="B90" s="178"/>
      <c r="C90" s="179"/>
      <c r="D90" s="159"/>
      <c r="E90" s="159"/>
      <c r="F90" s="159"/>
      <c r="G90" s="179"/>
      <c r="H90" s="159"/>
      <c r="I90" s="159"/>
      <c r="J90" s="182"/>
      <c r="K90" s="182"/>
      <c r="L90" s="159"/>
      <c r="M90" s="159"/>
      <c r="N90" s="159"/>
      <c r="O90" s="159"/>
      <c r="P90" s="159"/>
      <c r="Q90" s="179"/>
      <c r="R90" s="159"/>
      <c r="S90" s="159"/>
      <c r="T90" s="159"/>
      <c r="U90" s="159"/>
      <c r="V90" s="159"/>
      <c r="W90" s="159"/>
      <c r="X90" s="159"/>
      <c r="Y90" s="159"/>
      <c r="Z90" s="159"/>
      <c r="AA90" s="159"/>
      <c r="AB90" s="159"/>
      <c r="AC90" s="159"/>
      <c r="AD90" s="159"/>
      <c r="AE90" s="159"/>
      <c r="AF90" s="159"/>
      <c r="AG90" s="159"/>
    </row>
    <row r="91" spans="1:33" ht="13.5">
      <c r="A91" s="177"/>
      <c r="B91" s="178"/>
      <c r="C91" s="179"/>
      <c r="D91" s="159"/>
      <c r="E91" s="159"/>
      <c r="F91" s="159"/>
      <c r="G91" s="179"/>
      <c r="H91" s="159"/>
      <c r="I91" s="159"/>
      <c r="J91" s="182"/>
      <c r="K91" s="182"/>
      <c r="L91" s="159"/>
      <c r="M91" s="159"/>
      <c r="N91" s="159"/>
      <c r="O91" s="159"/>
      <c r="P91" s="159"/>
      <c r="Q91" s="179"/>
      <c r="R91" s="159"/>
      <c r="S91" s="159"/>
      <c r="T91" s="159"/>
      <c r="U91" s="159"/>
      <c r="V91" s="159"/>
      <c r="W91" s="159"/>
      <c r="X91" s="159"/>
      <c r="Y91" s="159"/>
      <c r="Z91" s="159"/>
      <c r="AA91" s="159"/>
      <c r="AB91" s="159"/>
      <c r="AC91" s="159"/>
      <c r="AD91" s="159"/>
      <c r="AE91" s="159"/>
      <c r="AF91" s="159"/>
      <c r="AG91" s="159"/>
    </row>
    <row r="92" spans="1:33" ht="13.5">
      <c r="A92" s="177"/>
      <c r="B92" s="178"/>
      <c r="C92" s="179"/>
      <c r="D92" s="159"/>
      <c r="E92" s="159"/>
      <c r="F92" s="159"/>
      <c r="G92" s="179"/>
      <c r="H92" s="159"/>
      <c r="I92" s="159"/>
      <c r="J92" s="182"/>
      <c r="K92" s="182"/>
      <c r="L92" s="159"/>
      <c r="M92" s="159"/>
      <c r="N92" s="159"/>
      <c r="O92" s="159"/>
      <c r="P92" s="159"/>
      <c r="Q92" s="179"/>
      <c r="R92" s="159"/>
      <c r="S92" s="159"/>
      <c r="T92" s="159"/>
      <c r="U92" s="159"/>
      <c r="V92" s="159"/>
      <c r="W92" s="159"/>
      <c r="X92" s="159"/>
      <c r="Y92" s="159"/>
      <c r="Z92" s="159"/>
      <c r="AA92" s="159"/>
      <c r="AB92" s="159"/>
      <c r="AC92" s="159"/>
      <c r="AD92" s="159"/>
      <c r="AE92" s="159"/>
      <c r="AF92" s="159"/>
      <c r="AG92" s="159"/>
    </row>
    <row r="93" spans="1:33" ht="13.5">
      <c r="A93" s="177"/>
      <c r="B93" s="178"/>
      <c r="C93" s="179"/>
      <c r="D93" s="159"/>
      <c r="E93" s="159"/>
      <c r="F93" s="159"/>
      <c r="G93" s="179"/>
      <c r="H93" s="159"/>
      <c r="I93" s="159"/>
      <c r="J93" s="182"/>
      <c r="K93" s="182"/>
      <c r="L93" s="159"/>
      <c r="M93" s="159"/>
      <c r="N93" s="159"/>
      <c r="O93" s="159"/>
      <c r="P93" s="159"/>
      <c r="Q93" s="179"/>
      <c r="R93" s="159"/>
      <c r="S93" s="159"/>
      <c r="T93" s="159"/>
      <c r="U93" s="159"/>
      <c r="V93" s="159"/>
      <c r="W93" s="159"/>
      <c r="X93" s="159"/>
      <c r="Y93" s="159"/>
      <c r="Z93" s="159"/>
      <c r="AA93" s="159"/>
      <c r="AB93" s="159"/>
      <c r="AC93" s="159"/>
      <c r="AD93" s="159"/>
      <c r="AE93" s="159"/>
      <c r="AF93" s="159"/>
      <c r="AG93" s="159"/>
    </row>
    <row r="94" spans="1:33" ht="13.5">
      <c r="A94" s="177"/>
      <c r="B94" s="178"/>
      <c r="C94" s="179"/>
      <c r="D94" s="159"/>
      <c r="E94" s="159"/>
      <c r="F94" s="159"/>
      <c r="G94" s="179"/>
      <c r="H94" s="159"/>
      <c r="I94" s="159"/>
      <c r="J94" s="182"/>
      <c r="K94" s="182"/>
      <c r="L94" s="159"/>
      <c r="M94" s="159"/>
      <c r="N94" s="159"/>
      <c r="O94" s="159"/>
      <c r="P94" s="159"/>
      <c r="Q94" s="179"/>
      <c r="R94" s="159"/>
      <c r="S94" s="159"/>
      <c r="T94" s="159"/>
      <c r="U94" s="159"/>
      <c r="V94" s="159"/>
      <c r="W94" s="159"/>
      <c r="X94" s="159"/>
      <c r="Y94" s="159"/>
      <c r="Z94" s="159"/>
      <c r="AA94" s="159"/>
      <c r="AB94" s="159"/>
      <c r="AC94" s="159"/>
      <c r="AD94" s="159"/>
      <c r="AE94" s="159"/>
      <c r="AF94" s="159"/>
      <c r="AG94" s="159"/>
    </row>
    <row r="95" spans="1:33" ht="13.5">
      <c r="A95" s="177"/>
      <c r="B95" s="178"/>
      <c r="C95" s="179"/>
      <c r="D95" s="159"/>
      <c r="E95" s="159"/>
      <c r="F95" s="159"/>
      <c r="G95" s="179"/>
      <c r="H95" s="159"/>
      <c r="I95" s="159"/>
      <c r="J95" s="182"/>
      <c r="K95" s="182"/>
      <c r="L95" s="159"/>
      <c r="M95" s="159"/>
      <c r="N95" s="159"/>
      <c r="O95" s="159"/>
      <c r="P95" s="159"/>
      <c r="Q95" s="179"/>
      <c r="R95" s="159"/>
      <c r="S95" s="159"/>
      <c r="T95" s="159"/>
      <c r="U95" s="159"/>
      <c r="V95" s="159"/>
      <c r="W95" s="159"/>
      <c r="X95" s="159"/>
      <c r="Y95" s="159"/>
      <c r="Z95" s="159"/>
      <c r="AA95" s="159"/>
      <c r="AB95" s="159"/>
      <c r="AC95" s="159"/>
      <c r="AD95" s="159"/>
      <c r="AE95" s="159"/>
      <c r="AF95" s="159"/>
      <c r="AG95" s="159"/>
    </row>
    <row r="96" spans="1:33" ht="13.5">
      <c r="A96" s="177"/>
      <c r="B96" s="178"/>
      <c r="C96" s="179"/>
      <c r="D96" s="159"/>
      <c r="E96" s="159"/>
      <c r="F96" s="159"/>
      <c r="G96" s="179"/>
      <c r="H96" s="159"/>
      <c r="I96" s="159"/>
      <c r="J96" s="182"/>
      <c r="K96" s="182"/>
      <c r="L96" s="159"/>
      <c r="M96" s="159"/>
      <c r="N96" s="159"/>
      <c r="O96" s="159"/>
      <c r="P96" s="159"/>
      <c r="Q96" s="179"/>
      <c r="R96" s="159"/>
      <c r="S96" s="159"/>
      <c r="T96" s="159"/>
      <c r="U96" s="159"/>
      <c r="V96" s="159"/>
      <c r="W96" s="159"/>
      <c r="X96" s="159"/>
      <c r="Y96" s="159"/>
      <c r="Z96" s="159"/>
      <c r="AA96" s="159"/>
      <c r="AB96" s="159"/>
      <c r="AC96" s="159"/>
      <c r="AD96" s="159"/>
      <c r="AE96" s="159"/>
      <c r="AF96" s="159"/>
      <c r="AG96" s="159"/>
    </row>
    <row r="97" spans="1:33" ht="13.5">
      <c r="A97" s="177"/>
      <c r="B97" s="178"/>
      <c r="C97" s="179"/>
      <c r="D97" s="159"/>
      <c r="E97" s="159"/>
      <c r="F97" s="159"/>
      <c r="G97" s="179"/>
      <c r="H97" s="159"/>
      <c r="I97" s="159"/>
      <c r="J97" s="182"/>
      <c r="K97" s="182"/>
      <c r="L97" s="159"/>
      <c r="M97" s="159"/>
      <c r="N97" s="159"/>
      <c r="O97" s="159"/>
      <c r="P97" s="159"/>
      <c r="Q97" s="179"/>
      <c r="R97" s="159"/>
      <c r="S97" s="159"/>
      <c r="T97" s="159"/>
      <c r="U97" s="159"/>
      <c r="V97" s="159"/>
      <c r="W97" s="159"/>
      <c r="X97" s="159"/>
      <c r="Y97" s="159"/>
      <c r="Z97" s="159"/>
      <c r="AA97" s="159"/>
      <c r="AB97" s="159"/>
      <c r="AC97" s="159"/>
      <c r="AD97" s="159"/>
      <c r="AE97" s="159"/>
      <c r="AF97" s="159"/>
      <c r="AG97" s="159"/>
    </row>
    <row r="98" spans="1:33" ht="13.5">
      <c r="A98" s="177"/>
      <c r="B98" s="178"/>
      <c r="C98" s="179"/>
      <c r="D98" s="159"/>
      <c r="E98" s="159"/>
      <c r="F98" s="159"/>
      <c r="G98" s="179"/>
      <c r="H98" s="159"/>
      <c r="I98" s="159"/>
      <c r="J98" s="182"/>
      <c r="K98" s="182"/>
      <c r="L98" s="159"/>
      <c r="M98" s="159"/>
      <c r="N98" s="159"/>
      <c r="O98" s="159"/>
      <c r="P98" s="159"/>
      <c r="Q98" s="179"/>
      <c r="R98" s="159"/>
      <c r="S98" s="159"/>
      <c r="T98" s="159"/>
      <c r="U98" s="159"/>
      <c r="V98" s="159"/>
      <c r="W98" s="159"/>
      <c r="X98" s="159"/>
      <c r="Y98" s="159"/>
      <c r="Z98" s="159"/>
      <c r="AA98" s="159"/>
      <c r="AB98" s="159"/>
      <c r="AC98" s="159"/>
      <c r="AD98" s="159"/>
      <c r="AE98" s="159"/>
      <c r="AF98" s="159"/>
      <c r="AG98" s="159"/>
    </row>
    <row r="99" spans="1:33" ht="13.5">
      <c r="A99" s="177"/>
      <c r="B99" s="178"/>
      <c r="C99" s="179"/>
      <c r="D99" s="159"/>
      <c r="E99" s="159"/>
      <c r="F99" s="159"/>
      <c r="G99" s="179"/>
      <c r="H99" s="159"/>
      <c r="I99" s="159"/>
      <c r="J99" s="182"/>
      <c r="K99" s="182"/>
      <c r="L99" s="159"/>
      <c r="M99" s="159"/>
      <c r="N99" s="159"/>
      <c r="O99" s="159"/>
      <c r="P99" s="159"/>
      <c r="Q99" s="179"/>
      <c r="R99" s="159"/>
      <c r="S99" s="159"/>
      <c r="T99" s="159"/>
      <c r="U99" s="159"/>
      <c r="V99" s="159"/>
      <c r="W99" s="159"/>
      <c r="X99" s="159"/>
      <c r="Y99" s="159"/>
      <c r="Z99" s="159"/>
      <c r="AA99" s="159"/>
      <c r="AB99" s="159"/>
      <c r="AC99" s="159"/>
      <c r="AD99" s="159"/>
      <c r="AE99" s="159"/>
      <c r="AF99" s="159"/>
      <c r="AG99" s="159"/>
    </row>
    <row r="100" spans="1:33" ht="13.5">
      <c r="A100" s="177"/>
      <c r="B100" s="178"/>
      <c r="C100" s="179"/>
      <c r="D100" s="159"/>
      <c r="E100" s="159"/>
      <c r="F100" s="159"/>
      <c r="G100" s="179"/>
      <c r="H100" s="159"/>
      <c r="I100" s="159"/>
      <c r="J100" s="182"/>
      <c r="K100" s="182"/>
      <c r="L100" s="159"/>
      <c r="M100" s="159"/>
      <c r="N100" s="159"/>
      <c r="O100" s="159"/>
      <c r="P100" s="159"/>
      <c r="Q100" s="179"/>
      <c r="R100" s="159"/>
      <c r="S100" s="159"/>
      <c r="T100" s="159"/>
      <c r="U100" s="159"/>
      <c r="V100" s="159"/>
      <c r="W100" s="159"/>
      <c r="X100" s="159"/>
      <c r="Y100" s="159"/>
      <c r="Z100" s="159"/>
      <c r="AA100" s="159"/>
      <c r="AB100" s="159"/>
      <c r="AC100" s="159"/>
      <c r="AD100" s="159"/>
      <c r="AE100" s="159"/>
      <c r="AF100" s="159"/>
      <c r="AG100" s="159"/>
    </row>
    <row r="101" spans="1:33" ht="13.5">
      <c r="A101" s="177"/>
      <c r="B101" s="178"/>
      <c r="C101" s="179"/>
      <c r="D101" s="159"/>
      <c r="E101" s="159"/>
      <c r="F101" s="159"/>
      <c r="G101" s="179"/>
      <c r="H101" s="159"/>
      <c r="I101" s="159"/>
      <c r="J101" s="182"/>
      <c r="K101" s="182"/>
      <c r="L101" s="159"/>
      <c r="M101" s="159"/>
      <c r="N101" s="159"/>
      <c r="O101" s="159"/>
      <c r="P101" s="159"/>
      <c r="Q101" s="179"/>
      <c r="R101" s="159"/>
      <c r="S101" s="159"/>
      <c r="T101" s="159"/>
      <c r="U101" s="159"/>
      <c r="V101" s="159"/>
      <c r="W101" s="159"/>
      <c r="X101" s="159"/>
      <c r="Y101" s="159"/>
      <c r="Z101" s="159"/>
      <c r="AA101" s="159"/>
      <c r="AB101" s="159"/>
      <c r="AC101" s="159"/>
      <c r="AD101" s="159"/>
      <c r="AE101" s="159"/>
      <c r="AF101" s="159"/>
      <c r="AG101" s="159"/>
    </row>
    <row r="102" spans="1:33" ht="13.5">
      <c r="A102" s="177"/>
      <c r="B102" s="178"/>
      <c r="C102" s="179"/>
      <c r="D102" s="159"/>
      <c r="E102" s="159"/>
      <c r="F102" s="159"/>
      <c r="G102" s="179"/>
      <c r="H102" s="159"/>
      <c r="I102" s="159"/>
      <c r="J102" s="182"/>
      <c r="K102" s="182"/>
      <c r="L102" s="159"/>
      <c r="M102" s="159"/>
      <c r="N102" s="159"/>
      <c r="O102" s="159"/>
      <c r="P102" s="159"/>
      <c r="Q102" s="179"/>
      <c r="R102" s="159"/>
      <c r="S102" s="159"/>
      <c r="T102" s="159"/>
      <c r="U102" s="159"/>
      <c r="V102" s="159"/>
      <c r="W102" s="159"/>
      <c r="X102" s="159"/>
      <c r="Y102" s="159"/>
      <c r="Z102" s="159"/>
      <c r="AA102" s="159"/>
      <c r="AB102" s="159"/>
      <c r="AC102" s="159"/>
      <c r="AD102" s="159"/>
      <c r="AE102" s="159"/>
      <c r="AF102" s="159"/>
      <c r="AG102" s="159"/>
    </row>
    <row r="103" spans="1:33" ht="13.5">
      <c r="A103" s="177"/>
      <c r="B103" s="178"/>
      <c r="C103" s="179"/>
      <c r="D103" s="159"/>
      <c r="E103" s="159"/>
      <c r="F103" s="159"/>
      <c r="G103" s="179"/>
      <c r="H103" s="159"/>
      <c r="I103" s="159"/>
      <c r="J103" s="182"/>
      <c r="K103" s="182"/>
      <c r="L103" s="159"/>
      <c r="M103" s="159"/>
      <c r="N103" s="159"/>
      <c r="O103" s="159"/>
      <c r="P103" s="159"/>
      <c r="Q103" s="179"/>
      <c r="R103" s="159"/>
      <c r="S103" s="159"/>
      <c r="T103" s="159"/>
      <c r="U103" s="159"/>
      <c r="V103" s="159"/>
      <c r="W103" s="159"/>
      <c r="X103" s="159"/>
      <c r="Y103" s="159"/>
      <c r="Z103" s="159"/>
      <c r="AA103" s="159"/>
      <c r="AB103" s="159"/>
      <c r="AC103" s="159"/>
      <c r="AD103" s="159"/>
      <c r="AE103" s="159"/>
      <c r="AF103" s="159"/>
      <c r="AG103" s="159"/>
    </row>
    <row r="104" spans="1:33" ht="13.5">
      <c r="A104" s="177"/>
      <c r="B104" s="178"/>
      <c r="C104" s="179"/>
      <c r="D104" s="159"/>
      <c r="E104" s="159"/>
      <c r="F104" s="159"/>
      <c r="G104" s="179"/>
      <c r="H104" s="159"/>
      <c r="I104" s="159"/>
      <c r="J104" s="182"/>
      <c r="K104" s="182"/>
      <c r="L104" s="159"/>
      <c r="M104" s="159"/>
      <c r="N104" s="159"/>
      <c r="O104" s="159"/>
      <c r="P104" s="159"/>
      <c r="Q104" s="179"/>
      <c r="R104" s="159"/>
      <c r="S104" s="159"/>
      <c r="T104" s="159"/>
      <c r="U104" s="159"/>
      <c r="V104" s="159"/>
      <c r="W104" s="159"/>
      <c r="X104" s="159"/>
      <c r="Y104" s="159"/>
      <c r="Z104" s="159"/>
      <c r="AA104" s="159"/>
      <c r="AB104" s="159"/>
      <c r="AC104" s="159"/>
      <c r="AD104" s="159"/>
      <c r="AE104" s="159"/>
      <c r="AF104" s="159"/>
      <c r="AG104" s="159"/>
    </row>
    <row r="105" spans="1:33" ht="13.5">
      <c r="A105" s="177"/>
      <c r="B105" s="178"/>
      <c r="C105" s="179"/>
      <c r="D105" s="159"/>
      <c r="E105" s="159"/>
      <c r="F105" s="159"/>
      <c r="G105" s="179"/>
      <c r="H105" s="159"/>
      <c r="I105" s="159"/>
      <c r="J105" s="182"/>
      <c r="K105" s="182"/>
      <c r="L105" s="159"/>
      <c r="M105" s="159"/>
      <c r="N105" s="159"/>
      <c r="O105" s="159"/>
      <c r="P105" s="159"/>
      <c r="Q105" s="179"/>
      <c r="R105" s="159"/>
      <c r="S105" s="159"/>
      <c r="T105" s="159"/>
      <c r="U105" s="159"/>
      <c r="V105" s="159"/>
      <c r="W105" s="159"/>
      <c r="X105" s="159"/>
      <c r="Y105" s="159"/>
      <c r="Z105" s="159"/>
      <c r="AA105" s="159"/>
      <c r="AB105" s="159"/>
      <c r="AC105" s="159"/>
      <c r="AD105" s="159"/>
      <c r="AE105" s="159"/>
      <c r="AF105" s="159"/>
      <c r="AG105" s="159"/>
    </row>
    <row r="106" spans="1:33" ht="13.5">
      <c r="A106" s="177"/>
      <c r="B106" s="178"/>
      <c r="C106" s="179"/>
      <c r="D106" s="159"/>
      <c r="E106" s="159"/>
      <c r="F106" s="159"/>
      <c r="G106" s="179"/>
      <c r="H106" s="159"/>
      <c r="I106" s="159"/>
      <c r="J106" s="182"/>
      <c r="K106" s="182"/>
      <c r="L106" s="159"/>
      <c r="M106" s="159"/>
      <c r="N106" s="159"/>
      <c r="O106" s="159"/>
      <c r="P106" s="159"/>
      <c r="Q106" s="179"/>
      <c r="R106" s="159"/>
      <c r="S106" s="159"/>
      <c r="T106" s="159"/>
      <c r="U106" s="159"/>
      <c r="V106" s="159"/>
      <c r="W106" s="159"/>
      <c r="X106" s="159"/>
      <c r="Y106" s="159"/>
      <c r="Z106" s="159"/>
      <c r="AA106" s="159"/>
      <c r="AB106" s="159"/>
      <c r="AC106" s="159"/>
      <c r="AD106" s="159"/>
      <c r="AE106" s="159"/>
      <c r="AF106" s="159"/>
      <c r="AG106" s="159"/>
    </row>
    <row r="107" spans="1:33" ht="13.5">
      <c r="A107" s="177"/>
      <c r="B107" s="178"/>
      <c r="C107" s="179"/>
      <c r="D107" s="159"/>
      <c r="E107" s="159"/>
      <c r="F107" s="159"/>
      <c r="G107" s="179"/>
      <c r="H107" s="159"/>
      <c r="I107" s="159"/>
      <c r="J107" s="182"/>
      <c r="K107" s="182"/>
      <c r="L107" s="159"/>
      <c r="M107" s="159"/>
      <c r="N107" s="159"/>
      <c r="O107" s="159"/>
      <c r="P107" s="159"/>
      <c r="Q107" s="179"/>
      <c r="R107" s="159"/>
      <c r="S107" s="159"/>
      <c r="T107" s="159"/>
      <c r="U107" s="159"/>
      <c r="V107" s="159"/>
      <c r="W107" s="159"/>
      <c r="X107" s="159"/>
      <c r="Y107" s="159"/>
      <c r="Z107" s="159"/>
      <c r="AA107" s="159"/>
      <c r="AB107" s="159"/>
      <c r="AC107" s="159"/>
      <c r="AD107" s="159"/>
      <c r="AE107" s="159"/>
      <c r="AF107" s="159"/>
      <c r="AG107" s="159"/>
    </row>
    <row r="108" spans="1:33" ht="13.5">
      <c r="A108" s="177"/>
      <c r="B108" s="178"/>
      <c r="C108" s="179"/>
      <c r="D108" s="159"/>
      <c r="E108" s="159"/>
      <c r="F108" s="159"/>
      <c r="G108" s="179"/>
      <c r="H108" s="159"/>
      <c r="I108" s="159"/>
      <c r="J108" s="182"/>
      <c r="K108" s="182"/>
      <c r="L108" s="159"/>
      <c r="M108" s="159"/>
      <c r="N108" s="159"/>
      <c r="O108" s="159"/>
      <c r="P108" s="159"/>
      <c r="Q108" s="179"/>
      <c r="R108" s="159"/>
      <c r="S108" s="159"/>
      <c r="T108" s="159"/>
      <c r="U108" s="159"/>
      <c r="V108" s="159"/>
      <c r="W108" s="159"/>
      <c r="X108" s="159"/>
      <c r="Y108" s="159"/>
      <c r="Z108" s="159"/>
      <c r="AA108" s="159"/>
      <c r="AB108" s="159"/>
      <c r="AC108" s="159"/>
      <c r="AD108" s="159"/>
      <c r="AE108" s="159"/>
      <c r="AF108" s="159"/>
      <c r="AG108" s="159"/>
    </row>
    <row r="109" spans="1:33" ht="13.5">
      <c r="A109" s="177"/>
      <c r="B109" s="178"/>
      <c r="C109" s="179"/>
      <c r="D109" s="159"/>
      <c r="E109" s="159"/>
      <c r="F109" s="159"/>
      <c r="G109" s="179"/>
      <c r="H109" s="159"/>
      <c r="I109" s="159"/>
      <c r="J109" s="182"/>
      <c r="K109" s="182"/>
      <c r="L109" s="159"/>
      <c r="M109" s="159"/>
      <c r="N109" s="159"/>
      <c r="O109" s="159"/>
      <c r="P109" s="159"/>
      <c r="Q109" s="179"/>
      <c r="R109" s="159"/>
      <c r="S109" s="159"/>
      <c r="T109" s="159"/>
      <c r="U109" s="159"/>
      <c r="V109" s="159"/>
      <c r="W109" s="159"/>
      <c r="X109" s="159"/>
      <c r="Y109" s="159"/>
      <c r="Z109" s="159"/>
      <c r="AA109" s="159"/>
      <c r="AB109" s="159"/>
      <c r="AC109" s="159"/>
      <c r="AD109" s="159"/>
      <c r="AE109" s="159"/>
      <c r="AF109" s="159"/>
      <c r="AG109" s="159"/>
    </row>
    <row r="110" spans="1:33" ht="13.5">
      <c r="A110" s="177"/>
      <c r="B110" s="178"/>
      <c r="C110" s="179"/>
      <c r="D110" s="159"/>
      <c r="E110" s="159"/>
      <c r="F110" s="159"/>
      <c r="G110" s="179"/>
      <c r="H110" s="159"/>
      <c r="I110" s="159"/>
      <c r="J110" s="182"/>
      <c r="K110" s="182"/>
      <c r="L110" s="159"/>
      <c r="M110" s="159"/>
      <c r="N110" s="159"/>
      <c r="O110" s="159"/>
      <c r="P110" s="159"/>
      <c r="Q110" s="179"/>
      <c r="R110" s="159"/>
      <c r="S110" s="159"/>
      <c r="T110" s="159"/>
      <c r="U110" s="159"/>
      <c r="V110" s="159"/>
      <c r="W110" s="159"/>
      <c r="X110" s="159"/>
      <c r="Y110" s="159"/>
      <c r="Z110" s="159"/>
      <c r="AA110" s="159"/>
      <c r="AB110" s="159"/>
      <c r="AC110" s="159"/>
      <c r="AD110" s="159"/>
      <c r="AE110" s="159"/>
      <c r="AF110" s="159"/>
      <c r="AG110" s="159"/>
    </row>
    <row r="111" spans="1:33" ht="13.5">
      <c r="A111" s="177"/>
      <c r="B111" s="178"/>
      <c r="C111" s="179"/>
      <c r="D111" s="159"/>
      <c r="E111" s="159"/>
      <c r="F111" s="159"/>
      <c r="G111" s="179"/>
      <c r="H111" s="159"/>
      <c r="I111" s="159"/>
      <c r="J111" s="182"/>
      <c r="K111" s="182"/>
      <c r="L111" s="159"/>
      <c r="M111" s="159"/>
      <c r="N111" s="159"/>
      <c r="O111" s="159"/>
      <c r="P111" s="159"/>
      <c r="Q111" s="179"/>
      <c r="R111" s="159"/>
      <c r="S111" s="159"/>
      <c r="T111" s="159"/>
      <c r="U111" s="159"/>
      <c r="V111" s="159"/>
      <c r="W111" s="159"/>
      <c r="X111" s="159"/>
      <c r="Y111" s="159"/>
      <c r="Z111" s="159"/>
      <c r="AA111" s="159"/>
      <c r="AB111" s="159"/>
      <c r="AC111" s="159"/>
      <c r="AD111" s="159"/>
      <c r="AE111" s="159"/>
      <c r="AF111" s="159"/>
      <c r="AG111" s="159"/>
    </row>
    <row r="112" spans="1:33" ht="13.5">
      <c r="A112" s="177"/>
      <c r="B112" s="178"/>
      <c r="C112" s="179"/>
      <c r="D112" s="159"/>
      <c r="E112" s="159"/>
      <c r="F112" s="159"/>
      <c r="G112" s="179"/>
      <c r="H112" s="159"/>
      <c r="I112" s="159"/>
      <c r="J112" s="182"/>
      <c r="K112" s="182"/>
      <c r="L112" s="159"/>
      <c r="M112" s="159"/>
      <c r="N112" s="159"/>
      <c r="O112" s="159"/>
      <c r="P112" s="159"/>
      <c r="Q112" s="179"/>
      <c r="R112" s="159"/>
      <c r="S112" s="159"/>
      <c r="T112" s="159"/>
      <c r="U112" s="159"/>
      <c r="V112" s="159"/>
      <c r="W112" s="159"/>
      <c r="X112" s="159"/>
      <c r="Y112" s="159"/>
      <c r="Z112" s="159"/>
      <c r="AA112" s="159"/>
      <c r="AB112" s="159"/>
      <c r="AC112" s="159"/>
      <c r="AD112" s="159"/>
      <c r="AE112" s="159"/>
      <c r="AF112" s="159"/>
      <c r="AG112" s="159"/>
    </row>
    <row r="113" spans="1:33" ht="13.5">
      <c r="A113" s="177"/>
      <c r="B113" s="178"/>
      <c r="C113" s="179"/>
      <c r="D113" s="159"/>
      <c r="E113" s="159"/>
      <c r="F113" s="159"/>
      <c r="G113" s="179"/>
      <c r="H113" s="159"/>
      <c r="I113" s="159"/>
      <c r="J113" s="182"/>
      <c r="K113" s="182"/>
      <c r="L113" s="159"/>
      <c r="M113" s="159"/>
      <c r="N113" s="159"/>
      <c r="O113" s="159"/>
      <c r="P113" s="159"/>
      <c r="Q113" s="179"/>
      <c r="R113" s="159"/>
      <c r="S113" s="159"/>
      <c r="T113" s="159"/>
      <c r="U113" s="159"/>
      <c r="V113" s="159"/>
      <c r="W113" s="159"/>
      <c r="X113" s="159"/>
      <c r="Y113" s="159"/>
      <c r="Z113" s="159"/>
      <c r="AA113" s="159"/>
      <c r="AB113" s="159"/>
      <c r="AC113" s="159"/>
      <c r="AD113" s="159"/>
      <c r="AE113" s="159"/>
      <c r="AF113" s="159"/>
      <c r="AG113" s="159"/>
    </row>
    <row r="114" spans="1:33" ht="13.5">
      <c r="A114" s="177"/>
      <c r="B114" s="178"/>
      <c r="C114" s="179"/>
      <c r="D114" s="159"/>
      <c r="E114" s="159"/>
      <c r="F114" s="159"/>
      <c r="G114" s="179"/>
      <c r="H114" s="159"/>
      <c r="I114" s="159"/>
      <c r="J114" s="182"/>
      <c r="K114" s="182"/>
      <c r="L114" s="159"/>
      <c r="M114" s="159"/>
      <c r="N114" s="159"/>
      <c r="O114" s="159"/>
      <c r="P114" s="159"/>
      <c r="Q114" s="179"/>
      <c r="R114" s="159"/>
      <c r="S114" s="159"/>
      <c r="T114" s="159"/>
      <c r="U114" s="159"/>
      <c r="V114" s="159"/>
      <c r="W114" s="159"/>
      <c r="X114" s="159"/>
      <c r="Y114" s="159"/>
      <c r="Z114" s="159"/>
      <c r="AA114" s="159"/>
      <c r="AB114" s="159"/>
      <c r="AC114" s="159"/>
      <c r="AD114" s="159"/>
      <c r="AE114" s="159"/>
      <c r="AF114" s="159"/>
      <c r="AG114" s="159"/>
    </row>
    <row r="115" spans="1:33" ht="13.5">
      <c r="A115" s="177"/>
      <c r="B115" s="178"/>
      <c r="C115" s="179"/>
      <c r="D115" s="159"/>
      <c r="E115" s="159"/>
      <c r="F115" s="159"/>
      <c r="G115" s="179"/>
      <c r="H115" s="159"/>
      <c r="I115" s="159"/>
      <c r="J115" s="182"/>
      <c r="K115" s="182"/>
      <c r="L115" s="159"/>
      <c r="M115" s="159"/>
      <c r="N115" s="159"/>
      <c r="O115" s="159"/>
      <c r="P115" s="159"/>
      <c r="Q115" s="179"/>
      <c r="R115" s="159"/>
      <c r="S115" s="159"/>
      <c r="T115" s="159"/>
      <c r="U115" s="159"/>
      <c r="V115" s="159"/>
      <c r="W115" s="159"/>
      <c r="X115" s="159"/>
      <c r="Y115" s="159"/>
      <c r="Z115" s="159"/>
      <c r="AA115" s="159"/>
      <c r="AB115" s="159"/>
      <c r="AC115" s="159"/>
      <c r="AD115" s="159"/>
      <c r="AE115" s="159"/>
      <c r="AF115" s="159"/>
      <c r="AG115" s="159"/>
    </row>
    <row r="116" spans="1:33" ht="13.5">
      <c r="A116" s="177"/>
      <c r="B116" s="178"/>
      <c r="C116" s="179"/>
      <c r="D116" s="159"/>
      <c r="E116" s="159"/>
      <c r="F116" s="159"/>
      <c r="G116" s="179"/>
      <c r="H116" s="159"/>
      <c r="I116" s="159"/>
      <c r="J116" s="182"/>
      <c r="K116" s="182"/>
      <c r="L116" s="159"/>
      <c r="M116" s="159"/>
      <c r="N116" s="159"/>
      <c r="O116" s="159"/>
      <c r="P116" s="159"/>
      <c r="Q116" s="179"/>
      <c r="R116" s="159"/>
      <c r="S116" s="159"/>
      <c r="T116" s="159"/>
      <c r="U116" s="159"/>
      <c r="V116" s="159"/>
      <c r="W116" s="159"/>
      <c r="X116" s="159"/>
      <c r="Y116" s="159"/>
      <c r="Z116" s="159"/>
      <c r="AA116" s="159"/>
      <c r="AB116" s="159"/>
      <c r="AC116" s="159"/>
      <c r="AD116" s="159"/>
      <c r="AE116" s="159"/>
      <c r="AF116" s="159"/>
      <c r="AG116" s="159"/>
    </row>
    <row r="117" spans="1:33" ht="13.5">
      <c r="A117" s="177"/>
      <c r="B117" s="178"/>
      <c r="C117" s="179"/>
      <c r="D117" s="159"/>
      <c r="E117" s="159"/>
      <c r="F117" s="159"/>
      <c r="G117" s="179"/>
      <c r="H117" s="159"/>
      <c r="I117" s="159"/>
      <c r="J117" s="182"/>
      <c r="K117" s="182"/>
      <c r="L117" s="159"/>
      <c r="M117" s="159"/>
      <c r="N117" s="159"/>
      <c r="O117" s="159"/>
      <c r="P117" s="159"/>
      <c r="Q117" s="179"/>
      <c r="R117" s="159"/>
      <c r="S117" s="159"/>
      <c r="T117" s="159"/>
      <c r="U117" s="159"/>
      <c r="V117" s="159"/>
      <c r="W117" s="159"/>
      <c r="X117" s="159"/>
      <c r="Y117" s="159"/>
      <c r="Z117" s="159"/>
      <c r="AA117" s="159"/>
      <c r="AB117" s="159"/>
      <c r="AC117" s="159"/>
      <c r="AD117" s="159"/>
      <c r="AE117" s="159"/>
      <c r="AF117" s="159"/>
      <c r="AG117" s="159"/>
    </row>
    <row r="118" spans="1:33" ht="13.5">
      <c r="A118" s="177"/>
      <c r="B118" s="178"/>
      <c r="C118" s="179"/>
      <c r="D118" s="159"/>
      <c r="E118" s="159"/>
      <c r="F118" s="159"/>
      <c r="G118" s="179"/>
      <c r="H118" s="159"/>
      <c r="I118" s="159"/>
      <c r="J118" s="182"/>
      <c r="K118" s="182"/>
      <c r="L118" s="159"/>
      <c r="M118" s="159"/>
      <c r="N118" s="159"/>
      <c r="O118" s="159"/>
      <c r="P118" s="159"/>
      <c r="Q118" s="179"/>
      <c r="R118" s="159"/>
      <c r="S118" s="159"/>
      <c r="T118" s="159"/>
      <c r="U118" s="159"/>
      <c r="V118" s="159"/>
      <c r="W118" s="159"/>
      <c r="X118" s="159"/>
      <c r="Y118" s="159"/>
      <c r="Z118" s="159"/>
      <c r="AA118" s="159"/>
      <c r="AB118" s="159"/>
      <c r="AC118" s="159"/>
      <c r="AD118" s="159"/>
      <c r="AE118" s="159"/>
      <c r="AF118" s="159"/>
      <c r="AG118" s="159"/>
    </row>
    <row r="119" spans="1:33" ht="13.5">
      <c r="A119" s="177"/>
      <c r="B119" s="178"/>
      <c r="C119" s="179"/>
      <c r="D119" s="159"/>
      <c r="E119" s="159"/>
      <c r="F119" s="159"/>
      <c r="G119" s="179"/>
      <c r="H119" s="159"/>
      <c r="I119" s="159"/>
      <c r="J119" s="182"/>
      <c r="K119" s="182"/>
      <c r="L119" s="159"/>
      <c r="M119" s="159"/>
      <c r="N119" s="159"/>
      <c r="O119" s="159"/>
      <c r="P119" s="159"/>
      <c r="Q119" s="179"/>
      <c r="R119" s="159"/>
      <c r="S119" s="159"/>
      <c r="T119" s="159"/>
      <c r="U119" s="159"/>
      <c r="V119" s="159"/>
      <c r="W119" s="159"/>
      <c r="X119" s="159"/>
      <c r="Y119" s="159"/>
      <c r="Z119" s="159"/>
      <c r="AA119" s="159"/>
      <c r="AB119" s="159"/>
      <c r="AC119" s="159"/>
      <c r="AD119" s="159"/>
      <c r="AE119" s="159"/>
      <c r="AF119" s="159"/>
      <c r="AG119" s="159"/>
    </row>
    <row r="120" spans="1:33" ht="13.5">
      <c r="A120" s="177"/>
      <c r="B120" s="178"/>
      <c r="C120" s="179"/>
      <c r="D120" s="159"/>
      <c r="E120" s="159"/>
      <c r="F120" s="159"/>
      <c r="G120" s="179"/>
      <c r="H120" s="159"/>
      <c r="I120" s="159"/>
      <c r="J120" s="182"/>
      <c r="K120" s="182"/>
      <c r="L120" s="159"/>
      <c r="M120" s="159"/>
      <c r="N120" s="159"/>
      <c r="O120" s="159"/>
      <c r="P120" s="159"/>
      <c r="Q120" s="179"/>
      <c r="R120" s="159"/>
      <c r="S120" s="159"/>
      <c r="T120" s="159"/>
      <c r="U120" s="159"/>
      <c r="V120" s="159"/>
      <c r="W120" s="159"/>
      <c r="X120" s="159"/>
      <c r="Y120" s="159"/>
      <c r="Z120" s="159"/>
      <c r="AA120" s="159"/>
      <c r="AB120" s="159"/>
      <c r="AC120" s="159"/>
      <c r="AD120" s="159"/>
      <c r="AE120" s="159"/>
      <c r="AF120" s="159"/>
      <c r="AG120" s="159"/>
    </row>
    <row r="121" spans="1:33" ht="13.5">
      <c r="A121" s="177"/>
      <c r="B121" s="178"/>
      <c r="C121" s="179"/>
      <c r="D121" s="159"/>
      <c r="E121" s="159"/>
      <c r="F121" s="159"/>
      <c r="G121" s="179"/>
      <c r="H121" s="159"/>
      <c r="I121" s="159"/>
      <c r="J121" s="182"/>
      <c r="K121" s="182"/>
      <c r="L121" s="159"/>
      <c r="M121" s="159"/>
      <c r="N121" s="159"/>
      <c r="O121" s="159"/>
      <c r="P121" s="159"/>
      <c r="Q121" s="179"/>
      <c r="R121" s="159"/>
      <c r="S121" s="159"/>
      <c r="T121" s="159"/>
      <c r="U121" s="159"/>
      <c r="V121" s="159"/>
      <c r="W121" s="159"/>
      <c r="X121" s="159"/>
      <c r="Y121" s="159"/>
      <c r="Z121" s="159"/>
      <c r="AA121" s="159"/>
      <c r="AB121" s="159"/>
      <c r="AC121" s="159"/>
      <c r="AD121" s="159"/>
      <c r="AE121" s="159"/>
      <c r="AF121" s="159"/>
      <c r="AG121" s="159"/>
    </row>
    <row r="122" spans="1:33" ht="13.5">
      <c r="A122" s="177"/>
      <c r="B122" s="178"/>
      <c r="C122" s="179"/>
      <c r="D122" s="159"/>
      <c r="E122" s="159"/>
      <c r="F122" s="159"/>
      <c r="G122" s="179"/>
      <c r="H122" s="159"/>
      <c r="I122" s="159"/>
      <c r="J122" s="182"/>
      <c r="K122" s="182"/>
      <c r="L122" s="159"/>
      <c r="M122" s="159"/>
      <c r="N122" s="159"/>
      <c r="O122" s="159"/>
      <c r="P122" s="159"/>
      <c r="Q122" s="179"/>
      <c r="R122" s="159"/>
      <c r="S122" s="159"/>
      <c r="T122" s="159"/>
      <c r="U122" s="159"/>
      <c r="V122" s="159"/>
      <c r="W122" s="159"/>
      <c r="X122" s="159"/>
      <c r="Y122" s="159"/>
      <c r="Z122" s="159"/>
      <c r="AA122" s="159"/>
      <c r="AB122" s="159"/>
      <c r="AC122" s="159"/>
      <c r="AD122" s="159"/>
      <c r="AE122" s="159"/>
      <c r="AF122" s="159"/>
      <c r="AG122" s="159"/>
    </row>
    <row r="123" spans="1:33" ht="13.5">
      <c r="A123" s="177"/>
      <c r="B123" s="178"/>
      <c r="C123" s="179"/>
      <c r="D123" s="159"/>
      <c r="E123" s="159"/>
      <c r="F123" s="159"/>
      <c r="G123" s="179"/>
      <c r="H123" s="159"/>
      <c r="I123" s="159"/>
      <c r="J123" s="182"/>
      <c r="K123" s="182"/>
      <c r="L123" s="159"/>
      <c r="M123" s="159"/>
      <c r="N123" s="159"/>
      <c r="O123" s="159"/>
      <c r="P123" s="159"/>
      <c r="Q123" s="179"/>
      <c r="R123" s="159"/>
      <c r="S123" s="159"/>
      <c r="T123" s="159"/>
      <c r="U123" s="159"/>
      <c r="V123" s="159"/>
      <c r="W123" s="159"/>
      <c r="X123" s="159"/>
      <c r="Y123" s="159"/>
      <c r="Z123" s="159"/>
      <c r="AA123" s="159"/>
      <c r="AB123" s="159"/>
      <c r="AC123" s="159"/>
      <c r="AD123" s="159"/>
      <c r="AE123" s="159"/>
      <c r="AF123" s="159"/>
      <c r="AG123" s="159"/>
    </row>
    <row r="124" spans="1:33" ht="13.5">
      <c r="A124" s="177"/>
      <c r="B124" s="178"/>
      <c r="C124" s="179"/>
      <c r="D124" s="159"/>
      <c r="E124" s="159"/>
      <c r="F124" s="159"/>
      <c r="G124" s="179"/>
      <c r="H124" s="159"/>
      <c r="I124" s="159"/>
      <c r="J124" s="182"/>
      <c r="K124" s="182"/>
      <c r="L124" s="159"/>
      <c r="M124" s="159"/>
      <c r="N124" s="159"/>
      <c r="O124" s="159"/>
      <c r="P124" s="159"/>
      <c r="Q124" s="179"/>
      <c r="R124" s="159"/>
      <c r="S124" s="159"/>
      <c r="T124" s="159"/>
      <c r="U124" s="159"/>
      <c r="V124" s="159"/>
      <c r="W124" s="159"/>
      <c r="X124" s="159"/>
      <c r="Y124" s="159"/>
      <c r="Z124" s="159"/>
      <c r="AA124" s="159"/>
      <c r="AB124" s="159"/>
      <c r="AC124" s="159"/>
      <c r="AD124" s="159"/>
      <c r="AE124" s="159"/>
      <c r="AF124" s="159"/>
      <c r="AG124" s="159"/>
    </row>
    <row r="125" spans="1:33" ht="13.5">
      <c r="A125" s="177"/>
      <c r="B125" s="178"/>
      <c r="C125" s="179"/>
      <c r="D125" s="159"/>
      <c r="E125" s="159"/>
      <c r="F125" s="159"/>
      <c r="G125" s="179"/>
      <c r="H125" s="159"/>
      <c r="I125" s="159"/>
      <c r="J125" s="182"/>
      <c r="K125" s="182"/>
      <c r="L125" s="159"/>
      <c r="M125" s="159"/>
      <c r="N125" s="159"/>
      <c r="O125" s="159"/>
      <c r="P125" s="159"/>
      <c r="Q125" s="179"/>
      <c r="R125" s="159"/>
      <c r="S125" s="159"/>
      <c r="T125" s="159"/>
      <c r="U125" s="159"/>
      <c r="V125" s="159"/>
      <c r="W125" s="159"/>
      <c r="X125" s="159"/>
      <c r="Y125" s="159"/>
      <c r="Z125" s="159"/>
      <c r="AA125" s="159"/>
      <c r="AB125" s="159"/>
      <c r="AC125" s="159"/>
      <c r="AD125" s="159"/>
      <c r="AE125" s="159"/>
      <c r="AF125" s="159"/>
      <c r="AG125" s="159"/>
    </row>
    <row r="126" spans="1:33" ht="13.5">
      <c r="A126" s="177"/>
      <c r="B126" s="178"/>
      <c r="C126" s="179"/>
      <c r="D126" s="159"/>
      <c r="E126" s="159"/>
      <c r="F126" s="159"/>
      <c r="G126" s="179"/>
      <c r="H126" s="159"/>
      <c r="I126" s="159"/>
      <c r="J126" s="182"/>
      <c r="K126" s="182"/>
      <c r="L126" s="159"/>
      <c r="M126" s="159"/>
      <c r="N126" s="159"/>
      <c r="O126" s="159"/>
      <c r="P126" s="159"/>
      <c r="Q126" s="179"/>
      <c r="R126" s="159"/>
      <c r="S126" s="159"/>
      <c r="T126" s="159"/>
      <c r="U126" s="159"/>
      <c r="V126" s="159"/>
      <c r="W126" s="159"/>
      <c r="X126" s="159"/>
      <c r="Y126" s="159"/>
      <c r="Z126" s="159"/>
      <c r="AA126" s="159"/>
      <c r="AB126" s="159"/>
      <c r="AC126" s="159"/>
      <c r="AD126" s="159"/>
      <c r="AE126" s="159"/>
      <c r="AF126" s="159"/>
      <c r="AG126" s="159"/>
    </row>
    <row r="127" spans="1:33" ht="13.5">
      <c r="A127" s="177"/>
      <c r="B127" s="178"/>
      <c r="C127" s="179"/>
      <c r="D127" s="159"/>
      <c r="E127" s="159"/>
      <c r="F127" s="159"/>
      <c r="G127" s="179"/>
      <c r="H127" s="159"/>
      <c r="I127" s="159"/>
      <c r="J127" s="182"/>
      <c r="K127" s="182"/>
      <c r="L127" s="159"/>
      <c r="M127" s="159"/>
      <c r="N127" s="159"/>
      <c r="O127" s="159"/>
      <c r="P127" s="159"/>
      <c r="Q127" s="179"/>
      <c r="R127" s="159"/>
      <c r="S127" s="159"/>
      <c r="T127" s="159"/>
      <c r="U127" s="159"/>
      <c r="V127" s="159"/>
      <c r="W127" s="159"/>
      <c r="X127" s="159"/>
      <c r="Y127" s="159"/>
      <c r="Z127" s="159"/>
      <c r="AA127" s="159"/>
      <c r="AB127" s="159"/>
      <c r="AC127" s="159"/>
      <c r="AD127" s="159"/>
      <c r="AE127" s="159"/>
      <c r="AF127" s="159"/>
      <c r="AG127" s="159"/>
    </row>
    <row r="128" spans="1:33" ht="13.5">
      <c r="A128" s="177"/>
      <c r="B128" s="178"/>
      <c r="C128" s="179"/>
      <c r="D128" s="159"/>
      <c r="E128" s="159"/>
      <c r="F128" s="159"/>
      <c r="G128" s="179"/>
      <c r="H128" s="159"/>
      <c r="I128" s="159"/>
      <c r="J128" s="182"/>
      <c r="K128" s="182"/>
      <c r="L128" s="159"/>
      <c r="M128" s="159"/>
      <c r="N128" s="159"/>
      <c r="O128" s="159"/>
      <c r="P128" s="159"/>
      <c r="Q128" s="179"/>
      <c r="R128" s="159"/>
      <c r="S128" s="159"/>
      <c r="T128" s="159"/>
      <c r="U128" s="159"/>
      <c r="V128" s="159"/>
      <c r="W128" s="159"/>
      <c r="X128" s="159"/>
      <c r="Y128" s="159"/>
      <c r="Z128" s="159"/>
      <c r="AA128" s="159"/>
      <c r="AB128" s="159"/>
      <c r="AC128" s="159"/>
      <c r="AD128" s="159"/>
      <c r="AE128" s="159"/>
      <c r="AF128" s="159"/>
      <c r="AG128" s="159"/>
    </row>
    <row r="129" spans="1:33" ht="13.5">
      <c r="A129" s="177"/>
      <c r="B129" s="178"/>
      <c r="C129" s="179"/>
      <c r="D129" s="159"/>
      <c r="E129" s="159"/>
      <c r="F129" s="159"/>
      <c r="G129" s="179"/>
      <c r="H129" s="159"/>
      <c r="I129" s="159"/>
      <c r="J129" s="182"/>
      <c r="K129" s="182"/>
      <c r="L129" s="159"/>
      <c r="M129" s="159"/>
      <c r="N129" s="159"/>
      <c r="O129" s="159"/>
      <c r="P129" s="159"/>
      <c r="Q129" s="179"/>
      <c r="R129" s="159"/>
      <c r="S129" s="159"/>
      <c r="T129" s="159"/>
      <c r="U129" s="159"/>
      <c r="V129" s="159"/>
      <c r="W129" s="159"/>
      <c r="X129" s="159"/>
      <c r="Y129" s="159"/>
      <c r="Z129" s="159"/>
      <c r="AA129" s="159"/>
      <c r="AB129" s="159"/>
      <c r="AC129" s="159"/>
      <c r="AD129" s="159"/>
      <c r="AE129" s="159"/>
      <c r="AF129" s="159"/>
      <c r="AG129" s="159"/>
    </row>
    <row r="130" spans="1:33" ht="13.5">
      <c r="A130" s="177"/>
      <c r="B130" s="178"/>
      <c r="C130" s="179"/>
      <c r="D130" s="159"/>
      <c r="E130" s="159"/>
      <c r="F130" s="159"/>
      <c r="G130" s="179"/>
      <c r="H130" s="159"/>
      <c r="I130" s="159"/>
      <c r="J130" s="182"/>
      <c r="K130" s="182"/>
      <c r="L130" s="159"/>
      <c r="M130" s="159"/>
      <c r="N130" s="159"/>
      <c r="O130" s="159"/>
      <c r="P130" s="159"/>
      <c r="Q130" s="179"/>
      <c r="R130" s="159"/>
      <c r="S130" s="159"/>
      <c r="T130" s="159"/>
      <c r="U130" s="159"/>
      <c r="V130" s="159"/>
      <c r="W130" s="159"/>
      <c r="X130" s="159"/>
      <c r="Y130" s="159"/>
      <c r="Z130" s="159"/>
      <c r="AA130" s="159"/>
      <c r="AB130" s="159"/>
      <c r="AC130" s="159"/>
      <c r="AD130" s="159"/>
      <c r="AE130" s="159"/>
      <c r="AF130" s="159"/>
      <c r="AG130" s="159"/>
    </row>
    <row r="131" spans="1:33" ht="13.5">
      <c r="A131" s="177"/>
      <c r="B131" s="178"/>
      <c r="C131" s="179"/>
      <c r="D131" s="159"/>
      <c r="E131" s="159"/>
      <c r="F131" s="159"/>
      <c r="G131" s="179"/>
      <c r="H131" s="159"/>
      <c r="I131" s="159"/>
      <c r="J131" s="182"/>
      <c r="K131" s="182"/>
      <c r="L131" s="159"/>
      <c r="M131" s="159"/>
      <c r="N131" s="159"/>
      <c r="O131" s="159"/>
      <c r="P131" s="159"/>
      <c r="Q131" s="179"/>
      <c r="R131" s="159"/>
      <c r="S131" s="159"/>
      <c r="T131" s="159"/>
      <c r="U131" s="159"/>
      <c r="V131" s="159"/>
      <c r="W131" s="159"/>
      <c r="X131" s="159"/>
      <c r="Y131" s="159"/>
      <c r="Z131" s="159"/>
      <c r="AA131" s="159"/>
      <c r="AB131" s="159"/>
      <c r="AC131" s="159"/>
      <c r="AD131" s="159"/>
      <c r="AE131" s="159"/>
      <c r="AF131" s="159"/>
      <c r="AG131" s="159"/>
    </row>
    <row r="132" spans="1:33" ht="13.5">
      <c r="A132" s="177"/>
      <c r="B132" s="178"/>
      <c r="C132" s="179"/>
      <c r="D132" s="159"/>
      <c r="E132" s="159"/>
      <c r="F132" s="159"/>
      <c r="G132" s="179"/>
      <c r="H132" s="159"/>
      <c r="I132" s="159"/>
      <c r="J132" s="182"/>
      <c r="K132" s="182"/>
      <c r="L132" s="159"/>
      <c r="M132" s="159"/>
      <c r="N132" s="159"/>
      <c r="O132" s="159"/>
      <c r="P132" s="159"/>
      <c r="Q132" s="179"/>
      <c r="R132" s="159"/>
      <c r="S132" s="159"/>
      <c r="T132" s="159"/>
      <c r="U132" s="159"/>
      <c r="V132" s="159"/>
      <c r="W132" s="159"/>
      <c r="X132" s="159"/>
      <c r="Y132" s="159"/>
      <c r="Z132" s="159"/>
      <c r="AA132" s="159"/>
      <c r="AB132" s="159"/>
      <c r="AC132" s="159"/>
      <c r="AD132" s="159"/>
      <c r="AE132" s="159"/>
      <c r="AF132" s="159"/>
      <c r="AG132" s="159"/>
    </row>
    <row r="133" spans="1:33" ht="13.5">
      <c r="A133" s="177"/>
      <c r="B133" s="178"/>
      <c r="C133" s="179"/>
      <c r="D133" s="159"/>
      <c r="E133" s="159"/>
      <c r="F133" s="159"/>
      <c r="G133" s="179"/>
      <c r="H133" s="159"/>
      <c r="I133" s="159"/>
      <c r="J133" s="182"/>
      <c r="K133" s="182"/>
      <c r="L133" s="159"/>
      <c r="M133" s="159"/>
      <c r="N133" s="159"/>
      <c r="O133" s="159"/>
      <c r="P133" s="159"/>
      <c r="Q133" s="179"/>
      <c r="R133" s="159"/>
      <c r="S133" s="159"/>
      <c r="T133" s="159"/>
      <c r="U133" s="159"/>
      <c r="V133" s="159"/>
      <c r="W133" s="159"/>
      <c r="X133" s="159"/>
      <c r="Y133" s="159"/>
      <c r="Z133" s="159"/>
      <c r="AA133" s="159"/>
      <c r="AB133" s="159"/>
      <c r="AC133" s="159"/>
      <c r="AD133" s="159"/>
      <c r="AE133" s="159"/>
      <c r="AF133" s="159"/>
      <c r="AG133" s="159"/>
    </row>
    <row r="134" spans="1:33" ht="13.5">
      <c r="A134" s="177"/>
      <c r="B134" s="178"/>
      <c r="C134" s="179"/>
      <c r="D134" s="159"/>
      <c r="E134" s="159"/>
      <c r="F134" s="159"/>
      <c r="G134" s="179"/>
      <c r="H134" s="159"/>
      <c r="I134" s="159"/>
      <c r="J134" s="182"/>
      <c r="K134" s="182"/>
      <c r="L134" s="159"/>
      <c r="M134" s="159"/>
      <c r="N134" s="159"/>
      <c r="O134" s="159"/>
      <c r="P134" s="159"/>
      <c r="Q134" s="179"/>
      <c r="R134" s="159"/>
      <c r="S134" s="159"/>
      <c r="T134" s="159"/>
      <c r="U134" s="159"/>
      <c r="V134" s="159"/>
      <c r="W134" s="159"/>
      <c r="X134" s="159"/>
      <c r="Y134" s="159"/>
      <c r="Z134" s="159"/>
      <c r="AA134" s="159"/>
      <c r="AB134" s="159"/>
      <c r="AC134" s="159"/>
      <c r="AD134" s="159"/>
      <c r="AE134" s="159"/>
      <c r="AF134" s="159"/>
      <c r="AG134" s="159"/>
    </row>
    <row r="135" spans="1:33" ht="13.5">
      <c r="A135" s="177"/>
      <c r="B135" s="178"/>
      <c r="C135" s="179"/>
      <c r="D135" s="159"/>
      <c r="E135" s="159"/>
      <c r="F135" s="159"/>
      <c r="G135" s="179"/>
      <c r="H135" s="159"/>
      <c r="I135" s="159"/>
      <c r="J135" s="182"/>
      <c r="K135" s="182"/>
      <c r="L135" s="159"/>
      <c r="M135" s="159"/>
      <c r="N135" s="159"/>
      <c r="O135" s="159"/>
      <c r="P135" s="159"/>
      <c r="Q135" s="179"/>
      <c r="R135" s="159"/>
      <c r="S135" s="159"/>
      <c r="T135" s="159"/>
      <c r="U135" s="159"/>
      <c r="V135" s="159"/>
      <c r="W135" s="159"/>
      <c r="X135" s="159"/>
      <c r="Y135" s="159"/>
      <c r="Z135" s="159"/>
      <c r="AA135" s="159"/>
      <c r="AB135" s="159"/>
      <c r="AC135" s="159"/>
      <c r="AD135" s="159"/>
      <c r="AE135" s="159"/>
      <c r="AF135" s="159"/>
      <c r="AG135" s="159"/>
    </row>
    <row r="136" spans="1:33" ht="13.5">
      <c r="A136" s="177"/>
      <c r="B136" s="178"/>
      <c r="C136" s="179"/>
      <c r="D136" s="159"/>
      <c r="E136" s="159"/>
      <c r="F136" s="159"/>
      <c r="G136" s="179"/>
      <c r="H136" s="159"/>
      <c r="I136" s="159"/>
      <c r="J136" s="182"/>
      <c r="K136" s="182"/>
      <c r="L136" s="159"/>
      <c r="M136" s="159"/>
      <c r="N136" s="159"/>
      <c r="O136" s="159"/>
      <c r="P136" s="159"/>
      <c r="Q136" s="179"/>
      <c r="R136" s="159"/>
      <c r="S136" s="159"/>
      <c r="T136" s="159"/>
      <c r="U136" s="159"/>
      <c r="V136" s="159"/>
      <c r="W136" s="159"/>
      <c r="X136" s="159"/>
      <c r="Y136" s="159"/>
      <c r="Z136" s="159"/>
      <c r="AA136" s="159"/>
      <c r="AB136" s="159"/>
      <c r="AC136" s="159"/>
      <c r="AD136" s="159"/>
      <c r="AE136" s="159"/>
      <c r="AF136" s="159"/>
      <c r="AG136" s="159"/>
    </row>
    <row r="137" spans="1:33" ht="13.5">
      <c r="A137" s="177"/>
      <c r="B137" s="178"/>
      <c r="C137" s="179"/>
      <c r="D137" s="159"/>
      <c r="E137" s="159"/>
      <c r="F137" s="159"/>
      <c r="G137" s="179"/>
      <c r="H137" s="159"/>
      <c r="I137" s="159"/>
      <c r="J137" s="182"/>
      <c r="K137" s="182"/>
      <c r="L137" s="159"/>
      <c r="M137" s="159"/>
      <c r="N137" s="159"/>
      <c r="O137" s="159"/>
      <c r="P137" s="159"/>
      <c r="Q137" s="179"/>
      <c r="R137" s="159"/>
      <c r="S137" s="159"/>
      <c r="T137" s="159"/>
      <c r="U137" s="159"/>
      <c r="V137" s="159"/>
      <c r="W137" s="159"/>
      <c r="X137" s="159"/>
      <c r="Y137" s="159"/>
      <c r="Z137" s="159"/>
      <c r="AA137" s="159"/>
      <c r="AB137" s="159"/>
      <c r="AC137" s="159"/>
      <c r="AD137" s="159"/>
      <c r="AE137" s="159"/>
      <c r="AF137" s="159"/>
      <c r="AG137" s="159"/>
    </row>
    <row r="138" spans="1:33" ht="13.5">
      <c r="A138" s="177"/>
      <c r="B138" s="178"/>
      <c r="C138" s="179"/>
      <c r="D138" s="159"/>
      <c r="E138" s="159"/>
      <c r="F138" s="159"/>
      <c r="G138" s="179"/>
      <c r="H138" s="159"/>
      <c r="I138" s="159"/>
      <c r="J138" s="182"/>
      <c r="K138" s="182"/>
      <c r="L138" s="159"/>
      <c r="M138" s="159"/>
      <c r="N138" s="159"/>
      <c r="O138" s="159"/>
      <c r="P138" s="159"/>
      <c r="Q138" s="179"/>
      <c r="R138" s="159"/>
      <c r="S138" s="159"/>
      <c r="T138" s="159"/>
      <c r="U138" s="159"/>
      <c r="V138" s="159"/>
      <c r="W138" s="159"/>
      <c r="X138" s="159"/>
      <c r="Y138" s="159"/>
      <c r="Z138" s="159"/>
      <c r="AA138" s="159"/>
      <c r="AB138" s="159"/>
      <c r="AC138" s="159"/>
      <c r="AD138" s="159"/>
      <c r="AE138" s="159"/>
      <c r="AF138" s="159"/>
      <c r="AG138" s="159"/>
    </row>
    <row r="139" spans="1:33" ht="13.5">
      <c r="A139" s="177"/>
      <c r="B139" s="178"/>
      <c r="C139" s="179"/>
      <c r="D139" s="159"/>
      <c r="E139" s="159"/>
      <c r="F139" s="159"/>
      <c r="G139" s="179"/>
      <c r="H139" s="159"/>
      <c r="I139" s="159"/>
      <c r="J139" s="182"/>
      <c r="K139" s="182"/>
      <c r="L139" s="159"/>
      <c r="M139" s="159"/>
      <c r="N139" s="159"/>
      <c r="O139" s="159"/>
      <c r="P139" s="159"/>
      <c r="Q139" s="179"/>
      <c r="R139" s="159"/>
      <c r="S139" s="159"/>
      <c r="T139" s="159"/>
      <c r="U139" s="159"/>
      <c r="V139" s="159"/>
      <c r="W139" s="159"/>
      <c r="X139" s="159"/>
      <c r="Y139" s="159"/>
      <c r="Z139" s="159"/>
      <c r="AA139" s="159"/>
      <c r="AB139" s="159"/>
      <c r="AC139" s="159"/>
      <c r="AD139" s="159"/>
      <c r="AE139" s="159"/>
      <c r="AF139" s="159"/>
      <c r="AG139" s="159"/>
    </row>
    <row r="140" spans="1:33" ht="13.5">
      <c r="A140" s="177"/>
      <c r="B140" s="178"/>
      <c r="C140" s="179"/>
      <c r="D140" s="159"/>
      <c r="E140" s="159"/>
      <c r="F140" s="159"/>
      <c r="G140" s="179"/>
      <c r="H140" s="159"/>
      <c r="I140" s="159"/>
      <c r="J140" s="182"/>
      <c r="K140" s="182"/>
      <c r="L140" s="159"/>
      <c r="M140" s="159"/>
      <c r="N140" s="159"/>
      <c r="O140" s="159"/>
      <c r="P140" s="159"/>
      <c r="Q140" s="179"/>
      <c r="R140" s="159"/>
      <c r="S140" s="159"/>
      <c r="T140" s="159"/>
      <c r="U140" s="159"/>
      <c r="V140" s="159"/>
      <c r="W140" s="159"/>
      <c r="X140" s="159"/>
      <c r="Y140" s="159"/>
      <c r="Z140" s="159"/>
      <c r="AA140" s="159"/>
      <c r="AB140" s="159"/>
      <c r="AC140" s="159"/>
      <c r="AD140" s="159"/>
      <c r="AE140" s="159"/>
      <c r="AF140" s="159"/>
      <c r="AG140" s="159"/>
    </row>
    <row r="141" spans="1:33" ht="13.5">
      <c r="A141" s="177"/>
      <c r="B141" s="178"/>
      <c r="C141" s="179"/>
      <c r="D141" s="159"/>
      <c r="E141" s="159"/>
      <c r="F141" s="159"/>
      <c r="G141" s="179"/>
      <c r="H141" s="159"/>
      <c r="I141" s="159"/>
      <c r="J141" s="182"/>
      <c r="K141" s="182"/>
      <c r="L141" s="159"/>
      <c r="M141" s="159"/>
      <c r="N141" s="159"/>
      <c r="O141" s="159"/>
      <c r="P141" s="159"/>
      <c r="Q141" s="179"/>
      <c r="R141" s="159"/>
      <c r="S141" s="159"/>
      <c r="T141" s="159"/>
      <c r="U141" s="159"/>
      <c r="V141" s="159"/>
      <c r="W141" s="159"/>
      <c r="X141" s="159"/>
      <c r="Y141" s="159"/>
      <c r="Z141" s="159"/>
      <c r="AA141" s="159"/>
      <c r="AB141" s="159"/>
      <c r="AC141" s="159"/>
      <c r="AD141" s="159"/>
      <c r="AE141" s="159"/>
      <c r="AF141" s="159"/>
      <c r="AG141" s="159"/>
    </row>
    <row r="142" spans="1:33" ht="13.5">
      <c r="A142" s="177"/>
      <c r="B142" s="178"/>
      <c r="C142" s="179"/>
      <c r="D142" s="159"/>
      <c r="E142" s="159"/>
      <c r="F142" s="159"/>
      <c r="G142" s="179"/>
      <c r="H142" s="159"/>
      <c r="I142" s="159"/>
      <c r="J142" s="182"/>
      <c r="K142" s="182"/>
      <c r="L142" s="159"/>
      <c r="M142" s="159"/>
      <c r="N142" s="159"/>
      <c r="O142" s="159"/>
      <c r="P142" s="159"/>
      <c r="Q142" s="179"/>
      <c r="R142" s="159"/>
      <c r="S142" s="159"/>
      <c r="T142" s="159"/>
      <c r="U142" s="159"/>
      <c r="V142" s="159"/>
      <c r="W142" s="159"/>
      <c r="X142" s="159"/>
      <c r="Y142" s="159"/>
      <c r="Z142" s="159"/>
      <c r="AA142" s="159"/>
      <c r="AB142" s="159"/>
      <c r="AC142" s="159"/>
      <c r="AD142" s="159"/>
      <c r="AE142" s="159"/>
      <c r="AF142" s="159"/>
      <c r="AG142" s="159"/>
    </row>
    <row r="143" spans="1:33" ht="13.5">
      <c r="A143" s="177"/>
      <c r="B143" s="178"/>
      <c r="C143" s="179"/>
      <c r="D143" s="159"/>
      <c r="E143" s="159"/>
      <c r="F143" s="159"/>
      <c r="G143" s="179"/>
      <c r="H143" s="159"/>
      <c r="I143" s="159"/>
      <c r="J143" s="182"/>
      <c r="K143" s="182"/>
      <c r="L143" s="159"/>
      <c r="M143" s="159"/>
      <c r="N143" s="159"/>
      <c r="O143" s="159"/>
      <c r="P143" s="159"/>
      <c r="Q143" s="179"/>
      <c r="R143" s="159"/>
      <c r="S143" s="159"/>
      <c r="T143" s="159"/>
      <c r="U143" s="159"/>
      <c r="V143" s="159"/>
      <c r="W143" s="159"/>
      <c r="X143" s="159"/>
      <c r="Y143" s="159"/>
      <c r="Z143" s="159"/>
      <c r="AA143" s="159"/>
      <c r="AB143" s="159"/>
      <c r="AC143" s="159"/>
      <c r="AD143" s="159"/>
      <c r="AE143" s="159"/>
      <c r="AF143" s="159"/>
      <c r="AG143" s="159"/>
    </row>
    <row r="144" spans="1:33" ht="13.5">
      <c r="A144" s="177"/>
      <c r="B144" s="178"/>
      <c r="C144" s="179"/>
      <c r="D144" s="159"/>
      <c r="E144" s="159"/>
      <c r="F144" s="159"/>
      <c r="G144" s="179"/>
      <c r="H144" s="159"/>
      <c r="I144" s="159"/>
      <c r="J144" s="182"/>
      <c r="K144" s="182"/>
      <c r="L144" s="159"/>
      <c r="M144" s="159"/>
      <c r="N144" s="159"/>
      <c r="O144" s="159"/>
      <c r="P144" s="159"/>
      <c r="Q144" s="179"/>
      <c r="R144" s="159"/>
      <c r="S144" s="159"/>
      <c r="T144" s="159"/>
      <c r="U144" s="159"/>
      <c r="V144" s="159"/>
      <c r="W144" s="159"/>
      <c r="X144" s="159"/>
      <c r="Y144" s="159"/>
      <c r="Z144" s="159"/>
      <c r="AA144" s="159"/>
      <c r="AB144" s="159"/>
      <c r="AC144" s="159"/>
      <c r="AD144" s="159"/>
      <c r="AE144" s="159"/>
      <c r="AF144" s="159"/>
      <c r="AG144" s="159"/>
    </row>
    <row r="145" spans="1:33" ht="13.5">
      <c r="A145" s="177"/>
      <c r="B145" s="178"/>
      <c r="C145" s="179"/>
      <c r="D145" s="159"/>
      <c r="E145" s="159"/>
      <c r="F145" s="159"/>
      <c r="G145" s="179"/>
      <c r="H145" s="159"/>
      <c r="I145" s="159"/>
      <c r="J145" s="182"/>
      <c r="K145" s="182"/>
      <c r="L145" s="159"/>
      <c r="M145" s="159"/>
      <c r="N145" s="159"/>
      <c r="O145" s="159"/>
      <c r="P145" s="159"/>
      <c r="Q145" s="179"/>
      <c r="R145" s="159"/>
      <c r="S145" s="159"/>
      <c r="T145" s="159"/>
      <c r="U145" s="159"/>
      <c r="V145" s="159"/>
      <c r="W145" s="159"/>
      <c r="X145" s="159"/>
      <c r="Y145" s="159"/>
      <c r="Z145" s="159"/>
      <c r="AA145" s="159"/>
      <c r="AB145" s="159"/>
      <c r="AC145" s="159"/>
      <c r="AD145" s="159"/>
      <c r="AE145" s="159"/>
      <c r="AF145" s="159"/>
      <c r="AG145" s="159"/>
    </row>
    <row r="146" spans="1:33" ht="13.5">
      <c r="A146" s="177"/>
      <c r="B146" s="178"/>
      <c r="C146" s="179"/>
      <c r="D146" s="159"/>
      <c r="E146" s="159"/>
      <c r="F146" s="159"/>
      <c r="G146" s="179"/>
      <c r="H146" s="159"/>
      <c r="I146" s="159"/>
      <c r="J146" s="182"/>
      <c r="K146" s="182"/>
      <c r="L146" s="159"/>
      <c r="M146" s="159"/>
      <c r="N146" s="159"/>
      <c r="O146" s="159"/>
      <c r="P146" s="159"/>
      <c r="Q146" s="179"/>
      <c r="R146" s="159"/>
      <c r="S146" s="159"/>
      <c r="T146" s="159"/>
      <c r="U146" s="159"/>
      <c r="V146" s="159"/>
      <c r="W146" s="159"/>
      <c r="X146" s="159"/>
      <c r="Y146" s="159"/>
      <c r="Z146" s="159"/>
      <c r="AA146" s="159"/>
      <c r="AB146" s="159"/>
      <c r="AC146" s="159"/>
      <c r="AD146" s="159"/>
      <c r="AE146" s="159"/>
      <c r="AF146" s="159"/>
      <c r="AG146" s="159"/>
    </row>
    <row r="147" spans="1:33" ht="13.5">
      <c r="A147" s="177"/>
      <c r="B147" s="178"/>
      <c r="C147" s="179"/>
      <c r="D147" s="159"/>
      <c r="E147" s="159"/>
      <c r="F147" s="159"/>
      <c r="G147" s="179"/>
      <c r="H147" s="159"/>
      <c r="I147" s="159"/>
      <c r="J147" s="182"/>
      <c r="K147" s="182"/>
      <c r="L147" s="159"/>
      <c r="M147" s="159"/>
      <c r="N147" s="159"/>
      <c r="O147" s="159"/>
      <c r="P147" s="159"/>
      <c r="Q147" s="179"/>
      <c r="R147" s="159"/>
      <c r="S147" s="159"/>
      <c r="T147" s="159"/>
      <c r="U147" s="159"/>
      <c r="V147" s="159"/>
      <c r="W147" s="159"/>
      <c r="X147" s="159"/>
      <c r="Y147" s="159"/>
      <c r="Z147" s="159"/>
      <c r="AA147" s="159"/>
      <c r="AB147" s="159"/>
      <c r="AC147" s="159"/>
      <c r="AD147" s="159"/>
      <c r="AE147" s="159"/>
      <c r="AF147" s="159"/>
      <c r="AG147" s="159"/>
    </row>
    <row r="148" spans="1:33" ht="13.5">
      <c r="A148" s="177"/>
      <c r="B148" s="178"/>
      <c r="C148" s="179"/>
      <c r="D148" s="159"/>
      <c r="E148" s="159"/>
      <c r="F148" s="159"/>
      <c r="G148" s="179"/>
      <c r="H148" s="159"/>
      <c r="I148" s="159"/>
      <c r="J148" s="182"/>
      <c r="K148" s="182"/>
      <c r="L148" s="159"/>
      <c r="M148" s="159"/>
      <c r="N148" s="159"/>
      <c r="O148" s="159"/>
      <c r="P148" s="159"/>
      <c r="Q148" s="179"/>
      <c r="R148" s="159"/>
      <c r="S148" s="159"/>
      <c r="T148" s="159"/>
      <c r="U148" s="159"/>
      <c r="V148" s="159"/>
      <c r="W148" s="159"/>
      <c r="X148" s="159"/>
      <c r="Y148" s="159"/>
      <c r="Z148" s="159"/>
      <c r="AA148" s="159"/>
      <c r="AB148" s="159"/>
      <c r="AC148" s="159"/>
      <c r="AD148" s="159"/>
      <c r="AE148" s="159"/>
      <c r="AF148" s="159"/>
      <c r="AG148" s="159"/>
    </row>
    <row r="149" spans="1:33" ht="13.5">
      <c r="A149" s="177"/>
      <c r="B149" s="178"/>
      <c r="C149" s="179"/>
      <c r="D149" s="159"/>
      <c r="E149" s="159"/>
      <c r="F149" s="159"/>
      <c r="G149" s="179"/>
      <c r="H149" s="159"/>
      <c r="I149" s="159"/>
      <c r="J149" s="182"/>
      <c r="K149" s="182"/>
      <c r="L149" s="159"/>
      <c r="M149" s="159"/>
      <c r="N149" s="159"/>
      <c r="O149" s="159"/>
      <c r="P149" s="159"/>
      <c r="Q149" s="179"/>
      <c r="R149" s="159"/>
      <c r="S149" s="159"/>
      <c r="T149" s="159"/>
      <c r="U149" s="159"/>
      <c r="V149" s="159"/>
      <c r="W149" s="159"/>
      <c r="X149" s="159"/>
      <c r="Y149" s="159"/>
      <c r="Z149" s="159"/>
      <c r="AA149" s="159"/>
      <c r="AB149" s="159"/>
      <c r="AC149" s="159"/>
      <c r="AD149" s="159"/>
      <c r="AE149" s="159"/>
      <c r="AF149" s="159"/>
      <c r="AG149" s="159"/>
    </row>
    <row r="150" spans="1:33" ht="13.5">
      <c r="A150" s="177"/>
      <c r="B150" s="178"/>
      <c r="C150" s="179"/>
      <c r="D150" s="159"/>
      <c r="E150" s="159"/>
      <c r="F150" s="159"/>
      <c r="G150" s="179"/>
      <c r="H150" s="159"/>
      <c r="I150" s="159"/>
      <c r="J150" s="182"/>
      <c r="K150" s="182"/>
      <c r="L150" s="159"/>
      <c r="M150" s="159"/>
      <c r="N150" s="159"/>
      <c r="O150" s="159"/>
      <c r="P150" s="159"/>
      <c r="Q150" s="179"/>
      <c r="R150" s="159"/>
      <c r="S150" s="159"/>
      <c r="T150" s="159"/>
      <c r="U150" s="159"/>
      <c r="V150" s="159"/>
      <c r="W150" s="159"/>
      <c r="X150" s="159"/>
      <c r="Y150" s="159"/>
      <c r="Z150" s="159"/>
      <c r="AA150" s="159"/>
      <c r="AB150" s="159"/>
      <c r="AC150" s="159"/>
      <c r="AD150" s="159"/>
      <c r="AE150" s="159"/>
      <c r="AF150" s="159"/>
      <c r="AG150" s="159"/>
    </row>
    <row r="151" spans="1:33" ht="13.5">
      <c r="A151" s="177"/>
      <c r="B151" s="178"/>
      <c r="C151" s="179"/>
      <c r="D151" s="159"/>
      <c r="E151" s="159"/>
      <c r="F151" s="159"/>
      <c r="G151" s="179"/>
      <c r="H151" s="159"/>
      <c r="I151" s="159"/>
      <c r="J151" s="182"/>
      <c r="K151" s="182"/>
      <c r="L151" s="159"/>
      <c r="M151" s="159"/>
      <c r="N151" s="159"/>
      <c r="O151" s="159"/>
      <c r="P151" s="159"/>
      <c r="Q151" s="179"/>
      <c r="R151" s="159"/>
      <c r="S151" s="159"/>
      <c r="T151" s="159"/>
      <c r="U151" s="159"/>
      <c r="V151" s="159"/>
      <c r="W151" s="159"/>
      <c r="X151" s="159"/>
      <c r="Y151" s="159"/>
      <c r="Z151" s="159"/>
      <c r="AA151" s="159"/>
      <c r="AB151" s="159"/>
      <c r="AC151" s="159"/>
      <c r="AD151" s="159"/>
      <c r="AE151" s="159"/>
      <c r="AF151" s="159"/>
      <c r="AG151" s="159"/>
    </row>
    <row r="152" spans="1:33" ht="13.5">
      <c r="A152" s="177"/>
      <c r="B152" s="178"/>
      <c r="C152" s="179"/>
      <c r="D152" s="159"/>
      <c r="E152" s="159"/>
      <c r="F152" s="159"/>
      <c r="G152" s="179"/>
      <c r="H152" s="159"/>
      <c r="I152" s="159"/>
      <c r="J152" s="182"/>
      <c r="K152" s="182"/>
      <c r="L152" s="159"/>
      <c r="M152" s="159"/>
      <c r="N152" s="159"/>
      <c r="O152" s="159"/>
      <c r="P152" s="159"/>
      <c r="Q152" s="179"/>
      <c r="R152" s="159"/>
      <c r="S152" s="159"/>
      <c r="T152" s="159"/>
      <c r="U152" s="159"/>
      <c r="V152" s="159"/>
      <c r="W152" s="159"/>
      <c r="X152" s="159"/>
      <c r="Y152" s="159"/>
      <c r="Z152" s="159"/>
      <c r="AA152" s="159"/>
      <c r="AB152" s="159"/>
      <c r="AC152" s="159"/>
      <c r="AD152" s="159"/>
      <c r="AE152" s="159"/>
      <c r="AF152" s="159"/>
      <c r="AG152" s="159"/>
    </row>
    <row r="153" spans="1:33" ht="13.5">
      <c r="A153" s="177"/>
      <c r="B153" s="178"/>
      <c r="C153" s="179"/>
      <c r="D153" s="159"/>
      <c r="E153" s="159"/>
      <c r="F153" s="159"/>
      <c r="G153" s="179"/>
      <c r="H153" s="159"/>
      <c r="I153" s="159"/>
      <c r="J153" s="182"/>
      <c r="K153" s="182"/>
      <c r="L153" s="159"/>
      <c r="M153" s="159"/>
      <c r="N153" s="159"/>
      <c r="O153" s="159"/>
      <c r="P153" s="159"/>
      <c r="Q153" s="179"/>
      <c r="R153" s="159"/>
      <c r="S153" s="159"/>
      <c r="T153" s="159"/>
      <c r="U153" s="159"/>
      <c r="V153" s="159"/>
      <c r="W153" s="159"/>
      <c r="X153" s="159"/>
      <c r="Y153" s="159"/>
      <c r="Z153" s="159"/>
      <c r="AA153" s="159"/>
      <c r="AB153" s="159"/>
      <c r="AC153" s="159"/>
      <c r="AD153" s="159"/>
      <c r="AE153" s="159"/>
      <c r="AF153" s="159"/>
      <c r="AG153" s="159"/>
    </row>
    <row r="154" spans="1:33" ht="13.5">
      <c r="A154" s="177"/>
      <c r="B154" s="178"/>
      <c r="C154" s="179"/>
      <c r="D154" s="159"/>
      <c r="E154" s="159"/>
      <c r="F154" s="159"/>
      <c r="G154" s="179"/>
      <c r="H154" s="159"/>
      <c r="I154" s="159"/>
      <c r="J154" s="182"/>
      <c r="K154" s="182"/>
      <c r="L154" s="159"/>
      <c r="M154" s="159"/>
      <c r="N154" s="159"/>
      <c r="O154" s="159"/>
      <c r="P154" s="159"/>
      <c r="Q154" s="179"/>
      <c r="R154" s="159"/>
      <c r="S154" s="159"/>
      <c r="T154" s="159"/>
      <c r="U154" s="159"/>
      <c r="V154" s="159"/>
      <c r="W154" s="159"/>
      <c r="X154" s="159"/>
      <c r="Y154" s="159"/>
      <c r="Z154" s="159"/>
      <c r="AA154" s="159"/>
      <c r="AB154" s="159"/>
      <c r="AC154" s="159"/>
      <c r="AD154" s="159"/>
      <c r="AE154" s="159"/>
      <c r="AF154" s="159"/>
      <c r="AG154" s="159"/>
    </row>
    <row r="155" spans="1:33" ht="13.5">
      <c r="A155" s="177"/>
      <c r="B155" s="178"/>
      <c r="C155" s="179"/>
      <c r="D155" s="159"/>
      <c r="E155" s="159"/>
      <c r="F155" s="159"/>
      <c r="G155" s="179"/>
      <c r="H155" s="159"/>
      <c r="I155" s="159"/>
      <c r="J155" s="182"/>
      <c r="K155" s="182"/>
      <c r="L155" s="159"/>
      <c r="M155" s="159"/>
      <c r="N155" s="159"/>
      <c r="O155" s="159"/>
      <c r="P155" s="159"/>
      <c r="Q155" s="179"/>
      <c r="R155" s="159"/>
      <c r="S155" s="159"/>
      <c r="T155" s="159"/>
      <c r="U155" s="159"/>
      <c r="V155" s="159"/>
      <c r="W155" s="159"/>
      <c r="X155" s="159"/>
      <c r="Y155" s="159"/>
      <c r="Z155" s="159"/>
      <c r="AA155" s="159"/>
      <c r="AB155" s="159"/>
      <c r="AC155" s="159"/>
      <c r="AD155" s="159"/>
      <c r="AE155" s="159"/>
      <c r="AF155" s="159"/>
      <c r="AG155" s="159"/>
    </row>
    <row r="156" spans="1:33" ht="13.5">
      <c r="A156" s="177"/>
      <c r="B156" s="178"/>
      <c r="C156" s="179"/>
      <c r="D156" s="159"/>
      <c r="E156" s="159"/>
      <c r="F156" s="159"/>
      <c r="G156" s="179"/>
      <c r="H156" s="159"/>
      <c r="I156" s="159"/>
      <c r="J156" s="182"/>
      <c r="K156" s="182"/>
      <c r="L156" s="159"/>
      <c r="M156" s="159"/>
      <c r="N156" s="159"/>
      <c r="O156" s="159"/>
      <c r="P156" s="159"/>
      <c r="Q156" s="179"/>
      <c r="R156" s="159"/>
      <c r="S156" s="159"/>
      <c r="T156" s="159"/>
      <c r="U156" s="159"/>
      <c r="V156" s="159"/>
      <c r="W156" s="159"/>
      <c r="X156" s="159"/>
      <c r="Y156" s="159"/>
      <c r="Z156" s="159"/>
      <c r="AA156" s="159"/>
      <c r="AB156" s="159"/>
      <c r="AC156" s="159"/>
      <c r="AD156" s="159"/>
      <c r="AE156" s="159"/>
      <c r="AF156" s="159"/>
      <c r="AG156" s="159"/>
    </row>
    <row r="157" spans="1:33" ht="13.5">
      <c r="A157" s="177"/>
      <c r="B157" s="178"/>
      <c r="C157" s="179"/>
      <c r="D157" s="159"/>
      <c r="E157" s="159"/>
      <c r="F157" s="159"/>
      <c r="G157" s="179"/>
      <c r="H157" s="159"/>
      <c r="I157" s="159"/>
      <c r="J157" s="182"/>
      <c r="K157" s="182"/>
      <c r="L157" s="159"/>
      <c r="M157" s="159"/>
      <c r="N157" s="159"/>
      <c r="O157" s="159"/>
      <c r="P157" s="159"/>
      <c r="Q157" s="179"/>
      <c r="R157" s="159"/>
      <c r="S157" s="159"/>
      <c r="T157" s="159"/>
      <c r="U157" s="159"/>
      <c r="V157" s="159"/>
      <c r="W157" s="159"/>
      <c r="X157" s="159"/>
      <c r="Y157" s="159"/>
      <c r="Z157" s="159"/>
      <c r="AA157" s="159"/>
      <c r="AB157" s="159"/>
      <c r="AC157" s="159"/>
      <c r="AD157" s="159"/>
      <c r="AE157" s="159"/>
      <c r="AF157" s="159"/>
      <c r="AG157" s="159"/>
    </row>
    <row r="158" spans="1:33" ht="13.5">
      <c r="A158" s="177"/>
      <c r="B158" s="178"/>
      <c r="C158" s="179"/>
      <c r="D158" s="159"/>
      <c r="E158" s="159"/>
      <c r="F158" s="159"/>
      <c r="G158" s="179"/>
      <c r="H158" s="159"/>
      <c r="I158" s="159"/>
      <c r="J158" s="182"/>
      <c r="K158" s="182"/>
      <c r="L158" s="159"/>
      <c r="M158" s="159"/>
      <c r="N158" s="159"/>
      <c r="O158" s="159"/>
      <c r="P158" s="159"/>
      <c r="Q158" s="179"/>
      <c r="R158" s="159"/>
      <c r="S158" s="159"/>
      <c r="T158" s="159"/>
      <c r="U158" s="159"/>
      <c r="V158" s="159"/>
      <c r="W158" s="159"/>
      <c r="X158" s="159"/>
      <c r="Y158" s="159"/>
      <c r="Z158" s="159"/>
      <c r="AA158" s="159"/>
      <c r="AB158" s="159"/>
      <c r="AC158" s="159"/>
      <c r="AD158" s="159"/>
      <c r="AE158" s="159"/>
      <c r="AF158" s="159"/>
      <c r="AG158" s="159"/>
    </row>
    <row r="159" spans="1:33" ht="13.5">
      <c r="A159" s="177"/>
      <c r="B159" s="178"/>
      <c r="C159" s="179"/>
      <c r="D159" s="159"/>
      <c r="E159" s="159"/>
      <c r="F159" s="159"/>
      <c r="G159" s="179"/>
      <c r="H159" s="159"/>
      <c r="I159" s="159"/>
      <c r="J159" s="182"/>
      <c r="K159" s="182"/>
      <c r="L159" s="159"/>
      <c r="M159" s="159"/>
      <c r="N159" s="159"/>
      <c r="O159" s="159"/>
      <c r="P159" s="159"/>
      <c r="Q159" s="179"/>
      <c r="R159" s="159"/>
      <c r="S159" s="159"/>
      <c r="T159" s="159"/>
      <c r="U159" s="159"/>
      <c r="V159" s="159"/>
      <c r="W159" s="159"/>
      <c r="X159" s="159"/>
      <c r="Y159" s="159"/>
      <c r="Z159" s="159"/>
      <c r="AA159" s="159"/>
      <c r="AB159" s="159"/>
      <c r="AC159" s="159"/>
      <c r="AD159" s="159"/>
      <c r="AE159" s="159"/>
      <c r="AF159" s="159"/>
      <c r="AG159" s="159"/>
    </row>
    <row r="160" spans="1:33" ht="13.5">
      <c r="A160" s="177"/>
      <c r="B160" s="178"/>
      <c r="C160" s="179"/>
      <c r="D160" s="159"/>
      <c r="E160" s="159"/>
      <c r="F160" s="159"/>
      <c r="G160" s="179"/>
      <c r="H160" s="159"/>
      <c r="I160" s="159"/>
      <c r="J160" s="182"/>
      <c r="K160" s="182"/>
      <c r="L160" s="159"/>
      <c r="M160" s="159"/>
      <c r="N160" s="159"/>
      <c r="O160" s="159"/>
      <c r="P160" s="159"/>
      <c r="Q160" s="179"/>
      <c r="R160" s="159"/>
      <c r="S160" s="159"/>
      <c r="T160" s="159"/>
      <c r="U160" s="159"/>
      <c r="V160" s="159"/>
      <c r="W160" s="159"/>
      <c r="X160" s="159"/>
      <c r="Y160" s="159"/>
      <c r="Z160" s="159"/>
      <c r="AA160" s="159"/>
      <c r="AB160" s="159"/>
      <c r="AC160" s="159"/>
      <c r="AD160" s="159"/>
      <c r="AE160" s="159"/>
      <c r="AF160" s="159"/>
      <c r="AG160" s="159"/>
    </row>
    <row r="161" spans="1:33" ht="13.5">
      <c r="A161" s="177"/>
      <c r="B161" s="178"/>
      <c r="C161" s="179"/>
      <c r="D161" s="159"/>
      <c r="E161" s="159"/>
      <c r="F161" s="159"/>
      <c r="G161" s="179"/>
      <c r="H161" s="159"/>
      <c r="I161" s="159"/>
      <c r="J161" s="182"/>
      <c r="K161" s="182"/>
      <c r="L161" s="159"/>
      <c r="M161" s="159"/>
      <c r="N161" s="159"/>
      <c r="O161" s="159"/>
      <c r="P161" s="159"/>
      <c r="Q161" s="179"/>
      <c r="R161" s="159"/>
      <c r="S161" s="159"/>
      <c r="T161" s="159"/>
      <c r="U161" s="159"/>
      <c r="V161" s="159"/>
      <c r="W161" s="159"/>
      <c r="X161" s="159"/>
      <c r="Y161" s="159"/>
      <c r="Z161" s="159"/>
      <c r="AA161" s="159"/>
      <c r="AB161" s="159"/>
      <c r="AC161" s="159"/>
      <c r="AD161" s="159"/>
      <c r="AE161" s="159"/>
      <c r="AF161" s="159"/>
      <c r="AG161" s="159"/>
    </row>
    <row r="162" spans="1:33" ht="13.5">
      <c r="A162" s="177"/>
      <c r="B162" s="178"/>
      <c r="C162" s="179"/>
      <c r="D162" s="159"/>
      <c r="E162" s="159"/>
      <c r="F162" s="159"/>
      <c r="G162" s="179"/>
      <c r="H162" s="159"/>
      <c r="I162" s="159"/>
      <c r="J162" s="182"/>
      <c r="K162" s="182"/>
      <c r="L162" s="159"/>
      <c r="M162" s="159"/>
      <c r="N162" s="159"/>
      <c r="O162" s="159"/>
      <c r="P162" s="159"/>
      <c r="Q162" s="179"/>
      <c r="R162" s="159"/>
      <c r="S162" s="159"/>
      <c r="T162" s="159"/>
      <c r="U162" s="159"/>
      <c r="V162" s="159"/>
      <c r="W162" s="159"/>
      <c r="X162" s="159"/>
      <c r="Y162" s="159"/>
      <c r="Z162" s="159"/>
      <c r="AA162" s="159"/>
      <c r="AB162" s="159"/>
      <c r="AC162" s="159"/>
      <c r="AD162" s="159"/>
      <c r="AE162" s="159"/>
      <c r="AF162" s="159"/>
      <c r="AG162" s="159"/>
    </row>
    <row r="163" spans="1:33" ht="13.5">
      <c r="A163" s="177"/>
      <c r="B163" s="178"/>
      <c r="C163" s="179"/>
      <c r="D163" s="159"/>
      <c r="E163" s="159"/>
      <c r="F163" s="159"/>
      <c r="G163" s="179"/>
      <c r="H163" s="159"/>
      <c r="I163" s="159"/>
      <c r="J163" s="182"/>
      <c r="K163" s="182"/>
      <c r="L163" s="159"/>
      <c r="M163" s="159"/>
      <c r="N163" s="159"/>
      <c r="O163" s="159"/>
      <c r="P163" s="159"/>
      <c r="Q163" s="179"/>
      <c r="R163" s="159"/>
      <c r="S163" s="159"/>
      <c r="T163" s="159"/>
      <c r="U163" s="159"/>
      <c r="V163" s="159"/>
      <c r="W163" s="159"/>
      <c r="X163" s="159"/>
      <c r="Y163" s="159"/>
      <c r="Z163" s="159"/>
      <c r="AA163" s="159"/>
      <c r="AB163" s="159"/>
      <c r="AC163" s="159"/>
      <c r="AD163" s="159"/>
      <c r="AE163" s="159"/>
      <c r="AF163" s="159"/>
      <c r="AG163" s="159"/>
    </row>
    <row r="164" spans="1:33" ht="13.5">
      <c r="A164" s="177"/>
      <c r="B164" s="178"/>
      <c r="C164" s="179"/>
      <c r="D164" s="159"/>
      <c r="E164" s="159"/>
      <c r="F164" s="159"/>
      <c r="G164" s="179"/>
      <c r="H164" s="159"/>
      <c r="I164" s="159"/>
      <c r="J164" s="182"/>
      <c r="K164" s="182"/>
      <c r="L164" s="159"/>
      <c r="M164" s="159"/>
      <c r="N164" s="159"/>
      <c r="O164" s="159"/>
      <c r="P164" s="159"/>
      <c r="Q164" s="179"/>
      <c r="R164" s="159"/>
      <c r="S164" s="159"/>
      <c r="T164" s="159"/>
      <c r="U164" s="159"/>
      <c r="V164" s="159"/>
      <c r="W164" s="159"/>
      <c r="X164" s="159"/>
      <c r="Y164" s="159"/>
      <c r="Z164" s="159"/>
      <c r="AA164" s="159"/>
      <c r="AB164" s="159"/>
      <c r="AC164" s="159"/>
      <c r="AD164" s="159"/>
      <c r="AE164" s="159"/>
      <c r="AF164" s="159"/>
      <c r="AG164" s="159"/>
    </row>
    <row r="165" spans="1:33" ht="13.5">
      <c r="A165" s="177"/>
      <c r="B165" s="178"/>
      <c r="C165" s="179"/>
      <c r="D165" s="159"/>
      <c r="E165" s="159"/>
      <c r="F165" s="159"/>
      <c r="G165" s="179"/>
      <c r="H165" s="159"/>
      <c r="I165" s="159"/>
      <c r="J165" s="182"/>
      <c r="K165" s="182"/>
      <c r="L165" s="159"/>
      <c r="M165" s="159"/>
      <c r="N165" s="159"/>
      <c r="O165" s="159"/>
      <c r="P165" s="159"/>
      <c r="Q165" s="179"/>
      <c r="R165" s="159"/>
      <c r="S165" s="159"/>
      <c r="T165" s="159"/>
      <c r="U165" s="159"/>
      <c r="V165" s="159"/>
      <c r="W165" s="159"/>
      <c r="X165" s="159"/>
      <c r="Y165" s="159"/>
      <c r="Z165" s="159"/>
      <c r="AA165" s="159"/>
      <c r="AB165" s="159"/>
      <c r="AC165" s="159"/>
      <c r="AD165" s="159"/>
      <c r="AE165" s="159"/>
      <c r="AF165" s="159"/>
      <c r="AG165" s="159"/>
    </row>
    <row r="166" spans="1:33" ht="13.5">
      <c r="A166" s="177"/>
      <c r="B166" s="178"/>
      <c r="C166" s="179"/>
      <c r="D166" s="159"/>
      <c r="E166" s="159"/>
      <c r="F166" s="159"/>
      <c r="G166" s="179"/>
      <c r="H166" s="159"/>
      <c r="I166" s="159"/>
      <c r="J166" s="182"/>
      <c r="K166" s="182"/>
      <c r="L166" s="159"/>
      <c r="M166" s="159"/>
      <c r="N166" s="159"/>
      <c r="O166" s="159"/>
      <c r="P166" s="159"/>
      <c r="Q166" s="179"/>
      <c r="R166" s="159"/>
      <c r="S166" s="159"/>
      <c r="T166" s="159"/>
      <c r="U166" s="159"/>
      <c r="V166" s="159"/>
      <c r="W166" s="159"/>
      <c r="X166" s="159"/>
      <c r="Y166" s="159"/>
      <c r="Z166" s="159"/>
      <c r="AA166" s="159"/>
      <c r="AB166" s="159"/>
      <c r="AC166" s="159"/>
      <c r="AD166" s="159"/>
      <c r="AE166" s="159"/>
      <c r="AF166" s="159"/>
      <c r="AG166" s="159"/>
    </row>
    <row r="167" spans="1:33" ht="13.5">
      <c r="A167" s="177"/>
      <c r="B167" s="178"/>
      <c r="C167" s="179"/>
      <c r="D167" s="159"/>
      <c r="E167" s="159"/>
      <c r="F167" s="159"/>
      <c r="G167" s="179"/>
      <c r="H167" s="159"/>
      <c r="I167" s="159"/>
      <c r="J167" s="182"/>
      <c r="K167" s="182"/>
      <c r="L167" s="159"/>
      <c r="M167" s="159"/>
      <c r="N167" s="159"/>
      <c r="O167" s="159"/>
      <c r="P167" s="159"/>
      <c r="Q167" s="179"/>
      <c r="R167" s="159"/>
      <c r="S167" s="159"/>
      <c r="T167" s="159"/>
      <c r="U167" s="159"/>
      <c r="V167" s="159"/>
      <c r="W167" s="159"/>
      <c r="X167" s="159"/>
      <c r="Y167" s="159"/>
      <c r="Z167" s="159"/>
      <c r="AA167" s="159"/>
      <c r="AB167" s="159"/>
      <c r="AC167" s="159"/>
      <c r="AD167" s="159"/>
      <c r="AE167" s="159"/>
      <c r="AF167" s="159"/>
      <c r="AG167" s="159"/>
    </row>
    <row r="168" spans="1:33" ht="13.5">
      <c r="A168" s="177"/>
      <c r="B168" s="178"/>
      <c r="C168" s="179"/>
      <c r="D168" s="159"/>
      <c r="E168" s="159"/>
      <c r="F168" s="159"/>
      <c r="G168" s="179"/>
      <c r="H168" s="159"/>
      <c r="I168" s="159"/>
      <c r="J168" s="182"/>
      <c r="K168" s="182"/>
      <c r="L168" s="159"/>
      <c r="M168" s="159"/>
      <c r="N168" s="159"/>
      <c r="O168" s="159"/>
      <c r="P168" s="159"/>
      <c r="Q168" s="179"/>
      <c r="R168" s="159"/>
      <c r="S168" s="159"/>
      <c r="T168" s="159"/>
      <c r="U168" s="159"/>
      <c r="V168" s="159"/>
      <c r="W168" s="159"/>
      <c r="X168" s="159"/>
      <c r="Y168" s="159"/>
      <c r="Z168" s="159"/>
      <c r="AA168" s="159"/>
      <c r="AB168" s="159"/>
      <c r="AC168" s="159"/>
      <c r="AD168" s="159"/>
      <c r="AE168" s="159"/>
      <c r="AF168" s="159"/>
      <c r="AG168" s="159"/>
    </row>
    <row r="169" spans="1:33" ht="13.5">
      <c r="A169" s="177"/>
      <c r="B169" s="178"/>
      <c r="C169" s="179"/>
      <c r="D169" s="159"/>
      <c r="E169" s="159"/>
      <c r="F169" s="159"/>
      <c r="G169" s="179"/>
      <c r="H169" s="159"/>
      <c r="I169" s="159"/>
      <c r="J169" s="182"/>
      <c r="K169" s="182"/>
      <c r="L169" s="159"/>
      <c r="M169" s="159"/>
      <c r="N169" s="159"/>
      <c r="O169" s="159"/>
      <c r="P169" s="159"/>
      <c r="Q169" s="179"/>
      <c r="R169" s="159"/>
      <c r="S169" s="159"/>
      <c r="T169" s="159"/>
      <c r="U169" s="159"/>
      <c r="V169" s="159"/>
      <c r="W169" s="159"/>
      <c r="X169" s="159"/>
      <c r="Y169" s="159"/>
      <c r="Z169" s="159"/>
      <c r="AA169" s="159"/>
      <c r="AB169" s="159"/>
      <c r="AC169" s="159"/>
      <c r="AD169" s="159"/>
      <c r="AE169" s="159"/>
      <c r="AF169" s="159"/>
      <c r="AG169" s="159"/>
    </row>
    <row r="170" spans="1:33" ht="13.5">
      <c r="A170" s="177"/>
      <c r="B170" s="178"/>
      <c r="C170" s="179"/>
      <c r="D170" s="159"/>
      <c r="E170" s="159"/>
      <c r="F170" s="159"/>
      <c r="G170" s="179"/>
      <c r="H170" s="159"/>
      <c r="I170" s="159"/>
      <c r="J170" s="182"/>
      <c r="K170" s="182"/>
      <c r="L170" s="159"/>
      <c r="M170" s="159"/>
      <c r="N170" s="159"/>
      <c r="O170" s="159"/>
      <c r="P170" s="159"/>
      <c r="Q170" s="179"/>
      <c r="R170" s="159"/>
      <c r="S170" s="159"/>
      <c r="T170" s="159"/>
      <c r="U170" s="159"/>
      <c r="V170" s="159"/>
      <c r="W170" s="159"/>
      <c r="X170" s="159"/>
      <c r="Y170" s="159"/>
      <c r="Z170" s="159"/>
      <c r="AA170" s="159"/>
      <c r="AB170" s="159"/>
      <c r="AC170" s="159"/>
      <c r="AD170" s="159"/>
      <c r="AE170" s="159"/>
      <c r="AF170" s="159"/>
      <c r="AG170" s="159"/>
    </row>
    <row r="171" spans="1:33" ht="13.5">
      <c r="A171" s="177"/>
      <c r="B171" s="178"/>
      <c r="C171" s="179"/>
      <c r="D171" s="159"/>
      <c r="E171" s="159"/>
      <c r="F171" s="159"/>
      <c r="G171" s="179"/>
      <c r="H171" s="159"/>
      <c r="I171" s="159"/>
      <c r="J171" s="182"/>
      <c r="K171" s="182"/>
      <c r="L171" s="159"/>
      <c r="M171" s="159"/>
      <c r="N171" s="159"/>
      <c r="O171" s="159"/>
      <c r="P171" s="159"/>
      <c r="Q171" s="179"/>
      <c r="R171" s="159"/>
      <c r="S171" s="159"/>
      <c r="T171" s="159"/>
      <c r="U171" s="159"/>
      <c r="V171" s="159"/>
      <c r="W171" s="159"/>
      <c r="X171" s="159"/>
      <c r="Y171" s="159"/>
      <c r="Z171" s="159"/>
      <c r="AA171" s="159"/>
      <c r="AB171" s="159"/>
      <c r="AC171" s="159"/>
      <c r="AD171" s="159"/>
      <c r="AE171" s="159"/>
      <c r="AF171" s="159"/>
      <c r="AG171" s="159"/>
    </row>
    <row r="172" spans="1:33" ht="13.5">
      <c r="A172" s="177"/>
      <c r="B172" s="178"/>
      <c r="C172" s="179"/>
      <c r="D172" s="159"/>
      <c r="E172" s="159"/>
      <c r="F172" s="159"/>
      <c r="G172" s="179"/>
      <c r="H172" s="159"/>
      <c r="I172" s="159"/>
      <c r="J172" s="182"/>
      <c r="K172" s="182"/>
      <c r="L172" s="159"/>
      <c r="M172" s="159"/>
      <c r="N172" s="159"/>
      <c r="O172" s="159"/>
      <c r="P172" s="159"/>
      <c r="Q172" s="179"/>
      <c r="R172" s="159"/>
      <c r="S172" s="159"/>
      <c r="T172" s="159"/>
      <c r="U172" s="159"/>
      <c r="V172" s="159"/>
      <c r="W172" s="159"/>
      <c r="X172" s="159"/>
      <c r="Y172" s="159"/>
      <c r="Z172" s="159"/>
      <c r="AA172" s="159"/>
      <c r="AB172" s="159"/>
      <c r="AC172" s="159"/>
      <c r="AD172" s="159"/>
      <c r="AE172" s="159"/>
      <c r="AF172" s="159"/>
      <c r="AG172" s="159"/>
    </row>
    <row r="173" spans="1:33" ht="13.5">
      <c r="A173" s="177"/>
      <c r="B173" s="178"/>
      <c r="C173" s="179"/>
      <c r="D173" s="159"/>
      <c r="E173" s="159"/>
      <c r="F173" s="159"/>
      <c r="G173" s="179"/>
      <c r="H173" s="159"/>
      <c r="I173" s="159"/>
      <c r="J173" s="182"/>
      <c r="K173" s="182"/>
      <c r="L173" s="159"/>
      <c r="M173" s="159"/>
      <c r="N173" s="159"/>
      <c r="O173" s="159"/>
      <c r="P173" s="159"/>
      <c r="Q173" s="179"/>
      <c r="R173" s="159"/>
      <c r="S173" s="159"/>
      <c r="T173" s="159"/>
      <c r="U173" s="159"/>
      <c r="V173" s="159"/>
      <c r="W173" s="159"/>
      <c r="X173" s="159"/>
      <c r="Y173" s="159"/>
      <c r="Z173" s="159"/>
      <c r="AA173" s="159"/>
      <c r="AB173" s="159"/>
      <c r="AC173" s="159"/>
      <c r="AD173" s="159"/>
      <c r="AE173" s="159"/>
      <c r="AF173" s="159"/>
      <c r="AG173" s="159"/>
    </row>
    <row r="174" spans="1:33" ht="13.5">
      <c r="A174" s="177"/>
      <c r="B174" s="178"/>
      <c r="C174" s="179"/>
      <c r="D174" s="159"/>
      <c r="E174" s="159"/>
      <c r="F174" s="159"/>
      <c r="G174" s="179"/>
      <c r="H174" s="159"/>
      <c r="I174" s="159"/>
      <c r="J174" s="182"/>
      <c r="K174" s="182"/>
      <c r="L174" s="159"/>
      <c r="M174" s="159"/>
      <c r="N174" s="159"/>
      <c r="O174" s="159"/>
      <c r="P174" s="159"/>
      <c r="Q174" s="179"/>
      <c r="R174" s="159"/>
      <c r="S174" s="159"/>
      <c r="T174" s="159"/>
      <c r="U174" s="159"/>
      <c r="V174" s="159"/>
      <c r="W174" s="159"/>
      <c r="X174" s="159"/>
      <c r="Y174" s="159"/>
      <c r="Z174" s="159"/>
      <c r="AA174" s="159"/>
      <c r="AB174" s="159"/>
      <c r="AC174" s="159"/>
      <c r="AD174" s="159"/>
      <c r="AE174" s="159"/>
      <c r="AF174" s="159"/>
      <c r="AG174" s="159"/>
    </row>
    <row r="175" spans="1:33" ht="13.5">
      <c r="A175" s="177"/>
      <c r="B175" s="178"/>
      <c r="C175" s="179"/>
      <c r="D175" s="159"/>
      <c r="E175" s="159"/>
      <c r="F175" s="159"/>
      <c r="G175" s="179"/>
      <c r="H175" s="159"/>
      <c r="I175" s="159"/>
      <c r="J175" s="182"/>
      <c r="K175" s="182"/>
      <c r="L175" s="159"/>
      <c r="M175" s="159"/>
      <c r="N175" s="159"/>
      <c r="O175" s="159"/>
      <c r="P175" s="159"/>
      <c r="Q175" s="179"/>
      <c r="R175" s="159"/>
      <c r="S175" s="159"/>
      <c r="T175" s="159"/>
      <c r="U175" s="159"/>
      <c r="V175" s="159"/>
      <c r="W175" s="159"/>
      <c r="X175" s="159"/>
      <c r="Y175" s="159"/>
      <c r="Z175" s="159"/>
      <c r="AA175" s="159"/>
      <c r="AB175" s="159"/>
      <c r="AC175" s="159"/>
      <c r="AD175" s="159"/>
      <c r="AE175" s="159"/>
      <c r="AF175" s="159"/>
      <c r="AG175" s="159"/>
    </row>
    <row r="176" spans="1:33" ht="13.5">
      <c r="A176" s="177"/>
      <c r="B176" s="178"/>
      <c r="C176" s="179"/>
      <c r="D176" s="159"/>
      <c r="E176" s="159"/>
      <c r="F176" s="159"/>
      <c r="G176" s="179"/>
      <c r="H176" s="159"/>
      <c r="I176" s="159"/>
      <c r="J176" s="182"/>
      <c r="K176" s="182"/>
      <c r="L176" s="159"/>
      <c r="M176" s="159"/>
      <c r="N176" s="159"/>
      <c r="O176" s="159"/>
      <c r="P176" s="159"/>
      <c r="Q176" s="179"/>
      <c r="R176" s="159"/>
      <c r="S176" s="159"/>
      <c r="T176" s="159"/>
      <c r="U176" s="159"/>
      <c r="V176" s="159"/>
      <c r="W176" s="159"/>
      <c r="X176" s="159"/>
      <c r="Y176" s="159"/>
      <c r="Z176" s="159"/>
      <c r="AA176" s="159"/>
      <c r="AB176" s="159"/>
      <c r="AC176" s="159"/>
      <c r="AD176" s="159"/>
      <c r="AE176" s="159"/>
      <c r="AF176" s="159"/>
      <c r="AG176" s="159"/>
    </row>
    <row r="177" spans="1:33" ht="13.5">
      <c r="A177" s="177"/>
      <c r="B177" s="178"/>
      <c r="C177" s="179"/>
      <c r="D177" s="159"/>
      <c r="E177" s="159"/>
      <c r="F177" s="159"/>
      <c r="G177" s="179"/>
      <c r="H177" s="159"/>
      <c r="I177" s="159"/>
      <c r="J177" s="182"/>
      <c r="K177" s="182"/>
      <c r="L177" s="159"/>
      <c r="M177" s="159"/>
      <c r="N177" s="159"/>
      <c r="O177" s="159"/>
      <c r="P177" s="159"/>
      <c r="Q177" s="179"/>
      <c r="R177" s="159"/>
      <c r="S177" s="159"/>
      <c r="T177" s="159"/>
      <c r="U177" s="159"/>
      <c r="V177" s="159"/>
      <c r="W177" s="159"/>
      <c r="X177" s="159"/>
      <c r="Y177" s="159"/>
      <c r="Z177" s="159"/>
      <c r="AA177" s="159"/>
      <c r="AB177" s="159"/>
      <c r="AC177" s="159"/>
      <c r="AD177" s="159"/>
      <c r="AE177" s="159"/>
      <c r="AF177" s="159"/>
      <c r="AG177" s="159"/>
    </row>
    <row r="178" spans="1:33" ht="13.5">
      <c r="A178" s="177"/>
      <c r="B178" s="178"/>
      <c r="C178" s="179"/>
      <c r="D178" s="159"/>
      <c r="E178" s="159"/>
      <c r="F178" s="159"/>
      <c r="G178" s="179"/>
      <c r="H178" s="159"/>
      <c r="I178" s="159"/>
      <c r="J178" s="182"/>
      <c r="K178" s="182"/>
      <c r="L178" s="159"/>
      <c r="M178" s="159"/>
      <c r="N178" s="159"/>
      <c r="O178" s="159"/>
      <c r="P178" s="159"/>
      <c r="Q178" s="179"/>
      <c r="R178" s="159"/>
      <c r="S178" s="159"/>
      <c r="T178" s="159"/>
      <c r="U178" s="159"/>
      <c r="V178" s="159"/>
      <c r="W178" s="159"/>
      <c r="X178" s="159"/>
      <c r="Y178" s="159"/>
      <c r="Z178" s="159"/>
      <c r="AA178" s="159"/>
      <c r="AB178" s="159"/>
      <c r="AC178" s="159"/>
      <c r="AD178" s="159"/>
      <c r="AE178" s="159"/>
      <c r="AF178" s="159"/>
      <c r="AG178" s="159"/>
    </row>
    <row r="179" spans="1:33" ht="13.5">
      <c r="A179" s="177"/>
      <c r="B179" s="178"/>
      <c r="C179" s="179"/>
      <c r="D179" s="159"/>
      <c r="E179" s="159"/>
      <c r="F179" s="159"/>
      <c r="G179" s="179"/>
      <c r="H179" s="159"/>
      <c r="I179" s="159"/>
      <c r="J179" s="182"/>
      <c r="K179" s="182"/>
      <c r="L179" s="159"/>
      <c r="M179" s="159"/>
      <c r="N179" s="159"/>
      <c r="O179" s="159"/>
      <c r="P179" s="159"/>
      <c r="Q179" s="179"/>
      <c r="R179" s="159"/>
      <c r="S179" s="159"/>
      <c r="T179" s="159"/>
      <c r="U179" s="159"/>
      <c r="V179" s="159"/>
      <c r="W179" s="159"/>
      <c r="X179" s="159"/>
      <c r="Y179" s="159"/>
      <c r="Z179" s="159"/>
      <c r="AA179" s="159"/>
      <c r="AB179" s="159"/>
      <c r="AC179" s="159"/>
      <c r="AD179" s="159"/>
      <c r="AE179" s="159"/>
      <c r="AF179" s="159"/>
      <c r="AG179" s="159"/>
    </row>
    <row r="180" spans="1:33" ht="13.5">
      <c r="A180" s="177"/>
      <c r="B180" s="178"/>
      <c r="C180" s="179"/>
      <c r="D180" s="159"/>
      <c r="E180" s="159"/>
      <c r="F180" s="159"/>
      <c r="G180" s="179"/>
      <c r="H180" s="159"/>
      <c r="I180" s="159"/>
      <c r="J180" s="182"/>
      <c r="K180" s="182"/>
      <c r="L180" s="159"/>
      <c r="M180" s="159"/>
      <c r="N180" s="159"/>
      <c r="O180" s="159"/>
      <c r="P180" s="159"/>
      <c r="Q180" s="179"/>
      <c r="R180" s="159"/>
      <c r="S180" s="159"/>
      <c r="T180" s="159"/>
      <c r="U180" s="159"/>
      <c r="V180" s="159"/>
      <c r="W180" s="159"/>
      <c r="X180" s="159"/>
      <c r="Y180" s="159"/>
      <c r="Z180" s="159"/>
      <c r="AA180" s="159"/>
      <c r="AB180" s="159"/>
      <c r="AC180" s="159"/>
      <c r="AD180" s="159"/>
      <c r="AE180" s="159"/>
      <c r="AF180" s="159"/>
      <c r="AG180" s="159"/>
    </row>
    <row r="181" spans="1:33" ht="13.5">
      <c r="A181" s="177"/>
      <c r="B181" s="178"/>
      <c r="C181" s="179"/>
      <c r="D181" s="159"/>
      <c r="E181" s="159"/>
      <c r="F181" s="159"/>
      <c r="G181" s="179"/>
      <c r="H181" s="159"/>
      <c r="I181" s="159"/>
      <c r="J181" s="182"/>
      <c r="K181" s="182"/>
      <c r="L181" s="159"/>
      <c r="M181" s="159"/>
      <c r="N181" s="159"/>
      <c r="O181" s="159"/>
      <c r="P181" s="159"/>
      <c r="Q181" s="179"/>
      <c r="R181" s="159"/>
      <c r="S181" s="159"/>
      <c r="T181" s="159"/>
      <c r="U181" s="159"/>
      <c r="V181" s="159"/>
      <c r="W181" s="159"/>
      <c r="X181" s="159"/>
      <c r="Y181" s="159"/>
      <c r="Z181" s="159"/>
      <c r="AA181" s="159"/>
      <c r="AB181" s="159"/>
      <c r="AC181" s="159"/>
      <c r="AD181" s="159"/>
      <c r="AE181" s="159"/>
      <c r="AF181" s="159"/>
      <c r="AG181" s="159"/>
    </row>
    <row r="182" spans="1:33" ht="13.5">
      <c r="A182" s="177"/>
      <c r="B182" s="178"/>
      <c r="C182" s="179"/>
      <c r="D182" s="159"/>
      <c r="E182" s="159"/>
      <c r="F182" s="159"/>
      <c r="G182" s="179"/>
      <c r="H182" s="159"/>
      <c r="I182" s="159"/>
      <c r="J182" s="182"/>
      <c r="K182" s="182"/>
      <c r="L182" s="159"/>
      <c r="M182" s="159"/>
      <c r="N182" s="159"/>
      <c r="O182" s="159"/>
      <c r="P182" s="159"/>
      <c r="Q182" s="179"/>
      <c r="R182" s="159"/>
      <c r="S182" s="159"/>
      <c r="T182" s="159"/>
      <c r="U182" s="159"/>
      <c r="V182" s="159"/>
      <c r="W182" s="159"/>
      <c r="X182" s="159"/>
      <c r="Y182" s="159"/>
      <c r="Z182" s="159"/>
      <c r="AA182" s="159"/>
      <c r="AB182" s="159"/>
      <c r="AC182" s="159"/>
      <c r="AD182" s="159"/>
      <c r="AE182" s="159"/>
      <c r="AF182" s="159"/>
      <c r="AG182" s="159"/>
    </row>
    <row r="183" spans="1:33" ht="13.5">
      <c r="A183" s="177"/>
      <c r="B183" s="178"/>
      <c r="C183" s="179"/>
      <c r="D183" s="159"/>
      <c r="E183" s="159"/>
      <c r="F183" s="159"/>
      <c r="G183" s="179"/>
      <c r="H183" s="159"/>
      <c r="I183" s="159"/>
      <c r="J183" s="182"/>
      <c r="K183" s="182"/>
      <c r="L183" s="159"/>
      <c r="M183" s="159"/>
      <c r="N183" s="159"/>
      <c r="O183" s="159"/>
      <c r="P183" s="159"/>
      <c r="Q183" s="179"/>
      <c r="R183" s="159"/>
      <c r="S183" s="159"/>
      <c r="T183" s="159"/>
      <c r="U183" s="159"/>
      <c r="V183" s="159"/>
      <c r="W183" s="159"/>
      <c r="X183" s="159"/>
      <c r="Y183" s="159"/>
      <c r="Z183" s="159"/>
      <c r="AA183" s="159"/>
      <c r="AB183" s="159"/>
      <c r="AC183" s="159"/>
      <c r="AD183" s="159"/>
      <c r="AE183" s="159"/>
      <c r="AF183" s="159"/>
      <c r="AG183" s="159"/>
    </row>
    <row r="184" spans="1:33" ht="13.5">
      <c r="A184" s="177"/>
      <c r="B184" s="178"/>
      <c r="C184" s="179"/>
      <c r="D184" s="159"/>
      <c r="E184" s="159"/>
      <c r="F184" s="159"/>
      <c r="G184" s="179"/>
      <c r="H184" s="159"/>
      <c r="I184" s="159"/>
      <c r="J184" s="182"/>
      <c r="K184" s="182"/>
      <c r="L184" s="159"/>
      <c r="M184" s="159"/>
      <c r="N184" s="159"/>
      <c r="O184" s="159"/>
      <c r="P184" s="159"/>
      <c r="Q184" s="179"/>
      <c r="R184" s="159"/>
      <c r="S184" s="159"/>
      <c r="T184" s="159"/>
      <c r="U184" s="159"/>
      <c r="V184" s="159"/>
      <c r="W184" s="159"/>
      <c r="X184" s="159"/>
      <c r="Y184" s="159"/>
      <c r="Z184" s="159"/>
      <c r="AA184" s="159"/>
      <c r="AB184" s="159"/>
      <c r="AC184" s="159"/>
      <c r="AD184" s="159"/>
      <c r="AE184" s="159"/>
      <c r="AF184" s="159"/>
      <c r="AG184" s="159"/>
    </row>
    <row r="185" spans="1:33" ht="13.5">
      <c r="A185" s="177"/>
      <c r="B185" s="178"/>
      <c r="C185" s="179"/>
      <c r="D185" s="159"/>
      <c r="E185" s="159"/>
      <c r="F185" s="159"/>
      <c r="G185" s="179"/>
      <c r="H185" s="159"/>
      <c r="I185" s="159"/>
      <c r="J185" s="182"/>
      <c r="K185" s="182"/>
      <c r="L185" s="159"/>
      <c r="M185" s="159"/>
      <c r="N185" s="159"/>
      <c r="O185" s="159"/>
      <c r="P185" s="159"/>
      <c r="Q185" s="179"/>
      <c r="R185" s="159"/>
      <c r="S185" s="159"/>
      <c r="T185" s="159"/>
      <c r="U185" s="159"/>
      <c r="V185" s="159"/>
      <c r="W185" s="159"/>
      <c r="X185" s="159"/>
      <c r="Y185" s="159"/>
      <c r="Z185" s="159"/>
      <c r="AA185" s="159"/>
      <c r="AB185" s="159"/>
      <c r="AC185" s="159"/>
      <c r="AD185" s="159"/>
      <c r="AE185" s="159"/>
      <c r="AF185" s="159"/>
      <c r="AG185" s="159"/>
    </row>
    <row r="186" spans="1:33" ht="13.5">
      <c r="A186" s="177"/>
      <c r="B186" s="178"/>
      <c r="C186" s="179"/>
      <c r="D186" s="159"/>
      <c r="E186" s="159"/>
      <c r="F186" s="159"/>
      <c r="G186" s="179"/>
      <c r="H186" s="159"/>
      <c r="I186" s="159"/>
      <c r="J186" s="182"/>
      <c r="K186" s="182"/>
      <c r="L186" s="159"/>
      <c r="M186" s="159"/>
      <c r="N186" s="159"/>
      <c r="O186" s="159"/>
      <c r="P186" s="159"/>
      <c r="Q186" s="179"/>
      <c r="R186" s="159"/>
      <c r="S186" s="159"/>
      <c r="T186" s="159"/>
      <c r="U186" s="159"/>
      <c r="V186" s="159"/>
      <c r="W186" s="159"/>
      <c r="X186" s="159"/>
      <c r="Y186" s="159"/>
      <c r="Z186" s="159"/>
      <c r="AA186" s="159"/>
      <c r="AB186" s="159"/>
      <c r="AC186" s="159"/>
      <c r="AD186" s="159"/>
      <c r="AE186" s="159"/>
      <c r="AF186" s="159"/>
      <c r="AG186" s="159"/>
    </row>
    <row r="187" spans="1:33" ht="13.5">
      <c r="A187" s="177"/>
      <c r="B187" s="178"/>
      <c r="C187" s="179"/>
      <c r="D187" s="159"/>
      <c r="E187" s="159"/>
      <c r="F187" s="159"/>
      <c r="G187" s="179"/>
      <c r="H187" s="159"/>
      <c r="I187" s="159"/>
      <c r="J187" s="182"/>
      <c r="K187" s="182"/>
      <c r="L187" s="159"/>
      <c r="M187" s="159"/>
      <c r="N187" s="159"/>
      <c r="O187" s="159"/>
      <c r="P187" s="159"/>
      <c r="Q187" s="179"/>
      <c r="R187" s="159"/>
      <c r="S187" s="159"/>
      <c r="T187" s="159"/>
      <c r="U187" s="159"/>
      <c r="V187" s="159"/>
      <c r="W187" s="159"/>
      <c r="X187" s="159"/>
      <c r="Y187" s="159"/>
      <c r="Z187" s="159"/>
      <c r="AA187" s="159"/>
      <c r="AB187" s="159"/>
      <c r="AC187" s="159"/>
      <c r="AD187" s="159"/>
      <c r="AE187" s="159"/>
      <c r="AF187" s="159"/>
      <c r="AG187" s="159"/>
    </row>
    <row r="188" spans="1:33" ht="13.5">
      <c r="A188" s="177"/>
      <c r="B188" s="178"/>
      <c r="C188" s="179"/>
      <c r="D188" s="159"/>
      <c r="E188" s="159"/>
      <c r="F188" s="159"/>
      <c r="G188" s="179"/>
      <c r="H188" s="159"/>
      <c r="I188" s="159"/>
      <c r="J188" s="182"/>
      <c r="K188" s="182"/>
      <c r="L188" s="159"/>
      <c r="M188" s="159"/>
      <c r="N188" s="159"/>
      <c r="O188" s="159"/>
      <c r="P188" s="159"/>
      <c r="Q188" s="179"/>
      <c r="R188" s="159"/>
      <c r="S188" s="159"/>
      <c r="T188" s="159"/>
      <c r="U188" s="159"/>
      <c r="V188" s="159"/>
      <c r="W188" s="159"/>
      <c r="X188" s="159"/>
      <c r="Y188" s="159"/>
      <c r="Z188" s="159"/>
      <c r="AA188" s="159"/>
      <c r="AB188" s="159"/>
      <c r="AC188" s="159"/>
      <c r="AD188" s="159"/>
      <c r="AE188" s="159"/>
      <c r="AF188" s="159"/>
      <c r="AG188" s="159"/>
    </row>
    <row r="189" spans="1:33" ht="13.5">
      <c r="A189" s="177"/>
      <c r="B189" s="178"/>
      <c r="C189" s="179"/>
      <c r="D189" s="159"/>
      <c r="E189" s="159"/>
      <c r="F189" s="159"/>
      <c r="G189" s="179"/>
      <c r="H189" s="159"/>
      <c r="I189" s="159"/>
      <c r="J189" s="182"/>
      <c r="K189" s="182"/>
      <c r="L189" s="159"/>
      <c r="M189" s="159"/>
      <c r="N189" s="159"/>
      <c r="O189" s="159"/>
      <c r="P189" s="159"/>
      <c r="Q189" s="179"/>
      <c r="R189" s="159"/>
      <c r="S189" s="159"/>
      <c r="T189" s="159"/>
      <c r="U189" s="159"/>
      <c r="V189" s="159"/>
      <c r="W189" s="159"/>
      <c r="X189" s="159"/>
      <c r="Y189" s="159"/>
      <c r="Z189" s="159"/>
      <c r="AA189" s="159"/>
      <c r="AB189" s="159"/>
      <c r="AC189" s="159"/>
      <c r="AD189" s="159"/>
      <c r="AE189" s="159"/>
      <c r="AF189" s="159"/>
      <c r="AG189" s="159"/>
    </row>
    <row r="190" spans="1:33" ht="13.5">
      <c r="A190" s="177"/>
      <c r="B190" s="178"/>
      <c r="C190" s="179"/>
      <c r="D190" s="159"/>
      <c r="E190" s="159"/>
      <c r="F190" s="159"/>
      <c r="G190" s="179"/>
      <c r="H190" s="159"/>
      <c r="I190" s="159"/>
      <c r="J190" s="182"/>
      <c r="K190" s="182"/>
      <c r="L190" s="159"/>
      <c r="M190" s="159"/>
      <c r="N190" s="159"/>
      <c r="O190" s="159"/>
      <c r="P190" s="159"/>
      <c r="Q190" s="179"/>
      <c r="R190" s="159"/>
      <c r="S190" s="159"/>
      <c r="T190" s="159"/>
      <c r="U190" s="159"/>
      <c r="V190" s="159"/>
      <c r="W190" s="159"/>
      <c r="X190" s="159"/>
      <c r="Y190" s="159"/>
      <c r="Z190" s="159"/>
      <c r="AA190" s="159"/>
      <c r="AB190" s="159"/>
      <c r="AC190" s="159"/>
      <c r="AD190" s="159"/>
      <c r="AE190" s="159"/>
      <c r="AF190" s="159"/>
      <c r="AG190" s="159"/>
    </row>
    <row r="191" spans="1:33" ht="13.5">
      <c r="A191" s="177"/>
      <c r="B191" s="178"/>
      <c r="C191" s="179"/>
      <c r="D191" s="159"/>
      <c r="E191" s="159"/>
      <c r="F191" s="159"/>
      <c r="G191" s="179"/>
      <c r="H191" s="159"/>
      <c r="I191" s="159"/>
      <c r="J191" s="182"/>
      <c r="K191" s="182"/>
      <c r="L191" s="159"/>
      <c r="M191" s="159"/>
      <c r="N191" s="159"/>
      <c r="O191" s="159"/>
      <c r="P191" s="159"/>
      <c r="Q191" s="179"/>
      <c r="R191" s="159"/>
      <c r="S191" s="159"/>
      <c r="T191" s="159"/>
      <c r="U191" s="159"/>
      <c r="V191" s="159"/>
      <c r="W191" s="159"/>
      <c r="X191" s="159"/>
      <c r="Y191" s="159"/>
      <c r="Z191" s="159"/>
      <c r="AA191" s="159"/>
      <c r="AB191" s="159"/>
      <c r="AC191" s="159"/>
      <c r="AD191" s="159"/>
      <c r="AE191" s="159"/>
      <c r="AF191" s="159"/>
      <c r="AG191" s="159"/>
    </row>
    <row r="192" spans="1:33" ht="13.5">
      <c r="A192" s="177"/>
      <c r="B192" s="178"/>
      <c r="C192" s="179"/>
      <c r="D192" s="159"/>
      <c r="E192" s="159"/>
      <c r="F192" s="159"/>
      <c r="G192" s="179"/>
      <c r="H192" s="159"/>
      <c r="I192" s="159"/>
      <c r="J192" s="182"/>
      <c r="K192" s="182"/>
      <c r="L192" s="159"/>
      <c r="M192" s="159"/>
      <c r="N192" s="159"/>
      <c r="O192" s="159"/>
      <c r="P192" s="159"/>
      <c r="Q192" s="179"/>
      <c r="R192" s="159"/>
      <c r="S192" s="159"/>
      <c r="T192" s="159"/>
      <c r="U192" s="159"/>
      <c r="V192" s="159"/>
      <c r="W192" s="159"/>
      <c r="X192" s="159"/>
      <c r="Y192" s="159"/>
      <c r="Z192" s="159"/>
      <c r="AA192" s="159"/>
      <c r="AB192" s="159"/>
      <c r="AC192" s="159"/>
      <c r="AD192" s="159"/>
      <c r="AE192" s="159"/>
      <c r="AF192" s="159"/>
      <c r="AG192" s="159"/>
    </row>
    <row r="193" spans="1:33" ht="13.5">
      <c r="A193" s="177"/>
      <c r="B193" s="178"/>
      <c r="C193" s="179"/>
      <c r="D193" s="159"/>
      <c r="E193" s="159"/>
      <c r="F193" s="159"/>
      <c r="G193" s="179"/>
      <c r="H193" s="159"/>
      <c r="I193" s="159"/>
      <c r="J193" s="182"/>
      <c r="K193" s="182"/>
      <c r="L193" s="159"/>
      <c r="M193" s="159"/>
      <c r="N193" s="159"/>
      <c r="O193" s="159"/>
      <c r="P193" s="159"/>
      <c r="Q193" s="179"/>
      <c r="R193" s="159"/>
      <c r="S193" s="159"/>
      <c r="T193" s="159"/>
      <c r="U193" s="159"/>
      <c r="V193" s="159"/>
      <c r="W193" s="159"/>
      <c r="X193" s="159"/>
      <c r="Y193" s="159"/>
      <c r="Z193" s="159"/>
      <c r="AA193" s="159"/>
      <c r="AB193" s="159"/>
      <c r="AC193" s="159"/>
      <c r="AD193" s="159"/>
      <c r="AE193" s="159"/>
      <c r="AF193" s="159"/>
      <c r="AG193" s="159"/>
    </row>
    <row r="194" spans="1:33" ht="13.5">
      <c r="A194" s="177"/>
      <c r="B194" s="178"/>
      <c r="C194" s="179"/>
      <c r="D194" s="159"/>
      <c r="E194" s="159"/>
      <c r="F194" s="159"/>
      <c r="G194" s="179"/>
      <c r="H194" s="159"/>
      <c r="I194" s="159"/>
      <c r="J194" s="182"/>
      <c r="K194" s="182"/>
      <c r="L194" s="159"/>
      <c r="M194" s="159"/>
      <c r="N194" s="159"/>
      <c r="O194" s="159"/>
      <c r="P194" s="159"/>
      <c r="Q194" s="179"/>
      <c r="R194" s="159"/>
      <c r="S194" s="159"/>
      <c r="T194" s="159"/>
      <c r="U194" s="159"/>
      <c r="V194" s="159"/>
      <c r="W194" s="159"/>
      <c r="X194" s="159"/>
      <c r="Y194" s="159"/>
      <c r="Z194" s="159"/>
      <c r="AA194" s="159"/>
      <c r="AB194" s="159"/>
      <c r="AC194" s="159"/>
      <c r="AD194" s="159"/>
      <c r="AE194" s="159"/>
      <c r="AF194" s="159"/>
      <c r="AG194" s="159"/>
    </row>
    <row r="195" spans="1:33" ht="13.5">
      <c r="A195" s="177"/>
      <c r="B195" s="178"/>
      <c r="C195" s="179"/>
      <c r="D195" s="159"/>
      <c r="E195" s="159"/>
      <c r="F195" s="159"/>
      <c r="G195" s="179"/>
      <c r="H195" s="159"/>
      <c r="I195" s="159"/>
      <c r="J195" s="182"/>
      <c r="K195" s="182"/>
      <c r="L195" s="159"/>
      <c r="M195" s="159"/>
      <c r="N195" s="159"/>
      <c r="O195" s="159"/>
      <c r="P195" s="159"/>
      <c r="Q195" s="179"/>
      <c r="R195" s="159"/>
      <c r="S195" s="159"/>
      <c r="T195" s="159"/>
      <c r="U195" s="159"/>
      <c r="V195" s="159"/>
      <c r="W195" s="159"/>
      <c r="X195" s="159"/>
      <c r="Y195" s="159"/>
      <c r="Z195" s="159"/>
      <c r="AA195" s="159"/>
      <c r="AB195" s="159"/>
      <c r="AC195" s="159"/>
      <c r="AD195" s="159"/>
      <c r="AE195" s="159"/>
      <c r="AF195" s="159"/>
      <c r="AG195" s="159"/>
    </row>
    <row r="196" spans="1:33" ht="13.5">
      <c r="A196" s="177"/>
      <c r="B196" s="178"/>
      <c r="C196" s="179"/>
      <c r="D196" s="159"/>
      <c r="E196" s="159"/>
      <c r="F196" s="159"/>
      <c r="G196" s="179"/>
      <c r="H196" s="159"/>
      <c r="I196" s="159"/>
      <c r="J196" s="182"/>
      <c r="K196" s="182"/>
      <c r="L196" s="159"/>
      <c r="M196" s="159"/>
      <c r="N196" s="159"/>
      <c r="O196" s="159"/>
      <c r="P196" s="159"/>
      <c r="Q196" s="179"/>
      <c r="R196" s="159"/>
      <c r="S196" s="159"/>
      <c r="T196" s="159"/>
      <c r="U196" s="159"/>
      <c r="V196" s="159"/>
      <c r="W196" s="159"/>
      <c r="X196" s="159"/>
      <c r="Y196" s="159"/>
      <c r="Z196" s="159"/>
      <c r="AA196" s="159"/>
      <c r="AB196" s="159"/>
      <c r="AC196" s="159"/>
      <c r="AD196" s="159"/>
      <c r="AE196" s="159"/>
      <c r="AF196" s="159"/>
      <c r="AG196" s="159"/>
    </row>
    <row r="197" spans="1:33" ht="13.5">
      <c r="A197" s="177"/>
      <c r="B197" s="178"/>
      <c r="C197" s="179"/>
      <c r="D197" s="159"/>
      <c r="E197" s="159"/>
      <c r="F197" s="159"/>
      <c r="G197" s="179"/>
      <c r="H197" s="159"/>
      <c r="I197" s="159"/>
      <c r="J197" s="182"/>
      <c r="K197" s="182"/>
      <c r="L197" s="159"/>
      <c r="M197" s="159"/>
      <c r="N197" s="159"/>
      <c r="O197" s="159"/>
      <c r="P197" s="159"/>
      <c r="Q197" s="179"/>
      <c r="R197" s="159"/>
      <c r="S197" s="159"/>
      <c r="T197" s="159"/>
      <c r="U197" s="159"/>
      <c r="V197" s="159"/>
      <c r="W197" s="159"/>
      <c r="X197" s="159"/>
      <c r="Y197" s="159"/>
      <c r="Z197" s="159"/>
      <c r="AA197" s="159"/>
      <c r="AB197" s="159"/>
      <c r="AC197" s="159"/>
      <c r="AD197" s="159"/>
      <c r="AE197" s="159"/>
      <c r="AF197" s="159"/>
      <c r="AG197" s="159"/>
    </row>
    <row r="198" spans="1:33" ht="13.5">
      <c r="A198" s="177"/>
      <c r="B198" s="178"/>
      <c r="C198" s="179"/>
      <c r="D198" s="159"/>
      <c r="E198" s="159"/>
      <c r="F198" s="159"/>
      <c r="G198" s="179"/>
      <c r="H198" s="159"/>
      <c r="I198" s="159"/>
      <c r="J198" s="182"/>
      <c r="K198" s="182"/>
      <c r="L198" s="159"/>
      <c r="M198" s="159"/>
      <c r="N198" s="159"/>
      <c r="O198" s="159"/>
      <c r="P198" s="159"/>
      <c r="Q198" s="179"/>
      <c r="R198" s="159"/>
      <c r="S198" s="159"/>
      <c r="T198" s="159"/>
      <c r="U198" s="159"/>
      <c r="V198" s="159"/>
      <c r="W198" s="159"/>
      <c r="X198" s="159"/>
      <c r="Y198" s="159"/>
      <c r="Z198" s="159"/>
      <c r="AA198" s="159"/>
      <c r="AB198" s="159"/>
      <c r="AC198" s="159"/>
      <c r="AD198" s="159"/>
      <c r="AE198" s="159"/>
      <c r="AF198" s="159"/>
      <c r="AG198" s="159"/>
    </row>
    <row r="199" spans="1:33" ht="13.5">
      <c r="A199" s="177"/>
      <c r="B199" s="178"/>
      <c r="C199" s="179"/>
      <c r="D199" s="159"/>
      <c r="E199" s="159"/>
      <c r="F199" s="159"/>
      <c r="G199" s="179"/>
      <c r="H199" s="159"/>
      <c r="I199" s="159"/>
      <c r="J199" s="182"/>
      <c r="K199" s="182"/>
      <c r="L199" s="159"/>
      <c r="M199" s="159"/>
      <c r="N199" s="159"/>
      <c r="O199" s="159"/>
      <c r="P199" s="159"/>
      <c r="Q199" s="179"/>
      <c r="R199" s="159"/>
      <c r="S199" s="159"/>
      <c r="T199" s="159"/>
      <c r="U199" s="159"/>
      <c r="V199" s="159"/>
      <c r="W199" s="159"/>
      <c r="X199" s="159"/>
      <c r="Y199" s="159"/>
      <c r="Z199" s="159"/>
      <c r="AA199" s="159"/>
      <c r="AB199" s="159"/>
      <c r="AC199" s="159"/>
      <c r="AD199" s="159"/>
      <c r="AE199" s="159"/>
      <c r="AF199" s="159"/>
      <c r="AG199" s="159"/>
    </row>
    <row r="200" spans="1:33" ht="13.5">
      <c r="A200" s="177"/>
      <c r="B200" s="178"/>
      <c r="C200" s="179"/>
      <c r="D200" s="159"/>
      <c r="E200" s="159"/>
      <c r="F200" s="159"/>
      <c r="G200" s="179"/>
      <c r="H200" s="159"/>
      <c r="I200" s="159"/>
      <c r="J200" s="182"/>
      <c r="K200" s="182"/>
      <c r="L200" s="159"/>
      <c r="M200" s="159"/>
      <c r="N200" s="159"/>
      <c r="O200" s="159"/>
      <c r="P200" s="159"/>
      <c r="Q200" s="179"/>
      <c r="R200" s="159"/>
      <c r="S200" s="159"/>
      <c r="T200" s="159"/>
      <c r="U200" s="159"/>
      <c r="V200" s="159"/>
      <c r="W200" s="159"/>
      <c r="X200" s="159"/>
      <c r="Y200" s="159"/>
      <c r="Z200" s="159"/>
      <c r="AA200" s="159"/>
      <c r="AB200" s="159"/>
      <c r="AC200" s="159"/>
      <c r="AD200" s="159"/>
      <c r="AE200" s="159"/>
      <c r="AF200" s="159"/>
      <c r="AG200" s="159"/>
    </row>
    <row r="201" spans="1:33" ht="13.5">
      <c r="A201" s="177"/>
      <c r="B201" s="178"/>
      <c r="C201" s="179"/>
      <c r="D201" s="159"/>
      <c r="E201" s="159"/>
      <c r="F201" s="159"/>
      <c r="G201" s="179"/>
      <c r="H201" s="159"/>
      <c r="I201" s="159"/>
      <c r="J201" s="182"/>
      <c r="K201" s="182"/>
      <c r="L201" s="159"/>
      <c r="M201" s="159"/>
      <c r="N201" s="159"/>
      <c r="O201" s="159"/>
      <c r="P201" s="159"/>
      <c r="Q201" s="179"/>
      <c r="R201" s="159"/>
      <c r="S201" s="159"/>
      <c r="T201" s="159"/>
      <c r="U201" s="159"/>
      <c r="V201" s="159"/>
      <c r="W201" s="159"/>
      <c r="X201" s="159"/>
      <c r="Y201" s="159"/>
      <c r="Z201" s="159"/>
      <c r="AA201" s="159"/>
      <c r="AB201" s="159"/>
      <c r="AC201" s="159"/>
      <c r="AD201" s="159"/>
      <c r="AE201" s="159"/>
      <c r="AF201" s="159"/>
      <c r="AG201" s="159"/>
    </row>
    <row r="202" spans="1:33" ht="13.5">
      <c r="A202" s="177"/>
      <c r="B202" s="178"/>
      <c r="C202" s="179"/>
      <c r="D202" s="159"/>
      <c r="E202" s="159"/>
      <c r="F202" s="159"/>
      <c r="G202" s="179"/>
      <c r="H202" s="159"/>
      <c r="I202" s="159"/>
      <c r="J202" s="182"/>
      <c r="K202" s="182"/>
      <c r="L202" s="159"/>
      <c r="M202" s="159"/>
      <c r="N202" s="159"/>
      <c r="O202" s="159"/>
      <c r="P202" s="159"/>
      <c r="Q202" s="179"/>
      <c r="R202" s="159"/>
      <c r="S202" s="159"/>
      <c r="T202" s="159"/>
      <c r="U202" s="159"/>
      <c r="V202" s="159"/>
      <c r="W202" s="159"/>
      <c r="X202" s="159"/>
      <c r="Y202" s="159"/>
      <c r="Z202" s="159"/>
      <c r="AA202" s="159"/>
      <c r="AB202" s="159"/>
      <c r="AC202" s="159"/>
      <c r="AD202" s="159"/>
      <c r="AE202" s="159"/>
      <c r="AF202" s="159"/>
      <c r="AG202" s="159"/>
    </row>
    <row r="203" spans="1:33" ht="13.5">
      <c r="A203" s="177"/>
      <c r="B203" s="178"/>
      <c r="C203" s="179"/>
      <c r="D203" s="159"/>
      <c r="E203" s="159"/>
      <c r="F203" s="159"/>
      <c r="G203" s="179"/>
      <c r="H203" s="159"/>
      <c r="I203" s="159"/>
      <c r="J203" s="182"/>
      <c r="K203" s="182"/>
      <c r="L203" s="159"/>
      <c r="M203" s="159"/>
      <c r="N203" s="159"/>
      <c r="O203" s="159"/>
      <c r="P203" s="159"/>
      <c r="Q203" s="179"/>
      <c r="R203" s="159"/>
      <c r="S203" s="159"/>
      <c r="T203" s="159"/>
      <c r="U203" s="159"/>
      <c r="V203" s="159"/>
      <c r="W203" s="159"/>
      <c r="X203" s="159"/>
      <c r="Y203" s="159"/>
      <c r="Z203" s="159"/>
      <c r="AA203" s="159"/>
      <c r="AB203" s="159"/>
      <c r="AC203" s="159"/>
      <c r="AD203" s="159"/>
      <c r="AE203" s="159"/>
      <c r="AF203" s="159"/>
      <c r="AG203" s="159"/>
    </row>
    <row r="204" spans="1:33" ht="13.5">
      <c r="A204" s="177"/>
      <c r="B204" s="178"/>
      <c r="C204" s="179"/>
      <c r="D204" s="159"/>
      <c r="E204" s="159"/>
      <c r="F204" s="159"/>
      <c r="G204" s="179"/>
      <c r="H204" s="159"/>
      <c r="I204" s="159"/>
      <c r="J204" s="182"/>
      <c r="K204" s="182"/>
      <c r="L204" s="159"/>
      <c r="M204" s="159"/>
      <c r="N204" s="159"/>
      <c r="O204" s="159"/>
      <c r="P204" s="159"/>
      <c r="Q204" s="179"/>
      <c r="R204" s="159"/>
      <c r="S204" s="159"/>
      <c r="T204" s="159"/>
      <c r="U204" s="159"/>
      <c r="V204" s="159"/>
      <c r="W204" s="159"/>
      <c r="X204" s="159"/>
      <c r="Y204" s="159"/>
      <c r="Z204" s="159"/>
      <c r="AA204" s="159"/>
      <c r="AB204" s="159"/>
      <c r="AC204" s="159"/>
      <c r="AD204" s="159"/>
      <c r="AE204" s="159"/>
      <c r="AF204" s="159"/>
      <c r="AG204" s="159"/>
    </row>
    <row r="205" spans="1:33" ht="13.5">
      <c r="A205" s="177"/>
      <c r="B205" s="178"/>
      <c r="C205" s="179"/>
      <c r="D205" s="159"/>
      <c r="E205" s="159"/>
      <c r="F205" s="159"/>
      <c r="G205" s="179"/>
      <c r="H205" s="159"/>
      <c r="I205" s="159"/>
      <c r="J205" s="182"/>
      <c r="K205" s="182"/>
      <c r="L205" s="159"/>
      <c r="M205" s="159"/>
      <c r="N205" s="159"/>
      <c r="O205" s="159"/>
      <c r="P205" s="159"/>
      <c r="Q205" s="179"/>
      <c r="R205" s="159"/>
      <c r="S205" s="159"/>
      <c r="T205" s="159"/>
      <c r="U205" s="159"/>
      <c r="V205" s="159"/>
      <c r="W205" s="159"/>
      <c r="X205" s="159"/>
      <c r="Y205" s="159"/>
      <c r="Z205" s="159"/>
      <c r="AA205" s="159"/>
      <c r="AB205" s="159"/>
      <c r="AC205" s="159"/>
      <c r="AD205" s="159"/>
      <c r="AE205" s="159"/>
      <c r="AF205" s="159"/>
      <c r="AG205" s="159"/>
    </row>
    <row r="206" spans="1:33" ht="13.5">
      <c r="A206" s="177"/>
      <c r="B206" s="178"/>
      <c r="C206" s="179"/>
      <c r="D206" s="159"/>
      <c r="E206" s="159"/>
      <c r="F206" s="159"/>
      <c r="G206" s="179"/>
      <c r="H206" s="159"/>
      <c r="I206" s="159"/>
      <c r="J206" s="182"/>
      <c r="K206" s="182"/>
      <c r="L206" s="159"/>
      <c r="M206" s="159"/>
      <c r="N206" s="159"/>
      <c r="O206" s="159"/>
      <c r="P206" s="159"/>
      <c r="Q206" s="179"/>
      <c r="R206" s="159"/>
      <c r="S206" s="159"/>
      <c r="T206" s="159"/>
      <c r="U206" s="159"/>
      <c r="V206" s="159"/>
      <c r="W206" s="159"/>
      <c r="X206" s="159"/>
      <c r="Y206" s="159"/>
      <c r="Z206" s="159"/>
      <c r="AA206" s="159"/>
      <c r="AB206" s="159"/>
      <c r="AC206" s="159"/>
      <c r="AD206" s="159"/>
      <c r="AE206" s="159"/>
      <c r="AF206" s="159"/>
      <c r="AG206" s="159"/>
    </row>
    <row r="207" spans="1:33" ht="13.5">
      <c r="A207" s="177"/>
      <c r="B207" s="178"/>
      <c r="C207" s="179"/>
      <c r="D207" s="159"/>
      <c r="E207" s="159"/>
      <c r="F207" s="159"/>
      <c r="G207" s="179"/>
      <c r="H207" s="159"/>
      <c r="I207" s="159"/>
      <c r="J207" s="182"/>
      <c r="K207" s="182"/>
      <c r="L207" s="159"/>
      <c r="M207" s="159"/>
      <c r="N207" s="159"/>
      <c r="O207" s="159"/>
      <c r="P207" s="159"/>
      <c r="Q207" s="179"/>
      <c r="R207" s="159"/>
      <c r="S207" s="159"/>
      <c r="T207" s="159"/>
      <c r="U207" s="159"/>
      <c r="V207" s="159"/>
      <c r="W207" s="159"/>
      <c r="X207" s="159"/>
      <c r="Y207" s="159"/>
      <c r="Z207" s="159"/>
      <c r="AA207" s="159"/>
      <c r="AB207" s="159"/>
      <c r="AC207" s="159"/>
      <c r="AD207" s="159"/>
      <c r="AE207" s="159"/>
      <c r="AF207" s="159"/>
      <c r="AG207" s="159"/>
    </row>
    <row r="208" spans="1:33" ht="13.5">
      <c r="A208" s="177"/>
      <c r="B208" s="178"/>
      <c r="C208" s="179"/>
      <c r="D208" s="159"/>
      <c r="E208" s="159"/>
      <c r="F208" s="159"/>
      <c r="G208" s="179"/>
      <c r="H208" s="159"/>
      <c r="I208" s="159"/>
      <c r="J208" s="182"/>
      <c r="K208" s="182"/>
      <c r="L208" s="159"/>
      <c r="M208" s="159"/>
      <c r="N208" s="159"/>
      <c r="O208" s="159"/>
      <c r="P208" s="159"/>
      <c r="Q208" s="179"/>
      <c r="R208" s="159"/>
      <c r="S208" s="159"/>
      <c r="T208" s="159"/>
      <c r="U208" s="159"/>
      <c r="V208" s="159"/>
      <c r="W208" s="159"/>
      <c r="X208" s="159"/>
      <c r="Y208" s="159"/>
      <c r="Z208" s="159"/>
      <c r="AA208" s="159"/>
      <c r="AB208" s="159"/>
      <c r="AC208" s="159"/>
      <c r="AD208" s="159"/>
      <c r="AE208" s="159"/>
      <c r="AF208" s="159"/>
      <c r="AG208" s="159"/>
    </row>
    <row r="209" spans="1:33" ht="13.5">
      <c r="A209" s="177"/>
      <c r="B209" s="178"/>
      <c r="C209" s="179"/>
      <c r="D209" s="159"/>
      <c r="E209" s="159"/>
      <c r="F209" s="159"/>
      <c r="G209" s="179"/>
      <c r="H209" s="159"/>
      <c r="I209" s="159"/>
      <c r="J209" s="182"/>
      <c r="K209" s="182"/>
      <c r="L209" s="159"/>
      <c r="M209" s="159"/>
      <c r="N209" s="159"/>
      <c r="O209" s="159"/>
      <c r="P209" s="159"/>
      <c r="Q209" s="179"/>
      <c r="R209" s="159"/>
      <c r="S209" s="159"/>
      <c r="T209" s="159"/>
      <c r="U209" s="159"/>
      <c r="V209" s="159"/>
      <c r="W209" s="159"/>
      <c r="X209" s="159"/>
      <c r="Y209" s="159"/>
      <c r="Z209" s="159"/>
      <c r="AA209" s="159"/>
      <c r="AB209" s="159"/>
      <c r="AC209" s="159"/>
      <c r="AD209" s="159"/>
      <c r="AE209" s="159"/>
      <c r="AF209" s="159"/>
      <c r="AG209" s="159"/>
    </row>
    <row r="210" spans="1:33" ht="13.5">
      <c r="A210" s="177"/>
      <c r="B210" s="178"/>
      <c r="C210" s="179"/>
      <c r="D210" s="159"/>
      <c r="E210" s="159"/>
      <c r="F210" s="159"/>
      <c r="G210" s="179"/>
      <c r="H210" s="159"/>
      <c r="I210" s="159"/>
      <c r="J210" s="182"/>
      <c r="K210" s="182"/>
      <c r="L210" s="159"/>
      <c r="M210" s="159"/>
      <c r="N210" s="159"/>
      <c r="O210" s="159"/>
      <c r="P210" s="159"/>
      <c r="Q210" s="179"/>
      <c r="R210" s="159"/>
      <c r="S210" s="159"/>
      <c r="T210" s="159"/>
      <c r="U210" s="159"/>
      <c r="V210" s="159"/>
      <c r="W210" s="159"/>
      <c r="X210" s="159"/>
      <c r="Y210" s="159"/>
      <c r="Z210" s="159"/>
      <c r="AA210" s="159"/>
      <c r="AB210" s="159"/>
      <c r="AC210" s="159"/>
      <c r="AD210" s="159"/>
      <c r="AE210" s="159"/>
      <c r="AF210" s="159"/>
      <c r="AG210" s="159"/>
    </row>
    <row r="211" spans="1:33" ht="13.5">
      <c r="A211" s="177"/>
      <c r="B211" s="178"/>
      <c r="C211" s="179"/>
      <c r="D211" s="159"/>
      <c r="E211" s="159"/>
      <c r="F211" s="159"/>
      <c r="G211" s="179"/>
      <c r="H211" s="159"/>
      <c r="I211" s="159"/>
      <c r="J211" s="182"/>
      <c r="K211" s="182"/>
      <c r="L211" s="159"/>
      <c r="M211" s="159"/>
      <c r="N211" s="159"/>
      <c r="O211" s="159"/>
      <c r="P211" s="159"/>
      <c r="Q211" s="179"/>
      <c r="R211" s="159"/>
      <c r="S211" s="159"/>
      <c r="T211" s="159"/>
      <c r="U211" s="159"/>
      <c r="V211" s="159"/>
      <c r="W211" s="159"/>
      <c r="X211" s="159"/>
      <c r="Y211" s="159"/>
      <c r="Z211" s="159"/>
      <c r="AA211" s="159"/>
      <c r="AB211" s="159"/>
      <c r="AC211" s="159"/>
      <c r="AD211" s="159"/>
      <c r="AE211" s="159"/>
      <c r="AF211" s="159"/>
      <c r="AG211" s="159"/>
    </row>
    <row r="212" spans="1:33" ht="13.5">
      <c r="A212" s="177"/>
      <c r="B212" s="178"/>
      <c r="C212" s="179"/>
      <c r="D212" s="159"/>
      <c r="E212" s="159"/>
      <c r="F212" s="159"/>
      <c r="G212" s="179"/>
      <c r="H212" s="159"/>
      <c r="I212" s="159"/>
      <c r="J212" s="182"/>
      <c r="K212" s="182"/>
      <c r="L212" s="159"/>
      <c r="M212" s="159"/>
      <c r="N212" s="159"/>
      <c r="O212" s="159"/>
      <c r="P212" s="159"/>
      <c r="Q212" s="179"/>
      <c r="R212" s="159"/>
      <c r="S212" s="159"/>
      <c r="T212" s="159"/>
      <c r="U212" s="159"/>
      <c r="V212" s="159"/>
      <c r="W212" s="159"/>
      <c r="X212" s="159"/>
      <c r="Y212" s="159"/>
      <c r="Z212" s="159"/>
      <c r="AA212" s="159"/>
      <c r="AB212" s="159"/>
      <c r="AC212" s="159"/>
      <c r="AD212" s="159"/>
      <c r="AE212" s="159"/>
      <c r="AF212" s="159"/>
      <c r="AG212" s="159"/>
    </row>
    <row r="213" spans="1:33" ht="13.5">
      <c r="A213" s="177"/>
      <c r="B213" s="178"/>
      <c r="C213" s="179"/>
      <c r="D213" s="159"/>
      <c r="E213" s="159"/>
      <c r="F213" s="159"/>
      <c r="G213" s="179"/>
      <c r="H213" s="159"/>
      <c r="I213" s="159"/>
      <c r="J213" s="182"/>
      <c r="K213" s="182"/>
      <c r="L213" s="159"/>
      <c r="M213" s="159"/>
      <c r="N213" s="159"/>
      <c r="O213" s="159"/>
      <c r="P213" s="159"/>
      <c r="Q213" s="179"/>
      <c r="R213" s="159"/>
      <c r="S213" s="159"/>
      <c r="T213" s="159"/>
      <c r="U213" s="159"/>
      <c r="V213" s="159"/>
      <c r="W213" s="159"/>
      <c r="X213" s="159"/>
      <c r="Y213" s="159"/>
      <c r="Z213" s="159"/>
      <c r="AA213" s="159"/>
      <c r="AB213" s="159"/>
      <c r="AC213" s="159"/>
      <c r="AD213" s="159"/>
      <c r="AE213" s="159"/>
      <c r="AF213" s="159"/>
      <c r="AG213" s="159"/>
    </row>
    <row r="214" spans="1:33" ht="13.5">
      <c r="A214" s="177"/>
      <c r="B214" s="178"/>
      <c r="C214" s="179"/>
      <c r="D214" s="159"/>
      <c r="E214" s="159"/>
      <c r="F214" s="159"/>
      <c r="G214" s="179"/>
      <c r="H214" s="159"/>
      <c r="I214" s="159"/>
      <c r="J214" s="182"/>
      <c r="K214" s="182"/>
      <c r="L214" s="159"/>
      <c r="M214" s="159"/>
      <c r="N214" s="159"/>
      <c r="O214" s="159"/>
      <c r="P214" s="159"/>
      <c r="Q214" s="179"/>
      <c r="R214" s="159"/>
      <c r="S214" s="159"/>
      <c r="T214" s="159"/>
      <c r="U214" s="159"/>
      <c r="V214" s="159"/>
      <c r="W214" s="159"/>
      <c r="X214" s="159"/>
      <c r="Y214" s="159"/>
      <c r="Z214" s="159"/>
      <c r="AA214" s="159"/>
      <c r="AB214" s="159"/>
      <c r="AC214" s="159"/>
      <c r="AD214" s="159"/>
      <c r="AE214" s="159"/>
      <c r="AF214" s="159"/>
      <c r="AG214" s="159"/>
    </row>
    <row r="215" spans="1:33" ht="13.5">
      <c r="A215" s="177"/>
      <c r="B215" s="178"/>
      <c r="C215" s="179"/>
      <c r="D215" s="159"/>
      <c r="E215" s="159"/>
      <c r="F215" s="159"/>
      <c r="G215" s="179"/>
      <c r="H215" s="159"/>
      <c r="I215" s="159"/>
      <c r="J215" s="182"/>
      <c r="K215" s="182"/>
      <c r="L215" s="159"/>
      <c r="M215" s="159"/>
      <c r="N215" s="159"/>
      <c r="O215" s="159"/>
      <c r="P215" s="159"/>
      <c r="Q215" s="179"/>
      <c r="R215" s="159"/>
      <c r="S215" s="159"/>
      <c r="T215" s="159"/>
      <c r="U215" s="159"/>
      <c r="V215" s="159"/>
      <c r="W215" s="159"/>
      <c r="X215" s="159"/>
      <c r="Y215" s="159"/>
      <c r="Z215" s="159"/>
      <c r="AA215" s="159"/>
      <c r="AB215" s="159"/>
      <c r="AC215" s="159"/>
      <c r="AD215" s="159"/>
      <c r="AE215" s="159"/>
      <c r="AF215" s="159"/>
      <c r="AG215" s="159"/>
    </row>
    <row r="216" spans="1:33" ht="13.5">
      <c r="A216" s="177"/>
      <c r="B216" s="178"/>
      <c r="C216" s="179"/>
      <c r="D216" s="159"/>
      <c r="E216" s="159"/>
      <c r="F216" s="159"/>
      <c r="G216" s="179"/>
      <c r="H216" s="159"/>
      <c r="I216" s="159"/>
      <c r="J216" s="182"/>
      <c r="K216" s="182"/>
      <c r="L216" s="159"/>
      <c r="M216" s="159"/>
      <c r="N216" s="159"/>
      <c r="O216" s="159"/>
      <c r="P216" s="159"/>
      <c r="Q216" s="179"/>
      <c r="R216" s="159"/>
      <c r="S216" s="159"/>
      <c r="T216" s="159"/>
      <c r="U216" s="159"/>
      <c r="V216" s="159"/>
      <c r="W216" s="159"/>
      <c r="X216" s="159"/>
      <c r="Y216" s="159"/>
      <c r="Z216" s="159"/>
      <c r="AA216" s="159"/>
      <c r="AB216" s="159"/>
      <c r="AC216" s="159"/>
      <c r="AD216" s="159"/>
      <c r="AE216" s="159"/>
      <c r="AF216" s="159"/>
      <c r="AG216" s="159"/>
    </row>
    <row r="217" spans="1:33" ht="13.5">
      <c r="A217" s="177"/>
      <c r="B217" s="178"/>
      <c r="C217" s="179"/>
      <c r="D217" s="159"/>
      <c r="E217" s="159"/>
      <c r="F217" s="159"/>
      <c r="G217" s="179"/>
      <c r="H217" s="159"/>
      <c r="I217" s="159"/>
      <c r="J217" s="182"/>
      <c r="K217" s="182"/>
      <c r="L217" s="159"/>
      <c r="M217" s="159"/>
      <c r="N217" s="159"/>
      <c r="O217" s="159"/>
      <c r="P217" s="159"/>
      <c r="Q217" s="179"/>
      <c r="R217" s="159"/>
      <c r="S217" s="159"/>
      <c r="T217" s="159"/>
      <c r="U217" s="159"/>
      <c r="V217" s="159"/>
      <c r="W217" s="159"/>
      <c r="X217" s="159"/>
      <c r="Y217" s="159"/>
      <c r="Z217" s="159"/>
      <c r="AA217" s="159"/>
      <c r="AB217" s="159"/>
      <c r="AC217" s="159"/>
      <c r="AD217" s="159"/>
      <c r="AE217" s="159"/>
      <c r="AF217" s="159"/>
      <c r="AG217" s="159"/>
    </row>
    <row r="218" spans="1:33" ht="13.5">
      <c r="A218" s="177"/>
      <c r="B218" s="178"/>
      <c r="C218" s="179"/>
      <c r="D218" s="159"/>
      <c r="E218" s="159"/>
      <c r="F218" s="159"/>
      <c r="G218" s="179"/>
      <c r="H218" s="159"/>
      <c r="I218" s="159"/>
      <c r="J218" s="182"/>
      <c r="K218" s="182"/>
      <c r="L218" s="159"/>
      <c r="M218" s="159"/>
      <c r="N218" s="159"/>
      <c r="O218" s="159"/>
      <c r="P218" s="159"/>
      <c r="Q218" s="179"/>
      <c r="R218" s="159"/>
      <c r="S218" s="159"/>
      <c r="T218" s="159"/>
      <c r="U218" s="159"/>
      <c r="V218" s="159"/>
      <c r="W218" s="159"/>
      <c r="X218" s="159"/>
      <c r="Y218" s="159"/>
      <c r="Z218" s="159"/>
      <c r="AA218" s="159"/>
      <c r="AB218" s="159"/>
      <c r="AC218" s="159"/>
      <c r="AD218" s="159"/>
      <c r="AE218" s="159"/>
      <c r="AF218" s="159"/>
      <c r="AG218" s="159"/>
    </row>
    <row r="219" spans="1:33" ht="13.5">
      <c r="A219" s="177"/>
      <c r="B219" s="178"/>
      <c r="C219" s="179"/>
      <c r="D219" s="159"/>
      <c r="E219" s="159"/>
      <c r="F219" s="159"/>
      <c r="G219" s="179"/>
      <c r="H219" s="159"/>
      <c r="I219" s="159"/>
      <c r="J219" s="182"/>
      <c r="K219" s="182"/>
      <c r="L219" s="159"/>
      <c r="M219" s="159"/>
      <c r="N219" s="159"/>
      <c r="O219" s="159"/>
      <c r="P219" s="159"/>
      <c r="Q219" s="179"/>
      <c r="R219" s="159"/>
      <c r="S219" s="159"/>
      <c r="T219" s="159"/>
      <c r="U219" s="159"/>
      <c r="V219" s="159"/>
      <c r="W219" s="159"/>
      <c r="X219" s="159"/>
      <c r="Y219" s="159"/>
      <c r="Z219" s="159"/>
      <c r="AA219" s="159"/>
      <c r="AB219" s="159"/>
      <c r="AC219" s="159"/>
      <c r="AD219" s="159"/>
      <c r="AE219" s="159"/>
      <c r="AF219" s="159"/>
      <c r="AG219" s="159"/>
    </row>
    <row r="220" spans="1:33" ht="13.5">
      <c r="A220" s="177"/>
      <c r="B220" s="178"/>
      <c r="C220" s="179"/>
      <c r="D220" s="159"/>
      <c r="E220" s="159"/>
      <c r="F220" s="159"/>
      <c r="G220" s="179"/>
      <c r="H220" s="159"/>
      <c r="I220" s="159"/>
      <c r="J220" s="182"/>
      <c r="K220" s="182"/>
      <c r="L220" s="159"/>
      <c r="M220" s="159"/>
      <c r="N220" s="159"/>
      <c r="O220" s="159"/>
      <c r="P220" s="159"/>
      <c r="Q220" s="179"/>
      <c r="R220" s="159"/>
      <c r="S220" s="159"/>
      <c r="T220" s="159"/>
      <c r="U220" s="159"/>
      <c r="V220" s="159"/>
      <c r="W220" s="159"/>
      <c r="X220" s="159"/>
      <c r="Y220" s="159"/>
      <c r="Z220" s="159"/>
      <c r="AA220" s="159"/>
      <c r="AB220" s="159"/>
      <c r="AC220" s="159"/>
      <c r="AD220" s="159"/>
      <c r="AE220" s="159"/>
      <c r="AF220" s="159"/>
      <c r="AG220" s="159"/>
    </row>
    <row r="221" spans="1:33" ht="13.5">
      <c r="A221" s="177"/>
      <c r="B221" s="178"/>
      <c r="C221" s="179"/>
      <c r="D221" s="159"/>
      <c r="E221" s="159"/>
      <c r="F221" s="159"/>
      <c r="G221" s="179"/>
      <c r="H221" s="159"/>
      <c r="I221" s="159"/>
      <c r="J221" s="182"/>
      <c r="K221" s="182"/>
      <c r="L221" s="159"/>
      <c r="M221" s="159"/>
      <c r="N221" s="159"/>
      <c r="O221" s="159"/>
      <c r="P221" s="159"/>
      <c r="Q221" s="179"/>
      <c r="R221" s="159"/>
      <c r="S221" s="159"/>
      <c r="T221" s="159"/>
      <c r="U221" s="159"/>
      <c r="V221" s="159"/>
      <c r="W221" s="159"/>
      <c r="X221" s="159"/>
      <c r="Y221" s="159"/>
      <c r="Z221" s="159"/>
      <c r="AA221" s="159"/>
      <c r="AB221" s="159"/>
      <c r="AC221" s="159"/>
      <c r="AD221" s="159"/>
      <c r="AE221" s="159"/>
      <c r="AF221" s="159"/>
      <c r="AG221" s="159"/>
    </row>
    <row r="222" spans="1:33" ht="13.5">
      <c r="A222" s="177"/>
      <c r="B222" s="178"/>
      <c r="C222" s="179"/>
      <c r="D222" s="159"/>
      <c r="E222" s="159"/>
      <c r="F222" s="159"/>
      <c r="G222" s="179"/>
      <c r="H222" s="159"/>
      <c r="I222" s="159"/>
      <c r="J222" s="182"/>
      <c r="K222" s="182"/>
      <c r="L222" s="159"/>
      <c r="M222" s="159"/>
      <c r="N222" s="159"/>
      <c r="O222" s="159"/>
      <c r="P222" s="159"/>
      <c r="Q222" s="179"/>
      <c r="R222" s="159"/>
      <c r="S222" s="159"/>
      <c r="T222" s="159"/>
      <c r="U222" s="159"/>
      <c r="V222" s="159"/>
      <c r="W222" s="159"/>
      <c r="X222" s="159"/>
      <c r="Y222" s="159"/>
      <c r="Z222" s="159"/>
      <c r="AA222" s="159"/>
      <c r="AB222" s="159"/>
      <c r="AC222" s="159"/>
      <c r="AD222" s="159"/>
      <c r="AE222" s="159"/>
      <c r="AF222" s="159"/>
      <c r="AG222" s="159"/>
    </row>
    <row r="223" spans="1:33" ht="13.5">
      <c r="A223" s="177"/>
      <c r="B223" s="178"/>
      <c r="C223" s="179"/>
      <c r="D223" s="159"/>
      <c r="E223" s="159"/>
      <c r="F223" s="159"/>
      <c r="G223" s="179"/>
      <c r="H223" s="159"/>
      <c r="I223" s="159"/>
      <c r="J223" s="182"/>
      <c r="K223" s="182"/>
      <c r="L223" s="159"/>
      <c r="M223" s="159"/>
      <c r="N223" s="159"/>
      <c r="O223" s="159"/>
      <c r="P223" s="159"/>
      <c r="Q223" s="179"/>
      <c r="R223" s="159"/>
      <c r="S223" s="159"/>
      <c r="T223" s="159"/>
      <c r="U223" s="159"/>
      <c r="V223" s="159"/>
      <c r="W223" s="159"/>
      <c r="X223" s="159"/>
      <c r="Y223" s="159"/>
      <c r="Z223" s="159"/>
      <c r="AA223" s="159"/>
      <c r="AB223" s="159"/>
      <c r="AC223" s="159"/>
      <c r="AD223" s="159"/>
      <c r="AE223" s="159"/>
      <c r="AF223" s="159"/>
      <c r="AG223" s="159"/>
    </row>
    <row r="224" spans="1:33" ht="13.5">
      <c r="A224" s="177"/>
      <c r="B224" s="178"/>
      <c r="C224" s="179"/>
      <c r="D224" s="159"/>
      <c r="E224" s="159"/>
      <c r="F224" s="159"/>
      <c r="G224" s="179"/>
      <c r="H224" s="159"/>
      <c r="I224" s="159"/>
      <c r="J224" s="182"/>
      <c r="K224" s="182"/>
      <c r="L224" s="159"/>
      <c r="M224" s="159"/>
      <c r="N224" s="159"/>
      <c r="O224" s="159"/>
      <c r="P224" s="159"/>
      <c r="Q224" s="179"/>
      <c r="R224" s="159"/>
      <c r="S224" s="159"/>
      <c r="T224" s="159"/>
      <c r="U224" s="159"/>
      <c r="V224" s="159"/>
      <c r="W224" s="159"/>
      <c r="X224" s="159"/>
      <c r="Y224" s="159"/>
      <c r="Z224" s="159"/>
      <c r="AA224" s="159"/>
      <c r="AB224" s="159"/>
      <c r="AC224" s="159"/>
      <c r="AD224" s="159"/>
      <c r="AE224" s="159"/>
      <c r="AF224" s="159"/>
      <c r="AG224" s="159"/>
    </row>
    <row r="225" spans="1:33" ht="13.5">
      <c r="A225" s="177"/>
      <c r="B225" s="178"/>
      <c r="C225" s="179"/>
      <c r="D225" s="159"/>
      <c r="E225" s="159"/>
      <c r="F225" s="159"/>
      <c r="G225" s="179"/>
      <c r="H225" s="159"/>
      <c r="I225" s="159"/>
      <c r="J225" s="182"/>
      <c r="K225" s="182"/>
      <c r="L225" s="159"/>
      <c r="M225" s="159"/>
      <c r="N225" s="159"/>
      <c r="O225" s="159"/>
      <c r="P225" s="159"/>
      <c r="Q225" s="179"/>
      <c r="R225" s="159"/>
      <c r="S225" s="159"/>
      <c r="T225" s="159"/>
      <c r="U225" s="159"/>
      <c r="V225" s="159"/>
      <c r="W225" s="159"/>
      <c r="X225" s="159"/>
      <c r="Y225" s="159"/>
      <c r="Z225" s="159"/>
      <c r="AA225" s="159"/>
      <c r="AB225" s="159"/>
      <c r="AC225" s="159"/>
      <c r="AD225" s="159"/>
      <c r="AE225" s="159"/>
      <c r="AF225" s="159"/>
      <c r="AG225" s="159"/>
    </row>
    <row r="226" spans="1:33" ht="13.5">
      <c r="A226" s="177"/>
      <c r="B226" s="178"/>
      <c r="C226" s="179"/>
      <c r="D226" s="159"/>
      <c r="E226" s="159"/>
      <c r="F226" s="159"/>
      <c r="G226" s="179"/>
      <c r="H226" s="159"/>
      <c r="I226" s="159"/>
      <c r="J226" s="182"/>
      <c r="K226" s="182"/>
      <c r="L226" s="159"/>
      <c r="M226" s="159"/>
      <c r="N226" s="159"/>
      <c r="O226" s="159"/>
      <c r="P226" s="159"/>
      <c r="Q226" s="179"/>
      <c r="R226" s="159"/>
      <c r="S226" s="159"/>
      <c r="T226" s="159"/>
      <c r="U226" s="159"/>
      <c r="V226" s="159"/>
      <c r="W226" s="159"/>
      <c r="X226" s="159"/>
      <c r="Y226" s="159"/>
      <c r="Z226" s="159"/>
      <c r="AA226" s="159"/>
      <c r="AB226" s="159"/>
      <c r="AC226" s="159"/>
      <c r="AD226" s="159"/>
      <c r="AE226" s="159"/>
      <c r="AF226" s="159"/>
      <c r="AG226" s="159"/>
    </row>
    <row r="227" spans="1:33" ht="13.5">
      <c r="A227" s="177"/>
      <c r="B227" s="178"/>
      <c r="C227" s="179"/>
      <c r="D227" s="159"/>
      <c r="E227" s="159"/>
      <c r="F227" s="159"/>
      <c r="G227" s="179"/>
      <c r="H227" s="159"/>
      <c r="I227" s="159"/>
      <c r="J227" s="182"/>
      <c r="K227" s="182"/>
      <c r="L227" s="159"/>
      <c r="M227" s="159"/>
      <c r="N227" s="159"/>
      <c r="O227" s="159"/>
      <c r="P227" s="159"/>
      <c r="Q227" s="179"/>
      <c r="R227" s="159"/>
      <c r="S227" s="159"/>
      <c r="T227" s="159"/>
      <c r="U227" s="159"/>
      <c r="V227" s="159"/>
      <c r="W227" s="159"/>
      <c r="X227" s="159"/>
      <c r="Y227" s="159"/>
      <c r="Z227" s="159"/>
      <c r="AA227" s="159"/>
      <c r="AB227" s="159"/>
      <c r="AC227" s="159"/>
      <c r="AD227" s="159"/>
      <c r="AE227" s="159"/>
      <c r="AF227" s="159"/>
      <c r="AG227" s="159"/>
    </row>
    <row r="228" spans="1:33" ht="13.5">
      <c r="A228" s="177"/>
      <c r="B228" s="178"/>
      <c r="C228" s="179"/>
      <c r="D228" s="159"/>
      <c r="E228" s="159"/>
      <c r="F228" s="159"/>
      <c r="G228" s="179"/>
      <c r="H228" s="159"/>
      <c r="I228" s="159"/>
      <c r="J228" s="182"/>
      <c r="K228" s="182"/>
      <c r="L228" s="159"/>
      <c r="M228" s="159"/>
      <c r="N228" s="159"/>
      <c r="O228" s="159"/>
      <c r="P228" s="159"/>
      <c r="Q228" s="179"/>
      <c r="R228" s="159"/>
      <c r="S228" s="159"/>
      <c r="T228" s="159"/>
      <c r="U228" s="159"/>
      <c r="V228" s="159"/>
      <c r="W228" s="159"/>
      <c r="X228" s="159"/>
      <c r="Y228" s="159"/>
      <c r="Z228" s="159"/>
      <c r="AA228" s="159"/>
      <c r="AB228" s="159"/>
      <c r="AC228" s="159"/>
      <c r="AD228" s="159"/>
      <c r="AE228" s="159"/>
      <c r="AF228" s="159"/>
      <c r="AG228" s="159"/>
    </row>
    <row r="229" spans="1:33" ht="13.5">
      <c r="A229" s="177"/>
      <c r="B229" s="178"/>
      <c r="C229" s="179"/>
      <c r="D229" s="159"/>
      <c r="E229" s="159"/>
      <c r="F229" s="159"/>
      <c r="G229" s="179"/>
      <c r="H229" s="159"/>
      <c r="I229" s="159"/>
      <c r="J229" s="182"/>
      <c r="K229" s="182"/>
      <c r="L229" s="159"/>
      <c r="M229" s="159"/>
      <c r="N229" s="159"/>
      <c r="O229" s="159"/>
      <c r="P229" s="159"/>
      <c r="Q229" s="179"/>
      <c r="R229" s="159"/>
      <c r="S229" s="159"/>
      <c r="T229" s="159"/>
      <c r="U229" s="159"/>
      <c r="V229" s="159"/>
      <c r="W229" s="159"/>
      <c r="X229" s="159"/>
      <c r="Y229" s="159"/>
      <c r="Z229" s="159"/>
      <c r="AA229" s="159"/>
      <c r="AB229" s="159"/>
      <c r="AC229" s="159"/>
      <c r="AD229" s="159"/>
      <c r="AE229" s="159"/>
      <c r="AF229" s="159"/>
      <c r="AG229" s="159"/>
    </row>
    <row r="230" spans="1:33" ht="13.5">
      <c r="A230" s="177"/>
      <c r="B230" s="178"/>
      <c r="C230" s="179"/>
      <c r="D230" s="159"/>
      <c r="E230" s="159"/>
      <c r="F230" s="159"/>
      <c r="G230" s="179"/>
      <c r="H230" s="159"/>
      <c r="I230" s="159"/>
      <c r="J230" s="182"/>
      <c r="K230" s="182"/>
      <c r="L230" s="159"/>
      <c r="M230" s="159"/>
      <c r="N230" s="159"/>
      <c r="O230" s="159"/>
      <c r="P230" s="159"/>
      <c r="Q230" s="179"/>
      <c r="R230" s="159"/>
      <c r="S230" s="159"/>
      <c r="T230" s="159"/>
      <c r="U230" s="159"/>
      <c r="V230" s="159"/>
      <c r="W230" s="159"/>
      <c r="X230" s="159"/>
      <c r="Y230" s="159"/>
      <c r="Z230" s="159"/>
      <c r="AA230" s="159"/>
      <c r="AB230" s="159"/>
      <c r="AC230" s="159"/>
      <c r="AD230" s="159"/>
      <c r="AE230" s="159"/>
      <c r="AF230" s="159"/>
      <c r="AG230" s="159"/>
    </row>
    <row r="231" spans="1:33" ht="13.5">
      <c r="A231" s="177"/>
      <c r="B231" s="178"/>
      <c r="C231" s="179"/>
      <c r="D231" s="159"/>
      <c r="E231" s="159"/>
      <c r="F231" s="159"/>
      <c r="G231" s="179"/>
      <c r="H231" s="159"/>
      <c r="I231" s="159"/>
      <c r="J231" s="182"/>
      <c r="K231" s="182"/>
      <c r="L231" s="159"/>
      <c r="M231" s="159"/>
      <c r="N231" s="159"/>
      <c r="O231" s="159"/>
      <c r="P231" s="159"/>
      <c r="Q231" s="179"/>
      <c r="R231" s="159"/>
      <c r="S231" s="159"/>
      <c r="T231" s="159"/>
      <c r="U231" s="159"/>
      <c r="V231" s="159"/>
      <c r="W231" s="159"/>
      <c r="X231" s="159"/>
      <c r="Y231" s="159"/>
      <c r="Z231" s="159"/>
      <c r="AA231" s="159"/>
      <c r="AB231" s="159"/>
      <c r="AC231" s="159"/>
      <c r="AD231" s="159"/>
      <c r="AE231" s="159"/>
      <c r="AF231" s="159"/>
      <c r="AG231" s="159"/>
    </row>
    <row r="232" spans="1:33" ht="13.5">
      <c r="A232" s="177"/>
      <c r="B232" s="178"/>
      <c r="C232" s="179"/>
      <c r="D232" s="159"/>
      <c r="E232" s="159"/>
      <c r="F232" s="159"/>
      <c r="G232" s="179"/>
      <c r="H232" s="159"/>
      <c r="I232" s="159"/>
      <c r="J232" s="182"/>
      <c r="K232" s="182"/>
      <c r="L232" s="159"/>
      <c r="M232" s="159"/>
      <c r="N232" s="159"/>
      <c r="O232" s="159"/>
      <c r="P232" s="159"/>
      <c r="Q232" s="179"/>
      <c r="R232" s="159"/>
      <c r="S232" s="159"/>
      <c r="T232" s="159"/>
      <c r="U232" s="159"/>
      <c r="V232" s="159"/>
      <c r="W232" s="159"/>
      <c r="X232" s="159"/>
      <c r="Y232" s="159"/>
      <c r="Z232" s="159"/>
      <c r="AA232" s="159"/>
      <c r="AB232" s="159"/>
      <c r="AC232" s="159"/>
      <c r="AD232" s="159"/>
      <c r="AE232" s="159"/>
      <c r="AF232" s="159"/>
      <c r="AG232" s="159"/>
    </row>
    <row r="233" spans="1:33" ht="13.5">
      <c r="A233" s="177"/>
      <c r="B233" s="178"/>
      <c r="C233" s="179"/>
      <c r="D233" s="159"/>
      <c r="E233" s="159"/>
      <c r="F233" s="159"/>
      <c r="G233" s="179"/>
      <c r="H233" s="159"/>
      <c r="I233" s="159"/>
      <c r="J233" s="182"/>
      <c r="K233" s="182"/>
      <c r="L233" s="159"/>
      <c r="M233" s="159"/>
      <c r="N233" s="159"/>
      <c r="O233" s="159"/>
      <c r="P233" s="159"/>
      <c r="Q233" s="179"/>
      <c r="R233" s="159"/>
      <c r="S233" s="159"/>
      <c r="T233" s="159"/>
      <c r="U233" s="159"/>
      <c r="V233" s="159"/>
      <c r="W233" s="159"/>
      <c r="X233" s="159"/>
      <c r="Y233" s="159"/>
      <c r="Z233" s="159"/>
      <c r="AA233" s="159"/>
      <c r="AB233" s="159"/>
      <c r="AC233" s="159"/>
      <c r="AD233" s="159"/>
      <c r="AE233" s="159"/>
      <c r="AF233" s="159"/>
      <c r="AG233" s="159"/>
    </row>
    <row r="234" spans="1:33" ht="13.5">
      <c r="A234" s="177"/>
      <c r="B234" s="178"/>
      <c r="C234" s="179"/>
      <c r="D234" s="159"/>
      <c r="E234" s="159"/>
      <c r="F234" s="159"/>
      <c r="G234" s="179"/>
      <c r="H234" s="159"/>
      <c r="I234" s="159"/>
      <c r="J234" s="182"/>
      <c r="K234" s="182"/>
      <c r="L234" s="159"/>
      <c r="M234" s="159"/>
      <c r="N234" s="159"/>
      <c r="O234" s="159"/>
      <c r="P234" s="159"/>
      <c r="Q234" s="179"/>
      <c r="R234" s="159"/>
      <c r="S234" s="159"/>
      <c r="T234" s="159"/>
      <c r="U234" s="159"/>
      <c r="V234" s="159"/>
      <c r="W234" s="159"/>
      <c r="X234" s="159"/>
      <c r="Y234" s="159"/>
      <c r="Z234" s="159"/>
      <c r="AA234" s="159"/>
      <c r="AB234" s="159"/>
      <c r="AC234" s="159"/>
      <c r="AD234" s="159"/>
      <c r="AE234" s="159"/>
      <c r="AF234" s="159"/>
      <c r="AG234" s="159"/>
    </row>
    <row r="235" spans="1:33" ht="13.5">
      <c r="A235" s="177"/>
      <c r="B235" s="178"/>
      <c r="C235" s="179"/>
      <c r="D235" s="159"/>
      <c r="E235" s="159"/>
      <c r="F235" s="159"/>
      <c r="G235" s="179"/>
      <c r="H235" s="159"/>
      <c r="I235" s="159"/>
      <c r="J235" s="182"/>
      <c r="K235" s="182"/>
      <c r="L235" s="159"/>
      <c r="M235" s="159"/>
      <c r="N235" s="159"/>
      <c r="O235" s="159"/>
      <c r="P235" s="159"/>
      <c r="Q235" s="179"/>
      <c r="R235" s="159"/>
      <c r="S235" s="159"/>
      <c r="T235" s="159"/>
      <c r="U235" s="159"/>
      <c r="V235" s="159"/>
      <c r="W235" s="159"/>
      <c r="X235" s="159"/>
      <c r="Y235" s="159"/>
      <c r="Z235" s="159"/>
      <c r="AA235" s="159"/>
      <c r="AB235" s="159"/>
      <c r="AC235" s="159"/>
      <c r="AD235" s="159"/>
      <c r="AE235" s="159"/>
      <c r="AF235" s="159"/>
      <c r="AG235" s="159"/>
    </row>
    <row r="236" spans="1:33" ht="13.5">
      <c r="A236" s="177"/>
      <c r="B236" s="178"/>
      <c r="C236" s="179"/>
      <c r="D236" s="159"/>
      <c r="E236" s="159"/>
      <c r="F236" s="159"/>
      <c r="G236" s="179"/>
      <c r="H236" s="159"/>
      <c r="I236" s="159"/>
      <c r="J236" s="182"/>
      <c r="K236" s="182"/>
      <c r="L236" s="159"/>
      <c r="M236" s="159"/>
      <c r="N236" s="159"/>
      <c r="O236" s="159"/>
      <c r="P236" s="159"/>
      <c r="Q236" s="179"/>
      <c r="R236" s="159"/>
      <c r="S236" s="159"/>
      <c r="T236" s="159"/>
      <c r="U236" s="159"/>
      <c r="V236" s="159"/>
      <c r="W236" s="159"/>
      <c r="X236" s="159"/>
      <c r="Y236" s="159"/>
      <c r="Z236" s="159"/>
      <c r="AA236" s="159"/>
      <c r="AB236" s="159"/>
      <c r="AC236" s="159"/>
      <c r="AD236" s="159"/>
      <c r="AE236" s="159"/>
      <c r="AF236" s="159"/>
      <c r="AG236" s="159"/>
    </row>
    <row r="237" spans="1:33" ht="13.5">
      <c r="A237" s="177"/>
      <c r="B237" s="178"/>
      <c r="C237" s="179"/>
      <c r="D237" s="159"/>
      <c r="E237" s="159"/>
      <c r="F237" s="159"/>
      <c r="G237" s="179"/>
      <c r="H237" s="159"/>
      <c r="I237" s="159"/>
      <c r="J237" s="182"/>
      <c r="K237" s="182"/>
      <c r="L237" s="159"/>
      <c r="M237" s="159"/>
      <c r="N237" s="159"/>
      <c r="O237" s="159"/>
      <c r="P237" s="159"/>
      <c r="Q237" s="179"/>
      <c r="R237" s="159"/>
      <c r="S237" s="159"/>
      <c r="T237" s="159"/>
      <c r="U237" s="159"/>
      <c r="V237" s="159"/>
      <c r="W237" s="159"/>
      <c r="X237" s="159"/>
      <c r="Y237" s="159"/>
      <c r="Z237" s="159"/>
      <c r="AA237" s="159"/>
      <c r="AB237" s="159"/>
      <c r="AC237" s="159"/>
      <c r="AD237" s="159"/>
      <c r="AE237" s="159"/>
      <c r="AF237" s="159"/>
      <c r="AG237" s="159"/>
    </row>
    <row r="238" spans="1:33" ht="13.5">
      <c r="A238" s="177"/>
      <c r="B238" s="178"/>
      <c r="C238" s="179"/>
      <c r="D238" s="159"/>
      <c r="E238" s="159"/>
      <c r="F238" s="159"/>
      <c r="G238" s="179"/>
      <c r="H238" s="159"/>
      <c r="I238" s="159"/>
      <c r="J238" s="182"/>
      <c r="K238" s="182"/>
      <c r="L238" s="159"/>
      <c r="M238" s="159"/>
      <c r="N238" s="159"/>
      <c r="O238" s="159"/>
      <c r="P238" s="159"/>
      <c r="Q238" s="179"/>
      <c r="R238" s="159"/>
      <c r="S238" s="159"/>
      <c r="T238" s="159"/>
      <c r="U238" s="159"/>
      <c r="V238" s="159"/>
      <c r="W238" s="159"/>
      <c r="X238" s="159"/>
      <c r="Y238" s="159"/>
      <c r="Z238" s="159"/>
      <c r="AA238" s="159"/>
      <c r="AB238" s="159"/>
      <c r="AC238" s="159"/>
      <c r="AD238" s="159"/>
      <c r="AE238" s="159"/>
      <c r="AF238" s="159"/>
      <c r="AG238" s="159"/>
    </row>
    <row r="239" spans="1:33" ht="13.5">
      <c r="A239" s="177"/>
      <c r="B239" s="178"/>
      <c r="C239" s="179"/>
      <c r="D239" s="159"/>
      <c r="E239" s="159"/>
      <c r="F239" s="159"/>
      <c r="G239" s="179"/>
      <c r="H239" s="159"/>
      <c r="I239" s="159"/>
      <c r="J239" s="182"/>
      <c r="K239" s="182"/>
      <c r="L239" s="159"/>
      <c r="M239" s="159"/>
      <c r="N239" s="159"/>
      <c r="O239" s="159"/>
      <c r="P239" s="159"/>
      <c r="Q239" s="179"/>
      <c r="R239" s="159"/>
      <c r="S239" s="159"/>
      <c r="T239" s="159"/>
      <c r="U239" s="159"/>
      <c r="V239" s="159"/>
      <c r="W239" s="159"/>
      <c r="X239" s="159"/>
      <c r="Y239" s="159"/>
      <c r="Z239" s="159"/>
      <c r="AA239" s="159"/>
      <c r="AB239" s="159"/>
      <c r="AC239" s="159"/>
      <c r="AD239" s="159"/>
      <c r="AE239" s="159"/>
      <c r="AF239" s="159"/>
      <c r="AG239" s="159"/>
    </row>
    <row r="240" spans="1:33" ht="13.5">
      <c r="A240" s="177"/>
      <c r="B240" s="178"/>
      <c r="C240" s="179"/>
      <c r="D240" s="159"/>
      <c r="E240" s="159"/>
      <c r="F240" s="159"/>
      <c r="G240" s="179"/>
      <c r="H240" s="159"/>
      <c r="I240" s="159"/>
      <c r="J240" s="182"/>
      <c r="K240" s="182"/>
      <c r="L240" s="159"/>
      <c r="M240" s="159"/>
      <c r="N240" s="159"/>
      <c r="O240" s="159"/>
      <c r="P240" s="159"/>
      <c r="Q240" s="179"/>
      <c r="R240" s="159"/>
      <c r="S240" s="159"/>
      <c r="T240" s="159"/>
      <c r="U240" s="159"/>
      <c r="V240" s="159"/>
      <c r="W240" s="159"/>
      <c r="X240" s="159"/>
      <c r="Y240" s="159"/>
      <c r="Z240" s="159"/>
      <c r="AA240" s="159"/>
      <c r="AB240" s="159"/>
      <c r="AC240" s="159"/>
      <c r="AD240" s="159"/>
      <c r="AE240" s="159"/>
      <c r="AF240" s="159"/>
      <c r="AG240" s="159"/>
    </row>
    <row r="241" spans="1:33" ht="13.5">
      <c r="A241" s="177"/>
      <c r="B241" s="178"/>
      <c r="C241" s="179"/>
      <c r="D241" s="159"/>
      <c r="E241" s="159"/>
      <c r="F241" s="159"/>
      <c r="G241" s="179"/>
      <c r="H241" s="159"/>
      <c r="I241" s="159"/>
      <c r="J241" s="182"/>
      <c r="K241" s="182"/>
      <c r="L241" s="159"/>
      <c r="M241" s="159"/>
      <c r="N241" s="159"/>
      <c r="O241" s="159"/>
      <c r="P241" s="159"/>
      <c r="Q241" s="179"/>
      <c r="R241" s="159"/>
      <c r="S241" s="159"/>
      <c r="T241" s="159"/>
      <c r="U241" s="159"/>
      <c r="V241" s="159"/>
      <c r="W241" s="159"/>
      <c r="X241" s="159"/>
      <c r="Y241" s="159"/>
      <c r="Z241" s="159"/>
      <c r="AA241" s="159"/>
      <c r="AB241" s="159"/>
      <c r="AC241" s="159"/>
      <c r="AD241" s="159"/>
      <c r="AE241" s="159"/>
      <c r="AF241" s="159"/>
      <c r="AG241" s="159"/>
    </row>
    <row r="242" spans="1:33" ht="13.5">
      <c r="A242" s="177"/>
      <c r="B242" s="178"/>
      <c r="C242" s="179"/>
      <c r="D242" s="159"/>
      <c r="E242" s="159"/>
      <c r="F242" s="159"/>
      <c r="G242" s="179"/>
      <c r="H242" s="159"/>
      <c r="I242" s="159"/>
      <c r="J242" s="182"/>
      <c r="K242" s="182"/>
      <c r="L242" s="159"/>
      <c r="M242" s="159"/>
      <c r="N242" s="159"/>
      <c r="O242" s="159"/>
      <c r="P242" s="159"/>
      <c r="Q242" s="179"/>
      <c r="R242" s="159"/>
      <c r="S242" s="159"/>
      <c r="T242" s="159"/>
      <c r="U242" s="159"/>
      <c r="V242" s="159"/>
      <c r="W242" s="159"/>
      <c r="X242" s="159"/>
      <c r="Y242" s="159"/>
      <c r="Z242" s="159"/>
      <c r="AA242" s="159"/>
      <c r="AB242" s="159"/>
      <c r="AC242" s="159"/>
      <c r="AD242" s="159"/>
      <c r="AE242" s="159"/>
      <c r="AF242" s="159"/>
      <c r="AG242" s="159"/>
    </row>
    <row r="243" spans="1:33" ht="13.5">
      <c r="A243" s="177"/>
      <c r="B243" s="178"/>
      <c r="C243" s="179"/>
      <c r="D243" s="159"/>
      <c r="E243" s="159"/>
      <c r="F243" s="159"/>
      <c r="G243" s="179"/>
      <c r="H243" s="159"/>
      <c r="I243" s="159"/>
      <c r="J243" s="182"/>
      <c r="K243" s="182"/>
      <c r="L243" s="159"/>
      <c r="M243" s="159"/>
      <c r="N243" s="159"/>
      <c r="O243" s="159"/>
      <c r="P243" s="159"/>
      <c r="Q243" s="179"/>
      <c r="R243" s="159"/>
      <c r="S243" s="159"/>
      <c r="T243" s="159"/>
      <c r="U243" s="159"/>
      <c r="V243" s="159"/>
      <c r="W243" s="159"/>
      <c r="X243" s="159"/>
      <c r="Y243" s="159"/>
      <c r="Z243" s="159"/>
      <c r="AA243" s="159"/>
      <c r="AB243" s="159"/>
      <c r="AC243" s="159"/>
      <c r="AD243" s="159"/>
      <c r="AE243" s="159"/>
      <c r="AF243" s="159"/>
      <c r="AG243" s="159"/>
    </row>
    <row r="244" spans="1:33" ht="13.5">
      <c r="A244" s="177"/>
      <c r="B244" s="178"/>
      <c r="C244" s="179"/>
      <c r="D244" s="159"/>
      <c r="E244" s="159"/>
      <c r="F244" s="159"/>
      <c r="G244" s="179"/>
      <c r="H244" s="159"/>
      <c r="I244" s="159"/>
      <c r="J244" s="182"/>
      <c r="K244" s="182"/>
      <c r="L244" s="159"/>
      <c r="M244" s="159"/>
      <c r="N244" s="159"/>
      <c r="O244" s="159"/>
      <c r="P244" s="159"/>
      <c r="Q244" s="179"/>
      <c r="R244" s="159"/>
      <c r="S244" s="159"/>
      <c r="T244" s="159"/>
      <c r="U244" s="159"/>
      <c r="V244" s="159"/>
      <c r="W244" s="159"/>
      <c r="X244" s="159"/>
      <c r="Y244" s="159"/>
      <c r="Z244" s="159"/>
      <c r="AA244" s="159"/>
      <c r="AB244" s="159"/>
      <c r="AC244" s="159"/>
      <c r="AD244" s="159"/>
      <c r="AE244" s="159"/>
      <c r="AF244" s="159"/>
      <c r="AG244" s="159"/>
    </row>
    <row r="245" spans="1:33" ht="13.5">
      <c r="A245" s="177"/>
      <c r="B245" s="178"/>
      <c r="C245" s="179"/>
      <c r="D245" s="159"/>
      <c r="E245" s="159"/>
      <c r="F245" s="159"/>
      <c r="G245" s="179"/>
      <c r="H245" s="159"/>
      <c r="I245" s="159"/>
      <c r="J245" s="182"/>
      <c r="K245" s="182"/>
      <c r="L245" s="159"/>
      <c r="M245" s="159"/>
      <c r="N245" s="159"/>
      <c r="O245" s="159"/>
      <c r="P245" s="159"/>
      <c r="Q245" s="179"/>
      <c r="R245" s="159"/>
      <c r="S245" s="159"/>
      <c r="T245" s="159"/>
      <c r="U245" s="159"/>
      <c r="V245" s="159"/>
      <c r="W245" s="159"/>
      <c r="X245" s="159"/>
      <c r="Y245" s="159"/>
      <c r="Z245" s="159"/>
      <c r="AA245" s="159"/>
      <c r="AB245" s="159"/>
      <c r="AC245" s="159"/>
      <c r="AD245" s="159"/>
      <c r="AE245" s="159"/>
      <c r="AF245" s="159"/>
      <c r="AG245" s="159"/>
    </row>
    <row r="246" spans="1:33" ht="13.5">
      <c r="A246" s="177"/>
      <c r="B246" s="178"/>
      <c r="C246" s="179"/>
      <c r="D246" s="159"/>
      <c r="E246" s="159"/>
      <c r="F246" s="159"/>
      <c r="G246" s="179"/>
      <c r="H246" s="159"/>
      <c r="I246" s="159"/>
      <c r="J246" s="182"/>
      <c r="K246" s="182"/>
      <c r="L246" s="159"/>
      <c r="M246" s="159"/>
      <c r="N246" s="159"/>
      <c r="O246" s="159"/>
      <c r="P246" s="159"/>
      <c r="Q246" s="179"/>
      <c r="R246" s="159"/>
      <c r="S246" s="159"/>
      <c r="T246" s="159"/>
      <c r="U246" s="159"/>
      <c r="V246" s="159"/>
      <c r="W246" s="159"/>
      <c r="X246" s="159"/>
      <c r="Y246" s="159"/>
      <c r="Z246" s="159"/>
      <c r="AA246" s="159"/>
      <c r="AB246" s="159"/>
      <c r="AC246" s="159"/>
      <c r="AD246" s="159"/>
      <c r="AE246" s="159"/>
      <c r="AF246" s="159"/>
      <c r="AG246" s="159"/>
    </row>
    <row r="247" spans="1:33" ht="13.5">
      <c r="A247" s="177"/>
      <c r="B247" s="178"/>
      <c r="C247" s="179"/>
      <c r="D247" s="159"/>
      <c r="E247" s="159"/>
      <c r="F247" s="159"/>
      <c r="G247" s="179"/>
      <c r="H247" s="159"/>
      <c r="I247" s="159"/>
      <c r="J247" s="182"/>
      <c r="K247" s="182"/>
      <c r="L247" s="159"/>
      <c r="M247" s="159"/>
      <c r="N247" s="159"/>
      <c r="O247" s="159"/>
      <c r="P247" s="159"/>
      <c r="Q247" s="179"/>
      <c r="R247" s="159"/>
      <c r="S247" s="159"/>
      <c r="T247" s="159"/>
      <c r="U247" s="159"/>
      <c r="V247" s="159"/>
      <c r="W247" s="159"/>
      <c r="X247" s="159"/>
      <c r="Y247" s="159"/>
      <c r="Z247" s="159"/>
      <c r="AA247" s="159"/>
      <c r="AB247" s="159"/>
      <c r="AC247" s="159"/>
      <c r="AD247" s="159"/>
      <c r="AE247" s="159"/>
      <c r="AF247" s="159"/>
      <c r="AG247" s="159"/>
    </row>
    <row r="248" spans="1:33" ht="13.5">
      <c r="A248" s="177"/>
      <c r="B248" s="178"/>
      <c r="C248" s="179"/>
      <c r="D248" s="159"/>
      <c r="E248" s="159"/>
      <c r="F248" s="159"/>
      <c r="G248" s="179"/>
      <c r="H248" s="159"/>
      <c r="I248" s="159"/>
      <c r="J248" s="182"/>
      <c r="K248" s="182"/>
      <c r="L248" s="159"/>
      <c r="M248" s="159"/>
      <c r="N248" s="159"/>
      <c r="O248" s="159"/>
      <c r="P248" s="159"/>
      <c r="Q248" s="179"/>
      <c r="R248" s="159"/>
      <c r="S248" s="159"/>
      <c r="T248" s="159"/>
      <c r="U248" s="159"/>
      <c r="V248" s="159"/>
      <c r="W248" s="159"/>
      <c r="X248" s="159"/>
      <c r="Y248" s="159"/>
      <c r="Z248" s="159"/>
      <c r="AA248" s="159"/>
      <c r="AB248" s="159"/>
      <c r="AC248" s="159"/>
      <c r="AD248" s="159"/>
      <c r="AE248" s="159"/>
      <c r="AF248" s="159"/>
      <c r="AG248" s="159"/>
    </row>
    <row r="249" spans="1:33" ht="13.5">
      <c r="A249" s="177"/>
      <c r="B249" s="178"/>
      <c r="C249" s="179"/>
      <c r="D249" s="159"/>
      <c r="E249" s="159"/>
      <c r="F249" s="159"/>
      <c r="G249" s="179"/>
      <c r="H249" s="159"/>
      <c r="I249" s="159"/>
      <c r="J249" s="182"/>
      <c r="K249" s="182"/>
      <c r="L249" s="159"/>
      <c r="M249" s="159"/>
      <c r="N249" s="159"/>
      <c r="O249" s="159"/>
      <c r="P249" s="159"/>
      <c r="Q249" s="179"/>
      <c r="R249" s="159"/>
      <c r="S249" s="159"/>
      <c r="T249" s="159"/>
      <c r="U249" s="159"/>
      <c r="V249" s="159"/>
      <c r="W249" s="159"/>
      <c r="X249" s="159"/>
      <c r="Y249" s="159"/>
      <c r="Z249" s="159"/>
      <c r="AA249" s="159"/>
      <c r="AB249" s="159"/>
      <c r="AC249" s="159"/>
      <c r="AD249" s="159"/>
      <c r="AE249" s="159"/>
      <c r="AF249" s="159"/>
      <c r="AG249" s="159"/>
    </row>
    <row r="250" spans="1:33" ht="13.5">
      <c r="A250" s="177"/>
      <c r="B250" s="178"/>
      <c r="C250" s="179"/>
      <c r="D250" s="159"/>
      <c r="E250" s="159"/>
      <c r="F250" s="159"/>
      <c r="G250" s="179"/>
      <c r="H250" s="159"/>
      <c r="I250" s="159"/>
      <c r="J250" s="182"/>
      <c r="K250" s="182"/>
      <c r="L250" s="159"/>
      <c r="M250" s="159"/>
      <c r="N250" s="159"/>
      <c r="O250" s="159"/>
      <c r="P250" s="159"/>
      <c r="Q250" s="179"/>
      <c r="R250" s="159"/>
      <c r="S250" s="159"/>
      <c r="T250" s="159"/>
      <c r="U250" s="159"/>
      <c r="V250" s="159"/>
      <c r="W250" s="159"/>
      <c r="X250" s="159"/>
      <c r="Y250" s="159"/>
      <c r="Z250" s="159"/>
      <c r="AA250" s="159"/>
      <c r="AB250" s="159"/>
      <c r="AC250" s="159"/>
      <c r="AD250" s="159"/>
      <c r="AE250" s="159"/>
      <c r="AF250" s="159"/>
      <c r="AG250" s="159"/>
    </row>
    <row r="251" spans="1:33" ht="13.5">
      <c r="A251" s="177"/>
      <c r="B251" s="178"/>
      <c r="C251" s="179"/>
      <c r="D251" s="159"/>
      <c r="E251" s="159"/>
      <c r="F251" s="159"/>
      <c r="G251" s="179"/>
      <c r="H251" s="159"/>
      <c r="I251" s="159"/>
      <c r="J251" s="182"/>
      <c r="K251" s="182"/>
      <c r="L251" s="159"/>
      <c r="M251" s="159"/>
      <c r="N251" s="159"/>
      <c r="O251" s="159"/>
      <c r="P251" s="159"/>
      <c r="Q251" s="179"/>
      <c r="R251" s="159"/>
      <c r="S251" s="159"/>
      <c r="T251" s="159"/>
      <c r="U251" s="159"/>
      <c r="V251" s="159"/>
      <c r="W251" s="159"/>
      <c r="X251" s="159"/>
      <c r="Y251" s="159"/>
      <c r="Z251" s="159"/>
      <c r="AA251" s="159"/>
      <c r="AB251" s="159"/>
      <c r="AC251" s="159"/>
      <c r="AD251" s="159"/>
      <c r="AE251" s="159"/>
      <c r="AF251" s="159"/>
      <c r="AG251" s="159"/>
    </row>
    <row r="252" spans="1:33" ht="13.5">
      <c r="A252" s="177"/>
      <c r="B252" s="178"/>
      <c r="C252" s="179"/>
      <c r="D252" s="159"/>
      <c r="E252" s="159"/>
      <c r="F252" s="159"/>
      <c r="G252" s="179"/>
      <c r="H252" s="159"/>
      <c r="I252" s="159"/>
      <c r="J252" s="182"/>
      <c r="K252" s="182"/>
      <c r="L252" s="159"/>
      <c r="M252" s="159"/>
      <c r="N252" s="159"/>
      <c r="O252" s="159"/>
      <c r="P252" s="159"/>
      <c r="Q252" s="179"/>
      <c r="R252" s="159"/>
      <c r="S252" s="159"/>
      <c r="T252" s="159"/>
      <c r="U252" s="159"/>
      <c r="V252" s="159"/>
      <c r="W252" s="159"/>
      <c r="X252" s="159"/>
      <c r="Y252" s="159"/>
      <c r="Z252" s="159"/>
      <c r="AA252" s="159"/>
      <c r="AB252" s="159"/>
      <c r="AC252" s="159"/>
      <c r="AD252" s="159"/>
      <c r="AE252" s="159"/>
      <c r="AF252" s="159"/>
      <c r="AG252" s="159"/>
    </row>
    <row r="253" spans="1:33" ht="13.5">
      <c r="A253" s="177"/>
      <c r="B253" s="178"/>
      <c r="C253" s="179"/>
      <c r="D253" s="159"/>
      <c r="E253" s="159"/>
      <c r="F253" s="159"/>
      <c r="G253" s="179"/>
      <c r="H253" s="159"/>
      <c r="I253" s="159"/>
      <c r="J253" s="182"/>
      <c r="K253" s="182"/>
      <c r="L253" s="159"/>
      <c r="M253" s="159"/>
      <c r="N253" s="159"/>
      <c r="O253" s="159"/>
      <c r="P253" s="159"/>
      <c r="Q253" s="179"/>
      <c r="R253" s="159"/>
      <c r="S253" s="159"/>
      <c r="T253" s="159"/>
      <c r="U253" s="159"/>
      <c r="V253" s="159"/>
      <c r="W253" s="159"/>
      <c r="X253" s="159"/>
      <c r="Y253" s="159"/>
      <c r="Z253" s="159"/>
      <c r="AA253" s="159"/>
      <c r="AB253" s="159"/>
      <c r="AC253" s="159"/>
      <c r="AD253" s="159"/>
      <c r="AE253" s="159"/>
      <c r="AF253" s="159"/>
      <c r="AG253" s="159"/>
    </row>
    <row r="254" spans="1:33" ht="13.5">
      <c r="A254" s="177"/>
      <c r="B254" s="178"/>
      <c r="C254" s="179"/>
      <c r="D254" s="159"/>
      <c r="E254" s="159"/>
      <c r="F254" s="159"/>
      <c r="G254" s="179"/>
      <c r="H254" s="159"/>
      <c r="I254" s="159"/>
      <c r="J254" s="182"/>
      <c r="K254" s="182"/>
      <c r="L254" s="159"/>
      <c r="M254" s="159"/>
      <c r="N254" s="159"/>
      <c r="O254" s="159"/>
      <c r="P254" s="159"/>
      <c r="Q254" s="179"/>
      <c r="R254" s="159"/>
      <c r="S254" s="159"/>
      <c r="T254" s="159"/>
      <c r="U254" s="159"/>
      <c r="V254" s="159"/>
      <c r="W254" s="159"/>
      <c r="X254" s="159"/>
      <c r="Y254" s="159"/>
      <c r="Z254" s="159"/>
      <c r="AA254" s="159"/>
      <c r="AB254" s="159"/>
      <c r="AC254" s="159"/>
      <c r="AD254" s="159"/>
      <c r="AE254" s="159"/>
      <c r="AF254" s="159"/>
      <c r="AG254" s="159"/>
    </row>
    <row r="255" spans="1:33" ht="13.5">
      <c r="A255" s="177"/>
      <c r="B255" s="178"/>
      <c r="C255" s="179"/>
      <c r="D255" s="159"/>
      <c r="E255" s="159"/>
      <c r="F255" s="159"/>
      <c r="G255" s="179"/>
      <c r="H255" s="159"/>
      <c r="I255" s="159"/>
      <c r="J255" s="182"/>
      <c r="K255" s="182"/>
      <c r="L255" s="159"/>
      <c r="M255" s="159"/>
      <c r="N255" s="159"/>
      <c r="O255" s="159"/>
      <c r="P255" s="159"/>
      <c r="Q255" s="179"/>
      <c r="R255" s="159"/>
      <c r="S255" s="159"/>
      <c r="T255" s="159"/>
      <c r="U255" s="159"/>
      <c r="V255" s="159"/>
      <c r="W255" s="159"/>
      <c r="X255" s="159"/>
      <c r="Y255" s="159"/>
      <c r="Z255" s="159"/>
      <c r="AA255" s="159"/>
      <c r="AB255" s="159"/>
      <c r="AC255" s="159"/>
      <c r="AD255" s="159"/>
      <c r="AE255" s="159"/>
      <c r="AF255" s="159"/>
      <c r="AG255" s="159"/>
    </row>
    <row r="256" spans="1:33" ht="13.5">
      <c r="A256" s="177"/>
      <c r="B256" s="178"/>
      <c r="C256" s="179"/>
      <c r="D256" s="159"/>
      <c r="E256" s="159"/>
      <c r="F256" s="159"/>
      <c r="G256" s="179"/>
      <c r="H256" s="159"/>
      <c r="I256" s="159"/>
      <c r="J256" s="182"/>
      <c r="K256" s="182"/>
      <c r="L256" s="159"/>
      <c r="M256" s="159"/>
      <c r="N256" s="159"/>
      <c r="O256" s="159"/>
      <c r="P256" s="159"/>
      <c r="Q256" s="179"/>
      <c r="R256" s="159"/>
      <c r="S256" s="159"/>
      <c r="T256" s="159"/>
      <c r="U256" s="159"/>
      <c r="V256" s="159"/>
      <c r="W256" s="159"/>
      <c r="X256" s="159"/>
      <c r="Y256" s="159"/>
      <c r="Z256" s="159"/>
      <c r="AA256" s="159"/>
      <c r="AB256" s="159"/>
      <c r="AC256" s="159"/>
      <c r="AD256" s="159"/>
      <c r="AE256" s="159"/>
      <c r="AF256" s="159"/>
      <c r="AG256" s="159"/>
    </row>
    <row r="257" spans="1:33" ht="13.5">
      <c r="A257" s="177"/>
      <c r="B257" s="178"/>
      <c r="C257" s="179"/>
      <c r="D257" s="159"/>
      <c r="E257" s="159"/>
      <c r="F257" s="159"/>
      <c r="G257" s="179"/>
      <c r="H257" s="159"/>
      <c r="I257" s="159"/>
      <c r="J257" s="182"/>
      <c r="K257" s="182"/>
      <c r="L257" s="159"/>
      <c r="M257" s="159"/>
      <c r="N257" s="159"/>
      <c r="O257" s="159"/>
      <c r="P257" s="159"/>
      <c r="Q257" s="179"/>
      <c r="R257" s="159"/>
      <c r="S257" s="159"/>
      <c r="T257" s="159"/>
      <c r="U257" s="159"/>
      <c r="V257" s="159"/>
      <c r="W257" s="159"/>
      <c r="X257" s="159"/>
      <c r="Y257" s="159"/>
      <c r="Z257" s="159"/>
      <c r="AA257" s="159"/>
      <c r="AB257" s="159"/>
      <c r="AC257" s="159"/>
      <c r="AD257" s="159"/>
      <c r="AE257" s="159"/>
      <c r="AF257" s="159"/>
      <c r="AG257" s="159"/>
    </row>
    <row r="258" spans="1:33" ht="13.5">
      <c r="A258" s="177"/>
      <c r="B258" s="178"/>
      <c r="C258" s="179"/>
      <c r="D258" s="159"/>
      <c r="E258" s="159"/>
      <c r="F258" s="159"/>
      <c r="G258" s="179"/>
      <c r="H258" s="159"/>
      <c r="I258" s="159"/>
      <c r="J258" s="182"/>
      <c r="K258" s="182"/>
      <c r="L258" s="159"/>
      <c r="M258" s="159"/>
      <c r="N258" s="159"/>
      <c r="O258" s="159"/>
      <c r="P258" s="159"/>
      <c r="Q258" s="179"/>
      <c r="R258" s="159"/>
      <c r="S258" s="159"/>
      <c r="T258" s="159"/>
      <c r="U258" s="159"/>
      <c r="V258" s="159"/>
      <c r="W258" s="159"/>
      <c r="X258" s="159"/>
      <c r="Y258" s="159"/>
      <c r="Z258" s="159"/>
      <c r="AA258" s="159"/>
      <c r="AB258" s="159"/>
      <c r="AC258" s="159"/>
      <c r="AD258" s="159"/>
      <c r="AE258" s="159"/>
      <c r="AF258" s="159"/>
      <c r="AG258" s="159"/>
    </row>
    <row r="259" spans="1:33" ht="13.5">
      <c r="A259" s="177"/>
      <c r="B259" s="178"/>
      <c r="C259" s="179"/>
      <c r="D259" s="159"/>
      <c r="E259" s="159"/>
      <c r="F259" s="159"/>
      <c r="G259" s="179"/>
      <c r="H259" s="159"/>
      <c r="I259" s="159"/>
      <c r="J259" s="182"/>
      <c r="K259" s="182"/>
      <c r="L259" s="159"/>
      <c r="M259" s="159"/>
      <c r="N259" s="159"/>
      <c r="O259" s="159"/>
      <c r="P259" s="159"/>
      <c r="Q259" s="179"/>
      <c r="R259" s="159"/>
      <c r="S259" s="159"/>
      <c r="T259" s="159"/>
      <c r="U259" s="159"/>
      <c r="V259" s="159"/>
      <c r="W259" s="159"/>
      <c r="X259" s="159"/>
      <c r="Y259" s="159"/>
      <c r="Z259" s="159"/>
      <c r="AA259" s="159"/>
      <c r="AB259" s="159"/>
      <c r="AC259" s="159"/>
      <c r="AD259" s="159"/>
      <c r="AE259" s="159"/>
      <c r="AF259" s="159"/>
      <c r="AG259" s="159"/>
    </row>
    <row r="260" spans="1:33" ht="13.5">
      <c r="A260" s="177"/>
      <c r="B260" s="178"/>
      <c r="C260" s="179"/>
      <c r="D260" s="159"/>
      <c r="E260" s="159"/>
      <c r="F260" s="159"/>
      <c r="G260" s="179"/>
      <c r="H260" s="159"/>
      <c r="I260" s="159"/>
      <c r="J260" s="182"/>
      <c r="K260" s="182"/>
      <c r="L260" s="159"/>
      <c r="M260" s="159"/>
      <c r="N260" s="159"/>
      <c r="O260" s="159"/>
      <c r="P260" s="159"/>
      <c r="Q260" s="179"/>
      <c r="R260" s="159"/>
      <c r="S260" s="159"/>
      <c r="T260" s="159"/>
      <c r="U260" s="159"/>
      <c r="V260" s="159"/>
      <c r="W260" s="159"/>
      <c r="X260" s="159"/>
      <c r="Y260" s="159"/>
      <c r="Z260" s="159"/>
      <c r="AA260" s="159"/>
      <c r="AB260" s="159"/>
      <c r="AC260" s="159"/>
      <c r="AD260" s="159"/>
      <c r="AE260" s="159"/>
      <c r="AF260" s="159"/>
      <c r="AG260" s="159"/>
    </row>
    <row r="261" spans="1:33" ht="13.5">
      <c r="A261" s="177"/>
      <c r="B261" s="178"/>
      <c r="C261" s="179"/>
      <c r="D261" s="159"/>
      <c r="E261" s="159"/>
      <c r="F261" s="159"/>
      <c r="G261" s="179"/>
      <c r="H261" s="159"/>
      <c r="I261" s="159"/>
      <c r="J261" s="182"/>
      <c r="K261" s="182"/>
      <c r="L261" s="159"/>
      <c r="M261" s="159"/>
      <c r="N261" s="159"/>
      <c r="O261" s="159"/>
      <c r="P261" s="159"/>
      <c r="Q261" s="179"/>
      <c r="R261" s="159"/>
      <c r="S261" s="159"/>
      <c r="T261" s="159"/>
      <c r="U261" s="159"/>
      <c r="V261" s="159"/>
      <c r="W261" s="159"/>
      <c r="X261" s="159"/>
      <c r="Y261" s="159"/>
      <c r="Z261" s="159"/>
      <c r="AA261" s="159"/>
      <c r="AB261" s="159"/>
      <c r="AC261" s="159"/>
      <c r="AD261" s="159"/>
      <c r="AE261" s="159"/>
      <c r="AF261" s="159"/>
      <c r="AG261" s="159"/>
    </row>
    <row r="262" spans="1:33" ht="13.5">
      <c r="A262" s="177"/>
      <c r="B262" s="178"/>
      <c r="C262" s="179"/>
      <c r="D262" s="159"/>
      <c r="E262" s="159"/>
      <c r="F262" s="159"/>
      <c r="G262" s="179"/>
      <c r="H262" s="159"/>
      <c r="I262" s="159"/>
      <c r="J262" s="182"/>
      <c r="K262" s="182"/>
      <c r="L262" s="159"/>
      <c r="M262" s="159"/>
      <c r="N262" s="159"/>
      <c r="O262" s="159"/>
      <c r="P262" s="159"/>
      <c r="Q262" s="179"/>
      <c r="R262" s="159"/>
      <c r="S262" s="159"/>
      <c r="T262" s="159"/>
      <c r="U262" s="159"/>
      <c r="V262" s="159"/>
      <c r="W262" s="159"/>
      <c r="X262" s="159"/>
      <c r="Y262" s="159"/>
      <c r="Z262" s="159"/>
      <c r="AA262" s="159"/>
      <c r="AB262" s="159"/>
      <c r="AC262" s="159"/>
      <c r="AD262" s="159"/>
      <c r="AE262" s="159"/>
      <c r="AF262" s="159"/>
      <c r="AG262" s="159"/>
    </row>
    <row r="263" spans="1:33" ht="13.5">
      <c r="A263" s="177"/>
      <c r="B263" s="178"/>
      <c r="C263" s="179"/>
      <c r="D263" s="159"/>
      <c r="E263" s="159"/>
      <c r="F263" s="159"/>
      <c r="G263" s="179"/>
      <c r="H263" s="159"/>
      <c r="I263" s="159"/>
      <c r="J263" s="182"/>
      <c r="K263" s="182"/>
      <c r="L263" s="159"/>
      <c r="M263" s="159"/>
      <c r="N263" s="159"/>
      <c r="O263" s="159"/>
      <c r="P263" s="159"/>
      <c r="Q263" s="179"/>
      <c r="R263" s="159"/>
      <c r="S263" s="159"/>
      <c r="T263" s="159"/>
      <c r="U263" s="159"/>
      <c r="V263" s="159"/>
      <c r="W263" s="159"/>
      <c r="X263" s="159"/>
      <c r="Y263" s="159"/>
      <c r="Z263" s="159"/>
      <c r="AA263" s="159"/>
      <c r="AB263" s="159"/>
      <c r="AC263" s="159"/>
      <c r="AD263" s="159"/>
      <c r="AE263" s="159"/>
      <c r="AF263" s="159"/>
      <c r="AG263" s="159"/>
    </row>
    <row r="264" spans="1:33" ht="13.5">
      <c r="A264" s="177"/>
      <c r="B264" s="178"/>
      <c r="C264" s="179"/>
      <c r="D264" s="159"/>
      <c r="E264" s="159"/>
      <c r="F264" s="159"/>
      <c r="G264" s="179"/>
      <c r="H264" s="159"/>
      <c r="I264" s="159"/>
      <c r="J264" s="182"/>
      <c r="K264" s="182"/>
      <c r="L264" s="159"/>
      <c r="M264" s="159"/>
      <c r="N264" s="159"/>
      <c r="O264" s="159"/>
      <c r="P264" s="159"/>
      <c r="Q264" s="179"/>
      <c r="R264" s="159"/>
      <c r="S264" s="159"/>
      <c r="T264" s="159"/>
      <c r="U264" s="159"/>
      <c r="V264" s="159"/>
      <c r="W264" s="159"/>
      <c r="X264" s="159"/>
      <c r="Y264" s="159"/>
      <c r="Z264" s="159"/>
      <c r="AA264" s="159"/>
      <c r="AB264" s="159"/>
      <c r="AC264" s="159"/>
      <c r="AD264" s="159"/>
      <c r="AE264" s="159"/>
      <c r="AF264" s="159"/>
      <c r="AG264" s="159"/>
    </row>
    <row r="265" spans="1:33" ht="13.5">
      <c r="A265" s="177"/>
      <c r="B265" s="178"/>
      <c r="C265" s="179"/>
      <c r="D265" s="159"/>
      <c r="E265" s="159"/>
      <c r="F265" s="159"/>
      <c r="G265" s="179"/>
      <c r="H265" s="159"/>
      <c r="I265" s="159"/>
      <c r="J265" s="182"/>
      <c r="K265" s="182"/>
      <c r="L265" s="159"/>
      <c r="M265" s="159"/>
      <c r="N265" s="159"/>
      <c r="O265" s="159"/>
      <c r="P265" s="159"/>
      <c r="Q265" s="179"/>
      <c r="R265" s="159"/>
      <c r="S265" s="159"/>
      <c r="T265" s="159"/>
      <c r="U265" s="159"/>
      <c r="V265" s="159"/>
      <c r="W265" s="159"/>
      <c r="X265" s="159"/>
      <c r="Y265" s="159"/>
      <c r="Z265" s="159"/>
      <c r="AA265" s="159"/>
      <c r="AB265" s="159"/>
      <c r="AC265" s="159"/>
      <c r="AD265" s="159"/>
      <c r="AE265" s="159"/>
      <c r="AF265" s="159"/>
      <c r="AG265" s="159"/>
    </row>
    <row r="266" spans="1:33" ht="13.5">
      <c r="A266" s="177"/>
      <c r="B266" s="178"/>
      <c r="C266" s="179"/>
      <c r="D266" s="159"/>
      <c r="E266" s="159"/>
      <c r="F266" s="159"/>
      <c r="G266" s="179"/>
      <c r="H266" s="159"/>
      <c r="I266" s="159"/>
      <c r="J266" s="182"/>
      <c r="K266" s="182"/>
      <c r="L266" s="159"/>
      <c r="M266" s="159"/>
      <c r="N266" s="159"/>
      <c r="O266" s="159"/>
      <c r="P266" s="159"/>
      <c r="Q266" s="179"/>
      <c r="R266" s="159"/>
      <c r="S266" s="159"/>
      <c r="T266" s="159"/>
      <c r="U266" s="159"/>
      <c r="V266" s="159"/>
      <c r="W266" s="159"/>
      <c r="X266" s="159"/>
      <c r="Y266" s="159"/>
      <c r="Z266" s="159"/>
      <c r="AA266" s="159"/>
      <c r="AB266" s="159"/>
      <c r="AC266" s="159"/>
      <c r="AD266" s="159"/>
      <c r="AE266" s="159"/>
      <c r="AF266" s="159"/>
      <c r="AG266" s="159"/>
    </row>
    <row r="267" spans="1:33" ht="13.5">
      <c r="A267" s="177"/>
      <c r="B267" s="178"/>
      <c r="C267" s="179"/>
      <c r="D267" s="159"/>
      <c r="E267" s="159"/>
      <c r="F267" s="159"/>
      <c r="G267" s="179"/>
      <c r="H267" s="159"/>
      <c r="I267" s="159"/>
      <c r="J267" s="182"/>
      <c r="K267" s="182"/>
      <c r="L267" s="159"/>
      <c r="M267" s="159"/>
      <c r="N267" s="159"/>
      <c r="O267" s="159"/>
      <c r="P267" s="159"/>
      <c r="Q267" s="179"/>
      <c r="R267" s="159"/>
      <c r="S267" s="159"/>
      <c r="T267" s="159"/>
      <c r="U267" s="159"/>
      <c r="V267" s="159"/>
      <c r="W267" s="159"/>
      <c r="X267" s="159"/>
      <c r="Y267" s="159"/>
      <c r="Z267" s="159"/>
      <c r="AA267" s="159"/>
      <c r="AB267" s="159"/>
      <c r="AC267" s="159"/>
      <c r="AD267" s="159"/>
      <c r="AE267" s="159"/>
      <c r="AF267" s="159"/>
      <c r="AG267" s="159"/>
    </row>
    <row r="268" spans="1:33" ht="13.5">
      <c r="A268" s="177"/>
      <c r="B268" s="178"/>
      <c r="C268" s="179"/>
      <c r="D268" s="159"/>
      <c r="E268" s="159"/>
      <c r="F268" s="159"/>
      <c r="G268" s="179"/>
      <c r="H268" s="159"/>
      <c r="I268" s="159"/>
      <c r="J268" s="182"/>
      <c r="K268" s="182"/>
      <c r="L268" s="159"/>
      <c r="M268" s="159"/>
      <c r="N268" s="159"/>
      <c r="O268" s="159"/>
      <c r="P268" s="159"/>
      <c r="Q268" s="179"/>
      <c r="R268" s="159"/>
      <c r="S268" s="159"/>
      <c r="T268" s="159"/>
      <c r="U268" s="159"/>
      <c r="V268" s="159"/>
      <c r="W268" s="159"/>
      <c r="X268" s="159"/>
      <c r="Y268" s="159"/>
      <c r="Z268" s="159"/>
      <c r="AA268" s="159"/>
      <c r="AB268" s="159"/>
      <c r="AC268" s="159"/>
      <c r="AD268" s="159"/>
      <c r="AE268" s="159"/>
      <c r="AF268" s="159"/>
      <c r="AG268" s="159"/>
    </row>
    <row r="269" spans="1:33" ht="13.5">
      <c r="A269" s="177"/>
      <c r="B269" s="178"/>
      <c r="C269" s="179"/>
      <c r="D269" s="159"/>
      <c r="E269" s="159"/>
      <c r="F269" s="159"/>
      <c r="G269" s="179"/>
      <c r="H269" s="159"/>
      <c r="I269" s="159"/>
      <c r="J269" s="182"/>
      <c r="K269" s="182"/>
      <c r="L269" s="159"/>
      <c r="M269" s="159"/>
      <c r="N269" s="159"/>
      <c r="O269" s="159"/>
      <c r="P269" s="159"/>
      <c r="Q269" s="179"/>
      <c r="R269" s="159"/>
      <c r="S269" s="159"/>
      <c r="T269" s="159"/>
      <c r="U269" s="159"/>
      <c r="V269" s="159"/>
      <c r="W269" s="159"/>
      <c r="X269" s="159"/>
      <c r="Y269" s="159"/>
      <c r="Z269" s="159"/>
      <c r="AA269" s="159"/>
      <c r="AB269" s="159"/>
      <c r="AC269" s="159"/>
      <c r="AD269" s="159"/>
      <c r="AE269" s="159"/>
      <c r="AF269" s="159"/>
      <c r="AG269" s="159"/>
    </row>
    <row r="270" spans="1:33" ht="13.5">
      <c r="A270" s="177"/>
      <c r="B270" s="178"/>
      <c r="C270" s="179"/>
      <c r="D270" s="159"/>
      <c r="E270" s="159"/>
      <c r="F270" s="159"/>
      <c r="G270" s="179"/>
      <c r="H270" s="159"/>
      <c r="I270" s="159"/>
      <c r="J270" s="182"/>
      <c r="K270" s="182"/>
      <c r="L270" s="159"/>
      <c r="M270" s="159"/>
      <c r="N270" s="159"/>
      <c r="O270" s="159"/>
      <c r="P270" s="159"/>
      <c r="Q270" s="179"/>
      <c r="R270" s="159"/>
      <c r="S270" s="159"/>
      <c r="T270" s="159"/>
      <c r="U270" s="159"/>
      <c r="V270" s="159"/>
      <c r="W270" s="159"/>
      <c r="X270" s="159"/>
      <c r="Y270" s="159"/>
      <c r="Z270" s="159"/>
      <c r="AA270" s="159"/>
      <c r="AB270" s="159"/>
      <c r="AC270" s="159"/>
      <c r="AD270" s="159"/>
      <c r="AE270" s="159"/>
      <c r="AF270" s="159"/>
      <c r="AG270" s="159"/>
    </row>
    <row r="271" spans="1:33" ht="13.5">
      <c r="A271" s="177"/>
      <c r="B271" s="178"/>
      <c r="C271" s="179"/>
      <c r="D271" s="159"/>
      <c r="E271" s="159"/>
      <c r="F271" s="159"/>
      <c r="G271" s="179"/>
      <c r="H271" s="159"/>
      <c r="I271" s="159"/>
      <c r="J271" s="182"/>
      <c r="K271" s="182"/>
      <c r="L271" s="159"/>
      <c r="M271" s="159"/>
      <c r="N271" s="159"/>
      <c r="O271" s="159"/>
      <c r="P271" s="159"/>
      <c r="Q271" s="179"/>
      <c r="R271" s="159"/>
      <c r="S271" s="159"/>
      <c r="T271" s="159"/>
      <c r="U271" s="159"/>
      <c r="V271" s="159"/>
      <c r="W271" s="159"/>
      <c r="X271" s="159"/>
      <c r="Y271" s="159"/>
      <c r="Z271" s="159"/>
      <c r="AA271" s="159"/>
      <c r="AB271" s="159"/>
      <c r="AC271" s="159"/>
      <c r="AD271" s="159"/>
      <c r="AE271" s="159"/>
      <c r="AF271" s="159"/>
      <c r="AG271" s="159"/>
    </row>
    <row r="272" spans="1:33" ht="13.5">
      <c r="A272" s="177"/>
      <c r="B272" s="178"/>
      <c r="C272" s="179"/>
      <c r="D272" s="159"/>
      <c r="E272" s="159"/>
      <c r="F272" s="159"/>
      <c r="G272" s="179"/>
      <c r="H272" s="159"/>
      <c r="I272" s="159"/>
      <c r="J272" s="182"/>
      <c r="K272" s="182"/>
      <c r="L272" s="159"/>
      <c r="M272" s="159"/>
      <c r="N272" s="159"/>
      <c r="O272" s="159"/>
      <c r="P272" s="159"/>
      <c r="Q272" s="179"/>
      <c r="R272" s="159"/>
      <c r="S272" s="159"/>
      <c r="T272" s="159"/>
      <c r="U272" s="159"/>
      <c r="V272" s="159"/>
      <c r="W272" s="159"/>
      <c r="X272" s="159"/>
      <c r="Y272" s="159"/>
      <c r="Z272" s="159"/>
      <c r="AA272" s="159"/>
      <c r="AB272" s="159"/>
      <c r="AC272" s="159"/>
      <c r="AD272" s="159"/>
      <c r="AE272" s="159"/>
      <c r="AF272" s="159"/>
      <c r="AG272" s="159"/>
    </row>
    <row r="273" spans="1:33" ht="13.5">
      <c r="A273" s="177"/>
      <c r="B273" s="178"/>
      <c r="C273" s="179"/>
      <c r="D273" s="159"/>
      <c r="E273" s="159"/>
      <c r="F273" s="159"/>
      <c r="G273" s="179"/>
      <c r="H273" s="159"/>
      <c r="I273" s="159"/>
      <c r="J273" s="182"/>
      <c r="K273" s="182"/>
      <c r="L273" s="159"/>
      <c r="M273" s="159"/>
      <c r="N273" s="159"/>
      <c r="O273" s="159"/>
      <c r="P273" s="159"/>
      <c r="Q273" s="179"/>
      <c r="R273" s="159"/>
      <c r="S273" s="159"/>
      <c r="T273" s="159"/>
      <c r="U273" s="159"/>
      <c r="V273" s="159"/>
      <c r="W273" s="159"/>
      <c r="X273" s="159"/>
      <c r="Y273" s="159"/>
      <c r="Z273" s="159"/>
      <c r="AA273" s="159"/>
      <c r="AB273" s="159"/>
      <c r="AC273" s="159"/>
      <c r="AD273" s="159"/>
      <c r="AE273" s="159"/>
      <c r="AF273" s="159"/>
      <c r="AG273" s="159"/>
    </row>
    <row r="274" spans="1:33" ht="13.5">
      <c r="A274" s="177"/>
      <c r="B274" s="178"/>
      <c r="C274" s="179"/>
      <c r="D274" s="159"/>
      <c r="E274" s="159"/>
      <c r="F274" s="159"/>
      <c r="G274" s="179"/>
      <c r="H274" s="159"/>
      <c r="I274" s="159"/>
      <c r="J274" s="182"/>
      <c r="K274" s="182"/>
      <c r="L274" s="159"/>
      <c r="M274" s="159"/>
      <c r="N274" s="159"/>
      <c r="O274" s="159"/>
      <c r="P274" s="159"/>
      <c r="Q274" s="179"/>
      <c r="R274" s="159"/>
      <c r="S274" s="159"/>
      <c r="T274" s="159"/>
      <c r="U274" s="159"/>
      <c r="V274" s="159"/>
      <c r="W274" s="159"/>
      <c r="X274" s="159"/>
      <c r="Y274" s="159"/>
      <c r="Z274" s="159"/>
      <c r="AA274" s="159"/>
      <c r="AB274" s="159"/>
      <c r="AC274" s="159"/>
      <c r="AD274" s="159"/>
      <c r="AE274" s="159"/>
      <c r="AF274" s="159"/>
      <c r="AG274" s="159"/>
    </row>
    <row r="275" spans="1:33" ht="13.5">
      <c r="A275" s="177"/>
      <c r="B275" s="178"/>
      <c r="C275" s="179"/>
      <c r="D275" s="159"/>
      <c r="E275" s="159"/>
      <c r="F275" s="159"/>
      <c r="G275" s="179"/>
      <c r="H275" s="159"/>
      <c r="I275" s="159"/>
      <c r="J275" s="182"/>
      <c r="K275" s="182"/>
      <c r="L275" s="159"/>
      <c r="M275" s="159"/>
      <c r="N275" s="159"/>
      <c r="O275" s="159"/>
      <c r="P275" s="159"/>
      <c r="Q275" s="179"/>
      <c r="R275" s="159"/>
      <c r="S275" s="159"/>
      <c r="T275" s="159"/>
      <c r="U275" s="159"/>
      <c r="V275" s="159"/>
      <c r="W275" s="159"/>
      <c r="X275" s="159"/>
      <c r="Y275" s="159"/>
      <c r="Z275" s="159"/>
      <c r="AA275" s="159"/>
      <c r="AB275" s="159"/>
      <c r="AC275" s="159"/>
      <c r="AD275" s="159"/>
      <c r="AE275" s="159"/>
      <c r="AF275" s="159"/>
      <c r="AG275" s="159"/>
    </row>
    <row r="276" spans="1:33" ht="13.5">
      <c r="A276" s="177"/>
      <c r="B276" s="178"/>
      <c r="C276" s="179"/>
      <c r="D276" s="159"/>
      <c r="E276" s="159"/>
      <c r="F276" s="159"/>
      <c r="G276" s="179"/>
      <c r="H276" s="159"/>
      <c r="I276" s="159"/>
      <c r="J276" s="182"/>
      <c r="K276" s="182"/>
      <c r="L276" s="159"/>
      <c r="M276" s="159"/>
      <c r="N276" s="159"/>
      <c r="O276" s="159"/>
      <c r="P276" s="159"/>
      <c r="Q276" s="179"/>
      <c r="R276" s="159"/>
      <c r="S276" s="159"/>
      <c r="T276" s="159"/>
      <c r="U276" s="159"/>
      <c r="V276" s="159"/>
      <c r="W276" s="159"/>
      <c r="X276" s="159"/>
      <c r="Y276" s="159"/>
      <c r="Z276" s="159"/>
      <c r="AA276" s="159"/>
      <c r="AB276" s="159"/>
      <c r="AC276" s="159"/>
      <c r="AD276" s="159"/>
      <c r="AE276" s="159"/>
      <c r="AF276" s="159"/>
      <c r="AG276" s="159"/>
    </row>
    <row r="277" spans="1:33" ht="13.5">
      <c r="A277" s="177"/>
      <c r="B277" s="178"/>
      <c r="C277" s="179"/>
      <c r="D277" s="159"/>
      <c r="E277" s="159"/>
      <c r="F277" s="159"/>
      <c r="G277" s="179"/>
      <c r="H277" s="159"/>
      <c r="I277" s="159"/>
      <c r="J277" s="182"/>
      <c r="K277" s="182"/>
      <c r="L277" s="159"/>
      <c r="M277" s="159"/>
      <c r="N277" s="159"/>
      <c r="O277" s="159"/>
      <c r="P277" s="159"/>
      <c r="Q277" s="179"/>
      <c r="R277" s="159"/>
      <c r="S277" s="159"/>
      <c r="T277" s="159"/>
      <c r="U277" s="159"/>
      <c r="V277" s="159"/>
      <c r="W277" s="159"/>
      <c r="X277" s="159"/>
      <c r="Y277" s="159"/>
      <c r="Z277" s="159"/>
      <c r="AA277" s="159"/>
      <c r="AB277" s="159"/>
      <c r="AC277" s="159"/>
      <c r="AD277" s="159"/>
      <c r="AE277" s="159"/>
      <c r="AF277" s="159"/>
      <c r="AG277" s="159"/>
    </row>
    <row r="278" spans="1:33" ht="13.5">
      <c r="A278" s="177"/>
      <c r="B278" s="178"/>
      <c r="C278" s="179"/>
      <c r="D278" s="159"/>
      <c r="E278" s="159"/>
      <c r="F278" s="159"/>
      <c r="G278" s="179"/>
      <c r="H278" s="159"/>
      <c r="I278" s="159"/>
      <c r="J278" s="182"/>
      <c r="K278" s="182"/>
      <c r="L278" s="159"/>
      <c r="M278" s="159"/>
      <c r="N278" s="159"/>
      <c r="O278" s="159"/>
      <c r="P278" s="159"/>
      <c r="Q278" s="179"/>
      <c r="R278" s="159"/>
      <c r="S278" s="159"/>
      <c r="T278" s="159"/>
      <c r="U278" s="159"/>
      <c r="V278" s="159"/>
      <c r="W278" s="159"/>
      <c r="X278" s="159"/>
      <c r="Y278" s="159"/>
      <c r="Z278" s="159"/>
      <c r="AA278" s="159"/>
      <c r="AB278" s="159"/>
      <c r="AC278" s="159"/>
      <c r="AD278" s="159"/>
      <c r="AE278" s="159"/>
      <c r="AF278" s="159"/>
      <c r="AG278" s="159"/>
    </row>
    <row r="279" spans="1:33" ht="13.5">
      <c r="A279" s="177"/>
      <c r="B279" s="178"/>
      <c r="C279" s="179"/>
      <c r="D279" s="159"/>
      <c r="E279" s="159"/>
      <c r="F279" s="159"/>
      <c r="G279" s="179"/>
      <c r="H279" s="159"/>
      <c r="I279" s="159"/>
      <c r="J279" s="182"/>
      <c r="K279" s="182"/>
      <c r="L279" s="159"/>
      <c r="M279" s="159"/>
      <c r="N279" s="159"/>
      <c r="O279" s="159"/>
      <c r="P279" s="159"/>
      <c r="Q279" s="179"/>
      <c r="R279" s="159"/>
      <c r="S279" s="159"/>
      <c r="T279" s="159"/>
      <c r="U279" s="159"/>
      <c r="V279" s="159"/>
      <c r="W279" s="159"/>
      <c r="X279" s="159"/>
      <c r="Y279" s="159"/>
      <c r="Z279" s="159"/>
      <c r="AA279" s="159"/>
      <c r="AB279" s="159"/>
      <c r="AC279" s="159"/>
      <c r="AD279" s="159"/>
      <c r="AE279" s="159"/>
      <c r="AF279" s="159"/>
      <c r="AG279" s="159"/>
    </row>
    <row r="280" spans="1:33" ht="13.5">
      <c r="A280" s="177"/>
      <c r="B280" s="178"/>
      <c r="C280" s="179"/>
      <c r="D280" s="159"/>
      <c r="E280" s="159"/>
      <c r="F280" s="159"/>
      <c r="G280" s="179"/>
      <c r="H280" s="159"/>
      <c r="I280" s="159"/>
      <c r="J280" s="182"/>
      <c r="K280" s="182"/>
      <c r="L280" s="159"/>
      <c r="M280" s="159"/>
      <c r="N280" s="159"/>
      <c r="O280" s="159"/>
      <c r="P280" s="159"/>
      <c r="Q280" s="179"/>
      <c r="R280" s="159"/>
      <c r="S280" s="159"/>
      <c r="T280" s="159"/>
      <c r="U280" s="159"/>
      <c r="V280" s="159"/>
      <c r="W280" s="159"/>
      <c r="X280" s="159"/>
      <c r="Y280" s="159"/>
      <c r="Z280" s="159"/>
      <c r="AA280" s="159"/>
      <c r="AB280" s="159"/>
      <c r="AC280" s="159"/>
      <c r="AD280" s="159"/>
      <c r="AE280" s="159"/>
      <c r="AF280" s="159"/>
      <c r="AG280" s="159"/>
    </row>
    <row r="281" spans="1:33" ht="13.5">
      <c r="A281" s="177"/>
      <c r="B281" s="178"/>
      <c r="C281" s="179"/>
      <c r="D281" s="159"/>
      <c r="E281" s="159"/>
      <c r="F281" s="159"/>
      <c r="G281" s="179"/>
      <c r="H281" s="159"/>
      <c r="I281" s="159"/>
      <c r="J281" s="182"/>
      <c r="K281" s="182"/>
      <c r="L281" s="159"/>
      <c r="M281" s="159"/>
      <c r="N281" s="159"/>
      <c r="O281" s="159"/>
      <c r="P281" s="159"/>
      <c r="Q281" s="179"/>
      <c r="R281" s="159"/>
      <c r="S281" s="159"/>
      <c r="T281" s="159"/>
      <c r="U281" s="159"/>
      <c r="V281" s="159"/>
      <c r="W281" s="159"/>
      <c r="X281" s="159"/>
      <c r="Y281" s="159"/>
      <c r="Z281" s="159"/>
      <c r="AA281" s="159"/>
      <c r="AB281" s="159"/>
      <c r="AC281" s="159"/>
      <c r="AD281" s="159"/>
      <c r="AE281" s="159"/>
      <c r="AF281" s="159"/>
      <c r="AG281" s="159"/>
    </row>
    <row r="282" spans="1:33" ht="13.5">
      <c r="A282" s="177"/>
      <c r="B282" s="178"/>
      <c r="C282" s="179"/>
      <c r="D282" s="159"/>
      <c r="E282" s="159"/>
      <c r="F282" s="159"/>
      <c r="G282" s="179"/>
      <c r="H282" s="159"/>
      <c r="I282" s="159"/>
      <c r="J282" s="182"/>
      <c r="K282" s="182"/>
      <c r="L282" s="159"/>
      <c r="M282" s="159"/>
      <c r="N282" s="159"/>
      <c r="O282" s="159"/>
      <c r="P282" s="159"/>
      <c r="Q282" s="179"/>
      <c r="R282" s="159"/>
      <c r="S282" s="159"/>
      <c r="T282" s="159"/>
      <c r="U282" s="159"/>
      <c r="V282" s="159"/>
      <c r="W282" s="159"/>
      <c r="X282" s="159"/>
      <c r="Y282" s="159"/>
      <c r="Z282" s="159"/>
      <c r="AA282" s="159"/>
      <c r="AB282" s="159"/>
      <c r="AC282" s="159"/>
      <c r="AD282" s="159"/>
      <c r="AE282" s="159"/>
      <c r="AF282" s="159"/>
      <c r="AG282" s="159"/>
    </row>
    <row r="283" spans="1:33" ht="13.5">
      <c r="A283" s="177"/>
      <c r="B283" s="178"/>
      <c r="C283" s="179"/>
      <c r="D283" s="159"/>
      <c r="E283" s="159"/>
      <c r="F283" s="159"/>
      <c r="G283" s="179"/>
      <c r="H283" s="159"/>
      <c r="I283" s="159"/>
      <c r="J283" s="182"/>
      <c r="K283" s="182"/>
      <c r="L283" s="159"/>
      <c r="M283" s="159"/>
      <c r="N283" s="159"/>
      <c r="O283" s="159"/>
      <c r="P283" s="159"/>
      <c r="Q283" s="179"/>
      <c r="R283" s="159"/>
      <c r="S283" s="159"/>
      <c r="T283" s="159"/>
      <c r="U283" s="159"/>
      <c r="V283" s="159"/>
      <c r="W283" s="159"/>
      <c r="X283" s="159"/>
      <c r="Y283" s="159"/>
      <c r="Z283" s="159"/>
      <c r="AA283" s="159"/>
      <c r="AB283" s="159"/>
      <c r="AC283" s="159"/>
      <c r="AD283" s="159"/>
      <c r="AE283" s="159"/>
      <c r="AF283" s="159"/>
      <c r="AG283" s="159"/>
    </row>
    <row r="284" spans="1:33" ht="13.5">
      <c r="A284" s="177"/>
      <c r="B284" s="178"/>
      <c r="C284" s="179"/>
      <c r="D284" s="159"/>
      <c r="E284" s="159"/>
      <c r="F284" s="159"/>
      <c r="G284" s="179"/>
      <c r="H284" s="159"/>
      <c r="I284" s="159"/>
      <c r="J284" s="182"/>
      <c r="K284" s="182"/>
      <c r="L284" s="159"/>
      <c r="M284" s="159"/>
      <c r="N284" s="159"/>
      <c r="O284" s="159"/>
      <c r="P284" s="159"/>
      <c r="Q284" s="179"/>
      <c r="R284" s="159"/>
      <c r="S284" s="159"/>
      <c r="T284" s="159"/>
      <c r="U284" s="159"/>
      <c r="V284" s="159"/>
      <c r="W284" s="159"/>
      <c r="X284" s="159"/>
      <c r="Y284" s="159"/>
      <c r="Z284" s="159"/>
      <c r="AA284" s="159"/>
      <c r="AB284" s="159"/>
      <c r="AC284" s="159"/>
      <c r="AD284" s="159"/>
      <c r="AE284" s="159"/>
      <c r="AF284" s="159"/>
      <c r="AG284" s="159"/>
    </row>
    <row r="285" spans="1:33" ht="13.5">
      <c r="A285" s="177"/>
      <c r="B285" s="178"/>
      <c r="C285" s="179"/>
      <c r="D285" s="159"/>
      <c r="E285" s="159"/>
      <c r="F285" s="159"/>
      <c r="G285" s="179"/>
      <c r="H285" s="159"/>
      <c r="I285" s="159"/>
      <c r="J285" s="182"/>
      <c r="K285" s="182"/>
      <c r="L285" s="159"/>
      <c r="M285" s="159"/>
      <c r="N285" s="159"/>
      <c r="O285" s="159"/>
      <c r="P285" s="159"/>
      <c r="Q285" s="179"/>
      <c r="R285" s="159"/>
      <c r="S285" s="159"/>
      <c r="T285" s="159"/>
      <c r="U285" s="159"/>
      <c r="V285" s="159"/>
      <c r="W285" s="159"/>
      <c r="X285" s="159"/>
      <c r="Y285" s="159"/>
      <c r="Z285" s="159"/>
      <c r="AA285" s="159"/>
      <c r="AB285" s="159"/>
      <c r="AC285" s="159"/>
      <c r="AD285" s="159"/>
      <c r="AE285" s="159"/>
      <c r="AF285" s="159"/>
      <c r="AG285" s="159"/>
    </row>
    <row r="286" spans="1:33" ht="13.5">
      <c r="A286" s="177"/>
      <c r="B286" s="178"/>
      <c r="C286" s="179"/>
      <c r="D286" s="159"/>
      <c r="E286" s="159"/>
      <c r="F286" s="159"/>
      <c r="G286" s="179"/>
      <c r="H286" s="159"/>
      <c r="I286" s="159"/>
      <c r="J286" s="182"/>
      <c r="K286" s="182"/>
      <c r="L286" s="159"/>
      <c r="M286" s="159"/>
      <c r="N286" s="159"/>
      <c r="O286" s="159"/>
      <c r="P286" s="159"/>
      <c r="Q286" s="179"/>
      <c r="R286" s="159"/>
      <c r="S286" s="159"/>
      <c r="T286" s="159"/>
      <c r="U286" s="159"/>
      <c r="V286" s="159"/>
      <c r="W286" s="159"/>
      <c r="X286" s="159"/>
      <c r="Y286" s="159"/>
      <c r="Z286" s="159"/>
      <c r="AA286" s="159"/>
      <c r="AB286" s="159"/>
      <c r="AC286" s="159"/>
      <c r="AD286" s="159"/>
      <c r="AE286" s="159"/>
      <c r="AF286" s="159"/>
      <c r="AG286" s="159"/>
    </row>
    <row r="287" spans="1:33" ht="13.5">
      <c r="A287" s="177"/>
      <c r="B287" s="178"/>
      <c r="C287" s="179"/>
      <c r="D287" s="159"/>
      <c r="E287" s="159"/>
      <c r="F287" s="159"/>
      <c r="G287" s="179"/>
      <c r="H287" s="159"/>
      <c r="I287" s="159"/>
      <c r="J287" s="182"/>
      <c r="K287" s="182"/>
      <c r="L287" s="159"/>
      <c r="M287" s="159"/>
      <c r="N287" s="159"/>
      <c r="O287" s="159"/>
      <c r="P287" s="159"/>
      <c r="Q287" s="179"/>
      <c r="R287" s="159"/>
      <c r="S287" s="159"/>
      <c r="T287" s="159"/>
      <c r="U287" s="159"/>
      <c r="V287" s="159"/>
      <c r="W287" s="159"/>
      <c r="X287" s="159"/>
      <c r="Y287" s="159"/>
      <c r="Z287" s="159"/>
      <c r="AA287" s="159"/>
      <c r="AB287" s="159"/>
      <c r="AC287" s="159"/>
      <c r="AD287" s="159"/>
      <c r="AE287" s="159"/>
      <c r="AF287" s="159"/>
      <c r="AG287" s="159"/>
    </row>
    <row r="288" spans="1:33" ht="13.5">
      <c r="A288" s="177"/>
      <c r="B288" s="178"/>
      <c r="C288" s="179"/>
      <c r="D288" s="159"/>
      <c r="E288" s="159"/>
      <c r="F288" s="159"/>
      <c r="G288" s="179"/>
      <c r="H288" s="159"/>
      <c r="I288" s="159"/>
      <c r="J288" s="182"/>
      <c r="K288" s="182"/>
      <c r="L288" s="159"/>
      <c r="M288" s="159"/>
      <c r="N288" s="159"/>
      <c r="O288" s="159"/>
      <c r="P288" s="159"/>
      <c r="Q288" s="179"/>
      <c r="R288" s="159"/>
      <c r="S288" s="159"/>
      <c r="T288" s="159"/>
      <c r="U288" s="159"/>
      <c r="V288" s="159"/>
      <c r="W288" s="159"/>
      <c r="X288" s="159"/>
      <c r="Y288" s="159"/>
      <c r="Z288" s="159"/>
      <c r="AA288" s="159"/>
      <c r="AB288" s="159"/>
      <c r="AC288" s="159"/>
      <c r="AD288" s="159"/>
      <c r="AE288" s="159"/>
      <c r="AF288" s="159"/>
      <c r="AG288" s="159"/>
    </row>
    <row r="289" spans="1:33" ht="13.5">
      <c r="A289" s="177"/>
      <c r="B289" s="178"/>
      <c r="C289" s="179"/>
      <c r="D289" s="159"/>
      <c r="E289" s="159"/>
      <c r="F289" s="159"/>
      <c r="G289" s="179"/>
      <c r="H289" s="159"/>
      <c r="I289" s="159"/>
      <c r="J289" s="182"/>
      <c r="K289" s="182"/>
      <c r="L289" s="159"/>
      <c r="M289" s="159"/>
      <c r="N289" s="159"/>
      <c r="O289" s="159"/>
      <c r="P289" s="159"/>
      <c r="Q289" s="179"/>
      <c r="R289" s="159"/>
      <c r="S289" s="159"/>
      <c r="T289" s="159"/>
      <c r="U289" s="159"/>
      <c r="V289" s="159"/>
      <c r="W289" s="159"/>
      <c r="X289" s="159"/>
      <c r="Y289" s="159"/>
      <c r="Z289" s="159"/>
      <c r="AA289" s="159"/>
      <c r="AB289" s="159"/>
      <c r="AC289" s="159"/>
      <c r="AD289" s="159"/>
      <c r="AE289" s="159"/>
      <c r="AF289" s="159"/>
      <c r="AG289" s="159"/>
    </row>
    <row r="290" spans="1:33" ht="13.5">
      <c r="A290" s="177"/>
      <c r="B290" s="178"/>
      <c r="C290" s="179"/>
      <c r="D290" s="159"/>
      <c r="E290" s="159"/>
      <c r="F290" s="159"/>
      <c r="G290" s="179"/>
      <c r="H290" s="159"/>
      <c r="I290" s="159"/>
      <c r="J290" s="182"/>
      <c r="K290" s="182"/>
      <c r="L290" s="159"/>
      <c r="M290" s="159"/>
      <c r="N290" s="159"/>
      <c r="O290" s="159"/>
      <c r="P290" s="159"/>
      <c r="Q290" s="179"/>
      <c r="R290" s="159"/>
      <c r="S290" s="159"/>
      <c r="T290" s="159"/>
      <c r="U290" s="159"/>
      <c r="V290" s="159"/>
      <c r="W290" s="159"/>
      <c r="X290" s="159"/>
      <c r="Y290" s="159"/>
      <c r="Z290" s="159"/>
      <c r="AA290" s="159"/>
      <c r="AB290" s="159"/>
      <c r="AC290" s="159"/>
      <c r="AD290" s="159"/>
      <c r="AE290" s="159"/>
      <c r="AF290" s="159"/>
      <c r="AG290" s="159"/>
    </row>
    <row r="291" spans="1:33" ht="13.5">
      <c r="A291" s="177"/>
      <c r="B291" s="178"/>
      <c r="C291" s="179"/>
      <c r="D291" s="159"/>
      <c r="E291" s="159"/>
      <c r="F291" s="159"/>
      <c r="G291" s="179"/>
      <c r="H291" s="159"/>
      <c r="I291" s="159"/>
      <c r="J291" s="182"/>
      <c r="K291" s="182"/>
      <c r="L291" s="159"/>
      <c r="M291" s="159"/>
      <c r="N291" s="159"/>
      <c r="O291" s="159"/>
      <c r="P291" s="159"/>
      <c r="Q291" s="179"/>
      <c r="R291" s="159"/>
      <c r="S291" s="159"/>
      <c r="T291" s="159"/>
      <c r="U291" s="159"/>
      <c r="V291" s="159"/>
      <c r="W291" s="159"/>
      <c r="X291" s="159"/>
      <c r="Y291" s="159"/>
      <c r="Z291" s="159"/>
      <c r="AA291" s="159"/>
      <c r="AB291" s="159"/>
      <c r="AC291" s="159"/>
      <c r="AD291" s="159"/>
      <c r="AE291" s="159"/>
      <c r="AF291" s="159"/>
      <c r="AG291" s="159"/>
    </row>
    <row r="292" spans="1:33" ht="13.5">
      <c r="A292" s="177"/>
      <c r="B292" s="178"/>
      <c r="C292" s="179"/>
      <c r="D292" s="159"/>
      <c r="E292" s="159"/>
      <c r="F292" s="159"/>
      <c r="G292" s="179"/>
      <c r="H292" s="159"/>
      <c r="I292" s="159"/>
      <c r="J292" s="182"/>
      <c r="K292" s="182"/>
      <c r="L292" s="159"/>
      <c r="M292" s="159"/>
      <c r="N292" s="159"/>
      <c r="O292" s="159"/>
      <c r="P292" s="159"/>
      <c r="Q292" s="179"/>
      <c r="R292" s="159"/>
      <c r="S292" s="159"/>
      <c r="T292" s="159"/>
      <c r="U292" s="159"/>
      <c r="V292" s="159"/>
      <c r="W292" s="159"/>
      <c r="X292" s="159"/>
      <c r="Y292" s="159"/>
      <c r="Z292" s="159"/>
      <c r="AA292" s="159"/>
      <c r="AB292" s="159"/>
      <c r="AC292" s="159"/>
      <c r="AD292" s="159"/>
      <c r="AE292" s="159"/>
      <c r="AF292" s="159"/>
      <c r="AG292" s="159"/>
    </row>
    <row r="293" spans="1:33" ht="13.5">
      <c r="A293" s="177"/>
      <c r="B293" s="178"/>
      <c r="C293" s="179"/>
      <c r="D293" s="159"/>
      <c r="E293" s="159"/>
      <c r="F293" s="159"/>
      <c r="G293" s="179"/>
      <c r="H293" s="159"/>
      <c r="I293" s="159"/>
      <c r="J293" s="182"/>
      <c r="K293" s="182"/>
      <c r="L293" s="159"/>
      <c r="M293" s="159"/>
      <c r="N293" s="159"/>
      <c r="O293" s="159"/>
      <c r="P293" s="159"/>
      <c r="Q293" s="179"/>
      <c r="R293" s="159"/>
      <c r="S293" s="159"/>
      <c r="T293" s="159"/>
      <c r="U293" s="159"/>
      <c r="V293" s="159"/>
      <c r="W293" s="159"/>
      <c r="X293" s="159"/>
      <c r="Y293" s="159"/>
      <c r="Z293" s="159"/>
      <c r="AA293" s="159"/>
      <c r="AB293" s="159"/>
      <c r="AC293" s="159"/>
      <c r="AD293" s="159"/>
      <c r="AE293" s="159"/>
      <c r="AF293" s="159"/>
      <c r="AG293" s="159"/>
    </row>
    <row r="294" spans="1:33" ht="13.5">
      <c r="A294" s="177"/>
      <c r="B294" s="178"/>
      <c r="C294" s="179"/>
      <c r="D294" s="159"/>
      <c r="E294" s="159"/>
      <c r="F294" s="159"/>
      <c r="G294" s="179"/>
      <c r="H294" s="159"/>
      <c r="I294" s="159"/>
      <c r="J294" s="182"/>
      <c r="K294" s="182"/>
      <c r="L294" s="159"/>
      <c r="M294" s="159"/>
      <c r="N294" s="159"/>
      <c r="O294" s="159"/>
      <c r="P294" s="159"/>
      <c r="Q294" s="179"/>
      <c r="R294" s="159"/>
      <c r="S294" s="159"/>
      <c r="T294" s="159"/>
      <c r="U294" s="159"/>
      <c r="V294" s="159"/>
      <c r="W294" s="159"/>
      <c r="X294" s="159"/>
      <c r="Y294" s="159"/>
      <c r="Z294" s="159"/>
      <c r="AA294" s="159"/>
      <c r="AB294" s="159"/>
      <c r="AC294" s="159"/>
      <c r="AD294" s="159"/>
      <c r="AE294" s="159"/>
      <c r="AF294" s="159"/>
      <c r="AG294" s="159"/>
    </row>
    <row r="295" spans="1:33" ht="13.5">
      <c r="A295" s="177"/>
      <c r="B295" s="178"/>
      <c r="C295" s="179"/>
      <c r="D295" s="159"/>
      <c r="E295" s="159"/>
      <c r="F295" s="159"/>
      <c r="G295" s="179"/>
      <c r="H295" s="159"/>
      <c r="I295" s="159"/>
      <c r="J295" s="182"/>
      <c r="K295" s="182"/>
      <c r="L295" s="159"/>
      <c r="M295" s="159"/>
      <c r="N295" s="159"/>
      <c r="O295" s="159"/>
      <c r="P295" s="159"/>
      <c r="Q295" s="179"/>
      <c r="R295" s="159"/>
      <c r="S295" s="159"/>
      <c r="T295" s="159"/>
      <c r="U295" s="159"/>
      <c r="V295" s="159"/>
      <c r="W295" s="159"/>
      <c r="X295" s="159"/>
      <c r="Y295" s="159"/>
      <c r="Z295" s="159"/>
      <c r="AA295" s="159"/>
      <c r="AB295" s="159"/>
      <c r="AC295" s="159"/>
      <c r="AD295" s="159"/>
      <c r="AE295" s="159"/>
      <c r="AF295" s="159"/>
      <c r="AG295" s="159"/>
    </row>
    <row r="296" spans="1:33" ht="13.5">
      <c r="A296" s="177"/>
      <c r="B296" s="178"/>
      <c r="C296" s="179"/>
      <c r="D296" s="159"/>
      <c r="E296" s="159"/>
      <c r="F296" s="159"/>
      <c r="G296" s="179"/>
      <c r="H296" s="159"/>
      <c r="I296" s="159"/>
      <c r="J296" s="182"/>
      <c r="K296" s="182"/>
      <c r="L296" s="159"/>
      <c r="M296" s="159"/>
      <c r="N296" s="159"/>
      <c r="O296" s="159"/>
      <c r="P296" s="159"/>
      <c r="Q296" s="179"/>
      <c r="R296" s="159"/>
      <c r="S296" s="159"/>
      <c r="T296" s="159"/>
      <c r="U296" s="159"/>
      <c r="V296" s="159"/>
      <c r="W296" s="159"/>
      <c r="X296" s="159"/>
      <c r="Y296" s="159"/>
      <c r="Z296" s="159"/>
      <c r="AA296" s="159"/>
      <c r="AB296" s="159"/>
      <c r="AC296" s="159"/>
      <c r="AD296" s="159"/>
      <c r="AE296" s="159"/>
      <c r="AF296" s="159"/>
      <c r="AG296" s="159"/>
    </row>
    <row r="297" spans="1:33" ht="13.5">
      <c r="A297" s="177"/>
      <c r="B297" s="178"/>
      <c r="C297" s="179"/>
      <c r="D297" s="159"/>
      <c r="E297" s="159"/>
      <c r="F297" s="159"/>
      <c r="G297" s="179"/>
      <c r="H297" s="159"/>
      <c r="I297" s="159"/>
      <c r="J297" s="182"/>
      <c r="K297" s="182"/>
      <c r="L297" s="159"/>
      <c r="M297" s="159"/>
      <c r="N297" s="159"/>
      <c r="O297" s="159"/>
      <c r="P297" s="159"/>
      <c r="Q297" s="179"/>
      <c r="R297" s="159"/>
      <c r="S297" s="159"/>
      <c r="T297" s="159"/>
      <c r="U297" s="159"/>
      <c r="V297" s="159"/>
      <c r="W297" s="159"/>
      <c r="X297" s="159"/>
      <c r="Y297" s="159"/>
      <c r="Z297" s="159"/>
      <c r="AA297" s="159"/>
      <c r="AB297" s="159"/>
      <c r="AC297" s="159"/>
      <c r="AD297" s="159"/>
      <c r="AE297" s="159"/>
      <c r="AF297" s="159"/>
      <c r="AG297" s="159"/>
    </row>
    <row r="298" spans="1:33" ht="13.5">
      <c r="A298" s="177"/>
      <c r="B298" s="178"/>
      <c r="C298" s="179"/>
      <c r="D298" s="159"/>
      <c r="E298" s="159"/>
      <c r="F298" s="159"/>
      <c r="G298" s="179"/>
      <c r="H298" s="159"/>
      <c r="I298" s="159"/>
      <c r="J298" s="182"/>
      <c r="K298" s="182"/>
      <c r="L298" s="159"/>
      <c r="M298" s="159"/>
      <c r="N298" s="159"/>
      <c r="O298" s="159"/>
      <c r="P298" s="159"/>
      <c r="Q298" s="179"/>
      <c r="R298" s="159"/>
      <c r="S298" s="159"/>
      <c r="T298" s="159"/>
      <c r="U298" s="159"/>
      <c r="V298" s="159"/>
      <c r="W298" s="159"/>
      <c r="X298" s="159"/>
      <c r="Y298" s="159"/>
      <c r="Z298" s="159"/>
      <c r="AA298" s="159"/>
      <c r="AB298" s="159"/>
      <c r="AC298" s="159"/>
      <c r="AD298" s="159"/>
      <c r="AE298" s="159"/>
      <c r="AF298" s="159"/>
      <c r="AG298" s="159"/>
    </row>
    <row r="299" spans="1:33" ht="13.5">
      <c r="A299" s="177"/>
      <c r="B299" s="178"/>
      <c r="C299" s="179"/>
      <c r="D299" s="159"/>
      <c r="E299" s="159"/>
      <c r="F299" s="159"/>
      <c r="G299" s="179"/>
      <c r="H299" s="159"/>
      <c r="I299" s="159"/>
      <c r="J299" s="182"/>
      <c r="K299" s="182"/>
      <c r="L299" s="159"/>
      <c r="M299" s="159"/>
      <c r="N299" s="159"/>
      <c r="O299" s="159"/>
      <c r="P299" s="159"/>
      <c r="Q299" s="179"/>
      <c r="R299" s="159"/>
      <c r="S299" s="159"/>
      <c r="T299" s="159"/>
      <c r="U299" s="159"/>
      <c r="V299" s="159"/>
      <c r="W299" s="159"/>
      <c r="X299" s="159"/>
      <c r="Y299" s="159"/>
      <c r="Z299" s="159"/>
      <c r="AA299" s="159"/>
      <c r="AB299" s="159"/>
      <c r="AC299" s="159"/>
      <c r="AD299" s="159"/>
      <c r="AE299" s="159"/>
      <c r="AF299" s="159"/>
      <c r="AG299" s="159"/>
    </row>
    <row r="300" spans="1:33" ht="13.5">
      <c r="A300" s="177"/>
      <c r="B300" s="178"/>
      <c r="C300" s="179"/>
      <c r="D300" s="159"/>
      <c r="E300" s="159"/>
      <c r="F300" s="159"/>
      <c r="G300" s="179"/>
      <c r="H300" s="159"/>
      <c r="I300" s="159"/>
      <c r="J300" s="182"/>
      <c r="K300" s="182"/>
      <c r="L300" s="159"/>
      <c r="M300" s="159"/>
      <c r="N300" s="159"/>
      <c r="O300" s="159"/>
      <c r="P300" s="159"/>
      <c r="Q300" s="179"/>
      <c r="R300" s="159"/>
      <c r="S300" s="159"/>
      <c r="T300" s="159"/>
      <c r="U300" s="159"/>
      <c r="V300" s="159"/>
      <c r="W300" s="159"/>
      <c r="X300" s="159"/>
      <c r="Y300" s="159"/>
      <c r="Z300" s="159"/>
      <c r="AA300" s="159"/>
      <c r="AB300" s="159"/>
      <c r="AC300" s="159"/>
      <c r="AD300" s="159"/>
      <c r="AE300" s="159"/>
      <c r="AF300" s="159"/>
      <c r="AG300" s="159"/>
    </row>
    <row r="301" spans="1:33" ht="13.5">
      <c r="A301" s="177"/>
      <c r="B301" s="178"/>
      <c r="C301" s="179"/>
      <c r="D301" s="159"/>
      <c r="E301" s="159"/>
      <c r="F301" s="159"/>
      <c r="G301" s="179"/>
      <c r="H301" s="159"/>
      <c r="I301" s="159"/>
      <c r="J301" s="182"/>
      <c r="K301" s="182"/>
      <c r="L301" s="159"/>
      <c r="M301" s="159"/>
      <c r="N301" s="159"/>
      <c r="O301" s="159"/>
      <c r="P301" s="159"/>
      <c r="Q301" s="179"/>
      <c r="R301" s="159"/>
      <c r="S301" s="159"/>
      <c r="T301" s="159"/>
      <c r="U301" s="159"/>
      <c r="V301" s="159"/>
      <c r="W301" s="159"/>
      <c r="X301" s="159"/>
      <c r="Y301" s="159"/>
      <c r="Z301" s="159"/>
      <c r="AA301" s="159"/>
      <c r="AB301" s="159"/>
      <c r="AC301" s="159"/>
      <c r="AD301" s="159"/>
      <c r="AE301" s="159"/>
      <c r="AF301" s="159"/>
      <c r="AG301" s="159"/>
    </row>
    <row r="302" spans="1:33" ht="13.5">
      <c r="A302" s="177"/>
      <c r="B302" s="178"/>
      <c r="C302" s="179"/>
      <c r="D302" s="159"/>
      <c r="E302" s="159"/>
      <c r="F302" s="159"/>
      <c r="G302" s="179"/>
      <c r="H302" s="159"/>
      <c r="I302" s="159"/>
      <c r="J302" s="182"/>
      <c r="K302" s="182"/>
      <c r="L302" s="159"/>
      <c r="M302" s="159"/>
      <c r="N302" s="159"/>
      <c r="O302" s="159"/>
      <c r="P302" s="159"/>
      <c r="Q302" s="179"/>
      <c r="R302" s="159"/>
      <c r="S302" s="159"/>
      <c r="T302" s="159"/>
      <c r="U302" s="159"/>
      <c r="V302" s="159"/>
      <c r="W302" s="159"/>
      <c r="X302" s="159"/>
      <c r="Y302" s="159"/>
      <c r="Z302" s="159"/>
      <c r="AA302" s="159"/>
      <c r="AB302" s="159"/>
      <c r="AC302" s="159"/>
      <c r="AD302" s="159"/>
      <c r="AE302" s="159"/>
      <c r="AF302" s="159"/>
      <c r="AG302" s="159"/>
    </row>
    <row r="303" spans="1:33" ht="13.5">
      <c r="A303" s="177"/>
      <c r="B303" s="178"/>
      <c r="C303" s="179"/>
      <c r="D303" s="159"/>
      <c r="E303" s="159"/>
      <c r="F303" s="159"/>
      <c r="G303" s="179"/>
      <c r="H303" s="159"/>
      <c r="I303" s="159"/>
      <c r="J303" s="182"/>
      <c r="K303" s="182"/>
      <c r="L303" s="159"/>
      <c r="M303" s="159"/>
      <c r="N303" s="159"/>
      <c r="O303" s="159"/>
      <c r="P303" s="159"/>
      <c r="Q303" s="179"/>
      <c r="R303" s="159"/>
      <c r="S303" s="159"/>
      <c r="T303" s="159"/>
      <c r="U303" s="159"/>
      <c r="V303" s="159"/>
      <c r="W303" s="159"/>
      <c r="X303" s="159"/>
      <c r="Y303" s="159"/>
      <c r="Z303" s="159"/>
      <c r="AA303" s="159"/>
      <c r="AB303" s="159"/>
      <c r="AC303" s="159"/>
      <c r="AD303" s="159"/>
      <c r="AE303" s="159"/>
      <c r="AF303" s="159"/>
      <c r="AG303" s="159"/>
    </row>
    <row r="304" spans="1:33" ht="13.5">
      <c r="A304" s="177"/>
      <c r="B304" s="178"/>
      <c r="C304" s="179"/>
      <c r="D304" s="159"/>
      <c r="E304" s="159"/>
      <c r="F304" s="159"/>
      <c r="G304" s="179"/>
      <c r="H304" s="159"/>
      <c r="I304" s="159"/>
      <c r="J304" s="182"/>
      <c r="K304" s="182"/>
      <c r="L304" s="159"/>
      <c r="M304" s="159"/>
      <c r="N304" s="159"/>
      <c r="O304" s="159"/>
      <c r="P304" s="159"/>
      <c r="Q304" s="179"/>
      <c r="R304" s="159"/>
      <c r="S304" s="159"/>
      <c r="T304" s="159"/>
      <c r="U304" s="159"/>
      <c r="V304" s="159"/>
      <c r="W304" s="159"/>
      <c r="X304" s="159"/>
      <c r="Y304" s="159"/>
      <c r="Z304" s="159"/>
      <c r="AA304" s="159"/>
      <c r="AB304" s="159"/>
      <c r="AC304" s="159"/>
      <c r="AD304" s="159"/>
      <c r="AE304" s="159"/>
      <c r="AF304" s="159"/>
      <c r="AG304" s="159"/>
    </row>
    <row r="305" spans="1:33" ht="13.5">
      <c r="A305" s="177"/>
      <c r="B305" s="178"/>
      <c r="C305" s="179"/>
      <c r="D305" s="159"/>
      <c r="E305" s="159"/>
      <c r="F305" s="159"/>
      <c r="G305" s="179"/>
      <c r="H305" s="159"/>
      <c r="I305" s="159"/>
      <c r="J305" s="182"/>
      <c r="K305" s="182"/>
      <c r="L305" s="159"/>
      <c r="M305" s="159"/>
      <c r="N305" s="159"/>
      <c r="O305" s="159"/>
      <c r="P305" s="159"/>
      <c r="Q305" s="179"/>
      <c r="R305" s="159"/>
      <c r="S305" s="159"/>
      <c r="T305" s="159"/>
      <c r="U305" s="159"/>
      <c r="V305" s="159"/>
      <c r="W305" s="159"/>
      <c r="X305" s="159"/>
      <c r="Y305" s="159"/>
      <c r="Z305" s="159"/>
      <c r="AA305" s="159"/>
      <c r="AB305" s="159"/>
      <c r="AC305" s="159"/>
      <c r="AD305" s="159"/>
      <c r="AE305" s="159"/>
      <c r="AF305" s="159"/>
      <c r="AG305" s="159"/>
    </row>
    <row r="306" spans="1:33" ht="13.5">
      <c r="A306" s="177"/>
      <c r="B306" s="178"/>
      <c r="C306" s="179"/>
      <c r="D306" s="159"/>
      <c r="E306" s="159"/>
      <c r="F306" s="159"/>
      <c r="G306" s="179"/>
      <c r="H306" s="159"/>
      <c r="I306" s="159"/>
      <c r="J306" s="182"/>
      <c r="K306" s="182"/>
      <c r="L306" s="159"/>
      <c r="M306" s="159"/>
      <c r="N306" s="159"/>
      <c r="O306" s="159"/>
      <c r="P306" s="159"/>
      <c r="Q306" s="179"/>
      <c r="R306" s="159"/>
      <c r="S306" s="159"/>
      <c r="T306" s="159"/>
      <c r="U306" s="159"/>
      <c r="V306" s="159"/>
      <c r="W306" s="159"/>
      <c r="X306" s="159"/>
      <c r="Y306" s="159"/>
      <c r="Z306" s="159"/>
      <c r="AA306" s="159"/>
      <c r="AB306" s="159"/>
      <c r="AC306" s="159"/>
      <c r="AD306" s="159"/>
      <c r="AE306" s="159"/>
      <c r="AF306" s="159"/>
      <c r="AG306" s="159"/>
    </row>
    <row r="307" spans="1:33" ht="13.5">
      <c r="A307" s="177"/>
      <c r="B307" s="178"/>
      <c r="C307" s="179"/>
      <c r="D307" s="159"/>
      <c r="E307" s="159"/>
      <c r="F307" s="159"/>
      <c r="G307" s="179"/>
      <c r="H307" s="159"/>
      <c r="I307" s="159"/>
      <c r="J307" s="182"/>
      <c r="K307" s="182"/>
      <c r="L307" s="159"/>
      <c r="M307" s="159"/>
      <c r="N307" s="159"/>
      <c r="O307" s="159"/>
      <c r="P307" s="159"/>
      <c r="Q307" s="179"/>
      <c r="R307" s="159"/>
      <c r="S307" s="159"/>
      <c r="T307" s="159"/>
      <c r="U307" s="159"/>
      <c r="V307" s="159"/>
      <c r="W307" s="159"/>
      <c r="X307" s="159"/>
      <c r="Y307" s="159"/>
      <c r="Z307" s="159"/>
      <c r="AA307" s="159"/>
      <c r="AB307" s="159"/>
      <c r="AC307" s="159"/>
      <c r="AD307" s="159"/>
      <c r="AE307" s="159"/>
      <c r="AF307" s="159"/>
      <c r="AG307" s="159"/>
    </row>
    <row r="308" spans="1:33" ht="13.5">
      <c r="A308" s="177"/>
      <c r="B308" s="178"/>
      <c r="C308" s="179"/>
      <c r="D308" s="159"/>
      <c r="E308" s="159"/>
      <c r="F308" s="159"/>
      <c r="G308" s="179"/>
      <c r="H308" s="159"/>
      <c r="I308" s="159"/>
      <c r="J308" s="182"/>
      <c r="K308" s="182"/>
      <c r="L308" s="159"/>
      <c r="M308" s="159"/>
      <c r="N308" s="159"/>
      <c r="O308" s="159"/>
      <c r="P308" s="159"/>
      <c r="Q308" s="179"/>
      <c r="R308" s="159"/>
      <c r="S308" s="159"/>
      <c r="T308" s="159"/>
      <c r="U308" s="159"/>
      <c r="V308" s="159"/>
      <c r="W308" s="159"/>
      <c r="X308" s="159"/>
      <c r="Y308" s="159"/>
      <c r="Z308" s="159"/>
      <c r="AA308" s="159"/>
      <c r="AB308" s="159"/>
      <c r="AC308" s="159"/>
      <c r="AD308" s="159"/>
      <c r="AE308" s="159"/>
      <c r="AF308" s="159"/>
      <c r="AG308" s="159"/>
    </row>
    <row r="309" spans="1:33" ht="13.5">
      <c r="A309" s="177"/>
      <c r="B309" s="178"/>
      <c r="C309" s="179"/>
      <c r="D309" s="159"/>
      <c r="E309" s="159"/>
      <c r="F309" s="159"/>
      <c r="G309" s="179"/>
      <c r="H309" s="159"/>
      <c r="I309" s="159"/>
      <c r="J309" s="182"/>
      <c r="K309" s="182"/>
      <c r="L309" s="159"/>
      <c r="M309" s="159"/>
      <c r="N309" s="159"/>
      <c r="O309" s="159"/>
      <c r="P309" s="159"/>
      <c r="Q309" s="179"/>
      <c r="R309" s="159"/>
      <c r="S309" s="159"/>
      <c r="T309" s="159"/>
      <c r="U309" s="159"/>
      <c r="V309" s="159"/>
      <c r="W309" s="159"/>
      <c r="X309" s="159"/>
      <c r="Y309" s="159"/>
      <c r="Z309" s="159"/>
      <c r="AA309" s="159"/>
      <c r="AB309" s="159"/>
      <c r="AC309" s="159"/>
      <c r="AD309" s="159"/>
      <c r="AE309" s="159"/>
      <c r="AF309" s="159"/>
      <c r="AG309" s="159"/>
    </row>
    <row r="310" spans="1:33" ht="13.5">
      <c r="A310" s="177"/>
      <c r="B310" s="178"/>
      <c r="C310" s="179"/>
      <c r="D310" s="159"/>
      <c r="E310" s="159"/>
      <c r="F310" s="159"/>
      <c r="G310" s="179"/>
      <c r="H310" s="159"/>
      <c r="I310" s="159"/>
      <c r="J310" s="182"/>
      <c r="K310" s="182"/>
      <c r="L310" s="159"/>
      <c r="M310" s="159"/>
      <c r="N310" s="159"/>
      <c r="O310" s="159"/>
      <c r="P310" s="159"/>
      <c r="Q310" s="179"/>
      <c r="R310" s="159"/>
      <c r="S310" s="159"/>
      <c r="T310" s="159"/>
      <c r="U310" s="159"/>
      <c r="V310" s="159"/>
      <c r="W310" s="159"/>
      <c r="X310" s="159"/>
      <c r="Y310" s="159"/>
      <c r="Z310" s="159"/>
      <c r="AA310" s="159"/>
      <c r="AB310" s="159"/>
      <c r="AC310" s="159"/>
      <c r="AD310" s="159"/>
      <c r="AE310" s="159"/>
      <c r="AF310" s="159"/>
      <c r="AG310" s="159"/>
    </row>
    <row r="311" spans="1:33" ht="13.5">
      <c r="A311" s="177"/>
      <c r="B311" s="178"/>
      <c r="C311" s="179"/>
      <c r="D311" s="159"/>
      <c r="E311" s="159"/>
      <c r="F311" s="159"/>
      <c r="G311" s="179"/>
      <c r="H311" s="159"/>
      <c r="I311" s="159"/>
      <c r="J311" s="182"/>
      <c r="K311" s="182"/>
      <c r="L311" s="159"/>
      <c r="M311" s="159"/>
      <c r="N311" s="159"/>
      <c r="O311" s="159"/>
      <c r="P311" s="159"/>
      <c r="Q311" s="179"/>
      <c r="R311" s="159"/>
      <c r="S311" s="159"/>
      <c r="T311" s="159"/>
      <c r="U311" s="159"/>
      <c r="V311" s="159"/>
      <c r="W311" s="159"/>
      <c r="X311" s="159"/>
      <c r="Y311" s="159"/>
      <c r="Z311" s="159"/>
      <c r="AA311" s="159"/>
      <c r="AB311" s="159"/>
      <c r="AC311" s="159"/>
      <c r="AD311" s="159"/>
      <c r="AE311" s="159"/>
      <c r="AF311" s="159"/>
      <c r="AG311" s="159"/>
    </row>
    <row r="312" spans="1:33" ht="13.5">
      <c r="A312" s="177"/>
      <c r="B312" s="178"/>
      <c r="C312" s="179"/>
      <c r="D312" s="159"/>
      <c r="E312" s="159"/>
      <c r="F312" s="159"/>
      <c r="G312" s="179"/>
      <c r="H312" s="159"/>
      <c r="I312" s="159"/>
      <c r="J312" s="182"/>
      <c r="K312" s="182"/>
      <c r="L312" s="159"/>
      <c r="M312" s="159"/>
      <c r="N312" s="159"/>
      <c r="O312" s="159"/>
      <c r="P312" s="159"/>
      <c r="Q312" s="179"/>
      <c r="R312" s="159"/>
      <c r="S312" s="159"/>
      <c r="T312" s="159"/>
      <c r="U312" s="159"/>
      <c r="V312" s="159"/>
      <c r="W312" s="159"/>
      <c r="X312" s="159"/>
      <c r="Y312" s="159"/>
      <c r="Z312" s="159"/>
      <c r="AA312" s="159"/>
      <c r="AB312" s="159"/>
      <c r="AC312" s="159"/>
      <c r="AD312" s="159"/>
      <c r="AE312" s="159"/>
      <c r="AF312" s="159"/>
      <c r="AG312" s="159"/>
    </row>
    <row r="313" spans="1:33" ht="13.5">
      <c r="A313" s="177"/>
      <c r="B313" s="178"/>
      <c r="C313" s="179"/>
      <c r="D313" s="159"/>
      <c r="E313" s="159"/>
      <c r="F313" s="159"/>
      <c r="G313" s="179"/>
      <c r="H313" s="159"/>
      <c r="I313" s="159"/>
      <c r="J313" s="182"/>
      <c r="K313" s="182"/>
      <c r="L313" s="159"/>
      <c r="M313" s="159"/>
      <c r="N313" s="159"/>
      <c r="O313" s="159"/>
      <c r="P313" s="159"/>
      <c r="Q313" s="179"/>
      <c r="R313" s="159"/>
      <c r="S313" s="159"/>
      <c r="T313" s="159"/>
      <c r="U313" s="159"/>
      <c r="V313" s="159"/>
      <c r="W313" s="159"/>
      <c r="X313" s="159"/>
      <c r="Y313" s="159"/>
      <c r="Z313" s="159"/>
      <c r="AA313" s="159"/>
      <c r="AB313" s="159"/>
      <c r="AC313" s="159"/>
      <c r="AD313" s="159"/>
      <c r="AE313" s="159"/>
      <c r="AF313" s="159"/>
      <c r="AG313" s="159"/>
    </row>
    <row r="314" spans="1:33" ht="13.5">
      <c r="A314" s="177"/>
      <c r="B314" s="178"/>
      <c r="C314" s="179"/>
      <c r="D314" s="159"/>
      <c r="E314" s="159"/>
      <c r="F314" s="159"/>
      <c r="G314" s="179"/>
      <c r="H314" s="159"/>
      <c r="I314" s="159"/>
      <c r="J314" s="182"/>
      <c r="K314" s="182"/>
      <c r="L314" s="159"/>
      <c r="M314" s="159"/>
      <c r="N314" s="159"/>
      <c r="O314" s="159"/>
      <c r="P314" s="159"/>
      <c r="Q314" s="179"/>
      <c r="R314" s="159"/>
      <c r="S314" s="159"/>
      <c r="T314" s="159"/>
      <c r="U314" s="159"/>
      <c r="V314" s="159"/>
      <c r="W314" s="159"/>
      <c r="X314" s="159"/>
      <c r="Y314" s="159"/>
      <c r="Z314" s="159"/>
      <c r="AA314" s="159"/>
      <c r="AB314" s="159"/>
      <c r="AC314" s="159"/>
      <c r="AD314" s="159"/>
      <c r="AE314" s="159"/>
      <c r="AF314" s="159"/>
      <c r="AG314" s="159"/>
    </row>
    <row r="315" spans="1:33" ht="13.5">
      <c r="A315" s="177"/>
      <c r="B315" s="178"/>
      <c r="C315" s="179"/>
      <c r="D315" s="159"/>
      <c r="E315" s="159"/>
      <c r="F315" s="159"/>
      <c r="G315" s="179"/>
      <c r="H315" s="159"/>
      <c r="I315" s="159"/>
      <c r="J315" s="182"/>
      <c r="K315" s="182"/>
      <c r="L315" s="159"/>
      <c r="M315" s="159"/>
      <c r="N315" s="159"/>
      <c r="O315" s="159"/>
      <c r="P315" s="159"/>
      <c r="Q315" s="179"/>
      <c r="R315" s="159"/>
      <c r="S315" s="159"/>
      <c r="T315" s="159"/>
      <c r="U315" s="159"/>
      <c r="V315" s="159"/>
      <c r="W315" s="159"/>
      <c r="X315" s="159"/>
      <c r="Y315" s="159"/>
      <c r="Z315" s="159"/>
      <c r="AA315" s="159"/>
      <c r="AB315" s="159"/>
      <c r="AC315" s="159"/>
      <c r="AD315" s="159"/>
      <c r="AE315" s="159"/>
      <c r="AF315" s="159"/>
      <c r="AG315" s="159"/>
    </row>
    <row r="316" spans="1:33" ht="13.5">
      <c r="A316" s="177"/>
      <c r="B316" s="178"/>
      <c r="C316" s="179"/>
      <c r="D316" s="159"/>
      <c r="E316" s="159"/>
      <c r="F316" s="159"/>
      <c r="G316" s="179"/>
      <c r="H316" s="159"/>
      <c r="I316" s="159"/>
      <c r="J316" s="182"/>
      <c r="K316" s="182"/>
      <c r="L316" s="159"/>
      <c r="M316" s="159"/>
      <c r="N316" s="159"/>
      <c r="O316" s="159"/>
      <c r="P316" s="159"/>
      <c r="Q316" s="179"/>
      <c r="R316" s="159"/>
      <c r="S316" s="159"/>
      <c r="T316" s="159"/>
      <c r="U316" s="159"/>
      <c r="V316" s="159"/>
      <c r="W316" s="159"/>
      <c r="X316" s="159"/>
      <c r="Y316" s="159"/>
      <c r="Z316" s="159"/>
      <c r="AA316" s="159"/>
      <c r="AB316" s="159"/>
      <c r="AC316" s="159"/>
      <c r="AD316" s="159"/>
      <c r="AE316" s="159"/>
      <c r="AF316" s="159"/>
      <c r="AG316" s="159"/>
    </row>
    <row r="317" spans="1:33" ht="13.5">
      <c r="A317" s="177"/>
      <c r="B317" s="178"/>
      <c r="C317" s="179"/>
      <c r="D317" s="159"/>
      <c r="E317" s="159"/>
      <c r="F317" s="159"/>
      <c r="G317" s="179"/>
      <c r="H317" s="159"/>
      <c r="I317" s="159"/>
      <c r="J317" s="182"/>
      <c r="K317" s="182"/>
      <c r="L317" s="159"/>
      <c r="M317" s="159"/>
      <c r="N317" s="159"/>
      <c r="O317" s="159"/>
      <c r="P317" s="159"/>
      <c r="Q317" s="179"/>
      <c r="R317" s="159"/>
      <c r="S317" s="159"/>
      <c r="T317" s="159"/>
      <c r="U317" s="159"/>
      <c r="V317" s="159"/>
      <c r="W317" s="159"/>
      <c r="X317" s="159"/>
      <c r="Y317" s="159"/>
      <c r="Z317" s="159"/>
      <c r="AA317" s="159"/>
      <c r="AB317" s="159"/>
      <c r="AC317" s="159"/>
      <c r="AD317" s="159"/>
      <c r="AE317" s="159"/>
      <c r="AF317" s="159"/>
      <c r="AG317" s="159"/>
    </row>
    <row r="318" spans="1:33" ht="13.5">
      <c r="A318" s="177"/>
      <c r="B318" s="178"/>
      <c r="C318" s="179"/>
      <c r="D318" s="159"/>
      <c r="E318" s="159"/>
      <c r="F318" s="159"/>
      <c r="G318" s="179"/>
      <c r="H318" s="159"/>
      <c r="I318" s="159"/>
      <c r="J318" s="182"/>
      <c r="K318" s="182"/>
      <c r="L318" s="159"/>
      <c r="M318" s="159"/>
      <c r="N318" s="159"/>
      <c r="O318" s="159"/>
      <c r="P318" s="159"/>
      <c r="Q318" s="179"/>
      <c r="R318" s="159"/>
      <c r="S318" s="159"/>
      <c r="T318" s="159"/>
      <c r="U318" s="159"/>
      <c r="V318" s="159"/>
      <c r="W318" s="159"/>
      <c r="X318" s="159"/>
      <c r="Y318" s="159"/>
      <c r="Z318" s="159"/>
      <c r="AA318" s="159"/>
      <c r="AB318" s="159"/>
      <c r="AC318" s="159"/>
      <c r="AD318" s="159"/>
      <c r="AE318" s="159"/>
      <c r="AF318" s="159"/>
      <c r="AG318" s="159"/>
    </row>
    <row r="319" spans="1:33" ht="13.5">
      <c r="A319" s="177"/>
      <c r="B319" s="178"/>
      <c r="C319" s="179"/>
      <c r="D319" s="159"/>
      <c r="E319" s="159"/>
      <c r="F319" s="159"/>
      <c r="G319" s="179"/>
      <c r="H319" s="159"/>
      <c r="I319" s="159"/>
      <c r="J319" s="182"/>
      <c r="K319" s="182"/>
      <c r="L319" s="159"/>
      <c r="M319" s="159"/>
      <c r="N319" s="159"/>
      <c r="O319" s="159"/>
      <c r="P319" s="159"/>
      <c r="Q319" s="179"/>
      <c r="R319" s="159"/>
      <c r="S319" s="159"/>
      <c r="T319" s="159"/>
      <c r="U319" s="159"/>
      <c r="V319" s="159"/>
      <c r="W319" s="159"/>
      <c r="X319" s="159"/>
      <c r="Y319" s="159"/>
      <c r="Z319" s="159"/>
      <c r="AA319" s="159"/>
      <c r="AB319" s="159"/>
      <c r="AC319" s="159"/>
      <c r="AD319" s="159"/>
      <c r="AE319" s="159"/>
      <c r="AF319" s="159"/>
      <c r="AG319" s="159"/>
    </row>
    <row r="320" spans="1:33" ht="13.5">
      <c r="A320" s="177"/>
      <c r="B320" s="178"/>
      <c r="C320" s="179"/>
      <c r="D320" s="159"/>
      <c r="E320" s="159"/>
      <c r="F320" s="159"/>
      <c r="G320" s="179"/>
      <c r="H320" s="159"/>
      <c r="I320" s="159"/>
      <c r="J320" s="182"/>
      <c r="K320" s="182"/>
      <c r="L320" s="159"/>
      <c r="M320" s="159"/>
      <c r="N320" s="159"/>
      <c r="O320" s="159"/>
      <c r="P320" s="159"/>
      <c r="Q320" s="179"/>
      <c r="R320" s="159"/>
      <c r="S320" s="159"/>
      <c r="T320" s="159"/>
      <c r="U320" s="159"/>
      <c r="V320" s="159"/>
      <c r="W320" s="159"/>
      <c r="X320" s="159"/>
      <c r="Y320" s="159"/>
      <c r="Z320" s="159"/>
      <c r="AA320" s="159"/>
      <c r="AB320" s="159"/>
      <c r="AC320" s="159"/>
      <c r="AD320" s="159"/>
      <c r="AE320" s="159"/>
      <c r="AF320" s="159"/>
      <c r="AG320" s="159"/>
    </row>
    <row r="321" spans="1:33" ht="13.5">
      <c r="A321" s="177"/>
      <c r="B321" s="178"/>
      <c r="C321" s="179"/>
      <c r="D321" s="159"/>
      <c r="E321" s="159"/>
      <c r="F321" s="159"/>
      <c r="G321" s="179"/>
      <c r="H321" s="159"/>
      <c r="I321" s="159"/>
      <c r="J321" s="182"/>
      <c r="K321" s="182"/>
      <c r="L321" s="159"/>
      <c r="M321" s="159"/>
      <c r="N321" s="159"/>
      <c r="O321" s="159"/>
      <c r="P321" s="159"/>
      <c r="Q321" s="179"/>
      <c r="R321" s="159"/>
      <c r="S321" s="159"/>
      <c r="T321" s="159"/>
      <c r="U321" s="159"/>
      <c r="V321" s="159"/>
      <c r="W321" s="159"/>
      <c r="X321" s="159"/>
      <c r="Y321" s="159"/>
      <c r="Z321" s="159"/>
      <c r="AA321" s="159"/>
      <c r="AB321" s="159"/>
      <c r="AC321" s="159"/>
      <c r="AD321" s="159"/>
      <c r="AE321" s="159"/>
      <c r="AF321" s="159"/>
      <c r="AG321" s="159"/>
    </row>
    <row r="322" spans="1:33" ht="13.5">
      <c r="A322" s="177"/>
      <c r="B322" s="178"/>
      <c r="C322" s="179"/>
      <c r="D322" s="159"/>
      <c r="E322" s="159"/>
      <c r="F322" s="159"/>
      <c r="G322" s="179"/>
      <c r="H322" s="159"/>
      <c r="I322" s="159"/>
      <c r="J322" s="182"/>
      <c r="K322" s="182"/>
      <c r="L322" s="159"/>
      <c r="M322" s="159"/>
      <c r="N322" s="159"/>
      <c r="O322" s="159"/>
      <c r="P322" s="159"/>
      <c r="Q322" s="179"/>
      <c r="R322" s="159"/>
      <c r="S322" s="159"/>
      <c r="T322" s="159"/>
      <c r="U322" s="159"/>
      <c r="V322" s="159"/>
      <c r="W322" s="159"/>
      <c r="X322" s="159"/>
      <c r="Y322" s="159"/>
      <c r="Z322" s="159"/>
      <c r="AA322" s="159"/>
      <c r="AB322" s="159"/>
      <c r="AC322" s="159"/>
      <c r="AD322" s="159"/>
      <c r="AE322" s="159"/>
      <c r="AF322" s="159"/>
      <c r="AG322" s="159"/>
    </row>
    <row r="323" spans="1:33" ht="13.5">
      <c r="A323" s="177"/>
      <c r="B323" s="178"/>
      <c r="C323" s="179"/>
      <c r="D323" s="159"/>
      <c r="E323" s="159"/>
      <c r="F323" s="159"/>
      <c r="G323" s="179"/>
      <c r="H323" s="159"/>
      <c r="I323" s="159"/>
      <c r="J323" s="182"/>
      <c r="K323" s="182"/>
      <c r="L323" s="159"/>
      <c r="M323" s="159"/>
      <c r="N323" s="159"/>
      <c r="O323" s="159"/>
      <c r="P323" s="159"/>
      <c r="Q323" s="179"/>
      <c r="R323" s="159"/>
      <c r="S323" s="159"/>
      <c r="T323" s="159"/>
      <c r="U323" s="159"/>
      <c r="V323" s="159"/>
      <c r="W323" s="159"/>
      <c r="X323" s="159"/>
      <c r="Y323" s="159"/>
      <c r="Z323" s="159"/>
      <c r="AA323" s="159"/>
      <c r="AB323" s="159"/>
      <c r="AC323" s="159"/>
      <c r="AD323" s="159"/>
      <c r="AE323" s="159"/>
      <c r="AF323" s="159"/>
      <c r="AG323" s="159"/>
    </row>
    <row r="324" spans="1:33" ht="13.5">
      <c r="A324" s="177"/>
      <c r="B324" s="178"/>
      <c r="C324" s="179"/>
      <c r="D324" s="159"/>
      <c r="E324" s="159"/>
      <c r="F324" s="159"/>
      <c r="G324" s="179"/>
      <c r="H324" s="159"/>
      <c r="I324" s="159"/>
      <c r="J324" s="182"/>
      <c r="K324" s="182"/>
      <c r="L324" s="159"/>
      <c r="M324" s="159"/>
      <c r="N324" s="159"/>
      <c r="O324" s="159"/>
      <c r="P324" s="159"/>
      <c r="Q324" s="179"/>
      <c r="R324" s="159"/>
      <c r="S324" s="159"/>
      <c r="T324" s="159"/>
      <c r="U324" s="159"/>
      <c r="V324" s="159"/>
      <c r="W324" s="159"/>
      <c r="X324" s="159"/>
      <c r="Y324" s="159"/>
      <c r="Z324" s="159"/>
      <c r="AA324" s="159"/>
      <c r="AB324" s="159"/>
      <c r="AC324" s="159"/>
      <c r="AD324" s="159"/>
      <c r="AE324" s="159"/>
      <c r="AF324" s="159"/>
      <c r="AG324" s="159"/>
    </row>
    <row r="325" spans="1:33" ht="13.5">
      <c r="A325" s="177"/>
      <c r="B325" s="178"/>
      <c r="C325" s="179"/>
      <c r="D325" s="159"/>
      <c r="E325" s="159"/>
      <c r="F325" s="159"/>
      <c r="G325" s="179"/>
      <c r="H325" s="159"/>
      <c r="I325" s="159"/>
      <c r="J325" s="182"/>
      <c r="K325" s="182"/>
      <c r="L325" s="159"/>
      <c r="M325" s="159"/>
      <c r="N325" s="159"/>
      <c r="O325" s="159"/>
      <c r="P325" s="159"/>
      <c r="Q325" s="179"/>
      <c r="R325" s="159"/>
      <c r="S325" s="159"/>
      <c r="T325" s="159"/>
      <c r="U325" s="159"/>
      <c r="V325" s="159"/>
      <c r="W325" s="159"/>
      <c r="X325" s="159"/>
      <c r="Y325" s="159"/>
      <c r="Z325" s="159"/>
      <c r="AA325" s="159"/>
      <c r="AB325" s="159"/>
      <c r="AC325" s="159"/>
      <c r="AD325" s="159"/>
      <c r="AE325" s="159"/>
      <c r="AF325" s="159"/>
      <c r="AG325" s="159"/>
    </row>
    <row r="326" spans="1:33" ht="13.5">
      <c r="A326" s="177"/>
      <c r="B326" s="178"/>
      <c r="C326" s="179"/>
      <c r="D326" s="159"/>
      <c r="E326" s="159"/>
      <c r="F326" s="159"/>
      <c r="G326" s="179"/>
      <c r="H326" s="159"/>
      <c r="I326" s="159"/>
      <c r="J326" s="182"/>
      <c r="K326" s="182"/>
      <c r="L326" s="159"/>
      <c r="M326" s="159"/>
      <c r="N326" s="159"/>
      <c r="O326" s="159"/>
      <c r="P326" s="159"/>
      <c r="Q326" s="179"/>
      <c r="R326" s="159"/>
      <c r="S326" s="159"/>
      <c r="T326" s="159"/>
      <c r="U326" s="159"/>
      <c r="V326" s="159"/>
      <c r="W326" s="159"/>
      <c r="X326" s="159"/>
      <c r="Y326" s="159"/>
      <c r="Z326" s="159"/>
      <c r="AA326" s="159"/>
      <c r="AB326" s="159"/>
      <c r="AC326" s="159"/>
      <c r="AD326" s="159"/>
      <c r="AE326" s="159"/>
      <c r="AF326" s="159"/>
      <c r="AG326" s="159"/>
    </row>
    <row r="327" spans="1:33" ht="13.5">
      <c r="A327" s="177"/>
      <c r="B327" s="178"/>
      <c r="C327" s="179"/>
      <c r="D327" s="159"/>
      <c r="E327" s="159"/>
      <c r="F327" s="159"/>
      <c r="G327" s="179"/>
      <c r="H327" s="159"/>
      <c r="I327" s="159"/>
      <c r="J327" s="182"/>
      <c r="K327" s="182"/>
      <c r="L327" s="159"/>
      <c r="M327" s="159"/>
      <c r="N327" s="159"/>
      <c r="O327" s="159"/>
      <c r="P327" s="159"/>
      <c r="Q327" s="179"/>
      <c r="R327" s="159"/>
      <c r="S327" s="159"/>
      <c r="T327" s="159"/>
      <c r="U327" s="159"/>
      <c r="V327" s="159"/>
      <c r="W327" s="159"/>
      <c r="X327" s="159"/>
      <c r="Y327" s="159"/>
      <c r="Z327" s="159"/>
      <c r="AA327" s="159"/>
      <c r="AB327" s="159"/>
      <c r="AC327" s="159"/>
      <c r="AD327" s="159"/>
      <c r="AE327" s="159"/>
      <c r="AF327" s="159"/>
      <c r="AG327" s="159"/>
    </row>
    <row r="328" spans="1:33" ht="13.5">
      <c r="A328" s="177"/>
      <c r="B328" s="178"/>
      <c r="C328" s="179"/>
      <c r="D328" s="159"/>
      <c r="E328" s="159"/>
      <c r="F328" s="159"/>
      <c r="G328" s="179"/>
      <c r="H328" s="159"/>
      <c r="I328" s="159"/>
      <c r="J328" s="182"/>
      <c r="K328" s="182"/>
      <c r="L328" s="159"/>
      <c r="M328" s="159"/>
      <c r="N328" s="159"/>
      <c r="O328" s="159"/>
      <c r="P328" s="159"/>
      <c r="Q328" s="179"/>
      <c r="R328" s="159"/>
      <c r="S328" s="159"/>
      <c r="T328" s="159"/>
      <c r="U328" s="159"/>
      <c r="V328" s="159"/>
      <c r="W328" s="159"/>
      <c r="X328" s="159"/>
      <c r="Y328" s="159"/>
      <c r="Z328" s="159"/>
      <c r="AA328" s="159"/>
      <c r="AB328" s="159"/>
      <c r="AC328" s="159"/>
      <c r="AD328" s="159"/>
      <c r="AE328" s="159"/>
      <c r="AF328" s="159"/>
      <c r="AG328" s="159"/>
    </row>
    <row r="329" spans="1:33" ht="13.5">
      <c r="A329" s="177"/>
      <c r="B329" s="178"/>
      <c r="C329" s="179"/>
      <c r="D329" s="159"/>
      <c r="E329" s="159"/>
      <c r="F329" s="159"/>
      <c r="G329" s="179"/>
      <c r="H329" s="159"/>
      <c r="I329" s="159"/>
      <c r="J329" s="182"/>
      <c r="K329" s="182"/>
      <c r="L329" s="159"/>
      <c r="M329" s="159"/>
      <c r="N329" s="159"/>
      <c r="O329" s="159"/>
      <c r="P329" s="159"/>
      <c r="Q329" s="179"/>
      <c r="R329" s="159"/>
      <c r="S329" s="159"/>
      <c r="T329" s="159"/>
      <c r="U329" s="159"/>
      <c r="V329" s="159"/>
      <c r="W329" s="159"/>
      <c r="X329" s="159"/>
      <c r="Y329" s="159"/>
      <c r="Z329" s="159"/>
      <c r="AA329" s="159"/>
      <c r="AB329" s="159"/>
      <c r="AC329" s="159"/>
      <c r="AD329" s="159"/>
      <c r="AE329" s="159"/>
      <c r="AF329" s="159"/>
      <c r="AG329" s="159"/>
    </row>
    <row r="330" spans="1:33" ht="13.5">
      <c r="A330" s="177"/>
      <c r="B330" s="178"/>
      <c r="C330" s="179"/>
      <c r="D330" s="159"/>
      <c r="E330" s="159"/>
      <c r="F330" s="159"/>
      <c r="G330" s="179"/>
      <c r="H330" s="159"/>
      <c r="I330" s="159"/>
      <c r="J330" s="182"/>
      <c r="K330" s="182"/>
      <c r="L330" s="159"/>
      <c r="M330" s="159"/>
      <c r="N330" s="159"/>
      <c r="O330" s="159"/>
      <c r="P330" s="159"/>
      <c r="Q330" s="179"/>
      <c r="R330" s="159"/>
      <c r="S330" s="159"/>
      <c r="T330" s="159"/>
      <c r="U330" s="159"/>
      <c r="V330" s="159"/>
      <c r="W330" s="159"/>
      <c r="X330" s="159"/>
      <c r="Y330" s="159"/>
      <c r="Z330" s="159"/>
      <c r="AA330" s="159"/>
      <c r="AB330" s="159"/>
      <c r="AC330" s="159"/>
      <c r="AD330" s="159"/>
      <c r="AE330" s="159"/>
      <c r="AF330" s="159"/>
      <c r="AG330" s="159"/>
    </row>
    <row r="331" spans="1:33" ht="13.5">
      <c r="A331" s="177"/>
      <c r="B331" s="178"/>
      <c r="C331" s="179"/>
      <c r="D331" s="159"/>
      <c r="E331" s="159"/>
      <c r="F331" s="159"/>
      <c r="G331" s="179"/>
      <c r="H331" s="159"/>
      <c r="I331" s="159"/>
      <c r="J331" s="182"/>
      <c r="K331" s="182"/>
      <c r="L331" s="159"/>
      <c r="M331" s="159"/>
      <c r="N331" s="159"/>
      <c r="O331" s="159"/>
      <c r="P331" s="159"/>
      <c r="Q331" s="179"/>
      <c r="R331" s="159"/>
      <c r="S331" s="159"/>
      <c r="T331" s="159"/>
      <c r="U331" s="159"/>
      <c r="V331" s="159"/>
      <c r="W331" s="159"/>
      <c r="X331" s="159"/>
      <c r="Y331" s="159"/>
      <c r="Z331" s="159"/>
      <c r="AA331" s="159"/>
      <c r="AB331" s="159"/>
      <c r="AC331" s="159"/>
      <c r="AD331" s="159"/>
      <c r="AE331" s="159"/>
      <c r="AF331" s="159"/>
      <c r="AG331" s="159"/>
    </row>
    <row r="332" spans="1:33" ht="13.5">
      <c r="A332" s="177"/>
      <c r="B332" s="178"/>
      <c r="C332" s="179"/>
      <c r="D332" s="159"/>
      <c r="E332" s="159"/>
      <c r="F332" s="159"/>
      <c r="G332" s="179"/>
      <c r="H332" s="159"/>
      <c r="I332" s="159"/>
      <c r="J332" s="182"/>
      <c r="K332" s="182"/>
      <c r="L332" s="159"/>
      <c r="M332" s="159"/>
      <c r="N332" s="159"/>
      <c r="O332" s="159"/>
      <c r="P332" s="159"/>
      <c r="Q332" s="179"/>
      <c r="R332" s="159"/>
      <c r="S332" s="159"/>
      <c r="T332" s="159"/>
      <c r="U332" s="159"/>
      <c r="V332" s="159"/>
      <c r="W332" s="159"/>
      <c r="X332" s="159"/>
      <c r="Y332" s="159"/>
      <c r="Z332" s="159"/>
      <c r="AA332" s="159"/>
      <c r="AB332" s="159"/>
      <c r="AC332" s="159"/>
      <c r="AD332" s="159"/>
      <c r="AE332" s="159"/>
      <c r="AF332" s="159"/>
      <c r="AG332" s="159"/>
    </row>
    <row r="333" spans="1:33" ht="13.5">
      <c r="A333" s="177"/>
      <c r="B333" s="178"/>
      <c r="C333" s="179"/>
      <c r="D333" s="159"/>
      <c r="E333" s="159"/>
      <c r="F333" s="159"/>
      <c r="G333" s="179"/>
      <c r="H333" s="159"/>
      <c r="I333" s="159"/>
      <c r="J333" s="182"/>
      <c r="K333" s="182"/>
      <c r="L333" s="159"/>
      <c r="M333" s="159"/>
      <c r="N333" s="159"/>
      <c r="O333" s="159"/>
      <c r="P333" s="159"/>
      <c r="Q333" s="179"/>
      <c r="R333" s="159"/>
      <c r="S333" s="159"/>
      <c r="T333" s="159"/>
      <c r="U333" s="159"/>
      <c r="V333" s="159"/>
      <c r="W333" s="159"/>
      <c r="X333" s="159"/>
      <c r="Y333" s="159"/>
      <c r="Z333" s="159"/>
      <c r="AA333" s="159"/>
      <c r="AB333" s="159"/>
      <c r="AC333" s="159"/>
      <c r="AD333" s="159"/>
      <c r="AE333" s="159"/>
      <c r="AF333" s="159"/>
      <c r="AG333" s="159"/>
    </row>
    <row r="334" spans="1:33" ht="13.5">
      <c r="A334" s="177"/>
      <c r="B334" s="178"/>
      <c r="C334" s="179"/>
      <c r="D334" s="159"/>
      <c r="E334" s="159"/>
      <c r="F334" s="159"/>
      <c r="G334" s="179"/>
      <c r="H334" s="159"/>
      <c r="I334" s="159"/>
      <c r="J334" s="182"/>
      <c r="K334" s="182"/>
      <c r="L334" s="159"/>
      <c r="M334" s="159"/>
      <c r="N334" s="159"/>
      <c r="O334" s="159"/>
      <c r="P334" s="159"/>
      <c r="Q334" s="179"/>
      <c r="R334" s="159"/>
      <c r="S334" s="159"/>
      <c r="T334" s="159"/>
      <c r="U334" s="159"/>
      <c r="V334" s="159"/>
      <c r="W334" s="159"/>
      <c r="X334" s="159"/>
      <c r="Y334" s="159"/>
      <c r="Z334" s="159"/>
      <c r="AA334" s="159"/>
      <c r="AB334" s="159"/>
      <c r="AC334" s="159"/>
      <c r="AD334" s="159"/>
      <c r="AE334" s="159"/>
      <c r="AF334" s="159"/>
      <c r="AG334" s="159"/>
    </row>
    <row r="335" spans="1:33" ht="13.5">
      <c r="A335" s="177"/>
      <c r="B335" s="178"/>
      <c r="C335" s="179"/>
      <c r="D335" s="159"/>
      <c r="E335" s="159"/>
      <c r="F335" s="159"/>
      <c r="G335" s="179"/>
      <c r="H335" s="159"/>
      <c r="I335" s="159"/>
      <c r="J335" s="182"/>
      <c r="K335" s="182"/>
      <c r="L335" s="159"/>
      <c r="M335" s="159"/>
      <c r="N335" s="159"/>
      <c r="O335" s="159"/>
      <c r="P335" s="159"/>
      <c r="Q335" s="179"/>
      <c r="R335" s="159"/>
      <c r="S335" s="159"/>
      <c r="T335" s="159"/>
      <c r="U335" s="159"/>
      <c r="V335" s="159"/>
      <c r="W335" s="159"/>
      <c r="X335" s="159"/>
      <c r="Y335" s="159"/>
      <c r="Z335" s="159"/>
      <c r="AA335" s="159"/>
      <c r="AB335" s="159"/>
      <c r="AC335" s="159"/>
      <c r="AD335" s="159"/>
      <c r="AE335" s="159"/>
      <c r="AF335" s="159"/>
      <c r="AG335" s="159"/>
    </row>
    <row r="336" spans="1:33" ht="13.5">
      <c r="A336" s="177"/>
      <c r="B336" s="178"/>
      <c r="C336" s="179"/>
      <c r="D336" s="159"/>
      <c r="E336" s="159"/>
      <c r="F336" s="159"/>
      <c r="G336" s="179"/>
      <c r="H336" s="159"/>
      <c r="I336" s="159"/>
      <c r="J336" s="182"/>
      <c r="K336" s="182"/>
      <c r="L336" s="159"/>
      <c r="M336" s="159"/>
      <c r="N336" s="159"/>
      <c r="O336" s="159"/>
      <c r="P336" s="159"/>
      <c r="Q336" s="179"/>
      <c r="R336" s="159"/>
      <c r="S336" s="159"/>
      <c r="T336" s="159"/>
      <c r="U336" s="159"/>
      <c r="V336" s="159"/>
      <c r="W336" s="159"/>
      <c r="X336" s="159"/>
      <c r="Y336" s="159"/>
      <c r="Z336" s="159"/>
      <c r="AA336" s="159"/>
      <c r="AB336" s="159"/>
      <c r="AC336" s="159"/>
      <c r="AD336" s="159"/>
      <c r="AE336" s="159"/>
      <c r="AF336" s="159"/>
      <c r="AG336" s="159"/>
    </row>
    <row r="337" spans="1:33" ht="13.5">
      <c r="A337" s="177"/>
      <c r="B337" s="178"/>
      <c r="C337" s="179"/>
      <c r="D337" s="159"/>
      <c r="E337" s="159"/>
      <c r="F337" s="159"/>
      <c r="G337" s="179"/>
      <c r="H337" s="159"/>
      <c r="I337" s="159"/>
      <c r="J337" s="182"/>
      <c r="K337" s="182"/>
      <c r="L337" s="159"/>
      <c r="M337" s="159"/>
      <c r="N337" s="159"/>
      <c r="O337" s="159"/>
      <c r="P337" s="159"/>
      <c r="Q337" s="179"/>
      <c r="R337" s="159"/>
      <c r="S337" s="159"/>
      <c r="T337" s="159"/>
      <c r="U337" s="159"/>
      <c r="V337" s="159"/>
      <c r="W337" s="159"/>
      <c r="X337" s="159"/>
      <c r="Y337" s="159"/>
      <c r="Z337" s="159"/>
      <c r="AA337" s="159"/>
      <c r="AB337" s="159"/>
      <c r="AC337" s="159"/>
      <c r="AD337" s="159"/>
      <c r="AE337" s="159"/>
      <c r="AF337" s="159"/>
      <c r="AG337" s="159"/>
    </row>
    <row r="338" spans="1:33" ht="13.5">
      <c r="A338" s="177"/>
      <c r="B338" s="178"/>
      <c r="C338" s="179"/>
      <c r="D338" s="159"/>
      <c r="E338" s="159"/>
      <c r="F338" s="159"/>
      <c r="G338" s="179"/>
      <c r="H338" s="159"/>
      <c r="I338" s="159"/>
      <c r="J338" s="182"/>
      <c r="K338" s="182"/>
      <c r="L338" s="159"/>
      <c r="M338" s="159"/>
      <c r="N338" s="159"/>
      <c r="O338" s="159"/>
      <c r="P338" s="159"/>
      <c r="Q338" s="179"/>
      <c r="R338" s="159"/>
      <c r="S338" s="159"/>
      <c r="T338" s="159"/>
      <c r="U338" s="159"/>
      <c r="V338" s="159"/>
      <c r="W338" s="159"/>
      <c r="X338" s="159"/>
      <c r="Y338" s="159"/>
      <c r="Z338" s="159"/>
      <c r="AA338" s="159"/>
      <c r="AB338" s="159"/>
      <c r="AC338" s="159"/>
      <c r="AD338" s="159"/>
      <c r="AE338" s="159"/>
      <c r="AF338" s="159"/>
      <c r="AG338" s="159"/>
    </row>
    <row r="339" spans="1:33" ht="13.5">
      <c r="A339" s="177"/>
      <c r="B339" s="178"/>
      <c r="C339" s="179"/>
      <c r="D339" s="159"/>
      <c r="E339" s="159"/>
      <c r="F339" s="159"/>
      <c r="G339" s="179"/>
      <c r="H339" s="159"/>
      <c r="I339" s="159"/>
      <c r="J339" s="182"/>
      <c r="K339" s="182"/>
      <c r="L339" s="159"/>
      <c r="M339" s="159"/>
      <c r="N339" s="159"/>
      <c r="O339" s="159"/>
      <c r="P339" s="159"/>
      <c r="Q339" s="179"/>
      <c r="R339" s="159"/>
      <c r="S339" s="159"/>
      <c r="T339" s="159"/>
      <c r="U339" s="159"/>
      <c r="V339" s="159"/>
      <c r="W339" s="159"/>
      <c r="X339" s="159"/>
      <c r="Y339" s="159"/>
      <c r="Z339" s="159"/>
      <c r="AA339" s="159"/>
      <c r="AB339" s="159"/>
      <c r="AC339" s="159"/>
      <c r="AD339" s="159"/>
      <c r="AE339" s="159"/>
      <c r="AF339" s="159"/>
      <c r="AG339" s="159"/>
    </row>
    <row r="340" spans="1:33" ht="13.5">
      <c r="A340" s="177"/>
      <c r="B340" s="178"/>
      <c r="C340" s="179"/>
      <c r="D340" s="159"/>
      <c r="E340" s="159"/>
      <c r="F340" s="159"/>
      <c r="G340" s="179"/>
      <c r="H340" s="159"/>
      <c r="I340" s="159"/>
      <c r="J340" s="182"/>
      <c r="K340" s="182"/>
      <c r="L340" s="159"/>
      <c r="M340" s="159"/>
      <c r="N340" s="159"/>
      <c r="O340" s="159"/>
      <c r="P340" s="159"/>
      <c r="Q340" s="179"/>
      <c r="R340" s="159"/>
      <c r="S340" s="159"/>
      <c r="T340" s="159"/>
      <c r="U340" s="159"/>
      <c r="V340" s="159"/>
      <c r="W340" s="159"/>
      <c r="X340" s="159"/>
      <c r="Y340" s="159"/>
      <c r="Z340" s="159"/>
      <c r="AA340" s="159"/>
      <c r="AB340" s="159"/>
      <c r="AC340" s="159"/>
      <c r="AD340" s="159"/>
      <c r="AE340" s="159"/>
      <c r="AF340" s="159"/>
      <c r="AG340" s="159"/>
    </row>
    <row r="341" spans="1:33" ht="13.5">
      <c r="A341" s="177"/>
      <c r="B341" s="178"/>
      <c r="C341" s="179"/>
      <c r="D341" s="159"/>
      <c r="E341" s="159"/>
      <c r="F341" s="159"/>
      <c r="G341" s="179"/>
      <c r="H341" s="159"/>
      <c r="I341" s="159"/>
      <c r="J341" s="182"/>
      <c r="K341" s="182"/>
      <c r="L341" s="159"/>
      <c r="M341" s="159"/>
      <c r="N341" s="159"/>
      <c r="O341" s="159"/>
      <c r="P341" s="159"/>
      <c r="Q341" s="179"/>
      <c r="R341" s="159"/>
      <c r="S341" s="159"/>
      <c r="T341" s="159"/>
      <c r="U341" s="159"/>
      <c r="V341" s="159"/>
      <c r="W341" s="159"/>
      <c r="X341" s="159"/>
      <c r="Y341" s="159"/>
      <c r="Z341" s="159"/>
      <c r="AA341" s="159"/>
      <c r="AB341" s="159"/>
      <c r="AC341" s="159"/>
      <c r="AD341" s="159"/>
      <c r="AE341" s="159"/>
      <c r="AF341" s="159"/>
      <c r="AG341" s="159"/>
    </row>
    <row r="342" spans="1:33" ht="13.5">
      <c r="A342" s="177"/>
      <c r="B342" s="178"/>
      <c r="C342" s="179"/>
      <c r="D342" s="159"/>
      <c r="E342" s="159"/>
      <c r="F342" s="159"/>
      <c r="G342" s="179"/>
      <c r="H342" s="159"/>
      <c r="I342" s="159"/>
      <c r="J342" s="182"/>
      <c r="K342" s="182"/>
      <c r="L342" s="159"/>
      <c r="M342" s="159"/>
      <c r="N342" s="159"/>
      <c r="O342" s="159"/>
      <c r="P342" s="159"/>
      <c r="Q342" s="179"/>
      <c r="R342" s="159"/>
      <c r="S342" s="159"/>
      <c r="T342" s="159"/>
      <c r="U342" s="159"/>
      <c r="V342" s="159"/>
      <c r="W342" s="159"/>
      <c r="X342" s="159"/>
      <c r="Y342" s="159"/>
      <c r="Z342" s="159"/>
      <c r="AA342" s="159"/>
      <c r="AB342" s="159"/>
      <c r="AC342" s="159"/>
      <c r="AD342" s="159"/>
      <c r="AE342" s="159"/>
      <c r="AF342" s="159"/>
      <c r="AG342" s="159"/>
    </row>
    <row r="343" spans="1:33" ht="13.5">
      <c r="A343" s="177"/>
      <c r="B343" s="178"/>
      <c r="C343" s="179"/>
      <c r="D343" s="159"/>
      <c r="E343" s="159"/>
      <c r="F343" s="159"/>
      <c r="G343" s="179"/>
      <c r="H343" s="159"/>
      <c r="I343" s="159"/>
      <c r="J343" s="182"/>
      <c r="K343" s="182"/>
      <c r="L343" s="159"/>
      <c r="M343" s="159"/>
      <c r="N343" s="159"/>
      <c r="O343" s="159"/>
      <c r="P343" s="159"/>
      <c r="Q343" s="179"/>
      <c r="R343" s="159"/>
      <c r="S343" s="159"/>
      <c r="T343" s="159"/>
      <c r="U343" s="159"/>
      <c r="V343" s="159"/>
      <c r="W343" s="159"/>
      <c r="X343" s="159"/>
      <c r="Y343" s="159"/>
      <c r="Z343" s="159"/>
      <c r="AA343" s="159"/>
      <c r="AB343" s="159"/>
      <c r="AC343" s="159"/>
      <c r="AD343" s="159"/>
      <c r="AE343" s="159"/>
      <c r="AF343" s="159"/>
      <c r="AG343" s="159"/>
    </row>
    <row r="344" spans="1:33" ht="13.5">
      <c r="A344" s="177"/>
      <c r="B344" s="178"/>
      <c r="C344" s="179"/>
      <c r="D344" s="159"/>
      <c r="E344" s="159"/>
      <c r="F344" s="159"/>
      <c r="G344" s="179"/>
      <c r="H344" s="159"/>
      <c r="I344" s="159"/>
      <c r="J344" s="182"/>
      <c r="K344" s="182"/>
      <c r="L344" s="159"/>
      <c r="M344" s="159"/>
      <c r="N344" s="159"/>
      <c r="O344" s="159"/>
      <c r="P344" s="159"/>
      <c r="Q344" s="179"/>
      <c r="R344" s="159"/>
      <c r="S344" s="159"/>
      <c r="T344" s="159"/>
      <c r="U344" s="159"/>
      <c r="V344" s="159"/>
      <c r="W344" s="159"/>
      <c r="X344" s="159"/>
      <c r="Y344" s="159"/>
      <c r="Z344" s="159"/>
      <c r="AA344" s="159"/>
      <c r="AB344" s="159"/>
      <c r="AC344" s="159"/>
      <c r="AD344" s="159"/>
      <c r="AE344" s="159"/>
      <c r="AF344" s="159"/>
      <c r="AG344" s="159"/>
    </row>
    <row r="345" spans="1:33" ht="13.5">
      <c r="A345" s="177"/>
      <c r="B345" s="178"/>
      <c r="C345" s="179"/>
      <c r="D345" s="159"/>
      <c r="E345" s="159"/>
      <c r="F345" s="159"/>
      <c r="G345" s="179"/>
      <c r="H345" s="159"/>
      <c r="I345" s="159"/>
      <c r="J345" s="182"/>
      <c r="K345" s="182"/>
      <c r="L345" s="159"/>
      <c r="M345" s="159"/>
      <c r="N345" s="159"/>
      <c r="O345" s="159"/>
      <c r="P345" s="159"/>
      <c r="Q345" s="179"/>
      <c r="R345" s="159"/>
      <c r="S345" s="159"/>
      <c r="T345" s="159"/>
      <c r="U345" s="159"/>
      <c r="V345" s="159"/>
      <c r="W345" s="159"/>
      <c r="X345" s="159"/>
      <c r="Y345" s="159"/>
      <c r="Z345" s="159"/>
      <c r="AA345" s="159"/>
      <c r="AB345" s="159"/>
      <c r="AC345" s="159"/>
      <c r="AD345" s="159"/>
      <c r="AE345" s="159"/>
      <c r="AF345" s="159"/>
      <c r="AG345" s="159"/>
    </row>
    <row r="346" spans="1:33" ht="13.5">
      <c r="A346" s="177"/>
      <c r="B346" s="178"/>
      <c r="C346" s="179"/>
      <c r="D346" s="159"/>
      <c r="E346" s="159"/>
      <c r="F346" s="159"/>
      <c r="G346" s="179"/>
      <c r="H346" s="159"/>
      <c r="I346" s="159"/>
      <c r="J346" s="182"/>
      <c r="K346" s="182"/>
      <c r="L346" s="159"/>
      <c r="M346" s="159"/>
      <c r="N346" s="159"/>
      <c r="O346" s="159"/>
      <c r="P346" s="159"/>
      <c r="Q346" s="179"/>
      <c r="R346" s="159"/>
      <c r="S346" s="159"/>
      <c r="T346" s="159"/>
      <c r="U346" s="159"/>
      <c r="V346" s="159"/>
      <c r="W346" s="159"/>
      <c r="X346" s="159"/>
      <c r="Y346" s="159"/>
      <c r="Z346" s="159"/>
      <c r="AA346" s="159"/>
      <c r="AB346" s="159"/>
      <c r="AC346" s="159"/>
      <c r="AD346" s="159"/>
      <c r="AE346" s="159"/>
      <c r="AF346" s="159"/>
      <c r="AG346" s="159"/>
    </row>
    <row r="347" spans="1:33" ht="13.5">
      <c r="A347" s="177"/>
      <c r="B347" s="178"/>
      <c r="C347" s="179"/>
      <c r="D347" s="159"/>
      <c r="E347" s="159"/>
      <c r="F347" s="159"/>
      <c r="G347" s="179"/>
      <c r="H347" s="159"/>
      <c r="I347" s="159"/>
      <c r="J347" s="182"/>
      <c r="K347" s="182"/>
      <c r="L347" s="159"/>
      <c r="M347" s="159"/>
      <c r="N347" s="159"/>
      <c r="O347" s="159"/>
      <c r="P347" s="159"/>
      <c r="Q347" s="179"/>
      <c r="R347" s="159"/>
      <c r="S347" s="159"/>
      <c r="T347" s="159"/>
      <c r="U347" s="159"/>
      <c r="V347" s="159"/>
      <c r="W347" s="159"/>
      <c r="X347" s="159"/>
      <c r="Y347" s="159"/>
      <c r="Z347" s="159"/>
      <c r="AA347" s="159"/>
      <c r="AB347" s="159"/>
      <c r="AC347" s="159"/>
      <c r="AD347" s="159"/>
      <c r="AE347" s="159"/>
      <c r="AF347" s="159"/>
      <c r="AG347" s="159"/>
    </row>
    <row r="348" spans="1:33" ht="13.5">
      <c r="A348" s="177"/>
      <c r="B348" s="178"/>
      <c r="C348" s="179"/>
      <c r="D348" s="159"/>
      <c r="E348" s="159"/>
      <c r="F348" s="159"/>
      <c r="G348" s="179"/>
      <c r="H348" s="159"/>
      <c r="I348" s="159"/>
      <c r="J348" s="182"/>
      <c r="K348" s="182"/>
      <c r="L348" s="159"/>
      <c r="M348" s="159"/>
      <c r="N348" s="159"/>
      <c r="O348" s="159"/>
      <c r="P348" s="159"/>
      <c r="Q348" s="179"/>
      <c r="R348" s="159"/>
      <c r="S348" s="159"/>
      <c r="T348" s="159"/>
      <c r="U348" s="159"/>
      <c r="V348" s="159"/>
      <c r="W348" s="159"/>
      <c r="X348" s="159"/>
      <c r="Y348" s="159"/>
      <c r="Z348" s="159"/>
      <c r="AA348" s="159"/>
      <c r="AB348" s="159"/>
      <c r="AC348" s="159"/>
      <c r="AD348" s="159"/>
      <c r="AE348" s="159"/>
      <c r="AF348" s="159"/>
      <c r="AG348" s="159"/>
    </row>
    <row r="349" spans="1:33" ht="13.5">
      <c r="A349" s="177"/>
      <c r="B349" s="178"/>
      <c r="C349" s="179"/>
      <c r="D349" s="159"/>
      <c r="E349" s="159"/>
      <c r="F349" s="159"/>
      <c r="G349" s="179"/>
      <c r="H349" s="159"/>
      <c r="I349" s="159"/>
      <c r="J349" s="182"/>
      <c r="K349" s="182"/>
      <c r="L349" s="159"/>
      <c r="M349" s="159"/>
      <c r="N349" s="159"/>
      <c r="O349" s="159"/>
      <c r="P349" s="159"/>
      <c r="Q349" s="179"/>
      <c r="R349" s="159"/>
      <c r="S349" s="159"/>
      <c r="T349" s="159"/>
      <c r="U349" s="159"/>
      <c r="V349" s="159"/>
      <c r="W349" s="159"/>
      <c r="X349" s="159"/>
      <c r="Y349" s="159"/>
      <c r="Z349" s="159"/>
      <c r="AA349" s="159"/>
      <c r="AB349" s="159"/>
      <c r="AC349" s="159"/>
      <c r="AD349" s="159"/>
      <c r="AE349" s="159"/>
      <c r="AF349" s="159"/>
      <c r="AG349" s="159"/>
    </row>
    <row r="350" spans="1:33" ht="13.5">
      <c r="A350" s="177"/>
      <c r="B350" s="178"/>
      <c r="C350" s="179"/>
      <c r="D350" s="159"/>
      <c r="E350" s="159"/>
      <c r="F350" s="159"/>
      <c r="G350" s="179"/>
      <c r="H350" s="159"/>
      <c r="I350" s="159"/>
      <c r="J350" s="182"/>
      <c r="K350" s="182"/>
      <c r="L350" s="159"/>
      <c r="M350" s="159"/>
      <c r="N350" s="159"/>
      <c r="O350" s="159"/>
      <c r="P350" s="159"/>
      <c r="Q350" s="179"/>
      <c r="R350" s="159"/>
      <c r="S350" s="159"/>
      <c r="T350" s="159"/>
      <c r="U350" s="159"/>
      <c r="V350" s="159"/>
      <c r="W350" s="159"/>
      <c r="X350" s="159"/>
      <c r="Y350" s="159"/>
      <c r="Z350" s="159"/>
      <c r="AA350" s="159"/>
      <c r="AB350" s="159"/>
      <c r="AC350" s="159"/>
      <c r="AD350" s="159"/>
      <c r="AE350" s="159"/>
      <c r="AF350" s="159"/>
      <c r="AG350" s="159"/>
    </row>
    <row r="351" spans="1:33" ht="13.5">
      <c r="A351" s="177"/>
      <c r="B351" s="178"/>
      <c r="C351" s="179"/>
      <c r="D351" s="159"/>
      <c r="E351" s="159"/>
      <c r="F351" s="159"/>
      <c r="G351" s="179"/>
      <c r="H351" s="159"/>
      <c r="I351" s="159"/>
      <c r="J351" s="182"/>
      <c r="K351" s="182"/>
      <c r="L351" s="159"/>
      <c r="M351" s="159"/>
      <c r="N351" s="159"/>
      <c r="O351" s="159"/>
      <c r="P351" s="159"/>
      <c r="Q351" s="179"/>
      <c r="R351" s="159"/>
      <c r="S351" s="159"/>
      <c r="T351" s="159"/>
      <c r="U351" s="159"/>
      <c r="V351" s="159"/>
      <c r="W351" s="159"/>
      <c r="X351" s="159"/>
      <c r="Y351" s="159"/>
      <c r="Z351" s="159"/>
      <c r="AA351" s="159"/>
      <c r="AB351" s="159"/>
      <c r="AC351" s="159"/>
      <c r="AD351" s="159"/>
      <c r="AE351" s="159"/>
      <c r="AF351" s="159"/>
      <c r="AG351" s="159"/>
    </row>
    <row r="352" spans="1:33" ht="13.5">
      <c r="A352" s="177"/>
      <c r="B352" s="178"/>
      <c r="C352" s="179"/>
      <c r="D352" s="159"/>
      <c r="E352" s="159"/>
      <c r="F352" s="159"/>
      <c r="G352" s="179"/>
      <c r="H352" s="159"/>
      <c r="I352" s="159"/>
      <c r="J352" s="182"/>
      <c r="K352" s="182"/>
      <c r="L352" s="159"/>
      <c r="M352" s="159"/>
      <c r="N352" s="159"/>
      <c r="O352" s="159"/>
      <c r="P352" s="159"/>
      <c r="Q352" s="179"/>
      <c r="R352" s="159"/>
      <c r="S352" s="159"/>
      <c r="T352" s="159"/>
      <c r="U352" s="159"/>
      <c r="V352" s="159"/>
      <c r="W352" s="159"/>
      <c r="X352" s="159"/>
      <c r="Y352" s="159"/>
      <c r="Z352" s="159"/>
      <c r="AA352" s="159"/>
      <c r="AB352" s="159"/>
      <c r="AC352" s="159"/>
      <c r="AD352" s="159"/>
      <c r="AE352" s="159"/>
      <c r="AF352" s="159"/>
      <c r="AG352" s="159"/>
    </row>
    <row r="353" spans="1:33" ht="13.5">
      <c r="A353" s="177"/>
      <c r="B353" s="178"/>
      <c r="C353" s="179"/>
      <c r="D353" s="159"/>
      <c r="E353" s="159"/>
      <c r="F353" s="159"/>
      <c r="G353" s="179"/>
      <c r="H353" s="159"/>
      <c r="I353" s="159"/>
      <c r="J353" s="182"/>
      <c r="K353" s="182"/>
      <c r="L353" s="159"/>
      <c r="M353" s="159"/>
      <c r="N353" s="159"/>
      <c r="O353" s="159"/>
      <c r="P353" s="159"/>
      <c r="Q353" s="179"/>
      <c r="R353" s="159"/>
      <c r="S353" s="159"/>
      <c r="T353" s="159"/>
      <c r="U353" s="159"/>
      <c r="V353" s="159"/>
      <c r="W353" s="159"/>
      <c r="X353" s="159"/>
      <c r="Y353" s="159"/>
      <c r="Z353" s="159"/>
      <c r="AA353" s="159"/>
      <c r="AB353" s="159"/>
      <c r="AC353" s="159"/>
      <c r="AD353" s="159"/>
      <c r="AE353" s="159"/>
      <c r="AF353" s="159"/>
      <c r="AG353" s="159"/>
    </row>
    <row r="354" spans="1:33" ht="13.5">
      <c r="A354" s="177"/>
      <c r="B354" s="178"/>
      <c r="C354" s="179"/>
      <c r="D354" s="159"/>
      <c r="E354" s="159"/>
      <c r="F354" s="159"/>
      <c r="G354" s="179"/>
      <c r="H354" s="159"/>
      <c r="I354" s="159"/>
      <c r="J354" s="182"/>
      <c r="K354" s="182"/>
      <c r="L354" s="159"/>
      <c r="M354" s="159"/>
      <c r="N354" s="159"/>
      <c r="O354" s="159"/>
      <c r="P354" s="159"/>
      <c r="Q354" s="179"/>
      <c r="R354" s="159"/>
      <c r="S354" s="159"/>
      <c r="T354" s="159"/>
      <c r="U354" s="159"/>
      <c r="V354" s="159"/>
      <c r="W354" s="159"/>
      <c r="X354" s="159"/>
      <c r="Y354" s="159"/>
      <c r="Z354" s="159"/>
      <c r="AA354" s="159"/>
      <c r="AB354" s="159"/>
      <c r="AC354" s="159"/>
      <c r="AD354" s="159"/>
      <c r="AE354" s="159"/>
      <c r="AF354" s="159"/>
      <c r="AG354" s="159"/>
    </row>
    <row r="355" spans="1:33" ht="13.5">
      <c r="A355" s="177"/>
      <c r="B355" s="178"/>
      <c r="C355" s="179"/>
      <c r="D355" s="159"/>
      <c r="E355" s="159"/>
      <c r="F355" s="159"/>
      <c r="G355" s="179"/>
      <c r="H355" s="159"/>
      <c r="I355" s="159"/>
      <c r="J355" s="182"/>
      <c r="K355" s="182"/>
      <c r="L355" s="159"/>
      <c r="M355" s="159"/>
      <c r="N355" s="159"/>
      <c r="O355" s="159"/>
      <c r="P355" s="159"/>
      <c r="Q355" s="179"/>
      <c r="R355" s="159"/>
      <c r="S355" s="159"/>
      <c r="T355" s="159"/>
      <c r="U355" s="159"/>
      <c r="V355" s="159"/>
      <c r="W355" s="159"/>
      <c r="X355" s="159"/>
      <c r="Y355" s="159"/>
      <c r="Z355" s="159"/>
      <c r="AA355" s="159"/>
      <c r="AB355" s="159"/>
      <c r="AC355" s="159"/>
      <c r="AD355" s="159"/>
      <c r="AE355" s="159"/>
      <c r="AF355" s="159"/>
      <c r="AG355" s="159"/>
    </row>
    <row r="356" spans="1:33" ht="13.5">
      <c r="A356" s="177"/>
      <c r="B356" s="178"/>
      <c r="C356" s="179"/>
      <c r="D356" s="159"/>
      <c r="E356" s="159"/>
      <c r="F356" s="159"/>
      <c r="G356" s="179"/>
      <c r="H356" s="159"/>
      <c r="I356" s="159"/>
      <c r="J356" s="182"/>
      <c r="K356" s="182"/>
      <c r="L356" s="159"/>
      <c r="M356" s="159"/>
      <c r="N356" s="159"/>
      <c r="O356" s="159"/>
      <c r="P356" s="159"/>
      <c r="Q356" s="179"/>
      <c r="R356" s="159"/>
      <c r="S356" s="159"/>
      <c r="T356" s="159"/>
      <c r="U356" s="159"/>
      <c r="V356" s="159"/>
      <c r="W356" s="159"/>
      <c r="X356" s="159"/>
      <c r="Y356" s="159"/>
      <c r="Z356" s="159"/>
      <c r="AA356" s="159"/>
      <c r="AB356" s="159"/>
      <c r="AC356" s="159"/>
      <c r="AD356" s="159"/>
      <c r="AE356" s="159"/>
      <c r="AF356" s="159"/>
      <c r="AG356" s="159"/>
    </row>
    <row r="357" spans="1:33" ht="13.5">
      <c r="A357" s="177"/>
      <c r="B357" s="178"/>
      <c r="C357" s="179"/>
      <c r="D357" s="159"/>
      <c r="E357" s="159"/>
      <c r="F357" s="159"/>
      <c r="G357" s="179"/>
      <c r="H357" s="159"/>
      <c r="I357" s="159"/>
      <c r="J357" s="182"/>
      <c r="K357" s="182"/>
      <c r="L357" s="159"/>
      <c r="M357" s="159"/>
      <c r="N357" s="159"/>
      <c r="O357" s="159"/>
      <c r="P357" s="159"/>
      <c r="Q357" s="179"/>
      <c r="R357" s="159"/>
      <c r="S357" s="159"/>
      <c r="T357" s="159"/>
      <c r="U357" s="159"/>
      <c r="V357" s="159"/>
      <c r="W357" s="159"/>
      <c r="X357" s="159"/>
      <c r="Y357" s="159"/>
      <c r="Z357" s="159"/>
      <c r="AA357" s="159"/>
      <c r="AB357" s="159"/>
      <c r="AC357" s="159"/>
      <c r="AD357" s="159"/>
      <c r="AE357" s="159"/>
      <c r="AF357" s="159"/>
      <c r="AG357" s="159"/>
    </row>
    <row r="358" spans="1:33" ht="13.5">
      <c r="A358" s="177"/>
      <c r="B358" s="178"/>
      <c r="C358" s="179"/>
      <c r="D358" s="159"/>
      <c r="E358" s="159"/>
      <c r="F358" s="159"/>
      <c r="G358" s="179"/>
      <c r="H358" s="159"/>
      <c r="I358" s="159"/>
      <c r="J358" s="182"/>
      <c r="K358" s="182"/>
      <c r="L358" s="159"/>
      <c r="M358" s="159"/>
      <c r="N358" s="159"/>
      <c r="O358" s="159"/>
      <c r="P358" s="159"/>
      <c r="Q358" s="179"/>
      <c r="R358" s="159"/>
      <c r="S358" s="159"/>
      <c r="T358" s="159"/>
      <c r="U358" s="159"/>
      <c r="V358" s="159"/>
      <c r="W358" s="159"/>
      <c r="X358" s="159"/>
      <c r="Y358" s="159"/>
      <c r="Z358" s="159"/>
      <c r="AA358" s="159"/>
      <c r="AB358" s="159"/>
      <c r="AC358" s="159"/>
      <c r="AD358" s="159"/>
      <c r="AE358" s="159"/>
      <c r="AF358" s="159"/>
      <c r="AG358" s="159"/>
    </row>
    <row r="359" spans="1:33" ht="13.5">
      <c r="A359" s="177"/>
      <c r="B359" s="178"/>
      <c r="C359" s="179"/>
      <c r="D359" s="159"/>
      <c r="E359" s="159"/>
      <c r="F359" s="159"/>
      <c r="G359" s="179"/>
      <c r="H359" s="159"/>
      <c r="I359" s="159"/>
      <c r="J359" s="182"/>
      <c r="K359" s="182"/>
      <c r="L359" s="159"/>
      <c r="M359" s="159"/>
      <c r="N359" s="159"/>
      <c r="O359" s="159"/>
      <c r="P359" s="159"/>
      <c r="Q359" s="179"/>
      <c r="R359" s="159"/>
      <c r="S359" s="159"/>
      <c r="T359" s="159"/>
      <c r="U359" s="159"/>
      <c r="V359" s="159"/>
      <c r="W359" s="159"/>
      <c r="X359" s="159"/>
      <c r="Y359" s="159"/>
      <c r="Z359" s="159"/>
      <c r="AA359" s="159"/>
      <c r="AB359" s="159"/>
      <c r="AC359" s="159"/>
      <c r="AD359" s="159"/>
      <c r="AE359" s="159"/>
      <c r="AF359" s="159"/>
      <c r="AG359" s="159"/>
    </row>
    <row r="360" spans="1:33" ht="13.5">
      <c r="A360" s="177"/>
      <c r="B360" s="178"/>
      <c r="C360" s="179"/>
      <c r="D360" s="159"/>
      <c r="E360" s="159"/>
      <c r="F360" s="159"/>
      <c r="G360" s="179"/>
      <c r="H360" s="159"/>
      <c r="I360" s="159"/>
      <c r="J360" s="182"/>
      <c r="K360" s="182"/>
      <c r="L360" s="159"/>
      <c r="M360" s="159"/>
      <c r="N360" s="159"/>
      <c r="O360" s="159"/>
      <c r="P360" s="159"/>
      <c r="Q360" s="179"/>
      <c r="R360" s="159"/>
      <c r="S360" s="159"/>
      <c r="T360" s="159"/>
      <c r="U360" s="159"/>
      <c r="V360" s="159"/>
      <c r="W360" s="159"/>
      <c r="X360" s="159"/>
      <c r="Y360" s="159"/>
      <c r="Z360" s="159"/>
      <c r="AA360" s="159"/>
      <c r="AB360" s="159"/>
      <c r="AC360" s="159"/>
      <c r="AD360" s="159"/>
      <c r="AE360" s="159"/>
      <c r="AF360" s="159"/>
      <c r="AG360" s="159"/>
    </row>
    <row r="361" spans="1:33" ht="13.5">
      <c r="A361" s="177"/>
      <c r="B361" s="178"/>
      <c r="C361" s="179"/>
      <c r="D361" s="159"/>
      <c r="E361" s="159"/>
      <c r="F361" s="159"/>
      <c r="G361" s="179"/>
      <c r="H361" s="159"/>
      <c r="I361" s="159"/>
      <c r="J361" s="182"/>
      <c r="K361" s="182"/>
      <c r="L361" s="159"/>
      <c r="M361" s="159"/>
      <c r="N361" s="159"/>
      <c r="O361" s="159"/>
      <c r="P361" s="159"/>
      <c r="Q361" s="179"/>
      <c r="R361" s="159"/>
      <c r="S361" s="159"/>
      <c r="T361" s="159"/>
      <c r="U361" s="159"/>
      <c r="V361" s="159"/>
      <c r="W361" s="159"/>
      <c r="X361" s="159"/>
      <c r="Y361" s="159"/>
      <c r="Z361" s="159"/>
      <c r="AA361" s="159"/>
      <c r="AB361" s="159"/>
      <c r="AC361" s="159"/>
      <c r="AD361" s="159"/>
      <c r="AE361" s="159"/>
      <c r="AF361" s="159"/>
      <c r="AG361" s="159"/>
    </row>
    <row r="362" spans="1:33" ht="13.5">
      <c r="A362" s="177"/>
      <c r="B362" s="178"/>
      <c r="C362" s="179"/>
      <c r="D362" s="159"/>
      <c r="E362" s="159"/>
      <c r="F362" s="159"/>
      <c r="G362" s="179"/>
      <c r="H362" s="159"/>
      <c r="I362" s="159"/>
      <c r="J362" s="182"/>
      <c r="K362" s="182"/>
      <c r="L362" s="159"/>
      <c r="M362" s="159"/>
      <c r="N362" s="159"/>
      <c r="O362" s="159"/>
      <c r="P362" s="159"/>
      <c r="Q362" s="179"/>
      <c r="R362" s="159"/>
      <c r="S362" s="159"/>
      <c r="T362" s="159"/>
      <c r="U362" s="159"/>
      <c r="V362" s="159"/>
      <c r="W362" s="159"/>
      <c r="X362" s="159"/>
      <c r="Y362" s="159"/>
      <c r="Z362" s="159"/>
      <c r="AA362" s="159"/>
      <c r="AB362" s="159"/>
      <c r="AC362" s="159"/>
      <c r="AD362" s="159"/>
      <c r="AE362" s="159"/>
      <c r="AF362" s="159"/>
      <c r="AG362" s="159"/>
    </row>
    <row r="363" spans="1:33" ht="13.5">
      <c r="A363" s="177"/>
      <c r="B363" s="178"/>
      <c r="C363" s="179"/>
      <c r="D363" s="159"/>
      <c r="E363" s="159"/>
      <c r="F363" s="159"/>
      <c r="G363" s="179"/>
      <c r="H363" s="159"/>
      <c r="I363" s="159"/>
      <c r="J363" s="182"/>
      <c r="K363" s="182"/>
      <c r="L363" s="159"/>
      <c r="M363" s="159"/>
      <c r="N363" s="159"/>
      <c r="O363" s="159"/>
      <c r="P363" s="159"/>
      <c r="Q363" s="179"/>
      <c r="R363" s="159"/>
      <c r="S363" s="159"/>
      <c r="T363" s="159"/>
      <c r="U363" s="159"/>
      <c r="V363" s="159"/>
      <c r="W363" s="159"/>
      <c r="X363" s="159"/>
      <c r="Y363" s="159"/>
      <c r="Z363" s="159"/>
      <c r="AA363" s="159"/>
      <c r="AB363" s="159"/>
      <c r="AC363" s="159"/>
      <c r="AD363" s="159"/>
      <c r="AE363" s="159"/>
      <c r="AF363" s="159"/>
      <c r="AG363" s="159"/>
    </row>
    <row r="364" spans="1:33" ht="13.5">
      <c r="A364" s="177"/>
      <c r="B364" s="178"/>
      <c r="C364" s="179"/>
      <c r="D364" s="159"/>
      <c r="E364" s="159"/>
      <c r="F364" s="159"/>
      <c r="G364" s="179"/>
      <c r="H364" s="159"/>
      <c r="I364" s="159"/>
      <c r="J364" s="182"/>
      <c r="K364" s="182"/>
      <c r="L364" s="159"/>
      <c r="M364" s="159"/>
      <c r="N364" s="159"/>
      <c r="O364" s="159"/>
      <c r="P364" s="159"/>
      <c r="Q364" s="179"/>
      <c r="R364" s="159"/>
      <c r="S364" s="159"/>
      <c r="T364" s="159"/>
      <c r="U364" s="159"/>
      <c r="V364" s="159"/>
      <c r="W364" s="159"/>
      <c r="X364" s="159"/>
      <c r="Y364" s="159"/>
      <c r="Z364" s="159"/>
      <c r="AA364" s="159"/>
      <c r="AB364" s="159"/>
      <c r="AC364" s="159"/>
      <c r="AD364" s="159"/>
      <c r="AE364" s="159"/>
      <c r="AF364" s="159"/>
      <c r="AG364" s="159"/>
    </row>
    <row r="365" spans="1:33" ht="13.5">
      <c r="A365" s="177"/>
      <c r="B365" s="178"/>
      <c r="C365" s="179"/>
      <c r="D365" s="159"/>
      <c r="E365" s="159"/>
      <c r="F365" s="159"/>
      <c r="G365" s="179"/>
      <c r="H365" s="159"/>
      <c r="I365" s="159"/>
      <c r="J365" s="182"/>
      <c r="K365" s="182"/>
      <c r="L365" s="159"/>
      <c r="M365" s="159"/>
      <c r="N365" s="159"/>
      <c r="O365" s="159"/>
      <c r="P365" s="159"/>
      <c r="Q365" s="179"/>
      <c r="R365" s="159"/>
      <c r="S365" s="159"/>
      <c r="T365" s="159"/>
      <c r="U365" s="159"/>
      <c r="V365" s="159"/>
      <c r="W365" s="159"/>
      <c r="X365" s="159"/>
      <c r="Y365" s="159"/>
      <c r="Z365" s="159"/>
      <c r="AA365" s="159"/>
      <c r="AB365" s="159"/>
      <c r="AC365" s="159"/>
      <c r="AD365" s="159"/>
      <c r="AE365" s="159"/>
      <c r="AF365" s="159"/>
      <c r="AG365" s="159"/>
    </row>
    <row r="366" spans="1:33" ht="13.5">
      <c r="A366" s="177"/>
      <c r="B366" s="178"/>
      <c r="C366" s="179"/>
      <c r="D366" s="159"/>
      <c r="E366" s="159"/>
      <c r="F366" s="159"/>
      <c r="G366" s="179"/>
      <c r="H366" s="159"/>
      <c r="I366" s="159"/>
      <c r="J366" s="182"/>
      <c r="K366" s="182"/>
      <c r="L366" s="159"/>
      <c r="M366" s="159"/>
      <c r="N366" s="159"/>
      <c r="O366" s="159"/>
      <c r="P366" s="159"/>
      <c r="Q366" s="179"/>
      <c r="R366" s="159"/>
      <c r="S366" s="159"/>
      <c r="T366" s="159"/>
      <c r="U366" s="159"/>
      <c r="V366" s="159"/>
      <c r="W366" s="159"/>
      <c r="X366" s="159"/>
      <c r="Y366" s="159"/>
      <c r="Z366" s="159"/>
      <c r="AA366" s="159"/>
      <c r="AB366" s="159"/>
      <c r="AC366" s="159"/>
      <c r="AD366" s="159"/>
      <c r="AE366" s="159"/>
      <c r="AF366" s="159"/>
      <c r="AG366" s="159"/>
    </row>
    <row r="367" spans="1:33" ht="13.5">
      <c r="A367" s="177"/>
      <c r="B367" s="178"/>
      <c r="C367" s="179"/>
      <c r="D367" s="159"/>
      <c r="E367" s="159"/>
      <c r="F367" s="159"/>
      <c r="G367" s="179"/>
      <c r="H367" s="159"/>
      <c r="I367" s="159"/>
      <c r="J367" s="182"/>
      <c r="K367" s="182"/>
      <c r="L367" s="159"/>
      <c r="M367" s="159"/>
      <c r="N367" s="159"/>
      <c r="O367" s="159"/>
      <c r="P367" s="159"/>
      <c r="Q367" s="179"/>
      <c r="R367" s="159"/>
      <c r="S367" s="159"/>
      <c r="T367" s="159"/>
      <c r="U367" s="159"/>
      <c r="V367" s="159"/>
      <c r="W367" s="159"/>
      <c r="X367" s="159"/>
      <c r="Y367" s="159"/>
      <c r="Z367" s="159"/>
      <c r="AA367" s="159"/>
      <c r="AB367" s="159"/>
      <c r="AC367" s="159"/>
      <c r="AD367" s="159"/>
      <c r="AE367" s="159"/>
      <c r="AF367" s="159"/>
      <c r="AG367" s="159"/>
    </row>
    <row r="368" spans="1:33" ht="13.5">
      <c r="A368" s="177"/>
      <c r="B368" s="178"/>
      <c r="C368" s="179"/>
      <c r="D368" s="159"/>
      <c r="E368" s="159"/>
      <c r="F368" s="159"/>
      <c r="G368" s="179"/>
      <c r="H368" s="159"/>
      <c r="I368" s="159"/>
      <c r="J368" s="182"/>
      <c r="K368" s="182"/>
      <c r="L368" s="159"/>
      <c r="M368" s="159"/>
      <c r="N368" s="159"/>
      <c r="O368" s="159"/>
      <c r="P368" s="159"/>
      <c r="Q368" s="179"/>
      <c r="R368" s="159"/>
      <c r="S368" s="159"/>
      <c r="T368" s="159"/>
      <c r="U368" s="159"/>
      <c r="V368" s="159"/>
      <c r="W368" s="159"/>
      <c r="X368" s="159"/>
      <c r="Y368" s="159"/>
      <c r="Z368" s="159"/>
      <c r="AA368" s="159"/>
      <c r="AB368" s="159"/>
      <c r="AC368" s="159"/>
      <c r="AD368" s="159"/>
      <c r="AE368" s="159"/>
      <c r="AF368" s="159"/>
      <c r="AG368" s="159"/>
    </row>
    <row r="369" spans="1:33" ht="13.5">
      <c r="A369" s="177"/>
      <c r="B369" s="178"/>
      <c r="C369" s="179"/>
      <c r="D369" s="159"/>
      <c r="E369" s="159"/>
      <c r="F369" s="159"/>
      <c r="G369" s="179"/>
      <c r="H369" s="159"/>
      <c r="I369" s="159"/>
      <c r="J369" s="182"/>
      <c r="K369" s="182"/>
      <c r="L369" s="159"/>
      <c r="M369" s="159"/>
      <c r="N369" s="159"/>
      <c r="O369" s="159"/>
      <c r="P369" s="159"/>
      <c r="Q369" s="179"/>
      <c r="R369" s="159"/>
      <c r="S369" s="159"/>
      <c r="T369" s="159"/>
      <c r="U369" s="159"/>
      <c r="V369" s="159"/>
      <c r="W369" s="159"/>
      <c r="X369" s="159"/>
      <c r="Y369" s="159"/>
      <c r="Z369" s="159"/>
      <c r="AA369" s="159"/>
      <c r="AB369" s="159"/>
      <c r="AC369" s="159"/>
      <c r="AD369" s="159"/>
      <c r="AE369" s="159"/>
      <c r="AF369" s="159"/>
      <c r="AG369" s="159"/>
    </row>
    <row r="370" spans="1:33" ht="13.5">
      <c r="A370" s="177"/>
      <c r="B370" s="178"/>
      <c r="C370" s="179"/>
      <c r="D370" s="159"/>
      <c r="E370" s="159"/>
      <c r="F370" s="159"/>
      <c r="G370" s="179"/>
      <c r="H370" s="159"/>
      <c r="I370" s="159"/>
      <c r="J370" s="182"/>
      <c r="K370" s="182"/>
      <c r="L370" s="159"/>
      <c r="M370" s="159"/>
      <c r="N370" s="159"/>
      <c r="O370" s="159"/>
      <c r="P370" s="159"/>
      <c r="Q370" s="179"/>
      <c r="R370" s="159"/>
      <c r="S370" s="159"/>
      <c r="T370" s="159"/>
      <c r="U370" s="159"/>
      <c r="V370" s="159"/>
      <c r="W370" s="159"/>
      <c r="X370" s="159"/>
      <c r="Y370" s="159"/>
      <c r="Z370" s="159"/>
      <c r="AA370" s="159"/>
      <c r="AB370" s="159"/>
      <c r="AC370" s="159"/>
      <c r="AD370" s="159"/>
      <c r="AE370" s="159"/>
      <c r="AF370" s="159"/>
      <c r="AG370" s="159"/>
    </row>
    <row r="371" spans="1:33" ht="13.5">
      <c r="A371" s="177"/>
      <c r="B371" s="178"/>
      <c r="C371" s="179"/>
      <c r="D371" s="159"/>
      <c r="E371" s="159"/>
      <c r="F371" s="159"/>
      <c r="G371" s="179"/>
      <c r="H371" s="159"/>
      <c r="I371" s="159"/>
      <c r="J371" s="182"/>
      <c r="K371" s="182"/>
      <c r="L371" s="159"/>
      <c r="M371" s="159"/>
      <c r="N371" s="159"/>
      <c r="O371" s="159"/>
      <c r="P371" s="159"/>
      <c r="Q371" s="179"/>
      <c r="R371" s="159"/>
      <c r="S371" s="159"/>
      <c r="T371" s="159"/>
      <c r="U371" s="159"/>
      <c r="V371" s="159"/>
      <c r="W371" s="159"/>
      <c r="X371" s="159"/>
      <c r="Y371" s="159"/>
      <c r="Z371" s="159"/>
      <c r="AA371" s="159"/>
      <c r="AB371" s="159"/>
      <c r="AC371" s="159"/>
      <c r="AD371" s="159"/>
      <c r="AE371" s="159"/>
      <c r="AF371" s="159"/>
      <c r="AG371" s="159"/>
    </row>
    <row r="372" spans="1:33" ht="13.5">
      <c r="A372" s="177"/>
      <c r="B372" s="178"/>
      <c r="C372" s="179"/>
      <c r="D372" s="159"/>
      <c r="E372" s="159"/>
      <c r="F372" s="159"/>
      <c r="G372" s="179"/>
      <c r="H372" s="159"/>
      <c r="I372" s="159"/>
      <c r="J372" s="182"/>
      <c r="K372" s="182"/>
      <c r="L372" s="159"/>
      <c r="M372" s="159"/>
      <c r="N372" s="159"/>
      <c r="O372" s="159"/>
      <c r="P372" s="159"/>
      <c r="Q372" s="179"/>
      <c r="R372" s="159"/>
      <c r="S372" s="159"/>
      <c r="T372" s="159"/>
      <c r="U372" s="159"/>
      <c r="V372" s="159"/>
      <c r="W372" s="159"/>
      <c r="X372" s="159"/>
      <c r="Y372" s="159"/>
      <c r="Z372" s="159"/>
      <c r="AA372" s="159"/>
      <c r="AB372" s="159"/>
      <c r="AC372" s="159"/>
      <c r="AD372" s="159"/>
      <c r="AE372" s="159"/>
      <c r="AF372" s="159"/>
      <c r="AG372" s="159"/>
    </row>
    <row r="373" spans="1:33" ht="13.5">
      <c r="A373" s="177"/>
      <c r="B373" s="178"/>
      <c r="C373" s="179"/>
      <c r="D373" s="159"/>
      <c r="E373" s="159"/>
      <c r="F373" s="159"/>
      <c r="G373" s="179"/>
      <c r="H373" s="159"/>
      <c r="I373" s="159"/>
      <c r="J373" s="182"/>
      <c r="K373" s="182"/>
      <c r="L373" s="159"/>
      <c r="M373" s="159"/>
      <c r="N373" s="159"/>
      <c r="O373" s="159"/>
      <c r="P373" s="159"/>
      <c r="Q373" s="179"/>
      <c r="R373" s="159"/>
      <c r="S373" s="159"/>
      <c r="T373" s="159"/>
      <c r="U373" s="159"/>
      <c r="V373" s="159"/>
      <c r="W373" s="159"/>
      <c r="X373" s="159"/>
      <c r="Y373" s="159"/>
      <c r="Z373" s="159"/>
      <c r="AA373" s="159"/>
      <c r="AB373" s="159"/>
      <c r="AC373" s="159"/>
      <c r="AD373" s="159"/>
      <c r="AE373" s="159"/>
      <c r="AF373" s="159"/>
      <c r="AG373" s="159"/>
    </row>
    <row r="374" spans="1:33" ht="13.5">
      <c r="A374" s="177"/>
      <c r="B374" s="178"/>
      <c r="C374" s="179"/>
      <c r="D374" s="159"/>
      <c r="E374" s="159"/>
      <c r="F374" s="159"/>
      <c r="G374" s="179"/>
      <c r="H374" s="159"/>
      <c r="I374" s="159"/>
      <c r="J374" s="182"/>
      <c r="K374" s="182"/>
      <c r="L374" s="159"/>
      <c r="M374" s="159"/>
      <c r="N374" s="159"/>
      <c r="O374" s="159"/>
      <c r="P374" s="159"/>
      <c r="Q374" s="179"/>
      <c r="R374" s="159"/>
      <c r="S374" s="159"/>
      <c r="T374" s="159"/>
      <c r="U374" s="159"/>
      <c r="V374" s="159"/>
      <c r="W374" s="159"/>
      <c r="X374" s="159"/>
      <c r="Y374" s="159"/>
      <c r="Z374" s="159"/>
      <c r="AA374" s="159"/>
      <c r="AB374" s="159"/>
      <c r="AC374" s="159"/>
      <c r="AD374" s="159"/>
      <c r="AE374" s="159"/>
      <c r="AF374" s="159"/>
      <c r="AG374" s="159"/>
    </row>
    <row r="375" spans="1:33" ht="13.5">
      <c r="A375" s="177"/>
      <c r="B375" s="178"/>
      <c r="C375" s="179"/>
      <c r="D375" s="159"/>
      <c r="E375" s="159"/>
      <c r="F375" s="159"/>
      <c r="G375" s="179"/>
      <c r="H375" s="159"/>
      <c r="I375" s="159"/>
      <c r="J375" s="182"/>
      <c r="K375" s="182"/>
      <c r="L375" s="159"/>
      <c r="M375" s="159"/>
      <c r="N375" s="159"/>
      <c r="O375" s="159"/>
      <c r="P375" s="159"/>
      <c r="Q375" s="179"/>
      <c r="R375" s="159"/>
      <c r="S375" s="159"/>
      <c r="T375" s="159"/>
      <c r="U375" s="159"/>
      <c r="V375" s="159"/>
      <c r="W375" s="159"/>
      <c r="X375" s="159"/>
      <c r="Y375" s="159"/>
      <c r="Z375" s="159"/>
      <c r="AA375" s="159"/>
      <c r="AB375" s="159"/>
      <c r="AC375" s="159"/>
      <c r="AD375" s="159"/>
      <c r="AE375" s="159"/>
      <c r="AF375" s="159"/>
      <c r="AG375" s="159"/>
    </row>
    <row r="376" spans="1:33" ht="13.5">
      <c r="A376" s="177"/>
      <c r="B376" s="178"/>
      <c r="C376" s="179"/>
      <c r="D376" s="159"/>
      <c r="E376" s="159"/>
      <c r="F376" s="159"/>
      <c r="G376" s="179"/>
      <c r="H376" s="159"/>
      <c r="I376" s="159"/>
      <c r="J376" s="182"/>
      <c r="K376" s="182"/>
      <c r="L376" s="159"/>
      <c r="M376" s="159"/>
      <c r="N376" s="159"/>
      <c r="O376" s="159"/>
      <c r="P376" s="159"/>
      <c r="Q376" s="179"/>
      <c r="R376" s="159"/>
      <c r="S376" s="159"/>
      <c r="T376" s="159"/>
      <c r="U376" s="159"/>
      <c r="V376" s="159"/>
      <c r="W376" s="159"/>
      <c r="X376" s="159"/>
      <c r="Y376" s="159"/>
      <c r="Z376" s="159"/>
      <c r="AA376" s="159"/>
      <c r="AB376" s="159"/>
      <c r="AC376" s="159"/>
      <c r="AD376" s="159"/>
      <c r="AE376" s="159"/>
      <c r="AF376" s="159"/>
      <c r="AG376" s="159"/>
    </row>
    <row r="377" spans="1:33" ht="13.5">
      <c r="A377" s="177"/>
      <c r="B377" s="178"/>
      <c r="C377" s="179"/>
      <c r="D377" s="159"/>
      <c r="E377" s="159"/>
      <c r="F377" s="159"/>
      <c r="G377" s="179"/>
      <c r="H377" s="159"/>
      <c r="I377" s="159"/>
      <c r="J377" s="182"/>
      <c r="K377" s="182"/>
      <c r="L377" s="159"/>
      <c r="M377" s="159"/>
      <c r="N377" s="159"/>
      <c r="O377" s="159"/>
      <c r="P377" s="159"/>
      <c r="Q377" s="179"/>
      <c r="R377" s="159"/>
      <c r="S377" s="159"/>
      <c r="T377" s="159"/>
      <c r="U377" s="159"/>
      <c r="V377" s="159"/>
      <c r="W377" s="159"/>
      <c r="X377" s="159"/>
      <c r="Y377" s="159"/>
      <c r="Z377" s="159"/>
      <c r="AA377" s="159"/>
      <c r="AB377" s="159"/>
      <c r="AC377" s="159"/>
      <c r="AD377" s="159"/>
      <c r="AE377" s="159"/>
      <c r="AF377" s="159"/>
      <c r="AG377" s="159"/>
    </row>
    <row r="378" spans="1:33" ht="13.5">
      <c r="A378" s="177"/>
      <c r="B378" s="178"/>
      <c r="C378" s="179"/>
      <c r="D378" s="159"/>
      <c r="E378" s="159"/>
      <c r="F378" s="159"/>
      <c r="G378" s="179"/>
      <c r="H378" s="159"/>
      <c r="I378" s="159"/>
      <c r="J378" s="182"/>
      <c r="K378" s="182"/>
      <c r="L378" s="159"/>
      <c r="M378" s="159"/>
      <c r="N378" s="159"/>
      <c r="O378" s="159"/>
      <c r="P378" s="159"/>
      <c r="Q378" s="179"/>
      <c r="R378" s="159"/>
      <c r="S378" s="159"/>
      <c r="T378" s="159"/>
      <c r="U378" s="159"/>
      <c r="V378" s="159"/>
      <c r="W378" s="159"/>
      <c r="X378" s="159"/>
      <c r="Y378" s="159"/>
      <c r="Z378" s="159"/>
      <c r="AA378" s="159"/>
      <c r="AB378" s="159"/>
      <c r="AC378" s="159"/>
      <c r="AD378" s="159"/>
      <c r="AE378" s="159"/>
      <c r="AF378" s="159"/>
      <c r="AG378" s="159"/>
    </row>
    <row r="379" spans="1:33" ht="13.5">
      <c r="A379" s="177"/>
      <c r="B379" s="178"/>
      <c r="C379" s="179"/>
      <c r="D379" s="159"/>
      <c r="E379" s="159"/>
      <c r="F379" s="159"/>
      <c r="G379" s="179"/>
      <c r="H379" s="159"/>
      <c r="I379" s="159"/>
      <c r="J379" s="182"/>
      <c r="K379" s="182"/>
      <c r="L379" s="159"/>
      <c r="M379" s="159"/>
      <c r="N379" s="159"/>
      <c r="O379" s="159"/>
      <c r="P379" s="159"/>
      <c r="Q379" s="179"/>
      <c r="R379" s="159"/>
      <c r="S379" s="159"/>
      <c r="T379" s="159"/>
      <c r="U379" s="159"/>
      <c r="V379" s="159"/>
      <c r="W379" s="159"/>
      <c r="X379" s="159"/>
      <c r="Y379" s="159"/>
      <c r="Z379" s="159"/>
      <c r="AA379" s="159"/>
      <c r="AB379" s="159"/>
      <c r="AC379" s="159"/>
      <c r="AD379" s="159"/>
      <c r="AE379" s="159"/>
      <c r="AF379" s="159"/>
      <c r="AG379" s="159"/>
    </row>
    <row r="380" spans="1:33" ht="13.5">
      <c r="A380" s="177"/>
      <c r="B380" s="178"/>
      <c r="C380" s="179"/>
      <c r="D380" s="159"/>
      <c r="E380" s="159"/>
      <c r="F380" s="159"/>
      <c r="G380" s="179"/>
      <c r="H380" s="159"/>
      <c r="I380" s="159"/>
      <c r="J380" s="182"/>
      <c r="K380" s="182"/>
      <c r="L380" s="159"/>
      <c r="M380" s="159"/>
      <c r="N380" s="159"/>
      <c r="O380" s="159"/>
      <c r="P380" s="159"/>
      <c r="Q380" s="179"/>
      <c r="R380" s="159"/>
      <c r="S380" s="159"/>
      <c r="T380" s="159"/>
      <c r="U380" s="159"/>
      <c r="V380" s="159"/>
      <c r="W380" s="159"/>
      <c r="X380" s="159"/>
      <c r="Y380" s="159"/>
      <c r="Z380" s="159"/>
      <c r="AA380" s="159"/>
      <c r="AB380" s="159"/>
      <c r="AC380" s="159"/>
      <c r="AD380" s="159"/>
      <c r="AE380" s="159"/>
      <c r="AF380" s="159"/>
      <c r="AG380" s="159"/>
    </row>
    <row r="381" spans="1:33" ht="13.5">
      <c r="A381" s="177"/>
      <c r="B381" s="178"/>
      <c r="C381" s="179"/>
      <c r="D381" s="159"/>
      <c r="E381" s="159"/>
      <c r="F381" s="159"/>
      <c r="G381" s="179"/>
      <c r="H381" s="159"/>
      <c r="I381" s="159"/>
      <c r="J381" s="182"/>
      <c r="K381" s="182"/>
      <c r="L381" s="159"/>
      <c r="M381" s="159"/>
      <c r="N381" s="159"/>
      <c r="O381" s="159"/>
      <c r="P381" s="159"/>
      <c r="Q381" s="179"/>
      <c r="R381" s="159"/>
      <c r="S381" s="159"/>
      <c r="T381" s="159"/>
      <c r="U381" s="159"/>
      <c r="V381" s="159"/>
      <c r="W381" s="159"/>
      <c r="X381" s="159"/>
      <c r="Y381" s="159"/>
      <c r="Z381" s="159"/>
      <c r="AA381" s="159"/>
      <c r="AB381" s="159"/>
      <c r="AC381" s="159"/>
      <c r="AD381" s="159"/>
      <c r="AE381" s="159"/>
      <c r="AF381" s="159"/>
      <c r="AG381" s="159"/>
    </row>
    <row r="382" spans="1:33" ht="13.5">
      <c r="A382" s="177"/>
      <c r="B382" s="178"/>
      <c r="C382" s="179"/>
      <c r="D382" s="159"/>
      <c r="E382" s="159"/>
      <c r="F382" s="159"/>
      <c r="G382" s="179"/>
      <c r="H382" s="159"/>
      <c r="I382" s="159"/>
      <c r="J382" s="182"/>
      <c r="K382" s="182"/>
      <c r="L382" s="159"/>
      <c r="M382" s="159"/>
      <c r="N382" s="159"/>
      <c r="O382" s="159"/>
      <c r="P382" s="159"/>
      <c r="Q382" s="179"/>
      <c r="R382" s="159"/>
      <c r="S382" s="159"/>
      <c r="T382" s="159"/>
      <c r="U382" s="159"/>
      <c r="V382" s="159"/>
      <c r="W382" s="159"/>
      <c r="X382" s="159"/>
      <c r="Y382" s="159"/>
      <c r="Z382" s="159"/>
      <c r="AA382" s="159"/>
      <c r="AB382" s="159"/>
      <c r="AC382" s="159"/>
      <c r="AD382" s="159"/>
      <c r="AE382" s="159"/>
      <c r="AF382" s="159"/>
      <c r="AG382" s="159"/>
    </row>
    <row r="383" spans="1:33" ht="13.5">
      <c r="A383" s="177"/>
      <c r="B383" s="178"/>
      <c r="C383" s="179"/>
      <c r="D383" s="159"/>
      <c r="E383" s="159"/>
      <c r="F383" s="159"/>
      <c r="G383" s="179"/>
      <c r="H383" s="159"/>
      <c r="I383" s="159"/>
      <c r="J383" s="182"/>
      <c r="K383" s="182"/>
      <c r="L383" s="159"/>
      <c r="M383" s="159"/>
      <c r="N383" s="159"/>
      <c r="O383" s="159"/>
      <c r="P383" s="159"/>
      <c r="Q383" s="179"/>
      <c r="R383" s="159"/>
      <c r="S383" s="159"/>
      <c r="T383" s="159"/>
      <c r="U383" s="159"/>
      <c r="V383" s="159"/>
      <c r="W383" s="159"/>
      <c r="X383" s="159"/>
      <c r="Y383" s="159"/>
      <c r="Z383" s="159"/>
      <c r="AA383" s="159"/>
      <c r="AB383" s="159"/>
      <c r="AC383" s="159"/>
      <c r="AD383" s="159"/>
      <c r="AE383" s="159"/>
      <c r="AF383" s="159"/>
      <c r="AG383" s="159"/>
    </row>
    <row r="384" spans="1:33" ht="13.5">
      <c r="A384" s="177"/>
      <c r="B384" s="178"/>
      <c r="C384" s="179"/>
      <c r="D384" s="159"/>
      <c r="E384" s="159"/>
      <c r="F384" s="159"/>
      <c r="G384" s="179"/>
      <c r="H384" s="159"/>
      <c r="I384" s="159"/>
      <c r="J384" s="182"/>
      <c r="K384" s="182"/>
      <c r="L384" s="159"/>
      <c r="M384" s="159"/>
      <c r="N384" s="159"/>
      <c r="O384" s="159"/>
      <c r="P384" s="159"/>
      <c r="Q384" s="179"/>
      <c r="R384" s="159"/>
      <c r="S384" s="159"/>
      <c r="T384" s="159"/>
      <c r="U384" s="159"/>
      <c r="V384" s="159"/>
      <c r="W384" s="159"/>
      <c r="X384" s="159"/>
      <c r="Y384" s="159"/>
      <c r="Z384" s="159"/>
      <c r="AA384" s="159"/>
      <c r="AB384" s="159"/>
      <c r="AC384" s="159"/>
      <c r="AD384" s="159"/>
      <c r="AE384" s="159"/>
      <c r="AF384" s="159"/>
      <c r="AG384" s="159"/>
    </row>
    <row r="385" spans="1:33" ht="13.5">
      <c r="A385" s="177"/>
      <c r="B385" s="178"/>
      <c r="C385" s="179"/>
      <c r="D385" s="159"/>
      <c r="E385" s="159"/>
      <c r="F385" s="159"/>
      <c r="G385" s="179"/>
      <c r="H385" s="159"/>
      <c r="I385" s="159"/>
      <c r="J385" s="182"/>
      <c r="K385" s="182"/>
      <c r="L385" s="159"/>
      <c r="M385" s="159"/>
      <c r="N385" s="159"/>
      <c r="O385" s="159"/>
      <c r="P385" s="159"/>
      <c r="Q385" s="179"/>
      <c r="R385" s="159"/>
      <c r="S385" s="159"/>
      <c r="T385" s="159"/>
      <c r="U385" s="159"/>
      <c r="V385" s="159"/>
      <c r="W385" s="159"/>
      <c r="X385" s="159"/>
      <c r="Y385" s="159"/>
      <c r="Z385" s="159"/>
      <c r="AA385" s="159"/>
      <c r="AB385" s="159"/>
      <c r="AC385" s="159"/>
      <c r="AD385" s="159"/>
      <c r="AE385" s="159"/>
      <c r="AF385" s="159"/>
      <c r="AG385" s="159"/>
    </row>
    <row r="386" spans="1:33" ht="13.5">
      <c r="A386" s="177"/>
      <c r="B386" s="178"/>
      <c r="C386" s="179"/>
      <c r="D386" s="159"/>
      <c r="E386" s="159"/>
      <c r="F386" s="159"/>
      <c r="G386" s="179"/>
      <c r="H386" s="159"/>
      <c r="I386" s="159"/>
      <c r="J386" s="182"/>
      <c r="K386" s="182"/>
      <c r="L386" s="159"/>
      <c r="M386" s="159"/>
      <c r="N386" s="159"/>
      <c r="O386" s="159"/>
      <c r="P386" s="159"/>
      <c r="Q386" s="179"/>
      <c r="R386" s="159"/>
      <c r="S386" s="159"/>
      <c r="T386" s="159"/>
      <c r="U386" s="159"/>
      <c r="V386" s="159"/>
      <c r="W386" s="159"/>
      <c r="X386" s="159"/>
      <c r="Y386" s="159"/>
      <c r="Z386" s="159"/>
      <c r="AA386" s="159"/>
      <c r="AB386" s="159"/>
      <c r="AC386" s="159"/>
      <c r="AD386" s="159"/>
      <c r="AE386" s="159"/>
      <c r="AF386" s="159"/>
      <c r="AG386" s="159"/>
    </row>
    <row r="387" spans="1:33" ht="13.5">
      <c r="A387" s="177"/>
      <c r="B387" s="178"/>
      <c r="C387" s="179"/>
      <c r="D387" s="159"/>
      <c r="E387" s="159"/>
      <c r="F387" s="159"/>
      <c r="G387" s="179"/>
      <c r="H387" s="159"/>
      <c r="I387" s="159"/>
      <c r="J387" s="182"/>
      <c r="K387" s="182"/>
      <c r="L387" s="159"/>
      <c r="M387" s="159"/>
      <c r="N387" s="159"/>
      <c r="O387" s="159"/>
      <c r="P387" s="159"/>
      <c r="Q387" s="179"/>
      <c r="R387" s="159"/>
      <c r="S387" s="159"/>
      <c r="T387" s="159"/>
      <c r="U387" s="159"/>
      <c r="V387" s="159"/>
      <c r="W387" s="159"/>
      <c r="X387" s="159"/>
      <c r="Y387" s="159"/>
      <c r="Z387" s="159"/>
      <c r="AA387" s="159"/>
      <c r="AB387" s="159"/>
      <c r="AC387" s="159"/>
      <c r="AD387" s="159"/>
      <c r="AE387" s="159"/>
      <c r="AF387" s="159"/>
      <c r="AG387" s="159"/>
    </row>
    <row r="388" spans="1:33" ht="13.5">
      <c r="A388" s="177"/>
      <c r="B388" s="178"/>
      <c r="C388" s="179"/>
      <c r="D388" s="159"/>
      <c r="E388" s="159"/>
      <c r="F388" s="159"/>
      <c r="G388" s="179"/>
      <c r="H388" s="159"/>
      <c r="I388" s="159"/>
      <c r="J388" s="182"/>
      <c r="K388" s="182"/>
      <c r="L388" s="159"/>
      <c r="M388" s="159"/>
      <c r="N388" s="159"/>
      <c r="O388" s="159"/>
      <c r="P388" s="159"/>
      <c r="Q388" s="179"/>
      <c r="R388" s="159"/>
      <c r="S388" s="159"/>
      <c r="T388" s="159"/>
      <c r="U388" s="159"/>
      <c r="V388" s="159"/>
      <c r="W388" s="159"/>
      <c r="X388" s="159"/>
      <c r="Y388" s="159"/>
      <c r="Z388" s="159"/>
      <c r="AA388" s="159"/>
      <c r="AB388" s="159"/>
      <c r="AC388" s="159"/>
      <c r="AD388" s="159"/>
      <c r="AE388" s="159"/>
      <c r="AF388" s="159"/>
      <c r="AG388" s="159"/>
    </row>
    <row r="389" spans="1:33" ht="13.5">
      <c r="A389" s="177"/>
      <c r="B389" s="178"/>
      <c r="C389" s="179"/>
      <c r="D389" s="159"/>
      <c r="E389" s="159"/>
      <c r="F389" s="159"/>
      <c r="G389" s="179"/>
      <c r="H389" s="159"/>
      <c r="I389" s="159"/>
      <c r="J389" s="182"/>
      <c r="K389" s="182"/>
      <c r="L389" s="159"/>
      <c r="M389" s="159"/>
      <c r="N389" s="159"/>
      <c r="O389" s="159"/>
      <c r="P389" s="159"/>
      <c r="Q389" s="179"/>
      <c r="R389" s="159"/>
      <c r="S389" s="159"/>
      <c r="T389" s="159"/>
      <c r="U389" s="159"/>
      <c r="V389" s="159"/>
      <c r="W389" s="159"/>
      <c r="X389" s="159"/>
      <c r="Y389" s="159"/>
      <c r="Z389" s="159"/>
      <c r="AA389" s="159"/>
      <c r="AB389" s="159"/>
      <c r="AC389" s="159"/>
      <c r="AD389" s="159"/>
      <c r="AE389" s="159"/>
      <c r="AF389" s="159"/>
      <c r="AG389" s="159"/>
    </row>
    <row r="390" spans="1:33" ht="13.5">
      <c r="A390" s="177"/>
      <c r="B390" s="178"/>
      <c r="C390" s="179"/>
      <c r="D390" s="159"/>
      <c r="E390" s="159"/>
      <c r="F390" s="159"/>
      <c r="G390" s="179"/>
      <c r="H390" s="159"/>
      <c r="I390" s="159"/>
      <c r="J390" s="182"/>
      <c r="K390" s="182"/>
      <c r="L390" s="159"/>
      <c r="M390" s="159"/>
      <c r="N390" s="159"/>
      <c r="O390" s="159"/>
      <c r="P390" s="159"/>
      <c r="Q390" s="179"/>
      <c r="R390" s="159"/>
      <c r="S390" s="159"/>
      <c r="T390" s="159"/>
      <c r="U390" s="159"/>
      <c r="V390" s="159"/>
      <c r="W390" s="159"/>
      <c r="X390" s="159"/>
      <c r="Y390" s="159"/>
      <c r="Z390" s="159"/>
      <c r="AA390" s="159"/>
      <c r="AB390" s="159"/>
      <c r="AC390" s="159"/>
      <c r="AD390" s="159"/>
      <c r="AE390" s="159"/>
      <c r="AF390" s="159"/>
      <c r="AG390" s="159"/>
    </row>
    <row r="391" spans="1:33" ht="13.5">
      <c r="A391" s="177"/>
      <c r="B391" s="178"/>
      <c r="C391" s="179"/>
      <c r="D391" s="159"/>
      <c r="E391" s="159"/>
      <c r="F391" s="159"/>
      <c r="G391" s="179"/>
      <c r="H391" s="159"/>
      <c r="I391" s="159"/>
      <c r="J391" s="182"/>
      <c r="K391" s="182"/>
      <c r="L391" s="159"/>
      <c r="M391" s="159"/>
      <c r="N391" s="159"/>
      <c r="O391" s="159"/>
      <c r="P391" s="159"/>
      <c r="Q391" s="179"/>
      <c r="R391" s="159"/>
      <c r="S391" s="159"/>
      <c r="T391" s="159"/>
      <c r="U391" s="159"/>
      <c r="V391" s="159"/>
      <c r="W391" s="159"/>
      <c r="X391" s="159"/>
      <c r="Y391" s="159"/>
      <c r="Z391" s="159"/>
      <c r="AA391" s="159"/>
      <c r="AB391" s="159"/>
      <c r="AC391" s="159"/>
      <c r="AD391" s="159"/>
      <c r="AE391" s="159"/>
      <c r="AF391" s="159"/>
      <c r="AG391" s="159"/>
    </row>
    <row r="392" spans="1:33" ht="13.5">
      <c r="A392" s="177"/>
      <c r="B392" s="178"/>
      <c r="C392" s="179"/>
      <c r="D392" s="159"/>
      <c r="E392" s="159"/>
      <c r="F392" s="159"/>
      <c r="G392" s="179"/>
      <c r="H392" s="159"/>
      <c r="I392" s="159"/>
      <c r="J392" s="182"/>
      <c r="K392" s="182"/>
      <c r="L392" s="159"/>
      <c r="M392" s="159"/>
      <c r="N392" s="159"/>
      <c r="O392" s="159"/>
      <c r="P392" s="159"/>
      <c r="Q392" s="179"/>
      <c r="R392" s="159"/>
      <c r="S392" s="159"/>
      <c r="T392" s="159"/>
      <c r="U392" s="159"/>
      <c r="V392" s="159"/>
      <c r="W392" s="159"/>
      <c r="X392" s="159"/>
      <c r="Y392" s="159"/>
      <c r="Z392" s="159"/>
      <c r="AA392" s="159"/>
      <c r="AB392" s="159"/>
      <c r="AC392" s="159"/>
      <c r="AD392" s="159"/>
      <c r="AE392" s="159"/>
      <c r="AF392" s="159"/>
      <c r="AG392" s="159"/>
    </row>
    <row r="393" spans="1:33" ht="13.5">
      <c r="A393" s="177"/>
      <c r="B393" s="178"/>
      <c r="C393" s="179"/>
      <c r="D393" s="159"/>
      <c r="E393" s="159"/>
      <c r="F393" s="159"/>
      <c r="G393" s="179"/>
      <c r="H393" s="159"/>
      <c r="I393" s="159"/>
      <c r="J393" s="182"/>
      <c r="K393" s="182"/>
      <c r="L393" s="159"/>
      <c r="M393" s="159"/>
      <c r="N393" s="159"/>
      <c r="O393" s="159"/>
      <c r="P393" s="159"/>
      <c r="Q393" s="179"/>
      <c r="R393" s="159"/>
      <c r="S393" s="159"/>
      <c r="T393" s="159"/>
      <c r="U393" s="159"/>
      <c r="V393" s="159"/>
      <c r="W393" s="159"/>
      <c r="X393" s="159"/>
      <c r="Y393" s="159"/>
      <c r="Z393" s="159"/>
      <c r="AA393" s="159"/>
      <c r="AB393" s="159"/>
      <c r="AC393" s="159"/>
      <c r="AD393" s="159"/>
      <c r="AE393" s="159"/>
      <c r="AF393" s="159"/>
      <c r="AG393" s="159"/>
    </row>
    <row r="394" spans="1:33" ht="13.5">
      <c r="A394" s="177"/>
      <c r="B394" s="178"/>
      <c r="C394" s="179"/>
      <c r="D394" s="159"/>
      <c r="E394" s="159"/>
      <c r="F394" s="159"/>
      <c r="G394" s="179"/>
      <c r="H394" s="159"/>
      <c r="I394" s="159"/>
      <c r="J394" s="182"/>
      <c r="K394" s="182"/>
      <c r="L394" s="159"/>
      <c r="M394" s="159"/>
      <c r="N394" s="159"/>
      <c r="O394" s="159"/>
      <c r="P394" s="159"/>
      <c r="Q394" s="179"/>
      <c r="R394" s="159"/>
      <c r="S394" s="159"/>
      <c r="T394" s="159"/>
      <c r="U394" s="159"/>
      <c r="V394" s="159"/>
      <c r="W394" s="159"/>
      <c r="X394" s="159"/>
      <c r="Y394" s="159"/>
      <c r="Z394" s="159"/>
      <c r="AA394" s="159"/>
      <c r="AB394" s="159"/>
      <c r="AC394" s="159"/>
      <c r="AD394" s="159"/>
      <c r="AE394" s="159"/>
      <c r="AF394" s="159"/>
      <c r="AG394" s="159"/>
    </row>
    <row r="395" spans="1:33" ht="13.5">
      <c r="A395" s="177"/>
      <c r="B395" s="178"/>
      <c r="C395" s="179"/>
      <c r="D395" s="159"/>
      <c r="E395" s="159"/>
      <c r="F395" s="159"/>
      <c r="G395" s="179"/>
      <c r="H395" s="159"/>
      <c r="I395" s="159"/>
      <c r="J395" s="182"/>
      <c r="K395" s="182"/>
      <c r="L395" s="159"/>
      <c r="M395" s="159"/>
      <c r="N395" s="159"/>
      <c r="O395" s="159"/>
      <c r="P395" s="159"/>
      <c r="Q395" s="179"/>
      <c r="R395" s="159"/>
      <c r="S395" s="159"/>
      <c r="T395" s="159"/>
      <c r="U395" s="159"/>
      <c r="V395" s="159"/>
      <c r="W395" s="159"/>
      <c r="X395" s="159"/>
      <c r="Y395" s="159"/>
      <c r="Z395" s="159"/>
      <c r="AA395" s="159"/>
      <c r="AB395" s="159"/>
      <c r="AC395" s="159"/>
      <c r="AD395" s="159"/>
      <c r="AE395" s="159"/>
      <c r="AF395" s="159"/>
      <c r="AG395" s="159"/>
    </row>
    <row r="396" spans="1:33" ht="13.5">
      <c r="A396" s="177"/>
      <c r="B396" s="178"/>
      <c r="C396" s="179"/>
      <c r="D396" s="159"/>
      <c r="E396" s="159"/>
      <c r="F396" s="159"/>
      <c r="G396" s="179"/>
      <c r="H396" s="159"/>
      <c r="I396" s="159"/>
      <c r="J396" s="182"/>
      <c r="K396" s="182"/>
      <c r="L396" s="159"/>
      <c r="M396" s="159"/>
      <c r="N396" s="159"/>
      <c r="O396" s="159"/>
      <c r="P396" s="159"/>
      <c r="Q396" s="179"/>
      <c r="R396" s="159"/>
      <c r="S396" s="159"/>
      <c r="T396" s="159"/>
      <c r="U396" s="159"/>
      <c r="V396" s="159"/>
      <c r="W396" s="159"/>
      <c r="X396" s="159"/>
      <c r="Y396" s="159"/>
      <c r="Z396" s="159"/>
      <c r="AA396" s="159"/>
      <c r="AB396" s="159"/>
      <c r="AC396" s="159"/>
      <c r="AD396" s="159"/>
      <c r="AE396" s="159"/>
      <c r="AF396" s="159"/>
      <c r="AG396" s="159"/>
    </row>
    <row r="397" spans="1:33" ht="13.5">
      <c r="A397" s="177"/>
      <c r="B397" s="178"/>
      <c r="C397" s="179"/>
      <c r="D397" s="159"/>
      <c r="E397" s="159"/>
      <c r="F397" s="159"/>
      <c r="G397" s="179"/>
      <c r="H397" s="159"/>
      <c r="I397" s="159"/>
      <c r="J397" s="182"/>
      <c r="K397" s="182"/>
      <c r="L397" s="159"/>
      <c r="M397" s="159"/>
      <c r="N397" s="159"/>
      <c r="O397" s="159"/>
      <c r="P397" s="159"/>
      <c r="Q397" s="179"/>
      <c r="R397" s="159"/>
      <c r="S397" s="159"/>
      <c r="T397" s="159"/>
      <c r="U397" s="159"/>
      <c r="V397" s="159"/>
      <c r="W397" s="159"/>
      <c r="X397" s="159"/>
      <c r="Y397" s="159"/>
      <c r="Z397" s="159"/>
      <c r="AA397" s="159"/>
      <c r="AB397" s="159"/>
      <c r="AC397" s="159"/>
      <c r="AD397" s="159"/>
      <c r="AE397" s="159"/>
      <c r="AF397" s="159"/>
      <c r="AG397" s="159"/>
    </row>
    <row r="398" spans="1:33" ht="13.5">
      <c r="A398" s="177"/>
      <c r="B398" s="178"/>
      <c r="C398" s="179"/>
      <c r="D398" s="159"/>
      <c r="E398" s="159"/>
      <c r="F398" s="159"/>
      <c r="G398" s="179"/>
      <c r="H398" s="159"/>
      <c r="I398" s="159"/>
      <c r="J398" s="182"/>
      <c r="K398" s="182"/>
      <c r="L398" s="159"/>
      <c r="M398" s="159"/>
      <c r="N398" s="159"/>
      <c r="O398" s="159"/>
      <c r="P398" s="159"/>
      <c r="Q398" s="179"/>
      <c r="R398" s="159"/>
      <c r="S398" s="159"/>
      <c r="T398" s="159"/>
      <c r="U398" s="159"/>
      <c r="V398" s="159"/>
      <c r="W398" s="159"/>
      <c r="X398" s="159"/>
      <c r="Y398" s="159"/>
      <c r="Z398" s="159"/>
      <c r="AA398" s="159"/>
      <c r="AB398" s="159"/>
      <c r="AC398" s="159"/>
      <c r="AD398" s="159"/>
      <c r="AE398" s="159"/>
      <c r="AF398" s="159"/>
      <c r="AG398" s="159"/>
    </row>
    <row r="399" spans="1:33" ht="13.5">
      <c r="A399" s="177"/>
      <c r="B399" s="178"/>
      <c r="C399" s="179"/>
      <c r="D399" s="159"/>
      <c r="E399" s="159"/>
      <c r="F399" s="159"/>
      <c r="G399" s="179"/>
      <c r="H399" s="159"/>
      <c r="I399" s="159"/>
      <c r="J399" s="182"/>
      <c r="K399" s="182"/>
      <c r="L399" s="159"/>
      <c r="M399" s="159"/>
      <c r="N399" s="159"/>
      <c r="O399" s="159"/>
      <c r="P399" s="159"/>
      <c r="Q399" s="179"/>
      <c r="R399" s="159"/>
      <c r="S399" s="159"/>
      <c r="T399" s="159"/>
      <c r="U399" s="159"/>
      <c r="V399" s="159"/>
      <c r="W399" s="159"/>
      <c r="X399" s="159"/>
      <c r="Y399" s="159"/>
      <c r="Z399" s="159"/>
      <c r="AA399" s="159"/>
      <c r="AB399" s="159"/>
      <c r="AC399" s="159"/>
      <c r="AD399" s="159"/>
      <c r="AE399" s="159"/>
      <c r="AF399" s="159"/>
      <c r="AG399" s="159"/>
    </row>
    <row r="400" spans="1:33" ht="13.5">
      <c r="A400" s="177"/>
      <c r="B400" s="178"/>
      <c r="C400" s="179"/>
      <c r="D400" s="159"/>
      <c r="E400" s="159"/>
      <c r="F400" s="159"/>
      <c r="G400" s="179"/>
      <c r="H400" s="159"/>
      <c r="I400" s="159"/>
      <c r="J400" s="182"/>
      <c r="K400" s="182"/>
      <c r="L400" s="159"/>
      <c r="M400" s="159"/>
      <c r="N400" s="159"/>
      <c r="O400" s="159"/>
      <c r="P400" s="159"/>
      <c r="Q400" s="179"/>
      <c r="R400" s="159"/>
      <c r="S400" s="159"/>
      <c r="T400" s="159"/>
      <c r="U400" s="159"/>
      <c r="V400" s="159"/>
      <c r="W400" s="159"/>
      <c r="X400" s="159"/>
      <c r="Y400" s="159"/>
      <c r="Z400" s="159"/>
      <c r="AA400" s="159"/>
      <c r="AB400" s="159"/>
      <c r="AC400" s="159"/>
      <c r="AD400" s="159"/>
      <c r="AE400" s="159"/>
      <c r="AF400" s="159"/>
      <c r="AG400" s="159"/>
    </row>
    <row r="401" spans="1:33" ht="13.5">
      <c r="A401" s="177"/>
      <c r="B401" s="178"/>
      <c r="C401" s="179"/>
      <c r="D401" s="159"/>
      <c r="E401" s="159"/>
      <c r="F401" s="159"/>
      <c r="G401" s="179"/>
      <c r="H401" s="159"/>
      <c r="I401" s="159"/>
      <c r="J401" s="182"/>
      <c r="K401" s="182"/>
      <c r="L401" s="159"/>
      <c r="M401" s="159"/>
      <c r="N401" s="159"/>
      <c r="O401" s="159"/>
      <c r="P401" s="159"/>
      <c r="Q401" s="179"/>
      <c r="R401" s="159"/>
      <c r="S401" s="159"/>
      <c r="T401" s="159"/>
      <c r="U401" s="159"/>
      <c r="V401" s="159"/>
      <c r="W401" s="159"/>
      <c r="X401" s="159"/>
      <c r="Y401" s="159"/>
      <c r="Z401" s="159"/>
      <c r="AA401" s="159"/>
      <c r="AB401" s="159"/>
      <c r="AC401" s="159"/>
      <c r="AD401" s="159"/>
      <c r="AE401" s="159"/>
      <c r="AF401" s="159"/>
      <c r="AG401" s="159"/>
    </row>
    <row r="402" spans="1:33" ht="13.5">
      <c r="A402" s="177"/>
      <c r="B402" s="178"/>
      <c r="C402" s="179"/>
      <c r="D402" s="159"/>
      <c r="E402" s="159"/>
      <c r="F402" s="159"/>
      <c r="G402" s="179"/>
      <c r="H402" s="159"/>
      <c r="I402" s="159"/>
      <c r="J402" s="182"/>
      <c r="K402" s="182"/>
      <c r="L402" s="159"/>
      <c r="M402" s="159"/>
      <c r="N402" s="159"/>
      <c r="O402" s="159"/>
      <c r="P402" s="159"/>
      <c r="Q402" s="179"/>
      <c r="R402" s="159"/>
      <c r="S402" s="159"/>
      <c r="T402" s="159"/>
      <c r="U402" s="159"/>
      <c r="V402" s="159"/>
      <c r="W402" s="159"/>
      <c r="X402" s="159"/>
      <c r="Y402" s="159"/>
      <c r="Z402" s="159"/>
      <c r="AA402" s="159"/>
      <c r="AB402" s="159"/>
      <c r="AC402" s="159"/>
      <c r="AD402" s="159"/>
      <c r="AE402" s="159"/>
      <c r="AF402" s="159"/>
      <c r="AG402" s="159"/>
    </row>
    <row r="403" spans="1:33" ht="13.5">
      <c r="A403" s="177"/>
      <c r="B403" s="178"/>
      <c r="C403" s="179"/>
      <c r="D403" s="159"/>
      <c r="E403" s="159"/>
      <c r="F403" s="159"/>
      <c r="G403" s="179"/>
      <c r="H403" s="159"/>
      <c r="I403" s="159"/>
      <c r="J403" s="182"/>
      <c r="K403" s="182"/>
      <c r="L403" s="159"/>
      <c r="M403" s="159"/>
      <c r="N403" s="159"/>
      <c r="O403" s="159"/>
      <c r="P403" s="159"/>
      <c r="Q403" s="179"/>
      <c r="R403" s="159"/>
      <c r="S403" s="159"/>
      <c r="T403" s="159"/>
      <c r="U403" s="159"/>
      <c r="V403" s="159"/>
      <c r="W403" s="159"/>
      <c r="X403" s="159"/>
      <c r="Y403" s="159"/>
      <c r="Z403" s="159"/>
      <c r="AA403" s="159"/>
      <c r="AB403" s="159"/>
      <c r="AC403" s="159"/>
      <c r="AD403" s="159"/>
      <c r="AE403" s="159"/>
      <c r="AF403" s="159"/>
      <c r="AG403" s="159"/>
    </row>
    <row r="404" spans="1:33" ht="13.5">
      <c r="A404" s="177"/>
      <c r="B404" s="178"/>
      <c r="C404" s="179"/>
      <c r="D404" s="159"/>
      <c r="E404" s="159"/>
      <c r="F404" s="159"/>
      <c r="G404" s="179"/>
      <c r="H404" s="159"/>
      <c r="I404" s="159"/>
      <c r="J404" s="182"/>
      <c r="K404" s="182"/>
      <c r="L404" s="159"/>
      <c r="M404" s="159"/>
      <c r="N404" s="159"/>
      <c r="O404" s="159"/>
      <c r="P404" s="159"/>
      <c r="Q404" s="179"/>
      <c r="R404" s="159"/>
      <c r="S404" s="159"/>
      <c r="T404" s="159"/>
      <c r="U404" s="159"/>
      <c r="V404" s="159"/>
      <c r="W404" s="159"/>
      <c r="X404" s="159"/>
      <c r="Y404" s="159"/>
      <c r="Z404" s="159"/>
      <c r="AA404" s="159"/>
      <c r="AB404" s="159"/>
      <c r="AC404" s="159"/>
      <c r="AD404" s="159"/>
      <c r="AE404" s="159"/>
      <c r="AF404" s="159"/>
      <c r="AG404" s="159"/>
    </row>
    <row r="405" spans="1:33" ht="13.5">
      <c r="A405" s="177"/>
      <c r="B405" s="178"/>
      <c r="C405" s="179"/>
      <c r="D405" s="159"/>
      <c r="E405" s="159"/>
      <c r="F405" s="159"/>
      <c r="G405" s="179"/>
      <c r="H405" s="159"/>
      <c r="I405" s="159"/>
      <c r="J405" s="182"/>
      <c r="K405" s="182"/>
      <c r="L405" s="159"/>
      <c r="M405" s="159"/>
      <c r="N405" s="159"/>
      <c r="O405" s="159"/>
      <c r="P405" s="159"/>
      <c r="Q405" s="179"/>
      <c r="R405" s="159"/>
      <c r="S405" s="159"/>
      <c r="T405" s="159"/>
      <c r="U405" s="159"/>
      <c r="V405" s="159"/>
      <c r="W405" s="159"/>
      <c r="X405" s="159"/>
      <c r="Y405" s="159"/>
      <c r="Z405" s="159"/>
      <c r="AA405" s="159"/>
      <c r="AB405" s="159"/>
      <c r="AC405" s="159"/>
      <c r="AD405" s="159"/>
      <c r="AE405" s="159"/>
      <c r="AF405" s="159"/>
      <c r="AG405" s="159"/>
    </row>
    <row r="406" spans="1:33" ht="13.5">
      <c r="A406" s="177"/>
      <c r="B406" s="178"/>
      <c r="C406" s="179"/>
      <c r="D406" s="159"/>
      <c r="E406" s="159"/>
      <c r="F406" s="159"/>
      <c r="G406" s="179"/>
      <c r="H406" s="159"/>
      <c r="I406" s="159"/>
      <c r="J406" s="182"/>
      <c r="K406" s="182"/>
      <c r="L406" s="159"/>
      <c r="M406" s="159"/>
      <c r="N406" s="159"/>
      <c r="O406" s="159"/>
      <c r="P406" s="159"/>
      <c r="Q406" s="179"/>
      <c r="R406" s="159"/>
      <c r="S406" s="159"/>
      <c r="T406" s="159"/>
      <c r="U406" s="159"/>
      <c r="V406" s="159"/>
      <c r="W406" s="159"/>
      <c r="X406" s="159"/>
      <c r="Y406" s="159"/>
      <c r="Z406" s="159"/>
      <c r="AA406" s="159"/>
      <c r="AB406" s="159"/>
      <c r="AC406" s="159"/>
      <c r="AD406" s="159"/>
      <c r="AE406" s="159"/>
      <c r="AF406" s="159"/>
      <c r="AG406" s="159"/>
    </row>
    <row r="407" spans="1:33" ht="13.5">
      <c r="A407" s="177"/>
      <c r="B407" s="178"/>
      <c r="C407" s="179"/>
      <c r="D407" s="159"/>
      <c r="E407" s="159"/>
      <c r="F407" s="159"/>
      <c r="G407" s="179"/>
      <c r="H407" s="159"/>
      <c r="I407" s="159"/>
      <c r="J407" s="182"/>
      <c r="K407" s="182"/>
      <c r="L407" s="159"/>
      <c r="M407" s="159"/>
      <c r="N407" s="159"/>
      <c r="O407" s="159"/>
      <c r="P407" s="159"/>
      <c r="Q407" s="179"/>
      <c r="R407" s="159"/>
      <c r="S407" s="159"/>
      <c r="T407" s="159"/>
      <c r="U407" s="159"/>
      <c r="V407" s="159"/>
      <c r="W407" s="159"/>
      <c r="X407" s="159"/>
      <c r="Y407" s="159"/>
      <c r="Z407" s="159"/>
      <c r="AA407" s="159"/>
      <c r="AB407" s="159"/>
      <c r="AC407" s="159"/>
      <c r="AD407" s="159"/>
      <c r="AE407" s="159"/>
      <c r="AF407" s="159"/>
      <c r="AG407" s="159"/>
    </row>
    <row r="408" spans="1:33" ht="13.5">
      <c r="A408" s="177"/>
      <c r="B408" s="178"/>
      <c r="C408" s="179"/>
      <c r="D408" s="159"/>
      <c r="E408" s="159"/>
      <c r="F408" s="159"/>
      <c r="G408" s="179"/>
      <c r="H408" s="159"/>
      <c r="I408" s="159"/>
      <c r="J408" s="182"/>
      <c r="K408" s="182"/>
      <c r="L408" s="159"/>
      <c r="M408" s="159"/>
      <c r="N408" s="159"/>
      <c r="O408" s="159"/>
      <c r="P408" s="159"/>
      <c r="Q408" s="179"/>
      <c r="R408" s="159"/>
      <c r="S408" s="159"/>
      <c r="T408" s="159"/>
      <c r="U408" s="159"/>
      <c r="V408" s="159"/>
      <c r="W408" s="159"/>
      <c r="X408" s="159"/>
      <c r="Y408" s="159"/>
      <c r="Z408" s="159"/>
      <c r="AA408" s="159"/>
      <c r="AB408" s="159"/>
      <c r="AC408" s="159"/>
      <c r="AD408" s="159"/>
      <c r="AE408" s="159"/>
      <c r="AF408" s="159"/>
      <c r="AG408" s="159"/>
    </row>
    <row r="409" spans="1:33" ht="13.5">
      <c r="A409" s="177"/>
      <c r="B409" s="178"/>
      <c r="C409" s="179"/>
      <c r="D409" s="159"/>
      <c r="E409" s="159"/>
      <c r="F409" s="159"/>
      <c r="G409" s="179"/>
      <c r="H409" s="159"/>
      <c r="I409" s="159"/>
      <c r="J409" s="182"/>
      <c r="K409" s="182"/>
      <c r="L409" s="159"/>
      <c r="M409" s="159"/>
      <c r="N409" s="159"/>
      <c r="O409" s="159"/>
      <c r="P409" s="159"/>
      <c r="Q409" s="179"/>
      <c r="R409" s="159"/>
      <c r="S409" s="159"/>
      <c r="T409" s="159"/>
      <c r="U409" s="159"/>
      <c r="V409" s="159"/>
      <c r="W409" s="159"/>
      <c r="X409" s="159"/>
      <c r="Y409" s="159"/>
      <c r="Z409" s="159"/>
      <c r="AA409" s="159"/>
      <c r="AB409" s="159"/>
      <c r="AC409" s="159"/>
      <c r="AD409" s="159"/>
      <c r="AE409" s="159"/>
      <c r="AF409" s="159"/>
      <c r="AG409" s="159"/>
    </row>
    <row r="410" spans="1:33" ht="13.5">
      <c r="A410" s="177"/>
      <c r="B410" s="178"/>
      <c r="C410" s="179"/>
      <c r="D410" s="159"/>
      <c r="E410" s="159"/>
      <c r="F410" s="159"/>
      <c r="G410" s="179"/>
      <c r="H410" s="159"/>
      <c r="I410" s="159"/>
      <c r="J410" s="182"/>
      <c r="K410" s="182"/>
      <c r="L410" s="159"/>
      <c r="M410" s="159"/>
      <c r="N410" s="159"/>
      <c r="O410" s="159"/>
      <c r="P410" s="159"/>
      <c r="Q410" s="179"/>
      <c r="R410" s="159"/>
      <c r="S410" s="159"/>
      <c r="T410" s="159"/>
      <c r="U410" s="159"/>
      <c r="V410" s="159"/>
      <c r="W410" s="159"/>
      <c r="X410" s="159"/>
      <c r="Y410" s="159"/>
      <c r="Z410" s="159"/>
      <c r="AA410" s="159"/>
      <c r="AB410" s="159"/>
      <c r="AC410" s="159"/>
      <c r="AD410" s="159"/>
      <c r="AE410" s="159"/>
      <c r="AF410" s="159"/>
      <c r="AG410" s="159"/>
    </row>
    <row r="411" spans="1:33" ht="13.5">
      <c r="A411" s="177"/>
      <c r="B411" s="178"/>
      <c r="C411" s="179"/>
      <c r="D411" s="159"/>
      <c r="E411" s="159"/>
      <c r="F411" s="159"/>
      <c r="G411" s="179"/>
      <c r="H411" s="159"/>
      <c r="I411" s="159"/>
      <c r="J411" s="182"/>
      <c r="K411" s="182"/>
      <c r="L411" s="159"/>
      <c r="M411" s="159"/>
      <c r="N411" s="159"/>
      <c r="O411" s="159"/>
      <c r="P411" s="159"/>
      <c r="Q411" s="179"/>
      <c r="R411" s="159"/>
      <c r="S411" s="159"/>
      <c r="T411" s="159"/>
      <c r="U411" s="159"/>
      <c r="V411" s="159"/>
      <c r="W411" s="159"/>
      <c r="X411" s="159"/>
      <c r="Y411" s="159"/>
      <c r="Z411" s="159"/>
      <c r="AA411" s="159"/>
      <c r="AB411" s="159"/>
      <c r="AC411" s="159"/>
      <c r="AD411" s="159"/>
      <c r="AE411" s="159"/>
      <c r="AF411" s="159"/>
      <c r="AG411" s="159"/>
    </row>
    <row r="412" spans="1:33" ht="13.5">
      <c r="A412" s="177"/>
      <c r="B412" s="178"/>
      <c r="C412" s="179"/>
      <c r="D412" s="159"/>
      <c r="E412" s="159"/>
      <c r="F412" s="159"/>
      <c r="G412" s="179"/>
      <c r="H412" s="159"/>
      <c r="I412" s="159"/>
      <c r="J412" s="182"/>
      <c r="K412" s="182"/>
      <c r="L412" s="159"/>
      <c r="M412" s="159"/>
      <c r="N412" s="159"/>
      <c r="O412" s="159"/>
      <c r="P412" s="159"/>
      <c r="Q412" s="179"/>
      <c r="R412" s="159"/>
      <c r="S412" s="159"/>
      <c r="T412" s="159"/>
      <c r="U412" s="159"/>
      <c r="V412" s="159"/>
      <c r="W412" s="159"/>
      <c r="X412" s="159"/>
      <c r="Y412" s="159"/>
      <c r="Z412" s="159"/>
      <c r="AA412" s="159"/>
      <c r="AB412" s="159"/>
      <c r="AC412" s="159"/>
      <c r="AD412" s="159"/>
      <c r="AE412" s="159"/>
      <c r="AF412" s="159"/>
      <c r="AG412" s="159"/>
    </row>
    <row r="413" spans="1:33" ht="13.5">
      <c r="A413" s="177"/>
      <c r="B413" s="178"/>
      <c r="C413" s="179"/>
      <c r="D413" s="159"/>
      <c r="E413" s="159"/>
      <c r="F413" s="159"/>
      <c r="G413" s="179"/>
      <c r="H413" s="159"/>
      <c r="I413" s="159"/>
      <c r="J413" s="182"/>
      <c r="K413" s="182"/>
      <c r="L413" s="159"/>
      <c r="M413" s="159"/>
      <c r="N413" s="159"/>
      <c r="O413" s="159"/>
      <c r="P413" s="159"/>
      <c r="Q413" s="179"/>
      <c r="R413" s="159"/>
      <c r="S413" s="159"/>
      <c r="T413" s="159"/>
      <c r="U413" s="159"/>
      <c r="V413" s="159"/>
      <c r="W413" s="159"/>
      <c r="X413" s="159"/>
      <c r="Y413" s="159"/>
      <c r="Z413" s="159"/>
      <c r="AA413" s="159"/>
      <c r="AB413" s="159"/>
      <c r="AC413" s="159"/>
      <c r="AD413" s="159"/>
      <c r="AE413" s="159"/>
      <c r="AF413" s="159"/>
      <c r="AG413" s="159"/>
    </row>
    <row r="414" spans="1:33" ht="13.5">
      <c r="A414" s="177"/>
      <c r="B414" s="178"/>
      <c r="C414" s="179"/>
      <c r="D414" s="159"/>
      <c r="E414" s="159"/>
      <c r="F414" s="159"/>
      <c r="G414" s="179"/>
      <c r="H414" s="159"/>
      <c r="I414" s="159"/>
      <c r="J414" s="182"/>
      <c r="K414" s="182"/>
      <c r="L414" s="159"/>
      <c r="M414" s="159"/>
      <c r="N414" s="159"/>
      <c r="O414" s="159"/>
      <c r="P414" s="159"/>
      <c r="Q414" s="179"/>
      <c r="R414" s="159"/>
      <c r="S414" s="159"/>
      <c r="T414" s="159"/>
      <c r="U414" s="159"/>
      <c r="V414" s="159"/>
      <c r="W414" s="159"/>
      <c r="X414" s="159"/>
      <c r="Y414" s="159"/>
      <c r="Z414" s="159"/>
      <c r="AA414" s="159"/>
      <c r="AB414" s="159"/>
      <c r="AC414" s="159"/>
      <c r="AD414" s="159"/>
      <c r="AE414" s="159"/>
      <c r="AF414" s="159"/>
      <c r="AG414" s="159"/>
    </row>
    <row r="415" spans="1:33" ht="13.5">
      <c r="A415" s="177"/>
      <c r="B415" s="178"/>
      <c r="C415" s="179"/>
      <c r="D415" s="159"/>
      <c r="E415" s="159"/>
      <c r="F415" s="159"/>
      <c r="G415" s="179"/>
      <c r="H415" s="159"/>
      <c r="I415" s="159"/>
      <c r="J415" s="182"/>
      <c r="K415" s="182"/>
      <c r="L415" s="159"/>
      <c r="M415" s="159"/>
      <c r="N415" s="159"/>
      <c r="O415" s="159"/>
      <c r="P415" s="159"/>
      <c r="Q415" s="179"/>
      <c r="R415" s="159"/>
      <c r="S415" s="159"/>
      <c r="T415" s="159"/>
      <c r="U415" s="159"/>
      <c r="V415" s="159"/>
      <c r="W415" s="159"/>
      <c r="X415" s="159"/>
      <c r="Y415" s="159"/>
      <c r="Z415" s="159"/>
      <c r="AA415" s="159"/>
      <c r="AB415" s="159"/>
      <c r="AC415" s="159"/>
      <c r="AD415" s="159"/>
      <c r="AE415" s="159"/>
      <c r="AF415" s="159"/>
      <c r="AG415" s="159"/>
    </row>
    <row r="416" spans="1:33" ht="13.5">
      <c r="A416" s="177"/>
      <c r="B416" s="178"/>
      <c r="C416" s="179"/>
      <c r="D416" s="159"/>
      <c r="E416" s="159"/>
      <c r="F416" s="159"/>
      <c r="G416" s="179"/>
      <c r="H416" s="159"/>
      <c r="I416" s="159"/>
      <c r="J416" s="182"/>
      <c r="K416" s="182"/>
      <c r="L416" s="159"/>
      <c r="M416" s="159"/>
      <c r="N416" s="159"/>
      <c r="O416" s="159"/>
      <c r="P416" s="159"/>
      <c r="Q416" s="179"/>
      <c r="R416" s="159"/>
      <c r="S416" s="159"/>
      <c r="T416" s="159"/>
      <c r="U416" s="159"/>
      <c r="V416" s="159"/>
      <c r="W416" s="159"/>
      <c r="X416" s="159"/>
      <c r="Y416" s="159"/>
      <c r="Z416" s="159"/>
      <c r="AA416" s="159"/>
      <c r="AB416" s="159"/>
      <c r="AC416" s="159"/>
      <c r="AD416" s="159"/>
      <c r="AE416" s="159"/>
      <c r="AF416" s="159"/>
      <c r="AG416" s="159"/>
    </row>
    <row r="417" spans="1:33" ht="13.5">
      <c r="A417" s="177"/>
      <c r="B417" s="178"/>
      <c r="C417" s="179"/>
      <c r="D417" s="159"/>
      <c r="E417" s="159"/>
      <c r="F417" s="159"/>
      <c r="G417" s="179"/>
      <c r="H417" s="159"/>
      <c r="I417" s="159"/>
      <c r="J417" s="182"/>
      <c r="K417" s="182"/>
      <c r="L417" s="159"/>
      <c r="M417" s="159"/>
      <c r="N417" s="159"/>
      <c r="O417" s="159"/>
      <c r="P417" s="159"/>
      <c r="Q417" s="179"/>
      <c r="R417" s="159"/>
      <c r="S417" s="159"/>
      <c r="T417" s="159"/>
      <c r="U417" s="159"/>
      <c r="V417" s="159"/>
      <c r="W417" s="159"/>
      <c r="X417" s="159"/>
      <c r="Y417" s="159"/>
      <c r="Z417" s="159"/>
      <c r="AA417" s="159"/>
      <c r="AB417" s="159"/>
      <c r="AC417" s="159"/>
      <c r="AD417" s="159"/>
      <c r="AE417" s="159"/>
      <c r="AF417" s="159"/>
      <c r="AG417" s="159"/>
    </row>
    <row r="418" spans="1:33" ht="13.5">
      <c r="A418" s="177"/>
      <c r="B418" s="178"/>
      <c r="C418" s="179"/>
      <c r="D418" s="159"/>
      <c r="E418" s="159"/>
      <c r="F418" s="159"/>
      <c r="G418" s="179"/>
      <c r="H418" s="159"/>
      <c r="I418" s="159"/>
      <c r="J418" s="182"/>
      <c r="K418" s="182"/>
      <c r="L418" s="159"/>
      <c r="M418" s="159"/>
      <c r="N418" s="159"/>
      <c r="O418" s="159"/>
      <c r="P418" s="159"/>
      <c r="Q418" s="179"/>
      <c r="R418" s="159"/>
      <c r="S418" s="159"/>
      <c r="T418" s="159"/>
      <c r="U418" s="159"/>
      <c r="V418" s="159"/>
      <c r="W418" s="159"/>
      <c r="X418" s="159"/>
      <c r="Y418" s="159"/>
      <c r="Z418" s="159"/>
      <c r="AA418" s="159"/>
      <c r="AB418" s="159"/>
      <c r="AC418" s="159"/>
      <c r="AD418" s="159"/>
      <c r="AE418" s="159"/>
      <c r="AF418" s="159"/>
      <c r="AG418" s="159"/>
    </row>
    <row r="419" spans="1:33" ht="13.5">
      <c r="A419" s="177"/>
      <c r="B419" s="178"/>
      <c r="C419" s="179"/>
      <c r="D419" s="159"/>
      <c r="E419" s="159"/>
      <c r="F419" s="159"/>
      <c r="G419" s="179"/>
      <c r="H419" s="159"/>
      <c r="I419" s="159"/>
      <c r="J419" s="182"/>
      <c r="K419" s="182"/>
      <c r="L419" s="159"/>
      <c r="M419" s="159"/>
      <c r="N419" s="159"/>
      <c r="O419" s="159"/>
      <c r="P419" s="159"/>
      <c r="Q419" s="179"/>
      <c r="R419" s="159"/>
      <c r="S419" s="159"/>
      <c r="T419" s="159"/>
      <c r="U419" s="159"/>
      <c r="V419" s="159"/>
      <c r="W419" s="159"/>
      <c r="X419" s="159"/>
      <c r="Y419" s="159"/>
      <c r="Z419" s="159"/>
      <c r="AA419" s="159"/>
      <c r="AB419" s="159"/>
      <c r="AC419" s="159"/>
      <c r="AD419" s="159"/>
      <c r="AE419" s="159"/>
      <c r="AF419" s="159"/>
      <c r="AG419" s="159"/>
    </row>
    <row r="420" spans="1:33" ht="13.5">
      <c r="A420" s="177"/>
      <c r="B420" s="178"/>
      <c r="C420" s="179"/>
      <c r="D420" s="159"/>
      <c r="E420" s="159"/>
      <c r="F420" s="159"/>
      <c r="G420" s="179"/>
      <c r="H420" s="159"/>
      <c r="I420" s="159"/>
      <c r="J420" s="182"/>
      <c r="K420" s="182"/>
      <c r="L420" s="159"/>
      <c r="M420" s="159"/>
      <c r="N420" s="159"/>
      <c r="O420" s="159"/>
      <c r="P420" s="159"/>
      <c r="Q420" s="179"/>
      <c r="R420" s="159"/>
      <c r="S420" s="159"/>
      <c r="T420" s="159"/>
      <c r="U420" s="159"/>
      <c r="V420" s="159"/>
      <c r="W420" s="159"/>
      <c r="X420" s="159"/>
      <c r="Y420" s="159"/>
      <c r="Z420" s="159"/>
      <c r="AA420" s="159"/>
      <c r="AB420" s="159"/>
      <c r="AC420" s="159"/>
      <c r="AD420" s="159"/>
      <c r="AE420" s="159"/>
      <c r="AF420" s="159"/>
      <c r="AG420" s="159"/>
    </row>
    <row r="421" spans="1:33" ht="13.5">
      <c r="A421" s="177"/>
      <c r="B421" s="178"/>
      <c r="C421" s="179"/>
      <c r="D421" s="159"/>
      <c r="E421" s="159"/>
      <c r="F421" s="159"/>
      <c r="G421" s="179"/>
      <c r="H421" s="159"/>
      <c r="I421" s="159"/>
      <c r="J421" s="182"/>
      <c r="K421" s="182"/>
      <c r="L421" s="159"/>
      <c r="M421" s="159"/>
      <c r="N421" s="159"/>
      <c r="O421" s="159"/>
      <c r="P421" s="159"/>
      <c r="Q421" s="179"/>
      <c r="R421" s="159"/>
      <c r="S421" s="159"/>
      <c r="T421" s="159"/>
      <c r="U421" s="159"/>
      <c r="V421" s="159"/>
      <c r="W421" s="159"/>
      <c r="X421" s="159"/>
      <c r="Y421" s="159"/>
      <c r="Z421" s="159"/>
      <c r="AA421" s="159"/>
      <c r="AB421" s="159"/>
      <c r="AC421" s="159"/>
      <c r="AD421" s="159"/>
      <c r="AE421" s="159"/>
      <c r="AF421" s="159"/>
      <c r="AG421" s="159"/>
    </row>
    <row r="422" spans="1:33" ht="13.5">
      <c r="A422" s="177"/>
      <c r="B422" s="178"/>
      <c r="C422" s="179"/>
      <c r="D422" s="159"/>
      <c r="E422" s="159"/>
      <c r="F422" s="159"/>
      <c r="G422" s="179"/>
      <c r="H422" s="159"/>
      <c r="I422" s="159"/>
      <c r="J422" s="182"/>
      <c r="K422" s="182"/>
      <c r="L422" s="159"/>
      <c r="M422" s="159"/>
      <c r="N422" s="159"/>
      <c r="O422" s="159"/>
      <c r="P422" s="159"/>
      <c r="Q422" s="179"/>
      <c r="R422" s="159"/>
      <c r="S422" s="159"/>
      <c r="T422" s="159"/>
      <c r="U422" s="159"/>
      <c r="V422" s="159"/>
      <c r="W422" s="159"/>
      <c r="X422" s="159"/>
      <c r="Y422" s="159"/>
      <c r="Z422" s="159"/>
      <c r="AA422" s="159"/>
      <c r="AB422" s="159"/>
      <c r="AC422" s="159"/>
      <c r="AD422" s="159"/>
      <c r="AE422" s="159"/>
      <c r="AF422" s="159"/>
      <c r="AG422" s="159"/>
    </row>
    <row r="423" spans="1:33" ht="13.5">
      <c r="A423" s="177"/>
      <c r="B423" s="178"/>
      <c r="C423" s="179"/>
      <c r="D423" s="159"/>
      <c r="E423" s="159"/>
      <c r="F423" s="159"/>
      <c r="G423" s="179"/>
      <c r="H423" s="159"/>
      <c r="I423" s="159"/>
      <c r="J423" s="182"/>
      <c r="K423" s="182"/>
      <c r="L423" s="159"/>
      <c r="M423" s="159"/>
      <c r="N423" s="159"/>
      <c r="O423" s="159"/>
      <c r="P423" s="159"/>
      <c r="Q423" s="179"/>
      <c r="R423" s="159"/>
      <c r="S423" s="159"/>
      <c r="T423" s="159"/>
      <c r="U423" s="159"/>
      <c r="V423" s="159"/>
      <c r="W423" s="159"/>
      <c r="X423" s="159"/>
      <c r="Y423" s="159"/>
      <c r="Z423" s="159"/>
      <c r="AA423" s="159"/>
      <c r="AB423" s="159"/>
      <c r="AC423" s="159"/>
      <c r="AD423" s="159"/>
      <c r="AE423" s="159"/>
      <c r="AF423" s="159"/>
      <c r="AG423" s="159"/>
    </row>
    <row r="424" spans="1:33" ht="13.5">
      <c r="A424" s="177"/>
      <c r="B424" s="178"/>
      <c r="C424" s="179"/>
      <c r="D424" s="159"/>
      <c r="E424" s="159"/>
      <c r="F424" s="159"/>
      <c r="G424" s="179"/>
      <c r="H424" s="159"/>
      <c r="I424" s="159"/>
      <c r="J424" s="182"/>
      <c r="K424" s="182"/>
      <c r="L424" s="159"/>
      <c r="M424" s="159"/>
      <c r="N424" s="159"/>
      <c r="O424" s="159"/>
      <c r="P424" s="159"/>
      <c r="Q424" s="179"/>
      <c r="R424" s="159"/>
      <c r="S424" s="159"/>
      <c r="T424" s="159"/>
      <c r="U424" s="159"/>
      <c r="V424" s="159"/>
      <c r="W424" s="159"/>
      <c r="X424" s="159"/>
      <c r="Y424" s="159"/>
      <c r="Z424" s="159"/>
      <c r="AA424" s="159"/>
      <c r="AB424" s="159"/>
      <c r="AC424" s="159"/>
      <c r="AD424" s="159"/>
      <c r="AE424" s="159"/>
      <c r="AF424" s="159"/>
      <c r="AG424" s="159"/>
    </row>
    <row r="425" spans="1:33" ht="13.5">
      <c r="A425" s="177"/>
      <c r="B425" s="178"/>
      <c r="C425" s="179"/>
      <c r="D425" s="159"/>
      <c r="E425" s="159"/>
      <c r="F425" s="159"/>
      <c r="G425" s="179"/>
      <c r="H425" s="159"/>
      <c r="I425" s="159"/>
      <c r="J425" s="182"/>
      <c r="K425" s="182"/>
      <c r="L425" s="159"/>
      <c r="M425" s="159"/>
      <c r="N425" s="159"/>
      <c r="O425" s="159"/>
      <c r="P425" s="159"/>
      <c r="Q425" s="179"/>
      <c r="R425" s="159"/>
      <c r="S425" s="159"/>
      <c r="T425" s="159"/>
      <c r="U425" s="159"/>
      <c r="V425" s="159"/>
      <c r="W425" s="159"/>
      <c r="X425" s="159"/>
      <c r="Y425" s="159"/>
      <c r="Z425" s="159"/>
      <c r="AA425" s="159"/>
      <c r="AB425" s="159"/>
      <c r="AC425" s="159"/>
      <c r="AD425" s="159"/>
      <c r="AE425" s="159"/>
      <c r="AF425" s="159"/>
      <c r="AG425" s="159"/>
    </row>
    <row r="426" spans="1:33" ht="13.5">
      <c r="A426" s="177"/>
      <c r="B426" s="178"/>
      <c r="C426" s="179"/>
      <c r="D426" s="159"/>
      <c r="E426" s="159"/>
      <c r="F426" s="159"/>
      <c r="G426" s="179"/>
      <c r="H426" s="159"/>
      <c r="I426" s="159"/>
      <c r="J426" s="182"/>
      <c r="K426" s="182"/>
      <c r="L426" s="159"/>
      <c r="M426" s="159"/>
      <c r="N426" s="159"/>
      <c r="O426" s="159"/>
      <c r="P426" s="159"/>
      <c r="Q426" s="179"/>
      <c r="R426" s="159"/>
      <c r="S426" s="159"/>
      <c r="T426" s="159"/>
      <c r="U426" s="159"/>
      <c r="V426" s="159"/>
      <c r="W426" s="159"/>
      <c r="X426" s="159"/>
      <c r="Y426" s="159"/>
      <c r="Z426" s="159"/>
      <c r="AA426" s="159"/>
      <c r="AB426" s="159"/>
      <c r="AC426" s="159"/>
      <c r="AD426" s="159"/>
      <c r="AE426" s="159"/>
      <c r="AF426" s="159"/>
      <c r="AG426" s="159"/>
    </row>
    <row r="427" spans="1:33" ht="13.5">
      <c r="A427" s="177"/>
      <c r="B427" s="178"/>
      <c r="C427" s="179"/>
      <c r="D427" s="159"/>
      <c r="E427" s="159"/>
      <c r="F427" s="159"/>
      <c r="G427" s="179"/>
      <c r="H427" s="159"/>
      <c r="I427" s="159"/>
      <c r="J427" s="182"/>
      <c r="K427" s="182"/>
      <c r="L427" s="159"/>
      <c r="M427" s="159"/>
      <c r="N427" s="159"/>
      <c r="O427" s="159"/>
      <c r="P427" s="159"/>
      <c r="Q427" s="179"/>
      <c r="R427" s="159"/>
      <c r="S427" s="159"/>
      <c r="T427" s="159"/>
      <c r="U427" s="159"/>
      <c r="V427" s="159"/>
      <c r="W427" s="159"/>
      <c r="X427" s="159"/>
      <c r="Y427" s="159"/>
      <c r="Z427" s="159"/>
      <c r="AA427" s="159"/>
      <c r="AB427" s="159"/>
      <c r="AC427" s="159"/>
      <c r="AD427" s="159"/>
      <c r="AE427" s="159"/>
      <c r="AF427" s="159"/>
      <c r="AG427" s="159"/>
    </row>
    <row r="428" spans="1:33" ht="13.5">
      <c r="A428" s="177"/>
      <c r="B428" s="178"/>
      <c r="C428" s="179"/>
      <c r="D428" s="159"/>
      <c r="E428" s="159"/>
      <c r="F428" s="159"/>
      <c r="G428" s="179"/>
      <c r="H428" s="159"/>
      <c r="I428" s="159"/>
      <c r="J428" s="182"/>
      <c r="K428" s="182"/>
      <c r="L428" s="159"/>
      <c r="M428" s="159"/>
      <c r="N428" s="159"/>
      <c r="O428" s="159"/>
      <c r="P428" s="159"/>
      <c r="Q428" s="179"/>
      <c r="R428" s="159"/>
      <c r="S428" s="159"/>
      <c r="T428" s="159"/>
      <c r="U428" s="159"/>
      <c r="V428" s="159"/>
      <c r="W428" s="159"/>
      <c r="X428" s="159"/>
      <c r="Y428" s="159"/>
      <c r="Z428" s="159"/>
      <c r="AA428" s="159"/>
      <c r="AB428" s="159"/>
      <c r="AC428" s="159"/>
      <c r="AD428" s="159"/>
      <c r="AE428" s="159"/>
      <c r="AF428" s="159"/>
      <c r="AG428" s="159"/>
    </row>
    <row r="429" spans="1:33" ht="13.5">
      <c r="A429" s="177"/>
      <c r="B429" s="178"/>
      <c r="C429" s="179"/>
      <c r="D429" s="159"/>
      <c r="E429" s="159"/>
      <c r="F429" s="159"/>
      <c r="G429" s="179"/>
      <c r="H429" s="159"/>
      <c r="I429" s="159"/>
      <c r="J429" s="182"/>
      <c r="K429" s="182"/>
      <c r="L429" s="159"/>
      <c r="M429" s="159"/>
      <c r="N429" s="159"/>
      <c r="O429" s="159"/>
      <c r="P429" s="159"/>
      <c r="Q429" s="179"/>
      <c r="R429" s="159"/>
      <c r="S429" s="159"/>
      <c r="T429" s="159"/>
      <c r="U429" s="159"/>
      <c r="V429" s="159"/>
      <c r="W429" s="159"/>
      <c r="X429" s="159"/>
      <c r="Y429" s="159"/>
      <c r="Z429" s="159"/>
      <c r="AA429" s="159"/>
      <c r="AB429" s="159"/>
      <c r="AC429" s="159"/>
      <c r="AD429" s="159"/>
      <c r="AE429" s="159"/>
      <c r="AF429" s="159"/>
      <c r="AG429" s="159"/>
    </row>
    <row r="430" spans="1:33" ht="13.5">
      <c r="A430" s="177"/>
      <c r="B430" s="178"/>
      <c r="C430" s="179"/>
      <c r="D430" s="159"/>
      <c r="E430" s="159"/>
      <c r="F430" s="159"/>
      <c r="G430" s="179"/>
      <c r="H430" s="159"/>
      <c r="I430" s="159"/>
      <c r="J430" s="182"/>
      <c r="K430" s="182"/>
      <c r="L430" s="159"/>
      <c r="M430" s="159"/>
      <c r="N430" s="159"/>
      <c r="O430" s="159"/>
      <c r="P430" s="159"/>
      <c r="Q430" s="179"/>
      <c r="R430" s="159"/>
      <c r="S430" s="159"/>
      <c r="T430" s="159"/>
      <c r="U430" s="159"/>
      <c r="V430" s="159"/>
      <c r="W430" s="159"/>
      <c r="X430" s="159"/>
      <c r="Y430" s="159"/>
      <c r="Z430" s="159"/>
      <c r="AA430" s="159"/>
      <c r="AB430" s="159"/>
      <c r="AC430" s="159"/>
      <c r="AD430" s="159"/>
      <c r="AE430" s="159"/>
      <c r="AF430" s="159"/>
      <c r="AG430" s="159"/>
    </row>
    <row r="431" spans="1:33" ht="13.5">
      <c r="A431" s="177"/>
      <c r="B431" s="178"/>
      <c r="C431" s="179"/>
      <c r="D431" s="159"/>
      <c r="E431" s="159"/>
      <c r="F431" s="159"/>
      <c r="G431" s="179"/>
      <c r="H431" s="159"/>
      <c r="I431" s="159"/>
      <c r="J431" s="182"/>
      <c r="K431" s="182"/>
      <c r="L431" s="159"/>
      <c r="M431" s="159"/>
      <c r="N431" s="159"/>
      <c r="O431" s="159"/>
      <c r="P431" s="159"/>
      <c r="Q431" s="179"/>
      <c r="R431" s="159"/>
      <c r="S431" s="159"/>
      <c r="T431" s="159"/>
      <c r="U431" s="159"/>
      <c r="V431" s="159"/>
      <c r="W431" s="159"/>
      <c r="X431" s="159"/>
      <c r="Y431" s="159"/>
      <c r="Z431" s="159"/>
      <c r="AA431" s="159"/>
      <c r="AB431" s="159"/>
      <c r="AC431" s="159"/>
      <c r="AD431" s="159"/>
      <c r="AE431" s="159"/>
      <c r="AF431" s="159"/>
      <c r="AG431" s="159"/>
    </row>
    <row r="432" spans="1:33" ht="13.5">
      <c r="A432" s="177"/>
      <c r="B432" s="178"/>
      <c r="C432" s="179"/>
      <c r="D432" s="159"/>
      <c r="E432" s="159"/>
      <c r="F432" s="159"/>
      <c r="G432" s="179"/>
      <c r="H432" s="159"/>
      <c r="I432" s="159"/>
      <c r="J432" s="182"/>
      <c r="K432" s="182"/>
      <c r="L432" s="159"/>
      <c r="M432" s="159"/>
      <c r="N432" s="159"/>
      <c r="O432" s="159"/>
      <c r="P432" s="159"/>
      <c r="Q432" s="179"/>
      <c r="R432" s="159"/>
      <c r="S432" s="159"/>
      <c r="T432" s="159"/>
      <c r="U432" s="159"/>
      <c r="V432" s="159"/>
      <c r="W432" s="159"/>
      <c r="X432" s="159"/>
      <c r="Y432" s="159"/>
      <c r="Z432" s="159"/>
      <c r="AA432" s="159"/>
      <c r="AB432" s="159"/>
      <c r="AC432" s="159"/>
      <c r="AD432" s="159"/>
      <c r="AE432" s="159"/>
      <c r="AF432" s="159"/>
      <c r="AG432" s="159"/>
    </row>
    <row r="433" spans="1:33" ht="13.5">
      <c r="A433" s="177"/>
      <c r="B433" s="178"/>
      <c r="C433" s="179"/>
      <c r="D433" s="159"/>
      <c r="E433" s="159"/>
      <c r="F433" s="159"/>
      <c r="G433" s="179"/>
      <c r="H433" s="159"/>
      <c r="I433" s="159"/>
      <c r="J433" s="182"/>
      <c r="K433" s="182"/>
      <c r="L433" s="159"/>
      <c r="M433" s="159"/>
      <c r="N433" s="159"/>
      <c r="O433" s="159"/>
      <c r="P433" s="159"/>
      <c r="Q433" s="179"/>
      <c r="R433" s="159"/>
      <c r="S433" s="159"/>
      <c r="T433" s="159"/>
      <c r="U433" s="159"/>
      <c r="V433" s="159"/>
      <c r="W433" s="159"/>
      <c r="X433" s="159"/>
      <c r="Y433" s="159"/>
      <c r="Z433" s="159"/>
      <c r="AA433" s="159"/>
      <c r="AB433" s="159"/>
      <c r="AC433" s="159"/>
      <c r="AD433" s="159"/>
      <c r="AE433" s="159"/>
      <c r="AF433" s="159"/>
      <c r="AG433" s="159"/>
    </row>
    <row r="434" spans="1:33" ht="13.5">
      <c r="A434" s="177"/>
      <c r="B434" s="178"/>
      <c r="C434" s="179"/>
      <c r="D434" s="159"/>
      <c r="E434" s="159"/>
      <c r="F434" s="159"/>
      <c r="G434" s="179"/>
      <c r="H434" s="159"/>
      <c r="I434" s="159"/>
      <c r="J434" s="182"/>
      <c r="K434" s="182"/>
      <c r="L434" s="159"/>
      <c r="M434" s="159"/>
      <c r="N434" s="159"/>
      <c r="O434" s="159"/>
      <c r="P434" s="159"/>
      <c r="Q434" s="179"/>
      <c r="R434" s="159"/>
      <c r="S434" s="159"/>
      <c r="T434" s="159"/>
      <c r="U434" s="159"/>
      <c r="V434" s="159"/>
      <c r="W434" s="159"/>
      <c r="X434" s="159"/>
      <c r="Y434" s="159"/>
      <c r="Z434" s="159"/>
      <c r="AA434" s="159"/>
      <c r="AB434" s="159"/>
      <c r="AC434" s="159"/>
      <c r="AD434" s="159"/>
      <c r="AE434" s="159"/>
      <c r="AF434" s="159"/>
      <c r="AG434" s="159"/>
    </row>
    <row r="435" spans="1:33" ht="13.5">
      <c r="A435" s="177"/>
      <c r="B435" s="178"/>
      <c r="C435" s="179"/>
      <c r="D435" s="159"/>
      <c r="E435" s="159"/>
      <c r="F435" s="159"/>
      <c r="G435" s="179"/>
      <c r="H435" s="159"/>
      <c r="I435" s="159"/>
      <c r="J435" s="182"/>
      <c r="K435" s="182"/>
      <c r="L435" s="159"/>
      <c r="M435" s="159"/>
      <c r="N435" s="159"/>
      <c r="O435" s="159"/>
      <c r="P435" s="159"/>
      <c r="Q435" s="179"/>
      <c r="R435" s="159"/>
      <c r="S435" s="159"/>
      <c r="T435" s="159"/>
      <c r="U435" s="159"/>
      <c r="V435" s="159"/>
      <c r="W435" s="159"/>
      <c r="X435" s="159"/>
      <c r="Y435" s="159"/>
      <c r="Z435" s="159"/>
      <c r="AA435" s="159"/>
      <c r="AB435" s="159"/>
      <c r="AC435" s="159"/>
      <c r="AD435" s="159"/>
      <c r="AE435" s="159"/>
      <c r="AF435" s="159"/>
      <c r="AG435" s="159"/>
    </row>
    <row r="436" spans="1:33" ht="13.5">
      <c r="A436" s="177"/>
      <c r="B436" s="178"/>
      <c r="C436" s="179"/>
      <c r="D436" s="159"/>
      <c r="E436" s="159"/>
      <c r="F436" s="159"/>
      <c r="G436" s="179"/>
      <c r="H436" s="159"/>
      <c r="I436" s="159"/>
      <c r="J436" s="182"/>
      <c r="K436" s="182"/>
      <c r="L436" s="159"/>
      <c r="M436" s="159"/>
      <c r="N436" s="159"/>
      <c r="O436" s="159"/>
      <c r="P436" s="159"/>
      <c r="Q436" s="179"/>
      <c r="R436" s="159"/>
      <c r="S436" s="159"/>
      <c r="T436" s="159"/>
      <c r="U436" s="159"/>
      <c r="V436" s="159"/>
      <c r="W436" s="159"/>
      <c r="X436" s="159"/>
      <c r="Y436" s="159"/>
      <c r="Z436" s="159"/>
      <c r="AA436" s="159"/>
      <c r="AB436" s="159"/>
      <c r="AC436" s="159"/>
      <c r="AD436" s="159"/>
      <c r="AE436" s="159"/>
      <c r="AF436" s="159"/>
      <c r="AG436" s="159"/>
    </row>
    <row r="437" spans="1:33" ht="13.5">
      <c r="A437" s="177"/>
      <c r="B437" s="178"/>
      <c r="C437" s="179"/>
      <c r="D437" s="159"/>
      <c r="E437" s="159"/>
      <c r="F437" s="159"/>
      <c r="G437" s="179"/>
      <c r="H437" s="159"/>
      <c r="I437" s="159"/>
      <c r="J437" s="182"/>
      <c r="K437" s="182"/>
      <c r="L437" s="159"/>
      <c r="M437" s="159"/>
      <c r="N437" s="159"/>
      <c r="O437" s="159"/>
      <c r="P437" s="159"/>
      <c r="Q437" s="179"/>
      <c r="R437" s="159"/>
      <c r="S437" s="159"/>
      <c r="T437" s="159"/>
      <c r="U437" s="159"/>
      <c r="V437" s="159"/>
      <c r="W437" s="159"/>
      <c r="X437" s="159"/>
      <c r="Y437" s="159"/>
      <c r="Z437" s="159"/>
      <c r="AA437" s="159"/>
      <c r="AB437" s="159"/>
      <c r="AC437" s="159"/>
      <c r="AD437" s="159"/>
      <c r="AE437" s="159"/>
      <c r="AF437" s="159"/>
      <c r="AG437" s="159"/>
    </row>
    <row r="438" spans="1:33" ht="13.5">
      <c r="A438" s="177"/>
      <c r="B438" s="178"/>
      <c r="C438" s="179"/>
      <c r="D438" s="159"/>
      <c r="E438" s="159"/>
      <c r="F438" s="159"/>
      <c r="G438" s="179"/>
      <c r="H438" s="159"/>
      <c r="I438" s="159"/>
      <c r="J438" s="182"/>
      <c r="K438" s="182"/>
      <c r="L438" s="159"/>
      <c r="M438" s="159"/>
      <c r="N438" s="159"/>
      <c r="O438" s="159"/>
      <c r="P438" s="159"/>
      <c r="Q438" s="179"/>
      <c r="R438" s="159"/>
      <c r="S438" s="159"/>
      <c r="T438" s="159"/>
      <c r="U438" s="159"/>
      <c r="V438" s="159"/>
      <c r="W438" s="159"/>
      <c r="X438" s="159"/>
      <c r="Y438" s="159"/>
      <c r="Z438" s="159"/>
      <c r="AA438" s="159"/>
      <c r="AB438" s="159"/>
      <c r="AC438" s="159"/>
      <c r="AD438" s="159"/>
      <c r="AE438" s="159"/>
      <c r="AF438" s="159"/>
      <c r="AG438" s="159"/>
    </row>
    <row r="439" spans="1:33" ht="13.5">
      <c r="A439" s="177"/>
      <c r="B439" s="178"/>
      <c r="C439" s="179"/>
      <c r="D439" s="159"/>
      <c r="E439" s="159"/>
      <c r="F439" s="159"/>
      <c r="G439" s="179"/>
      <c r="H439" s="159"/>
      <c r="I439" s="159"/>
      <c r="J439" s="182"/>
      <c r="K439" s="182"/>
      <c r="L439" s="159"/>
      <c r="M439" s="159"/>
      <c r="N439" s="159"/>
      <c r="O439" s="159"/>
      <c r="P439" s="159"/>
      <c r="Q439" s="179"/>
      <c r="R439" s="159"/>
      <c r="S439" s="159"/>
      <c r="T439" s="159"/>
      <c r="U439" s="159"/>
      <c r="V439" s="159"/>
      <c r="W439" s="159"/>
      <c r="X439" s="159"/>
      <c r="Y439" s="159"/>
      <c r="Z439" s="159"/>
      <c r="AA439" s="159"/>
      <c r="AB439" s="159"/>
      <c r="AC439" s="159"/>
      <c r="AD439" s="159"/>
      <c r="AE439" s="159"/>
      <c r="AF439" s="159"/>
      <c r="AG439" s="159"/>
    </row>
    <row r="440" spans="1:33" ht="13.5">
      <c r="A440" s="177"/>
      <c r="B440" s="178"/>
      <c r="C440" s="179"/>
      <c r="D440" s="159"/>
      <c r="E440" s="159"/>
      <c r="F440" s="159"/>
      <c r="G440" s="179"/>
      <c r="H440" s="159"/>
      <c r="I440" s="159"/>
      <c r="J440" s="182"/>
      <c r="K440" s="182"/>
      <c r="L440" s="159"/>
      <c r="M440" s="159"/>
      <c r="N440" s="159"/>
      <c r="O440" s="159"/>
      <c r="P440" s="159"/>
      <c r="Q440" s="179"/>
      <c r="R440" s="159"/>
      <c r="S440" s="159"/>
      <c r="T440" s="159"/>
      <c r="U440" s="159"/>
      <c r="V440" s="159"/>
      <c r="W440" s="159"/>
      <c r="X440" s="159"/>
      <c r="Y440" s="159"/>
      <c r="Z440" s="159"/>
      <c r="AA440" s="159"/>
      <c r="AB440" s="159"/>
      <c r="AC440" s="159"/>
      <c r="AD440" s="159"/>
      <c r="AE440" s="159"/>
      <c r="AF440" s="159"/>
      <c r="AG440" s="159"/>
    </row>
    <row r="441" spans="1:33" ht="13.5">
      <c r="A441" s="177"/>
      <c r="B441" s="178"/>
      <c r="C441" s="179"/>
      <c r="D441" s="159"/>
      <c r="E441" s="159"/>
      <c r="F441" s="159"/>
      <c r="G441" s="179"/>
      <c r="H441" s="159"/>
      <c r="I441" s="159"/>
      <c r="J441" s="182"/>
      <c r="K441" s="182"/>
      <c r="L441" s="159"/>
      <c r="M441" s="159"/>
      <c r="N441" s="159"/>
      <c r="O441" s="159"/>
      <c r="P441" s="159"/>
      <c r="Q441" s="179"/>
      <c r="R441" s="159"/>
      <c r="S441" s="159"/>
      <c r="T441" s="159"/>
      <c r="U441" s="159"/>
      <c r="V441" s="159"/>
      <c r="W441" s="159"/>
      <c r="X441" s="159"/>
      <c r="Y441" s="159"/>
      <c r="Z441" s="159"/>
      <c r="AA441" s="159"/>
      <c r="AB441" s="159"/>
      <c r="AC441" s="159"/>
      <c r="AD441" s="159"/>
      <c r="AE441" s="159"/>
      <c r="AF441" s="159"/>
      <c r="AG441" s="159"/>
    </row>
    <row r="442" spans="1:33" ht="13.5">
      <c r="A442" s="177"/>
      <c r="B442" s="178"/>
      <c r="C442" s="179"/>
      <c r="D442" s="159"/>
      <c r="E442" s="159"/>
      <c r="F442" s="159"/>
      <c r="G442" s="179"/>
      <c r="H442" s="159"/>
      <c r="I442" s="159"/>
      <c r="J442" s="182"/>
      <c r="K442" s="182"/>
      <c r="L442" s="159"/>
      <c r="M442" s="159"/>
      <c r="N442" s="159"/>
      <c r="O442" s="159"/>
      <c r="P442" s="159"/>
      <c r="Q442" s="179"/>
      <c r="R442" s="159"/>
      <c r="S442" s="159"/>
      <c r="T442" s="159"/>
      <c r="U442" s="159"/>
      <c r="V442" s="159"/>
      <c r="W442" s="159"/>
      <c r="X442" s="159"/>
      <c r="Y442" s="159"/>
      <c r="Z442" s="159"/>
      <c r="AA442" s="159"/>
      <c r="AB442" s="159"/>
      <c r="AC442" s="159"/>
      <c r="AD442" s="159"/>
      <c r="AE442" s="159"/>
      <c r="AF442" s="159"/>
      <c r="AG442" s="159"/>
    </row>
    <row r="443" spans="1:33" ht="13.5">
      <c r="A443" s="177"/>
      <c r="B443" s="178"/>
      <c r="C443" s="179"/>
      <c r="D443" s="159"/>
      <c r="E443" s="159"/>
      <c r="F443" s="159"/>
      <c r="G443" s="179"/>
      <c r="H443" s="159"/>
      <c r="I443" s="159"/>
      <c r="J443" s="182"/>
      <c r="K443" s="182"/>
      <c r="L443" s="159"/>
      <c r="M443" s="159"/>
      <c r="N443" s="159"/>
      <c r="O443" s="159"/>
      <c r="P443" s="159"/>
      <c r="Q443" s="179"/>
      <c r="R443" s="159"/>
      <c r="S443" s="159"/>
      <c r="T443" s="159"/>
      <c r="U443" s="159"/>
      <c r="V443" s="159"/>
      <c r="W443" s="159"/>
      <c r="X443" s="159"/>
      <c r="Y443" s="159"/>
      <c r="Z443" s="159"/>
      <c r="AA443" s="159"/>
      <c r="AB443" s="159"/>
      <c r="AC443" s="159"/>
      <c r="AD443" s="159"/>
      <c r="AE443" s="159"/>
      <c r="AF443" s="159"/>
      <c r="AG443" s="159"/>
    </row>
    <row r="444" spans="1:33" ht="13.5">
      <c r="A444" s="177"/>
      <c r="B444" s="178"/>
      <c r="C444" s="179"/>
      <c r="D444" s="159"/>
      <c r="E444" s="159"/>
      <c r="F444" s="159"/>
      <c r="G444" s="179"/>
      <c r="H444" s="159"/>
      <c r="I444" s="159"/>
      <c r="J444" s="182"/>
      <c r="K444" s="182"/>
      <c r="L444" s="159"/>
      <c r="M444" s="159"/>
      <c r="N444" s="159"/>
      <c r="O444" s="159"/>
      <c r="P444" s="159"/>
      <c r="Q444" s="179"/>
      <c r="R444" s="159"/>
      <c r="S444" s="159"/>
      <c r="T444" s="159"/>
      <c r="U444" s="159"/>
      <c r="V444" s="159"/>
      <c r="W444" s="159"/>
      <c r="X444" s="159"/>
      <c r="Y444" s="159"/>
      <c r="Z444" s="159"/>
      <c r="AA444" s="159"/>
      <c r="AB444" s="159"/>
      <c r="AC444" s="159"/>
      <c r="AD444" s="159"/>
      <c r="AE444" s="159"/>
      <c r="AF444" s="159"/>
      <c r="AG444" s="159"/>
    </row>
    <row r="445" spans="1:33" ht="13.5">
      <c r="A445" s="177"/>
      <c r="B445" s="178"/>
      <c r="C445" s="179"/>
      <c r="D445" s="159"/>
      <c r="E445" s="159"/>
      <c r="F445" s="159"/>
      <c r="G445" s="179"/>
      <c r="H445" s="159"/>
      <c r="I445" s="159"/>
      <c r="J445" s="182"/>
      <c r="K445" s="182"/>
      <c r="L445" s="159"/>
      <c r="M445" s="159"/>
      <c r="N445" s="159"/>
      <c r="O445" s="159"/>
      <c r="P445" s="159"/>
      <c r="Q445" s="179"/>
      <c r="R445" s="159"/>
      <c r="S445" s="159"/>
      <c r="T445" s="159"/>
      <c r="U445" s="159"/>
      <c r="V445" s="159"/>
      <c r="W445" s="159"/>
      <c r="X445" s="159"/>
      <c r="Y445" s="159"/>
      <c r="Z445" s="159"/>
      <c r="AA445" s="159"/>
      <c r="AB445" s="159"/>
      <c r="AC445" s="159"/>
      <c r="AD445" s="159"/>
      <c r="AE445" s="159"/>
      <c r="AF445" s="159"/>
      <c r="AG445" s="159"/>
    </row>
    <row r="446" spans="1:33" ht="13.5">
      <c r="A446" s="177"/>
      <c r="B446" s="178"/>
      <c r="C446" s="179"/>
      <c r="D446" s="159"/>
      <c r="E446" s="159"/>
      <c r="F446" s="159"/>
      <c r="G446" s="179"/>
      <c r="H446" s="159"/>
      <c r="I446" s="159"/>
      <c r="J446" s="182"/>
      <c r="K446" s="182"/>
      <c r="L446" s="159"/>
      <c r="M446" s="159"/>
      <c r="N446" s="159"/>
      <c r="O446" s="159"/>
      <c r="P446" s="159"/>
      <c r="Q446" s="179"/>
      <c r="R446" s="159"/>
      <c r="S446" s="159"/>
      <c r="T446" s="159"/>
      <c r="U446" s="159"/>
      <c r="V446" s="159"/>
      <c r="W446" s="159"/>
      <c r="X446" s="159"/>
      <c r="Y446" s="159"/>
      <c r="Z446" s="159"/>
      <c r="AA446" s="159"/>
      <c r="AB446" s="159"/>
      <c r="AC446" s="159"/>
      <c r="AD446" s="159"/>
      <c r="AE446" s="159"/>
      <c r="AF446" s="159"/>
      <c r="AG446" s="159"/>
    </row>
    <row r="447" spans="1:33" ht="13.5">
      <c r="A447" s="177"/>
      <c r="B447" s="178"/>
      <c r="C447" s="179"/>
      <c r="D447" s="159"/>
      <c r="E447" s="159"/>
      <c r="F447" s="159"/>
      <c r="G447" s="179"/>
      <c r="H447" s="159"/>
      <c r="I447" s="159"/>
      <c r="J447" s="182"/>
      <c r="K447" s="182"/>
      <c r="L447" s="159"/>
      <c r="M447" s="159"/>
      <c r="N447" s="159"/>
      <c r="O447" s="159"/>
      <c r="P447" s="159"/>
      <c r="Q447" s="179"/>
      <c r="R447" s="159"/>
      <c r="S447" s="159"/>
      <c r="T447" s="159"/>
      <c r="U447" s="159"/>
      <c r="V447" s="159"/>
      <c r="W447" s="159"/>
      <c r="X447" s="159"/>
      <c r="Y447" s="159"/>
      <c r="Z447" s="159"/>
      <c r="AA447" s="159"/>
      <c r="AB447" s="159"/>
      <c r="AC447" s="159"/>
      <c r="AD447" s="159"/>
      <c r="AE447" s="159"/>
      <c r="AF447" s="159"/>
      <c r="AG447" s="159"/>
    </row>
    <row r="448" spans="1:33" ht="13.5">
      <c r="A448" s="177"/>
      <c r="B448" s="178"/>
      <c r="C448" s="179"/>
      <c r="D448" s="159"/>
      <c r="E448" s="159"/>
      <c r="F448" s="159"/>
      <c r="G448" s="179"/>
      <c r="H448" s="159"/>
      <c r="I448" s="159"/>
      <c r="J448" s="182"/>
      <c r="K448" s="182"/>
      <c r="L448" s="159"/>
      <c r="M448" s="159"/>
      <c r="N448" s="159"/>
      <c r="O448" s="159"/>
      <c r="P448" s="159"/>
      <c r="Q448" s="179"/>
      <c r="R448" s="159"/>
      <c r="S448" s="159"/>
      <c r="T448" s="159"/>
      <c r="U448" s="159"/>
      <c r="V448" s="159"/>
      <c r="W448" s="159"/>
      <c r="X448" s="159"/>
      <c r="Y448" s="159"/>
      <c r="Z448" s="159"/>
      <c r="AA448" s="159"/>
      <c r="AB448" s="159"/>
      <c r="AC448" s="159"/>
      <c r="AD448" s="159"/>
      <c r="AE448" s="159"/>
      <c r="AF448" s="159"/>
      <c r="AG448" s="159"/>
    </row>
    <row r="449" spans="1:33" ht="13.5">
      <c r="A449" s="177"/>
      <c r="B449" s="178"/>
      <c r="C449" s="179"/>
      <c r="D449" s="159"/>
      <c r="E449" s="159"/>
      <c r="F449" s="159"/>
      <c r="G449" s="179"/>
      <c r="H449" s="159"/>
      <c r="I449" s="159"/>
      <c r="J449" s="182"/>
      <c r="K449" s="182"/>
      <c r="L449" s="159"/>
      <c r="M449" s="159"/>
      <c r="N449" s="159"/>
      <c r="O449" s="159"/>
      <c r="P449" s="159"/>
      <c r="Q449" s="179"/>
      <c r="R449" s="159"/>
      <c r="S449" s="159"/>
      <c r="T449" s="159"/>
      <c r="U449" s="159"/>
      <c r="V449" s="159"/>
      <c r="W449" s="159"/>
      <c r="X449" s="159"/>
      <c r="Y449" s="159"/>
      <c r="Z449" s="159"/>
      <c r="AA449" s="159"/>
      <c r="AB449" s="159"/>
      <c r="AC449" s="159"/>
      <c r="AD449" s="159"/>
      <c r="AE449" s="159"/>
      <c r="AF449" s="159"/>
      <c r="AG449" s="159"/>
    </row>
    <row r="450" spans="1:33" ht="13.5">
      <c r="A450" s="177"/>
      <c r="B450" s="178"/>
      <c r="C450" s="179"/>
      <c r="D450" s="159"/>
      <c r="E450" s="159"/>
      <c r="F450" s="159"/>
      <c r="G450" s="179"/>
      <c r="H450" s="159"/>
      <c r="I450" s="159"/>
      <c r="J450" s="182"/>
      <c r="K450" s="182"/>
      <c r="L450" s="159"/>
      <c r="M450" s="159"/>
      <c r="N450" s="159"/>
      <c r="O450" s="159"/>
      <c r="P450" s="159"/>
      <c r="Q450" s="179"/>
      <c r="R450" s="159"/>
      <c r="S450" s="159"/>
      <c r="T450" s="159"/>
      <c r="U450" s="159"/>
      <c r="V450" s="159"/>
      <c r="W450" s="159"/>
      <c r="X450" s="159"/>
      <c r="Y450" s="159"/>
      <c r="Z450" s="159"/>
      <c r="AA450" s="159"/>
      <c r="AB450" s="159"/>
      <c r="AC450" s="159"/>
      <c r="AD450" s="159"/>
      <c r="AE450" s="159"/>
      <c r="AF450" s="159"/>
      <c r="AG450" s="159"/>
    </row>
    <row r="451" spans="1:33" ht="13.5">
      <c r="A451" s="177"/>
      <c r="B451" s="178"/>
      <c r="C451" s="179"/>
      <c r="D451" s="159"/>
      <c r="E451" s="159"/>
      <c r="F451" s="159"/>
      <c r="G451" s="179"/>
      <c r="H451" s="159"/>
      <c r="I451" s="159"/>
      <c r="J451" s="182"/>
      <c r="K451" s="182"/>
      <c r="L451" s="159"/>
      <c r="M451" s="159"/>
      <c r="N451" s="159"/>
      <c r="O451" s="159"/>
      <c r="P451" s="159"/>
      <c r="Q451" s="179"/>
      <c r="R451" s="159"/>
      <c r="S451" s="159"/>
      <c r="T451" s="159"/>
      <c r="U451" s="159"/>
      <c r="V451" s="159"/>
      <c r="W451" s="159"/>
      <c r="X451" s="159"/>
      <c r="Y451" s="159"/>
      <c r="Z451" s="159"/>
      <c r="AA451" s="159"/>
      <c r="AB451" s="159"/>
      <c r="AC451" s="159"/>
      <c r="AD451" s="159"/>
      <c r="AE451" s="159"/>
      <c r="AF451" s="159"/>
      <c r="AG451" s="159"/>
    </row>
    <row r="452" spans="1:33" ht="13.5">
      <c r="A452" s="177"/>
      <c r="B452" s="178"/>
      <c r="C452" s="179"/>
      <c r="D452" s="159"/>
      <c r="E452" s="159"/>
      <c r="F452" s="159"/>
      <c r="G452" s="179"/>
      <c r="H452" s="159"/>
      <c r="I452" s="159"/>
      <c r="J452" s="182"/>
      <c r="K452" s="182"/>
      <c r="L452" s="159"/>
      <c r="M452" s="159"/>
      <c r="N452" s="159"/>
      <c r="O452" s="159"/>
      <c r="P452" s="159"/>
      <c r="Q452" s="179"/>
      <c r="R452" s="159"/>
      <c r="S452" s="159"/>
      <c r="T452" s="159"/>
      <c r="U452" s="159"/>
      <c r="V452" s="159"/>
      <c r="W452" s="159"/>
      <c r="X452" s="159"/>
      <c r="Y452" s="159"/>
      <c r="Z452" s="159"/>
      <c r="AA452" s="159"/>
      <c r="AB452" s="159"/>
      <c r="AC452" s="159"/>
      <c r="AD452" s="159"/>
      <c r="AE452" s="159"/>
      <c r="AF452" s="159"/>
      <c r="AG452" s="159"/>
    </row>
    <row r="453" spans="1:33" ht="13.5">
      <c r="A453" s="177"/>
      <c r="B453" s="178"/>
      <c r="C453" s="179"/>
      <c r="D453" s="159"/>
      <c r="E453" s="159"/>
      <c r="F453" s="159"/>
      <c r="G453" s="179"/>
      <c r="H453" s="159"/>
      <c r="I453" s="159"/>
      <c r="J453" s="182"/>
      <c r="K453" s="182"/>
      <c r="L453" s="159"/>
      <c r="M453" s="159"/>
      <c r="N453" s="159"/>
      <c r="O453" s="159"/>
      <c r="P453" s="159"/>
      <c r="Q453" s="179"/>
      <c r="R453" s="159"/>
      <c r="S453" s="159"/>
      <c r="T453" s="159"/>
      <c r="U453" s="159"/>
      <c r="V453" s="159"/>
      <c r="W453" s="159"/>
      <c r="X453" s="159"/>
      <c r="Y453" s="159"/>
      <c r="Z453" s="159"/>
      <c r="AA453" s="159"/>
      <c r="AB453" s="159"/>
      <c r="AC453" s="159"/>
      <c r="AD453" s="159"/>
      <c r="AE453" s="159"/>
      <c r="AF453" s="159"/>
      <c r="AG453" s="159"/>
    </row>
    <row r="454" spans="1:33" ht="13.5">
      <c r="A454" s="177"/>
      <c r="B454" s="178"/>
      <c r="C454" s="179"/>
      <c r="D454" s="159"/>
      <c r="E454" s="159"/>
      <c r="F454" s="159"/>
      <c r="G454" s="179"/>
      <c r="H454" s="159"/>
      <c r="I454" s="159"/>
      <c r="J454" s="182"/>
      <c r="K454" s="182"/>
      <c r="L454" s="159"/>
      <c r="M454" s="159"/>
      <c r="N454" s="159"/>
      <c r="O454" s="159"/>
      <c r="P454" s="159"/>
      <c r="Q454" s="179"/>
      <c r="R454" s="159"/>
      <c r="S454" s="159"/>
      <c r="T454" s="159"/>
      <c r="U454" s="159"/>
      <c r="V454" s="159"/>
      <c r="W454" s="159"/>
      <c r="X454" s="159"/>
      <c r="Y454" s="159"/>
      <c r="Z454" s="159"/>
      <c r="AA454" s="159"/>
      <c r="AB454" s="159"/>
      <c r="AC454" s="159"/>
      <c r="AD454" s="159"/>
      <c r="AE454" s="159"/>
      <c r="AF454" s="159"/>
      <c r="AG454" s="159"/>
    </row>
    <row r="455" spans="1:33" ht="13.5">
      <c r="A455" s="177"/>
      <c r="B455" s="178"/>
      <c r="C455" s="179"/>
      <c r="D455" s="159"/>
      <c r="E455" s="159"/>
      <c r="F455" s="159"/>
      <c r="G455" s="179"/>
      <c r="H455" s="159"/>
      <c r="I455" s="159"/>
      <c r="J455" s="182"/>
      <c r="K455" s="182"/>
      <c r="L455" s="159"/>
      <c r="M455" s="159"/>
      <c r="N455" s="159"/>
      <c r="O455" s="159"/>
      <c r="P455" s="159"/>
      <c r="Q455" s="179"/>
      <c r="R455" s="159"/>
      <c r="S455" s="159"/>
      <c r="T455" s="159"/>
      <c r="U455" s="159"/>
      <c r="V455" s="159"/>
      <c r="W455" s="159"/>
      <c r="X455" s="159"/>
      <c r="Y455" s="159"/>
      <c r="Z455" s="159"/>
      <c r="AA455" s="159"/>
      <c r="AB455" s="159"/>
      <c r="AC455" s="159"/>
      <c r="AD455" s="159"/>
      <c r="AE455" s="159"/>
      <c r="AF455" s="159"/>
      <c r="AG455" s="159"/>
    </row>
    <row r="456" spans="1:33" ht="13.5">
      <c r="A456" s="177"/>
      <c r="B456" s="178"/>
      <c r="C456" s="179"/>
      <c r="D456" s="159"/>
      <c r="E456" s="159"/>
      <c r="F456" s="159"/>
      <c r="G456" s="179"/>
      <c r="H456" s="159"/>
      <c r="I456" s="159"/>
      <c r="J456" s="182"/>
      <c r="K456" s="182"/>
      <c r="L456" s="159"/>
      <c r="M456" s="159"/>
      <c r="N456" s="159"/>
      <c r="O456" s="159"/>
      <c r="P456" s="159"/>
      <c r="Q456" s="179"/>
      <c r="R456" s="159"/>
      <c r="S456" s="159"/>
      <c r="T456" s="159"/>
      <c r="U456" s="159"/>
      <c r="V456" s="159"/>
      <c r="W456" s="159"/>
      <c r="X456" s="159"/>
      <c r="Y456" s="159"/>
      <c r="Z456" s="159"/>
      <c r="AA456" s="159"/>
      <c r="AB456" s="159"/>
      <c r="AC456" s="159"/>
      <c r="AD456" s="159"/>
      <c r="AE456" s="159"/>
      <c r="AF456" s="159"/>
      <c r="AG456" s="159"/>
    </row>
    <row r="457" spans="1:33" ht="13.5">
      <c r="A457" s="177"/>
      <c r="B457" s="178"/>
      <c r="C457" s="179"/>
      <c r="D457" s="159"/>
      <c r="E457" s="159"/>
      <c r="F457" s="159"/>
      <c r="G457" s="179"/>
      <c r="H457" s="159"/>
      <c r="I457" s="159"/>
      <c r="J457" s="182"/>
      <c r="K457" s="182"/>
      <c r="L457" s="159"/>
      <c r="M457" s="159"/>
      <c r="N457" s="159"/>
      <c r="O457" s="159"/>
      <c r="P457" s="159"/>
      <c r="Q457" s="179"/>
      <c r="R457" s="159"/>
      <c r="S457" s="159"/>
      <c r="T457" s="159"/>
      <c r="U457" s="159"/>
      <c r="V457" s="159"/>
      <c r="W457" s="159"/>
      <c r="X457" s="159"/>
      <c r="Y457" s="159"/>
      <c r="Z457" s="159"/>
      <c r="AA457" s="159"/>
      <c r="AB457" s="159"/>
      <c r="AC457" s="159"/>
      <c r="AD457" s="159"/>
      <c r="AE457" s="159"/>
      <c r="AF457" s="159"/>
      <c r="AG457" s="159"/>
    </row>
    <row r="458" spans="1:33" ht="13.5">
      <c r="A458" s="177"/>
      <c r="B458" s="178"/>
      <c r="C458" s="179"/>
      <c r="D458" s="159"/>
      <c r="E458" s="159"/>
      <c r="F458" s="159"/>
      <c r="G458" s="179"/>
      <c r="H458" s="159"/>
      <c r="I458" s="159"/>
      <c r="J458" s="182"/>
      <c r="K458" s="182"/>
      <c r="L458" s="159"/>
      <c r="M458" s="159"/>
      <c r="N458" s="159"/>
      <c r="O458" s="159"/>
      <c r="P458" s="159"/>
      <c r="Q458" s="179"/>
      <c r="R458" s="159"/>
      <c r="S458" s="159"/>
      <c r="T458" s="159"/>
      <c r="U458" s="159"/>
      <c r="V458" s="159"/>
      <c r="W458" s="159"/>
      <c r="X458" s="159"/>
      <c r="Y458" s="159"/>
      <c r="Z458" s="159"/>
      <c r="AA458" s="159"/>
      <c r="AB458" s="159"/>
      <c r="AC458" s="159"/>
      <c r="AD458" s="159"/>
      <c r="AE458" s="159"/>
      <c r="AF458" s="159"/>
      <c r="AG458" s="159"/>
    </row>
    <row r="459" spans="1:33" ht="13.5">
      <c r="A459" s="177"/>
      <c r="B459" s="178"/>
      <c r="C459" s="179"/>
      <c r="D459" s="159"/>
      <c r="E459" s="159"/>
      <c r="F459" s="159"/>
      <c r="G459" s="179"/>
      <c r="H459" s="159"/>
      <c r="I459" s="159"/>
      <c r="J459" s="182"/>
      <c r="K459" s="182"/>
      <c r="L459" s="159"/>
      <c r="M459" s="159"/>
      <c r="N459" s="159"/>
      <c r="O459" s="159"/>
      <c r="P459" s="159"/>
      <c r="Q459" s="179"/>
      <c r="R459" s="159"/>
      <c r="S459" s="159"/>
      <c r="T459" s="159"/>
      <c r="U459" s="159"/>
      <c r="V459" s="159"/>
      <c r="W459" s="159"/>
      <c r="X459" s="159"/>
      <c r="Y459" s="159"/>
      <c r="Z459" s="159"/>
      <c r="AA459" s="159"/>
      <c r="AB459" s="159"/>
      <c r="AC459" s="159"/>
      <c r="AD459" s="159"/>
      <c r="AE459" s="159"/>
      <c r="AF459" s="159"/>
      <c r="AG459" s="159"/>
    </row>
    <row r="460" spans="1:33" ht="13.5">
      <c r="A460" s="177"/>
      <c r="B460" s="178"/>
      <c r="C460" s="179"/>
      <c r="D460" s="159"/>
      <c r="E460" s="159"/>
      <c r="F460" s="159"/>
      <c r="G460" s="179"/>
      <c r="H460" s="159"/>
      <c r="I460" s="159"/>
      <c r="J460" s="182"/>
      <c r="K460" s="182"/>
      <c r="L460" s="159"/>
      <c r="M460" s="159"/>
      <c r="N460" s="159"/>
      <c r="O460" s="159"/>
      <c r="P460" s="159"/>
      <c r="Q460" s="179"/>
      <c r="R460" s="159"/>
      <c r="S460" s="159"/>
      <c r="T460" s="159"/>
      <c r="U460" s="159"/>
      <c r="V460" s="159"/>
      <c r="W460" s="159"/>
      <c r="X460" s="159"/>
      <c r="Y460" s="159"/>
      <c r="Z460" s="159"/>
      <c r="AA460" s="159"/>
      <c r="AB460" s="159"/>
      <c r="AC460" s="159"/>
      <c r="AD460" s="159"/>
      <c r="AE460" s="159"/>
      <c r="AF460" s="159"/>
      <c r="AG460" s="159"/>
    </row>
    <row r="461" spans="1:33" ht="13.5">
      <c r="A461" s="177"/>
      <c r="B461" s="178"/>
      <c r="C461" s="179"/>
      <c r="D461" s="159"/>
      <c r="E461" s="159"/>
      <c r="F461" s="159"/>
      <c r="G461" s="179"/>
      <c r="H461" s="159"/>
      <c r="I461" s="159"/>
      <c r="J461" s="182"/>
      <c r="K461" s="182"/>
      <c r="L461" s="159"/>
      <c r="M461" s="159"/>
      <c r="N461" s="159"/>
      <c r="O461" s="159"/>
      <c r="P461" s="159"/>
      <c r="Q461" s="179"/>
      <c r="R461" s="159"/>
      <c r="S461" s="159"/>
      <c r="T461" s="159"/>
      <c r="U461" s="159"/>
      <c r="V461" s="159"/>
      <c r="W461" s="159"/>
      <c r="X461" s="159"/>
      <c r="Y461" s="159"/>
      <c r="Z461" s="159"/>
      <c r="AA461" s="159"/>
      <c r="AB461" s="159"/>
      <c r="AC461" s="159"/>
      <c r="AD461" s="159"/>
      <c r="AE461" s="159"/>
      <c r="AF461" s="159"/>
      <c r="AG461" s="159"/>
    </row>
    <row r="462" spans="1:33" ht="13.5">
      <c r="A462" s="177"/>
      <c r="B462" s="178"/>
      <c r="C462" s="179"/>
      <c r="D462" s="159"/>
      <c r="E462" s="159"/>
      <c r="F462" s="159"/>
      <c r="G462" s="179"/>
      <c r="H462" s="159"/>
      <c r="I462" s="159"/>
      <c r="J462" s="182"/>
      <c r="K462" s="182"/>
      <c r="L462" s="159"/>
      <c r="M462" s="159"/>
      <c r="N462" s="159"/>
      <c r="O462" s="159"/>
      <c r="P462" s="159"/>
      <c r="Q462" s="179"/>
      <c r="R462" s="159"/>
      <c r="S462" s="159"/>
      <c r="T462" s="159"/>
      <c r="U462" s="159"/>
      <c r="V462" s="159"/>
      <c r="W462" s="159"/>
      <c r="X462" s="159"/>
      <c r="Y462" s="159"/>
      <c r="Z462" s="159"/>
      <c r="AA462" s="159"/>
      <c r="AB462" s="159"/>
      <c r="AC462" s="159"/>
      <c r="AD462" s="159"/>
      <c r="AE462" s="159"/>
      <c r="AF462" s="159"/>
      <c r="AG462" s="159"/>
    </row>
    <row r="463" spans="1:33" ht="13.5">
      <c r="A463" s="177"/>
      <c r="B463" s="178"/>
      <c r="C463" s="179"/>
      <c r="D463" s="159"/>
      <c r="E463" s="159"/>
      <c r="F463" s="159"/>
      <c r="G463" s="179"/>
      <c r="H463" s="159"/>
      <c r="I463" s="159"/>
      <c r="J463" s="182"/>
      <c r="K463" s="182"/>
      <c r="L463" s="159"/>
      <c r="M463" s="159"/>
      <c r="N463" s="159"/>
      <c r="O463" s="159"/>
      <c r="P463" s="159"/>
      <c r="Q463" s="179"/>
      <c r="R463" s="159"/>
      <c r="S463" s="159"/>
      <c r="T463" s="159"/>
      <c r="U463" s="159"/>
      <c r="V463" s="159"/>
      <c r="W463" s="159"/>
      <c r="X463" s="159"/>
      <c r="Y463" s="159"/>
      <c r="Z463" s="159"/>
      <c r="AA463" s="159"/>
      <c r="AB463" s="159"/>
      <c r="AC463" s="159"/>
      <c r="AD463" s="159"/>
      <c r="AE463" s="159"/>
      <c r="AF463" s="159"/>
      <c r="AG463" s="159"/>
    </row>
    <row r="464" spans="1:33" ht="13.5">
      <c r="A464" s="177"/>
      <c r="B464" s="178"/>
      <c r="C464" s="179"/>
      <c r="D464" s="159"/>
      <c r="E464" s="159"/>
      <c r="F464" s="159"/>
      <c r="G464" s="179"/>
      <c r="H464" s="159"/>
      <c r="I464" s="159"/>
      <c r="J464" s="182"/>
      <c r="K464" s="182"/>
      <c r="L464" s="159"/>
      <c r="M464" s="159"/>
      <c r="N464" s="159"/>
      <c r="O464" s="159"/>
      <c r="P464" s="159"/>
      <c r="Q464" s="179"/>
      <c r="R464" s="159"/>
      <c r="S464" s="159"/>
      <c r="T464" s="159"/>
      <c r="U464" s="159"/>
      <c r="V464" s="159"/>
      <c r="W464" s="159"/>
      <c r="X464" s="159"/>
      <c r="Y464" s="159"/>
      <c r="Z464" s="159"/>
      <c r="AA464" s="159"/>
      <c r="AB464" s="159"/>
      <c r="AC464" s="159"/>
      <c r="AD464" s="159"/>
      <c r="AE464" s="159"/>
      <c r="AF464" s="159"/>
      <c r="AG464" s="159"/>
    </row>
    <row r="465" spans="1:33" ht="13.5">
      <c r="A465" s="177"/>
      <c r="B465" s="178"/>
      <c r="C465" s="179"/>
      <c r="D465" s="159"/>
      <c r="E465" s="159"/>
      <c r="F465" s="159"/>
      <c r="G465" s="179"/>
      <c r="H465" s="159"/>
      <c r="I465" s="159"/>
      <c r="J465" s="182"/>
      <c r="K465" s="182"/>
      <c r="L465" s="159"/>
      <c r="M465" s="159"/>
      <c r="N465" s="159"/>
      <c r="O465" s="159"/>
      <c r="P465" s="159"/>
      <c r="Q465" s="179"/>
      <c r="R465" s="159"/>
      <c r="S465" s="159"/>
      <c r="T465" s="159"/>
      <c r="U465" s="159"/>
      <c r="V465" s="159"/>
      <c r="W465" s="159"/>
      <c r="X465" s="159"/>
      <c r="Y465" s="159"/>
      <c r="Z465" s="159"/>
      <c r="AA465" s="159"/>
      <c r="AB465" s="159"/>
      <c r="AC465" s="159"/>
      <c r="AD465" s="159"/>
      <c r="AE465" s="159"/>
      <c r="AF465" s="159"/>
      <c r="AG465" s="159"/>
    </row>
    <row r="466" spans="1:33" ht="13.5">
      <c r="A466" s="177"/>
      <c r="B466" s="178"/>
      <c r="C466" s="179"/>
      <c r="D466" s="159"/>
      <c r="E466" s="159"/>
      <c r="F466" s="159"/>
      <c r="G466" s="179"/>
      <c r="H466" s="159"/>
      <c r="I466" s="159"/>
      <c r="J466" s="182"/>
      <c r="K466" s="182"/>
      <c r="L466" s="159"/>
      <c r="M466" s="159"/>
      <c r="N466" s="159"/>
      <c r="O466" s="159"/>
      <c r="P466" s="159"/>
      <c r="Q466" s="179"/>
      <c r="R466" s="159"/>
      <c r="S466" s="159"/>
      <c r="T466" s="159"/>
      <c r="U466" s="159"/>
      <c r="V466" s="159"/>
      <c r="W466" s="159"/>
      <c r="X466" s="159"/>
      <c r="Y466" s="159"/>
      <c r="Z466" s="159"/>
      <c r="AA466" s="159"/>
      <c r="AB466" s="159"/>
      <c r="AC466" s="159"/>
      <c r="AD466" s="159"/>
      <c r="AE466" s="159"/>
      <c r="AF466" s="159"/>
      <c r="AG466" s="159"/>
    </row>
    <row r="467" spans="1:33" ht="13.5">
      <c r="A467" s="177"/>
      <c r="B467" s="178"/>
      <c r="C467" s="179"/>
      <c r="D467" s="159"/>
      <c r="E467" s="159"/>
      <c r="F467" s="159"/>
      <c r="G467" s="179"/>
      <c r="H467" s="159"/>
      <c r="I467" s="159"/>
      <c r="J467" s="182"/>
      <c r="K467" s="182"/>
      <c r="L467" s="159"/>
      <c r="M467" s="159"/>
      <c r="N467" s="159"/>
      <c r="O467" s="159"/>
      <c r="P467" s="159"/>
      <c r="Q467" s="179"/>
      <c r="R467" s="159"/>
      <c r="S467" s="159"/>
      <c r="T467" s="159"/>
      <c r="U467" s="159"/>
      <c r="V467" s="159"/>
      <c r="W467" s="159"/>
      <c r="X467" s="159"/>
      <c r="Y467" s="159"/>
      <c r="Z467" s="159"/>
      <c r="AA467" s="159"/>
      <c r="AB467" s="159"/>
      <c r="AC467" s="159"/>
      <c r="AD467" s="159"/>
      <c r="AE467" s="159"/>
      <c r="AF467" s="159"/>
      <c r="AG467" s="159"/>
    </row>
    <row r="468" spans="1:33" ht="13.5">
      <c r="A468" s="177"/>
      <c r="B468" s="178"/>
      <c r="C468" s="179"/>
      <c r="D468" s="159"/>
      <c r="E468" s="159"/>
      <c r="F468" s="159"/>
      <c r="G468" s="179"/>
      <c r="H468" s="159"/>
      <c r="I468" s="159"/>
      <c r="J468" s="182"/>
      <c r="K468" s="182"/>
      <c r="L468" s="159"/>
      <c r="M468" s="159"/>
      <c r="N468" s="159"/>
      <c r="O468" s="159"/>
      <c r="P468" s="159"/>
      <c r="Q468" s="179"/>
      <c r="R468" s="159"/>
      <c r="S468" s="159"/>
      <c r="T468" s="159"/>
      <c r="U468" s="159"/>
      <c r="V468" s="159"/>
      <c r="W468" s="159"/>
      <c r="X468" s="159"/>
      <c r="Y468" s="159"/>
      <c r="Z468" s="159"/>
      <c r="AA468" s="159"/>
      <c r="AB468" s="159"/>
      <c r="AC468" s="159"/>
      <c r="AD468" s="159"/>
      <c r="AE468" s="159"/>
      <c r="AF468" s="159"/>
      <c r="AG468" s="159"/>
    </row>
    <row r="469" spans="1:33" ht="13.5">
      <c r="A469" s="177"/>
      <c r="B469" s="178"/>
      <c r="C469" s="179"/>
      <c r="D469" s="159"/>
      <c r="E469" s="159"/>
      <c r="F469" s="159"/>
      <c r="G469" s="179"/>
      <c r="H469" s="159"/>
      <c r="I469" s="159"/>
      <c r="J469" s="182"/>
      <c r="K469" s="182"/>
      <c r="L469" s="159"/>
      <c r="M469" s="159"/>
      <c r="N469" s="159"/>
      <c r="O469" s="159"/>
      <c r="P469" s="159"/>
      <c r="Q469" s="179"/>
      <c r="R469" s="159"/>
      <c r="S469" s="159"/>
      <c r="T469" s="159"/>
      <c r="U469" s="159"/>
      <c r="V469" s="159"/>
      <c r="W469" s="159"/>
      <c r="X469" s="159"/>
      <c r="Y469" s="159"/>
      <c r="Z469" s="159"/>
      <c r="AA469" s="159"/>
      <c r="AB469" s="159"/>
      <c r="AC469" s="159"/>
      <c r="AD469" s="159"/>
      <c r="AE469" s="159"/>
      <c r="AF469" s="159"/>
      <c r="AG469" s="159"/>
    </row>
    <row r="470" spans="1:33" ht="13.5">
      <c r="A470" s="177"/>
      <c r="B470" s="178"/>
      <c r="C470" s="179"/>
      <c r="D470" s="159"/>
      <c r="E470" s="159"/>
      <c r="F470" s="159"/>
      <c r="G470" s="179"/>
      <c r="H470" s="159"/>
      <c r="I470" s="159"/>
      <c r="J470" s="182"/>
      <c r="K470" s="182"/>
      <c r="L470" s="159"/>
      <c r="M470" s="159"/>
      <c r="N470" s="159"/>
      <c r="O470" s="159"/>
      <c r="P470" s="159"/>
      <c r="Q470" s="179"/>
      <c r="R470" s="159"/>
      <c r="S470" s="159"/>
      <c r="T470" s="159"/>
      <c r="U470" s="159"/>
      <c r="V470" s="159"/>
      <c r="W470" s="159"/>
      <c r="X470" s="159"/>
      <c r="Y470" s="159"/>
      <c r="Z470" s="159"/>
      <c r="AA470" s="159"/>
      <c r="AB470" s="159"/>
      <c r="AC470" s="159"/>
      <c r="AD470" s="159"/>
      <c r="AE470" s="159"/>
      <c r="AF470" s="159"/>
      <c r="AG470" s="159"/>
    </row>
    <row r="471" spans="1:33" ht="13.5">
      <c r="A471" s="177"/>
      <c r="B471" s="178"/>
      <c r="C471" s="179"/>
      <c r="D471" s="159"/>
      <c r="E471" s="159"/>
      <c r="F471" s="159"/>
      <c r="G471" s="179"/>
      <c r="H471" s="159"/>
      <c r="I471" s="159"/>
      <c r="J471" s="182"/>
      <c r="K471" s="182"/>
      <c r="L471" s="159"/>
      <c r="M471" s="159"/>
      <c r="N471" s="159"/>
      <c r="O471" s="159"/>
      <c r="P471" s="159"/>
      <c r="Q471" s="179"/>
      <c r="R471" s="159"/>
      <c r="S471" s="159"/>
      <c r="T471" s="159"/>
      <c r="U471" s="159"/>
      <c r="V471" s="159"/>
      <c r="W471" s="159"/>
      <c r="X471" s="159"/>
      <c r="Y471" s="159"/>
      <c r="Z471" s="159"/>
      <c r="AA471" s="159"/>
      <c r="AB471" s="159"/>
      <c r="AC471" s="159"/>
      <c r="AD471" s="159"/>
      <c r="AE471" s="159"/>
      <c r="AF471" s="159"/>
      <c r="AG471" s="159"/>
    </row>
    <row r="472" spans="1:33" ht="13.5">
      <c r="A472" s="177"/>
      <c r="B472" s="178"/>
      <c r="C472" s="179"/>
      <c r="D472" s="159"/>
      <c r="E472" s="159"/>
      <c r="F472" s="159"/>
      <c r="G472" s="179"/>
      <c r="H472" s="159"/>
      <c r="I472" s="159"/>
      <c r="J472" s="182"/>
      <c r="K472" s="182"/>
      <c r="L472" s="159"/>
      <c r="M472" s="159"/>
      <c r="N472" s="159"/>
      <c r="O472" s="159"/>
      <c r="P472" s="159"/>
      <c r="Q472" s="179"/>
      <c r="R472" s="159"/>
      <c r="S472" s="159"/>
      <c r="T472" s="159"/>
      <c r="U472" s="159"/>
      <c r="V472" s="159"/>
      <c r="W472" s="159"/>
      <c r="X472" s="159"/>
      <c r="Y472" s="159"/>
      <c r="Z472" s="159"/>
      <c r="AA472" s="159"/>
      <c r="AB472" s="159"/>
      <c r="AC472" s="159"/>
      <c r="AD472" s="159"/>
      <c r="AE472" s="159"/>
      <c r="AF472" s="159"/>
      <c r="AG472" s="159"/>
    </row>
    <row r="473" spans="1:33" ht="13.5">
      <c r="A473" s="177"/>
      <c r="B473" s="178"/>
      <c r="C473" s="179"/>
      <c r="D473" s="159"/>
      <c r="E473" s="159"/>
      <c r="F473" s="159"/>
      <c r="G473" s="179"/>
      <c r="H473" s="159"/>
      <c r="I473" s="159"/>
      <c r="J473" s="182"/>
      <c r="K473" s="182"/>
      <c r="L473" s="159"/>
      <c r="M473" s="159"/>
      <c r="N473" s="159"/>
      <c r="O473" s="159"/>
      <c r="P473" s="159"/>
      <c r="Q473" s="179"/>
      <c r="R473" s="159"/>
      <c r="S473" s="159"/>
      <c r="T473" s="159"/>
      <c r="U473" s="159"/>
      <c r="V473" s="159"/>
      <c r="W473" s="159"/>
      <c r="X473" s="159"/>
      <c r="Y473" s="159"/>
      <c r="Z473" s="159"/>
      <c r="AA473" s="159"/>
      <c r="AB473" s="159"/>
      <c r="AC473" s="159"/>
      <c r="AD473" s="159"/>
      <c r="AE473" s="159"/>
      <c r="AF473" s="159"/>
      <c r="AG473" s="159"/>
    </row>
    <row r="474" spans="1:33" ht="13.5">
      <c r="A474" s="177"/>
      <c r="B474" s="178"/>
      <c r="C474" s="179"/>
      <c r="D474" s="159"/>
      <c r="E474" s="159"/>
      <c r="F474" s="159"/>
      <c r="G474" s="179"/>
      <c r="H474" s="159"/>
      <c r="I474" s="159"/>
      <c r="J474" s="182"/>
      <c r="K474" s="182"/>
      <c r="L474" s="159"/>
      <c r="M474" s="159"/>
      <c r="N474" s="159"/>
      <c r="O474" s="159"/>
      <c r="P474" s="159"/>
      <c r="Q474" s="179"/>
      <c r="R474" s="159"/>
      <c r="S474" s="159"/>
      <c r="T474" s="159"/>
      <c r="U474" s="159"/>
      <c r="V474" s="159"/>
      <c r="W474" s="159"/>
      <c r="X474" s="159"/>
      <c r="Y474" s="159"/>
      <c r="Z474" s="159"/>
      <c r="AA474" s="159"/>
      <c r="AB474" s="159"/>
      <c r="AC474" s="159"/>
      <c r="AD474" s="159"/>
      <c r="AE474" s="159"/>
      <c r="AF474" s="159"/>
      <c r="AG474" s="159"/>
    </row>
    <row r="475" spans="1:33" ht="13.5">
      <c r="A475" s="177"/>
      <c r="B475" s="178"/>
      <c r="C475" s="179"/>
      <c r="D475" s="159"/>
      <c r="E475" s="159"/>
      <c r="F475" s="159"/>
      <c r="G475" s="179"/>
      <c r="H475" s="159"/>
      <c r="I475" s="159"/>
      <c r="J475" s="182"/>
      <c r="K475" s="182"/>
      <c r="L475" s="159"/>
      <c r="M475" s="159"/>
      <c r="N475" s="159"/>
      <c r="O475" s="159"/>
      <c r="P475" s="159"/>
      <c r="Q475" s="179"/>
      <c r="R475" s="159"/>
      <c r="S475" s="159"/>
      <c r="T475" s="159"/>
      <c r="U475" s="159"/>
      <c r="V475" s="159"/>
      <c r="W475" s="159"/>
      <c r="X475" s="159"/>
      <c r="Y475" s="159"/>
      <c r="Z475" s="159"/>
      <c r="AA475" s="159"/>
      <c r="AB475" s="159"/>
      <c r="AC475" s="159"/>
      <c r="AD475" s="159"/>
      <c r="AE475" s="159"/>
      <c r="AF475" s="159"/>
      <c r="AG475" s="159"/>
    </row>
    <row r="476" spans="1:33" ht="13.5">
      <c r="A476" s="177"/>
      <c r="B476" s="178"/>
      <c r="C476" s="179"/>
      <c r="D476" s="159"/>
      <c r="E476" s="159"/>
      <c r="F476" s="159"/>
      <c r="G476" s="179"/>
      <c r="H476" s="159"/>
      <c r="I476" s="159"/>
      <c r="J476" s="182"/>
      <c r="K476" s="182"/>
      <c r="L476" s="159"/>
      <c r="M476" s="159"/>
      <c r="N476" s="159"/>
      <c r="O476" s="159"/>
      <c r="P476" s="159"/>
      <c r="Q476" s="179"/>
      <c r="R476" s="159"/>
      <c r="S476" s="159"/>
      <c r="T476" s="159"/>
      <c r="U476" s="159"/>
      <c r="V476" s="159"/>
      <c r="W476" s="159"/>
      <c r="X476" s="159"/>
      <c r="Y476" s="159"/>
      <c r="Z476" s="159"/>
      <c r="AA476" s="159"/>
      <c r="AB476" s="159"/>
      <c r="AC476" s="159"/>
      <c r="AD476" s="159"/>
      <c r="AE476" s="159"/>
      <c r="AF476" s="159"/>
      <c r="AG476" s="159"/>
    </row>
    <row r="477" spans="1:33" ht="13.5">
      <c r="A477" s="177"/>
      <c r="B477" s="178"/>
      <c r="C477" s="179"/>
      <c r="D477" s="159"/>
      <c r="E477" s="159"/>
      <c r="F477" s="159"/>
      <c r="G477" s="179"/>
      <c r="H477" s="159"/>
      <c r="I477" s="159"/>
      <c r="J477" s="182"/>
      <c r="K477" s="182"/>
      <c r="L477" s="159"/>
      <c r="M477" s="159"/>
      <c r="N477" s="159"/>
      <c r="O477" s="159"/>
      <c r="P477" s="159"/>
      <c r="Q477" s="179"/>
      <c r="R477" s="159"/>
      <c r="S477" s="159"/>
      <c r="T477" s="159"/>
      <c r="U477" s="159"/>
      <c r="V477" s="159"/>
      <c r="W477" s="159"/>
      <c r="X477" s="159"/>
      <c r="Y477" s="159"/>
      <c r="Z477" s="159"/>
      <c r="AA477" s="159"/>
      <c r="AB477" s="159"/>
      <c r="AC477" s="159"/>
      <c r="AD477" s="159"/>
      <c r="AE477" s="159"/>
      <c r="AF477" s="159"/>
      <c r="AG477" s="159"/>
    </row>
    <row r="478" spans="1:33" ht="13.5">
      <c r="A478" s="177"/>
      <c r="B478" s="178"/>
      <c r="C478" s="179"/>
      <c r="D478" s="159"/>
      <c r="E478" s="159"/>
      <c r="F478" s="159"/>
      <c r="G478" s="179"/>
      <c r="H478" s="159"/>
      <c r="I478" s="159"/>
      <c r="J478" s="182"/>
      <c r="K478" s="182"/>
      <c r="L478" s="159"/>
      <c r="M478" s="159"/>
      <c r="N478" s="159"/>
      <c r="O478" s="159"/>
      <c r="P478" s="159"/>
      <c r="Q478" s="179"/>
      <c r="R478" s="159"/>
      <c r="S478" s="159"/>
      <c r="T478" s="159"/>
      <c r="U478" s="159"/>
      <c r="V478" s="159"/>
      <c r="W478" s="159"/>
      <c r="X478" s="159"/>
      <c r="Y478" s="159"/>
      <c r="Z478" s="159"/>
      <c r="AA478" s="159"/>
      <c r="AB478" s="159"/>
      <c r="AC478" s="159"/>
      <c r="AD478" s="159"/>
      <c r="AE478" s="159"/>
      <c r="AF478" s="159"/>
      <c r="AG478" s="159"/>
    </row>
    <row r="479" spans="1:33" ht="13.5">
      <c r="A479" s="177"/>
      <c r="B479" s="178"/>
      <c r="C479" s="179"/>
      <c r="D479" s="159"/>
      <c r="E479" s="159"/>
      <c r="F479" s="159"/>
      <c r="G479" s="179"/>
      <c r="H479" s="159"/>
      <c r="I479" s="159"/>
      <c r="J479" s="182"/>
      <c r="K479" s="182"/>
      <c r="L479" s="159"/>
      <c r="M479" s="159"/>
      <c r="N479" s="159"/>
      <c r="O479" s="159"/>
      <c r="P479" s="159"/>
      <c r="Q479" s="179"/>
      <c r="R479" s="159"/>
      <c r="S479" s="159"/>
      <c r="T479" s="159"/>
      <c r="U479" s="159"/>
      <c r="V479" s="159"/>
      <c r="W479" s="159"/>
      <c r="X479" s="159"/>
      <c r="Y479" s="159"/>
      <c r="Z479" s="159"/>
      <c r="AA479" s="159"/>
      <c r="AB479" s="159"/>
      <c r="AC479" s="159"/>
      <c r="AD479" s="159"/>
      <c r="AE479" s="159"/>
      <c r="AF479" s="159"/>
      <c r="AG479" s="159"/>
    </row>
    <row r="480" spans="1:33" ht="13.5">
      <c r="A480" s="177"/>
      <c r="B480" s="178"/>
      <c r="C480" s="179"/>
      <c r="D480" s="159"/>
      <c r="E480" s="159"/>
      <c r="F480" s="159"/>
      <c r="G480" s="179"/>
      <c r="H480" s="159"/>
      <c r="I480" s="159"/>
      <c r="J480" s="182"/>
      <c r="K480" s="182"/>
      <c r="L480" s="159"/>
      <c r="M480" s="159"/>
      <c r="N480" s="159"/>
      <c r="O480" s="159"/>
      <c r="P480" s="159"/>
      <c r="Q480" s="179"/>
      <c r="R480" s="159"/>
      <c r="S480" s="159"/>
      <c r="T480" s="159"/>
      <c r="U480" s="159"/>
      <c r="V480" s="159"/>
      <c r="W480" s="159"/>
      <c r="X480" s="159"/>
      <c r="Y480" s="159"/>
      <c r="Z480" s="159"/>
      <c r="AA480" s="159"/>
      <c r="AB480" s="159"/>
      <c r="AC480" s="159"/>
      <c r="AD480" s="159"/>
      <c r="AE480" s="159"/>
      <c r="AF480" s="159"/>
      <c r="AG480" s="159"/>
    </row>
    <row r="481" spans="1:33" ht="13.5">
      <c r="A481" s="177"/>
      <c r="B481" s="178"/>
      <c r="C481" s="179"/>
      <c r="D481" s="159"/>
      <c r="E481" s="159"/>
      <c r="F481" s="159"/>
      <c r="G481" s="179"/>
      <c r="H481" s="159"/>
      <c r="I481" s="159"/>
      <c r="J481" s="182"/>
      <c r="K481" s="182"/>
      <c r="L481" s="159"/>
      <c r="M481" s="159"/>
      <c r="N481" s="159"/>
      <c r="O481" s="159"/>
      <c r="P481" s="159"/>
      <c r="Q481" s="179"/>
      <c r="R481" s="159"/>
      <c r="S481" s="159"/>
      <c r="T481" s="159"/>
      <c r="U481" s="159"/>
      <c r="V481" s="159"/>
      <c r="W481" s="159"/>
      <c r="X481" s="159"/>
      <c r="Y481" s="159"/>
      <c r="Z481" s="159"/>
      <c r="AA481" s="159"/>
      <c r="AB481" s="159"/>
      <c r="AC481" s="159"/>
      <c r="AD481" s="159"/>
      <c r="AE481" s="159"/>
      <c r="AF481" s="159"/>
      <c r="AG481" s="159"/>
    </row>
    <row r="482" spans="1:33" ht="13.5">
      <c r="A482" s="177"/>
      <c r="B482" s="178"/>
      <c r="C482" s="179"/>
      <c r="D482" s="159"/>
      <c r="E482" s="159"/>
      <c r="F482" s="159"/>
      <c r="G482" s="179"/>
      <c r="H482" s="159"/>
      <c r="I482" s="159"/>
      <c r="J482" s="182"/>
      <c r="K482" s="182"/>
      <c r="L482" s="159"/>
      <c r="M482" s="159"/>
      <c r="N482" s="159"/>
      <c r="O482" s="159"/>
      <c r="P482" s="159"/>
      <c r="Q482" s="179"/>
      <c r="R482" s="159"/>
      <c r="S482" s="159"/>
      <c r="T482" s="159"/>
      <c r="U482" s="159"/>
      <c r="V482" s="159"/>
      <c r="W482" s="159"/>
      <c r="X482" s="159"/>
      <c r="Y482" s="159"/>
      <c r="Z482" s="159"/>
      <c r="AA482" s="159"/>
      <c r="AB482" s="159"/>
      <c r="AC482" s="159"/>
      <c r="AD482" s="159"/>
      <c r="AE482" s="159"/>
      <c r="AF482" s="159"/>
      <c r="AG482" s="159"/>
    </row>
    <row r="483" spans="1:33" ht="13.5">
      <c r="A483" s="177"/>
      <c r="B483" s="178"/>
      <c r="C483" s="179"/>
      <c r="D483" s="159"/>
      <c r="E483" s="159"/>
      <c r="F483" s="159"/>
      <c r="G483" s="179"/>
      <c r="H483" s="159"/>
      <c r="I483" s="159"/>
      <c r="J483" s="182"/>
      <c r="K483" s="182"/>
      <c r="L483" s="159"/>
      <c r="M483" s="159"/>
      <c r="N483" s="159"/>
      <c r="O483" s="159"/>
      <c r="P483" s="159"/>
      <c r="Q483" s="179"/>
      <c r="R483" s="159"/>
      <c r="S483" s="159"/>
      <c r="T483" s="159"/>
      <c r="U483" s="159"/>
      <c r="V483" s="159"/>
      <c r="W483" s="159"/>
      <c r="X483" s="159"/>
      <c r="Y483" s="159"/>
      <c r="Z483" s="159"/>
      <c r="AA483" s="159"/>
      <c r="AB483" s="159"/>
      <c r="AC483" s="159"/>
      <c r="AD483" s="159"/>
      <c r="AE483" s="159"/>
      <c r="AF483" s="159"/>
      <c r="AG483" s="159"/>
    </row>
    <row r="484" spans="1:33" ht="13.5">
      <c r="A484" s="177"/>
      <c r="B484" s="178"/>
      <c r="C484" s="179"/>
      <c r="D484" s="159"/>
      <c r="E484" s="159"/>
      <c r="F484" s="159"/>
      <c r="G484" s="179"/>
      <c r="H484" s="159"/>
      <c r="I484" s="159"/>
      <c r="J484" s="182"/>
      <c r="K484" s="182"/>
      <c r="L484" s="159"/>
      <c r="M484" s="159"/>
      <c r="N484" s="159"/>
      <c r="O484" s="159"/>
      <c r="P484" s="159"/>
      <c r="Q484" s="179"/>
      <c r="R484" s="159"/>
      <c r="S484" s="159"/>
      <c r="T484" s="159"/>
      <c r="U484" s="159"/>
      <c r="V484" s="159"/>
      <c r="W484" s="159"/>
      <c r="X484" s="159"/>
      <c r="Y484" s="159"/>
      <c r="Z484" s="159"/>
      <c r="AA484" s="159"/>
      <c r="AB484" s="159"/>
      <c r="AC484" s="159"/>
      <c r="AD484" s="159"/>
      <c r="AE484" s="159"/>
      <c r="AF484" s="159"/>
      <c r="AG484" s="159"/>
    </row>
    <row r="485" spans="1:33" ht="13.5">
      <c r="A485" s="177"/>
      <c r="B485" s="178"/>
      <c r="C485" s="179"/>
      <c r="D485" s="159"/>
      <c r="E485" s="159"/>
      <c r="F485" s="159"/>
      <c r="G485" s="179"/>
      <c r="H485" s="159"/>
      <c r="I485" s="159"/>
      <c r="J485" s="182"/>
      <c r="K485" s="182"/>
      <c r="L485" s="159"/>
      <c r="M485" s="159"/>
      <c r="N485" s="159"/>
      <c r="O485" s="159"/>
      <c r="P485" s="159"/>
      <c r="Q485" s="179"/>
      <c r="R485" s="159"/>
      <c r="S485" s="159"/>
      <c r="T485" s="159"/>
      <c r="U485" s="159"/>
      <c r="V485" s="159"/>
      <c r="W485" s="159"/>
      <c r="X485" s="159"/>
      <c r="Y485" s="159"/>
      <c r="Z485" s="159"/>
      <c r="AA485" s="159"/>
      <c r="AB485" s="159"/>
      <c r="AC485" s="159"/>
      <c r="AD485" s="159"/>
      <c r="AE485" s="159"/>
      <c r="AF485" s="159"/>
      <c r="AG485" s="159"/>
    </row>
    <row r="486" spans="1:33" ht="13.5">
      <c r="A486" s="177"/>
      <c r="B486" s="178"/>
      <c r="C486" s="179"/>
      <c r="D486" s="159"/>
      <c r="E486" s="159"/>
      <c r="F486" s="159"/>
      <c r="G486" s="179"/>
      <c r="H486" s="159"/>
      <c r="I486" s="159"/>
      <c r="J486" s="182"/>
      <c r="K486" s="182"/>
      <c r="L486" s="159"/>
      <c r="M486" s="159"/>
      <c r="N486" s="159"/>
      <c r="O486" s="159"/>
      <c r="P486" s="159"/>
      <c r="Q486" s="179"/>
      <c r="R486" s="159"/>
      <c r="S486" s="159"/>
      <c r="T486" s="159"/>
      <c r="U486" s="159"/>
      <c r="V486" s="159"/>
      <c r="W486" s="159"/>
      <c r="X486" s="159"/>
      <c r="Y486" s="159"/>
      <c r="Z486" s="159"/>
      <c r="AA486" s="159"/>
      <c r="AB486" s="159"/>
      <c r="AC486" s="159"/>
      <c r="AD486" s="159"/>
      <c r="AE486" s="159"/>
      <c r="AF486" s="159"/>
      <c r="AG486" s="159"/>
    </row>
    <row r="487" spans="1:33" ht="13.5">
      <c r="A487" s="177"/>
      <c r="B487" s="178"/>
      <c r="C487" s="179"/>
      <c r="D487" s="159"/>
      <c r="E487" s="159"/>
      <c r="F487" s="159"/>
      <c r="G487" s="179"/>
      <c r="H487" s="159"/>
      <c r="I487" s="159"/>
      <c r="J487" s="182"/>
      <c r="K487" s="182"/>
      <c r="L487" s="159"/>
      <c r="M487" s="159"/>
      <c r="N487" s="159"/>
      <c r="O487" s="159"/>
      <c r="P487" s="159"/>
      <c r="Q487" s="179"/>
      <c r="R487" s="159"/>
      <c r="S487" s="159"/>
      <c r="T487" s="159"/>
      <c r="U487" s="159"/>
      <c r="V487" s="159"/>
      <c r="W487" s="159"/>
      <c r="X487" s="159"/>
      <c r="Y487" s="159"/>
      <c r="Z487" s="159"/>
      <c r="AA487" s="159"/>
      <c r="AB487" s="159"/>
      <c r="AC487" s="159"/>
      <c r="AD487" s="159"/>
      <c r="AE487" s="159"/>
      <c r="AF487" s="159"/>
      <c r="AG487" s="159"/>
    </row>
    <row r="488" spans="1:33" ht="13.5">
      <c r="A488" s="177"/>
      <c r="B488" s="178"/>
      <c r="C488" s="179"/>
      <c r="D488" s="159"/>
      <c r="E488" s="159"/>
      <c r="F488" s="159"/>
      <c r="G488" s="179"/>
      <c r="H488" s="159"/>
      <c r="I488" s="159"/>
      <c r="J488" s="182"/>
      <c r="K488" s="182"/>
      <c r="L488" s="159"/>
      <c r="M488" s="159"/>
      <c r="N488" s="159"/>
      <c r="O488" s="159"/>
      <c r="P488" s="159"/>
      <c r="Q488" s="179"/>
      <c r="R488" s="159"/>
      <c r="S488" s="159"/>
      <c r="T488" s="159"/>
      <c r="U488" s="159"/>
      <c r="V488" s="159"/>
      <c r="W488" s="159"/>
      <c r="X488" s="159"/>
      <c r="Y488" s="159"/>
      <c r="Z488" s="159"/>
      <c r="AA488" s="159"/>
      <c r="AB488" s="159"/>
      <c r="AC488" s="159"/>
      <c r="AD488" s="159"/>
      <c r="AE488" s="159"/>
      <c r="AF488" s="159"/>
      <c r="AG488" s="159"/>
    </row>
    <row r="489" spans="1:33" ht="13.5">
      <c r="A489" s="177"/>
      <c r="B489" s="178"/>
      <c r="C489" s="179"/>
      <c r="D489" s="159"/>
      <c r="E489" s="159"/>
      <c r="F489" s="159"/>
      <c r="G489" s="179"/>
      <c r="H489" s="159"/>
      <c r="I489" s="159"/>
      <c r="J489" s="182"/>
      <c r="K489" s="182"/>
      <c r="L489" s="159"/>
      <c r="M489" s="159"/>
      <c r="N489" s="159"/>
      <c r="O489" s="159"/>
      <c r="P489" s="159"/>
      <c r="Q489" s="179"/>
      <c r="R489" s="159"/>
      <c r="S489" s="159"/>
      <c r="T489" s="159"/>
      <c r="U489" s="159"/>
      <c r="V489" s="159"/>
      <c r="W489" s="159"/>
      <c r="X489" s="159"/>
      <c r="Y489" s="159"/>
      <c r="Z489" s="159"/>
      <c r="AA489" s="159"/>
      <c r="AB489" s="159"/>
      <c r="AC489" s="159"/>
      <c r="AD489" s="159"/>
      <c r="AE489" s="159"/>
      <c r="AF489" s="159"/>
      <c r="AG489" s="159"/>
    </row>
    <row r="490" spans="1:33" ht="13.5">
      <c r="A490" s="177"/>
      <c r="B490" s="178"/>
      <c r="C490" s="179"/>
      <c r="D490" s="159"/>
      <c r="E490" s="159"/>
      <c r="F490" s="159"/>
      <c r="G490" s="179"/>
      <c r="H490" s="159"/>
      <c r="I490" s="159"/>
      <c r="J490" s="182"/>
      <c r="K490" s="182"/>
      <c r="L490" s="159"/>
      <c r="M490" s="159"/>
      <c r="N490" s="159"/>
      <c r="O490" s="159"/>
      <c r="P490" s="159"/>
      <c r="Q490" s="179"/>
      <c r="R490" s="159"/>
      <c r="S490" s="159"/>
      <c r="T490" s="159"/>
      <c r="U490" s="159"/>
      <c r="V490" s="159"/>
      <c r="W490" s="159"/>
      <c r="X490" s="159"/>
      <c r="Y490" s="159"/>
      <c r="Z490" s="159"/>
      <c r="AA490" s="159"/>
      <c r="AB490" s="159"/>
      <c r="AC490" s="159"/>
      <c r="AD490" s="159"/>
      <c r="AE490" s="159"/>
      <c r="AF490" s="159"/>
      <c r="AG490" s="159"/>
    </row>
    <row r="491" spans="1:33" ht="13.5">
      <c r="A491" s="177"/>
      <c r="B491" s="178"/>
      <c r="C491" s="179"/>
      <c r="D491" s="159"/>
      <c r="E491" s="159"/>
      <c r="F491" s="159"/>
      <c r="G491" s="179"/>
      <c r="H491" s="159"/>
      <c r="I491" s="159"/>
      <c r="J491" s="182"/>
      <c r="K491" s="182"/>
      <c r="L491" s="159"/>
      <c r="M491" s="159"/>
      <c r="N491" s="159"/>
      <c r="O491" s="159"/>
      <c r="P491" s="159"/>
      <c r="Q491" s="179"/>
      <c r="R491" s="159"/>
      <c r="S491" s="159"/>
      <c r="T491" s="159"/>
      <c r="U491" s="159"/>
      <c r="V491" s="159"/>
      <c r="W491" s="159"/>
      <c r="X491" s="159"/>
      <c r="Y491" s="159"/>
      <c r="Z491" s="159"/>
      <c r="AA491" s="159"/>
      <c r="AB491" s="159"/>
      <c r="AC491" s="159"/>
      <c r="AD491" s="159"/>
      <c r="AE491" s="159"/>
      <c r="AF491" s="159"/>
      <c r="AG491" s="159"/>
    </row>
    <row r="492" spans="1:33" ht="13.5">
      <c r="A492" s="177"/>
      <c r="B492" s="178"/>
      <c r="C492" s="179"/>
      <c r="D492" s="159"/>
      <c r="E492" s="159"/>
      <c r="F492" s="159"/>
      <c r="G492" s="179"/>
      <c r="H492" s="159"/>
      <c r="I492" s="159"/>
      <c r="J492" s="182"/>
      <c r="K492" s="182"/>
      <c r="L492" s="159"/>
      <c r="M492" s="159"/>
      <c r="N492" s="159"/>
      <c r="O492" s="159"/>
      <c r="P492" s="159"/>
      <c r="Q492" s="179"/>
      <c r="R492" s="159"/>
      <c r="S492" s="159"/>
      <c r="T492" s="159"/>
      <c r="U492" s="159"/>
      <c r="V492" s="159"/>
      <c r="W492" s="159"/>
      <c r="X492" s="159"/>
      <c r="Y492" s="159"/>
      <c r="Z492" s="159"/>
      <c r="AA492" s="159"/>
      <c r="AB492" s="159"/>
      <c r="AC492" s="159"/>
      <c r="AD492" s="159"/>
      <c r="AE492" s="159"/>
      <c r="AF492" s="159"/>
      <c r="AG492" s="159"/>
    </row>
    <row r="493" spans="1:33" ht="13.5">
      <c r="A493" s="177"/>
      <c r="B493" s="178"/>
      <c r="C493" s="179"/>
      <c r="D493" s="159"/>
      <c r="E493" s="159"/>
      <c r="F493" s="159"/>
      <c r="G493" s="179"/>
      <c r="H493" s="159"/>
      <c r="I493" s="159"/>
      <c r="J493" s="182"/>
      <c r="K493" s="182"/>
      <c r="L493" s="159"/>
      <c r="M493" s="159"/>
      <c r="N493" s="159"/>
      <c r="O493" s="159"/>
      <c r="P493" s="159"/>
      <c r="Q493" s="179"/>
      <c r="R493" s="159"/>
      <c r="S493" s="159"/>
      <c r="T493" s="159"/>
      <c r="U493" s="159"/>
      <c r="V493" s="159"/>
      <c r="W493" s="159"/>
      <c r="X493" s="159"/>
      <c r="Y493" s="159"/>
      <c r="Z493" s="159"/>
      <c r="AA493" s="159"/>
      <c r="AB493" s="159"/>
      <c r="AC493" s="159"/>
      <c r="AD493" s="159"/>
      <c r="AE493" s="159"/>
      <c r="AF493" s="159"/>
      <c r="AG493" s="159"/>
    </row>
    <row r="494" spans="1:33" ht="13.5">
      <c r="A494" s="177"/>
      <c r="B494" s="178"/>
      <c r="C494" s="179"/>
      <c r="D494" s="159"/>
      <c r="E494" s="159"/>
      <c r="F494" s="159"/>
      <c r="G494" s="179"/>
      <c r="H494" s="159"/>
      <c r="I494" s="159"/>
      <c r="J494" s="182"/>
      <c r="K494" s="182"/>
      <c r="L494" s="159"/>
      <c r="M494" s="159"/>
      <c r="N494" s="159"/>
      <c r="O494" s="159"/>
      <c r="P494" s="159"/>
      <c r="Q494" s="179"/>
      <c r="R494" s="159"/>
      <c r="S494" s="159"/>
      <c r="T494" s="159"/>
      <c r="U494" s="159"/>
      <c r="V494" s="159"/>
      <c r="W494" s="159"/>
      <c r="X494" s="159"/>
      <c r="Y494" s="159"/>
      <c r="Z494" s="159"/>
      <c r="AA494" s="159"/>
      <c r="AB494" s="159"/>
      <c r="AC494" s="159"/>
      <c r="AD494" s="159"/>
      <c r="AE494" s="159"/>
      <c r="AF494" s="159"/>
      <c r="AG494" s="159"/>
    </row>
    <row r="495" spans="1:33" ht="13.5">
      <c r="A495" s="177"/>
      <c r="B495" s="178"/>
      <c r="C495" s="179"/>
      <c r="D495" s="159"/>
      <c r="E495" s="159"/>
      <c r="F495" s="159"/>
      <c r="G495" s="179"/>
      <c r="H495" s="159"/>
      <c r="I495" s="159"/>
      <c r="J495" s="182"/>
      <c r="K495" s="182"/>
      <c r="L495" s="159"/>
      <c r="M495" s="159"/>
      <c r="N495" s="159"/>
      <c r="O495" s="159"/>
      <c r="P495" s="159"/>
      <c r="Q495" s="179"/>
      <c r="R495" s="159"/>
      <c r="S495" s="159"/>
      <c r="T495" s="159"/>
      <c r="U495" s="159"/>
      <c r="V495" s="159"/>
      <c r="W495" s="159"/>
      <c r="X495" s="159"/>
      <c r="Y495" s="159"/>
      <c r="Z495" s="159"/>
      <c r="AA495" s="159"/>
      <c r="AB495" s="159"/>
      <c r="AC495" s="159"/>
      <c r="AD495" s="159"/>
      <c r="AE495" s="159"/>
      <c r="AF495" s="159"/>
      <c r="AG495" s="159"/>
    </row>
    <row r="496" spans="1:33" ht="13.5">
      <c r="A496" s="177"/>
      <c r="B496" s="178"/>
      <c r="C496" s="179"/>
      <c r="D496" s="159"/>
      <c r="E496" s="159"/>
      <c r="F496" s="159"/>
      <c r="G496" s="179"/>
      <c r="H496" s="159"/>
      <c r="I496" s="159"/>
      <c r="J496" s="182"/>
      <c r="K496" s="182"/>
      <c r="L496" s="159"/>
      <c r="M496" s="159"/>
      <c r="N496" s="159"/>
      <c r="O496" s="159"/>
      <c r="P496" s="159"/>
      <c r="Q496" s="179"/>
      <c r="R496" s="159"/>
      <c r="S496" s="159"/>
      <c r="T496" s="159"/>
      <c r="U496" s="159"/>
      <c r="V496" s="159"/>
      <c r="W496" s="159"/>
      <c r="X496" s="159"/>
      <c r="Y496" s="159"/>
      <c r="Z496" s="159"/>
      <c r="AA496" s="159"/>
      <c r="AB496" s="159"/>
      <c r="AC496" s="159"/>
      <c r="AD496" s="159"/>
      <c r="AE496" s="159"/>
      <c r="AF496" s="159"/>
      <c r="AG496" s="159"/>
    </row>
    <row r="497" spans="1:33" ht="13.5">
      <c r="A497" s="177"/>
      <c r="B497" s="178"/>
      <c r="C497" s="179"/>
      <c r="D497" s="159"/>
      <c r="E497" s="159"/>
      <c r="F497" s="159"/>
      <c r="G497" s="179"/>
      <c r="H497" s="159"/>
      <c r="I497" s="159"/>
      <c r="J497" s="182"/>
      <c r="K497" s="182"/>
      <c r="L497" s="159"/>
      <c r="M497" s="159"/>
      <c r="N497" s="159"/>
      <c r="O497" s="159"/>
      <c r="P497" s="159"/>
      <c r="Q497" s="179"/>
      <c r="R497" s="159"/>
      <c r="S497" s="159"/>
      <c r="T497" s="159"/>
      <c r="U497" s="159"/>
      <c r="V497" s="159"/>
      <c r="W497" s="159"/>
      <c r="X497" s="159"/>
      <c r="Y497" s="159"/>
      <c r="Z497" s="159"/>
      <c r="AA497" s="159"/>
      <c r="AB497" s="159"/>
      <c r="AC497" s="159"/>
      <c r="AD497" s="159"/>
      <c r="AE497" s="159"/>
      <c r="AF497" s="159"/>
      <c r="AG497" s="159"/>
    </row>
    <row r="498" spans="1:33" ht="13.5">
      <c r="A498" s="177"/>
      <c r="B498" s="178"/>
      <c r="C498" s="179"/>
      <c r="D498" s="159"/>
      <c r="E498" s="159"/>
      <c r="F498" s="159"/>
      <c r="G498" s="179"/>
      <c r="H498" s="159"/>
      <c r="I498" s="159"/>
      <c r="J498" s="182"/>
      <c r="K498" s="182"/>
      <c r="L498" s="159"/>
      <c r="M498" s="159"/>
      <c r="N498" s="159"/>
      <c r="O498" s="159"/>
      <c r="P498" s="159"/>
      <c r="Q498" s="179"/>
      <c r="R498" s="159"/>
      <c r="S498" s="159"/>
      <c r="T498" s="159"/>
      <c r="U498" s="159"/>
      <c r="V498" s="159"/>
      <c r="W498" s="159"/>
      <c r="X498" s="159"/>
      <c r="Y498" s="159"/>
      <c r="Z498" s="159"/>
      <c r="AA498" s="159"/>
      <c r="AB498" s="159"/>
      <c r="AC498" s="159"/>
      <c r="AD498" s="159"/>
      <c r="AE498" s="159"/>
      <c r="AF498" s="159"/>
      <c r="AG498" s="159"/>
    </row>
    <row r="499" spans="1:33" ht="13.5">
      <c r="A499" s="177"/>
      <c r="B499" s="178"/>
      <c r="C499" s="179"/>
      <c r="D499" s="159"/>
      <c r="E499" s="159"/>
      <c r="F499" s="159"/>
      <c r="G499" s="179"/>
      <c r="H499" s="159"/>
      <c r="I499" s="159"/>
      <c r="J499" s="182"/>
      <c r="K499" s="182"/>
      <c r="L499" s="159"/>
      <c r="M499" s="159"/>
      <c r="N499" s="159"/>
      <c r="O499" s="159"/>
      <c r="P499" s="159"/>
      <c r="Q499" s="179"/>
      <c r="R499" s="159"/>
      <c r="S499" s="159"/>
      <c r="T499" s="159"/>
      <c r="U499" s="159"/>
      <c r="V499" s="159"/>
      <c r="W499" s="159"/>
      <c r="X499" s="159"/>
      <c r="Y499" s="159"/>
      <c r="Z499" s="159"/>
      <c r="AA499" s="159"/>
      <c r="AB499" s="159"/>
      <c r="AC499" s="159"/>
      <c r="AD499" s="159"/>
      <c r="AE499" s="159"/>
      <c r="AF499" s="159"/>
      <c r="AG499" s="159"/>
    </row>
    <row r="500" spans="1:33" ht="13.5">
      <c r="A500" s="177"/>
      <c r="B500" s="178"/>
      <c r="C500" s="179"/>
      <c r="D500" s="159"/>
      <c r="E500" s="159"/>
      <c r="F500" s="159"/>
      <c r="G500" s="179"/>
      <c r="H500" s="159"/>
      <c r="I500" s="159"/>
      <c r="J500" s="182"/>
      <c r="K500" s="182"/>
      <c r="L500" s="159"/>
      <c r="M500" s="159"/>
      <c r="N500" s="159"/>
      <c r="O500" s="159"/>
      <c r="P500" s="159"/>
      <c r="Q500" s="179"/>
      <c r="R500" s="159"/>
      <c r="S500" s="159"/>
      <c r="T500" s="159"/>
      <c r="U500" s="159"/>
      <c r="V500" s="159"/>
      <c r="W500" s="159"/>
      <c r="X500" s="159"/>
      <c r="Y500" s="159"/>
      <c r="Z500" s="159"/>
      <c r="AA500" s="159"/>
      <c r="AB500" s="159"/>
      <c r="AC500" s="159"/>
      <c r="AD500" s="159"/>
      <c r="AE500" s="159"/>
      <c r="AF500" s="159"/>
      <c r="AG500" s="159"/>
    </row>
    <row r="501" spans="1:33" ht="13.5">
      <c r="A501" s="177"/>
      <c r="B501" s="178"/>
      <c r="C501" s="179"/>
      <c r="D501" s="159"/>
      <c r="E501" s="159"/>
      <c r="F501" s="159"/>
      <c r="G501" s="179"/>
      <c r="H501" s="159"/>
      <c r="I501" s="159"/>
      <c r="J501" s="182"/>
      <c r="K501" s="182"/>
      <c r="L501" s="159"/>
      <c r="M501" s="159"/>
      <c r="N501" s="159"/>
      <c r="O501" s="159"/>
      <c r="P501" s="159"/>
      <c r="Q501" s="179"/>
      <c r="R501" s="159"/>
      <c r="S501" s="159"/>
      <c r="T501" s="159"/>
      <c r="U501" s="159"/>
      <c r="V501" s="159"/>
      <c r="W501" s="159"/>
      <c r="X501" s="159"/>
      <c r="Y501" s="159"/>
      <c r="Z501" s="159"/>
      <c r="AA501" s="159"/>
      <c r="AB501" s="159"/>
      <c r="AC501" s="159"/>
      <c r="AD501" s="159"/>
      <c r="AE501" s="159"/>
      <c r="AF501" s="159"/>
      <c r="AG501" s="159"/>
    </row>
    <row r="502" spans="1:33" ht="13.5">
      <c r="A502" s="177"/>
      <c r="B502" s="178"/>
      <c r="C502" s="179"/>
      <c r="D502" s="159"/>
      <c r="E502" s="159"/>
      <c r="F502" s="159"/>
      <c r="G502" s="179"/>
      <c r="H502" s="159"/>
      <c r="I502" s="159"/>
      <c r="J502" s="182"/>
      <c r="K502" s="182"/>
      <c r="L502" s="159"/>
      <c r="M502" s="159"/>
      <c r="N502" s="159"/>
      <c r="O502" s="159"/>
      <c r="P502" s="159"/>
      <c r="Q502" s="179"/>
      <c r="R502" s="159"/>
      <c r="S502" s="159"/>
      <c r="T502" s="159"/>
      <c r="U502" s="159"/>
      <c r="V502" s="159"/>
      <c r="W502" s="159"/>
      <c r="X502" s="159"/>
      <c r="Y502" s="159"/>
      <c r="Z502" s="159"/>
      <c r="AA502" s="159"/>
      <c r="AB502" s="159"/>
      <c r="AC502" s="159"/>
      <c r="AD502" s="159"/>
      <c r="AE502" s="159"/>
      <c r="AF502" s="159"/>
      <c r="AG502" s="159"/>
    </row>
    <row r="503" spans="1:33" ht="13.5">
      <c r="A503" s="177"/>
      <c r="B503" s="178"/>
      <c r="C503" s="179"/>
      <c r="D503" s="159"/>
      <c r="E503" s="159"/>
      <c r="F503" s="159"/>
      <c r="G503" s="179"/>
      <c r="H503" s="159"/>
      <c r="I503" s="159"/>
      <c r="J503" s="182"/>
      <c r="K503" s="182"/>
      <c r="L503" s="159"/>
      <c r="M503" s="159"/>
      <c r="N503" s="159"/>
      <c r="O503" s="159"/>
      <c r="P503" s="159"/>
      <c r="Q503" s="179"/>
      <c r="R503" s="159"/>
      <c r="S503" s="159"/>
      <c r="T503" s="159"/>
      <c r="U503" s="159"/>
      <c r="V503" s="159"/>
      <c r="W503" s="159"/>
      <c r="X503" s="159"/>
      <c r="Y503" s="159"/>
      <c r="Z503" s="159"/>
      <c r="AA503" s="159"/>
      <c r="AB503" s="159"/>
      <c r="AC503" s="159"/>
      <c r="AD503" s="159"/>
      <c r="AE503" s="159"/>
      <c r="AF503" s="159"/>
      <c r="AG503" s="159"/>
    </row>
    <row r="504" spans="1:33" ht="13.5">
      <c r="A504" s="177"/>
      <c r="B504" s="178"/>
      <c r="C504" s="179"/>
      <c r="D504" s="159"/>
      <c r="E504" s="159"/>
      <c r="F504" s="159"/>
      <c r="G504" s="179"/>
      <c r="H504" s="159"/>
      <c r="I504" s="159"/>
      <c r="J504" s="182"/>
      <c r="K504" s="182"/>
      <c r="L504" s="159"/>
      <c r="M504" s="159"/>
      <c r="N504" s="159"/>
      <c r="O504" s="159"/>
      <c r="P504" s="159"/>
      <c r="Q504" s="179"/>
      <c r="R504" s="159"/>
      <c r="S504" s="159"/>
      <c r="T504" s="159"/>
      <c r="U504" s="159"/>
      <c r="V504" s="159"/>
      <c r="W504" s="159"/>
      <c r="X504" s="159"/>
      <c r="Y504" s="159"/>
      <c r="Z504" s="159"/>
      <c r="AA504" s="159"/>
      <c r="AB504" s="159"/>
      <c r="AC504" s="159"/>
      <c r="AD504" s="159"/>
      <c r="AE504" s="159"/>
      <c r="AF504" s="159"/>
      <c r="AG504" s="159"/>
    </row>
    <row r="505" spans="1:33" ht="13.5">
      <c r="A505" s="177"/>
      <c r="B505" s="178"/>
      <c r="C505" s="179"/>
      <c r="D505" s="159"/>
      <c r="E505" s="159"/>
      <c r="F505" s="159"/>
      <c r="G505" s="179"/>
      <c r="H505" s="159"/>
      <c r="I505" s="159"/>
      <c r="J505" s="182"/>
      <c r="K505" s="182"/>
      <c r="L505" s="159"/>
      <c r="M505" s="159"/>
      <c r="N505" s="159"/>
      <c r="O505" s="159"/>
      <c r="P505" s="159"/>
      <c r="Q505" s="179"/>
      <c r="R505" s="159"/>
      <c r="S505" s="159"/>
      <c r="T505" s="159"/>
      <c r="U505" s="159"/>
      <c r="V505" s="159"/>
      <c r="W505" s="159"/>
      <c r="X505" s="159"/>
      <c r="Y505" s="159"/>
      <c r="Z505" s="159"/>
      <c r="AA505" s="159"/>
      <c r="AB505" s="159"/>
      <c r="AC505" s="159"/>
      <c r="AD505" s="159"/>
      <c r="AE505" s="159"/>
      <c r="AF505" s="159"/>
      <c r="AG505" s="159"/>
    </row>
    <row r="506" spans="1:33" ht="13.5">
      <c r="A506" s="177"/>
      <c r="B506" s="178"/>
      <c r="C506" s="179"/>
      <c r="D506" s="159"/>
      <c r="E506" s="159"/>
      <c r="F506" s="159"/>
      <c r="G506" s="179"/>
      <c r="H506" s="159"/>
      <c r="I506" s="159"/>
      <c r="J506" s="182"/>
      <c r="K506" s="182"/>
      <c r="L506" s="159"/>
      <c r="M506" s="159"/>
      <c r="N506" s="159"/>
      <c r="O506" s="159"/>
      <c r="P506" s="159"/>
      <c r="Q506" s="179"/>
      <c r="R506" s="159"/>
      <c r="S506" s="159"/>
      <c r="T506" s="159"/>
      <c r="U506" s="159"/>
      <c r="V506" s="159"/>
      <c r="W506" s="159"/>
      <c r="X506" s="159"/>
      <c r="Y506" s="159"/>
      <c r="Z506" s="159"/>
      <c r="AA506" s="159"/>
      <c r="AB506" s="159"/>
      <c r="AC506" s="159"/>
      <c r="AD506" s="159"/>
      <c r="AE506" s="159"/>
      <c r="AF506" s="159"/>
      <c r="AG506" s="159"/>
    </row>
    <row r="507" spans="1:33" ht="13.5">
      <c r="A507" s="177"/>
      <c r="B507" s="178"/>
      <c r="C507" s="179"/>
      <c r="D507" s="159"/>
      <c r="E507" s="159"/>
      <c r="F507" s="159"/>
      <c r="G507" s="179"/>
      <c r="H507" s="159"/>
      <c r="I507" s="159"/>
      <c r="J507" s="182"/>
      <c r="K507" s="182"/>
      <c r="L507" s="159"/>
      <c r="M507" s="159"/>
      <c r="N507" s="159"/>
      <c r="O507" s="159"/>
      <c r="P507" s="159"/>
      <c r="Q507" s="179"/>
      <c r="R507" s="159"/>
      <c r="S507" s="159"/>
      <c r="T507" s="159"/>
      <c r="U507" s="159"/>
      <c r="V507" s="159"/>
      <c r="W507" s="159"/>
      <c r="X507" s="159"/>
      <c r="Y507" s="159"/>
      <c r="Z507" s="159"/>
      <c r="AA507" s="159"/>
      <c r="AB507" s="159"/>
      <c r="AC507" s="159"/>
      <c r="AD507" s="159"/>
      <c r="AE507" s="159"/>
      <c r="AF507" s="159"/>
      <c r="AG507" s="159"/>
    </row>
    <row r="508" spans="1:33" ht="13.5">
      <c r="A508" s="177"/>
      <c r="B508" s="178"/>
      <c r="C508" s="179"/>
      <c r="D508" s="159"/>
      <c r="E508" s="159"/>
      <c r="F508" s="159"/>
      <c r="G508" s="179"/>
      <c r="H508" s="159"/>
      <c r="I508" s="159"/>
      <c r="J508" s="182"/>
      <c r="K508" s="182"/>
      <c r="L508" s="159"/>
      <c r="M508" s="159"/>
      <c r="N508" s="159"/>
      <c r="O508" s="159"/>
      <c r="P508" s="159"/>
      <c r="Q508" s="179"/>
      <c r="R508" s="159"/>
      <c r="S508" s="159"/>
      <c r="T508" s="159"/>
      <c r="U508" s="159"/>
      <c r="V508" s="159"/>
      <c r="W508" s="159"/>
      <c r="X508" s="159"/>
      <c r="Y508" s="159"/>
      <c r="Z508" s="159"/>
      <c r="AA508" s="159"/>
      <c r="AB508" s="159"/>
      <c r="AC508" s="159"/>
      <c r="AD508" s="159"/>
      <c r="AE508" s="159"/>
      <c r="AF508" s="159"/>
      <c r="AG508" s="159"/>
    </row>
    <row r="509" spans="1:33" ht="13.5">
      <c r="A509" s="177"/>
      <c r="B509" s="178"/>
      <c r="C509" s="179"/>
      <c r="D509" s="159"/>
      <c r="E509" s="159"/>
      <c r="F509" s="159"/>
      <c r="G509" s="179"/>
      <c r="H509" s="159"/>
      <c r="I509" s="159"/>
      <c r="J509" s="182"/>
      <c r="K509" s="182"/>
      <c r="L509" s="159"/>
      <c r="M509" s="159"/>
      <c r="N509" s="159"/>
      <c r="O509" s="159"/>
      <c r="P509" s="159"/>
      <c r="Q509" s="179"/>
      <c r="R509" s="159"/>
      <c r="S509" s="159"/>
      <c r="T509" s="159"/>
      <c r="U509" s="159"/>
      <c r="V509" s="159"/>
      <c r="W509" s="159"/>
      <c r="X509" s="159"/>
      <c r="Y509" s="159"/>
      <c r="Z509" s="159"/>
      <c r="AA509" s="159"/>
      <c r="AB509" s="159"/>
      <c r="AC509" s="159"/>
      <c r="AD509" s="159"/>
      <c r="AE509" s="159"/>
      <c r="AF509" s="159"/>
      <c r="AG509" s="159"/>
    </row>
    <row r="510" spans="1:33" ht="13.5">
      <c r="A510" s="177"/>
      <c r="B510" s="178"/>
      <c r="C510" s="179"/>
      <c r="D510" s="159"/>
      <c r="E510" s="159"/>
      <c r="F510" s="159"/>
      <c r="G510" s="179"/>
      <c r="H510" s="159"/>
      <c r="I510" s="159"/>
      <c r="J510" s="182"/>
      <c r="K510" s="182"/>
      <c r="L510" s="159"/>
      <c r="M510" s="159"/>
      <c r="N510" s="159"/>
      <c r="O510" s="159"/>
      <c r="P510" s="159"/>
      <c r="Q510" s="179"/>
      <c r="R510" s="159"/>
      <c r="S510" s="159"/>
      <c r="T510" s="159"/>
      <c r="U510" s="159"/>
      <c r="V510" s="159"/>
      <c r="W510" s="159"/>
      <c r="X510" s="159"/>
      <c r="Y510" s="159"/>
      <c r="Z510" s="159"/>
      <c r="AA510" s="159"/>
      <c r="AB510" s="159"/>
      <c r="AC510" s="159"/>
      <c r="AD510" s="159"/>
      <c r="AE510" s="159"/>
      <c r="AF510" s="159"/>
      <c r="AG510" s="159"/>
    </row>
    <row r="511" spans="1:33" ht="13.5">
      <c r="A511" s="177"/>
      <c r="B511" s="178"/>
      <c r="C511" s="179"/>
      <c r="D511" s="159"/>
      <c r="E511" s="159"/>
      <c r="F511" s="159"/>
      <c r="G511" s="179"/>
      <c r="H511" s="159"/>
      <c r="I511" s="159"/>
      <c r="J511" s="182"/>
      <c r="K511" s="182"/>
      <c r="L511" s="159"/>
      <c r="M511" s="159"/>
      <c r="N511" s="159"/>
      <c r="O511" s="159"/>
      <c r="P511" s="159"/>
      <c r="Q511" s="179"/>
      <c r="R511" s="159"/>
      <c r="S511" s="159"/>
      <c r="T511" s="159"/>
      <c r="U511" s="159"/>
      <c r="V511" s="159"/>
      <c r="W511" s="159"/>
      <c r="X511" s="159"/>
      <c r="Y511" s="159"/>
      <c r="Z511" s="159"/>
      <c r="AA511" s="159"/>
      <c r="AB511" s="159"/>
      <c r="AC511" s="159"/>
      <c r="AD511" s="159"/>
      <c r="AE511" s="159"/>
      <c r="AF511" s="159"/>
      <c r="AG511" s="159"/>
    </row>
    <row r="512" spans="1:33" ht="13.5">
      <c r="A512" s="177"/>
      <c r="B512" s="178"/>
      <c r="C512" s="179"/>
      <c r="D512" s="159"/>
      <c r="E512" s="159"/>
      <c r="F512" s="159"/>
      <c r="G512" s="179"/>
      <c r="H512" s="159"/>
      <c r="I512" s="159"/>
      <c r="J512" s="182"/>
      <c r="K512" s="182"/>
      <c r="L512" s="159"/>
      <c r="M512" s="159"/>
      <c r="N512" s="159"/>
      <c r="O512" s="159"/>
      <c r="P512" s="159"/>
      <c r="Q512" s="179"/>
      <c r="R512" s="159"/>
      <c r="S512" s="159"/>
      <c r="T512" s="159"/>
      <c r="U512" s="159"/>
      <c r="V512" s="159"/>
      <c r="W512" s="159"/>
      <c r="X512" s="159"/>
      <c r="Y512" s="159"/>
      <c r="Z512" s="159"/>
      <c r="AA512" s="159"/>
      <c r="AB512" s="159"/>
      <c r="AC512" s="159"/>
      <c r="AD512" s="159"/>
      <c r="AE512" s="159"/>
      <c r="AF512" s="159"/>
      <c r="AG512" s="159"/>
    </row>
    <row r="513" spans="1:33" ht="13.5">
      <c r="A513" s="177"/>
      <c r="B513" s="178"/>
      <c r="C513" s="179"/>
      <c r="D513" s="159"/>
      <c r="E513" s="159"/>
      <c r="F513" s="159"/>
      <c r="G513" s="179"/>
      <c r="H513" s="159"/>
      <c r="I513" s="159"/>
      <c r="J513" s="182"/>
      <c r="K513" s="182"/>
      <c r="L513" s="159"/>
      <c r="M513" s="159"/>
      <c r="N513" s="159"/>
      <c r="O513" s="159"/>
      <c r="P513" s="159"/>
      <c r="Q513" s="179"/>
      <c r="R513" s="159"/>
      <c r="S513" s="159"/>
      <c r="T513" s="159"/>
      <c r="U513" s="159"/>
      <c r="V513" s="159"/>
      <c r="W513" s="159"/>
      <c r="X513" s="159"/>
      <c r="Y513" s="159"/>
      <c r="Z513" s="159"/>
      <c r="AA513" s="159"/>
      <c r="AB513" s="159"/>
      <c r="AC513" s="159"/>
      <c r="AD513" s="159"/>
      <c r="AE513" s="159"/>
      <c r="AF513" s="159"/>
      <c r="AG513" s="159"/>
    </row>
    <row r="514" spans="1:33" ht="13.5">
      <c r="A514" s="177"/>
      <c r="B514" s="178"/>
      <c r="C514" s="179"/>
      <c r="D514" s="159"/>
      <c r="E514" s="159"/>
      <c r="F514" s="159"/>
      <c r="G514" s="179"/>
      <c r="H514" s="159"/>
      <c r="I514" s="159"/>
      <c r="J514" s="182"/>
      <c r="K514" s="182"/>
      <c r="L514" s="159"/>
      <c r="M514" s="159"/>
      <c r="N514" s="159"/>
      <c r="O514" s="159"/>
      <c r="P514" s="159"/>
      <c r="Q514" s="179"/>
      <c r="R514" s="159"/>
      <c r="S514" s="159"/>
      <c r="T514" s="159"/>
      <c r="U514" s="159"/>
      <c r="V514" s="159"/>
      <c r="W514" s="159"/>
      <c r="X514" s="159"/>
      <c r="Y514" s="159"/>
      <c r="Z514" s="159"/>
      <c r="AA514" s="159"/>
      <c r="AB514" s="159"/>
      <c r="AC514" s="159"/>
      <c r="AD514" s="159"/>
      <c r="AE514" s="159"/>
      <c r="AF514" s="159"/>
      <c r="AG514" s="159"/>
    </row>
    <row r="515" spans="1:33" ht="13.5">
      <c r="A515" s="177"/>
      <c r="B515" s="178"/>
      <c r="C515" s="179"/>
      <c r="D515" s="159"/>
      <c r="E515" s="159"/>
      <c r="F515" s="159"/>
      <c r="G515" s="179"/>
      <c r="H515" s="159"/>
      <c r="I515" s="159"/>
      <c r="J515" s="182"/>
      <c r="K515" s="182"/>
      <c r="L515" s="159"/>
      <c r="M515" s="159"/>
      <c r="N515" s="159"/>
      <c r="O515" s="159"/>
      <c r="P515" s="159"/>
      <c r="Q515" s="179"/>
      <c r="R515" s="159"/>
      <c r="S515" s="159"/>
      <c r="T515" s="159"/>
      <c r="U515" s="159"/>
      <c r="V515" s="159"/>
      <c r="W515" s="159"/>
      <c r="X515" s="159"/>
      <c r="Y515" s="159"/>
      <c r="Z515" s="159"/>
      <c r="AA515" s="159"/>
      <c r="AB515" s="159"/>
      <c r="AC515" s="159"/>
      <c r="AD515" s="159"/>
      <c r="AE515" s="159"/>
      <c r="AF515" s="159"/>
      <c r="AG515" s="159"/>
    </row>
    <row r="516" spans="1:33" ht="13.5">
      <c r="A516" s="177"/>
      <c r="B516" s="178"/>
      <c r="C516" s="179"/>
      <c r="D516" s="159"/>
      <c r="E516" s="159"/>
      <c r="F516" s="159"/>
      <c r="G516" s="179"/>
      <c r="H516" s="159"/>
      <c r="I516" s="159"/>
      <c r="J516" s="182"/>
      <c r="K516" s="182"/>
      <c r="L516" s="159"/>
      <c r="M516" s="159"/>
      <c r="N516" s="159"/>
      <c r="O516" s="159"/>
      <c r="P516" s="159"/>
      <c r="Q516" s="179"/>
      <c r="R516" s="159"/>
      <c r="S516" s="159"/>
      <c r="T516" s="159"/>
      <c r="U516" s="159"/>
      <c r="V516" s="159"/>
      <c r="W516" s="159"/>
      <c r="X516" s="159"/>
      <c r="Y516" s="159"/>
      <c r="Z516" s="159"/>
      <c r="AA516" s="159"/>
      <c r="AB516" s="159"/>
      <c r="AC516" s="159"/>
      <c r="AD516" s="159"/>
      <c r="AE516" s="159"/>
      <c r="AF516" s="159"/>
      <c r="AG516" s="159"/>
    </row>
    <row r="517" spans="1:33" ht="13.5">
      <c r="A517" s="177"/>
      <c r="B517" s="178"/>
      <c r="C517" s="179"/>
      <c r="D517" s="159"/>
      <c r="E517" s="159"/>
      <c r="F517" s="159"/>
      <c r="G517" s="179"/>
      <c r="H517" s="159"/>
      <c r="I517" s="159"/>
      <c r="J517" s="182"/>
      <c r="K517" s="182"/>
      <c r="L517" s="159"/>
      <c r="M517" s="159"/>
      <c r="N517" s="159"/>
      <c r="O517" s="159"/>
      <c r="P517" s="159"/>
      <c r="Q517" s="179"/>
      <c r="R517" s="159"/>
      <c r="S517" s="159"/>
      <c r="T517" s="159"/>
      <c r="U517" s="159"/>
      <c r="V517" s="159"/>
      <c r="W517" s="159"/>
      <c r="X517" s="159"/>
      <c r="Y517" s="159"/>
      <c r="Z517" s="159"/>
      <c r="AA517" s="159"/>
      <c r="AB517" s="159"/>
      <c r="AC517" s="159"/>
      <c r="AD517" s="159"/>
      <c r="AE517" s="159"/>
      <c r="AF517" s="159"/>
      <c r="AG517" s="159"/>
    </row>
    <row r="518" spans="1:33" ht="13.5">
      <c r="A518" s="177"/>
      <c r="B518" s="178"/>
      <c r="C518" s="179"/>
      <c r="D518" s="159"/>
      <c r="E518" s="159"/>
      <c r="F518" s="159"/>
      <c r="G518" s="179"/>
      <c r="H518" s="159"/>
      <c r="I518" s="159"/>
      <c r="J518" s="182"/>
      <c r="K518" s="182"/>
      <c r="L518" s="159"/>
      <c r="M518" s="159"/>
      <c r="N518" s="159"/>
      <c r="O518" s="159"/>
      <c r="P518" s="159"/>
      <c r="Q518" s="179"/>
      <c r="R518" s="159"/>
      <c r="S518" s="159"/>
      <c r="T518" s="159"/>
      <c r="U518" s="159"/>
      <c r="V518" s="159"/>
      <c r="W518" s="159"/>
      <c r="X518" s="159"/>
      <c r="Y518" s="159"/>
      <c r="Z518" s="159"/>
      <c r="AA518" s="159"/>
      <c r="AB518" s="159"/>
      <c r="AC518" s="159"/>
      <c r="AD518" s="159"/>
      <c r="AE518" s="159"/>
      <c r="AF518" s="159"/>
      <c r="AG518" s="159"/>
    </row>
    <row r="519" spans="1:33" ht="13.5">
      <c r="A519" s="177"/>
      <c r="B519" s="178"/>
      <c r="C519" s="179"/>
      <c r="D519" s="159"/>
      <c r="E519" s="159"/>
      <c r="F519" s="159"/>
      <c r="G519" s="179"/>
      <c r="H519" s="159"/>
      <c r="I519" s="159"/>
      <c r="J519" s="182"/>
      <c r="K519" s="182"/>
      <c r="L519" s="159"/>
      <c r="M519" s="159"/>
      <c r="N519" s="159"/>
      <c r="O519" s="159"/>
      <c r="P519" s="159"/>
      <c r="Q519" s="179"/>
      <c r="R519" s="159"/>
      <c r="S519" s="159"/>
      <c r="T519" s="159"/>
      <c r="U519" s="159"/>
      <c r="V519" s="159"/>
      <c r="W519" s="159"/>
      <c r="X519" s="159"/>
      <c r="Y519" s="159"/>
      <c r="Z519" s="159"/>
      <c r="AA519" s="159"/>
      <c r="AB519" s="159"/>
      <c r="AC519" s="159"/>
      <c r="AD519" s="159"/>
      <c r="AE519" s="159"/>
      <c r="AF519" s="159"/>
      <c r="AG519" s="159"/>
    </row>
    <row r="520" spans="1:33" ht="13.5">
      <c r="A520" s="177"/>
      <c r="B520" s="178"/>
      <c r="C520" s="179"/>
      <c r="D520" s="159"/>
      <c r="E520" s="159"/>
      <c r="F520" s="159"/>
      <c r="G520" s="179"/>
      <c r="H520" s="159"/>
      <c r="I520" s="159"/>
      <c r="J520" s="182"/>
      <c r="K520" s="182"/>
      <c r="L520" s="159"/>
      <c r="M520" s="159"/>
      <c r="N520" s="159"/>
      <c r="O520" s="159"/>
      <c r="P520" s="159"/>
      <c r="Q520" s="179"/>
      <c r="R520" s="159"/>
      <c r="S520" s="159"/>
      <c r="T520" s="159"/>
      <c r="U520" s="159"/>
      <c r="V520" s="159"/>
      <c r="W520" s="159"/>
      <c r="X520" s="159"/>
      <c r="Y520" s="159"/>
      <c r="Z520" s="159"/>
      <c r="AA520" s="159"/>
      <c r="AB520" s="159"/>
      <c r="AC520" s="159"/>
      <c r="AD520" s="159"/>
      <c r="AE520" s="159"/>
      <c r="AF520" s="159"/>
      <c r="AG520" s="159"/>
    </row>
    <row r="521" spans="1:33" ht="13.5">
      <c r="A521" s="177"/>
      <c r="B521" s="178"/>
      <c r="C521" s="179"/>
      <c r="D521" s="159"/>
      <c r="E521" s="159"/>
      <c r="F521" s="159"/>
      <c r="G521" s="179"/>
      <c r="H521" s="159"/>
      <c r="I521" s="159"/>
      <c r="J521" s="182"/>
      <c r="K521" s="182"/>
      <c r="L521" s="159"/>
      <c r="M521" s="159"/>
      <c r="N521" s="159"/>
      <c r="O521" s="159"/>
      <c r="P521" s="159"/>
      <c r="Q521" s="179"/>
      <c r="R521" s="159"/>
      <c r="S521" s="159"/>
      <c r="T521" s="159"/>
      <c r="U521" s="159"/>
      <c r="V521" s="159"/>
      <c r="W521" s="159"/>
      <c r="X521" s="159"/>
      <c r="Y521" s="159"/>
      <c r="Z521" s="159"/>
      <c r="AA521" s="159"/>
      <c r="AB521" s="159"/>
      <c r="AC521" s="159"/>
      <c r="AD521" s="159"/>
      <c r="AE521" s="159"/>
      <c r="AF521" s="159"/>
      <c r="AG521" s="159"/>
    </row>
    <row r="522" spans="1:33" ht="13.5">
      <c r="A522" s="177"/>
      <c r="B522" s="178"/>
      <c r="C522" s="179"/>
      <c r="D522" s="159"/>
      <c r="E522" s="159"/>
      <c r="F522" s="159"/>
      <c r="G522" s="179"/>
      <c r="H522" s="159"/>
      <c r="I522" s="159"/>
      <c r="J522" s="182"/>
      <c r="K522" s="182"/>
      <c r="L522" s="159"/>
      <c r="M522" s="159"/>
      <c r="N522" s="159"/>
      <c r="O522" s="159"/>
      <c r="P522" s="159"/>
      <c r="Q522" s="179"/>
      <c r="R522" s="159"/>
      <c r="S522" s="159"/>
      <c r="T522" s="159"/>
      <c r="U522" s="159"/>
      <c r="V522" s="159"/>
      <c r="W522" s="159"/>
      <c r="X522" s="159"/>
      <c r="Y522" s="159"/>
      <c r="Z522" s="159"/>
      <c r="AA522" s="159"/>
      <c r="AB522" s="159"/>
      <c r="AC522" s="159"/>
      <c r="AD522" s="159"/>
      <c r="AE522" s="159"/>
      <c r="AF522" s="159"/>
      <c r="AG522" s="159"/>
    </row>
    <row r="523" spans="1:33" ht="13.5">
      <c r="A523" s="177"/>
      <c r="B523" s="178"/>
      <c r="C523" s="179"/>
      <c r="D523" s="159"/>
      <c r="E523" s="159"/>
      <c r="F523" s="159"/>
      <c r="G523" s="179"/>
      <c r="H523" s="159"/>
      <c r="I523" s="159"/>
      <c r="J523" s="182"/>
      <c r="K523" s="182"/>
      <c r="L523" s="159"/>
      <c r="M523" s="159"/>
      <c r="N523" s="159"/>
      <c r="O523" s="159"/>
      <c r="P523" s="159"/>
      <c r="Q523" s="179"/>
      <c r="R523" s="159"/>
      <c r="S523" s="159"/>
      <c r="T523" s="159"/>
      <c r="U523" s="159"/>
      <c r="V523" s="159"/>
      <c r="W523" s="159"/>
      <c r="X523" s="159"/>
      <c r="Y523" s="159"/>
      <c r="Z523" s="159"/>
      <c r="AA523" s="159"/>
      <c r="AB523" s="159"/>
      <c r="AC523" s="159"/>
      <c r="AD523" s="159"/>
      <c r="AE523" s="159"/>
      <c r="AF523" s="159"/>
      <c r="AG523" s="159"/>
    </row>
    <row r="524" spans="1:33" ht="13.5">
      <c r="A524" s="177"/>
      <c r="B524" s="178"/>
      <c r="C524" s="179"/>
      <c r="D524" s="159"/>
      <c r="E524" s="159"/>
      <c r="F524" s="159"/>
      <c r="G524" s="179"/>
      <c r="H524" s="159"/>
      <c r="I524" s="159"/>
      <c r="J524" s="182"/>
      <c r="K524" s="182"/>
      <c r="L524" s="159"/>
      <c r="M524" s="159"/>
      <c r="N524" s="159"/>
      <c r="O524" s="159"/>
      <c r="P524" s="159"/>
      <c r="Q524" s="179"/>
      <c r="R524" s="159"/>
      <c r="S524" s="159"/>
      <c r="T524" s="159"/>
      <c r="U524" s="159"/>
      <c r="V524" s="159"/>
      <c r="W524" s="159"/>
      <c r="X524" s="159"/>
      <c r="Y524" s="159"/>
      <c r="Z524" s="159"/>
      <c r="AA524" s="159"/>
      <c r="AB524" s="159"/>
      <c r="AC524" s="159"/>
      <c r="AD524" s="159"/>
      <c r="AE524" s="159"/>
      <c r="AF524" s="159"/>
      <c r="AG524" s="159"/>
    </row>
    <row r="525" spans="1:33" ht="13.5">
      <c r="A525" s="177"/>
      <c r="B525" s="178"/>
      <c r="C525" s="179"/>
      <c r="D525" s="159"/>
      <c r="E525" s="159"/>
      <c r="F525" s="159"/>
      <c r="G525" s="179"/>
      <c r="H525" s="159"/>
      <c r="I525" s="159"/>
      <c r="J525" s="182"/>
      <c r="K525" s="182"/>
      <c r="L525" s="159"/>
      <c r="M525" s="159"/>
      <c r="N525" s="159"/>
      <c r="O525" s="159"/>
      <c r="P525" s="159"/>
      <c r="Q525" s="179"/>
      <c r="R525" s="159"/>
      <c r="S525" s="159"/>
      <c r="T525" s="159"/>
      <c r="U525" s="159"/>
      <c r="V525" s="159"/>
      <c r="W525" s="159"/>
      <c r="X525" s="159"/>
      <c r="Y525" s="159"/>
      <c r="Z525" s="159"/>
      <c r="AA525" s="159"/>
      <c r="AB525" s="159"/>
      <c r="AC525" s="159"/>
      <c r="AD525" s="159"/>
      <c r="AE525" s="159"/>
      <c r="AF525" s="159"/>
      <c r="AG525" s="159"/>
    </row>
    <row r="526" spans="1:33" ht="13.5">
      <c r="A526" s="177"/>
      <c r="B526" s="178"/>
      <c r="C526" s="179"/>
      <c r="D526" s="159"/>
      <c r="E526" s="159"/>
      <c r="F526" s="159"/>
      <c r="G526" s="179"/>
      <c r="H526" s="159"/>
      <c r="I526" s="159"/>
      <c r="J526" s="182"/>
      <c r="K526" s="182"/>
      <c r="L526" s="159"/>
      <c r="M526" s="159"/>
      <c r="N526" s="159"/>
      <c r="O526" s="159"/>
      <c r="P526" s="159"/>
      <c r="Q526" s="179"/>
      <c r="R526" s="159"/>
      <c r="S526" s="159"/>
      <c r="T526" s="159"/>
      <c r="U526" s="159"/>
      <c r="V526" s="159"/>
      <c r="W526" s="159"/>
      <c r="X526" s="159"/>
      <c r="Y526" s="159"/>
      <c r="Z526" s="159"/>
      <c r="AA526" s="159"/>
      <c r="AB526" s="159"/>
      <c r="AC526" s="159"/>
      <c r="AD526" s="159"/>
      <c r="AE526" s="159"/>
      <c r="AF526" s="159"/>
      <c r="AG526" s="159"/>
    </row>
    <row r="527" spans="1:33" ht="13.5">
      <c r="A527" s="177"/>
      <c r="B527" s="178"/>
      <c r="C527" s="179"/>
      <c r="D527" s="159"/>
      <c r="E527" s="159"/>
      <c r="F527" s="159"/>
      <c r="G527" s="179"/>
      <c r="H527" s="159"/>
      <c r="I527" s="159"/>
      <c r="J527" s="182"/>
      <c r="K527" s="182"/>
      <c r="L527" s="159"/>
      <c r="M527" s="159"/>
      <c r="N527" s="159"/>
      <c r="O527" s="159"/>
      <c r="P527" s="159"/>
      <c r="Q527" s="179"/>
      <c r="R527" s="159"/>
      <c r="S527" s="159"/>
      <c r="T527" s="159"/>
      <c r="U527" s="159"/>
      <c r="V527" s="159"/>
      <c r="W527" s="159"/>
      <c r="X527" s="159"/>
      <c r="Y527" s="159"/>
      <c r="Z527" s="159"/>
      <c r="AA527" s="159"/>
      <c r="AB527" s="159"/>
      <c r="AC527" s="159"/>
      <c r="AD527" s="159"/>
      <c r="AE527" s="159"/>
      <c r="AF527" s="159"/>
      <c r="AG527" s="159"/>
    </row>
    <row r="528" spans="1:33" ht="13.5">
      <c r="A528" s="177"/>
      <c r="B528" s="178"/>
      <c r="C528" s="179"/>
      <c r="D528" s="159"/>
      <c r="E528" s="159"/>
      <c r="F528" s="159"/>
      <c r="G528" s="179"/>
      <c r="H528" s="159"/>
      <c r="I528" s="159"/>
      <c r="J528" s="182"/>
      <c r="K528" s="182"/>
      <c r="L528" s="159"/>
      <c r="M528" s="159"/>
      <c r="N528" s="159"/>
      <c r="O528" s="159"/>
      <c r="P528" s="159"/>
      <c r="Q528" s="179"/>
      <c r="R528" s="159"/>
      <c r="S528" s="159"/>
      <c r="T528" s="159"/>
      <c r="U528" s="159"/>
      <c r="V528" s="159"/>
      <c r="W528" s="159"/>
      <c r="X528" s="159"/>
      <c r="Y528" s="159"/>
      <c r="Z528" s="159"/>
      <c r="AA528" s="159"/>
      <c r="AB528" s="159"/>
      <c r="AC528" s="159"/>
      <c r="AD528" s="159"/>
      <c r="AE528" s="159"/>
      <c r="AF528" s="159"/>
      <c r="AG528" s="159"/>
    </row>
    <row r="529" spans="1:33" ht="13.5">
      <c r="A529" s="177"/>
      <c r="B529" s="178"/>
      <c r="C529" s="179"/>
      <c r="D529" s="159"/>
      <c r="E529" s="159"/>
      <c r="F529" s="159"/>
      <c r="G529" s="179"/>
      <c r="H529" s="159"/>
      <c r="I529" s="159"/>
      <c r="J529" s="182"/>
      <c r="K529" s="182"/>
      <c r="L529" s="159"/>
      <c r="M529" s="159"/>
      <c r="N529" s="159"/>
      <c r="O529" s="159"/>
      <c r="P529" s="159"/>
      <c r="Q529" s="179"/>
      <c r="R529" s="159"/>
      <c r="S529" s="159"/>
      <c r="T529" s="159"/>
      <c r="U529" s="159"/>
      <c r="V529" s="159"/>
      <c r="W529" s="159"/>
      <c r="X529" s="159"/>
      <c r="Y529" s="159"/>
      <c r="Z529" s="159"/>
      <c r="AA529" s="159"/>
      <c r="AB529" s="159"/>
      <c r="AC529" s="159"/>
      <c r="AD529" s="159"/>
      <c r="AE529" s="159"/>
      <c r="AF529" s="159"/>
      <c r="AG529" s="159"/>
    </row>
    <row r="530" spans="1:33" ht="13.5">
      <c r="A530" s="177"/>
      <c r="B530" s="178"/>
      <c r="C530" s="179"/>
      <c r="D530" s="159"/>
      <c r="E530" s="159"/>
      <c r="F530" s="159"/>
      <c r="G530" s="179"/>
      <c r="H530" s="159"/>
      <c r="I530" s="159"/>
      <c r="J530" s="182"/>
      <c r="K530" s="182"/>
      <c r="L530" s="159"/>
      <c r="M530" s="159"/>
      <c r="N530" s="159"/>
      <c r="O530" s="159"/>
      <c r="P530" s="159"/>
      <c r="Q530" s="179"/>
      <c r="R530" s="159"/>
      <c r="S530" s="159"/>
      <c r="T530" s="159"/>
      <c r="U530" s="159"/>
      <c r="V530" s="159"/>
      <c r="W530" s="159"/>
      <c r="X530" s="159"/>
      <c r="Y530" s="159"/>
      <c r="Z530" s="159"/>
      <c r="AA530" s="159"/>
      <c r="AB530" s="159"/>
      <c r="AC530" s="159"/>
      <c r="AD530" s="159"/>
      <c r="AE530" s="159"/>
      <c r="AF530" s="159"/>
      <c r="AG530" s="159"/>
    </row>
    <row r="531" spans="1:33" ht="13.5">
      <c r="A531" s="177"/>
      <c r="B531" s="178"/>
      <c r="C531" s="179"/>
      <c r="D531" s="159"/>
      <c r="E531" s="159"/>
      <c r="F531" s="159"/>
      <c r="G531" s="179"/>
      <c r="H531" s="159"/>
      <c r="I531" s="159"/>
      <c r="J531" s="182"/>
      <c r="K531" s="182"/>
      <c r="L531" s="159"/>
      <c r="M531" s="159"/>
      <c r="N531" s="159"/>
      <c r="O531" s="159"/>
      <c r="P531" s="159"/>
      <c r="Q531" s="179"/>
      <c r="R531" s="159"/>
      <c r="S531" s="159"/>
      <c r="T531" s="159"/>
      <c r="U531" s="159"/>
      <c r="V531" s="159"/>
      <c r="W531" s="159"/>
      <c r="X531" s="159"/>
      <c r="Y531" s="159"/>
      <c r="Z531" s="159"/>
      <c r="AA531" s="159"/>
      <c r="AB531" s="159"/>
      <c r="AC531" s="159"/>
      <c r="AD531" s="159"/>
      <c r="AE531" s="159"/>
      <c r="AF531" s="159"/>
      <c r="AG531" s="159"/>
    </row>
    <row r="532" spans="1:33" ht="13.5">
      <c r="A532" s="177"/>
      <c r="B532" s="178"/>
      <c r="C532" s="179"/>
      <c r="D532" s="159"/>
      <c r="E532" s="159"/>
      <c r="F532" s="159"/>
      <c r="G532" s="179"/>
      <c r="H532" s="159"/>
      <c r="I532" s="159"/>
      <c r="J532" s="182"/>
      <c r="K532" s="182"/>
      <c r="L532" s="159"/>
      <c r="M532" s="159"/>
      <c r="N532" s="159"/>
      <c r="O532" s="159"/>
      <c r="P532" s="159"/>
      <c r="Q532" s="179"/>
      <c r="R532" s="159"/>
      <c r="S532" s="159"/>
      <c r="T532" s="159"/>
      <c r="U532" s="159"/>
      <c r="V532" s="159"/>
      <c r="W532" s="159"/>
      <c r="X532" s="159"/>
      <c r="Y532" s="159"/>
      <c r="Z532" s="159"/>
      <c r="AA532" s="159"/>
      <c r="AB532" s="159"/>
      <c r="AC532" s="159"/>
      <c r="AD532" s="159"/>
      <c r="AE532" s="159"/>
      <c r="AF532" s="159"/>
      <c r="AG532" s="159"/>
    </row>
    <row r="533" spans="1:33" ht="13.5">
      <c r="A533" s="177"/>
      <c r="B533" s="178"/>
      <c r="C533" s="179"/>
      <c r="D533" s="159"/>
      <c r="E533" s="159"/>
      <c r="F533" s="159"/>
      <c r="G533" s="179"/>
      <c r="H533" s="159"/>
      <c r="I533" s="159"/>
      <c r="J533" s="182"/>
      <c r="K533" s="182"/>
      <c r="L533" s="159"/>
      <c r="M533" s="159"/>
      <c r="N533" s="159"/>
      <c r="O533" s="159"/>
      <c r="P533" s="159"/>
      <c r="Q533" s="179"/>
      <c r="R533" s="159"/>
      <c r="S533" s="159"/>
      <c r="T533" s="159"/>
      <c r="U533" s="159"/>
      <c r="V533" s="159"/>
      <c r="W533" s="159"/>
      <c r="X533" s="159"/>
      <c r="Y533" s="159"/>
      <c r="Z533" s="159"/>
      <c r="AA533" s="159"/>
      <c r="AB533" s="159"/>
      <c r="AC533" s="159"/>
      <c r="AD533" s="159"/>
      <c r="AE533" s="159"/>
      <c r="AF533" s="159"/>
      <c r="AG533" s="159"/>
    </row>
    <row r="534" spans="1:33" ht="13.5">
      <c r="A534" s="177"/>
      <c r="B534" s="178"/>
      <c r="C534" s="179"/>
      <c r="D534" s="159"/>
      <c r="E534" s="159"/>
      <c r="F534" s="159"/>
      <c r="G534" s="179"/>
      <c r="H534" s="159"/>
      <c r="I534" s="159"/>
      <c r="J534" s="182"/>
      <c r="K534" s="182"/>
      <c r="L534" s="159"/>
      <c r="M534" s="159"/>
      <c r="N534" s="159"/>
      <c r="O534" s="159"/>
      <c r="P534" s="159"/>
      <c r="Q534" s="179"/>
      <c r="R534" s="159"/>
      <c r="S534" s="159"/>
      <c r="T534" s="159"/>
      <c r="U534" s="159"/>
      <c r="V534" s="159"/>
      <c r="W534" s="159"/>
      <c r="X534" s="159"/>
      <c r="Y534" s="159"/>
      <c r="Z534" s="159"/>
      <c r="AA534" s="159"/>
      <c r="AB534" s="159"/>
      <c r="AC534" s="159"/>
      <c r="AD534" s="159"/>
      <c r="AE534" s="159"/>
      <c r="AF534" s="159"/>
      <c r="AG534" s="159"/>
    </row>
    <row r="535" spans="1:33" ht="13.5">
      <c r="A535" s="177"/>
      <c r="B535" s="178"/>
      <c r="C535" s="179"/>
      <c r="D535" s="159"/>
      <c r="E535" s="159"/>
      <c r="F535" s="159"/>
      <c r="G535" s="179"/>
      <c r="H535" s="159"/>
      <c r="I535" s="159"/>
      <c r="J535" s="182"/>
      <c r="K535" s="182"/>
      <c r="L535" s="159"/>
      <c r="M535" s="159"/>
      <c r="N535" s="159"/>
      <c r="O535" s="159"/>
      <c r="P535" s="159"/>
      <c r="Q535" s="179"/>
      <c r="R535" s="159"/>
      <c r="S535" s="159"/>
      <c r="T535" s="159"/>
      <c r="U535" s="159"/>
      <c r="V535" s="159"/>
      <c r="W535" s="159"/>
      <c r="X535" s="159"/>
      <c r="Y535" s="159"/>
      <c r="Z535" s="159"/>
      <c r="AA535" s="159"/>
      <c r="AB535" s="159"/>
      <c r="AC535" s="159"/>
      <c r="AD535" s="159"/>
      <c r="AE535" s="159"/>
      <c r="AF535" s="159"/>
      <c r="AG535" s="159"/>
    </row>
    <row r="536" spans="1:33" ht="13.5">
      <c r="A536" s="177"/>
      <c r="B536" s="178"/>
      <c r="C536" s="179"/>
      <c r="D536" s="159"/>
      <c r="E536" s="159"/>
      <c r="F536" s="159"/>
      <c r="G536" s="179"/>
      <c r="H536" s="159"/>
      <c r="I536" s="159"/>
      <c r="J536" s="182"/>
      <c r="K536" s="182"/>
      <c r="L536" s="159"/>
      <c r="M536" s="159"/>
      <c r="N536" s="159"/>
      <c r="O536" s="159"/>
      <c r="P536" s="159"/>
      <c r="Q536" s="179"/>
      <c r="R536" s="159"/>
      <c r="S536" s="159"/>
      <c r="T536" s="159"/>
      <c r="U536" s="159"/>
      <c r="V536" s="159"/>
      <c r="W536" s="159"/>
      <c r="X536" s="159"/>
      <c r="Y536" s="159"/>
      <c r="Z536" s="159"/>
      <c r="AA536" s="159"/>
      <c r="AB536" s="159"/>
      <c r="AC536" s="159"/>
      <c r="AD536" s="159"/>
      <c r="AE536" s="159"/>
      <c r="AF536" s="159"/>
      <c r="AG536" s="159"/>
    </row>
    <row r="537" spans="1:33" ht="13.5">
      <c r="A537" s="177"/>
      <c r="B537" s="178"/>
      <c r="C537" s="179"/>
      <c r="D537" s="159"/>
      <c r="E537" s="159"/>
      <c r="F537" s="159"/>
      <c r="G537" s="179"/>
      <c r="H537" s="159"/>
      <c r="I537" s="159"/>
      <c r="J537" s="182"/>
      <c r="K537" s="182"/>
      <c r="L537" s="159"/>
      <c r="M537" s="159"/>
      <c r="N537" s="159"/>
      <c r="O537" s="159"/>
      <c r="P537" s="159"/>
      <c r="Q537" s="179"/>
      <c r="R537" s="159"/>
      <c r="S537" s="159"/>
      <c r="T537" s="159"/>
      <c r="U537" s="159"/>
      <c r="V537" s="159"/>
      <c r="W537" s="159"/>
      <c r="X537" s="159"/>
      <c r="Y537" s="159"/>
      <c r="Z537" s="159"/>
      <c r="AA537" s="159"/>
      <c r="AB537" s="159"/>
      <c r="AC537" s="159"/>
      <c r="AD537" s="159"/>
      <c r="AE537" s="159"/>
      <c r="AF537" s="159"/>
      <c r="AG537" s="159"/>
    </row>
    <row r="538" spans="1:33" ht="13.5">
      <c r="A538" s="177"/>
      <c r="B538" s="178"/>
      <c r="C538" s="179"/>
      <c r="D538" s="159"/>
      <c r="E538" s="159"/>
      <c r="F538" s="159"/>
      <c r="G538" s="179"/>
      <c r="H538" s="159"/>
      <c r="I538" s="159"/>
      <c r="J538" s="182"/>
      <c r="K538" s="182"/>
      <c r="L538" s="159"/>
      <c r="M538" s="159"/>
      <c r="N538" s="159"/>
      <c r="O538" s="159"/>
      <c r="P538" s="159"/>
      <c r="Q538" s="179"/>
      <c r="R538" s="159"/>
      <c r="S538" s="159"/>
      <c r="T538" s="159"/>
      <c r="U538" s="159"/>
      <c r="V538" s="159"/>
      <c r="W538" s="159"/>
      <c r="X538" s="159"/>
      <c r="Y538" s="159"/>
      <c r="Z538" s="159"/>
      <c r="AA538" s="159"/>
      <c r="AB538" s="159"/>
      <c r="AC538" s="159"/>
      <c r="AD538" s="159"/>
      <c r="AE538" s="159"/>
      <c r="AF538" s="159"/>
      <c r="AG538" s="159"/>
    </row>
    <row r="539" spans="1:33" ht="13.5">
      <c r="A539" s="177"/>
      <c r="B539" s="178"/>
      <c r="C539" s="179"/>
      <c r="D539" s="159"/>
      <c r="E539" s="159"/>
      <c r="F539" s="159"/>
      <c r="G539" s="179"/>
      <c r="H539" s="159"/>
      <c r="I539" s="159"/>
      <c r="J539" s="182"/>
      <c r="K539" s="182"/>
      <c r="L539" s="159"/>
      <c r="M539" s="159"/>
      <c r="N539" s="159"/>
      <c r="O539" s="159"/>
      <c r="P539" s="159"/>
      <c r="Q539" s="179"/>
      <c r="R539" s="159"/>
      <c r="S539" s="159"/>
      <c r="T539" s="159"/>
      <c r="U539" s="159"/>
      <c r="V539" s="159"/>
      <c r="W539" s="159"/>
      <c r="X539" s="159"/>
      <c r="Y539" s="159"/>
      <c r="Z539" s="159"/>
      <c r="AA539" s="159"/>
      <c r="AB539" s="159"/>
      <c r="AC539" s="159"/>
      <c r="AD539" s="159"/>
      <c r="AE539" s="159"/>
      <c r="AF539" s="159"/>
      <c r="AG539" s="159"/>
    </row>
    <row r="540" spans="1:33" ht="13.5">
      <c r="A540" s="177"/>
      <c r="B540" s="178"/>
      <c r="C540" s="179"/>
      <c r="D540" s="159"/>
      <c r="E540" s="159"/>
      <c r="F540" s="159"/>
      <c r="G540" s="179"/>
      <c r="H540" s="159"/>
      <c r="I540" s="159"/>
      <c r="J540" s="182"/>
      <c r="K540" s="182"/>
      <c r="L540" s="159"/>
      <c r="M540" s="159"/>
      <c r="N540" s="159"/>
      <c r="O540" s="159"/>
      <c r="P540" s="159"/>
      <c r="Q540" s="179"/>
      <c r="R540" s="159"/>
      <c r="S540" s="159"/>
      <c r="T540" s="159"/>
      <c r="U540" s="159"/>
      <c r="V540" s="159"/>
      <c r="W540" s="159"/>
      <c r="X540" s="159"/>
      <c r="Y540" s="159"/>
      <c r="Z540" s="159"/>
      <c r="AA540" s="159"/>
      <c r="AB540" s="159"/>
      <c r="AC540" s="159"/>
      <c r="AD540" s="159"/>
      <c r="AE540" s="159"/>
      <c r="AF540" s="159"/>
      <c r="AG540" s="159"/>
    </row>
    <row r="541" spans="1:33" ht="13.5">
      <c r="A541" s="177"/>
      <c r="B541" s="178"/>
      <c r="C541" s="179"/>
      <c r="D541" s="159"/>
      <c r="E541" s="159"/>
      <c r="F541" s="159"/>
      <c r="G541" s="179"/>
      <c r="H541" s="159"/>
      <c r="I541" s="159"/>
      <c r="J541" s="182"/>
      <c r="K541" s="182"/>
      <c r="L541" s="159"/>
      <c r="M541" s="159"/>
      <c r="N541" s="159"/>
      <c r="O541" s="159"/>
      <c r="P541" s="159"/>
      <c r="Q541" s="179"/>
      <c r="R541" s="159"/>
      <c r="S541" s="159"/>
      <c r="T541" s="159"/>
      <c r="U541" s="159"/>
      <c r="V541" s="159"/>
      <c r="W541" s="159"/>
      <c r="X541" s="159"/>
      <c r="Y541" s="159"/>
      <c r="Z541" s="159"/>
      <c r="AA541" s="159"/>
      <c r="AB541" s="159"/>
      <c r="AC541" s="159"/>
      <c r="AD541" s="159"/>
      <c r="AE541" s="159"/>
      <c r="AF541" s="159"/>
      <c r="AG541" s="159"/>
    </row>
    <row r="542" spans="1:33" ht="13.5">
      <c r="A542" s="177"/>
      <c r="B542" s="178"/>
      <c r="C542" s="179"/>
      <c r="D542" s="159"/>
      <c r="E542" s="159"/>
      <c r="F542" s="159"/>
      <c r="G542" s="179"/>
      <c r="H542" s="159"/>
      <c r="I542" s="159"/>
      <c r="J542" s="182"/>
      <c r="K542" s="182"/>
      <c r="L542" s="159"/>
      <c r="M542" s="159"/>
      <c r="N542" s="159"/>
      <c r="O542" s="159"/>
      <c r="P542" s="159"/>
      <c r="Q542" s="179"/>
      <c r="R542" s="159"/>
      <c r="S542" s="159"/>
      <c r="T542" s="159"/>
      <c r="U542" s="159"/>
      <c r="V542" s="159"/>
      <c r="W542" s="159"/>
      <c r="X542" s="159"/>
      <c r="Y542" s="159"/>
      <c r="Z542" s="159"/>
      <c r="AA542" s="159"/>
      <c r="AB542" s="159"/>
      <c r="AC542" s="159"/>
      <c r="AD542" s="159"/>
      <c r="AE542" s="159"/>
      <c r="AF542" s="159"/>
      <c r="AG542" s="159"/>
    </row>
    <row r="543" spans="1:33" ht="13.5">
      <c r="A543" s="177"/>
      <c r="B543" s="178"/>
      <c r="C543" s="179"/>
      <c r="D543" s="159"/>
      <c r="E543" s="159"/>
      <c r="F543" s="159"/>
      <c r="G543" s="179"/>
      <c r="H543" s="159"/>
      <c r="I543" s="159"/>
      <c r="J543" s="182"/>
      <c r="K543" s="182"/>
      <c r="L543" s="159"/>
      <c r="M543" s="159"/>
      <c r="N543" s="159"/>
      <c r="O543" s="159"/>
      <c r="P543" s="159"/>
      <c r="Q543" s="179"/>
      <c r="R543" s="159"/>
      <c r="S543" s="159"/>
      <c r="T543" s="159"/>
      <c r="U543" s="159"/>
      <c r="V543" s="159"/>
      <c r="W543" s="159"/>
      <c r="X543" s="159"/>
      <c r="Y543" s="159"/>
      <c r="Z543" s="159"/>
      <c r="AA543" s="159"/>
      <c r="AB543" s="159"/>
      <c r="AC543" s="159"/>
      <c r="AD543" s="159"/>
      <c r="AE543" s="159"/>
      <c r="AF543" s="159"/>
      <c r="AG543" s="159"/>
    </row>
    <row r="544" spans="1:33" ht="13.5">
      <c r="A544" s="177"/>
      <c r="B544" s="178"/>
      <c r="C544" s="179"/>
      <c r="D544" s="159"/>
      <c r="E544" s="159"/>
      <c r="F544" s="159"/>
      <c r="G544" s="179"/>
      <c r="H544" s="159"/>
      <c r="I544" s="159"/>
      <c r="J544" s="182"/>
      <c r="K544" s="182"/>
      <c r="L544" s="159"/>
      <c r="M544" s="159"/>
      <c r="N544" s="159"/>
      <c r="O544" s="159"/>
      <c r="P544" s="159"/>
      <c r="Q544" s="179"/>
      <c r="R544" s="159"/>
      <c r="S544" s="159"/>
      <c r="T544" s="159"/>
      <c r="U544" s="159"/>
      <c r="V544" s="159"/>
      <c r="W544" s="159"/>
      <c r="X544" s="159"/>
      <c r="Y544" s="159"/>
      <c r="Z544" s="159"/>
      <c r="AA544" s="159"/>
      <c r="AB544" s="159"/>
      <c r="AC544" s="159"/>
      <c r="AD544" s="159"/>
      <c r="AE544" s="159"/>
      <c r="AF544" s="159"/>
      <c r="AG544" s="159"/>
    </row>
    <row r="545" spans="1:33" ht="13.5">
      <c r="A545" s="177"/>
      <c r="B545" s="178"/>
      <c r="C545" s="179"/>
      <c r="D545" s="159"/>
      <c r="E545" s="159"/>
      <c r="F545" s="159"/>
      <c r="G545" s="179"/>
      <c r="H545" s="159"/>
      <c r="I545" s="159"/>
      <c r="J545" s="182"/>
      <c r="K545" s="182"/>
      <c r="L545" s="159"/>
      <c r="M545" s="159"/>
      <c r="N545" s="159"/>
      <c r="O545" s="159"/>
      <c r="P545" s="159"/>
      <c r="Q545" s="179"/>
      <c r="R545" s="159"/>
      <c r="S545" s="159"/>
      <c r="T545" s="159"/>
      <c r="U545" s="159"/>
      <c r="V545" s="159"/>
      <c r="W545" s="159"/>
      <c r="X545" s="159"/>
      <c r="Y545" s="159"/>
      <c r="Z545" s="159"/>
      <c r="AA545" s="159"/>
      <c r="AB545" s="159"/>
      <c r="AC545" s="159"/>
      <c r="AD545" s="159"/>
      <c r="AE545" s="159"/>
      <c r="AF545" s="159"/>
      <c r="AG545" s="159"/>
    </row>
    <row r="546" spans="1:33" ht="13.5">
      <c r="A546" s="177"/>
      <c r="B546" s="178"/>
      <c r="C546" s="179"/>
      <c r="D546" s="159"/>
      <c r="E546" s="159"/>
      <c r="F546" s="159"/>
      <c r="G546" s="179"/>
      <c r="H546" s="159"/>
      <c r="I546" s="159"/>
      <c r="J546" s="182"/>
      <c r="K546" s="182"/>
      <c r="L546" s="159"/>
      <c r="M546" s="159"/>
      <c r="N546" s="159"/>
      <c r="O546" s="159"/>
      <c r="P546" s="159"/>
      <c r="Q546" s="179"/>
      <c r="R546" s="159"/>
      <c r="S546" s="159"/>
      <c r="T546" s="159"/>
      <c r="U546" s="159"/>
      <c r="V546" s="159"/>
      <c r="W546" s="159"/>
      <c r="X546" s="159"/>
      <c r="Y546" s="159"/>
      <c r="Z546" s="159"/>
      <c r="AA546" s="159"/>
      <c r="AB546" s="159"/>
      <c r="AC546" s="159"/>
      <c r="AD546" s="159"/>
      <c r="AE546" s="159"/>
      <c r="AF546" s="159"/>
      <c r="AG546" s="159"/>
    </row>
    <row r="547" spans="1:33" ht="13.5">
      <c r="A547" s="177"/>
      <c r="B547" s="178"/>
      <c r="C547" s="179"/>
      <c r="D547" s="159"/>
      <c r="E547" s="159"/>
      <c r="F547" s="159"/>
      <c r="G547" s="179"/>
      <c r="H547" s="159"/>
      <c r="I547" s="159"/>
      <c r="J547" s="182"/>
      <c r="K547" s="182"/>
      <c r="L547" s="159"/>
      <c r="M547" s="159"/>
      <c r="N547" s="159"/>
      <c r="O547" s="159"/>
      <c r="P547" s="159"/>
      <c r="Q547" s="179"/>
      <c r="R547" s="159"/>
      <c r="S547" s="159"/>
      <c r="T547" s="159"/>
      <c r="U547" s="159"/>
      <c r="V547" s="159"/>
      <c r="W547" s="159"/>
      <c r="X547" s="159"/>
      <c r="Y547" s="159"/>
      <c r="Z547" s="159"/>
      <c r="AA547" s="159"/>
      <c r="AB547" s="159"/>
      <c r="AC547" s="159"/>
      <c r="AD547" s="159"/>
      <c r="AE547" s="159"/>
      <c r="AF547" s="159"/>
      <c r="AG547" s="159"/>
    </row>
    <row r="548" spans="1:33" ht="13.5">
      <c r="A548" s="177"/>
      <c r="B548" s="178"/>
      <c r="C548" s="179"/>
      <c r="D548" s="159"/>
      <c r="E548" s="159"/>
      <c r="F548" s="159"/>
      <c r="G548" s="179"/>
      <c r="H548" s="159"/>
      <c r="I548" s="159"/>
      <c r="J548" s="182"/>
      <c r="K548" s="182"/>
      <c r="L548" s="159"/>
      <c r="M548" s="159"/>
      <c r="N548" s="159"/>
      <c r="O548" s="159"/>
      <c r="P548" s="159"/>
      <c r="Q548" s="179"/>
      <c r="R548" s="159"/>
      <c r="S548" s="159"/>
      <c r="T548" s="159"/>
      <c r="U548" s="159"/>
      <c r="V548" s="159"/>
      <c r="W548" s="159"/>
      <c r="X548" s="159"/>
      <c r="Y548" s="159"/>
      <c r="Z548" s="159"/>
      <c r="AA548" s="159"/>
      <c r="AB548" s="159"/>
      <c r="AC548" s="159"/>
      <c r="AD548" s="159"/>
      <c r="AE548" s="159"/>
      <c r="AF548" s="159"/>
      <c r="AG548" s="159"/>
    </row>
    <row r="549" spans="1:33" ht="13.5">
      <c r="A549" s="177"/>
      <c r="B549" s="178"/>
      <c r="C549" s="179"/>
      <c r="D549" s="159"/>
      <c r="E549" s="159"/>
      <c r="F549" s="159"/>
      <c r="G549" s="179"/>
      <c r="H549" s="159"/>
      <c r="I549" s="159"/>
      <c r="J549" s="182"/>
      <c r="K549" s="182"/>
      <c r="L549" s="159"/>
      <c r="M549" s="159"/>
      <c r="N549" s="159"/>
      <c r="O549" s="159"/>
      <c r="P549" s="159"/>
      <c r="Q549" s="179"/>
      <c r="R549" s="159"/>
      <c r="S549" s="159"/>
      <c r="T549" s="159"/>
      <c r="U549" s="159"/>
      <c r="V549" s="159"/>
      <c r="W549" s="159"/>
      <c r="X549" s="159"/>
      <c r="Y549" s="159"/>
      <c r="Z549" s="159"/>
      <c r="AA549" s="159"/>
      <c r="AB549" s="159"/>
      <c r="AC549" s="159"/>
      <c r="AD549" s="159"/>
      <c r="AE549" s="159"/>
      <c r="AF549" s="159"/>
      <c r="AG549" s="159"/>
    </row>
    <row r="550" spans="1:33" ht="13.5">
      <c r="A550" s="177"/>
      <c r="B550" s="178"/>
      <c r="C550" s="179"/>
      <c r="D550" s="159"/>
      <c r="E550" s="159"/>
      <c r="F550" s="159"/>
      <c r="G550" s="179"/>
      <c r="H550" s="159"/>
      <c r="I550" s="159"/>
      <c r="J550" s="182"/>
      <c r="K550" s="182"/>
      <c r="L550" s="159"/>
      <c r="M550" s="159"/>
      <c r="N550" s="159"/>
      <c r="O550" s="159"/>
      <c r="P550" s="159"/>
      <c r="Q550" s="179"/>
      <c r="R550" s="159"/>
      <c r="S550" s="159"/>
      <c r="T550" s="159"/>
      <c r="U550" s="159"/>
      <c r="V550" s="159"/>
      <c r="W550" s="159"/>
      <c r="X550" s="159"/>
      <c r="Y550" s="159"/>
      <c r="Z550" s="159"/>
      <c r="AA550" s="159"/>
      <c r="AB550" s="159"/>
      <c r="AC550" s="159"/>
      <c r="AD550" s="159"/>
      <c r="AE550" s="159"/>
      <c r="AF550" s="159"/>
      <c r="AG550" s="159"/>
    </row>
    <row r="551" spans="1:33" ht="13.5">
      <c r="A551" s="177"/>
      <c r="B551" s="178"/>
      <c r="C551" s="179"/>
      <c r="D551" s="159"/>
      <c r="E551" s="159"/>
      <c r="F551" s="159"/>
      <c r="G551" s="179"/>
      <c r="H551" s="159"/>
      <c r="I551" s="159"/>
      <c r="J551" s="182"/>
      <c r="K551" s="182"/>
      <c r="L551" s="159"/>
      <c r="M551" s="159"/>
      <c r="N551" s="159"/>
      <c r="O551" s="159"/>
      <c r="P551" s="159"/>
      <c r="Q551" s="179"/>
      <c r="R551" s="159"/>
      <c r="S551" s="159"/>
      <c r="T551" s="159"/>
      <c r="U551" s="159"/>
      <c r="V551" s="159"/>
      <c r="W551" s="159"/>
      <c r="X551" s="159"/>
      <c r="Y551" s="159"/>
      <c r="Z551" s="159"/>
      <c r="AA551" s="159"/>
      <c r="AB551" s="159"/>
      <c r="AC551" s="159"/>
      <c r="AD551" s="159"/>
      <c r="AE551" s="159"/>
      <c r="AF551" s="159"/>
      <c r="AG551" s="159"/>
    </row>
    <row r="552" spans="1:33" ht="13.5">
      <c r="A552" s="177"/>
      <c r="B552" s="178"/>
      <c r="C552" s="179"/>
      <c r="D552" s="159"/>
      <c r="E552" s="159"/>
      <c r="F552" s="159"/>
      <c r="G552" s="179"/>
      <c r="H552" s="159"/>
      <c r="I552" s="159"/>
      <c r="J552" s="182"/>
      <c r="K552" s="182"/>
      <c r="L552" s="159"/>
      <c r="M552" s="159"/>
      <c r="N552" s="159"/>
      <c r="O552" s="159"/>
      <c r="P552" s="159"/>
      <c r="Q552" s="179"/>
      <c r="R552" s="159"/>
      <c r="S552" s="159"/>
      <c r="T552" s="159"/>
      <c r="U552" s="159"/>
      <c r="V552" s="159"/>
      <c r="W552" s="159"/>
      <c r="X552" s="159"/>
      <c r="Y552" s="159"/>
      <c r="Z552" s="159"/>
      <c r="AA552" s="159"/>
      <c r="AB552" s="159"/>
      <c r="AC552" s="159"/>
      <c r="AD552" s="159"/>
      <c r="AE552" s="159"/>
      <c r="AF552" s="159"/>
      <c r="AG552" s="159"/>
    </row>
    <row r="553" spans="1:33" ht="13.5">
      <c r="A553" s="177"/>
      <c r="B553" s="178"/>
      <c r="C553" s="179"/>
      <c r="D553" s="159"/>
      <c r="E553" s="159"/>
      <c r="F553" s="159"/>
      <c r="G553" s="179"/>
      <c r="H553" s="159"/>
      <c r="I553" s="159"/>
      <c r="J553" s="182"/>
      <c r="K553" s="182"/>
      <c r="L553" s="159"/>
      <c r="M553" s="159"/>
      <c r="N553" s="159"/>
      <c r="O553" s="159"/>
      <c r="P553" s="159"/>
      <c r="Q553" s="179"/>
      <c r="R553" s="159"/>
      <c r="S553" s="159"/>
      <c r="T553" s="159"/>
      <c r="U553" s="159"/>
      <c r="V553" s="159"/>
      <c r="W553" s="159"/>
      <c r="X553" s="159"/>
      <c r="Y553" s="159"/>
      <c r="Z553" s="159"/>
      <c r="AA553" s="159"/>
      <c r="AB553" s="159"/>
      <c r="AC553" s="159"/>
      <c r="AD553" s="159"/>
      <c r="AE553" s="159"/>
      <c r="AF553" s="159"/>
      <c r="AG553" s="159"/>
    </row>
    <row r="554" spans="1:33" ht="13.5">
      <c r="A554" s="177"/>
      <c r="B554" s="178"/>
      <c r="C554" s="179"/>
      <c r="D554" s="159"/>
      <c r="E554" s="159"/>
      <c r="F554" s="159"/>
      <c r="G554" s="179"/>
      <c r="H554" s="159"/>
      <c r="I554" s="159"/>
      <c r="J554" s="182"/>
      <c r="K554" s="182"/>
      <c r="L554" s="159"/>
      <c r="M554" s="159"/>
      <c r="N554" s="159"/>
      <c r="O554" s="159"/>
      <c r="P554" s="159"/>
      <c r="Q554" s="179"/>
      <c r="R554" s="159"/>
      <c r="S554" s="159"/>
      <c r="T554" s="159"/>
      <c r="U554" s="159"/>
      <c r="V554" s="159"/>
      <c r="W554" s="159"/>
      <c r="X554" s="159"/>
      <c r="Y554" s="159"/>
      <c r="Z554" s="159"/>
      <c r="AA554" s="159"/>
      <c r="AB554" s="159"/>
      <c r="AC554" s="159"/>
      <c r="AD554" s="159"/>
      <c r="AE554" s="159"/>
      <c r="AF554" s="159"/>
      <c r="AG554" s="159"/>
    </row>
    <row r="555" spans="1:33" ht="13.5">
      <c r="A555" s="177"/>
      <c r="B555" s="178"/>
      <c r="C555" s="179"/>
      <c r="D555" s="159"/>
      <c r="E555" s="159"/>
      <c r="F555" s="159"/>
      <c r="G555" s="179"/>
      <c r="H555" s="159"/>
      <c r="I555" s="159"/>
      <c r="J555" s="182"/>
      <c r="K555" s="182"/>
      <c r="L555" s="159"/>
      <c r="M555" s="159"/>
      <c r="N555" s="159"/>
      <c r="O555" s="159"/>
      <c r="P555" s="159"/>
      <c r="Q555" s="179"/>
      <c r="R555" s="159"/>
      <c r="S555" s="159"/>
      <c r="T555" s="159"/>
      <c r="U555" s="159"/>
      <c r="V555" s="159"/>
      <c r="W555" s="159"/>
      <c r="X555" s="159"/>
      <c r="Y555" s="159"/>
      <c r="Z555" s="159"/>
      <c r="AA555" s="159"/>
      <c r="AB555" s="159"/>
      <c r="AC555" s="159"/>
      <c r="AD555" s="159"/>
      <c r="AE555" s="159"/>
      <c r="AF555" s="159"/>
      <c r="AG555" s="159"/>
    </row>
    <row r="556" spans="1:33" ht="13.5">
      <c r="A556" s="177"/>
      <c r="B556" s="178"/>
      <c r="C556" s="179"/>
      <c r="D556" s="159"/>
      <c r="E556" s="159"/>
      <c r="F556" s="159"/>
      <c r="G556" s="179"/>
      <c r="H556" s="159"/>
      <c r="I556" s="159"/>
      <c r="J556" s="182"/>
      <c r="K556" s="182"/>
      <c r="L556" s="159"/>
      <c r="M556" s="159"/>
      <c r="N556" s="159"/>
      <c r="O556" s="159"/>
      <c r="P556" s="159"/>
      <c r="Q556" s="179"/>
      <c r="R556" s="159"/>
      <c r="S556" s="159"/>
      <c r="T556" s="159"/>
      <c r="U556" s="159"/>
      <c r="V556" s="159"/>
      <c r="W556" s="159"/>
      <c r="X556" s="159"/>
      <c r="Y556" s="159"/>
      <c r="Z556" s="159"/>
      <c r="AA556" s="159"/>
      <c r="AB556" s="159"/>
      <c r="AC556" s="159"/>
      <c r="AD556" s="159"/>
      <c r="AE556" s="159"/>
      <c r="AF556" s="159"/>
      <c r="AG556" s="159"/>
    </row>
    <row r="557" spans="1:33" ht="13.5">
      <c r="A557" s="177"/>
      <c r="B557" s="178"/>
      <c r="C557" s="179"/>
      <c r="D557" s="159"/>
      <c r="E557" s="159"/>
      <c r="F557" s="159"/>
      <c r="G557" s="179"/>
      <c r="H557" s="159"/>
      <c r="I557" s="159"/>
      <c r="J557" s="182"/>
      <c r="K557" s="182"/>
      <c r="L557" s="159"/>
      <c r="M557" s="159"/>
      <c r="N557" s="159"/>
      <c r="O557" s="159"/>
      <c r="P557" s="159"/>
      <c r="Q557" s="179"/>
      <c r="R557" s="159"/>
      <c r="S557" s="159"/>
      <c r="T557" s="159"/>
      <c r="U557" s="159"/>
      <c r="V557" s="159"/>
      <c r="W557" s="159"/>
      <c r="X557" s="159"/>
      <c r="Y557" s="159"/>
      <c r="Z557" s="159"/>
      <c r="AA557" s="159"/>
      <c r="AB557" s="159"/>
      <c r="AC557" s="159"/>
      <c r="AD557" s="159"/>
      <c r="AE557" s="159"/>
      <c r="AF557" s="159"/>
      <c r="AG557" s="159"/>
    </row>
    <row r="558" spans="1:33" ht="13.5">
      <c r="A558" s="177"/>
      <c r="B558" s="178"/>
      <c r="C558" s="179"/>
      <c r="D558" s="159"/>
      <c r="E558" s="159"/>
      <c r="F558" s="159"/>
      <c r="G558" s="179"/>
      <c r="H558" s="159"/>
      <c r="I558" s="159"/>
      <c r="J558" s="182"/>
      <c r="K558" s="182"/>
      <c r="L558" s="159"/>
      <c r="M558" s="159"/>
      <c r="N558" s="159"/>
      <c r="O558" s="159"/>
      <c r="P558" s="159"/>
      <c r="Q558" s="179"/>
      <c r="R558" s="159"/>
      <c r="S558" s="159"/>
      <c r="T558" s="159"/>
      <c r="U558" s="159"/>
      <c r="V558" s="159"/>
      <c r="W558" s="159"/>
      <c r="X558" s="159"/>
      <c r="Y558" s="159"/>
      <c r="Z558" s="159"/>
      <c r="AA558" s="159"/>
      <c r="AB558" s="159"/>
      <c r="AC558" s="159"/>
      <c r="AD558" s="159"/>
      <c r="AE558" s="159"/>
      <c r="AF558" s="159"/>
      <c r="AG558" s="159"/>
    </row>
    <row r="559" spans="1:33" ht="13.5">
      <c r="A559" s="177"/>
      <c r="B559" s="178"/>
      <c r="C559" s="179"/>
      <c r="D559" s="159"/>
      <c r="E559" s="159"/>
      <c r="F559" s="159"/>
      <c r="G559" s="179"/>
      <c r="H559" s="159"/>
      <c r="I559" s="159"/>
      <c r="J559" s="182"/>
      <c r="K559" s="182"/>
      <c r="L559" s="159"/>
      <c r="M559" s="159"/>
      <c r="N559" s="159"/>
      <c r="O559" s="159"/>
      <c r="P559" s="159"/>
      <c r="Q559" s="179"/>
      <c r="R559" s="159"/>
      <c r="S559" s="159"/>
      <c r="T559" s="159"/>
      <c r="U559" s="159"/>
      <c r="V559" s="159"/>
      <c r="W559" s="159"/>
      <c r="X559" s="159"/>
      <c r="Y559" s="159"/>
      <c r="Z559" s="159"/>
      <c r="AA559" s="159"/>
      <c r="AB559" s="159"/>
      <c r="AC559" s="159"/>
      <c r="AD559" s="159"/>
      <c r="AE559" s="159"/>
      <c r="AF559" s="159"/>
      <c r="AG559" s="159"/>
    </row>
    <row r="560" spans="1:33" ht="13.5">
      <c r="A560" s="177"/>
      <c r="B560" s="178"/>
      <c r="C560" s="179"/>
      <c r="D560" s="159"/>
      <c r="E560" s="159"/>
      <c r="F560" s="159"/>
      <c r="G560" s="179"/>
      <c r="H560" s="159"/>
      <c r="I560" s="159"/>
      <c r="J560" s="182"/>
      <c r="K560" s="182"/>
      <c r="L560" s="159"/>
      <c r="M560" s="159"/>
      <c r="N560" s="159"/>
      <c r="O560" s="159"/>
      <c r="P560" s="159"/>
      <c r="Q560" s="179"/>
      <c r="R560" s="159"/>
      <c r="S560" s="159"/>
      <c r="T560" s="159"/>
      <c r="U560" s="159"/>
      <c r="V560" s="159"/>
      <c r="W560" s="159"/>
      <c r="X560" s="159"/>
      <c r="Y560" s="159"/>
      <c r="Z560" s="159"/>
      <c r="AA560" s="159"/>
      <c r="AB560" s="159"/>
      <c r="AC560" s="159"/>
      <c r="AD560" s="159"/>
      <c r="AE560" s="159"/>
      <c r="AF560" s="159"/>
      <c r="AG560" s="159"/>
    </row>
    <row r="561" spans="1:33" ht="13.5">
      <c r="A561" s="177"/>
      <c r="B561" s="178"/>
      <c r="C561" s="179"/>
      <c r="D561" s="159"/>
      <c r="E561" s="159"/>
      <c r="F561" s="159"/>
      <c r="G561" s="179"/>
      <c r="H561" s="159"/>
      <c r="I561" s="159"/>
      <c r="J561" s="182"/>
      <c r="K561" s="182"/>
      <c r="L561" s="159"/>
      <c r="M561" s="159"/>
      <c r="N561" s="159"/>
      <c r="O561" s="159"/>
      <c r="P561" s="159"/>
      <c r="Q561" s="179"/>
      <c r="R561" s="159"/>
      <c r="S561" s="159"/>
      <c r="T561" s="159"/>
      <c r="U561" s="159"/>
      <c r="V561" s="159"/>
      <c r="W561" s="159"/>
      <c r="X561" s="159"/>
      <c r="Y561" s="159"/>
      <c r="Z561" s="159"/>
      <c r="AA561" s="159"/>
      <c r="AB561" s="159"/>
      <c r="AC561" s="159"/>
      <c r="AD561" s="159"/>
      <c r="AE561" s="159"/>
      <c r="AF561" s="159"/>
      <c r="AG561" s="159"/>
    </row>
    <row r="562" spans="1:33" ht="13.5">
      <c r="A562" s="177"/>
      <c r="B562" s="178"/>
      <c r="C562" s="179"/>
      <c r="D562" s="159"/>
      <c r="E562" s="159"/>
      <c r="F562" s="159"/>
      <c r="G562" s="179"/>
      <c r="H562" s="159"/>
      <c r="I562" s="159"/>
      <c r="J562" s="182"/>
      <c r="K562" s="182"/>
      <c r="L562" s="159"/>
      <c r="M562" s="159"/>
      <c r="N562" s="159"/>
      <c r="O562" s="159"/>
      <c r="P562" s="159"/>
      <c r="Q562" s="179"/>
      <c r="R562" s="159"/>
      <c r="S562" s="159"/>
      <c r="T562" s="159"/>
      <c r="U562" s="159"/>
      <c r="V562" s="159"/>
      <c r="W562" s="159"/>
      <c r="X562" s="159"/>
      <c r="Y562" s="159"/>
      <c r="Z562" s="159"/>
      <c r="AA562" s="159"/>
      <c r="AB562" s="159"/>
      <c r="AC562" s="159"/>
      <c r="AD562" s="159"/>
      <c r="AE562" s="159"/>
      <c r="AF562" s="159"/>
      <c r="AG562" s="159"/>
    </row>
    <row r="563" spans="1:33" ht="13.5">
      <c r="A563" s="177"/>
      <c r="B563" s="178"/>
      <c r="C563" s="179"/>
      <c r="D563" s="159"/>
      <c r="E563" s="159"/>
      <c r="F563" s="159"/>
      <c r="G563" s="179"/>
      <c r="H563" s="159"/>
      <c r="I563" s="159"/>
      <c r="J563" s="182"/>
      <c r="K563" s="182"/>
      <c r="L563" s="159"/>
      <c r="M563" s="159"/>
      <c r="N563" s="159"/>
      <c r="O563" s="159"/>
      <c r="P563" s="159"/>
      <c r="Q563" s="179"/>
      <c r="R563" s="159"/>
      <c r="S563" s="159"/>
      <c r="T563" s="159"/>
      <c r="U563" s="159"/>
      <c r="V563" s="159"/>
      <c r="W563" s="159"/>
      <c r="X563" s="159"/>
      <c r="Y563" s="159"/>
      <c r="Z563" s="159"/>
      <c r="AA563" s="159"/>
      <c r="AB563" s="159"/>
      <c r="AC563" s="159"/>
      <c r="AD563" s="159"/>
      <c r="AE563" s="159"/>
      <c r="AF563" s="159"/>
      <c r="AG563" s="159"/>
    </row>
    <row r="564" spans="1:33" ht="13.5">
      <c r="A564" s="177"/>
      <c r="B564" s="178"/>
      <c r="C564" s="179"/>
      <c r="D564" s="159"/>
      <c r="E564" s="159"/>
      <c r="F564" s="159"/>
      <c r="G564" s="179"/>
      <c r="H564" s="159"/>
      <c r="I564" s="159"/>
      <c r="J564" s="182"/>
      <c r="K564" s="182"/>
      <c r="L564" s="159"/>
      <c r="M564" s="159"/>
      <c r="N564" s="159"/>
      <c r="O564" s="159"/>
      <c r="P564" s="159"/>
      <c r="Q564" s="179"/>
      <c r="R564" s="159"/>
      <c r="S564" s="159"/>
      <c r="T564" s="159"/>
      <c r="U564" s="159"/>
      <c r="V564" s="159"/>
      <c r="W564" s="159"/>
      <c r="X564" s="159"/>
      <c r="Y564" s="159"/>
      <c r="Z564" s="159"/>
      <c r="AA564" s="159"/>
      <c r="AB564" s="159"/>
      <c r="AC564" s="159"/>
      <c r="AD564" s="159"/>
      <c r="AE564" s="159"/>
      <c r="AF564" s="159"/>
      <c r="AG564" s="159"/>
    </row>
    <row r="565" spans="1:33" ht="13.5">
      <c r="A565" s="177"/>
      <c r="B565" s="178"/>
      <c r="C565" s="179"/>
      <c r="D565" s="159"/>
      <c r="E565" s="159"/>
      <c r="F565" s="159"/>
      <c r="G565" s="179"/>
      <c r="H565" s="159"/>
      <c r="I565" s="159"/>
      <c r="J565" s="182"/>
      <c r="K565" s="182"/>
      <c r="L565" s="159"/>
      <c r="M565" s="159"/>
      <c r="N565" s="159"/>
      <c r="O565" s="159"/>
      <c r="P565" s="159"/>
      <c r="Q565" s="179"/>
      <c r="R565" s="159"/>
      <c r="S565" s="159"/>
      <c r="T565" s="159"/>
      <c r="U565" s="159"/>
      <c r="V565" s="159"/>
      <c r="W565" s="159"/>
      <c r="X565" s="159"/>
      <c r="Y565" s="159"/>
      <c r="Z565" s="159"/>
      <c r="AA565" s="159"/>
      <c r="AB565" s="159"/>
      <c r="AC565" s="159"/>
      <c r="AD565" s="159"/>
      <c r="AE565" s="159"/>
      <c r="AF565" s="159"/>
      <c r="AG565" s="159"/>
    </row>
    <row r="566" spans="1:33" ht="13.5">
      <c r="A566" s="177"/>
      <c r="B566" s="178"/>
      <c r="C566" s="179"/>
      <c r="D566" s="159"/>
      <c r="E566" s="159"/>
      <c r="F566" s="159"/>
      <c r="G566" s="179"/>
      <c r="H566" s="159"/>
      <c r="I566" s="159"/>
      <c r="J566" s="182"/>
      <c r="K566" s="182"/>
      <c r="L566" s="159"/>
      <c r="M566" s="159"/>
      <c r="N566" s="159"/>
      <c r="O566" s="159"/>
      <c r="P566" s="159"/>
      <c r="Q566" s="179"/>
      <c r="R566" s="159"/>
      <c r="S566" s="159"/>
      <c r="T566" s="159"/>
      <c r="U566" s="159"/>
      <c r="V566" s="159"/>
      <c r="W566" s="159"/>
      <c r="X566" s="159"/>
      <c r="Y566" s="159"/>
      <c r="Z566" s="159"/>
      <c r="AA566" s="159"/>
      <c r="AB566" s="159"/>
      <c r="AC566" s="159"/>
      <c r="AD566" s="159"/>
      <c r="AE566" s="159"/>
      <c r="AF566" s="159"/>
      <c r="AG566" s="159"/>
    </row>
    <row r="567" spans="1:33" ht="13.5">
      <c r="A567" s="177"/>
      <c r="B567" s="178"/>
      <c r="C567" s="179"/>
      <c r="D567" s="159"/>
      <c r="E567" s="159"/>
      <c r="F567" s="159"/>
      <c r="G567" s="179"/>
      <c r="H567" s="159"/>
      <c r="I567" s="159"/>
      <c r="J567" s="182"/>
      <c r="K567" s="182"/>
      <c r="L567" s="159"/>
      <c r="M567" s="159"/>
      <c r="N567" s="159"/>
      <c r="O567" s="159"/>
      <c r="P567" s="159"/>
      <c r="Q567" s="179"/>
      <c r="R567" s="159"/>
      <c r="S567" s="159"/>
      <c r="T567" s="159"/>
      <c r="U567" s="159"/>
      <c r="V567" s="159"/>
      <c r="W567" s="159"/>
      <c r="X567" s="159"/>
      <c r="Y567" s="159"/>
      <c r="Z567" s="159"/>
      <c r="AA567" s="159"/>
      <c r="AB567" s="159"/>
      <c r="AC567" s="159"/>
      <c r="AD567" s="159"/>
      <c r="AE567" s="159"/>
      <c r="AF567" s="159"/>
      <c r="AG567" s="159"/>
    </row>
    <row r="568" spans="1:33" ht="13.5">
      <c r="A568" s="177"/>
      <c r="B568" s="178"/>
      <c r="C568" s="179"/>
      <c r="D568" s="159"/>
      <c r="E568" s="159"/>
      <c r="F568" s="159"/>
      <c r="G568" s="179"/>
      <c r="H568" s="159"/>
      <c r="I568" s="159"/>
      <c r="J568" s="182"/>
      <c r="K568" s="182"/>
      <c r="L568" s="159"/>
      <c r="M568" s="159"/>
      <c r="N568" s="159"/>
      <c r="O568" s="159"/>
      <c r="P568" s="159"/>
      <c r="Q568" s="179"/>
      <c r="R568" s="159"/>
      <c r="S568" s="159"/>
      <c r="T568" s="159"/>
      <c r="U568" s="159"/>
      <c r="V568" s="159"/>
      <c r="W568" s="159"/>
      <c r="X568" s="159"/>
      <c r="Y568" s="159"/>
      <c r="Z568" s="159"/>
      <c r="AA568" s="159"/>
      <c r="AB568" s="159"/>
      <c r="AC568" s="159"/>
      <c r="AD568" s="159"/>
      <c r="AE568" s="159"/>
      <c r="AF568" s="159"/>
      <c r="AG568" s="159"/>
    </row>
    <row r="569" spans="1:33" ht="13.5">
      <c r="A569" s="177"/>
      <c r="B569" s="178"/>
      <c r="C569" s="179"/>
      <c r="D569" s="159"/>
      <c r="E569" s="159"/>
      <c r="F569" s="159"/>
      <c r="G569" s="179"/>
      <c r="H569" s="159"/>
      <c r="I569" s="159"/>
      <c r="J569" s="182"/>
      <c r="K569" s="182"/>
      <c r="L569" s="159"/>
      <c r="M569" s="159"/>
      <c r="N569" s="159"/>
      <c r="O569" s="159"/>
      <c r="P569" s="159"/>
      <c r="Q569" s="179"/>
      <c r="R569" s="159"/>
      <c r="S569" s="159"/>
      <c r="T569" s="159"/>
      <c r="U569" s="159"/>
      <c r="V569" s="159"/>
      <c r="W569" s="159"/>
      <c r="X569" s="159"/>
      <c r="Y569" s="159"/>
      <c r="Z569" s="159"/>
      <c r="AA569" s="159"/>
      <c r="AB569" s="159"/>
      <c r="AC569" s="159"/>
      <c r="AD569" s="159"/>
      <c r="AE569" s="159"/>
      <c r="AF569" s="159"/>
      <c r="AG569" s="159"/>
    </row>
    <row r="570" spans="1:33" ht="13.5">
      <c r="A570" s="177"/>
      <c r="B570" s="178"/>
      <c r="C570" s="179"/>
      <c r="D570" s="159"/>
      <c r="E570" s="159"/>
      <c r="F570" s="159"/>
      <c r="G570" s="179"/>
      <c r="H570" s="159"/>
      <c r="I570" s="159"/>
      <c r="J570" s="182"/>
      <c r="K570" s="182"/>
      <c r="L570" s="159"/>
      <c r="M570" s="159"/>
      <c r="N570" s="159"/>
      <c r="O570" s="159"/>
      <c r="P570" s="159"/>
      <c r="Q570" s="179"/>
      <c r="R570" s="159"/>
      <c r="S570" s="159"/>
      <c r="T570" s="159"/>
      <c r="U570" s="159"/>
      <c r="V570" s="159"/>
      <c r="W570" s="159"/>
      <c r="X570" s="159"/>
      <c r="Y570" s="159"/>
      <c r="Z570" s="159"/>
      <c r="AA570" s="159"/>
      <c r="AB570" s="159"/>
      <c r="AC570" s="159"/>
      <c r="AD570" s="159"/>
      <c r="AE570" s="159"/>
      <c r="AF570" s="159"/>
      <c r="AG570" s="159"/>
    </row>
    <row r="571" spans="1:33" ht="13.5">
      <c r="A571" s="177"/>
      <c r="B571" s="178"/>
      <c r="C571" s="179"/>
      <c r="D571" s="159"/>
      <c r="E571" s="159"/>
      <c r="F571" s="159"/>
      <c r="G571" s="179"/>
      <c r="H571" s="159"/>
      <c r="I571" s="159"/>
      <c r="J571" s="182"/>
      <c r="K571" s="182"/>
      <c r="L571" s="159"/>
      <c r="M571" s="159"/>
      <c r="N571" s="159"/>
      <c r="O571" s="159"/>
      <c r="P571" s="159"/>
      <c r="Q571" s="179"/>
      <c r="R571" s="159"/>
      <c r="S571" s="159"/>
      <c r="T571" s="159"/>
      <c r="U571" s="159"/>
      <c r="V571" s="159"/>
      <c r="W571" s="159"/>
      <c r="X571" s="159"/>
      <c r="Y571" s="159"/>
      <c r="Z571" s="159"/>
      <c r="AA571" s="159"/>
      <c r="AB571" s="159"/>
      <c r="AC571" s="159"/>
      <c r="AD571" s="159"/>
      <c r="AE571" s="159"/>
      <c r="AF571" s="159"/>
      <c r="AG571" s="159"/>
    </row>
    <row r="572" spans="1:33" ht="13.5">
      <c r="A572" s="177"/>
      <c r="B572" s="178"/>
      <c r="C572" s="179"/>
      <c r="D572" s="159"/>
      <c r="E572" s="159"/>
      <c r="F572" s="159"/>
      <c r="G572" s="179"/>
      <c r="H572" s="159"/>
      <c r="I572" s="159"/>
      <c r="J572" s="182"/>
      <c r="K572" s="182"/>
      <c r="L572" s="159"/>
      <c r="M572" s="159"/>
      <c r="N572" s="159"/>
      <c r="O572" s="159"/>
      <c r="P572" s="159"/>
      <c r="Q572" s="179"/>
      <c r="R572" s="159"/>
      <c r="S572" s="159"/>
      <c r="T572" s="159"/>
      <c r="U572" s="159"/>
      <c r="V572" s="159"/>
      <c r="W572" s="159"/>
      <c r="X572" s="159"/>
      <c r="Y572" s="159"/>
      <c r="Z572" s="159"/>
      <c r="AA572" s="159"/>
      <c r="AB572" s="159"/>
      <c r="AC572" s="159"/>
      <c r="AD572" s="159"/>
      <c r="AE572" s="159"/>
      <c r="AF572" s="159"/>
      <c r="AG572" s="159"/>
    </row>
    <row r="573" spans="1:33" ht="13.5">
      <c r="A573" s="177"/>
      <c r="B573" s="178"/>
      <c r="C573" s="179"/>
      <c r="D573" s="159"/>
      <c r="E573" s="159"/>
      <c r="F573" s="159"/>
      <c r="G573" s="179"/>
      <c r="H573" s="159"/>
      <c r="I573" s="159"/>
      <c r="J573" s="182"/>
      <c r="K573" s="182"/>
      <c r="L573" s="159"/>
      <c r="M573" s="159"/>
      <c r="N573" s="159"/>
      <c r="O573" s="159"/>
      <c r="P573" s="159"/>
      <c r="Q573" s="179"/>
      <c r="R573" s="159"/>
      <c r="S573" s="159"/>
      <c r="T573" s="159"/>
      <c r="U573" s="159"/>
      <c r="V573" s="159"/>
      <c r="W573" s="159"/>
      <c r="X573" s="159"/>
      <c r="Y573" s="159"/>
      <c r="Z573" s="159"/>
      <c r="AA573" s="159"/>
      <c r="AB573" s="159"/>
      <c r="AC573" s="159"/>
      <c r="AD573" s="159"/>
      <c r="AE573" s="159"/>
      <c r="AF573" s="159"/>
      <c r="AG573" s="159"/>
    </row>
    <row r="574" spans="1:33" ht="13.5">
      <c r="A574" s="177"/>
      <c r="B574" s="178"/>
      <c r="C574" s="179"/>
      <c r="D574" s="159"/>
      <c r="E574" s="159"/>
      <c r="F574" s="159"/>
      <c r="G574" s="179"/>
      <c r="H574" s="159"/>
      <c r="I574" s="159"/>
      <c r="J574" s="182"/>
      <c r="K574" s="182"/>
      <c r="L574" s="159"/>
      <c r="M574" s="159"/>
      <c r="N574" s="159"/>
      <c r="O574" s="159"/>
      <c r="P574" s="159"/>
      <c r="Q574" s="179"/>
      <c r="R574" s="159"/>
      <c r="S574" s="159"/>
      <c r="T574" s="159"/>
      <c r="U574" s="159"/>
      <c r="V574" s="159"/>
      <c r="W574" s="159"/>
      <c r="X574" s="159"/>
      <c r="Y574" s="159"/>
      <c r="Z574" s="159"/>
      <c r="AA574" s="159"/>
      <c r="AB574" s="159"/>
      <c r="AC574" s="159"/>
      <c r="AD574" s="159"/>
      <c r="AE574" s="159"/>
      <c r="AF574" s="159"/>
      <c r="AG574" s="159"/>
    </row>
    <row r="575" spans="1:33" ht="13.5">
      <c r="A575" s="177"/>
      <c r="B575" s="178"/>
      <c r="C575" s="179"/>
      <c r="D575" s="159"/>
      <c r="E575" s="159"/>
      <c r="F575" s="159"/>
      <c r="G575" s="179"/>
      <c r="H575" s="159"/>
      <c r="I575" s="159"/>
      <c r="J575" s="182"/>
      <c r="K575" s="182"/>
      <c r="L575" s="159"/>
      <c r="M575" s="159"/>
      <c r="N575" s="159"/>
      <c r="O575" s="159"/>
      <c r="P575" s="159"/>
      <c r="Q575" s="179"/>
      <c r="R575" s="159"/>
      <c r="S575" s="159"/>
      <c r="T575" s="159"/>
      <c r="U575" s="159"/>
      <c r="V575" s="159"/>
      <c r="W575" s="159"/>
      <c r="X575" s="159"/>
      <c r="Y575" s="159"/>
      <c r="Z575" s="159"/>
      <c r="AA575" s="159"/>
      <c r="AB575" s="159"/>
      <c r="AC575" s="159"/>
      <c r="AD575" s="159"/>
      <c r="AE575" s="159"/>
      <c r="AF575" s="159"/>
      <c r="AG575" s="159"/>
    </row>
    <row r="576" spans="1:33" ht="13.5">
      <c r="A576" s="177"/>
      <c r="B576" s="178"/>
      <c r="C576" s="179"/>
      <c r="D576" s="159"/>
      <c r="E576" s="159"/>
      <c r="F576" s="159"/>
      <c r="G576" s="179"/>
      <c r="H576" s="159"/>
      <c r="I576" s="159"/>
      <c r="J576" s="182"/>
      <c r="K576" s="182"/>
      <c r="L576" s="159"/>
      <c r="M576" s="159"/>
      <c r="N576" s="159"/>
      <c r="O576" s="159"/>
      <c r="P576" s="159"/>
      <c r="Q576" s="179"/>
      <c r="R576" s="159"/>
      <c r="S576" s="159"/>
      <c r="T576" s="159"/>
      <c r="U576" s="159"/>
      <c r="V576" s="159"/>
      <c r="W576" s="159"/>
      <c r="X576" s="159"/>
      <c r="Y576" s="159"/>
      <c r="Z576" s="159"/>
      <c r="AA576" s="159"/>
      <c r="AB576" s="159"/>
      <c r="AC576" s="159"/>
      <c r="AD576" s="159"/>
      <c r="AE576" s="159"/>
      <c r="AF576" s="159"/>
      <c r="AG576" s="159"/>
    </row>
    <row r="577" spans="1:33" ht="13.5">
      <c r="A577" s="177"/>
      <c r="B577" s="178"/>
      <c r="C577" s="179"/>
      <c r="D577" s="159"/>
      <c r="E577" s="159"/>
      <c r="F577" s="159"/>
      <c r="G577" s="179"/>
      <c r="H577" s="159"/>
      <c r="I577" s="159"/>
      <c r="J577" s="182"/>
      <c r="K577" s="182"/>
      <c r="L577" s="159"/>
      <c r="M577" s="159"/>
      <c r="N577" s="159"/>
      <c r="O577" s="159"/>
      <c r="P577" s="159"/>
      <c r="Q577" s="179"/>
      <c r="R577" s="159"/>
      <c r="S577" s="159"/>
      <c r="T577" s="159"/>
      <c r="U577" s="159"/>
      <c r="V577" s="159"/>
      <c r="W577" s="159"/>
      <c r="X577" s="159"/>
      <c r="Y577" s="159"/>
      <c r="Z577" s="159"/>
      <c r="AA577" s="159"/>
      <c r="AB577" s="159"/>
      <c r="AC577" s="159"/>
      <c r="AD577" s="159"/>
      <c r="AE577" s="159"/>
      <c r="AF577" s="159"/>
      <c r="AG577" s="159"/>
    </row>
    <row r="578" spans="1:33" ht="13.5">
      <c r="A578" s="177"/>
      <c r="B578" s="178"/>
      <c r="C578" s="179"/>
      <c r="D578" s="159"/>
      <c r="E578" s="159"/>
      <c r="F578" s="159"/>
      <c r="G578" s="179"/>
      <c r="H578" s="159"/>
      <c r="I578" s="159"/>
      <c r="J578" s="182"/>
      <c r="K578" s="182"/>
      <c r="L578" s="159"/>
      <c r="M578" s="159"/>
      <c r="N578" s="159"/>
      <c r="O578" s="159"/>
      <c r="P578" s="159"/>
      <c r="Q578" s="179"/>
      <c r="R578" s="159"/>
      <c r="S578" s="159"/>
      <c r="T578" s="159"/>
      <c r="U578" s="159"/>
      <c r="V578" s="159"/>
      <c r="W578" s="159"/>
      <c r="X578" s="159"/>
      <c r="Y578" s="159"/>
      <c r="Z578" s="159"/>
      <c r="AA578" s="159"/>
      <c r="AB578" s="159"/>
      <c r="AC578" s="159"/>
      <c r="AD578" s="159"/>
      <c r="AE578" s="159"/>
      <c r="AF578" s="159"/>
      <c r="AG578" s="159"/>
    </row>
    <row r="579" spans="1:33" ht="13.5">
      <c r="A579" s="177"/>
      <c r="B579" s="178"/>
      <c r="C579" s="179"/>
      <c r="D579" s="159"/>
      <c r="E579" s="159"/>
      <c r="F579" s="159"/>
      <c r="G579" s="179"/>
      <c r="H579" s="159"/>
      <c r="I579" s="159"/>
      <c r="J579" s="182"/>
      <c r="K579" s="182"/>
      <c r="L579" s="159"/>
      <c r="M579" s="159"/>
      <c r="N579" s="159"/>
      <c r="O579" s="159"/>
      <c r="P579" s="159"/>
      <c r="Q579" s="179"/>
      <c r="R579" s="159"/>
      <c r="S579" s="159"/>
      <c r="T579" s="159"/>
      <c r="U579" s="159"/>
      <c r="V579" s="159"/>
      <c r="W579" s="159"/>
      <c r="X579" s="159"/>
      <c r="Y579" s="159"/>
      <c r="Z579" s="159"/>
      <c r="AA579" s="159"/>
      <c r="AB579" s="159"/>
      <c r="AC579" s="159"/>
      <c r="AD579" s="159"/>
      <c r="AE579" s="159"/>
      <c r="AF579" s="159"/>
      <c r="AG579" s="159"/>
    </row>
    <row r="580" spans="1:33" ht="13.5">
      <c r="A580" s="177"/>
      <c r="B580" s="178"/>
      <c r="C580" s="179"/>
      <c r="D580" s="159"/>
      <c r="E580" s="159"/>
      <c r="F580" s="159"/>
      <c r="G580" s="179"/>
      <c r="H580" s="159"/>
      <c r="I580" s="159"/>
      <c r="J580" s="182"/>
      <c r="K580" s="182"/>
      <c r="L580" s="159"/>
      <c r="M580" s="159"/>
      <c r="N580" s="159"/>
      <c r="O580" s="159"/>
      <c r="P580" s="159"/>
      <c r="Q580" s="179"/>
      <c r="R580" s="159"/>
      <c r="S580" s="159"/>
      <c r="T580" s="159"/>
      <c r="U580" s="159"/>
      <c r="V580" s="159"/>
      <c r="W580" s="159"/>
      <c r="X580" s="159"/>
      <c r="Y580" s="159"/>
      <c r="Z580" s="159"/>
      <c r="AA580" s="159"/>
      <c r="AB580" s="159"/>
      <c r="AC580" s="159"/>
      <c r="AD580" s="159"/>
      <c r="AE580" s="159"/>
      <c r="AF580" s="159"/>
      <c r="AG580" s="159"/>
    </row>
    <row r="581" spans="1:33" ht="13.5">
      <c r="A581" s="177"/>
      <c r="B581" s="178"/>
      <c r="C581" s="179"/>
      <c r="D581" s="159"/>
      <c r="E581" s="159"/>
      <c r="F581" s="159"/>
      <c r="G581" s="179"/>
      <c r="H581" s="159"/>
      <c r="I581" s="159"/>
      <c r="J581" s="182"/>
      <c r="K581" s="182"/>
      <c r="L581" s="159"/>
      <c r="M581" s="159"/>
      <c r="N581" s="159"/>
      <c r="O581" s="159"/>
      <c r="P581" s="159"/>
      <c r="Q581" s="179"/>
      <c r="R581" s="159"/>
      <c r="S581" s="159"/>
      <c r="T581" s="159"/>
      <c r="U581" s="159"/>
      <c r="V581" s="159"/>
      <c r="W581" s="159"/>
      <c r="X581" s="159"/>
      <c r="Y581" s="159"/>
      <c r="Z581" s="159"/>
      <c r="AA581" s="159"/>
      <c r="AB581" s="159"/>
      <c r="AC581" s="159"/>
      <c r="AD581" s="159"/>
      <c r="AE581" s="159"/>
      <c r="AF581" s="159"/>
      <c r="AG581" s="159"/>
    </row>
    <row r="582" spans="1:33" ht="13.5">
      <c r="A582" s="177"/>
      <c r="B582" s="178"/>
      <c r="C582" s="179"/>
      <c r="D582" s="159"/>
      <c r="E582" s="159"/>
      <c r="F582" s="159"/>
      <c r="G582" s="179"/>
      <c r="H582" s="159"/>
      <c r="I582" s="159"/>
      <c r="J582" s="182"/>
      <c r="K582" s="182"/>
      <c r="L582" s="159"/>
      <c r="M582" s="159"/>
      <c r="N582" s="159"/>
      <c r="O582" s="159"/>
      <c r="P582" s="159"/>
      <c r="Q582" s="179"/>
      <c r="R582" s="159"/>
      <c r="S582" s="159"/>
      <c r="T582" s="159"/>
      <c r="U582" s="159"/>
      <c r="V582" s="159"/>
      <c r="W582" s="159"/>
      <c r="X582" s="159"/>
      <c r="Y582" s="159"/>
      <c r="Z582" s="159"/>
      <c r="AA582" s="159"/>
      <c r="AB582" s="159"/>
      <c r="AC582" s="159"/>
      <c r="AD582" s="159"/>
      <c r="AE582" s="159"/>
      <c r="AF582" s="159"/>
      <c r="AG582" s="159"/>
    </row>
    <row r="583" spans="1:33" ht="13.5">
      <c r="A583" s="177"/>
      <c r="B583" s="178"/>
      <c r="C583" s="179"/>
      <c r="D583" s="159"/>
      <c r="E583" s="159"/>
      <c r="F583" s="159"/>
      <c r="G583" s="179"/>
      <c r="H583" s="159"/>
      <c r="I583" s="159"/>
      <c r="J583" s="182"/>
      <c r="K583" s="182"/>
      <c r="L583" s="159"/>
      <c r="M583" s="159"/>
      <c r="N583" s="159"/>
      <c r="O583" s="159"/>
      <c r="P583" s="159"/>
      <c r="Q583" s="179"/>
      <c r="R583" s="159"/>
      <c r="S583" s="159"/>
      <c r="T583" s="159"/>
      <c r="U583" s="159"/>
      <c r="V583" s="159"/>
      <c r="W583" s="159"/>
      <c r="X583" s="159"/>
      <c r="Y583" s="159"/>
      <c r="Z583" s="159"/>
      <c r="AA583" s="159"/>
      <c r="AB583" s="159"/>
      <c r="AC583" s="159"/>
      <c r="AD583" s="159"/>
      <c r="AE583" s="159"/>
      <c r="AF583" s="159"/>
      <c r="AG583" s="159"/>
    </row>
    <row r="584" spans="1:33" ht="13.5">
      <c r="A584" s="177"/>
      <c r="B584" s="178"/>
      <c r="C584" s="179"/>
      <c r="D584" s="159"/>
      <c r="E584" s="159"/>
      <c r="F584" s="159"/>
      <c r="G584" s="179"/>
      <c r="H584" s="159"/>
      <c r="I584" s="159"/>
      <c r="J584" s="182"/>
      <c r="K584" s="182"/>
      <c r="L584" s="159"/>
      <c r="M584" s="159"/>
      <c r="N584" s="159"/>
      <c r="O584" s="159"/>
      <c r="P584" s="159"/>
      <c r="Q584" s="179"/>
      <c r="R584" s="159"/>
      <c r="S584" s="159"/>
      <c r="T584" s="159"/>
      <c r="U584" s="159"/>
      <c r="V584" s="159"/>
      <c r="W584" s="159"/>
      <c r="X584" s="159"/>
      <c r="Y584" s="159"/>
      <c r="Z584" s="159"/>
      <c r="AA584" s="159"/>
      <c r="AB584" s="159"/>
      <c r="AC584" s="159"/>
      <c r="AD584" s="159"/>
      <c r="AE584" s="159"/>
      <c r="AF584" s="159"/>
      <c r="AG584" s="159"/>
    </row>
    <row r="585" spans="1:33" ht="13.5">
      <c r="A585" s="177"/>
      <c r="B585" s="178"/>
      <c r="C585" s="179"/>
      <c r="D585" s="159"/>
      <c r="E585" s="159"/>
      <c r="F585" s="159"/>
      <c r="G585" s="179"/>
      <c r="H585" s="159"/>
      <c r="I585" s="159"/>
      <c r="J585" s="182"/>
      <c r="K585" s="182"/>
      <c r="L585" s="159"/>
      <c r="M585" s="159"/>
      <c r="N585" s="159"/>
      <c r="O585" s="159"/>
      <c r="P585" s="159"/>
      <c r="Q585" s="179"/>
      <c r="R585" s="159"/>
      <c r="S585" s="159"/>
      <c r="T585" s="159"/>
      <c r="U585" s="159"/>
      <c r="V585" s="159"/>
      <c r="W585" s="159"/>
      <c r="X585" s="159"/>
      <c r="Y585" s="159"/>
      <c r="Z585" s="159"/>
      <c r="AA585" s="159"/>
      <c r="AB585" s="159"/>
      <c r="AC585" s="159"/>
      <c r="AD585" s="159"/>
      <c r="AE585" s="159"/>
      <c r="AF585" s="159"/>
      <c r="AG585" s="159"/>
    </row>
    <row r="586" spans="1:33" ht="13.5">
      <c r="A586" s="177"/>
      <c r="B586" s="178"/>
      <c r="C586" s="179"/>
      <c r="D586" s="159"/>
      <c r="E586" s="159"/>
      <c r="F586" s="159"/>
      <c r="G586" s="179"/>
      <c r="H586" s="159"/>
      <c r="I586" s="159"/>
      <c r="J586" s="182"/>
      <c r="K586" s="182"/>
      <c r="L586" s="159"/>
      <c r="M586" s="159"/>
      <c r="N586" s="159"/>
      <c r="O586" s="159"/>
      <c r="P586" s="159"/>
      <c r="Q586" s="179"/>
      <c r="R586" s="159"/>
      <c r="S586" s="159"/>
      <c r="T586" s="159"/>
      <c r="U586" s="159"/>
      <c r="V586" s="159"/>
      <c r="W586" s="159"/>
      <c r="X586" s="159"/>
      <c r="Y586" s="159"/>
      <c r="Z586" s="159"/>
      <c r="AA586" s="159"/>
      <c r="AB586" s="159"/>
      <c r="AC586" s="159"/>
      <c r="AD586" s="159"/>
      <c r="AE586" s="159"/>
      <c r="AF586" s="159"/>
      <c r="AG586" s="159"/>
    </row>
    <row r="587" spans="1:33" ht="13.5">
      <c r="A587" s="177"/>
      <c r="B587" s="178"/>
      <c r="C587" s="179"/>
      <c r="D587" s="159"/>
      <c r="E587" s="159"/>
      <c r="F587" s="159"/>
      <c r="G587" s="179"/>
      <c r="H587" s="159"/>
      <c r="I587" s="159"/>
      <c r="J587" s="182"/>
      <c r="K587" s="182"/>
      <c r="L587" s="159"/>
      <c r="M587" s="159"/>
      <c r="N587" s="159"/>
      <c r="O587" s="159"/>
      <c r="P587" s="159"/>
      <c r="Q587" s="179"/>
      <c r="R587" s="159"/>
      <c r="S587" s="159"/>
      <c r="T587" s="159"/>
      <c r="U587" s="159"/>
      <c r="V587" s="159"/>
      <c r="W587" s="159"/>
      <c r="X587" s="159"/>
      <c r="Y587" s="159"/>
      <c r="Z587" s="159"/>
      <c r="AA587" s="159"/>
      <c r="AB587" s="159"/>
      <c r="AC587" s="159"/>
      <c r="AD587" s="159"/>
      <c r="AE587" s="159"/>
      <c r="AF587" s="159"/>
      <c r="AG587" s="159"/>
    </row>
    <row r="588" spans="1:33" ht="13.5">
      <c r="A588" s="177"/>
      <c r="B588" s="178"/>
      <c r="C588" s="179"/>
      <c r="D588" s="159"/>
      <c r="E588" s="159"/>
      <c r="F588" s="159"/>
      <c r="G588" s="179"/>
      <c r="H588" s="159"/>
      <c r="I588" s="159"/>
      <c r="J588" s="182"/>
      <c r="K588" s="182"/>
      <c r="L588" s="159"/>
      <c r="M588" s="159"/>
      <c r="N588" s="159"/>
      <c r="O588" s="159"/>
      <c r="P588" s="159"/>
      <c r="Q588" s="179"/>
      <c r="R588" s="159"/>
      <c r="S588" s="159"/>
      <c r="T588" s="159"/>
      <c r="U588" s="159"/>
      <c r="V588" s="159"/>
      <c r="W588" s="159"/>
      <c r="X588" s="159"/>
      <c r="Y588" s="159"/>
      <c r="Z588" s="159"/>
      <c r="AA588" s="159"/>
      <c r="AB588" s="159"/>
      <c r="AC588" s="159"/>
      <c r="AD588" s="159"/>
      <c r="AE588" s="159"/>
      <c r="AF588" s="159"/>
      <c r="AG588" s="159"/>
    </row>
    <row r="589" spans="1:33" ht="13.5">
      <c r="A589" s="177"/>
      <c r="B589" s="178"/>
      <c r="C589" s="179"/>
      <c r="D589" s="159"/>
      <c r="E589" s="159"/>
      <c r="F589" s="159"/>
      <c r="G589" s="179"/>
      <c r="H589" s="159"/>
      <c r="I589" s="159"/>
      <c r="J589" s="182"/>
      <c r="K589" s="182"/>
      <c r="L589" s="159"/>
      <c r="M589" s="159"/>
      <c r="N589" s="159"/>
      <c r="O589" s="159"/>
      <c r="P589" s="159"/>
      <c r="Q589" s="179"/>
      <c r="R589" s="159"/>
      <c r="S589" s="159"/>
      <c r="T589" s="159"/>
      <c r="U589" s="159"/>
      <c r="V589" s="159"/>
      <c r="W589" s="159"/>
      <c r="X589" s="159"/>
      <c r="Y589" s="159"/>
      <c r="Z589" s="159"/>
      <c r="AA589" s="159"/>
      <c r="AB589" s="159"/>
      <c r="AC589" s="159"/>
      <c r="AD589" s="159"/>
      <c r="AE589" s="159"/>
      <c r="AF589" s="159"/>
      <c r="AG589" s="159"/>
    </row>
    <row r="590" spans="1:33" ht="13.5">
      <c r="A590" s="177"/>
      <c r="B590" s="178"/>
      <c r="C590" s="179"/>
      <c r="D590" s="159"/>
      <c r="E590" s="159"/>
      <c r="F590" s="159"/>
      <c r="G590" s="179"/>
      <c r="H590" s="159"/>
      <c r="I590" s="159"/>
      <c r="J590" s="182"/>
      <c r="K590" s="182"/>
      <c r="L590" s="159"/>
      <c r="M590" s="159"/>
      <c r="N590" s="159"/>
      <c r="O590" s="159"/>
      <c r="P590" s="159"/>
      <c r="Q590" s="179"/>
      <c r="R590" s="159"/>
      <c r="S590" s="159"/>
      <c r="T590" s="159"/>
      <c r="U590" s="159"/>
      <c r="V590" s="159"/>
      <c r="W590" s="159"/>
      <c r="X590" s="159"/>
      <c r="Y590" s="159"/>
      <c r="Z590" s="159"/>
      <c r="AA590" s="159"/>
      <c r="AB590" s="159"/>
      <c r="AC590" s="159"/>
      <c r="AD590" s="159"/>
      <c r="AE590" s="159"/>
      <c r="AF590" s="159"/>
      <c r="AG590" s="159"/>
    </row>
    <row r="591" spans="1:33" ht="13.5">
      <c r="A591" s="177"/>
      <c r="B591" s="178"/>
      <c r="C591" s="179"/>
      <c r="D591" s="159"/>
      <c r="E591" s="159"/>
      <c r="F591" s="159"/>
      <c r="G591" s="179"/>
      <c r="H591" s="159"/>
      <c r="I591" s="159"/>
      <c r="J591" s="182"/>
      <c r="K591" s="182"/>
      <c r="L591" s="159"/>
      <c r="M591" s="159"/>
      <c r="N591" s="159"/>
      <c r="O591" s="159"/>
      <c r="P591" s="159"/>
      <c r="Q591" s="179"/>
      <c r="R591" s="159"/>
      <c r="S591" s="159"/>
      <c r="T591" s="159"/>
      <c r="U591" s="159"/>
      <c r="V591" s="159"/>
      <c r="W591" s="159"/>
      <c r="X591" s="159"/>
      <c r="Y591" s="159"/>
      <c r="Z591" s="159"/>
      <c r="AA591" s="159"/>
      <c r="AB591" s="159"/>
      <c r="AC591" s="159"/>
      <c r="AD591" s="159"/>
      <c r="AE591" s="159"/>
      <c r="AF591" s="159"/>
      <c r="AG591" s="159"/>
    </row>
    <row r="592" spans="1:33" ht="13.5">
      <c r="A592" s="177"/>
      <c r="B592" s="178"/>
      <c r="C592" s="179"/>
      <c r="D592" s="159"/>
      <c r="E592" s="159"/>
      <c r="F592" s="159"/>
      <c r="G592" s="179"/>
      <c r="H592" s="159"/>
      <c r="I592" s="159"/>
      <c r="J592" s="182"/>
      <c r="K592" s="182"/>
      <c r="L592" s="159"/>
      <c r="M592" s="159"/>
      <c r="N592" s="159"/>
      <c r="O592" s="159"/>
      <c r="P592" s="159"/>
      <c r="Q592" s="179"/>
      <c r="R592" s="159"/>
      <c r="S592" s="159"/>
      <c r="T592" s="159"/>
      <c r="U592" s="159"/>
      <c r="V592" s="159"/>
      <c r="W592" s="159"/>
      <c r="X592" s="159"/>
      <c r="Y592" s="159"/>
      <c r="Z592" s="159"/>
      <c r="AA592" s="159"/>
      <c r="AB592" s="159"/>
      <c r="AC592" s="159"/>
      <c r="AD592" s="159"/>
      <c r="AE592" s="159"/>
      <c r="AF592" s="159"/>
      <c r="AG592" s="159"/>
    </row>
    <row r="593" spans="1:33" ht="13.5">
      <c r="A593" s="177"/>
      <c r="B593" s="178"/>
      <c r="C593" s="179"/>
      <c r="D593" s="159"/>
      <c r="E593" s="159"/>
      <c r="F593" s="159"/>
      <c r="G593" s="179"/>
      <c r="H593" s="159"/>
      <c r="I593" s="159"/>
      <c r="J593" s="182"/>
      <c r="K593" s="182"/>
      <c r="L593" s="159"/>
      <c r="M593" s="159"/>
      <c r="N593" s="159"/>
      <c r="O593" s="159"/>
      <c r="P593" s="159"/>
      <c r="Q593" s="179"/>
      <c r="R593" s="159"/>
      <c r="S593" s="159"/>
      <c r="T593" s="159"/>
      <c r="U593" s="159"/>
      <c r="V593" s="159"/>
      <c r="W593" s="159"/>
      <c r="X593" s="159"/>
      <c r="Y593" s="159"/>
      <c r="Z593" s="159"/>
      <c r="AA593" s="159"/>
      <c r="AB593" s="159"/>
      <c r="AC593" s="159"/>
      <c r="AD593" s="159"/>
      <c r="AE593" s="159"/>
      <c r="AF593" s="159"/>
      <c r="AG593" s="159"/>
    </row>
    <row r="594" spans="1:33" ht="13.5">
      <c r="A594" s="177"/>
      <c r="B594" s="178"/>
      <c r="C594" s="179"/>
      <c r="D594" s="159"/>
      <c r="E594" s="159"/>
      <c r="F594" s="159"/>
      <c r="G594" s="179"/>
      <c r="H594" s="159"/>
      <c r="I594" s="159"/>
      <c r="J594" s="182"/>
      <c r="K594" s="182"/>
      <c r="L594" s="159"/>
      <c r="M594" s="159"/>
      <c r="N594" s="159"/>
      <c r="O594" s="159"/>
      <c r="P594" s="159"/>
      <c r="Q594" s="179"/>
      <c r="R594" s="159"/>
      <c r="S594" s="159"/>
      <c r="T594" s="159"/>
      <c r="U594" s="159"/>
      <c r="V594" s="159"/>
      <c r="W594" s="159"/>
      <c r="X594" s="159"/>
      <c r="Y594" s="159"/>
      <c r="Z594" s="159"/>
      <c r="AA594" s="159"/>
      <c r="AB594" s="159"/>
      <c r="AC594" s="159"/>
      <c r="AD594" s="159"/>
      <c r="AE594" s="159"/>
      <c r="AF594" s="159"/>
      <c r="AG594" s="159"/>
    </row>
    <row r="595" spans="1:33" ht="13.5">
      <c r="A595" s="177"/>
      <c r="B595" s="178"/>
      <c r="C595" s="179"/>
      <c r="D595" s="159"/>
      <c r="E595" s="159"/>
      <c r="F595" s="159"/>
      <c r="G595" s="179"/>
      <c r="H595" s="159"/>
      <c r="I595" s="159"/>
      <c r="J595" s="182"/>
      <c r="K595" s="182"/>
      <c r="L595" s="159"/>
      <c r="M595" s="159"/>
      <c r="N595" s="159"/>
      <c r="O595" s="159"/>
      <c r="P595" s="159"/>
      <c r="Q595" s="179"/>
      <c r="R595" s="159"/>
      <c r="S595" s="159"/>
      <c r="T595" s="159"/>
      <c r="U595" s="159"/>
      <c r="V595" s="159"/>
      <c r="W595" s="159"/>
      <c r="X595" s="159"/>
      <c r="Y595" s="159"/>
      <c r="Z595" s="159"/>
      <c r="AA595" s="159"/>
      <c r="AB595" s="159"/>
      <c r="AC595" s="159"/>
      <c r="AD595" s="159"/>
      <c r="AE595" s="159"/>
      <c r="AF595" s="159"/>
      <c r="AG595" s="159"/>
    </row>
    <row r="596" spans="1:33" ht="13.5">
      <c r="A596" s="177"/>
      <c r="B596" s="178"/>
      <c r="C596" s="179"/>
      <c r="D596" s="159"/>
      <c r="E596" s="159"/>
      <c r="F596" s="159"/>
      <c r="G596" s="179"/>
      <c r="H596" s="159"/>
      <c r="I596" s="159"/>
      <c r="J596" s="182"/>
      <c r="K596" s="182"/>
      <c r="L596" s="159"/>
      <c r="M596" s="159"/>
      <c r="N596" s="159"/>
      <c r="O596" s="159"/>
      <c r="P596" s="159"/>
      <c r="Q596" s="179"/>
      <c r="R596" s="159"/>
      <c r="S596" s="159"/>
      <c r="T596" s="159"/>
      <c r="U596" s="159"/>
      <c r="V596" s="159"/>
      <c r="W596" s="159"/>
      <c r="X596" s="159"/>
      <c r="Y596" s="159"/>
      <c r="Z596" s="159"/>
      <c r="AA596" s="159"/>
      <c r="AB596" s="159"/>
      <c r="AC596" s="159"/>
      <c r="AD596" s="159"/>
      <c r="AE596" s="159"/>
      <c r="AF596" s="159"/>
      <c r="AG596" s="159"/>
    </row>
    <row r="597" spans="1:33" ht="13.5">
      <c r="A597" s="177"/>
      <c r="B597" s="178"/>
      <c r="C597" s="179"/>
      <c r="D597" s="159"/>
      <c r="E597" s="159"/>
      <c r="F597" s="159"/>
      <c r="G597" s="179"/>
      <c r="H597" s="159"/>
      <c r="I597" s="159"/>
      <c r="J597" s="182"/>
      <c r="K597" s="182"/>
      <c r="L597" s="159"/>
      <c r="M597" s="159"/>
      <c r="N597" s="159"/>
      <c r="O597" s="159"/>
      <c r="P597" s="159"/>
      <c r="Q597" s="179"/>
      <c r="R597" s="159"/>
      <c r="S597" s="159"/>
      <c r="T597" s="159"/>
      <c r="U597" s="159"/>
      <c r="V597" s="159"/>
      <c r="W597" s="159"/>
      <c r="X597" s="159"/>
      <c r="Y597" s="159"/>
      <c r="Z597" s="159"/>
      <c r="AA597" s="159"/>
      <c r="AB597" s="159"/>
      <c r="AC597" s="159"/>
      <c r="AD597" s="159"/>
      <c r="AE597" s="159"/>
      <c r="AF597" s="159"/>
      <c r="AG597" s="159"/>
    </row>
    <row r="598" spans="1:33" ht="13.5">
      <c r="A598" s="177"/>
      <c r="B598" s="178"/>
      <c r="C598" s="179"/>
      <c r="D598" s="159"/>
      <c r="E598" s="159"/>
      <c r="F598" s="159"/>
      <c r="G598" s="179"/>
      <c r="H598" s="159"/>
      <c r="I598" s="159"/>
      <c r="J598" s="182"/>
      <c r="K598" s="182"/>
      <c r="L598" s="159"/>
      <c r="M598" s="159"/>
      <c r="N598" s="159"/>
      <c r="O598" s="159"/>
      <c r="P598" s="159"/>
      <c r="Q598" s="179"/>
      <c r="R598" s="159"/>
      <c r="S598" s="159"/>
      <c r="T598" s="159"/>
      <c r="U598" s="159"/>
      <c r="V598" s="159"/>
      <c r="W598" s="159"/>
      <c r="X598" s="159"/>
      <c r="Y598" s="159"/>
      <c r="Z598" s="159"/>
      <c r="AA598" s="159"/>
      <c r="AB598" s="159"/>
      <c r="AC598" s="159"/>
      <c r="AD598" s="159"/>
      <c r="AE598" s="159"/>
      <c r="AF598" s="159"/>
      <c r="AG598" s="159"/>
    </row>
    <row r="599" spans="1:33" ht="13.5">
      <c r="A599" s="177"/>
      <c r="B599" s="178"/>
      <c r="C599" s="179"/>
      <c r="D599" s="159"/>
      <c r="E599" s="159"/>
      <c r="F599" s="159"/>
      <c r="G599" s="179"/>
      <c r="H599" s="159"/>
      <c r="I599" s="159"/>
      <c r="J599" s="182"/>
      <c r="K599" s="182"/>
      <c r="L599" s="159"/>
      <c r="M599" s="159"/>
      <c r="N599" s="159"/>
      <c r="O599" s="159"/>
      <c r="P599" s="159"/>
      <c r="Q599" s="179"/>
      <c r="R599" s="159"/>
      <c r="S599" s="159"/>
      <c r="T599" s="159"/>
      <c r="U599" s="159"/>
      <c r="V599" s="159"/>
      <c r="W599" s="159"/>
      <c r="X599" s="159"/>
      <c r="Y599" s="159"/>
      <c r="Z599" s="159"/>
      <c r="AA599" s="159"/>
      <c r="AB599" s="159"/>
      <c r="AC599" s="159"/>
      <c r="AD599" s="159"/>
      <c r="AE599" s="159"/>
      <c r="AF599" s="159"/>
      <c r="AG599" s="159"/>
    </row>
    <row r="600" spans="1:33" ht="13.5">
      <c r="A600" s="177"/>
      <c r="B600" s="178"/>
      <c r="C600" s="179"/>
      <c r="D600" s="159"/>
      <c r="E600" s="159"/>
      <c r="F600" s="159"/>
      <c r="G600" s="179"/>
      <c r="H600" s="159"/>
      <c r="I600" s="159"/>
      <c r="J600" s="182"/>
      <c r="K600" s="182"/>
      <c r="L600" s="159"/>
      <c r="M600" s="159"/>
      <c r="N600" s="159"/>
      <c r="O600" s="159"/>
      <c r="P600" s="159"/>
      <c r="Q600" s="179"/>
      <c r="R600" s="159"/>
      <c r="S600" s="159"/>
      <c r="T600" s="159"/>
      <c r="U600" s="159"/>
      <c r="V600" s="159"/>
      <c r="W600" s="159"/>
      <c r="X600" s="159"/>
      <c r="Y600" s="159"/>
      <c r="Z600" s="159"/>
      <c r="AA600" s="159"/>
      <c r="AB600" s="159"/>
      <c r="AC600" s="159"/>
      <c r="AD600" s="159"/>
      <c r="AE600" s="159"/>
      <c r="AF600" s="159"/>
      <c r="AG600" s="159"/>
    </row>
    <row r="601" spans="1:33" ht="13.5">
      <c r="A601" s="177"/>
      <c r="B601" s="178"/>
      <c r="C601" s="179"/>
      <c r="D601" s="159"/>
      <c r="E601" s="159"/>
      <c r="F601" s="159"/>
      <c r="G601" s="179"/>
      <c r="H601" s="159"/>
      <c r="I601" s="159"/>
      <c r="J601" s="182"/>
      <c r="K601" s="182"/>
      <c r="L601" s="159"/>
      <c r="M601" s="159"/>
      <c r="N601" s="159"/>
      <c r="O601" s="159"/>
      <c r="P601" s="159"/>
      <c r="Q601" s="179"/>
      <c r="R601" s="159"/>
      <c r="S601" s="159"/>
      <c r="T601" s="159"/>
      <c r="U601" s="159"/>
      <c r="V601" s="159"/>
      <c r="W601" s="159"/>
      <c r="X601" s="159"/>
      <c r="Y601" s="159"/>
      <c r="Z601" s="159"/>
      <c r="AA601" s="159"/>
      <c r="AB601" s="159"/>
      <c r="AC601" s="159"/>
      <c r="AD601" s="159"/>
      <c r="AE601" s="159"/>
      <c r="AF601" s="159"/>
      <c r="AG601" s="159"/>
    </row>
    <row r="602" spans="1:33" ht="13.5">
      <c r="A602" s="177"/>
      <c r="B602" s="178"/>
      <c r="C602" s="179"/>
      <c r="D602" s="159"/>
      <c r="E602" s="159"/>
      <c r="F602" s="159"/>
      <c r="G602" s="179"/>
      <c r="H602" s="159"/>
      <c r="I602" s="159"/>
      <c r="J602" s="182"/>
      <c r="K602" s="182"/>
      <c r="L602" s="159"/>
      <c r="M602" s="159"/>
      <c r="N602" s="159"/>
      <c r="O602" s="159"/>
      <c r="P602" s="159"/>
      <c r="Q602" s="179"/>
      <c r="R602" s="159"/>
      <c r="S602" s="159"/>
      <c r="T602" s="159"/>
      <c r="U602" s="159"/>
      <c r="V602" s="159"/>
      <c r="W602" s="159"/>
      <c r="X602" s="159"/>
      <c r="Y602" s="159"/>
      <c r="Z602" s="159"/>
      <c r="AA602" s="159"/>
      <c r="AB602" s="159"/>
      <c r="AC602" s="159"/>
      <c r="AD602" s="159"/>
      <c r="AE602" s="159"/>
      <c r="AF602" s="159"/>
      <c r="AG602" s="159"/>
    </row>
    <row r="603" spans="1:33" ht="13.5">
      <c r="A603" s="177"/>
      <c r="B603" s="178"/>
      <c r="C603" s="179"/>
      <c r="D603" s="159"/>
      <c r="E603" s="159"/>
      <c r="F603" s="159"/>
      <c r="G603" s="179"/>
      <c r="H603" s="159"/>
      <c r="I603" s="159"/>
      <c r="J603" s="182"/>
      <c r="K603" s="182"/>
      <c r="L603" s="159"/>
      <c r="M603" s="159"/>
      <c r="N603" s="159"/>
      <c r="O603" s="159"/>
      <c r="P603" s="159"/>
      <c r="Q603" s="179"/>
      <c r="R603" s="159"/>
      <c r="S603" s="159"/>
      <c r="T603" s="159"/>
      <c r="U603" s="159"/>
      <c r="V603" s="159"/>
      <c r="W603" s="159"/>
      <c r="X603" s="159"/>
      <c r="Y603" s="159"/>
      <c r="Z603" s="159"/>
      <c r="AA603" s="159"/>
      <c r="AB603" s="159"/>
      <c r="AC603" s="159"/>
      <c r="AD603" s="159"/>
      <c r="AE603" s="159"/>
      <c r="AF603" s="159"/>
      <c r="AG603" s="159"/>
    </row>
    <row r="604" spans="1:33" ht="13.5">
      <c r="A604" s="177"/>
      <c r="B604" s="178"/>
      <c r="C604" s="179"/>
      <c r="D604" s="159"/>
      <c r="E604" s="159"/>
      <c r="F604" s="159"/>
      <c r="G604" s="179"/>
      <c r="H604" s="159"/>
      <c r="I604" s="159"/>
      <c r="J604" s="182"/>
      <c r="K604" s="182"/>
      <c r="L604" s="159"/>
      <c r="M604" s="159"/>
      <c r="N604" s="159"/>
      <c r="O604" s="159"/>
      <c r="P604" s="159"/>
      <c r="Q604" s="179"/>
      <c r="R604" s="159"/>
      <c r="S604" s="159"/>
      <c r="T604" s="159"/>
      <c r="U604" s="159"/>
      <c r="V604" s="159"/>
      <c r="W604" s="159"/>
      <c r="X604" s="159"/>
      <c r="Y604" s="159"/>
      <c r="Z604" s="159"/>
      <c r="AA604" s="159"/>
      <c r="AB604" s="159"/>
      <c r="AC604" s="159"/>
      <c r="AD604" s="159"/>
      <c r="AE604" s="159"/>
      <c r="AF604" s="159"/>
      <c r="AG604" s="159"/>
    </row>
    <row r="605" spans="1:33" ht="13.5">
      <c r="A605" s="177"/>
      <c r="B605" s="178"/>
      <c r="C605" s="179"/>
      <c r="D605" s="159"/>
      <c r="E605" s="159"/>
      <c r="F605" s="159"/>
      <c r="G605" s="179"/>
      <c r="H605" s="159"/>
      <c r="I605" s="159"/>
      <c r="J605" s="182"/>
      <c r="K605" s="182"/>
      <c r="L605" s="159"/>
      <c r="M605" s="159"/>
      <c r="N605" s="159"/>
      <c r="O605" s="159"/>
      <c r="P605" s="159"/>
      <c r="Q605" s="179"/>
      <c r="R605" s="159"/>
      <c r="S605" s="159"/>
      <c r="T605" s="159"/>
      <c r="U605" s="159"/>
      <c r="V605" s="159"/>
      <c r="W605" s="159"/>
      <c r="X605" s="159"/>
      <c r="Y605" s="159"/>
      <c r="Z605" s="159"/>
      <c r="AA605" s="159"/>
      <c r="AB605" s="159"/>
      <c r="AC605" s="159"/>
      <c r="AD605" s="159"/>
      <c r="AE605" s="159"/>
      <c r="AF605" s="159"/>
      <c r="AG605" s="159"/>
    </row>
    <row r="606" spans="1:33" ht="13.5">
      <c r="A606" s="177"/>
      <c r="B606" s="178"/>
      <c r="C606" s="179"/>
      <c r="D606" s="159"/>
      <c r="E606" s="159"/>
      <c r="F606" s="159"/>
      <c r="G606" s="179"/>
      <c r="H606" s="159"/>
      <c r="I606" s="159"/>
      <c r="J606" s="182"/>
      <c r="K606" s="182"/>
      <c r="L606" s="159"/>
      <c r="M606" s="159"/>
      <c r="N606" s="159"/>
      <c r="O606" s="159"/>
      <c r="P606" s="159"/>
      <c r="Q606" s="179"/>
      <c r="R606" s="159"/>
      <c r="S606" s="159"/>
      <c r="T606" s="159"/>
      <c r="U606" s="159"/>
      <c r="V606" s="159"/>
      <c r="W606" s="159"/>
      <c r="X606" s="159"/>
      <c r="Y606" s="159"/>
      <c r="Z606" s="159"/>
      <c r="AA606" s="159"/>
      <c r="AB606" s="159"/>
      <c r="AC606" s="159"/>
      <c r="AD606" s="159"/>
      <c r="AE606" s="159"/>
      <c r="AF606" s="159"/>
      <c r="AG606" s="159"/>
    </row>
    <row r="607" spans="1:33" ht="13.5">
      <c r="A607" s="177"/>
      <c r="B607" s="178"/>
      <c r="C607" s="179"/>
      <c r="D607" s="159"/>
      <c r="E607" s="159"/>
      <c r="F607" s="159"/>
      <c r="G607" s="179"/>
      <c r="H607" s="159"/>
      <c r="I607" s="159"/>
      <c r="J607" s="182"/>
      <c r="K607" s="182"/>
      <c r="L607" s="159"/>
      <c r="M607" s="159"/>
      <c r="N607" s="159"/>
      <c r="O607" s="159"/>
      <c r="P607" s="159"/>
      <c r="Q607" s="179"/>
      <c r="R607" s="159"/>
      <c r="S607" s="159"/>
      <c r="T607" s="159"/>
      <c r="U607" s="159"/>
      <c r="V607" s="159"/>
      <c r="W607" s="159"/>
      <c r="X607" s="159"/>
      <c r="Y607" s="159"/>
      <c r="Z607" s="159"/>
      <c r="AA607" s="159"/>
      <c r="AB607" s="159"/>
      <c r="AC607" s="159"/>
      <c r="AD607" s="159"/>
      <c r="AE607" s="159"/>
      <c r="AF607" s="159"/>
      <c r="AG607" s="159"/>
    </row>
    <row r="608" spans="1:33" ht="13.5">
      <c r="A608" s="177"/>
      <c r="B608" s="178"/>
      <c r="C608" s="179"/>
      <c r="D608" s="159"/>
      <c r="E608" s="159"/>
      <c r="F608" s="159"/>
      <c r="G608" s="179"/>
      <c r="H608" s="159"/>
      <c r="I608" s="159"/>
      <c r="J608" s="182"/>
      <c r="K608" s="182"/>
      <c r="L608" s="159"/>
      <c r="M608" s="159"/>
      <c r="N608" s="159"/>
      <c r="O608" s="159"/>
      <c r="P608" s="159"/>
      <c r="Q608" s="179"/>
      <c r="R608" s="159"/>
      <c r="S608" s="159"/>
      <c r="T608" s="159"/>
      <c r="U608" s="159"/>
      <c r="V608" s="159"/>
      <c r="W608" s="159"/>
      <c r="X608" s="159"/>
      <c r="Y608" s="159"/>
      <c r="Z608" s="159"/>
      <c r="AA608" s="159"/>
      <c r="AB608" s="159"/>
      <c r="AC608" s="159"/>
      <c r="AD608" s="159"/>
      <c r="AE608" s="159"/>
      <c r="AF608" s="159"/>
      <c r="AG608" s="159"/>
    </row>
    <row r="609" spans="1:33" ht="13.5">
      <c r="A609" s="177"/>
      <c r="B609" s="178"/>
      <c r="C609" s="179"/>
      <c r="D609" s="159"/>
      <c r="E609" s="159"/>
      <c r="F609" s="159"/>
      <c r="G609" s="179"/>
      <c r="H609" s="159"/>
      <c r="I609" s="159"/>
      <c r="J609" s="182"/>
      <c r="K609" s="182"/>
      <c r="L609" s="159"/>
      <c r="M609" s="159"/>
      <c r="N609" s="159"/>
      <c r="O609" s="159"/>
      <c r="P609" s="159"/>
      <c r="Q609" s="179"/>
      <c r="R609" s="159"/>
      <c r="S609" s="159"/>
      <c r="T609" s="159"/>
      <c r="U609" s="159"/>
      <c r="V609" s="159"/>
      <c r="W609" s="159"/>
      <c r="X609" s="159"/>
      <c r="Y609" s="159"/>
      <c r="Z609" s="159"/>
      <c r="AA609" s="159"/>
      <c r="AB609" s="159"/>
      <c r="AC609" s="159"/>
      <c r="AD609" s="159"/>
      <c r="AE609" s="159"/>
      <c r="AF609" s="159"/>
      <c r="AG609" s="159"/>
    </row>
    <row r="610" spans="1:33" ht="13.5">
      <c r="A610" s="177"/>
      <c r="B610" s="178"/>
      <c r="C610" s="179"/>
      <c r="D610" s="159"/>
      <c r="E610" s="159"/>
      <c r="F610" s="159"/>
      <c r="G610" s="179"/>
      <c r="H610" s="159"/>
      <c r="I610" s="159"/>
      <c r="J610" s="182"/>
      <c r="K610" s="182"/>
      <c r="L610" s="159"/>
      <c r="M610" s="159"/>
      <c r="N610" s="159"/>
      <c r="O610" s="159"/>
      <c r="P610" s="159"/>
      <c r="Q610" s="179"/>
      <c r="R610" s="159"/>
      <c r="S610" s="159"/>
      <c r="T610" s="159"/>
      <c r="U610" s="159"/>
      <c r="V610" s="159"/>
      <c r="W610" s="159"/>
      <c r="X610" s="159"/>
      <c r="Y610" s="159"/>
      <c r="Z610" s="159"/>
      <c r="AA610" s="159"/>
      <c r="AB610" s="159"/>
      <c r="AC610" s="159"/>
      <c r="AD610" s="159"/>
      <c r="AE610" s="159"/>
      <c r="AF610" s="159"/>
      <c r="AG610" s="159"/>
    </row>
    <row r="611" spans="1:33" ht="13.5">
      <c r="A611" s="177"/>
      <c r="B611" s="178"/>
      <c r="C611" s="179"/>
      <c r="D611" s="159"/>
      <c r="E611" s="159"/>
      <c r="F611" s="159"/>
      <c r="G611" s="179"/>
      <c r="H611" s="159"/>
      <c r="I611" s="159"/>
      <c r="J611" s="182"/>
      <c r="K611" s="182"/>
      <c r="L611" s="159"/>
      <c r="M611" s="159"/>
      <c r="N611" s="159"/>
      <c r="O611" s="159"/>
      <c r="P611" s="159"/>
      <c r="Q611" s="179"/>
      <c r="R611" s="159"/>
      <c r="S611" s="159"/>
      <c r="T611" s="159"/>
      <c r="U611" s="159"/>
      <c r="V611" s="159"/>
      <c r="W611" s="159"/>
      <c r="X611" s="159"/>
      <c r="Y611" s="159"/>
      <c r="Z611" s="159"/>
      <c r="AA611" s="159"/>
      <c r="AB611" s="159"/>
      <c r="AC611" s="159"/>
      <c r="AD611" s="159"/>
      <c r="AE611" s="159"/>
      <c r="AF611" s="159"/>
      <c r="AG611" s="159"/>
    </row>
    <row r="612" spans="1:33" ht="13.5">
      <c r="A612" s="177"/>
      <c r="B612" s="178"/>
      <c r="C612" s="179"/>
      <c r="D612" s="159"/>
      <c r="E612" s="159"/>
      <c r="F612" s="159"/>
      <c r="G612" s="179"/>
      <c r="H612" s="159"/>
      <c r="I612" s="159"/>
      <c r="J612" s="182"/>
      <c r="K612" s="182"/>
      <c r="L612" s="159"/>
      <c r="M612" s="159"/>
      <c r="N612" s="159"/>
      <c r="O612" s="159"/>
      <c r="P612" s="159"/>
      <c r="Q612" s="179"/>
      <c r="R612" s="159"/>
      <c r="S612" s="159"/>
      <c r="T612" s="159"/>
      <c r="U612" s="159"/>
      <c r="V612" s="159"/>
      <c r="W612" s="159"/>
      <c r="X612" s="159"/>
      <c r="Y612" s="159"/>
      <c r="Z612" s="159"/>
      <c r="AA612" s="159"/>
      <c r="AB612" s="159"/>
      <c r="AC612" s="159"/>
      <c r="AD612" s="159"/>
      <c r="AE612" s="159"/>
      <c r="AF612" s="159"/>
      <c r="AG612" s="159"/>
    </row>
    <row r="613" spans="1:33" ht="13.5">
      <c r="A613" s="177"/>
      <c r="B613" s="178"/>
      <c r="C613" s="179"/>
      <c r="D613" s="159"/>
      <c r="E613" s="159"/>
      <c r="F613" s="159"/>
      <c r="G613" s="179"/>
      <c r="H613" s="159"/>
      <c r="I613" s="159"/>
      <c r="J613" s="182"/>
      <c r="K613" s="182"/>
      <c r="L613" s="159"/>
      <c r="M613" s="159"/>
      <c r="N613" s="159"/>
      <c r="O613" s="159"/>
      <c r="P613" s="159"/>
      <c r="Q613" s="179"/>
      <c r="R613" s="159"/>
      <c r="S613" s="159"/>
      <c r="T613" s="159"/>
      <c r="U613" s="159"/>
      <c r="V613" s="159"/>
      <c r="W613" s="159"/>
      <c r="X613" s="159"/>
      <c r="Y613" s="159"/>
      <c r="Z613" s="159"/>
      <c r="AA613" s="159"/>
      <c r="AB613" s="159"/>
      <c r="AC613" s="159"/>
      <c r="AD613" s="159"/>
      <c r="AE613" s="159"/>
      <c r="AF613" s="159"/>
      <c r="AG613" s="159"/>
    </row>
    <row r="614" spans="1:33" ht="13.5">
      <c r="A614" s="177"/>
      <c r="B614" s="178"/>
      <c r="C614" s="179"/>
      <c r="D614" s="159"/>
      <c r="E614" s="159"/>
      <c r="F614" s="159"/>
      <c r="G614" s="179"/>
      <c r="H614" s="159"/>
      <c r="I614" s="159"/>
      <c r="J614" s="182"/>
      <c r="K614" s="182"/>
      <c r="L614" s="159"/>
      <c r="M614" s="159"/>
      <c r="N614" s="159"/>
      <c r="O614" s="159"/>
      <c r="P614" s="159"/>
      <c r="Q614" s="179"/>
      <c r="R614" s="159"/>
      <c r="S614" s="159"/>
      <c r="T614" s="159"/>
      <c r="U614" s="159"/>
      <c r="V614" s="159"/>
      <c r="W614" s="159"/>
      <c r="X614" s="159"/>
      <c r="Y614" s="159"/>
      <c r="Z614" s="159"/>
      <c r="AA614" s="159"/>
      <c r="AB614" s="159"/>
      <c r="AC614" s="159"/>
      <c r="AD614" s="159"/>
      <c r="AE614" s="159"/>
      <c r="AF614" s="159"/>
      <c r="AG614" s="159"/>
    </row>
    <row r="615" spans="1:33" ht="13.5">
      <c r="A615" s="177"/>
      <c r="B615" s="178"/>
      <c r="C615" s="179"/>
      <c r="D615" s="159"/>
      <c r="E615" s="159"/>
      <c r="F615" s="159"/>
      <c r="G615" s="179"/>
      <c r="H615" s="159"/>
      <c r="I615" s="159"/>
      <c r="J615" s="182"/>
      <c r="K615" s="182"/>
      <c r="L615" s="159"/>
      <c r="M615" s="159"/>
      <c r="N615" s="159"/>
      <c r="O615" s="159"/>
      <c r="P615" s="159"/>
      <c r="Q615" s="179"/>
      <c r="R615" s="159"/>
      <c r="S615" s="159"/>
      <c r="T615" s="159"/>
      <c r="U615" s="159"/>
      <c r="V615" s="159"/>
      <c r="W615" s="159"/>
      <c r="X615" s="159"/>
      <c r="Y615" s="159"/>
      <c r="Z615" s="159"/>
      <c r="AA615" s="159"/>
      <c r="AB615" s="159"/>
      <c r="AC615" s="159"/>
      <c r="AD615" s="159"/>
      <c r="AE615" s="159"/>
      <c r="AF615" s="159"/>
      <c r="AG615" s="159"/>
    </row>
    <row r="616" spans="1:33" ht="13.5">
      <c r="A616" s="177"/>
      <c r="B616" s="178"/>
      <c r="C616" s="179"/>
      <c r="D616" s="159"/>
      <c r="E616" s="159"/>
      <c r="F616" s="159"/>
      <c r="G616" s="179"/>
      <c r="H616" s="159"/>
      <c r="I616" s="159"/>
      <c r="J616" s="182"/>
      <c r="K616" s="182"/>
      <c r="L616" s="159"/>
      <c r="M616" s="159"/>
      <c r="N616" s="159"/>
      <c r="O616" s="159"/>
      <c r="P616" s="159"/>
      <c r="Q616" s="179"/>
      <c r="R616" s="159"/>
      <c r="S616" s="159"/>
      <c r="T616" s="159"/>
      <c r="U616" s="159"/>
      <c r="V616" s="159"/>
      <c r="W616" s="159"/>
      <c r="X616" s="159"/>
      <c r="Y616" s="159"/>
      <c r="Z616" s="159"/>
      <c r="AA616" s="159"/>
      <c r="AB616" s="159"/>
      <c r="AC616" s="159"/>
      <c r="AD616" s="159"/>
      <c r="AE616" s="159"/>
      <c r="AF616" s="159"/>
      <c r="AG616" s="159"/>
    </row>
    <row r="617" spans="1:33" ht="13.5">
      <c r="A617" s="177"/>
      <c r="B617" s="178"/>
      <c r="C617" s="179"/>
      <c r="D617" s="159"/>
      <c r="E617" s="159"/>
      <c r="F617" s="159"/>
      <c r="G617" s="179"/>
      <c r="H617" s="159"/>
      <c r="I617" s="159"/>
      <c r="J617" s="182"/>
      <c r="K617" s="182"/>
      <c r="L617" s="159"/>
      <c r="M617" s="159"/>
      <c r="N617" s="159"/>
      <c r="O617" s="159"/>
      <c r="P617" s="159"/>
      <c r="Q617" s="179"/>
      <c r="R617" s="159"/>
      <c r="S617" s="159"/>
      <c r="T617" s="159"/>
      <c r="U617" s="159"/>
      <c r="V617" s="159"/>
      <c r="W617" s="159"/>
      <c r="X617" s="159"/>
      <c r="Y617" s="159"/>
      <c r="Z617" s="159"/>
      <c r="AA617" s="159"/>
      <c r="AB617" s="159"/>
      <c r="AC617" s="159"/>
      <c r="AD617" s="159"/>
      <c r="AE617" s="159"/>
      <c r="AF617" s="159"/>
      <c r="AG617" s="159"/>
    </row>
    <row r="618" spans="1:33" ht="13.5">
      <c r="A618" s="177"/>
      <c r="B618" s="178"/>
      <c r="C618" s="179"/>
      <c r="D618" s="159"/>
      <c r="E618" s="159"/>
      <c r="F618" s="159"/>
      <c r="G618" s="179"/>
      <c r="H618" s="159"/>
      <c r="I618" s="159"/>
      <c r="J618" s="182"/>
      <c r="K618" s="182"/>
      <c r="L618" s="159"/>
      <c r="M618" s="159"/>
      <c r="N618" s="159"/>
      <c r="O618" s="159"/>
      <c r="P618" s="159"/>
      <c r="Q618" s="179"/>
      <c r="R618" s="159"/>
      <c r="S618" s="159"/>
      <c r="T618" s="159"/>
      <c r="U618" s="159"/>
      <c r="V618" s="159"/>
      <c r="W618" s="159"/>
      <c r="X618" s="159"/>
      <c r="Y618" s="159"/>
      <c r="Z618" s="159"/>
      <c r="AA618" s="159"/>
      <c r="AB618" s="159"/>
      <c r="AC618" s="159"/>
      <c r="AD618" s="159"/>
      <c r="AE618" s="159"/>
      <c r="AF618" s="159"/>
      <c r="AG618" s="159"/>
    </row>
    <row r="619" spans="1:33" ht="13.5">
      <c r="A619" s="177"/>
      <c r="B619" s="178"/>
      <c r="C619" s="179"/>
      <c r="D619" s="159"/>
      <c r="E619" s="159"/>
      <c r="F619" s="159"/>
      <c r="G619" s="179"/>
      <c r="H619" s="159"/>
      <c r="I619" s="159"/>
      <c r="J619" s="182"/>
      <c r="K619" s="182"/>
      <c r="L619" s="159"/>
      <c r="M619" s="159"/>
      <c r="N619" s="159"/>
      <c r="O619" s="159"/>
      <c r="P619" s="159"/>
      <c r="Q619" s="179"/>
      <c r="R619" s="159"/>
      <c r="S619" s="159"/>
      <c r="T619" s="159"/>
      <c r="U619" s="159"/>
      <c r="V619" s="159"/>
      <c r="W619" s="159"/>
      <c r="X619" s="159"/>
      <c r="Y619" s="159"/>
      <c r="Z619" s="159"/>
      <c r="AA619" s="159"/>
      <c r="AB619" s="159"/>
      <c r="AC619" s="159"/>
      <c r="AD619" s="159"/>
      <c r="AE619" s="159"/>
      <c r="AF619" s="159"/>
      <c r="AG619" s="159"/>
    </row>
    <row r="620" spans="1:33" ht="13.5">
      <c r="A620" s="177"/>
      <c r="B620" s="178"/>
      <c r="C620" s="179"/>
      <c r="D620" s="159"/>
      <c r="E620" s="159"/>
      <c r="F620" s="159"/>
      <c r="G620" s="179"/>
      <c r="H620" s="159"/>
      <c r="I620" s="159"/>
      <c r="J620" s="182"/>
      <c r="K620" s="182"/>
      <c r="L620" s="159"/>
      <c r="M620" s="159"/>
      <c r="N620" s="159"/>
      <c r="O620" s="159"/>
      <c r="P620" s="159"/>
      <c r="Q620" s="179"/>
      <c r="R620" s="159"/>
      <c r="S620" s="159"/>
      <c r="T620" s="159"/>
      <c r="U620" s="159"/>
      <c r="V620" s="159"/>
      <c r="W620" s="159"/>
      <c r="X620" s="159"/>
      <c r="Y620" s="159"/>
      <c r="Z620" s="159"/>
      <c r="AA620" s="159"/>
      <c r="AB620" s="159"/>
      <c r="AC620" s="159"/>
      <c r="AD620" s="159"/>
      <c r="AE620" s="159"/>
      <c r="AF620" s="159"/>
      <c r="AG620" s="159"/>
    </row>
    <row r="621" spans="1:33" ht="13.5">
      <c r="A621" s="177"/>
      <c r="B621" s="178"/>
      <c r="C621" s="179"/>
      <c r="D621" s="159"/>
      <c r="E621" s="159"/>
      <c r="F621" s="159"/>
      <c r="G621" s="179"/>
      <c r="H621" s="159"/>
      <c r="I621" s="159"/>
      <c r="J621" s="182"/>
      <c r="K621" s="182"/>
      <c r="L621" s="159"/>
      <c r="M621" s="159"/>
      <c r="N621" s="159"/>
      <c r="O621" s="159"/>
      <c r="P621" s="159"/>
      <c r="Q621" s="179"/>
      <c r="R621" s="159"/>
      <c r="S621" s="159"/>
      <c r="T621" s="159"/>
      <c r="U621" s="159"/>
      <c r="V621" s="159"/>
      <c r="W621" s="159"/>
      <c r="X621" s="159"/>
      <c r="Y621" s="159"/>
      <c r="Z621" s="159"/>
      <c r="AA621" s="159"/>
      <c r="AB621" s="159"/>
      <c r="AC621" s="159"/>
      <c r="AD621" s="159"/>
      <c r="AE621" s="159"/>
      <c r="AF621" s="159"/>
      <c r="AG621" s="159"/>
    </row>
    <row r="622" spans="1:33" ht="13.5">
      <c r="A622" s="177"/>
      <c r="B622" s="178"/>
      <c r="C622" s="179"/>
      <c r="D622" s="159"/>
      <c r="E622" s="159"/>
      <c r="F622" s="159"/>
      <c r="G622" s="179"/>
      <c r="H622" s="159"/>
      <c r="I622" s="159"/>
      <c r="J622" s="182"/>
      <c r="K622" s="182"/>
      <c r="L622" s="159"/>
      <c r="M622" s="159"/>
      <c r="N622" s="159"/>
      <c r="O622" s="159"/>
      <c r="P622" s="159"/>
      <c r="Q622" s="179"/>
      <c r="R622" s="159"/>
      <c r="S622" s="159"/>
      <c r="T622" s="159"/>
      <c r="U622" s="159"/>
      <c r="V622" s="159"/>
      <c r="W622" s="159"/>
      <c r="X622" s="159"/>
      <c r="Y622" s="159"/>
      <c r="Z622" s="159"/>
      <c r="AA622" s="159"/>
      <c r="AB622" s="159"/>
      <c r="AC622" s="159"/>
      <c r="AD622" s="159"/>
      <c r="AE622" s="159"/>
      <c r="AF622" s="159"/>
      <c r="AG622" s="159"/>
    </row>
    <row r="623" spans="1:33" ht="13.5">
      <c r="A623" s="177"/>
      <c r="B623" s="178"/>
      <c r="C623" s="179"/>
      <c r="D623" s="159"/>
      <c r="E623" s="159"/>
      <c r="F623" s="159"/>
      <c r="G623" s="179"/>
      <c r="H623" s="159"/>
      <c r="I623" s="159"/>
      <c r="J623" s="182"/>
      <c r="K623" s="182"/>
      <c r="L623" s="159"/>
      <c r="M623" s="159"/>
      <c r="N623" s="159"/>
      <c r="O623" s="159"/>
      <c r="P623" s="159"/>
      <c r="Q623" s="179"/>
      <c r="R623" s="159"/>
      <c r="S623" s="159"/>
      <c r="T623" s="159"/>
      <c r="U623" s="159"/>
      <c r="V623" s="159"/>
      <c r="W623" s="159"/>
      <c r="X623" s="159"/>
      <c r="Y623" s="159"/>
      <c r="Z623" s="159"/>
      <c r="AA623" s="159"/>
      <c r="AB623" s="159"/>
      <c r="AC623" s="159"/>
      <c r="AD623" s="159"/>
      <c r="AE623" s="159"/>
      <c r="AF623" s="159"/>
      <c r="AG623" s="159"/>
    </row>
    <row r="624" spans="1:33" ht="13.5">
      <c r="A624" s="177"/>
      <c r="B624" s="178"/>
      <c r="C624" s="179"/>
      <c r="D624" s="159"/>
      <c r="E624" s="159"/>
      <c r="F624" s="159"/>
      <c r="G624" s="179"/>
      <c r="H624" s="159"/>
      <c r="I624" s="159"/>
      <c r="J624" s="182"/>
      <c r="K624" s="182"/>
      <c r="L624" s="159"/>
      <c r="M624" s="159"/>
      <c r="N624" s="159"/>
      <c r="O624" s="159"/>
      <c r="P624" s="159"/>
      <c r="Q624" s="179"/>
      <c r="R624" s="159"/>
      <c r="S624" s="159"/>
      <c r="T624" s="159"/>
      <c r="U624" s="159"/>
      <c r="V624" s="159"/>
      <c r="W624" s="159"/>
      <c r="X624" s="159"/>
      <c r="Y624" s="159"/>
      <c r="Z624" s="159"/>
      <c r="AA624" s="159"/>
      <c r="AB624" s="159"/>
      <c r="AC624" s="159"/>
      <c r="AD624" s="159"/>
      <c r="AE624" s="159"/>
      <c r="AF624" s="159"/>
      <c r="AG624" s="159"/>
    </row>
    <row r="625" spans="1:33" ht="13.5">
      <c r="A625" s="177"/>
      <c r="B625" s="178"/>
      <c r="C625" s="179"/>
      <c r="D625" s="159"/>
      <c r="E625" s="159"/>
      <c r="F625" s="159"/>
      <c r="G625" s="179"/>
      <c r="H625" s="159"/>
      <c r="I625" s="159"/>
      <c r="J625" s="182"/>
      <c r="K625" s="182"/>
      <c r="L625" s="159"/>
      <c r="M625" s="159"/>
      <c r="N625" s="159"/>
      <c r="O625" s="159"/>
      <c r="P625" s="159"/>
      <c r="Q625" s="179"/>
      <c r="R625" s="159"/>
      <c r="S625" s="159"/>
      <c r="T625" s="159"/>
      <c r="U625" s="159"/>
      <c r="V625" s="159"/>
      <c r="W625" s="159"/>
      <c r="X625" s="159"/>
      <c r="Y625" s="159"/>
      <c r="Z625" s="159"/>
      <c r="AA625" s="159"/>
      <c r="AB625" s="159"/>
      <c r="AC625" s="159"/>
      <c r="AD625" s="159"/>
      <c r="AE625" s="159"/>
      <c r="AF625" s="159"/>
      <c r="AG625" s="159"/>
    </row>
    <row r="626" spans="1:33" ht="13.5">
      <c r="A626" s="177"/>
      <c r="B626" s="178"/>
      <c r="C626" s="179"/>
      <c r="D626" s="159"/>
      <c r="E626" s="159"/>
      <c r="F626" s="159"/>
      <c r="G626" s="179"/>
      <c r="H626" s="159"/>
      <c r="I626" s="159"/>
      <c r="J626" s="182"/>
      <c r="K626" s="182"/>
      <c r="L626" s="159"/>
      <c r="M626" s="159"/>
      <c r="N626" s="159"/>
      <c r="O626" s="159"/>
      <c r="P626" s="159"/>
      <c r="Q626" s="179"/>
      <c r="R626" s="159"/>
      <c r="S626" s="159"/>
      <c r="T626" s="159"/>
      <c r="U626" s="159"/>
      <c r="V626" s="159"/>
      <c r="W626" s="159"/>
      <c r="X626" s="159"/>
      <c r="Y626" s="159"/>
      <c r="Z626" s="159"/>
      <c r="AA626" s="159"/>
      <c r="AB626" s="159"/>
      <c r="AC626" s="159"/>
      <c r="AD626" s="159"/>
      <c r="AE626" s="159"/>
      <c r="AF626" s="159"/>
      <c r="AG626" s="159"/>
    </row>
    <row r="627" spans="1:33" ht="13.5">
      <c r="A627" s="177"/>
      <c r="B627" s="178"/>
      <c r="C627" s="179"/>
      <c r="D627" s="159"/>
      <c r="E627" s="159"/>
      <c r="F627" s="159"/>
      <c r="G627" s="179"/>
      <c r="H627" s="159"/>
      <c r="I627" s="159"/>
      <c r="J627" s="182"/>
      <c r="K627" s="182"/>
      <c r="L627" s="159"/>
      <c r="M627" s="159"/>
      <c r="N627" s="159"/>
      <c r="O627" s="159"/>
      <c r="P627" s="159"/>
      <c r="Q627" s="179"/>
      <c r="R627" s="159"/>
      <c r="S627" s="159"/>
      <c r="T627" s="159"/>
      <c r="U627" s="159"/>
      <c r="V627" s="159"/>
      <c r="W627" s="159"/>
      <c r="X627" s="159"/>
      <c r="Y627" s="159"/>
      <c r="Z627" s="159"/>
      <c r="AA627" s="159"/>
      <c r="AB627" s="159"/>
      <c r="AC627" s="159"/>
      <c r="AD627" s="159"/>
      <c r="AE627" s="159"/>
      <c r="AF627" s="159"/>
      <c r="AG627" s="159"/>
    </row>
    <row r="628" spans="1:33" ht="13.5">
      <c r="A628" s="177"/>
      <c r="B628" s="178"/>
      <c r="C628" s="179"/>
      <c r="D628" s="159"/>
      <c r="E628" s="159"/>
      <c r="F628" s="159"/>
      <c r="G628" s="179"/>
      <c r="H628" s="159"/>
      <c r="I628" s="159"/>
      <c r="J628" s="182"/>
      <c r="K628" s="182"/>
      <c r="L628" s="159"/>
      <c r="M628" s="159"/>
      <c r="N628" s="159"/>
      <c r="O628" s="159"/>
      <c r="P628" s="159"/>
      <c r="Q628" s="179"/>
      <c r="R628" s="159"/>
      <c r="S628" s="159"/>
      <c r="T628" s="159"/>
      <c r="U628" s="159"/>
      <c r="V628" s="159"/>
      <c r="W628" s="159"/>
      <c r="X628" s="159"/>
      <c r="Y628" s="159"/>
      <c r="Z628" s="159"/>
      <c r="AA628" s="159"/>
      <c r="AB628" s="159"/>
      <c r="AC628" s="159"/>
      <c r="AD628" s="159"/>
      <c r="AE628" s="159"/>
      <c r="AF628" s="159"/>
      <c r="AG628" s="159"/>
    </row>
    <row r="629" spans="1:33" ht="13.5">
      <c r="A629" s="177"/>
      <c r="B629" s="178"/>
      <c r="C629" s="179"/>
      <c r="D629" s="159"/>
      <c r="E629" s="159"/>
      <c r="F629" s="159"/>
      <c r="G629" s="179"/>
      <c r="H629" s="159"/>
      <c r="I629" s="159"/>
      <c r="J629" s="182"/>
      <c r="K629" s="182"/>
      <c r="L629" s="159"/>
      <c r="M629" s="159"/>
      <c r="N629" s="159"/>
      <c r="O629" s="159"/>
      <c r="P629" s="159"/>
      <c r="Q629" s="179"/>
      <c r="R629" s="159"/>
      <c r="S629" s="159"/>
      <c r="T629" s="159"/>
      <c r="U629" s="159"/>
      <c r="V629" s="159"/>
      <c r="W629" s="159"/>
      <c r="X629" s="159"/>
      <c r="Y629" s="159"/>
      <c r="Z629" s="159"/>
      <c r="AA629" s="159"/>
      <c r="AB629" s="159"/>
      <c r="AC629" s="159"/>
      <c r="AD629" s="159"/>
      <c r="AE629" s="159"/>
      <c r="AF629" s="159"/>
      <c r="AG629" s="159"/>
    </row>
    <row r="630" spans="1:33" ht="13.5">
      <c r="A630" s="177"/>
      <c r="B630" s="178"/>
      <c r="C630" s="179"/>
      <c r="D630" s="159"/>
      <c r="E630" s="159"/>
      <c r="F630" s="159"/>
      <c r="G630" s="179"/>
      <c r="H630" s="159"/>
      <c r="I630" s="159"/>
      <c r="J630" s="182"/>
      <c r="K630" s="182"/>
      <c r="L630" s="159"/>
      <c r="M630" s="159"/>
      <c r="N630" s="159"/>
      <c r="O630" s="159"/>
      <c r="P630" s="159"/>
      <c r="Q630" s="179"/>
      <c r="R630" s="159"/>
      <c r="S630" s="159"/>
      <c r="T630" s="159"/>
      <c r="U630" s="159"/>
      <c r="V630" s="159"/>
      <c r="W630" s="159"/>
      <c r="X630" s="159"/>
      <c r="Y630" s="159"/>
      <c r="Z630" s="159"/>
      <c r="AA630" s="159"/>
      <c r="AB630" s="159"/>
      <c r="AC630" s="159"/>
      <c r="AD630" s="159"/>
      <c r="AE630" s="159"/>
      <c r="AF630" s="159"/>
      <c r="AG630" s="159"/>
    </row>
    <row r="631" spans="1:33" ht="13.5">
      <c r="A631" s="177"/>
      <c r="B631" s="178"/>
      <c r="C631" s="179"/>
      <c r="D631" s="159"/>
      <c r="E631" s="159"/>
      <c r="F631" s="159"/>
      <c r="G631" s="179"/>
      <c r="H631" s="159"/>
      <c r="I631" s="159"/>
      <c r="J631" s="182"/>
      <c r="K631" s="182"/>
      <c r="L631" s="159"/>
      <c r="M631" s="159"/>
      <c r="N631" s="159"/>
      <c r="O631" s="159"/>
      <c r="P631" s="159"/>
      <c r="Q631" s="179"/>
      <c r="R631" s="159"/>
      <c r="S631" s="159"/>
      <c r="T631" s="159"/>
      <c r="U631" s="159"/>
      <c r="V631" s="159"/>
      <c r="W631" s="159"/>
      <c r="X631" s="159"/>
      <c r="Y631" s="159"/>
      <c r="Z631" s="159"/>
      <c r="AA631" s="159"/>
      <c r="AB631" s="159"/>
      <c r="AC631" s="159"/>
      <c r="AD631" s="159"/>
      <c r="AE631" s="159"/>
      <c r="AF631" s="159"/>
      <c r="AG631" s="159"/>
    </row>
    <row r="632" spans="1:33" ht="13.5">
      <c r="A632" s="177"/>
      <c r="B632" s="178"/>
      <c r="C632" s="179"/>
      <c r="D632" s="159"/>
      <c r="E632" s="159"/>
      <c r="F632" s="159"/>
      <c r="G632" s="179"/>
      <c r="H632" s="159"/>
      <c r="I632" s="159"/>
      <c r="J632" s="182"/>
      <c r="K632" s="182"/>
      <c r="L632" s="159"/>
      <c r="M632" s="159"/>
      <c r="N632" s="159"/>
      <c r="O632" s="159"/>
      <c r="P632" s="159"/>
      <c r="Q632" s="179"/>
      <c r="R632" s="159"/>
      <c r="S632" s="159"/>
      <c r="T632" s="159"/>
      <c r="U632" s="159"/>
      <c r="V632" s="159"/>
      <c r="W632" s="159"/>
      <c r="X632" s="159"/>
      <c r="Y632" s="159"/>
      <c r="Z632" s="159"/>
      <c r="AA632" s="159"/>
      <c r="AB632" s="159"/>
      <c r="AC632" s="159"/>
      <c r="AD632" s="159"/>
      <c r="AE632" s="159"/>
      <c r="AF632" s="159"/>
      <c r="AG632" s="159"/>
    </row>
    <row r="633" spans="1:33" ht="13.5">
      <c r="A633" s="177"/>
      <c r="B633" s="178"/>
      <c r="C633" s="179"/>
      <c r="D633" s="159"/>
      <c r="E633" s="159"/>
      <c r="F633" s="159"/>
      <c r="G633" s="179"/>
      <c r="H633" s="159"/>
      <c r="I633" s="159"/>
      <c r="J633" s="182"/>
      <c r="K633" s="182"/>
      <c r="L633" s="159"/>
      <c r="M633" s="159"/>
      <c r="N633" s="159"/>
      <c r="O633" s="159"/>
      <c r="P633" s="159"/>
      <c r="Q633" s="179"/>
      <c r="R633" s="159"/>
      <c r="S633" s="159"/>
      <c r="T633" s="159"/>
      <c r="U633" s="159"/>
      <c r="V633" s="159"/>
      <c r="W633" s="159"/>
      <c r="X633" s="159"/>
      <c r="Y633" s="159"/>
      <c r="Z633" s="159"/>
      <c r="AA633" s="159"/>
      <c r="AB633" s="159"/>
      <c r="AC633" s="159"/>
      <c r="AD633" s="159"/>
      <c r="AE633" s="159"/>
      <c r="AF633" s="159"/>
      <c r="AG633" s="159"/>
    </row>
    <row r="634" spans="1:33" ht="13.5">
      <c r="A634" s="177"/>
      <c r="B634" s="178"/>
      <c r="C634" s="179"/>
      <c r="D634" s="159"/>
      <c r="E634" s="159"/>
      <c r="F634" s="159"/>
      <c r="G634" s="179"/>
      <c r="H634" s="159"/>
      <c r="I634" s="159"/>
      <c r="J634" s="182"/>
      <c r="K634" s="182"/>
      <c r="L634" s="159"/>
      <c r="M634" s="159"/>
      <c r="N634" s="159"/>
      <c r="O634" s="159"/>
      <c r="P634" s="159"/>
      <c r="Q634" s="179"/>
      <c r="R634" s="159"/>
      <c r="S634" s="159"/>
      <c r="T634" s="159"/>
      <c r="U634" s="159"/>
      <c r="V634" s="159"/>
      <c r="W634" s="159"/>
      <c r="X634" s="159"/>
      <c r="Y634" s="159"/>
      <c r="Z634" s="159"/>
      <c r="AA634" s="159"/>
      <c r="AB634" s="159"/>
      <c r="AC634" s="159"/>
      <c r="AD634" s="159"/>
      <c r="AE634" s="159"/>
      <c r="AF634" s="159"/>
      <c r="AG634" s="159"/>
    </row>
    <row r="635" spans="1:33" ht="13.5">
      <c r="A635" s="177"/>
      <c r="B635" s="178"/>
      <c r="C635" s="179"/>
      <c r="D635" s="159"/>
      <c r="E635" s="159"/>
      <c r="F635" s="159"/>
      <c r="G635" s="179"/>
      <c r="H635" s="159"/>
      <c r="I635" s="159"/>
      <c r="J635" s="182"/>
      <c r="K635" s="182"/>
      <c r="L635" s="159"/>
      <c r="M635" s="159"/>
      <c r="N635" s="159"/>
      <c r="O635" s="159"/>
      <c r="P635" s="159"/>
      <c r="Q635" s="179"/>
      <c r="R635" s="159"/>
      <c r="S635" s="159"/>
      <c r="T635" s="159"/>
      <c r="U635" s="159"/>
      <c r="V635" s="159"/>
      <c r="W635" s="159"/>
      <c r="X635" s="159"/>
      <c r="Y635" s="159"/>
      <c r="Z635" s="159"/>
      <c r="AA635" s="159"/>
      <c r="AB635" s="159"/>
      <c r="AC635" s="159"/>
      <c r="AD635" s="159"/>
      <c r="AE635" s="159"/>
      <c r="AF635" s="159"/>
      <c r="AG635" s="159"/>
    </row>
    <row r="636" spans="1:33" ht="13.5">
      <c r="A636" s="177"/>
      <c r="B636" s="178"/>
      <c r="C636" s="179"/>
      <c r="D636" s="159"/>
      <c r="E636" s="159"/>
      <c r="F636" s="159"/>
      <c r="G636" s="179"/>
      <c r="H636" s="159"/>
      <c r="I636" s="159"/>
      <c r="J636" s="182"/>
      <c r="K636" s="182"/>
      <c r="L636" s="159"/>
      <c r="M636" s="159"/>
      <c r="N636" s="159"/>
      <c r="O636" s="159"/>
      <c r="P636" s="159"/>
      <c r="Q636" s="179"/>
      <c r="R636" s="159"/>
      <c r="S636" s="159"/>
      <c r="T636" s="159"/>
      <c r="U636" s="159"/>
      <c r="V636" s="159"/>
      <c r="W636" s="159"/>
      <c r="X636" s="159"/>
      <c r="Y636" s="159"/>
      <c r="Z636" s="159"/>
      <c r="AA636" s="159"/>
      <c r="AB636" s="159"/>
      <c r="AC636" s="159"/>
      <c r="AD636" s="159"/>
      <c r="AE636" s="159"/>
      <c r="AF636" s="159"/>
      <c r="AG636" s="159"/>
    </row>
    <row r="637" spans="1:33" ht="13.5">
      <c r="A637" s="177"/>
      <c r="B637" s="178"/>
      <c r="C637" s="179"/>
      <c r="D637" s="159"/>
      <c r="E637" s="159"/>
      <c r="F637" s="159"/>
      <c r="G637" s="179"/>
      <c r="H637" s="159"/>
      <c r="I637" s="159"/>
      <c r="J637" s="182"/>
      <c r="K637" s="182"/>
      <c r="L637" s="159"/>
      <c r="M637" s="159"/>
      <c r="N637" s="159"/>
      <c r="O637" s="159"/>
      <c r="P637" s="159"/>
      <c r="Q637" s="179"/>
      <c r="R637" s="159"/>
      <c r="S637" s="159"/>
      <c r="T637" s="159"/>
      <c r="U637" s="159"/>
      <c r="V637" s="159"/>
      <c r="W637" s="159"/>
      <c r="X637" s="159"/>
      <c r="Y637" s="159"/>
      <c r="Z637" s="159"/>
      <c r="AA637" s="159"/>
      <c r="AB637" s="159"/>
      <c r="AC637" s="159"/>
      <c r="AD637" s="159"/>
      <c r="AE637" s="159"/>
      <c r="AF637" s="159"/>
      <c r="AG637" s="159"/>
    </row>
    <row r="638" spans="1:33" ht="13.5">
      <c r="A638" s="177"/>
      <c r="B638" s="178"/>
      <c r="C638" s="179"/>
      <c r="D638" s="159"/>
      <c r="E638" s="159"/>
      <c r="F638" s="159"/>
      <c r="G638" s="179"/>
      <c r="H638" s="159"/>
      <c r="I638" s="159"/>
      <c r="J638" s="182"/>
      <c r="K638" s="182"/>
      <c r="L638" s="159"/>
      <c r="M638" s="159"/>
      <c r="N638" s="159"/>
      <c r="O638" s="159"/>
      <c r="P638" s="159"/>
      <c r="Q638" s="179"/>
      <c r="R638" s="159"/>
      <c r="S638" s="159"/>
      <c r="T638" s="159"/>
      <c r="U638" s="159"/>
      <c r="V638" s="159"/>
      <c r="W638" s="159"/>
      <c r="X638" s="159"/>
      <c r="Y638" s="159"/>
      <c r="Z638" s="159"/>
      <c r="AA638" s="159"/>
      <c r="AB638" s="159"/>
      <c r="AC638" s="159"/>
      <c r="AD638" s="159"/>
      <c r="AE638" s="159"/>
      <c r="AF638" s="159"/>
      <c r="AG638" s="159"/>
    </row>
    <row r="639" spans="1:33" ht="13.5">
      <c r="A639" s="177"/>
      <c r="B639" s="178"/>
      <c r="C639" s="179"/>
      <c r="D639" s="159"/>
      <c r="E639" s="159"/>
      <c r="F639" s="159"/>
      <c r="G639" s="179"/>
      <c r="H639" s="159"/>
      <c r="I639" s="159"/>
      <c r="J639" s="182"/>
      <c r="K639" s="182"/>
      <c r="L639" s="159"/>
      <c r="M639" s="159"/>
      <c r="N639" s="159"/>
      <c r="O639" s="159"/>
      <c r="P639" s="159"/>
      <c r="Q639" s="179"/>
      <c r="R639" s="159"/>
      <c r="S639" s="159"/>
      <c r="T639" s="159"/>
      <c r="U639" s="159"/>
      <c r="V639" s="159"/>
      <c r="W639" s="159"/>
      <c r="X639" s="159"/>
      <c r="Y639" s="159"/>
      <c r="Z639" s="159"/>
      <c r="AA639" s="159"/>
      <c r="AB639" s="159"/>
      <c r="AC639" s="159"/>
      <c r="AD639" s="159"/>
      <c r="AE639" s="159"/>
      <c r="AF639" s="159"/>
      <c r="AG639" s="159"/>
    </row>
    <row r="640" spans="1:33" ht="13.5">
      <c r="A640" s="177"/>
      <c r="B640" s="178"/>
      <c r="C640" s="179"/>
      <c r="D640" s="159"/>
      <c r="E640" s="159"/>
      <c r="F640" s="159"/>
      <c r="G640" s="179"/>
      <c r="H640" s="159"/>
      <c r="I640" s="159"/>
      <c r="J640" s="182"/>
      <c r="K640" s="182"/>
      <c r="L640" s="159"/>
      <c r="M640" s="159"/>
      <c r="N640" s="159"/>
      <c r="O640" s="159"/>
      <c r="P640" s="159"/>
      <c r="Q640" s="179"/>
      <c r="R640" s="159"/>
      <c r="S640" s="159"/>
      <c r="T640" s="159"/>
      <c r="U640" s="159"/>
      <c r="V640" s="159"/>
      <c r="W640" s="159"/>
      <c r="X640" s="159"/>
      <c r="Y640" s="159"/>
      <c r="Z640" s="159"/>
      <c r="AA640" s="159"/>
      <c r="AB640" s="159"/>
      <c r="AC640" s="159"/>
      <c r="AD640" s="159"/>
      <c r="AE640" s="159"/>
      <c r="AF640" s="159"/>
      <c r="AG640" s="159"/>
    </row>
    <row r="641" spans="1:33" ht="13.5">
      <c r="A641" s="177"/>
      <c r="B641" s="178"/>
      <c r="C641" s="179"/>
      <c r="D641" s="159"/>
      <c r="E641" s="159"/>
      <c r="F641" s="159"/>
      <c r="G641" s="179"/>
      <c r="H641" s="159"/>
      <c r="I641" s="159"/>
      <c r="J641" s="182"/>
      <c r="K641" s="182"/>
      <c r="L641" s="159"/>
      <c r="M641" s="159"/>
      <c r="N641" s="159"/>
      <c r="O641" s="159"/>
      <c r="P641" s="159"/>
      <c r="Q641" s="179"/>
      <c r="R641" s="159"/>
      <c r="S641" s="159"/>
      <c r="T641" s="159"/>
      <c r="U641" s="159"/>
      <c r="V641" s="159"/>
      <c r="W641" s="159"/>
      <c r="X641" s="159"/>
      <c r="Y641" s="159"/>
      <c r="Z641" s="159"/>
      <c r="AA641" s="159"/>
      <c r="AB641" s="159"/>
      <c r="AC641" s="159"/>
      <c r="AD641" s="159"/>
      <c r="AE641" s="159"/>
      <c r="AF641" s="159"/>
      <c r="AG641" s="159"/>
    </row>
    <row r="642" spans="1:33" ht="13.5">
      <c r="A642" s="177"/>
      <c r="B642" s="178"/>
      <c r="C642" s="179"/>
      <c r="D642" s="159"/>
      <c r="E642" s="159"/>
      <c r="F642" s="159"/>
      <c r="G642" s="179"/>
      <c r="H642" s="159"/>
      <c r="I642" s="159"/>
      <c r="J642" s="182"/>
      <c r="K642" s="182"/>
      <c r="L642" s="159"/>
      <c r="M642" s="159"/>
      <c r="N642" s="159"/>
      <c r="O642" s="159"/>
      <c r="P642" s="159"/>
      <c r="Q642" s="179"/>
      <c r="R642" s="159"/>
      <c r="S642" s="159"/>
      <c r="T642" s="159"/>
      <c r="U642" s="159"/>
      <c r="V642" s="159"/>
      <c r="W642" s="159"/>
      <c r="X642" s="159"/>
      <c r="Y642" s="159"/>
      <c r="Z642" s="159"/>
      <c r="AA642" s="159"/>
      <c r="AB642" s="159"/>
      <c r="AC642" s="159"/>
      <c r="AD642" s="159"/>
      <c r="AE642" s="159"/>
      <c r="AF642" s="159"/>
      <c r="AG642" s="159"/>
    </row>
    <row r="643" spans="1:33" ht="13.5">
      <c r="A643" s="177"/>
      <c r="B643" s="178"/>
      <c r="C643" s="179"/>
      <c r="D643" s="159"/>
      <c r="E643" s="159"/>
      <c r="F643" s="159"/>
      <c r="G643" s="179"/>
      <c r="H643" s="159"/>
      <c r="I643" s="159"/>
      <c r="J643" s="182"/>
      <c r="K643" s="182"/>
      <c r="L643" s="159"/>
      <c r="M643" s="159"/>
      <c r="N643" s="159"/>
      <c r="O643" s="159"/>
      <c r="P643" s="159"/>
      <c r="Q643" s="179"/>
      <c r="R643" s="159"/>
      <c r="S643" s="159"/>
      <c r="T643" s="159"/>
      <c r="U643" s="159"/>
      <c r="V643" s="159"/>
      <c r="W643" s="159"/>
      <c r="X643" s="159"/>
      <c r="Y643" s="159"/>
      <c r="Z643" s="159"/>
      <c r="AA643" s="159"/>
      <c r="AB643" s="159"/>
      <c r="AC643" s="159"/>
      <c r="AD643" s="159"/>
      <c r="AE643" s="159"/>
      <c r="AF643" s="159"/>
      <c r="AG643" s="159"/>
    </row>
    <row r="644" spans="1:33" ht="13.5">
      <c r="A644" s="177"/>
      <c r="B644" s="178"/>
      <c r="C644" s="179"/>
      <c r="D644" s="159"/>
      <c r="E644" s="159"/>
      <c r="F644" s="159"/>
      <c r="G644" s="179"/>
      <c r="H644" s="159"/>
      <c r="I644" s="159"/>
      <c r="J644" s="182"/>
      <c r="K644" s="182"/>
      <c r="L644" s="159"/>
      <c r="M644" s="159"/>
      <c r="N644" s="159"/>
      <c r="O644" s="159"/>
      <c r="P644" s="159"/>
      <c r="Q644" s="179"/>
      <c r="R644" s="159"/>
      <c r="S644" s="159"/>
      <c r="T644" s="159"/>
      <c r="U644" s="159"/>
      <c r="V644" s="159"/>
      <c r="W644" s="159"/>
      <c r="X644" s="159"/>
      <c r="Y644" s="159"/>
      <c r="Z644" s="159"/>
      <c r="AA644" s="159"/>
      <c r="AB644" s="159"/>
      <c r="AC644" s="159"/>
      <c r="AD644" s="159"/>
      <c r="AE644" s="159"/>
      <c r="AF644" s="159"/>
      <c r="AG644" s="159"/>
    </row>
    <row r="645" spans="1:33" ht="13.5">
      <c r="A645" s="177"/>
      <c r="B645" s="178"/>
      <c r="C645" s="179"/>
      <c r="D645" s="159"/>
      <c r="E645" s="159"/>
      <c r="F645" s="159"/>
      <c r="G645" s="179"/>
      <c r="H645" s="159"/>
      <c r="I645" s="159"/>
      <c r="J645" s="182"/>
      <c r="K645" s="182"/>
      <c r="L645" s="159"/>
      <c r="M645" s="159"/>
      <c r="N645" s="159"/>
      <c r="O645" s="159"/>
      <c r="P645" s="159"/>
      <c r="Q645" s="179"/>
      <c r="R645" s="159"/>
      <c r="S645" s="159"/>
      <c r="T645" s="159"/>
      <c r="U645" s="159"/>
      <c r="V645" s="159"/>
      <c r="W645" s="159"/>
      <c r="X645" s="159"/>
      <c r="Y645" s="159"/>
      <c r="Z645" s="159"/>
      <c r="AA645" s="159"/>
      <c r="AB645" s="159"/>
      <c r="AC645" s="159"/>
      <c r="AD645" s="159"/>
      <c r="AE645" s="159"/>
      <c r="AF645" s="159"/>
      <c r="AG645" s="159"/>
    </row>
    <row r="646" spans="1:33" ht="13.5">
      <c r="A646" s="177"/>
      <c r="B646" s="178"/>
      <c r="C646" s="179"/>
      <c r="D646" s="159"/>
      <c r="E646" s="159"/>
      <c r="F646" s="159"/>
      <c r="G646" s="179"/>
      <c r="H646" s="159"/>
      <c r="I646" s="159"/>
      <c r="J646" s="182"/>
      <c r="K646" s="182"/>
      <c r="L646" s="159"/>
      <c r="M646" s="159"/>
      <c r="N646" s="159"/>
      <c r="O646" s="159"/>
      <c r="P646" s="159"/>
      <c r="Q646" s="179"/>
      <c r="R646" s="159"/>
      <c r="S646" s="159"/>
      <c r="T646" s="159"/>
      <c r="U646" s="159"/>
      <c r="V646" s="159"/>
      <c r="W646" s="159"/>
      <c r="X646" s="159"/>
      <c r="Y646" s="159"/>
      <c r="Z646" s="159"/>
      <c r="AA646" s="159"/>
      <c r="AB646" s="159"/>
      <c r="AC646" s="159"/>
      <c r="AD646" s="159"/>
      <c r="AE646" s="159"/>
      <c r="AF646" s="159"/>
      <c r="AG646" s="159"/>
    </row>
    <row r="647" spans="1:33" ht="13.5">
      <c r="A647" s="177"/>
      <c r="B647" s="178"/>
      <c r="C647" s="179"/>
      <c r="D647" s="159"/>
      <c r="E647" s="159"/>
      <c r="F647" s="159"/>
      <c r="G647" s="179"/>
      <c r="H647" s="159"/>
      <c r="I647" s="159"/>
      <c r="J647" s="182"/>
      <c r="K647" s="182"/>
      <c r="L647" s="159"/>
      <c r="M647" s="159"/>
      <c r="N647" s="159"/>
      <c r="O647" s="159"/>
      <c r="P647" s="159"/>
      <c r="Q647" s="179"/>
      <c r="R647" s="159"/>
      <c r="S647" s="159"/>
      <c r="T647" s="159"/>
      <c r="U647" s="159"/>
      <c r="V647" s="159"/>
      <c r="W647" s="159"/>
      <c r="X647" s="159"/>
      <c r="Y647" s="159"/>
      <c r="Z647" s="159"/>
      <c r="AA647" s="159"/>
      <c r="AB647" s="159"/>
      <c r="AC647" s="159"/>
      <c r="AD647" s="159"/>
      <c r="AE647" s="159"/>
      <c r="AF647" s="159"/>
      <c r="AG647" s="159"/>
    </row>
    <row r="648" spans="1:33" ht="13.5">
      <c r="A648" s="177"/>
      <c r="B648" s="178"/>
      <c r="C648" s="179"/>
      <c r="D648" s="159"/>
      <c r="E648" s="159"/>
      <c r="F648" s="159"/>
      <c r="G648" s="179"/>
      <c r="H648" s="159"/>
      <c r="I648" s="159"/>
      <c r="J648" s="182"/>
      <c r="K648" s="182"/>
      <c r="L648" s="159"/>
      <c r="M648" s="159"/>
      <c r="N648" s="159"/>
      <c r="O648" s="159"/>
      <c r="P648" s="159"/>
      <c r="Q648" s="179"/>
      <c r="R648" s="159"/>
      <c r="S648" s="159"/>
      <c r="T648" s="159"/>
      <c r="U648" s="159"/>
      <c r="V648" s="159"/>
      <c r="W648" s="159"/>
      <c r="X648" s="159"/>
      <c r="Y648" s="159"/>
      <c r="Z648" s="159"/>
      <c r="AA648" s="159"/>
      <c r="AB648" s="159"/>
      <c r="AC648" s="159"/>
      <c r="AD648" s="159"/>
      <c r="AE648" s="159"/>
      <c r="AF648" s="159"/>
      <c r="AG648" s="159"/>
    </row>
    <row r="649" spans="1:33" ht="13.5">
      <c r="A649" s="177"/>
      <c r="B649" s="178"/>
      <c r="C649" s="179"/>
      <c r="D649" s="159"/>
      <c r="E649" s="159"/>
      <c r="F649" s="159"/>
      <c r="G649" s="179"/>
      <c r="H649" s="159"/>
      <c r="I649" s="159"/>
      <c r="J649" s="182"/>
      <c r="K649" s="182"/>
      <c r="L649" s="159"/>
      <c r="M649" s="159"/>
      <c r="N649" s="159"/>
      <c r="O649" s="159"/>
      <c r="P649" s="159"/>
      <c r="Q649" s="179"/>
      <c r="R649" s="159"/>
      <c r="S649" s="159"/>
      <c r="T649" s="159"/>
      <c r="U649" s="159"/>
      <c r="V649" s="159"/>
      <c r="W649" s="159"/>
      <c r="X649" s="159"/>
      <c r="Y649" s="159"/>
      <c r="Z649" s="159"/>
      <c r="AA649" s="159"/>
      <c r="AB649" s="159"/>
      <c r="AC649" s="159"/>
      <c r="AD649" s="159"/>
      <c r="AE649" s="159"/>
      <c r="AF649" s="159"/>
      <c r="AG649" s="159"/>
    </row>
    <row r="650" spans="1:33" ht="13.5">
      <c r="A650" s="177"/>
      <c r="B650" s="178"/>
      <c r="C650" s="179"/>
      <c r="D650" s="159"/>
      <c r="E650" s="159"/>
      <c r="F650" s="159"/>
      <c r="G650" s="179"/>
      <c r="H650" s="159"/>
      <c r="I650" s="159"/>
      <c r="J650" s="182"/>
      <c r="K650" s="182"/>
      <c r="L650" s="159"/>
      <c r="M650" s="159"/>
      <c r="N650" s="159"/>
      <c r="O650" s="159"/>
      <c r="P650" s="159"/>
      <c r="Q650" s="179"/>
      <c r="R650" s="159"/>
      <c r="S650" s="159"/>
      <c r="T650" s="159"/>
      <c r="U650" s="159"/>
      <c r="V650" s="159"/>
      <c r="W650" s="159"/>
      <c r="X650" s="159"/>
      <c r="Y650" s="159"/>
      <c r="Z650" s="159"/>
      <c r="AA650" s="159"/>
      <c r="AB650" s="159"/>
      <c r="AC650" s="159"/>
      <c r="AD650" s="159"/>
      <c r="AE650" s="159"/>
      <c r="AF650" s="159"/>
      <c r="AG650" s="159"/>
    </row>
    <row r="651" spans="1:33" ht="13.5">
      <c r="A651" s="177"/>
      <c r="B651" s="178"/>
      <c r="C651" s="179"/>
      <c r="D651" s="159"/>
      <c r="E651" s="159"/>
      <c r="F651" s="159"/>
      <c r="G651" s="179"/>
      <c r="H651" s="159"/>
      <c r="I651" s="159"/>
      <c r="J651" s="182"/>
      <c r="K651" s="182"/>
      <c r="L651" s="159"/>
      <c r="M651" s="159"/>
      <c r="N651" s="159"/>
      <c r="O651" s="159"/>
      <c r="P651" s="159"/>
      <c r="Q651" s="179"/>
      <c r="R651" s="159"/>
      <c r="S651" s="159"/>
      <c r="T651" s="159"/>
      <c r="U651" s="159"/>
      <c r="V651" s="159"/>
      <c r="W651" s="159"/>
      <c r="X651" s="159"/>
      <c r="Y651" s="159"/>
      <c r="Z651" s="159"/>
      <c r="AA651" s="159"/>
      <c r="AB651" s="159"/>
      <c r="AC651" s="159"/>
      <c r="AD651" s="159"/>
      <c r="AE651" s="159"/>
      <c r="AF651" s="159"/>
      <c r="AG651" s="159"/>
    </row>
    <row r="652" spans="1:33" ht="13.5">
      <c r="A652" s="177"/>
      <c r="B652" s="178"/>
      <c r="C652" s="179"/>
      <c r="D652" s="159"/>
      <c r="E652" s="159"/>
      <c r="F652" s="159"/>
      <c r="G652" s="179"/>
      <c r="H652" s="159"/>
      <c r="I652" s="159"/>
      <c r="J652" s="182"/>
      <c r="K652" s="182"/>
      <c r="L652" s="159"/>
      <c r="M652" s="159"/>
      <c r="N652" s="159"/>
      <c r="O652" s="159"/>
      <c r="P652" s="159"/>
      <c r="Q652" s="179"/>
      <c r="R652" s="159"/>
      <c r="S652" s="159"/>
      <c r="T652" s="159"/>
      <c r="U652" s="159"/>
      <c r="V652" s="159"/>
      <c r="W652" s="159"/>
      <c r="X652" s="159"/>
      <c r="Y652" s="159"/>
      <c r="Z652" s="159"/>
      <c r="AA652" s="159"/>
      <c r="AB652" s="159"/>
      <c r="AC652" s="159"/>
      <c r="AD652" s="159"/>
      <c r="AE652" s="159"/>
      <c r="AF652" s="159"/>
      <c r="AG652" s="159"/>
    </row>
    <row r="653" spans="1:33" ht="13.5">
      <c r="A653" s="177"/>
      <c r="B653" s="178"/>
      <c r="C653" s="179"/>
      <c r="D653" s="159"/>
      <c r="E653" s="159"/>
      <c r="F653" s="159"/>
      <c r="G653" s="179"/>
      <c r="H653" s="159"/>
      <c r="I653" s="159"/>
      <c r="J653" s="182"/>
      <c r="K653" s="182"/>
      <c r="L653" s="159"/>
      <c r="M653" s="159"/>
      <c r="N653" s="159"/>
      <c r="O653" s="159"/>
      <c r="P653" s="159"/>
      <c r="Q653" s="179"/>
      <c r="R653" s="159"/>
      <c r="S653" s="159"/>
      <c r="T653" s="159"/>
      <c r="U653" s="159"/>
      <c r="V653" s="159"/>
      <c r="W653" s="159"/>
      <c r="X653" s="159"/>
      <c r="Y653" s="159"/>
      <c r="Z653" s="159"/>
      <c r="AA653" s="159"/>
      <c r="AB653" s="159"/>
      <c r="AC653" s="159"/>
      <c r="AD653" s="159"/>
      <c r="AE653" s="159"/>
      <c r="AF653" s="159"/>
      <c r="AG653" s="159"/>
    </row>
    <row r="654" spans="1:33" ht="13.5">
      <c r="A654" s="177"/>
      <c r="B654" s="178"/>
      <c r="C654" s="179"/>
      <c r="D654" s="159"/>
      <c r="E654" s="159"/>
      <c r="F654" s="159"/>
      <c r="G654" s="179"/>
      <c r="H654" s="159"/>
      <c r="I654" s="159"/>
      <c r="J654" s="182"/>
      <c r="K654" s="182"/>
      <c r="L654" s="159"/>
      <c r="M654" s="159"/>
      <c r="N654" s="159"/>
      <c r="O654" s="159"/>
      <c r="P654" s="159"/>
      <c r="Q654" s="179"/>
      <c r="R654" s="159"/>
      <c r="S654" s="159"/>
      <c r="T654" s="159"/>
      <c r="U654" s="159"/>
      <c r="V654" s="159"/>
      <c r="W654" s="159"/>
      <c r="X654" s="159"/>
      <c r="Y654" s="159"/>
      <c r="Z654" s="159"/>
      <c r="AA654" s="159"/>
      <c r="AB654" s="159"/>
      <c r="AC654" s="159"/>
      <c r="AD654" s="159"/>
      <c r="AE654" s="159"/>
      <c r="AF654" s="159"/>
      <c r="AG654" s="159"/>
    </row>
    <row r="655" spans="1:33" ht="13.5">
      <c r="A655" s="177"/>
      <c r="B655" s="178"/>
      <c r="C655" s="179"/>
      <c r="D655" s="159"/>
      <c r="E655" s="159"/>
      <c r="F655" s="159"/>
      <c r="G655" s="179"/>
      <c r="H655" s="159"/>
      <c r="I655" s="159"/>
      <c r="J655" s="182"/>
      <c r="K655" s="182"/>
      <c r="L655" s="159"/>
      <c r="M655" s="159"/>
      <c r="N655" s="159"/>
      <c r="O655" s="159"/>
      <c r="P655" s="159"/>
      <c r="Q655" s="179"/>
      <c r="R655" s="159"/>
      <c r="S655" s="159"/>
      <c r="T655" s="159"/>
      <c r="U655" s="159"/>
      <c r="V655" s="159"/>
      <c r="W655" s="159"/>
      <c r="X655" s="159"/>
      <c r="Y655" s="159"/>
      <c r="Z655" s="159"/>
      <c r="AA655" s="159"/>
      <c r="AB655" s="159"/>
      <c r="AC655" s="159"/>
      <c r="AD655" s="159"/>
      <c r="AE655" s="159"/>
      <c r="AF655" s="159"/>
      <c r="AG655" s="159"/>
    </row>
    <row r="656" spans="1:33" ht="13.5">
      <c r="A656" s="177"/>
      <c r="B656" s="178"/>
      <c r="C656" s="179"/>
      <c r="D656" s="159"/>
      <c r="E656" s="159"/>
      <c r="F656" s="159"/>
      <c r="G656" s="179"/>
      <c r="H656" s="159"/>
      <c r="I656" s="159"/>
      <c r="J656" s="182"/>
      <c r="K656" s="182"/>
      <c r="L656" s="159"/>
      <c r="M656" s="159"/>
      <c r="N656" s="159"/>
      <c r="O656" s="159"/>
      <c r="P656" s="159"/>
      <c r="Q656" s="179"/>
      <c r="R656" s="159"/>
      <c r="S656" s="159"/>
      <c r="T656" s="159"/>
      <c r="U656" s="159"/>
      <c r="V656" s="159"/>
      <c r="W656" s="159"/>
      <c r="X656" s="159"/>
      <c r="Y656" s="159"/>
      <c r="Z656" s="159"/>
      <c r="AA656" s="159"/>
      <c r="AB656" s="159"/>
      <c r="AC656" s="159"/>
      <c r="AD656" s="159"/>
      <c r="AE656" s="159"/>
      <c r="AF656" s="159"/>
      <c r="AG656" s="159"/>
    </row>
    <row r="657" spans="1:33" ht="13.5">
      <c r="A657" s="177"/>
      <c r="B657" s="178"/>
      <c r="C657" s="179"/>
      <c r="D657" s="159"/>
      <c r="E657" s="159"/>
      <c r="F657" s="159"/>
      <c r="G657" s="179"/>
      <c r="H657" s="159"/>
      <c r="I657" s="159"/>
      <c r="J657" s="182"/>
      <c r="K657" s="182"/>
      <c r="L657" s="159"/>
      <c r="M657" s="159"/>
      <c r="N657" s="159"/>
      <c r="O657" s="159"/>
      <c r="P657" s="159"/>
      <c r="Q657" s="179"/>
      <c r="R657" s="159"/>
      <c r="S657" s="159"/>
      <c r="T657" s="159"/>
      <c r="U657" s="159"/>
      <c r="V657" s="159"/>
      <c r="W657" s="159"/>
      <c r="X657" s="159"/>
      <c r="Y657" s="159"/>
      <c r="Z657" s="159"/>
      <c r="AA657" s="159"/>
      <c r="AB657" s="159"/>
      <c r="AC657" s="159"/>
      <c r="AD657" s="159"/>
      <c r="AE657" s="159"/>
      <c r="AF657" s="159"/>
      <c r="AG657" s="159"/>
    </row>
    <row r="658" spans="1:33" ht="13.5">
      <c r="A658" s="177"/>
      <c r="B658" s="178"/>
      <c r="C658" s="179"/>
      <c r="D658" s="159"/>
      <c r="E658" s="159"/>
      <c r="F658" s="159"/>
      <c r="G658" s="179"/>
      <c r="H658" s="159"/>
      <c r="I658" s="159"/>
      <c r="J658" s="182"/>
      <c r="K658" s="182"/>
      <c r="L658" s="159"/>
      <c r="M658" s="159"/>
      <c r="N658" s="159"/>
      <c r="O658" s="159"/>
      <c r="P658" s="159"/>
      <c r="Q658" s="179"/>
      <c r="R658" s="159"/>
      <c r="S658" s="159"/>
      <c r="T658" s="159"/>
      <c r="U658" s="159"/>
      <c r="V658" s="159"/>
      <c r="W658" s="159"/>
      <c r="X658" s="159"/>
      <c r="Y658" s="159"/>
      <c r="Z658" s="159"/>
      <c r="AA658" s="159"/>
      <c r="AB658" s="159"/>
      <c r="AC658" s="159"/>
      <c r="AD658" s="159"/>
      <c r="AE658" s="159"/>
      <c r="AF658" s="159"/>
      <c r="AG658" s="159"/>
    </row>
    <row r="659" spans="1:33" ht="13.5">
      <c r="A659" s="177"/>
      <c r="B659" s="178"/>
      <c r="C659" s="179"/>
      <c r="D659" s="159"/>
      <c r="E659" s="159"/>
      <c r="F659" s="159"/>
      <c r="G659" s="179"/>
      <c r="H659" s="159"/>
      <c r="I659" s="159"/>
      <c r="J659" s="182"/>
      <c r="K659" s="182"/>
      <c r="L659" s="159"/>
      <c r="M659" s="159"/>
      <c r="N659" s="159"/>
      <c r="O659" s="159"/>
      <c r="P659" s="159"/>
      <c r="Q659" s="179"/>
      <c r="R659" s="159"/>
      <c r="S659" s="159"/>
      <c r="T659" s="159"/>
      <c r="U659" s="159"/>
      <c r="V659" s="159"/>
      <c r="W659" s="159"/>
      <c r="X659" s="159"/>
      <c r="Y659" s="159"/>
      <c r="Z659" s="159"/>
      <c r="AA659" s="159"/>
      <c r="AB659" s="159"/>
      <c r="AC659" s="159"/>
      <c r="AD659" s="159"/>
      <c r="AE659" s="159"/>
      <c r="AF659" s="159"/>
      <c r="AG659" s="159"/>
    </row>
    <row r="660" spans="1:33" ht="13.5">
      <c r="A660" s="177"/>
      <c r="B660" s="178"/>
      <c r="C660" s="179"/>
      <c r="D660" s="159"/>
      <c r="E660" s="159"/>
      <c r="F660" s="159"/>
      <c r="G660" s="179"/>
      <c r="H660" s="159"/>
      <c r="I660" s="159"/>
      <c r="J660" s="182"/>
      <c r="K660" s="182"/>
      <c r="L660" s="159"/>
      <c r="M660" s="159"/>
      <c r="N660" s="159"/>
      <c r="O660" s="159"/>
      <c r="P660" s="159"/>
      <c r="Q660" s="179"/>
      <c r="R660" s="159"/>
      <c r="S660" s="159"/>
      <c r="T660" s="159"/>
      <c r="U660" s="159"/>
      <c r="V660" s="159"/>
      <c r="W660" s="159"/>
      <c r="X660" s="159"/>
      <c r="Y660" s="159"/>
      <c r="Z660" s="159"/>
      <c r="AA660" s="159"/>
      <c r="AB660" s="159"/>
      <c r="AC660" s="159"/>
      <c r="AD660" s="159"/>
      <c r="AE660" s="159"/>
      <c r="AF660" s="159"/>
      <c r="AG660" s="159"/>
    </row>
    <row r="661" spans="1:33" ht="13.5">
      <c r="A661" s="177"/>
      <c r="B661" s="178"/>
      <c r="C661" s="179"/>
      <c r="D661" s="159"/>
      <c r="E661" s="159"/>
      <c r="F661" s="159"/>
      <c r="G661" s="179"/>
      <c r="H661" s="159"/>
      <c r="I661" s="159"/>
      <c r="J661" s="182"/>
      <c r="K661" s="182"/>
      <c r="L661" s="159"/>
      <c r="M661" s="159"/>
      <c r="N661" s="159"/>
      <c r="O661" s="159"/>
      <c r="P661" s="159"/>
      <c r="Q661" s="179"/>
      <c r="R661" s="159"/>
      <c r="S661" s="159"/>
      <c r="T661" s="159"/>
      <c r="U661" s="159"/>
      <c r="V661" s="159"/>
      <c r="W661" s="159"/>
      <c r="X661" s="159"/>
      <c r="Y661" s="159"/>
      <c r="Z661" s="159"/>
      <c r="AA661" s="159"/>
      <c r="AB661" s="159"/>
      <c r="AC661" s="159"/>
      <c r="AD661" s="159"/>
      <c r="AE661" s="159"/>
      <c r="AF661" s="159"/>
      <c r="AG661" s="159"/>
    </row>
    <row r="662" spans="1:33" ht="13.5">
      <c r="A662" s="177"/>
      <c r="B662" s="178"/>
      <c r="C662" s="179"/>
      <c r="D662" s="159"/>
      <c r="E662" s="159"/>
      <c r="F662" s="159"/>
      <c r="G662" s="179"/>
      <c r="H662" s="159"/>
      <c r="I662" s="159"/>
      <c r="J662" s="182"/>
      <c r="K662" s="182"/>
      <c r="L662" s="159"/>
      <c r="M662" s="159"/>
      <c r="N662" s="159"/>
      <c r="O662" s="159"/>
      <c r="P662" s="159"/>
      <c r="Q662" s="179"/>
      <c r="R662" s="159"/>
      <c r="S662" s="159"/>
      <c r="T662" s="159"/>
      <c r="U662" s="159"/>
      <c r="V662" s="159"/>
      <c r="W662" s="159"/>
      <c r="X662" s="159"/>
      <c r="Y662" s="159"/>
      <c r="Z662" s="159"/>
      <c r="AA662" s="159"/>
      <c r="AB662" s="159"/>
      <c r="AC662" s="159"/>
      <c r="AD662" s="159"/>
      <c r="AE662" s="159"/>
      <c r="AF662" s="159"/>
      <c r="AG662" s="159"/>
    </row>
    <row r="663" spans="1:33" ht="13.5">
      <c r="A663" s="177"/>
      <c r="B663" s="178"/>
      <c r="C663" s="179"/>
      <c r="D663" s="159"/>
      <c r="E663" s="159"/>
      <c r="F663" s="159"/>
      <c r="G663" s="179"/>
      <c r="H663" s="159"/>
      <c r="I663" s="159"/>
      <c r="J663" s="182"/>
      <c r="K663" s="182"/>
      <c r="L663" s="159"/>
      <c r="M663" s="159"/>
      <c r="N663" s="159"/>
      <c r="O663" s="159"/>
      <c r="P663" s="159"/>
      <c r="Q663" s="179"/>
      <c r="R663" s="159"/>
      <c r="S663" s="159"/>
      <c r="T663" s="159"/>
      <c r="U663" s="159"/>
      <c r="V663" s="159"/>
      <c r="W663" s="159"/>
      <c r="X663" s="159"/>
      <c r="Y663" s="159"/>
      <c r="Z663" s="159"/>
      <c r="AA663" s="159"/>
      <c r="AB663" s="159"/>
      <c r="AC663" s="159"/>
      <c r="AD663" s="159"/>
      <c r="AE663" s="159"/>
      <c r="AF663" s="159"/>
      <c r="AG663" s="159"/>
    </row>
    <row r="664" spans="1:33" ht="13.5">
      <c r="A664" s="177"/>
      <c r="B664" s="178"/>
      <c r="C664" s="179"/>
      <c r="D664" s="159"/>
      <c r="E664" s="159"/>
      <c r="F664" s="159"/>
      <c r="G664" s="179"/>
      <c r="H664" s="159"/>
      <c r="I664" s="159"/>
      <c r="J664" s="182"/>
      <c r="K664" s="182"/>
      <c r="L664" s="159"/>
      <c r="M664" s="159"/>
      <c r="N664" s="159"/>
      <c r="O664" s="159"/>
      <c r="P664" s="159"/>
      <c r="Q664" s="179"/>
      <c r="R664" s="159"/>
      <c r="S664" s="159"/>
      <c r="T664" s="159"/>
      <c r="U664" s="159"/>
      <c r="V664" s="159"/>
      <c r="W664" s="159"/>
      <c r="X664" s="159"/>
      <c r="Y664" s="159"/>
      <c r="Z664" s="159"/>
      <c r="AA664" s="159"/>
      <c r="AB664" s="159"/>
      <c r="AC664" s="159"/>
      <c r="AD664" s="159"/>
      <c r="AE664" s="159"/>
      <c r="AF664" s="159"/>
      <c r="AG664" s="159"/>
    </row>
    <row r="665" spans="1:33" ht="13.5">
      <c r="A665" s="177"/>
      <c r="B665" s="178"/>
      <c r="C665" s="179"/>
      <c r="D665" s="159"/>
      <c r="E665" s="159"/>
      <c r="F665" s="159"/>
      <c r="G665" s="179"/>
      <c r="H665" s="159"/>
      <c r="I665" s="159"/>
      <c r="J665" s="182"/>
      <c r="K665" s="182"/>
      <c r="L665" s="159"/>
      <c r="M665" s="159"/>
      <c r="N665" s="159"/>
      <c r="O665" s="159"/>
      <c r="P665" s="159"/>
      <c r="Q665" s="179"/>
      <c r="R665" s="159"/>
      <c r="S665" s="159"/>
      <c r="T665" s="159"/>
      <c r="U665" s="159"/>
      <c r="V665" s="159"/>
      <c r="W665" s="159"/>
      <c r="X665" s="159"/>
      <c r="Y665" s="159"/>
      <c r="Z665" s="159"/>
      <c r="AA665" s="159"/>
      <c r="AB665" s="159"/>
      <c r="AC665" s="159"/>
      <c r="AD665" s="159"/>
      <c r="AE665" s="159"/>
      <c r="AF665" s="159"/>
      <c r="AG665" s="159"/>
    </row>
    <row r="666" spans="1:33" ht="13.5">
      <c r="A666" s="177"/>
      <c r="B666" s="178"/>
      <c r="C666" s="179"/>
      <c r="D666" s="159"/>
      <c r="E666" s="159"/>
      <c r="F666" s="159"/>
      <c r="G666" s="179"/>
      <c r="H666" s="159"/>
      <c r="I666" s="159"/>
      <c r="J666" s="182"/>
      <c r="K666" s="182"/>
      <c r="L666" s="159"/>
      <c r="M666" s="159"/>
      <c r="N666" s="159"/>
      <c r="O666" s="159"/>
      <c r="P666" s="159"/>
      <c r="Q666" s="179"/>
      <c r="R666" s="159"/>
      <c r="S666" s="159"/>
      <c r="T666" s="159"/>
      <c r="U666" s="159"/>
      <c r="V666" s="159"/>
      <c r="W666" s="159"/>
      <c r="X666" s="159"/>
      <c r="Y666" s="159"/>
      <c r="Z666" s="159"/>
      <c r="AA666" s="159"/>
      <c r="AB666" s="159"/>
      <c r="AC666" s="159"/>
      <c r="AD666" s="159"/>
      <c r="AE666" s="159"/>
      <c r="AF666" s="159"/>
      <c r="AG666" s="159"/>
    </row>
    <row r="667" spans="1:33" ht="13.5">
      <c r="A667" s="177"/>
      <c r="B667" s="178"/>
      <c r="C667" s="179"/>
      <c r="D667" s="159"/>
      <c r="E667" s="159"/>
      <c r="F667" s="159"/>
      <c r="G667" s="179"/>
      <c r="H667" s="159"/>
      <c r="I667" s="159"/>
      <c r="J667" s="182"/>
      <c r="K667" s="182"/>
      <c r="L667" s="159"/>
      <c r="M667" s="159"/>
      <c r="N667" s="159"/>
      <c r="O667" s="159"/>
      <c r="P667" s="159"/>
      <c r="Q667" s="179"/>
      <c r="R667" s="159"/>
      <c r="S667" s="159"/>
      <c r="T667" s="159"/>
      <c r="U667" s="159"/>
      <c r="V667" s="159"/>
      <c r="W667" s="159"/>
      <c r="X667" s="159"/>
      <c r="Y667" s="159"/>
      <c r="Z667" s="159"/>
      <c r="AA667" s="159"/>
      <c r="AB667" s="159"/>
      <c r="AC667" s="159"/>
      <c r="AD667" s="159"/>
      <c r="AE667" s="159"/>
      <c r="AF667" s="159"/>
      <c r="AG667" s="159"/>
    </row>
    <row r="668" spans="1:33" ht="13.5">
      <c r="A668" s="177"/>
      <c r="B668" s="178"/>
      <c r="C668" s="179"/>
      <c r="D668" s="159"/>
      <c r="E668" s="159"/>
      <c r="F668" s="159"/>
      <c r="G668" s="179"/>
      <c r="H668" s="159"/>
      <c r="I668" s="159"/>
      <c r="J668" s="182"/>
      <c r="K668" s="182"/>
      <c r="L668" s="159"/>
      <c r="M668" s="159"/>
      <c r="N668" s="159"/>
      <c r="O668" s="159"/>
      <c r="P668" s="159"/>
      <c r="Q668" s="179"/>
      <c r="R668" s="159"/>
      <c r="S668" s="159"/>
      <c r="T668" s="159"/>
      <c r="U668" s="159"/>
      <c r="V668" s="159"/>
      <c r="W668" s="159"/>
      <c r="X668" s="159"/>
      <c r="Y668" s="159"/>
      <c r="Z668" s="159"/>
      <c r="AA668" s="159"/>
      <c r="AB668" s="159"/>
      <c r="AC668" s="159"/>
      <c r="AD668" s="159"/>
      <c r="AE668" s="159"/>
      <c r="AF668" s="159"/>
      <c r="AG668" s="159"/>
    </row>
    <row r="669" spans="1:33" ht="13.5">
      <c r="A669" s="177"/>
      <c r="B669" s="178"/>
      <c r="C669" s="179"/>
      <c r="D669" s="159"/>
      <c r="E669" s="159"/>
      <c r="F669" s="159"/>
      <c r="G669" s="179"/>
      <c r="H669" s="159"/>
      <c r="I669" s="159"/>
      <c r="J669" s="182"/>
      <c r="K669" s="182"/>
      <c r="L669" s="159"/>
      <c r="M669" s="159"/>
      <c r="N669" s="159"/>
      <c r="O669" s="159"/>
      <c r="P669" s="159"/>
      <c r="Q669" s="179"/>
      <c r="R669" s="159"/>
      <c r="S669" s="159"/>
      <c r="T669" s="159"/>
      <c r="U669" s="159"/>
      <c r="V669" s="159"/>
      <c r="W669" s="159"/>
      <c r="X669" s="159"/>
      <c r="Y669" s="159"/>
      <c r="Z669" s="159"/>
      <c r="AA669" s="159"/>
      <c r="AB669" s="159"/>
      <c r="AC669" s="159"/>
      <c r="AD669" s="159"/>
      <c r="AE669" s="159"/>
      <c r="AF669" s="159"/>
      <c r="AG669" s="159"/>
    </row>
    <row r="670" spans="1:33" ht="13.5">
      <c r="A670" s="177"/>
      <c r="B670" s="178"/>
      <c r="C670" s="179"/>
      <c r="D670" s="159"/>
      <c r="E670" s="159"/>
      <c r="F670" s="159"/>
      <c r="G670" s="179"/>
      <c r="H670" s="159"/>
      <c r="I670" s="159"/>
      <c r="J670" s="182"/>
      <c r="K670" s="182"/>
      <c r="L670" s="159"/>
      <c r="M670" s="159"/>
      <c r="N670" s="159"/>
      <c r="O670" s="159"/>
      <c r="P670" s="159"/>
      <c r="Q670" s="179"/>
      <c r="R670" s="159"/>
      <c r="S670" s="159"/>
      <c r="T670" s="159"/>
      <c r="U670" s="159"/>
      <c r="V670" s="159"/>
      <c r="W670" s="159"/>
      <c r="X670" s="159"/>
      <c r="Y670" s="159"/>
      <c r="Z670" s="159"/>
      <c r="AA670" s="159"/>
      <c r="AB670" s="159"/>
      <c r="AC670" s="159"/>
      <c r="AD670" s="159"/>
      <c r="AE670" s="159"/>
      <c r="AF670" s="159"/>
      <c r="AG670" s="159"/>
    </row>
    <row r="671" spans="1:33" ht="13.5">
      <c r="A671" s="177"/>
      <c r="B671" s="178"/>
      <c r="C671" s="179"/>
      <c r="D671" s="159"/>
      <c r="E671" s="159"/>
      <c r="F671" s="159"/>
      <c r="G671" s="179"/>
      <c r="H671" s="159"/>
      <c r="I671" s="159"/>
      <c r="J671" s="182"/>
      <c r="K671" s="182"/>
      <c r="L671" s="159"/>
      <c r="M671" s="159"/>
      <c r="N671" s="159"/>
      <c r="O671" s="159"/>
      <c r="P671" s="159"/>
      <c r="Q671" s="179"/>
      <c r="R671" s="159"/>
      <c r="S671" s="159"/>
      <c r="T671" s="159"/>
      <c r="U671" s="159"/>
      <c r="V671" s="159"/>
      <c r="W671" s="159"/>
      <c r="X671" s="159"/>
      <c r="Y671" s="159"/>
      <c r="Z671" s="159"/>
      <c r="AA671" s="159"/>
      <c r="AB671" s="159"/>
      <c r="AC671" s="159"/>
      <c r="AD671" s="159"/>
      <c r="AE671" s="159"/>
      <c r="AF671" s="159"/>
      <c r="AG671" s="159"/>
    </row>
    <row r="672" spans="1:33" ht="13.5">
      <c r="A672" s="177"/>
      <c r="B672" s="178"/>
      <c r="C672" s="179"/>
      <c r="D672" s="159"/>
      <c r="E672" s="159"/>
      <c r="F672" s="159"/>
      <c r="G672" s="179"/>
      <c r="H672" s="159"/>
      <c r="I672" s="159"/>
      <c r="J672" s="182"/>
      <c r="K672" s="182"/>
      <c r="L672" s="159"/>
      <c r="M672" s="159"/>
      <c r="N672" s="159"/>
      <c r="O672" s="159"/>
      <c r="P672" s="159"/>
      <c r="Q672" s="179"/>
      <c r="R672" s="159"/>
      <c r="S672" s="159"/>
      <c r="T672" s="159"/>
      <c r="U672" s="159"/>
      <c r="V672" s="159"/>
      <c r="W672" s="159"/>
      <c r="X672" s="159"/>
      <c r="Y672" s="159"/>
      <c r="Z672" s="159"/>
      <c r="AA672" s="159"/>
      <c r="AB672" s="159"/>
      <c r="AC672" s="159"/>
      <c r="AD672" s="159"/>
      <c r="AE672" s="159"/>
      <c r="AF672" s="159"/>
      <c r="AG672" s="159"/>
    </row>
    <row r="673" spans="1:33" ht="13.5">
      <c r="A673" s="177"/>
      <c r="B673" s="178"/>
      <c r="C673" s="179"/>
      <c r="D673" s="159"/>
      <c r="E673" s="159"/>
      <c r="F673" s="159"/>
      <c r="G673" s="179"/>
      <c r="H673" s="159"/>
      <c r="I673" s="159"/>
      <c r="J673" s="182"/>
      <c r="K673" s="182"/>
      <c r="L673" s="159"/>
      <c r="M673" s="159"/>
      <c r="N673" s="159"/>
      <c r="O673" s="159"/>
      <c r="P673" s="159"/>
      <c r="Q673" s="179"/>
      <c r="R673" s="159"/>
      <c r="S673" s="159"/>
      <c r="T673" s="159"/>
      <c r="U673" s="159"/>
      <c r="V673" s="159"/>
      <c r="W673" s="159"/>
      <c r="X673" s="159"/>
      <c r="Y673" s="159"/>
      <c r="Z673" s="159"/>
      <c r="AA673" s="159"/>
      <c r="AB673" s="159"/>
      <c r="AC673" s="159"/>
      <c r="AD673" s="159"/>
      <c r="AE673" s="159"/>
      <c r="AF673" s="159"/>
      <c r="AG673" s="159"/>
    </row>
    <row r="674" spans="1:33" ht="13.5">
      <c r="A674" s="177"/>
      <c r="B674" s="178"/>
      <c r="C674" s="179"/>
      <c r="D674" s="159"/>
      <c r="E674" s="159"/>
      <c r="F674" s="159"/>
      <c r="G674" s="179"/>
      <c r="H674" s="159"/>
      <c r="I674" s="159"/>
      <c r="J674" s="182"/>
      <c r="K674" s="182"/>
      <c r="L674" s="159"/>
      <c r="M674" s="159"/>
      <c r="N674" s="159"/>
      <c r="O674" s="159"/>
      <c r="P674" s="159"/>
      <c r="Q674" s="179"/>
      <c r="R674" s="159"/>
      <c r="S674" s="159"/>
      <c r="T674" s="159"/>
      <c r="U674" s="159"/>
      <c r="V674" s="159"/>
      <c r="W674" s="159"/>
      <c r="X674" s="159"/>
      <c r="Y674" s="159"/>
      <c r="Z674" s="159"/>
      <c r="AA674" s="159"/>
      <c r="AB674" s="159"/>
      <c r="AC674" s="159"/>
      <c r="AD674" s="159"/>
      <c r="AE674" s="159"/>
      <c r="AF674" s="159"/>
      <c r="AG674" s="159"/>
    </row>
    <row r="675" spans="1:33" ht="13.5">
      <c r="A675" s="177"/>
      <c r="B675" s="178"/>
      <c r="C675" s="179"/>
      <c r="D675" s="159"/>
      <c r="E675" s="159"/>
      <c r="F675" s="159"/>
      <c r="G675" s="179"/>
      <c r="H675" s="159"/>
      <c r="I675" s="159"/>
      <c r="J675" s="182"/>
      <c r="K675" s="182"/>
      <c r="L675" s="159"/>
      <c r="M675" s="159"/>
      <c r="N675" s="159"/>
      <c r="O675" s="159"/>
      <c r="P675" s="159"/>
      <c r="Q675" s="179"/>
      <c r="R675" s="159"/>
      <c r="S675" s="159"/>
      <c r="T675" s="159"/>
      <c r="U675" s="159"/>
      <c r="V675" s="159"/>
      <c r="W675" s="159"/>
      <c r="X675" s="159"/>
      <c r="Y675" s="159"/>
      <c r="Z675" s="159"/>
      <c r="AA675" s="159"/>
      <c r="AB675" s="159"/>
      <c r="AC675" s="159"/>
      <c r="AD675" s="159"/>
      <c r="AE675" s="159"/>
      <c r="AF675" s="159"/>
      <c r="AG675" s="159"/>
    </row>
    <row r="676" spans="1:33" ht="13.5">
      <c r="A676" s="177"/>
      <c r="B676" s="178"/>
      <c r="C676" s="179"/>
      <c r="D676" s="159"/>
      <c r="E676" s="159"/>
      <c r="F676" s="159"/>
      <c r="G676" s="179"/>
      <c r="H676" s="159"/>
      <c r="I676" s="159"/>
      <c r="J676" s="182"/>
      <c r="K676" s="182"/>
      <c r="L676" s="159"/>
      <c r="M676" s="159"/>
      <c r="N676" s="159"/>
      <c r="O676" s="159"/>
      <c r="P676" s="159"/>
      <c r="Q676" s="179"/>
      <c r="R676" s="159"/>
      <c r="S676" s="159"/>
      <c r="T676" s="159"/>
      <c r="U676" s="159"/>
      <c r="V676" s="159"/>
      <c r="W676" s="159"/>
      <c r="X676" s="159"/>
      <c r="Y676" s="159"/>
      <c r="Z676" s="159"/>
      <c r="AA676" s="159"/>
      <c r="AB676" s="159"/>
      <c r="AC676" s="159"/>
      <c r="AD676" s="159"/>
      <c r="AE676" s="159"/>
      <c r="AF676" s="159"/>
      <c r="AG676" s="159"/>
    </row>
    <row r="677" spans="1:33" ht="13.5">
      <c r="A677" s="177"/>
      <c r="B677" s="178"/>
      <c r="C677" s="179"/>
      <c r="D677" s="159"/>
      <c r="E677" s="159"/>
      <c r="F677" s="159"/>
      <c r="G677" s="179"/>
      <c r="H677" s="159"/>
      <c r="I677" s="159"/>
      <c r="J677" s="182"/>
      <c r="K677" s="182"/>
      <c r="L677" s="159"/>
      <c r="M677" s="159"/>
      <c r="N677" s="159"/>
      <c r="O677" s="159"/>
      <c r="P677" s="159"/>
      <c r="Q677" s="179"/>
      <c r="R677" s="159"/>
      <c r="S677" s="159"/>
      <c r="T677" s="159"/>
      <c r="U677" s="159"/>
      <c r="V677" s="159"/>
      <c r="W677" s="159"/>
      <c r="X677" s="159"/>
      <c r="Y677" s="159"/>
      <c r="Z677" s="159"/>
      <c r="AA677" s="159"/>
      <c r="AB677" s="159"/>
      <c r="AC677" s="159"/>
      <c r="AD677" s="159"/>
      <c r="AE677" s="159"/>
      <c r="AF677" s="159"/>
      <c r="AG677" s="159"/>
    </row>
    <row r="678" spans="1:33" ht="13.5">
      <c r="A678" s="177"/>
      <c r="B678" s="178"/>
      <c r="C678" s="179"/>
      <c r="D678" s="159"/>
      <c r="E678" s="159"/>
      <c r="F678" s="159"/>
      <c r="G678" s="179"/>
      <c r="H678" s="159"/>
      <c r="I678" s="159"/>
      <c r="J678" s="182"/>
      <c r="K678" s="182"/>
      <c r="L678" s="159"/>
      <c r="M678" s="159"/>
      <c r="N678" s="159"/>
      <c r="O678" s="159"/>
      <c r="P678" s="159"/>
      <c r="Q678" s="179"/>
      <c r="R678" s="159"/>
      <c r="S678" s="159"/>
      <c r="T678" s="159"/>
      <c r="U678" s="159"/>
      <c r="V678" s="159"/>
      <c r="W678" s="159"/>
      <c r="X678" s="159"/>
      <c r="Y678" s="159"/>
      <c r="Z678" s="159"/>
      <c r="AA678" s="159"/>
      <c r="AB678" s="159"/>
      <c r="AC678" s="159"/>
      <c r="AD678" s="159"/>
      <c r="AE678" s="159"/>
      <c r="AF678" s="159"/>
      <c r="AG678" s="159"/>
    </row>
    <row r="679" spans="1:33" ht="13.5">
      <c r="A679" s="177"/>
      <c r="B679" s="178"/>
      <c r="C679" s="179"/>
      <c r="D679" s="159"/>
      <c r="E679" s="159"/>
      <c r="F679" s="159"/>
      <c r="G679" s="179"/>
      <c r="H679" s="159"/>
      <c r="I679" s="159"/>
      <c r="J679" s="182"/>
      <c r="K679" s="182"/>
      <c r="L679" s="159"/>
      <c r="M679" s="159"/>
      <c r="N679" s="159"/>
      <c r="O679" s="159"/>
      <c r="P679" s="159"/>
      <c r="Q679" s="179"/>
      <c r="R679" s="159"/>
      <c r="S679" s="159"/>
      <c r="T679" s="159"/>
      <c r="U679" s="159"/>
      <c r="V679" s="159"/>
      <c r="W679" s="159"/>
      <c r="X679" s="159"/>
      <c r="Y679" s="159"/>
      <c r="Z679" s="159"/>
      <c r="AA679" s="159"/>
      <c r="AB679" s="159"/>
      <c r="AC679" s="159"/>
      <c r="AD679" s="159"/>
      <c r="AE679" s="159"/>
      <c r="AF679" s="159"/>
      <c r="AG679" s="159"/>
    </row>
    <row r="680" spans="1:33" ht="13.5">
      <c r="A680" s="177"/>
      <c r="B680" s="178"/>
      <c r="C680" s="179"/>
      <c r="D680" s="159"/>
      <c r="E680" s="159"/>
      <c r="F680" s="159"/>
      <c r="G680" s="179"/>
      <c r="H680" s="159"/>
      <c r="I680" s="159"/>
      <c r="J680" s="182"/>
      <c r="K680" s="182"/>
      <c r="L680" s="159"/>
      <c r="M680" s="159"/>
      <c r="N680" s="159"/>
      <c r="O680" s="159"/>
      <c r="P680" s="159"/>
      <c r="Q680" s="179"/>
      <c r="R680" s="159"/>
      <c r="S680" s="159"/>
      <c r="T680" s="159"/>
      <c r="U680" s="159"/>
      <c r="V680" s="159"/>
      <c r="W680" s="159"/>
      <c r="X680" s="159"/>
      <c r="Y680" s="159"/>
      <c r="Z680" s="159"/>
      <c r="AA680" s="159"/>
      <c r="AB680" s="159"/>
      <c r="AC680" s="159"/>
      <c r="AD680" s="159"/>
      <c r="AE680" s="159"/>
      <c r="AF680" s="159"/>
      <c r="AG680" s="159"/>
    </row>
    <row r="681" spans="1:33" ht="13.5">
      <c r="A681" s="177"/>
      <c r="B681" s="178"/>
      <c r="C681" s="179"/>
      <c r="D681" s="159"/>
      <c r="E681" s="159"/>
      <c r="F681" s="159"/>
      <c r="G681" s="179"/>
      <c r="H681" s="159"/>
      <c r="I681" s="159"/>
      <c r="J681" s="182"/>
      <c r="K681" s="182"/>
      <c r="L681" s="159"/>
      <c r="M681" s="159"/>
      <c r="N681" s="159"/>
      <c r="O681" s="159"/>
      <c r="P681" s="159"/>
      <c r="Q681" s="179"/>
      <c r="R681" s="159"/>
      <c r="S681" s="159"/>
      <c r="T681" s="159"/>
      <c r="U681" s="159"/>
      <c r="V681" s="159"/>
      <c r="W681" s="159"/>
      <c r="X681" s="159"/>
      <c r="Y681" s="159"/>
      <c r="Z681" s="159"/>
      <c r="AA681" s="159"/>
      <c r="AB681" s="159"/>
      <c r="AC681" s="159"/>
      <c r="AD681" s="159"/>
      <c r="AE681" s="159"/>
      <c r="AF681" s="159"/>
      <c r="AG681" s="159"/>
    </row>
    <row r="682" spans="1:33" ht="13.5">
      <c r="A682" s="177"/>
      <c r="B682" s="178"/>
      <c r="C682" s="179"/>
      <c r="D682" s="159"/>
      <c r="E682" s="159"/>
      <c r="F682" s="159"/>
      <c r="G682" s="179"/>
      <c r="H682" s="159"/>
      <c r="I682" s="159"/>
      <c r="J682" s="182"/>
      <c r="K682" s="182"/>
      <c r="L682" s="159"/>
      <c r="M682" s="159"/>
      <c r="N682" s="159"/>
      <c r="O682" s="159"/>
      <c r="P682" s="159"/>
      <c r="Q682" s="179"/>
      <c r="R682" s="159"/>
      <c r="S682" s="159"/>
      <c r="T682" s="159"/>
      <c r="U682" s="159"/>
      <c r="V682" s="159"/>
      <c r="W682" s="159"/>
      <c r="X682" s="159"/>
      <c r="Y682" s="159"/>
      <c r="Z682" s="159"/>
      <c r="AA682" s="159"/>
      <c r="AB682" s="159"/>
      <c r="AC682" s="159"/>
      <c r="AD682" s="159"/>
      <c r="AE682" s="159"/>
      <c r="AF682" s="159"/>
      <c r="AG682" s="159"/>
    </row>
    <row r="683" spans="1:33" ht="13.5">
      <c r="A683" s="177"/>
      <c r="B683" s="178"/>
      <c r="C683" s="179"/>
      <c r="D683" s="159"/>
      <c r="E683" s="159"/>
      <c r="F683" s="159"/>
      <c r="G683" s="179"/>
      <c r="H683" s="159"/>
      <c r="I683" s="159"/>
      <c r="J683" s="182"/>
      <c r="K683" s="182"/>
      <c r="L683" s="159"/>
      <c r="M683" s="159"/>
      <c r="N683" s="159"/>
      <c r="O683" s="159"/>
      <c r="P683" s="159"/>
      <c r="Q683" s="179"/>
      <c r="R683" s="159"/>
      <c r="S683" s="159"/>
      <c r="T683" s="159"/>
      <c r="U683" s="159"/>
      <c r="V683" s="159"/>
      <c r="W683" s="159"/>
      <c r="X683" s="159"/>
      <c r="Y683" s="159"/>
      <c r="Z683" s="159"/>
      <c r="AA683" s="159"/>
      <c r="AB683" s="159"/>
      <c r="AC683" s="159"/>
      <c r="AD683" s="159"/>
      <c r="AE683" s="159"/>
      <c r="AF683" s="159"/>
      <c r="AG683" s="159"/>
    </row>
    <row r="684" spans="1:33" ht="13.5">
      <c r="A684" s="177"/>
      <c r="B684" s="178"/>
      <c r="C684" s="179"/>
      <c r="D684" s="159"/>
      <c r="E684" s="159"/>
      <c r="F684" s="159"/>
      <c r="G684" s="179"/>
      <c r="H684" s="159"/>
      <c r="I684" s="159"/>
      <c r="J684" s="182"/>
      <c r="K684" s="182"/>
      <c r="L684" s="159"/>
      <c r="M684" s="159"/>
      <c r="N684" s="159"/>
      <c r="O684" s="159"/>
      <c r="P684" s="159"/>
      <c r="Q684" s="179"/>
      <c r="R684" s="159"/>
      <c r="S684" s="159"/>
      <c r="T684" s="159"/>
      <c r="U684" s="159"/>
      <c r="V684" s="159"/>
      <c r="W684" s="159"/>
      <c r="X684" s="159"/>
      <c r="Y684" s="159"/>
      <c r="Z684" s="159"/>
      <c r="AA684" s="159"/>
      <c r="AB684" s="159"/>
      <c r="AC684" s="159"/>
      <c r="AD684" s="159"/>
      <c r="AE684" s="159"/>
      <c r="AF684" s="159"/>
      <c r="AG684" s="159"/>
    </row>
    <row r="685" spans="1:33" ht="13.5">
      <c r="A685" s="177"/>
      <c r="B685" s="178"/>
      <c r="C685" s="179"/>
      <c r="D685" s="159"/>
      <c r="E685" s="159"/>
      <c r="F685" s="159"/>
      <c r="G685" s="179"/>
      <c r="H685" s="159"/>
      <c r="I685" s="159"/>
      <c r="J685" s="182"/>
      <c r="K685" s="182"/>
      <c r="L685" s="159"/>
      <c r="M685" s="159"/>
      <c r="N685" s="159"/>
      <c r="O685" s="159"/>
      <c r="P685" s="159"/>
      <c r="Q685" s="179"/>
      <c r="R685" s="159"/>
      <c r="S685" s="159"/>
      <c r="T685" s="159"/>
      <c r="U685" s="159"/>
      <c r="V685" s="159"/>
      <c r="W685" s="159"/>
      <c r="X685" s="159"/>
      <c r="Y685" s="159"/>
      <c r="Z685" s="159"/>
      <c r="AA685" s="159"/>
      <c r="AB685" s="159"/>
      <c r="AC685" s="159"/>
      <c r="AD685" s="159"/>
      <c r="AE685" s="159"/>
      <c r="AF685" s="159"/>
      <c r="AG685" s="159"/>
    </row>
    <row r="686" spans="1:33" ht="13.5">
      <c r="A686" s="177"/>
      <c r="B686" s="178"/>
      <c r="C686" s="179"/>
      <c r="D686" s="159"/>
      <c r="E686" s="159"/>
      <c r="F686" s="159"/>
      <c r="G686" s="179"/>
      <c r="H686" s="159"/>
      <c r="I686" s="159"/>
      <c r="J686" s="182"/>
      <c r="K686" s="182"/>
      <c r="L686" s="159"/>
      <c r="M686" s="159"/>
      <c r="N686" s="159"/>
      <c r="O686" s="159"/>
      <c r="P686" s="159"/>
      <c r="Q686" s="179"/>
      <c r="R686" s="159"/>
      <c r="S686" s="159"/>
      <c r="T686" s="159"/>
      <c r="U686" s="159"/>
      <c r="V686" s="159"/>
      <c r="W686" s="159"/>
      <c r="X686" s="159"/>
      <c r="Y686" s="159"/>
      <c r="Z686" s="159"/>
      <c r="AA686" s="159"/>
      <c r="AB686" s="159"/>
      <c r="AC686" s="159"/>
      <c r="AD686" s="159"/>
      <c r="AE686" s="159"/>
      <c r="AF686" s="159"/>
      <c r="AG686" s="159"/>
    </row>
    <row r="687" spans="1:33" ht="13.5">
      <c r="A687" s="177"/>
      <c r="B687" s="178"/>
      <c r="C687" s="179"/>
      <c r="D687" s="159"/>
      <c r="E687" s="159"/>
      <c r="F687" s="159"/>
      <c r="G687" s="179"/>
      <c r="H687" s="159"/>
      <c r="I687" s="159"/>
      <c r="J687" s="182"/>
      <c r="K687" s="182"/>
      <c r="L687" s="159"/>
      <c r="M687" s="159"/>
      <c r="N687" s="159"/>
      <c r="O687" s="159"/>
      <c r="P687" s="159"/>
      <c r="Q687" s="179"/>
      <c r="R687" s="159"/>
      <c r="S687" s="159"/>
      <c r="T687" s="159"/>
      <c r="U687" s="159"/>
      <c r="V687" s="159"/>
      <c r="W687" s="159"/>
      <c r="X687" s="159"/>
      <c r="Y687" s="159"/>
      <c r="Z687" s="159"/>
      <c r="AA687" s="159"/>
      <c r="AB687" s="159"/>
      <c r="AC687" s="159"/>
      <c r="AD687" s="159"/>
      <c r="AE687" s="159"/>
      <c r="AF687" s="159"/>
      <c r="AG687" s="159"/>
    </row>
    <row r="688" spans="1:33" ht="13.5">
      <c r="A688" s="177"/>
      <c r="B688" s="178"/>
      <c r="C688" s="179"/>
      <c r="D688" s="159"/>
      <c r="E688" s="159"/>
      <c r="F688" s="159"/>
      <c r="G688" s="179"/>
      <c r="H688" s="159"/>
      <c r="I688" s="159"/>
      <c r="J688" s="182"/>
      <c r="K688" s="182"/>
      <c r="L688" s="159"/>
      <c r="M688" s="159"/>
      <c r="N688" s="159"/>
      <c r="O688" s="159"/>
      <c r="P688" s="159"/>
      <c r="Q688" s="179"/>
      <c r="R688" s="159"/>
      <c r="S688" s="159"/>
      <c r="T688" s="159"/>
      <c r="U688" s="159"/>
      <c r="V688" s="159"/>
      <c r="W688" s="159"/>
      <c r="X688" s="159"/>
      <c r="Y688" s="159"/>
      <c r="Z688" s="159"/>
      <c r="AA688" s="159"/>
      <c r="AB688" s="159"/>
      <c r="AC688" s="159"/>
      <c r="AD688" s="159"/>
      <c r="AE688" s="159"/>
      <c r="AF688" s="159"/>
      <c r="AG688" s="159"/>
    </row>
    <row r="689" spans="1:33" ht="13.5">
      <c r="A689" s="177"/>
      <c r="B689" s="178"/>
      <c r="C689" s="179"/>
      <c r="D689" s="159"/>
      <c r="E689" s="159"/>
      <c r="F689" s="159"/>
      <c r="G689" s="179"/>
      <c r="H689" s="159"/>
      <c r="I689" s="159"/>
      <c r="J689" s="182"/>
      <c r="K689" s="182"/>
      <c r="L689" s="159"/>
      <c r="M689" s="159"/>
      <c r="N689" s="159"/>
      <c r="O689" s="159"/>
      <c r="P689" s="159"/>
      <c r="Q689" s="179"/>
      <c r="R689" s="159"/>
      <c r="S689" s="159"/>
      <c r="T689" s="159"/>
      <c r="U689" s="159"/>
      <c r="V689" s="159"/>
      <c r="W689" s="159"/>
      <c r="X689" s="159"/>
      <c r="Y689" s="159"/>
      <c r="Z689" s="159"/>
      <c r="AA689" s="159"/>
      <c r="AB689" s="159"/>
      <c r="AC689" s="159"/>
      <c r="AD689" s="159"/>
      <c r="AE689" s="159"/>
      <c r="AF689" s="159"/>
      <c r="AG689" s="159"/>
    </row>
    <row r="690" spans="1:33" ht="13.5">
      <c r="A690" s="177"/>
      <c r="B690" s="178"/>
      <c r="C690" s="179"/>
      <c r="D690" s="159"/>
      <c r="E690" s="159"/>
      <c r="F690" s="159"/>
      <c r="G690" s="179"/>
      <c r="H690" s="159"/>
      <c r="I690" s="159"/>
      <c r="J690" s="182"/>
      <c r="K690" s="182"/>
      <c r="L690" s="159"/>
      <c r="M690" s="159"/>
      <c r="N690" s="159"/>
      <c r="O690" s="159"/>
      <c r="P690" s="159"/>
      <c r="Q690" s="179"/>
      <c r="R690" s="159"/>
      <c r="S690" s="159"/>
      <c r="T690" s="159"/>
      <c r="U690" s="159"/>
      <c r="V690" s="159"/>
      <c r="W690" s="159"/>
      <c r="X690" s="159"/>
      <c r="Y690" s="159"/>
      <c r="Z690" s="159"/>
      <c r="AA690" s="159"/>
      <c r="AB690" s="159"/>
      <c r="AC690" s="159"/>
      <c r="AD690" s="159"/>
      <c r="AE690" s="159"/>
      <c r="AF690" s="159"/>
      <c r="AG690" s="159"/>
    </row>
    <row r="691" spans="1:33" ht="13.5">
      <c r="A691" s="177"/>
      <c r="B691" s="178"/>
      <c r="C691" s="179"/>
      <c r="D691" s="159"/>
      <c r="E691" s="159"/>
      <c r="F691" s="159"/>
      <c r="G691" s="179"/>
      <c r="H691" s="159"/>
      <c r="I691" s="159"/>
      <c r="J691" s="182"/>
      <c r="K691" s="182"/>
      <c r="L691" s="159"/>
      <c r="M691" s="159"/>
      <c r="N691" s="159"/>
      <c r="O691" s="159"/>
      <c r="P691" s="159"/>
      <c r="Q691" s="179"/>
      <c r="R691" s="159"/>
      <c r="S691" s="159"/>
      <c r="T691" s="159"/>
      <c r="U691" s="159"/>
      <c r="V691" s="159"/>
      <c r="W691" s="159"/>
      <c r="X691" s="159"/>
      <c r="Y691" s="159"/>
      <c r="Z691" s="159"/>
      <c r="AA691" s="159"/>
      <c r="AB691" s="159"/>
      <c r="AC691" s="159"/>
      <c r="AD691" s="159"/>
      <c r="AE691" s="159"/>
      <c r="AF691" s="159"/>
      <c r="AG691" s="159"/>
    </row>
    <row r="692" spans="1:33" ht="13.5">
      <c r="A692" s="177"/>
      <c r="B692" s="178"/>
      <c r="C692" s="179"/>
      <c r="D692" s="159"/>
      <c r="E692" s="159"/>
      <c r="F692" s="159"/>
      <c r="G692" s="179"/>
      <c r="H692" s="159"/>
      <c r="I692" s="159"/>
      <c r="J692" s="182"/>
      <c r="K692" s="182"/>
      <c r="L692" s="159"/>
      <c r="M692" s="159"/>
      <c r="N692" s="159"/>
      <c r="O692" s="159"/>
      <c r="P692" s="159"/>
      <c r="Q692" s="179"/>
      <c r="R692" s="159"/>
      <c r="S692" s="159"/>
      <c r="T692" s="159"/>
      <c r="U692" s="159"/>
      <c r="V692" s="159"/>
      <c r="W692" s="159"/>
      <c r="X692" s="159"/>
      <c r="Y692" s="159"/>
      <c r="Z692" s="159"/>
      <c r="AA692" s="159"/>
      <c r="AB692" s="159"/>
      <c r="AC692" s="159"/>
      <c r="AD692" s="159"/>
      <c r="AE692" s="159"/>
      <c r="AF692" s="159"/>
      <c r="AG692" s="159"/>
    </row>
    <row r="693" spans="1:33" ht="13.5">
      <c r="A693" s="177"/>
      <c r="B693" s="178"/>
      <c r="C693" s="179"/>
      <c r="D693" s="159"/>
      <c r="E693" s="159"/>
      <c r="F693" s="159"/>
      <c r="G693" s="179"/>
      <c r="H693" s="159"/>
      <c r="I693" s="159"/>
      <c r="J693" s="182"/>
      <c r="K693" s="182"/>
      <c r="L693" s="159"/>
      <c r="M693" s="159"/>
      <c r="N693" s="159"/>
      <c r="O693" s="159"/>
      <c r="P693" s="159"/>
      <c r="Q693" s="179"/>
      <c r="R693" s="159"/>
      <c r="S693" s="159"/>
      <c r="T693" s="159"/>
      <c r="U693" s="159"/>
      <c r="V693" s="159"/>
      <c r="W693" s="159"/>
      <c r="X693" s="159"/>
      <c r="Y693" s="159"/>
      <c r="Z693" s="159"/>
      <c r="AA693" s="159"/>
      <c r="AB693" s="159"/>
      <c r="AC693" s="159"/>
      <c r="AD693" s="159"/>
      <c r="AE693" s="159"/>
      <c r="AF693" s="159"/>
      <c r="AG693" s="159"/>
    </row>
    <row r="694" spans="1:33" ht="13.5">
      <c r="A694" s="177"/>
      <c r="B694" s="178"/>
      <c r="C694" s="179"/>
      <c r="D694" s="159"/>
      <c r="E694" s="159"/>
      <c r="F694" s="159"/>
      <c r="G694" s="179"/>
      <c r="H694" s="159"/>
      <c r="I694" s="159"/>
      <c r="J694" s="182"/>
      <c r="K694" s="182"/>
      <c r="L694" s="159"/>
      <c r="M694" s="159"/>
      <c r="N694" s="159"/>
      <c r="O694" s="159"/>
      <c r="P694" s="159"/>
      <c r="Q694" s="179"/>
      <c r="R694" s="159"/>
      <c r="S694" s="159"/>
      <c r="T694" s="159"/>
      <c r="U694" s="159"/>
      <c r="V694" s="159"/>
      <c r="W694" s="159"/>
      <c r="X694" s="159"/>
      <c r="Y694" s="159"/>
      <c r="Z694" s="159"/>
      <c r="AA694" s="159"/>
      <c r="AB694" s="159"/>
      <c r="AC694" s="159"/>
      <c r="AD694" s="159"/>
      <c r="AE694" s="159"/>
      <c r="AF694" s="159"/>
      <c r="AG694" s="159"/>
    </row>
    <row r="695" spans="1:33" ht="13.5">
      <c r="A695" s="177"/>
      <c r="B695" s="178"/>
      <c r="C695" s="179"/>
      <c r="D695" s="159"/>
      <c r="E695" s="159"/>
      <c r="F695" s="159"/>
      <c r="G695" s="179"/>
      <c r="H695" s="159"/>
      <c r="I695" s="159"/>
      <c r="J695" s="182"/>
      <c r="K695" s="182"/>
      <c r="L695" s="159"/>
      <c r="M695" s="159"/>
      <c r="N695" s="159"/>
      <c r="O695" s="159"/>
      <c r="P695" s="159"/>
      <c r="Q695" s="179"/>
      <c r="R695" s="159"/>
      <c r="S695" s="159"/>
      <c r="T695" s="159"/>
      <c r="U695" s="159"/>
      <c r="V695" s="159"/>
      <c r="W695" s="159"/>
      <c r="X695" s="159"/>
      <c r="Y695" s="159"/>
      <c r="Z695" s="159"/>
      <c r="AA695" s="159"/>
      <c r="AB695" s="159"/>
      <c r="AC695" s="159"/>
      <c r="AD695" s="159"/>
      <c r="AE695" s="159"/>
      <c r="AF695" s="159"/>
      <c r="AG695" s="159"/>
    </row>
    <row r="696" spans="1:33" ht="13.5">
      <c r="A696" s="177"/>
      <c r="B696" s="178"/>
      <c r="C696" s="179"/>
      <c r="D696" s="159"/>
      <c r="E696" s="159"/>
      <c r="F696" s="159"/>
      <c r="G696" s="179"/>
      <c r="H696" s="159"/>
      <c r="I696" s="159"/>
      <c r="J696" s="182"/>
      <c r="K696" s="182"/>
      <c r="L696" s="159"/>
      <c r="M696" s="159"/>
      <c r="N696" s="159"/>
      <c r="O696" s="159"/>
      <c r="P696" s="159"/>
      <c r="Q696" s="179"/>
      <c r="R696" s="159"/>
      <c r="S696" s="159"/>
      <c r="T696" s="159"/>
      <c r="U696" s="159"/>
      <c r="V696" s="159"/>
      <c r="W696" s="159"/>
      <c r="X696" s="159"/>
      <c r="Y696" s="159"/>
      <c r="Z696" s="159"/>
      <c r="AA696" s="159"/>
      <c r="AB696" s="159"/>
      <c r="AC696" s="159"/>
      <c r="AD696" s="159"/>
      <c r="AE696" s="159"/>
      <c r="AF696" s="159"/>
      <c r="AG696" s="159"/>
    </row>
    <row r="697" spans="1:33" ht="13.5">
      <c r="A697" s="177"/>
      <c r="B697" s="178"/>
      <c r="C697" s="179"/>
      <c r="D697" s="159"/>
      <c r="E697" s="159"/>
      <c r="F697" s="159"/>
      <c r="G697" s="179"/>
      <c r="H697" s="159"/>
      <c r="I697" s="159"/>
      <c r="J697" s="182"/>
      <c r="K697" s="182"/>
      <c r="L697" s="159"/>
      <c r="M697" s="159"/>
      <c r="N697" s="159"/>
      <c r="O697" s="159"/>
      <c r="P697" s="159"/>
      <c r="Q697" s="179"/>
      <c r="R697" s="159"/>
      <c r="S697" s="159"/>
      <c r="T697" s="159"/>
      <c r="U697" s="159"/>
      <c r="V697" s="159"/>
      <c r="W697" s="159"/>
      <c r="X697" s="159"/>
      <c r="Y697" s="159"/>
      <c r="Z697" s="159"/>
      <c r="AA697" s="159"/>
      <c r="AB697" s="159"/>
      <c r="AC697" s="159"/>
      <c r="AD697" s="159"/>
      <c r="AE697" s="159"/>
      <c r="AF697" s="159"/>
      <c r="AG697" s="159"/>
    </row>
    <row r="698" spans="1:33" ht="13.5">
      <c r="A698" s="177"/>
      <c r="B698" s="178"/>
      <c r="C698" s="179"/>
      <c r="D698" s="159"/>
      <c r="E698" s="159"/>
      <c r="F698" s="159"/>
      <c r="G698" s="179"/>
      <c r="H698" s="159"/>
      <c r="I698" s="159"/>
      <c r="J698" s="182"/>
      <c r="K698" s="182"/>
      <c r="L698" s="159"/>
      <c r="M698" s="159"/>
      <c r="N698" s="159"/>
      <c r="O698" s="159"/>
      <c r="P698" s="159"/>
      <c r="Q698" s="179"/>
      <c r="R698" s="159"/>
      <c r="S698" s="159"/>
      <c r="T698" s="159"/>
      <c r="U698" s="159"/>
      <c r="V698" s="159"/>
      <c r="W698" s="159"/>
      <c r="X698" s="159"/>
      <c r="Y698" s="159"/>
      <c r="Z698" s="159"/>
      <c r="AA698" s="159"/>
      <c r="AB698" s="159"/>
      <c r="AC698" s="159"/>
      <c r="AD698" s="159"/>
      <c r="AE698" s="159"/>
      <c r="AF698" s="159"/>
      <c r="AG698" s="159"/>
    </row>
    <row r="699" spans="1:33" ht="13.5">
      <c r="A699" s="177"/>
      <c r="B699" s="178"/>
      <c r="C699" s="179"/>
      <c r="D699" s="159"/>
      <c r="E699" s="159"/>
      <c r="F699" s="159"/>
      <c r="G699" s="179"/>
      <c r="H699" s="159"/>
      <c r="I699" s="159"/>
      <c r="J699" s="182"/>
      <c r="K699" s="182"/>
      <c r="L699" s="159"/>
      <c r="M699" s="159"/>
      <c r="N699" s="159"/>
      <c r="O699" s="159"/>
      <c r="P699" s="159"/>
      <c r="Q699" s="179"/>
      <c r="R699" s="159"/>
      <c r="S699" s="159"/>
      <c r="T699" s="159"/>
      <c r="U699" s="159"/>
      <c r="V699" s="159"/>
      <c r="W699" s="159"/>
      <c r="X699" s="159"/>
      <c r="Y699" s="159"/>
      <c r="Z699" s="159"/>
      <c r="AA699" s="159"/>
      <c r="AB699" s="159"/>
      <c r="AC699" s="159"/>
      <c r="AD699" s="159"/>
      <c r="AE699" s="159"/>
      <c r="AF699" s="159"/>
      <c r="AG699" s="159"/>
    </row>
    <row r="700" spans="1:33" ht="13.5">
      <c r="A700" s="177"/>
      <c r="B700" s="178"/>
      <c r="C700" s="179"/>
      <c r="D700" s="159"/>
      <c r="E700" s="159"/>
      <c r="F700" s="159"/>
      <c r="G700" s="179"/>
      <c r="H700" s="159"/>
      <c r="I700" s="159"/>
      <c r="J700" s="182"/>
      <c r="K700" s="182"/>
      <c r="L700" s="159"/>
      <c r="M700" s="159"/>
      <c r="N700" s="159"/>
      <c r="O700" s="159"/>
      <c r="P700" s="159"/>
      <c r="Q700" s="179"/>
      <c r="R700" s="159"/>
      <c r="S700" s="159"/>
      <c r="T700" s="159"/>
      <c r="U700" s="159"/>
      <c r="V700" s="159"/>
      <c r="W700" s="159"/>
      <c r="X700" s="159"/>
      <c r="Y700" s="159"/>
      <c r="Z700" s="159"/>
      <c r="AA700" s="159"/>
      <c r="AB700" s="159"/>
      <c r="AC700" s="159"/>
      <c r="AD700" s="159"/>
      <c r="AE700" s="159"/>
      <c r="AF700" s="159"/>
      <c r="AG700" s="159"/>
    </row>
    <row r="701" spans="1:33" ht="13.5">
      <c r="A701" s="177"/>
      <c r="B701" s="178"/>
      <c r="C701" s="179"/>
      <c r="D701" s="159"/>
      <c r="E701" s="159"/>
      <c r="F701" s="159"/>
      <c r="G701" s="179"/>
      <c r="H701" s="159"/>
      <c r="I701" s="159"/>
      <c r="J701" s="182"/>
      <c r="K701" s="182"/>
      <c r="L701" s="159"/>
      <c r="M701" s="159"/>
      <c r="N701" s="159"/>
      <c r="O701" s="159"/>
      <c r="P701" s="159"/>
      <c r="Q701" s="179"/>
      <c r="R701" s="159"/>
      <c r="S701" s="159"/>
      <c r="T701" s="159"/>
      <c r="U701" s="159"/>
      <c r="V701" s="159"/>
      <c r="W701" s="159"/>
      <c r="X701" s="159"/>
      <c r="Y701" s="159"/>
      <c r="Z701" s="159"/>
      <c r="AA701" s="159"/>
      <c r="AB701" s="159"/>
      <c r="AC701" s="159"/>
      <c r="AD701" s="159"/>
      <c r="AE701" s="159"/>
      <c r="AF701" s="159"/>
      <c r="AG701" s="159"/>
    </row>
    <row r="702" spans="1:33" ht="13.5">
      <c r="A702" s="177"/>
      <c r="B702" s="178"/>
      <c r="C702" s="179"/>
      <c r="D702" s="159"/>
      <c r="E702" s="159"/>
      <c r="F702" s="159"/>
      <c r="G702" s="179"/>
      <c r="H702" s="159"/>
      <c r="I702" s="159"/>
      <c r="J702" s="182"/>
      <c r="K702" s="182"/>
      <c r="L702" s="159"/>
      <c r="M702" s="159"/>
      <c r="N702" s="159"/>
      <c r="O702" s="159"/>
      <c r="P702" s="159"/>
      <c r="Q702" s="179"/>
      <c r="R702" s="159"/>
      <c r="S702" s="159"/>
      <c r="T702" s="159"/>
      <c r="U702" s="159"/>
      <c r="V702" s="159"/>
      <c r="W702" s="159"/>
      <c r="X702" s="159"/>
      <c r="Y702" s="159"/>
      <c r="Z702" s="159"/>
      <c r="AA702" s="159"/>
      <c r="AB702" s="159"/>
      <c r="AC702" s="159"/>
      <c r="AD702" s="159"/>
      <c r="AE702" s="159"/>
      <c r="AF702" s="159"/>
      <c r="AG702" s="159"/>
    </row>
    <row r="703" spans="1:33" ht="13.5">
      <c r="A703" s="177"/>
      <c r="B703" s="178"/>
      <c r="C703" s="179"/>
      <c r="D703" s="159"/>
      <c r="E703" s="159"/>
      <c r="F703" s="159"/>
      <c r="G703" s="179"/>
      <c r="H703" s="159"/>
      <c r="I703" s="159"/>
      <c r="J703" s="182"/>
      <c r="K703" s="182"/>
      <c r="L703" s="159"/>
      <c r="M703" s="159"/>
      <c r="N703" s="159"/>
      <c r="O703" s="159"/>
      <c r="P703" s="159"/>
      <c r="Q703" s="179"/>
      <c r="R703" s="159"/>
      <c r="S703" s="159"/>
      <c r="T703" s="159"/>
      <c r="U703" s="159"/>
      <c r="V703" s="159"/>
      <c r="W703" s="159"/>
      <c r="X703" s="159"/>
      <c r="Y703" s="159"/>
      <c r="Z703" s="159"/>
      <c r="AA703" s="159"/>
      <c r="AB703" s="159"/>
      <c r="AC703" s="159"/>
      <c r="AD703" s="159"/>
      <c r="AE703" s="159"/>
      <c r="AF703" s="159"/>
      <c r="AG703" s="159"/>
    </row>
    <row r="704" spans="1:33" ht="13.5">
      <c r="A704" s="177"/>
      <c r="B704" s="178"/>
      <c r="C704" s="179"/>
      <c r="D704" s="159"/>
      <c r="E704" s="159"/>
      <c r="F704" s="159"/>
      <c r="G704" s="179"/>
      <c r="H704" s="159"/>
      <c r="I704" s="159"/>
      <c r="J704" s="182"/>
      <c r="K704" s="182"/>
      <c r="L704" s="159"/>
      <c r="M704" s="159"/>
      <c r="N704" s="159"/>
      <c r="O704" s="159"/>
      <c r="P704" s="159"/>
      <c r="Q704" s="179"/>
      <c r="R704" s="159"/>
      <c r="S704" s="159"/>
      <c r="T704" s="159"/>
      <c r="U704" s="159"/>
      <c r="V704" s="159"/>
      <c r="W704" s="159"/>
      <c r="X704" s="159"/>
      <c r="Y704" s="159"/>
      <c r="Z704" s="159"/>
      <c r="AA704" s="159"/>
      <c r="AB704" s="159"/>
      <c r="AC704" s="159"/>
      <c r="AD704" s="159"/>
      <c r="AE704" s="159"/>
      <c r="AF704" s="159"/>
      <c r="AG704" s="159"/>
    </row>
    <row r="705" spans="1:33" ht="13.5">
      <c r="A705" s="177"/>
      <c r="B705" s="178"/>
      <c r="C705" s="179"/>
      <c r="D705" s="159"/>
      <c r="E705" s="159"/>
      <c r="F705" s="159"/>
      <c r="G705" s="179"/>
      <c r="H705" s="159"/>
      <c r="I705" s="159"/>
      <c r="J705" s="182"/>
      <c r="K705" s="182"/>
      <c r="L705" s="159"/>
      <c r="M705" s="159"/>
      <c r="N705" s="159"/>
      <c r="O705" s="159"/>
      <c r="P705" s="159"/>
      <c r="Q705" s="179"/>
      <c r="R705" s="159"/>
      <c r="S705" s="159"/>
      <c r="T705" s="159"/>
      <c r="U705" s="159"/>
      <c r="V705" s="159"/>
      <c r="W705" s="159"/>
      <c r="X705" s="159"/>
      <c r="Y705" s="159"/>
      <c r="Z705" s="159"/>
      <c r="AA705" s="159"/>
      <c r="AB705" s="159"/>
      <c r="AC705" s="159"/>
      <c r="AD705" s="159"/>
      <c r="AE705" s="159"/>
      <c r="AF705" s="159"/>
      <c r="AG705" s="159"/>
    </row>
    <row r="706" spans="1:33" ht="13.5">
      <c r="A706" s="177"/>
      <c r="B706" s="178"/>
      <c r="C706" s="179"/>
      <c r="D706" s="159"/>
      <c r="E706" s="159"/>
      <c r="F706" s="159"/>
      <c r="G706" s="179"/>
      <c r="H706" s="159"/>
      <c r="I706" s="159"/>
      <c r="J706" s="182"/>
      <c r="K706" s="182"/>
      <c r="L706" s="159"/>
      <c r="M706" s="159"/>
      <c r="N706" s="159"/>
      <c r="O706" s="159"/>
      <c r="P706" s="159"/>
      <c r="Q706" s="179"/>
      <c r="R706" s="159"/>
      <c r="S706" s="159"/>
      <c r="T706" s="159"/>
      <c r="U706" s="159"/>
      <c r="V706" s="159"/>
      <c r="W706" s="159"/>
      <c r="X706" s="159"/>
      <c r="Y706" s="159"/>
      <c r="Z706" s="159"/>
      <c r="AA706" s="159"/>
      <c r="AB706" s="159"/>
      <c r="AC706" s="159"/>
      <c r="AD706" s="159"/>
      <c r="AE706" s="159"/>
      <c r="AF706" s="159"/>
      <c r="AG706" s="159"/>
    </row>
    <row r="707" spans="1:33" ht="13.5">
      <c r="A707" s="177"/>
      <c r="B707" s="178"/>
      <c r="C707" s="179"/>
      <c r="D707" s="159"/>
      <c r="E707" s="159"/>
      <c r="F707" s="159"/>
      <c r="G707" s="179"/>
      <c r="H707" s="159"/>
      <c r="I707" s="159"/>
      <c r="J707" s="182"/>
      <c r="K707" s="182"/>
      <c r="L707" s="159"/>
      <c r="M707" s="159"/>
      <c r="N707" s="159"/>
      <c r="O707" s="159"/>
      <c r="P707" s="159"/>
      <c r="Q707" s="179"/>
      <c r="R707" s="159"/>
      <c r="S707" s="159"/>
      <c r="T707" s="159"/>
      <c r="U707" s="159"/>
      <c r="V707" s="159"/>
      <c r="W707" s="159"/>
      <c r="X707" s="159"/>
      <c r="Y707" s="159"/>
      <c r="Z707" s="159"/>
      <c r="AA707" s="159"/>
      <c r="AB707" s="159"/>
      <c r="AC707" s="159"/>
      <c r="AD707" s="159"/>
      <c r="AE707" s="159"/>
      <c r="AF707" s="159"/>
      <c r="AG707" s="159"/>
    </row>
    <row r="708" spans="1:33" ht="13.5">
      <c r="A708" s="177"/>
      <c r="B708" s="178"/>
      <c r="C708" s="179"/>
      <c r="D708" s="159"/>
      <c r="E708" s="159"/>
      <c r="F708" s="159"/>
      <c r="G708" s="179"/>
      <c r="H708" s="159"/>
      <c r="I708" s="159"/>
      <c r="J708" s="182"/>
      <c r="K708" s="182"/>
      <c r="L708" s="159"/>
      <c r="M708" s="159"/>
      <c r="N708" s="159"/>
      <c r="O708" s="159"/>
      <c r="P708" s="159"/>
      <c r="Q708" s="179"/>
      <c r="R708" s="159"/>
      <c r="S708" s="159"/>
      <c r="T708" s="159"/>
      <c r="U708" s="159"/>
      <c r="V708" s="159"/>
      <c r="W708" s="159"/>
      <c r="X708" s="159"/>
      <c r="Y708" s="159"/>
      <c r="Z708" s="159"/>
      <c r="AA708" s="159"/>
      <c r="AB708" s="159"/>
      <c r="AC708" s="159"/>
      <c r="AD708" s="159"/>
      <c r="AE708" s="159"/>
      <c r="AF708" s="159"/>
      <c r="AG708" s="159"/>
    </row>
    <row r="709" spans="1:33" ht="13.5">
      <c r="A709" s="177"/>
      <c r="B709" s="178"/>
      <c r="C709" s="179"/>
      <c r="D709" s="159"/>
      <c r="E709" s="159"/>
      <c r="F709" s="159"/>
      <c r="G709" s="179"/>
      <c r="H709" s="159"/>
      <c r="I709" s="159"/>
      <c r="J709" s="182"/>
      <c r="K709" s="182"/>
      <c r="L709" s="159"/>
      <c r="M709" s="159"/>
      <c r="N709" s="159"/>
      <c r="O709" s="159"/>
      <c r="P709" s="159"/>
      <c r="Q709" s="179"/>
      <c r="R709" s="159"/>
      <c r="S709" s="159"/>
      <c r="T709" s="159"/>
      <c r="U709" s="159"/>
      <c r="V709" s="159"/>
      <c r="W709" s="159"/>
      <c r="X709" s="159"/>
      <c r="Y709" s="159"/>
      <c r="Z709" s="159"/>
      <c r="AA709" s="159"/>
      <c r="AB709" s="159"/>
      <c r="AC709" s="159"/>
      <c r="AD709" s="159"/>
      <c r="AE709" s="159"/>
      <c r="AF709" s="159"/>
      <c r="AG709" s="159"/>
    </row>
    <row r="710" spans="1:33" ht="13.5">
      <c r="A710" s="177"/>
      <c r="B710" s="178"/>
      <c r="C710" s="179"/>
      <c r="D710" s="159"/>
      <c r="E710" s="159"/>
      <c r="F710" s="159"/>
      <c r="G710" s="179"/>
      <c r="H710" s="159"/>
      <c r="I710" s="159"/>
      <c r="J710" s="182"/>
      <c r="K710" s="182"/>
      <c r="L710" s="159"/>
      <c r="M710" s="159"/>
      <c r="N710" s="159"/>
      <c r="O710" s="159"/>
      <c r="P710" s="159"/>
      <c r="Q710" s="179"/>
      <c r="R710" s="159"/>
      <c r="S710" s="159"/>
      <c r="T710" s="159"/>
      <c r="U710" s="159"/>
      <c r="V710" s="159"/>
      <c r="W710" s="159"/>
      <c r="X710" s="159"/>
      <c r="Y710" s="159"/>
      <c r="Z710" s="159"/>
      <c r="AA710" s="159"/>
      <c r="AB710" s="159"/>
      <c r="AC710" s="159"/>
      <c r="AD710" s="159"/>
      <c r="AE710" s="159"/>
      <c r="AF710" s="159"/>
      <c r="AG710" s="159"/>
    </row>
    <row r="711" spans="1:33" ht="13.5">
      <c r="A711" s="177"/>
      <c r="B711" s="178"/>
      <c r="C711" s="179"/>
      <c r="D711" s="159"/>
      <c r="E711" s="159"/>
      <c r="F711" s="159"/>
      <c r="G711" s="179"/>
      <c r="H711" s="159"/>
      <c r="I711" s="159"/>
      <c r="J711" s="182"/>
      <c r="K711" s="182"/>
      <c r="L711" s="159"/>
      <c r="M711" s="159"/>
      <c r="N711" s="159"/>
      <c r="O711" s="159"/>
      <c r="P711" s="159"/>
      <c r="Q711" s="179"/>
      <c r="R711" s="159"/>
      <c r="S711" s="159"/>
      <c r="T711" s="159"/>
      <c r="U711" s="159"/>
      <c r="V711" s="159"/>
      <c r="W711" s="159"/>
      <c r="X711" s="159"/>
      <c r="Y711" s="159"/>
      <c r="Z711" s="159"/>
      <c r="AA711" s="159"/>
      <c r="AB711" s="159"/>
      <c r="AC711" s="159"/>
      <c r="AD711" s="159"/>
      <c r="AE711" s="159"/>
      <c r="AF711" s="159"/>
      <c r="AG711" s="159"/>
    </row>
    <row r="712" spans="1:33" ht="13.5">
      <c r="A712" s="177"/>
      <c r="B712" s="178"/>
      <c r="C712" s="179"/>
      <c r="D712" s="159"/>
      <c r="E712" s="159"/>
      <c r="F712" s="159"/>
      <c r="G712" s="179"/>
      <c r="H712" s="159"/>
      <c r="I712" s="159"/>
      <c r="J712" s="182"/>
      <c r="K712" s="182"/>
      <c r="L712" s="159"/>
      <c r="M712" s="159"/>
      <c r="N712" s="159"/>
      <c r="O712" s="159"/>
      <c r="P712" s="159"/>
      <c r="Q712" s="179"/>
      <c r="R712" s="159"/>
      <c r="S712" s="159"/>
      <c r="T712" s="159"/>
      <c r="U712" s="159"/>
      <c r="V712" s="159"/>
      <c r="W712" s="159"/>
      <c r="X712" s="159"/>
      <c r="Y712" s="159"/>
      <c r="Z712" s="159"/>
      <c r="AA712" s="159"/>
      <c r="AB712" s="159"/>
      <c r="AC712" s="159"/>
      <c r="AD712" s="159"/>
      <c r="AE712" s="159"/>
      <c r="AF712" s="159"/>
      <c r="AG712" s="159"/>
    </row>
    <row r="713" spans="1:33" ht="13.5">
      <c r="A713" s="177"/>
      <c r="B713" s="178"/>
      <c r="C713" s="179"/>
      <c r="D713" s="159"/>
      <c r="E713" s="159"/>
      <c r="F713" s="159"/>
      <c r="G713" s="179"/>
      <c r="H713" s="159"/>
      <c r="I713" s="159"/>
      <c r="J713" s="182"/>
      <c r="K713" s="182"/>
      <c r="L713" s="159"/>
      <c r="M713" s="159"/>
      <c r="N713" s="159"/>
      <c r="O713" s="159"/>
      <c r="P713" s="159"/>
      <c r="Q713" s="179"/>
      <c r="R713" s="159"/>
      <c r="S713" s="159"/>
      <c r="T713" s="159"/>
      <c r="U713" s="159"/>
      <c r="V713" s="159"/>
      <c r="W713" s="159"/>
      <c r="X713" s="159"/>
      <c r="Y713" s="159"/>
      <c r="Z713" s="159"/>
      <c r="AA713" s="159"/>
      <c r="AB713" s="159"/>
      <c r="AC713" s="159"/>
      <c r="AD713" s="159"/>
      <c r="AE713" s="159"/>
      <c r="AF713" s="159"/>
      <c r="AG713" s="159"/>
    </row>
    <row r="714" spans="1:33" ht="13.5">
      <c r="A714" s="177"/>
      <c r="B714" s="178"/>
      <c r="C714" s="179"/>
      <c r="D714" s="159"/>
      <c r="E714" s="159"/>
      <c r="F714" s="159"/>
      <c r="G714" s="179"/>
      <c r="H714" s="159"/>
      <c r="I714" s="159"/>
      <c r="J714" s="182"/>
      <c r="K714" s="182"/>
      <c r="L714" s="159"/>
      <c r="M714" s="159"/>
      <c r="N714" s="159"/>
      <c r="O714" s="159"/>
      <c r="P714" s="159"/>
      <c r="Q714" s="179"/>
      <c r="R714" s="159"/>
      <c r="S714" s="159"/>
      <c r="T714" s="159"/>
      <c r="U714" s="159"/>
      <c r="V714" s="159"/>
      <c r="W714" s="159"/>
      <c r="X714" s="159"/>
      <c r="Y714" s="159"/>
      <c r="Z714" s="159"/>
      <c r="AA714" s="159"/>
      <c r="AB714" s="159"/>
      <c r="AC714" s="159"/>
      <c r="AD714" s="159"/>
      <c r="AE714" s="159"/>
      <c r="AF714" s="159"/>
      <c r="AG714" s="159"/>
    </row>
    <row r="715" spans="1:33" ht="13.5">
      <c r="A715" s="177"/>
      <c r="B715" s="178"/>
      <c r="C715" s="179"/>
      <c r="D715" s="159"/>
      <c r="E715" s="159"/>
      <c r="F715" s="159"/>
      <c r="G715" s="179"/>
      <c r="H715" s="159"/>
      <c r="I715" s="159"/>
      <c r="J715" s="182"/>
      <c r="K715" s="182"/>
      <c r="L715" s="159"/>
      <c r="M715" s="159"/>
      <c r="N715" s="159"/>
      <c r="O715" s="159"/>
      <c r="P715" s="159"/>
      <c r="Q715" s="179"/>
      <c r="R715" s="159"/>
      <c r="S715" s="159"/>
      <c r="T715" s="159"/>
      <c r="U715" s="159"/>
      <c r="V715" s="159"/>
      <c r="W715" s="159"/>
      <c r="X715" s="159"/>
      <c r="Y715" s="159"/>
      <c r="Z715" s="159"/>
      <c r="AA715" s="159"/>
      <c r="AB715" s="159"/>
      <c r="AC715" s="159"/>
      <c r="AD715" s="159"/>
      <c r="AE715" s="159"/>
      <c r="AF715" s="159"/>
      <c r="AG715" s="159"/>
    </row>
    <row r="716" spans="1:33" ht="13.5">
      <c r="A716" s="177"/>
      <c r="B716" s="178"/>
      <c r="C716" s="179"/>
      <c r="D716" s="159"/>
      <c r="E716" s="159"/>
      <c r="F716" s="159"/>
      <c r="G716" s="179"/>
      <c r="H716" s="159"/>
      <c r="I716" s="159"/>
      <c r="J716" s="182"/>
      <c r="K716" s="182"/>
      <c r="L716" s="159"/>
      <c r="M716" s="159"/>
      <c r="N716" s="159"/>
      <c r="O716" s="159"/>
      <c r="P716" s="159"/>
      <c r="Q716" s="179"/>
      <c r="R716" s="159"/>
      <c r="S716" s="159"/>
      <c r="T716" s="159"/>
      <c r="U716" s="159"/>
      <c r="V716" s="159"/>
      <c r="W716" s="159"/>
      <c r="X716" s="159"/>
      <c r="Y716" s="159"/>
      <c r="Z716" s="159"/>
      <c r="AA716" s="159"/>
      <c r="AB716" s="159"/>
      <c r="AC716" s="159"/>
      <c r="AD716" s="159"/>
      <c r="AE716" s="159"/>
      <c r="AF716" s="159"/>
      <c r="AG716" s="159"/>
    </row>
    <row r="717" spans="1:33" ht="13.5">
      <c r="A717" s="177"/>
      <c r="B717" s="178"/>
      <c r="C717" s="179"/>
      <c r="D717" s="159"/>
      <c r="E717" s="159"/>
      <c r="F717" s="159"/>
      <c r="G717" s="179"/>
      <c r="H717" s="159"/>
      <c r="I717" s="159"/>
      <c r="J717" s="182"/>
      <c r="K717" s="182"/>
      <c r="L717" s="159"/>
      <c r="M717" s="159"/>
      <c r="N717" s="159"/>
      <c r="O717" s="159"/>
      <c r="P717" s="159"/>
      <c r="Q717" s="179"/>
      <c r="R717" s="159"/>
      <c r="S717" s="159"/>
      <c r="T717" s="159"/>
      <c r="U717" s="159"/>
      <c r="V717" s="159"/>
      <c r="W717" s="159"/>
      <c r="X717" s="159"/>
      <c r="Y717" s="159"/>
      <c r="Z717" s="159"/>
      <c r="AA717" s="159"/>
      <c r="AB717" s="159"/>
      <c r="AC717" s="159"/>
      <c r="AD717" s="159"/>
      <c r="AE717" s="159"/>
      <c r="AF717" s="159"/>
      <c r="AG717" s="159"/>
    </row>
    <row r="718" spans="1:33" ht="13.5">
      <c r="A718" s="177"/>
      <c r="B718" s="178"/>
      <c r="C718" s="179"/>
      <c r="D718" s="159"/>
      <c r="E718" s="159"/>
      <c r="F718" s="159"/>
      <c r="G718" s="179"/>
      <c r="H718" s="159"/>
      <c r="I718" s="159"/>
      <c r="J718" s="182"/>
      <c r="K718" s="182"/>
      <c r="L718" s="159"/>
      <c r="M718" s="159"/>
      <c r="N718" s="159"/>
      <c r="O718" s="159"/>
      <c r="P718" s="159"/>
      <c r="Q718" s="179"/>
      <c r="R718" s="159"/>
      <c r="S718" s="159"/>
      <c r="T718" s="159"/>
      <c r="U718" s="159"/>
      <c r="V718" s="159"/>
      <c r="W718" s="159"/>
      <c r="X718" s="159"/>
      <c r="Y718" s="159"/>
      <c r="Z718" s="159"/>
      <c r="AA718" s="159"/>
      <c r="AB718" s="159"/>
      <c r="AC718" s="159"/>
      <c r="AD718" s="159"/>
      <c r="AE718" s="159"/>
      <c r="AF718" s="159"/>
      <c r="AG718" s="159"/>
    </row>
    <row r="719" spans="1:33" ht="13.5">
      <c r="A719" s="177"/>
      <c r="B719" s="178"/>
      <c r="C719" s="179"/>
      <c r="D719" s="159"/>
      <c r="E719" s="159"/>
      <c r="F719" s="159"/>
      <c r="G719" s="179"/>
      <c r="H719" s="159"/>
      <c r="I719" s="159"/>
      <c r="J719" s="182"/>
      <c r="K719" s="182"/>
      <c r="L719" s="159"/>
      <c r="M719" s="159"/>
      <c r="N719" s="159"/>
      <c r="O719" s="159"/>
      <c r="P719" s="159"/>
      <c r="Q719" s="179"/>
      <c r="R719" s="159"/>
      <c r="S719" s="159"/>
      <c r="T719" s="159"/>
      <c r="U719" s="159"/>
      <c r="V719" s="159"/>
      <c r="W719" s="159"/>
      <c r="X719" s="159"/>
      <c r="Y719" s="159"/>
      <c r="Z719" s="159"/>
      <c r="AA719" s="159"/>
      <c r="AB719" s="159"/>
      <c r="AC719" s="159"/>
      <c r="AD719" s="159"/>
      <c r="AE719" s="159"/>
      <c r="AF719" s="159"/>
      <c r="AG719" s="159"/>
    </row>
    <row r="720" spans="1:33" ht="13.5">
      <c r="A720" s="177"/>
      <c r="B720" s="178"/>
      <c r="C720" s="179"/>
      <c r="D720" s="159"/>
      <c r="E720" s="159"/>
      <c r="F720" s="159"/>
      <c r="G720" s="179"/>
      <c r="H720" s="159"/>
      <c r="I720" s="159"/>
      <c r="J720" s="182"/>
      <c r="K720" s="182"/>
      <c r="L720" s="159"/>
      <c r="M720" s="159"/>
      <c r="N720" s="159"/>
      <c r="O720" s="159"/>
      <c r="P720" s="159"/>
      <c r="Q720" s="179"/>
      <c r="R720" s="159"/>
      <c r="S720" s="159"/>
      <c r="T720" s="159"/>
      <c r="U720" s="159"/>
      <c r="V720" s="159"/>
      <c r="W720" s="159"/>
      <c r="X720" s="159"/>
      <c r="Y720" s="159"/>
      <c r="Z720" s="159"/>
      <c r="AA720" s="159"/>
      <c r="AB720" s="159"/>
      <c r="AC720" s="159"/>
      <c r="AD720" s="159"/>
      <c r="AE720" s="159"/>
      <c r="AF720" s="159"/>
      <c r="AG720" s="159"/>
    </row>
    <row r="721" spans="1:33" ht="13.5">
      <c r="A721" s="177"/>
      <c r="B721" s="178"/>
      <c r="C721" s="179"/>
      <c r="D721" s="159"/>
      <c r="E721" s="159"/>
      <c r="F721" s="159"/>
      <c r="G721" s="179"/>
      <c r="H721" s="159"/>
      <c r="I721" s="159"/>
      <c r="J721" s="182"/>
      <c r="K721" s="182"/>
      <c r="L721" s="159"/>
      <c r="M721" s="159"/>
      <c r="N721" s="159"/>
      <c r="O721" s="159"/>
      <c r="P721" s="159"/>
      <c r="Q721" s="179"/>
      <c r="R721" s="159"/>
      <c r="S721" s="159"/>
      <c r="T721" s="159"/>
      <c r="U721" s="159"/>
      <c r="V721" s="159"/>
      <c r="W721" s="159"/>
      <c r="X721" s="159"/>
      <c r="Y721" s="159"/>
      <c r="Z721" s="159"/>
      <c r="AA721" s="159"/>
      <c r="AB721" s="159"/>
      <c r="AC721" s="159"/>
      <c r="AD721" s="159"/>
      <c r="AE721" s="159"/>
      <c r="AF721" s="159"/>
      <c r="AG721" s="159"/>
    </row>
    <row r="722" spans="1:33" ht="13.5">
      <c r="A722" s="177"/>
      <c r="B722" s="178"/>
      <c r="C722" s="179"/>
      <c r="D722" s="159"/>
      <c r="E722" s="159"/>
      <c r="F722" s="159"/>
      <c r="G722" s="179"/>
      <c r="H722" s="159"/>
      <c r="I722" s="159"/>
      <c r="J722" s="182"/>
      <c r="K722" s="182"/>
      <c r="L722" s="159"/>
      <c r="M722" s="159"/>
      <c r="N722" s="159"/>
      <c r="O722" s="159"/>
      <c r="P722" s="159"/>
      <c r="Q722" s="179"/>
      <c r="R722" s="159"/>
      <c r="S722" s="159"/>
      <c r="T722" s="159"/>
      <c r="U722" s="159"/>
      <c r="V722" s="159"/>
      <c r="W722" s="159"/>
      <c r="X722" s="159"/>
      <c r="Y722" s="159"/>
      <c r="Z722" s="159"/>
      <c r="AA722" s="159"/>
      <c r="AB722" s="159"/>
      <c r="AC722" s="159"/>
      <c r="AD722" s="159"/>
      <c r="AE722" s="159"/>
      <c r="AF722" s="159"/>
      <c r="AG722" s="159"/>
    </row>
    <row r="723" spans="1:33" ht="13.5">
      <c r="A723" s="177"/>
      <c r="B723" s="178"/>
      <c r="C723" s="179"/>
      <c r="D723" s="159"/>
      <c r="E723" s="159"/>
      <c r="F723" s="159"/>
      <c r="G723" s="179"/>
      <c r="H723" s="159"/>
      <c r="I723" s="159"/>
      <c r="J723" s="182"/>
      <c r="K723" s="182"/>
      <c r="L723" s="159"/>
      <c r="M723" s="159"/>
      <c r="N723" s="159"/>
      <c r="O723" s="159"/>
      <c r="P723" s="159"/>
      <c r="Q723" s="179"/>
      <c r="R723" s="159"/>
      <c r="S723" s="159"/>
      <c r="T723" s="159"/>
      <c r="U723" s="159"/>
      <c r="V723" s="159"/>
      <c r="W723" s="159"/>
      <c r="X723" s="159"/>
      <c r="Y723" s="159"/>
      <c r="Z723" s="159"/>
      <c r="AA723" s="159"/>
      <c r="AB723" s="159"/>
      <c r="AC723" s="159"/>
      <c r="AD723" s="159"/>
      <c r="AE723" s="159"/>
      <c r="AF723" s="159"/>
      <c r="AG723" s="159"/>
    </row>
    <row r="724" spans="1:33" ht="13.5">
      <c r="A724" s="177"/>
      <c r="B724" s="178"/>
      <c r="C724" s="179"/>
      <c r="D724" s="159"/>
      <c r="E724" s="159"/>
      <c r="F724" s="159"/>
      <c r="G724" s="179"/>
      <c r="H724" s="159"/>
      <c r="I724" s="159"/>
      <c r="J724" s="182"/>
      <c r="K724" s="182"/>
      <c r="L724" s="159"/>
      <c r="M724" s="159"/>
      <c r="N724" s="159"/>
      <c r="O724" s="159"/>
      <c r="P724" s="159"/>
      <c r="Q724" s="179"/>
      <c r="R724" s="159"/>
      <c r="S724" s="159"/>
      <c r="T724" s="159"/>
      <c r="U724" s="159"/>
      <c r="V724" s="159"/>
      <c r="W724" s="159"/>
      <c r="X724" s="159"/>
      <c r="Y724" s="159"/>
      <c r="Z724" s="159"/>
      <c r="AA724" s="159"/>
      <c r="AB724" s="159"/>
      <c r="AC724" s="159"/>
      <c r="AD724" s="159"/>
      <c r="AE724" s="159"/>
      <c r="AF724" s="159"/>
      <c r="AG724" s="159"/>
    </row>
    <row r="725" spans="1:33" ht="13.5">
      <c r="A725" s="177"/>
      <c r="B725" s="178"/>
      <c r="C725" s="179"/>
      <c r="D725" s="159"/>
      <c r="E725" s="159"/>
      <c r="F725" s="159"/>
      <c r="G725" s="179"/>
      <c r="H725" s="159"/>
      <c r="I725" s="159"/>
      <c r="J725" s="182"/>
      <c r="K725" s="182"/>
      <c r="L725" s="159"/>
      <c r="M725" s="159"/>
      <c r="N725" s="159"/>
      <c r="O725" s="159"/>
      <c r="P725" s="159"/>
      <c r="Q725" s="179"/>
      <c r="R725" s="159"/>
      <c r="S725" s="159"/>
      <c r="T725" s="159"/>
      <c r="U725" s="159"/>
      <c r="V725" s="159"/>
      <c r="W725" s="159"/>
      <c r="X725" s="159"/>
      <c r="Y725" s="159"/>
      <c r="Z725" s="159"/>
      <c r="AA725" s="159"/>
      <c r="AB725" s="159"/>
      <c r="AC725" s="159"/>
      <c r="AD725" s="159"/>
      <c r="AE725" s="159"/>
      <c r="AF725" s="159"/>
      <c r="AG725" s="159"/>
    </row>
    <row r="726" spans="1:33" ht="13.5">
      <c r="A726" s="177"/>
      <c r="B726" s="178"/>
      <c r="C726" s="179"/>
      <c r="D726" s="159"/>
      <c r="E726" s="159"/>
      <c r="F726" s="159"/>
      <c r="G726" s="179"/>
      <c r="H726" s="159"/>
      <c r="I726" s="159"/>
      <c r="J726" s="182"/>
      <c r="K726" s="182"/>
      <c r="L726" s="159"/>
      <c r="M726" s="159"/>
      <c r="N726" s="159"/>
      <c r="O726" s="159"/>
      <c r="P726" s="159"/>
      <c r="Q726" s="179"/>
      <c r="R726" s="159"/>
      <c r="S726" s="159"/>
      <c r="T726" s="159"/>
      <c r="U726" s="159"/>
      <c r="V726" s="159"/>
      <c r="W726" s="159"/>
      <c r="X726" s="159"/>
      <c r="Y726" s="159"/>
      <c r="Z726" s="159"/>
      <c r="AA726" s="159"/>
      <c r="AB726" s="159"/>
      <c r="AC726" s="159"/>
      <c r="AD726" s="159"/>
      <c r="AE726" s="159"/>
      <c r="AF726" s="159"/>
      <c r="AG726" s="159"/>
    </row>
    <row r="727" spans="1:33" ht="13.5">
      <c r="A727" s="177"/>
      <c r="B727" s="178"/>
      <c r="C727" s="179"/>
      <c r="D727" s="159"/>
      <c r="E727" s="159"/>
      <c r="F727" s="159"/>
      <c r="G727" s="179"/>
      <c r="H727" s="159"/>
      <c r="I727" s="159"/>
      <c r="J727" s="182"/>
      <c r="K727" s="182"/>
      <c r="L727" s="159"/>
      <c r="M727" s="159"/>
      <c r="N727" s="159"/>
      <c r="O727" s="159"/>
      <c r="P727" s="159"/>
      <c r="Q727" s="179"/>
      <c r="R727" s="159"/>
      <c r="S727" s="159"/>
      <c r="T727" s="159"/>
      <c r="U727" s="159"/>
      <c r="V727" s="159"/>
      <c r="W727" s="159"/>
      <c r="X727" s="159"/>
      <c r="Y727" s="159"/>
      <c r="Z727" s="159"/>
      <c r="AA727" s="159"/>
      <c r="AB727" s="159"/>
      <c r="AC727" s="159"/>
      <c r="AD727" s="159"/>
      <c r="AE727" s="159"/>
      <c r="AF727" s="159"/>
      <c r="AG727" s="159"/>
    </row>
    <row r="728" spans="1:33" ht="13.5">
      <c r="A728" s="177"/>
      <c r="B728" s="178"/>
      <c r="C728" s="179"/>
      <c r="D728" s="159"/>
      <c r="E728" s="159"/>
      <c r="F728" s="159"/>
      <c r="G728" s="179"/>
      <c r="H728" s="159"/>
      <c r="I728" s="159"/>
      <c r="J728" s="182"/>
      <c r="K728" s="182"/>
      <c r="L728" s="159"/>
      <c r="M728" s="159"/>
      <c r="N728" s="159"/>
      <c r="O728" s="159"/>
      <c r="P728" s="159"/>
      <c r="Q728" s="179"/>
      <c r="R728" s="159"/>
      <c r="S728" s="159"/>
      <c r="T728" s="159"/>
      <c r="U728" s="159"/>
      <c r="V728" s="159"/>
      <c r="W728" s="159"/>
      <c r="X728" s="159"/>
      <c r="Y728" s="159"/>
      <c r="Z728" s="159"/>
      <c r="AA728" s="159"/>
      <c r="AB728" s="159"/>
      <c r="AC728" s="159"/>
      <c r="AD728" s="159"/>
      <c r="AE728" s="159"/>
      <c r="AF728" s="159"/>
      <c r="AG728" s="159"/>
    </row>
    <row r="729" spans="1:33" ht="13.5">
      <c r="A729" s="177"/>
      <c r="B729" s="178"/>
      <c r="C729" s="179"/>
      <c r="D729" s="159"/>
      <c r="E729" s="159"/>
      <c r="F729" s="159"/>
      <c r="G729" s="179"/>
      <c r="H729" s="159"/>
      <c r="I729" s="159"/>
      <c r="J729" s="182"/>
      <c r="K729" s="182"/>
      <c r="L729" s="159"/>
      <c r="M729" s="159"/>
      <c r="N729" s="159"/>
      <c r="O729" s="159"/>
      <c r="P729" s="159"/>
      <c r="Q729" s="179"/>
      <c r="R729" s="159"/>
      <c r="S729" s="159"/>
      <c r="T729" s="159"/>
      <c r="U729" s="159"/>
      <c r="V729" s="159"/>
      <c r="W729" s="159"/>
      <c r="X729" s="159"/>
      <c r="Y729" s="159"/>
      <c r="Z729" s="159"/>
      <c r="AA729" s="159"/>
      <c r="AB729" s="159"/>
      <c r="AC729" s="159"/>
      <c r="AD729" s="159"/>
      <c r="AE729" s="159"/>
      <c r="AF729" s="159"/>
      <c r="AG729" s="159"/>
    </row>
    <row r="730" spans="1:33" ht="13.5">
      <c r="A730" s="177"/>
      <c r="B730" s="178"/>
      <c r="C730" s="179"/>
      <c r="D730" s="159"/>
      <c r="E730" s="159"/>
      <c r="F730" s="159"/>
      <c r="G730" s="179"/>
      <c r="H730" s="159"/>
      <c r="I730" s="159"/>
      <c r="J730" s="182"/>
      <c r="K730" s="182"/>
      <c r="L730" s="159"/>
      <c r="M730" s="159"/>
      <c r="N730" s="159"/>
      <c r="O730" s="159"/>
      <c r="P730" s="159"/>
      <c r="Q730" s="179"/>
      <c r="R730" s="159"/>
      <c r="S730" s="159"/>
      <c r="T730" s="159"/>
      <c r="U730" s="159"/>
      <c r="V730" s="159"/>
      <c r="W730" s="159"/>
      <c r="X730" s="159"/>
      <c r="Y730" s="159"/>
      <c r="Z730" s="159"/>
      <c r="AA730" s="159"/>
      <c r="AB730" s="159"/>
      <c r="AC730" s="159"/>
      <c r="AD730" s="159"/>
      <c r="AE730" s="159"/>
      <c r="AF730" s="159"/>
      <c r="AG730" s="159"/>
    </row>
    <row r="731" spans="1:33" ht="13.5">
      <c r="A731" s="177"/>
      <c r="B731" s="178"/>
      <c r="C731" s="179"/>
      <c r="D731" s="159"/>
      <c r="E731" s="159"/>
      <c r="F731" s="159"/>
      <c r="G731" s="179"/>
      <c r="H731" s="159"/>
      <c r="I731" s="159"/>
      <c r="J731" s="182"/>
      <c r="K731" s="182"/>
      <c r="L731" s="159"/>
      <c r="M731" s="159"/>
      <c r="N731" s="159"/>
      <c r="O731" s="159"/>
      <c r="P731" s="159"/>
      <c r="Q731" s="179"/>
      <c r="R731" s="159"/>
      <c r="S731" s="159"/>
      <c r="T731" s="159"/>
      <c r="U731" s="159"/>
      <c r="V731" s="159"/>
      <c r="W731" s="159"/>
      <c r="X731" s="159"/>
      <c r="Y731" s="159"/>
      <c r="Z731" s="159"/>
      <c r="AA731" s="159"/>
      <c r="AB731" s="159"/>
      <c r="AC731" s="159"/>
      <c r="AD731" s="159"/>
      <c r="AE731" s="159"/>
      <c r="AF731" s="159"/>
      <c r="AG731" s="159"/>
    </row>
    <row r="732" spans="1:33" ht="13.5">
      <c r="A732" s="177"/>
      <c r="B732" s="178"/>
      <c r="C732" s="179"/>
      <c r="D732" s="159"/>
      <c r="E732" s="159"/>
      <c r="F732" s="159"/>
      <c r="G732" s="179"/>
      <c r="H732" s="159"/>
      <c r="I732" s="159"/>
      <c r="J732" s="182"/>
      <c r="K732" s="182"/>
      <c r="L732" s="159"/>
      <c r="M732" s="159"/>
      <c r="N732" s="159"/>
      <c r="O732" s="159"/>
      <c r="P732" s="159"/>
      <c r="Q732" s="179"/>
      <c r="R732" s="159"/>
      <c r="S732" s="159"/>
      <c r="T732" s="159"/>
      <c r="U732" s="159"/>
      <c r="V732" s="159"/>
      <c r="W732" s="159"/>
      <c r="X732" s="159"/>
      <c r="Y732" s="159"/>
      <c r="Z732" s="159"/>
      <c r="AA732" s="159"/>
      <c r="AB732" s="159"/>
      <c r="AC732" s="159"/>
      <c r="AD732" s="159"/>
      <c r="AE732" s="159"/>
      <c r="AF732" s="159"/>
      <c r="AG732" s="159"/>
    </row>
    <row r="733" spans="1:33" ht="13.5">
      <c r="A733" s="177"/>
      <c r="B733" s="178"/>
      <c r="C733" s="179"/>
      <c r="D733" s="159"/>
      <c r="E733" s="159"/>
      <c r="F733" s="159"/>
      <c r="G733" s="179"/>
      <c r="H733" s="159"/>
      <c r="I733" s="159"/>
      <c r="J733" s="182"/>
      <c r="K733" s="182"/>
      <c r="L733" s="159"/>
      <c r="M733" s="159"/>
      <c r="N733" s="159"/>
      <c r="O733" s="159"/>
      <c r="P733" s="159"/>
      <c r="Q733" s="179"/>
      <c r="R733" s="159"/>
      <c r="S733" s="159"/>
      <c r="T733" s="159"/>
      <c r="U733" s="159"/>
      <c r="V733" s="159"/>
      <c r="W733" s="159"/>
      <c r="X733" s="159"/>
      <c r="Y733" s="159"/>
      <c r="Z733" s="159"/>
      <c r="AA733" s="159"/>
      <c r="AB733" s="159"/>
      <c r="AC733" s="159"/>
      <c r="AD733" s="159"/>
      <c r="AE733" s="159"/>
      <c r="AF733" s="159"/>
      <c r="AG733" s="159"/>
    </row>
    <row r="734" spans="1:33" ht="13.5">
      <c r="A734" s="177"/>
      <c r="B734" s="178"/>
      <c r="C734" s="179"/>
      <c r="D734" s="159"/>
      <c r="E734" s="159"/>
      <c r="F734" s="159"/>
      <c r="G734" s="179"/>
      <c r="H734" s="159"/>
      <c r="I734" s="159"/>
      <c r="J734" s="182"/>
      <c r="K734" s="182"/>
      <c r="L734" s="159"/>
      <c r="M734" s="159"/>
      <c r="N734" s="159"/>
      <c r="O734" s="159"/>
      <c r="P734" s="159"/>
      <c r="Q734" s="179"/>
      <c r="R734" s="159"/>
      <c r="S734" s="159"/>
      <c r="T734" s="159"/>
      <c r="U734" s="159"/>
      <c r="V734" s="159"/>
      <c r="W734" s="159"/>
      <c r="X734" s="159"/>
      <c r="Y734" s="159"/>
      <c r="Z734" s="159"/>
      <c r="AA734" s="159"/>
      <c r="AB734" s="159"/>
      <c r="AC734" s="159"/>
      <c r="AD734" s="159"/>
      <c r="AE734" s="159"/>
      <c r="AF734" s="159"/>
      <c r="AG734" s="159"/>
    </row>
    <row r="735" spans="1:33" ht="13.5">
      <c r="A735" s="177"/>
      <c r="B735" s="178"/>
      <c r="C735" s="179"/>
      <c r="D735" s="159"/>
      <c r="E735" s="159"/>
      <c r="F735" s="159"/>
      <c r="G735" s="179"/>
      <c r="H735" s="159"/>
      <c r="I735" s="159"/>
      <c r="J735" s="182"/>
      <c r="K735" s="182"/>
      <c r="L735" s="159"/>
      <c r="M735" s="159"/>
      <c r="N735" s="159"/>
      <c r="O735" s="159"/>
      <c r="P735" s="159"/>
      <c r="Q735" s="179"/>
      <c r="R735" s="159"/>
      <c r="S735" s="159"/>
      <c r="T735" s="159"/>
      <c r="U735" s="159"/>
      <c r="V735" s="159"/>
      <c r="W735" s="159"/>
      <c r="X735" s="159"/>
      <c r="Y735" s="159"/>
      <c r="Z735" s="159"/>
      <c r="AA735" s="159"/>
      <c r="AB735" s="159"/>
      <c r="AC735" s="159"/>
      <c r="AD735" s="159"/>
      <c r="AE735" s="159"/>
      <c r="AF735" s="159"/>
      <c r="AG735" s="159"/>
    </row>
    <row r="736" spans="1:33" ht="13.5">
      <c r="A736" s="177"/>
      <c r="B736" s="178"/>
      <c r="C736" s="179"/>
      <c r="D736" s="159"/>
      <c r="E736" s="159"/>
      <c r="F736" s="159"/>
      <c r="G736" s="179"/>
      <c r="H736" s="159"/>
      <c r="I736" s="159"/>
      <c r="J736" s="182"/>
      <c r="K736" s="182"/>
      <c r="L736" s="159"/>
      <c r="M736" s="159"/>
      <c r="N736" s="159"/>
      <c r="O736" s="159"/>
      <c r="P736" s="159"/>
      <c r="Q736" s="179"/>
      <c r="R736" s="159"/>
      <c r="S736" s="159"/>
      <c r="T736" s="159"/>
      <c r="U736" s="159"/>
      <c r="V736" s="159"/>
      <c r="W736" s="159"/>
      <c r="X736" s="159"/>
      <c r="Y736" s="159"/>
      <c r="Z736" s="159"/>
      <c r="AA736" s="159"/>
      <c r="AB736" s="159"/>
      <c r="AC736" s="159"/>
      <c r="AD736" s="159"/>
      <c r="AE736" s="159"/>
      <c r="AF736" s="159"/>
      <c r="AG736" s="159"/>
    </row>
    <row r="737" spans="1:33" ht="13.5">
      <c r="A737" s="177"/>
      <c r="B737" s="178"/>
      <c r="C737" s="179"/>
      <c r="D737" s="159"/>
      <c r="E737" s="159"/>
      <c r="F737" s="159"/>
      <c r="G737" s="179"/>
      <c r="H737" s="159"/>
      <c r="I737" s="159"/>
      <c r="J737" s="182"/>
      <c r="K737" s="182"/>
      <c r="L737" s="159"/>
      <c r="M737" s="159"/>
      <c r="N737" s="159"/>
      <c r="O737" s="159"/>
      <c r="P737" s="159"/>
      <c r="Q737" s="179"/>
      <c r="R737" s="159"/>
      <c r="S737" s="159"/>
      <c r="T737" s="159"/>
      <c r="U737" s="159"/>
      <c r="V737" s="159"/>
      <c r="W737" s="159"/>
      <c r="X737" s="159"/>
      <c r="Y737" s="159"/>
      <c r="Z737" s="159"/>
      <c r="AA737" s="159"/>
      <c r="AB737" s="159"/>
      <c r="AC737" s="159"/>
      <c r="AD737" s="159"/>
      <c r="AE737" s="159"/>
      <c r="AF737" s="159"/>
      <c r="AG737" s="159"/>
    </row>
    <row r="738" spans="1:33" ht="13.5">
      <c r="A738" s="177"/>
      <c r="B738" s="178"/>
      <c r="C738" s="179"/>
      <c r="D738" s="159"/>
      <c r="E738" s="159"/>
      <c r="F738" s="159"/>
      <c r="G738" s="179"/>
      <c r="H738" s="159"/>
      <c r="I738" s="159"/>
      <c r="J738" s="182"/>
      <c r="K738" s="182"/>
      <c r="L738" s="159"/>
      <c r="M738" s="159"/>
      <c r="N738" s="159"/>
      <c r="O738" s="159"/>
      <c r="P738" s="159"/>
      <c r="Q738" s="179"/>
      <c r="R738" s="159"/>
      <c r="S738" s="159"/>
      <c r="T738" s="159"/>
      <c r="U738" s="159"/>
      <c r="V738" s="159"/>
      <c r="W738" s="159"/>
      <c r="X738" s="159"/>
      <c r="Y738" s="159"/>
      <c r="Z738" s="159"/>
      <c r="AA738" s="159"/>
      <c r="AB738" s="159"/>
      <c r="AC738" s="159"/>
      <c r="AD738" s="159"/>
      <c r="AE738" s="159"/>
      <c r="AF738" s="159"/>
      <c r="AG738" s="159"/>
    </row>
    <row r="739" spans="1:33" ht="13.5">
      <c r="A739" s="177"/>
      <c r="B739" s="178"/>
      <c r="C739" s="179"/>
      <c r="D739" s="159"/>
      <c r="E739" s="159"/>
      <c r="F739" s="159"/>
      <c r="G739" s="179"/>
      <c r="H739" s="159"/>
      <c r="I739" s="159"/>
      <c r="J739" s="182"/>
      <c r="K739" s="182"/>
      <c r="L739" s="159"/>
      <c r="M739" s="159"/>
      <c r="N739" s="159"/>
      <c r="O739" s="159"/>
      <c r="P739" s="159"/>
      <c r="Q739" s="179"/>
      <c r="R739" s="159"/>
      <c r="S739" s="159"/>
      <c r="T739" s="159"/>
      <c r="U739" s="159"/>
      <c r="V739" s="159"/>
      <c r="W739" s="159"/>
      <c r="X739" s="159"/>
      <c r="Y739" s="159"/>
      <c r="Z739" s="159"/>
      <c r="AA739" s="159"/>
      <c r="AB739" s="159"/>
      <c r="AC739" s="159"/>
      <c r="AD739" s="159"/>
      <c r="AE739" s="159"/>
      <c r="AF739" s="159"/>
      <c r="AG739" s="159"/>
    </row>
    <row r="740" spans="1:33" ht="13.5">
      <c r="A740" s="177"/>
      <c r="B740" s="178"/>
      <c r="C740" s="179"/>
      <c r="D740" s="159"/>
      <c r="E740" s="159"/>
      <c r="F740" s="159"/>
      <c r="G740" s="179"/>
      <c r="H740" s="159"/>
      <c r="I740" s="159"/>
      <c r="J740" s="182"/>
      <c r="K740" s="182"/>
      <c r="L740" s="159"/>
      <c r="M740" s="159"/>
      <c r="N740" s="159"/>
      <c r="O740" s="159"/>
      <c r="P740" s="159"/>
      <c r="Q740" s="179"/>
      <c r="R740" s="159"/>
      <c r="S740" s="159"/>
      <c r="T740" s="159"/>
      <c r="U740" s="159"/>
      <c r="V740" s="159"/>
      <c r="W740" s="159"/>
      <c r="X740" s="159"/>
      <c r="Y740" s="159"/>
      <c r="Z740" s="159"/>
      <c r="AA740" s="159"/>
      <c r="AB740" s="159"/>
      <c r="AC740" s="159"/>
      <c r="AD740" s="159"/>
      <c r="AE740" s="159"/>
      <c r="AF740" s="159"/>
      <c r="AG740" s="159"/>
    </row>
    <row r="741" spans="1:33" ht="13.5">
      <c r="A741" s="177"/>
      <c r="B741" s="178"/>
      <c r="C741" s="179"/>
      <c r="D741" s="159"/>
      <c r="E741" s="159"/>
      <c r="F741" s="159"/>
      <c r="G741" s="179"/>
      <c r="H741" s="159"/>
      <c r="I741" s="159"/>
      <c r="J741" s="182"/>
      <c r="K741" s="182"/>
      <c r="L741" s="159"/>
      <c r="M741" s="159"/>
      <c r="N741" s="159"/>
      <c r="O741" s="159"/>
      <c r="P741" s="159"/>
      <c r="Q741" s="179"/>
      <c r="R741" s="159"/>
      <c r="S741" s="159"/>
      <c r="T741" s="159"/>
      <c r="U741" s="159"/>
      <c r="V741" s="159"/>
      <c r="W741" s="159"/>
      <c r="X741" s="159"/>
      <c r="Y741" s="159"/>
      <c r="Z741" s="159"/>
      <c r="AA741" s="159"/>
      <c r="AB741" s="159"/>
      <c r="AC741" s="159"/>
      <c r="AD741" s="159"/>
      <c r="AE741" s="159"/>
      <c r="AF741" s="159"/>
      <c r="AG741" s="159"/>
    </row>
    <row r="742" spans="1:33" ht="13.5">
      <c r="A742" s="177"/>
      <c r="B742" s="178"/>
      <c r="C742" s="179"/>
      <c r="D742" s="159"/>
      <c r="E742" s="159"/>
      <c r="F742" s="159"/>
      <c r="G742" s="179"/>
      <c r="H742" s="159"/>
      <c r="I742" s="159"/>
      <c r="J742" s="182"/>
      <c r="K742" s="182"/>
      <c r="L742" s="159"/>
      <c r="M742" s="159"/>
      <c r="N742" s="159"/>
      <c r="O742" s="159"/>
      <c r="P742" s="159"/>
      <c r="Q742" s="179"/>
      <c r="R742" s="159"/>
      <c r="S742" s="159"/>
      <c r="T742" s="159"/>
      <c r="U742" s="159"/>
      <c r="V742" s="159"/>
      <c r="W742" s="159"/>
      <c r="X742" s="159"/>
      <c r="Y742" s="159"/>
      <c r="Z742" s="159"/>
      <c r="AA742" s="159"/>
      <c r="AB742" s="159"/>
      <c r="AC742" s="159"/>
      <c r="AD742" s="159"/>
      <c r="AE742" s="159"/>
      <c r="AF742" s="159"/>
      <c r="AG742" s="159"/>
    </row>
    <row r="743" spans="1:33" ht="13.5">
      <c r="A743" s="177"/>
      <c r="B743" s="178"/>
      <c r="C743" s="179"/>
      <c r="D743" s="159"/>
      <c r="E743" s="159"/>
      <c r="F743" s="159"/>
      <c r="G743" s="179"/>
      <c r="H743" s="159"/>
      <c r="I743" s="159"/>
      <c r="J743" s="182"/>
      <c r="K743" s="182"/>
      <c r="L743" s="159"/>
      <c r="M743" s="159"/>
      <c r="N743" s="159"/>
      <c r="O743" s="159"/>
      <c r="P743" s="159"/>
      <c r="Q743" s="179"/>
      <c r="R743" s="159"/>
      <c r="S743" s="159"/>
      <c r="T743" s="159"/>
      <c r="U743" s="159"/>
      <c r="V743" s="159"/>
      <c r="W743" s="159"/>
      <c r="X743" s="159"/>
      <c r="Y743" s="159"/>
      <c r="Z743" s="159"/>
      <c r="AA743" s="159"/>
      <c r="AB743" s="159"/>
      <c r="AC743" s="159"/>
      <c r="AD743" s="159"/>
      <c r="AE743" s="159"/>
      <c r="AF743" s="159"/>
      <c r="AG743" s="159"/>
    </row>
    <row r="744" spans="1:33" ht="13.5">
      <c r="A744" s="177"/>
      <c r="B744" s="178"/>
      <c r="C744" s="179"/>
      <c r="D744" s="159"/>
      <c r="E744" s="159"/>
      <c r="F744" s="159"/>
      <c r="G744" s="179"/>
      <c r="H744" s="159"/>
      <c r="I744" s="159"/>
      <c r="J744" s="182"/>
      <c r="K744" s="182"/>
      <c r="L744" s="159"/>
      <c r="M744" s="159"/>
      <c r="N744" s="159"/>
      <c r="O744" s="159"/>
      <c r="P744" s="159"/>
      <c r="Q744" s="179"/>
      <c r="R744" s="159"/>
      <c r="S744" s="159"/>
      <c r="T744" s="159"/>
      <c r="U744" s="159"/>
      <c r="V744" s="159"/>
      <c r="W744" s="159"/>
      <c r="X744" s="159"/>
      <c r="Y744" s="159"/>
      <c r="Z744" s="159"/>
      <c r="AA744" s="159"/>
      <c r="AB744" s="159"/>
      <c r="AC744" s="159"/>
      <c r="AD744" s="159"/>
      <c r="AE744" s="159"/>
      <c r="AF744" s="159"/>
      <c r="AG744" s="159"/>
    </row>
    <row r="745" spans="1:33" ht="13.5">
      <c r="A745" s="177"/>
      <c r="B745" s="178"/>
      <c r="C745" s="179"/>
      <c r="D745" s="159"/>
      <c r="E745" s="159"/>
      <c r="F745" s="159"/>
      <c r="G745" s="179"/>
      <c r="H745" s="159"/>
      <c r="I745" s="159"/>
      <c r="J745" s="182"/>
      <c r="K745" s="182"/>
      <c r="L745" s="159"/>
      <c r="M745" s="159"/>
      <c r="N745" s="159"/>
      <c r="O745" s="159"/>
      <c r="P745" s="159"/>
      <c r="Q745" s="179"/>
      <c r="R745" s="159"/>
      <c r="S745" s="159"/>
      <c r="T745" s="159"/>
      <c r="U745" s="159"/>
      <c r="V745" s="159"/>
      <c r="W745" s="159"/>
      <c r="X745" s="159"/>
      <c r="Y745" s="159"/>
      <c r="Z745" s="159"/>
      <c r="AA745" s="159"/>
      <c r="AB745" s="159"/>
      <c r="AC745" s="159"/>
      <c r="AD745" s="159"/>
      <c r="AE745" s="159"/>
      <c r="AF745" s="159"/>
      <c r="AG745" s="159"/>
    </row>
    <row r="746" spans="1:33" ht="13.5">
      <c r="A746" s="177"/>
      <c r="B746" s="178"/>
      <c r="C746" s="179"/>
      <c r="D746" s="159"/>
      <c r="E746" s="159"/>
      <c r="F746" s="159"/>
      <c r="G746" s="179"/>
      <c r="H746" s="159"/>
      <c r="I746" s="159"/>
      <c r="J746" s="182"/>
      <c r="K746" s="182"/>
      <c r="L746" s="159"/>
      <c r="M746" s="159"/>
      <c r="N746" s="159"/>
      <c r="O746" s="159"/>
      <c r="P746" s="159"/>
      <c r="Q746" s="179"/>
      <c r="R746" s="159"/>
      <c r="S746" s="159"/>
      <c r="T746" s="159"/>
      <c r="U746" s="159"/>
      <c r="V746" s="159"/>
      <c r="W746" s="159"/>
      <c r="X746" s="159"/>
      <c r="Y746" s="159"/>
      <c r="Z746" s="159"/>
      <c r="AA746" s="159"/>
      <c r="AB746" s="159"/>
      <c r="AC746" s="159"/>
      <c r="AD746" s="159"/>
      <c r="AE746" s="159"/>
      <c r="AF746" s="159"/>
      <c r="AG746" s="159"/>
    </row>
    <row r="747" spans="1:33" ht="13.5">
      <c r="A747" s="177"/>
      <c r="B747" s="178"/>
      <c r="C747" s="179"/>
      <c r="D747" s="159"/>
      <c r="E747" s="159"/>
      <c r="F747" s="159"/>
      <c r="G747" s="179"/>
      <c r="H747" s="159"/>
      <c r="I747" s="159"/>
      <c r="J747" s="182"/>
      <c r="K747" s="182"/>
      <c r="L747" s="159"/>
      <c r="M747" s="159"/>
      <c r="N747" s="159"/>
      <c r="O747" s="159"/>
      <c r="P747" s="159"/>
      <c r="Q747" s="179"/>
      <c r="R747" s="159"/>
      <c r="S747" s="159"/>
      <c r="T747" s="159"/>
      <c r="U747" s="159"/>
      <c r="V747" s="159"/>
      <c r="W747" s="159"/>
      <c r="X747" s="159"/>
      <c r="Y747" s="159"/>
      <c r="Z747" s="159"/>
      <c r="AA747" s="159"/>
      <c r="AB747" s="159"/>
      <c r="AC747" s="159"/>
      <c r="AD747" s="159"/>
      <c r="AE747" s="159"/>
      <c r="AF747" s="159"/>
      <c r="AG747" s="159"/>
    </row>
    <row r="748" spans="1:33" ht="13.5">
      <c r="A748" s="177"/>
      <c r="B748" s="178"/>
      <c r="C748" s="179"/>
      <c r="D748" s="159"/>
      <c r="E748" s="159"/>
      <c r="F748" s="159"/>
      <c r="G748" s="179"/>
      <c r="H748" s="159"/>
      <c r="I748" s="159"/>
      <c r="J748" s="182"/>
      <c r="K748" s="182"/>
      <c r="L748" s="159"/>
      <c r="M748" s="159"/>
      <c r="N748" s="159"/>
      <c r="O748" s="159"/>
      <c r="P748" s="159"/>
      <c r="Q748" s="179"/>
      <c r="R748" s="159"/>
      <c r="S748" s="159"/>
      <c r="T748" s="159"/>
      <c r="U748" s="159"/>
      <c r="V748" s="159"/>
      <c r="W748" s="159"/>
      <c r="X748" s="159"/>
      <c r="Y748" s="159"/>
      <c r="Z748" s="159"/>
      <c r="AA748" s="159"/>
      <c r="AB748" s="159"/>
      <c r="AC748" s="159"/>
      <c r="AD748" s="159"/>
      <c r="AE748" s="159"/>
      <c r="AF748" s="159"/>
      <c r="AG748" s="159"/>
    </row>
    <row r="749" spans="1:33" ht="13.5">
      <c r="A749" s="177"/>
      <c r="B749" s="178"/>
      <c r="C749" s="179"/>
      <c r="D749" s="159"/>
      <c r="E749" s="159"/>
      <c r="F749" s="159"/>
      <c r="G749" s="179"/>
      <c r="H749" s="159"/>
      <c r="I749" s="159"/>
      <c r="J749" s="182"/>
      <c r="K749" s="182"/>
      <c r="L749" s="159"/>
      <c r="M749" s="159"/>
      <c r="N749" s="159"/>
      <c r="O749" s="159"/>
      <c r="P749" s="159"/>
      <c r="Q749" s="179"/>
      <c r="R749" s="159"/>
      <c r="S749" s="159"/>
      <c r="T749" s="159"/>
      <c r="U749" s="159"/>
      <c r="V749" s="159"/>
      <c r="W749" s="159"/>
      <c r="X749" s="159"/>
      <c r="Y749" s="159"/>
      <c r="Z749" s="159"/>
      <c r="AA749" s="159"/>
      <c r="AB749" s="159"/>
      <c r="AC749" s="159"/>
      <c r="AD749" s="159"/>
      <c r="AE749" s="159"/>
      <c r="AF749" s="159"/>
      <c r="AG749" s="159"/>
    </row>
    <row r="750" spans="1:33" ht="13.5">
      <c r="A750" s="177"/>
      <c r="B750" s="178"/>
      <c r="C750" s="179"/>
      <c r="D750" s="159"/>
      <c r="E750" s="159"/>
      <c r="F750" s="159"/>
      <c r="G750" s="179"/>
      <c r="H750" s="159"/>
      <c r="I750" s="159"/>
      <c r="J750" s="182"/>
      <c r="K750" s="182"/>
      <c r="L750" s="159"/>
      <c r="M750" s="159"/>
      <c r="N750" s="159"/>
      <c r="O750" s="159"/>
      <c r="P750" s="159"/>
      <c r="Q750" s="179"/>
      <c r="R750" s="159"/>
      <c r="S750" s="159"/>
      <c r="T750" s="159"/>
      <c r="U750" s="159"/>
      <c r="V750" s="159"/>
      <c r="W750" s="159"/>
      <c r="X750" s="159"/>
      <c r="Y750" s="159"/>
      <c r="Z750" s="159"/>
      <c r="AA750" s="159"/>
      <c r="AB750" s="159"/>
      <c r="AC750" s="159"/>
      <c r="AD750" s="159"/>
      <c r="AE750" s="159"/>
      <c r="AF750" s="159"/>
      <c r="AG750" s="159"/>
    </row>
    <row r="751" spans="1:33" ht="13.5">
      <c r="A751" s="177"/>
      <c r="B751" s="178"/>
      <c r="C751" s="179"/>
      <c r="D751" s="159"/>
      <c r="E751" s="159"/>
      <c r="F751" s="159"/>
      <c r="G751" s="179"/>
      <c r="H751" s="159"/>
      <c r="I751" s="159"/>
      <c r="J751" s="182"/>
      <c r="K751" s="182"/>
      <c r="L751" s="159"/>
      <c r="M751" s="159"/>
      <c r="N751" s="159"/>
      <c r="O751" s="159"/>
      <c r="P751" s="159"/>
      <c r="Q751" s="179"/>
      <c r="R751" s="159"/>
      <c r="S751" s="159"/>
      <c r="T751" s="159"/>
      <c r="U751" s="159"/>
      <c r="V751" s="159"/>
      <c r="W751" s="159"/>
      <c r="X751" s="159"/>
      <c r="Y751" s="159"/>
      <c r="Z751" s="159"/>
      <c r="AA751" s="159"/>
      <c r="AB751" s="159"/>
      <c r="AC751" s="159"/>
      <c r="AD751" s="159"/>
      <c r="AE751" s="159"/>
      <c r="AF751" s="159"/>
      <c r="AG751" s="159"/>
    </row>
    <row r="752" spans="1:33" ht="13.5">
      <c r="A752" s="177"/>
      <c r="B752" s="178"/>
      <c r="C752" s="179"/>
      <c r="D752" s="159"/>
      <c r="E752" s="159"/>
      <c r="F752" s="159"/>
      <c r="G752" s="179"/>
      <c r="H752" s="159"/>
      <c r="I752" s="159"/>
      <c r="J752" s="182"/>
      <c r="K752" s="182"/>
      <c r="L752" s="159"/>
      <c r="M752" s="159"/>
      <c r="N752" s="159"/>
      <c r="O752" s="159"/>
      <c r="P752" s="159"/>
      <c r="Q752" s="179"/>
      <c r="R752" s="159"/>
      <c r="S752" s="159"/>
      <c r="T752" s="159"/>
      <c r="U752" s="159"/>
      <c r="V752" s="159"/>
      <c r="W752" s="159"/>
      <c r="X752" s="159"/>
      <c r="Y752" s="159"/>
      <c r="Z752" s="159"/>
      <c r="AA752" s="159"/>
      <c r="AB752" s="159"/>
      <c r="AC752" s="159"/>
      <c r="AD752" s="159"/>
      <c r="AE752" s="159"/>
      <c r="AF752" s="159"/>
      <c r="AG752" s="159"/>
    </row>
    <row r="753" spans="1:33" ht="13.5">
      <c r="A753" s="177"/>
      <c r="B753" s="178"/>
      <c r="C753" s="179"/>
      <c r="D753" s="159"/>
      <c r="E753" s="159"/>
      <c r="F753" s="159"/>
      <c r="G753" s="179"/>
      <c r="H753" s="159"/>
      <c r="I753" s="159"/>
      <c r="J753" s="182"/>
      <c r="K753" s="182"/>
      <c r="L753" s="159"/>
      <c r="M753" s="159"/>
      <c r="N753" s="159"/>
      <c r="O753" s="159"/>
      <c r="P753" s="159"/>
      <c r="Q753" s="179"/>
      <c r="R753" s="159"/>
      <c r="S753" s="159"/>
      <c r="T753" s="159"/>
      <c r="U753" s="159"/>
      <c r="V753" s="159"/>
      <c r="W753" s="159"/>
      <c r="X753" s="159"/>
      <c r="Y753" s="159"/>
      <c r="Z753" s="159"/>
      <c r="AA753" s="159"/>
      <c r="AB753" s="159"/>
      <c r="AC753" s="159"/>
      <c r="AD753" s="159"/>
      <c r="AE753" s="159"/>
      <c r="AF753" s="159"/>
      <c r="AG753" s="159"/>
    </row>
    <row r="754" spans="1:33" ht="13.5">
      <c r="A754" s="177"/>
      <c r="B754" s="178"/>
      <c r="C754" s="179"/>
      <c r="D754" s="159"/>
      <c r="E754" s="159"/>
      <c r="F754" s="159"/>
      <c r="G754" s="179"/>
      <c r="H754" s="159"/>
      <c r="I754" s="159"/>
      <c r="J754" s="182"/>
      <c r="K754" s="182"/>
      <c r="L754" s="159"/>
      <c r="M754" s="159"/>
      <c r="N754" s="159"/>
      <c r="O754" s="159"/>
      <c r="P754" s="159"/>
      <c r="Q754" s="179"/>
      <c r="R754" s="159"/>
      <c r="S754" s="159"/>
      <c r="T754" s="159"/>
      <c r="U754" s="159"/>
      <c r="V754" s="159"/>
      <c r="W754" s="159"/>
      <c r="X754" s="159"/>
      <c r="Y754" s="159"/>
      <c r="Z754" s="159"/>
      <c r="AA754" s="159"/>
      <c r="AB754" s="159"/>
      <c r="AC754" s="159"/>
      <c r="AD754" s="159"/>
      <c r="AE754" s="159"/>
      <c r="AF754" s="159"/>
      <c r="AG754" s="159"/>
    </row>
    <row r="755" spans="1:33" ht="13.5">
      <c r="A755" s="177"/>
      <c r="B755" s="178"/>
      <c r="C755" s="179"/>
      <c r="D755" s="159"/>
      <c r="E755" s="159"/>
      <c r="F755" s="159"/>
      <c r="G755" s="179"/>
      <c r="H755" s="159"/>
      <c r="I755" s="159"/>
      <c r="J755" s="182"/>
      <c r="K755" s="182"/>
      <c r="L755" s="159"/>
      <c r="M755" s="159"/>
      <c r="N755" s="159"/>
      <c r="O755" s="159"/>
      <c r="P755" s="159"/>
      <c r="Q755" s="179"/>
      <c r="R755" s="159"/>
      <c r="S755" s="159"/>
      <c r="T755" s="159"/>
      <c r="U755" s="159"/>
      <c r="V755" s="159"/>
      <c r="W755" s="159"/>
      <c r="X755" s="159"/>
      <c r="Y755" s="159"/>
      <c r="Z755" s="159"/>
      <c r="AA755" s="159"/>
      <c r="AB755" s="159"/>
      <c r="AC755" s="159"/>
      <c r="AD755" s="159"/>
      <c r="AE755" s="159"/>
      <c r="AF755" s="159"/>
      <c r="AG755" s="159"/>
    </row>
    <row r="756" spans="1:33" ht="13.5">
      <c r="A756" s="177"/>
      <c r="B756" s="178"/>
      <c r="C756" s="179"/>
      <c r="D756" s="159"/>
      <c r="E756" s="159"/>
      <c r="F756" s="159"/>
      <c r="G756" s="179"/>
      <c r="H756" s="159"/>
      <c r="I756" s="159"/>
      <c r="J756" s="182"/>
      <c r="K756" s="182"/>
      <c r="L756" s="159"/>
      <c r="M756" s="159"/>
      <c r="N756" s="159"/>
      <c r="O756" s="159"/>
      <c r="P756" s="159"/>
      <c r="Q756" s="179"/>
      <c r="R756" s="159"/>
      <c r="S756" s="159"/>
      <c r="T756" s="159"/>
      <c r="U756" s="159"/>
      <c r="V756" s="159"/>
      <c r="W756" s="159"/>
      <c r="X756" s="159"/>
      <c r="Y756" s="159"/>
      <c r="Z756" s="159"/>
      <c r="AA756" s="159"/>
      <c r="AB756" s="159"/>
      <c r="AC756" s="159"/>
      <c r="AD756" s="159"/>
      <c r="AE756" s="159"/>
      <c r="AF756" s="159"/>
      <c r="AG756" s="159"/>
    </row>
    <row r="757" spans="1:33" ht="13.5">
      <c r="A757" s="177"/>
      <c r="B757" s="178"/>
      <c r="C757" s="179"/>
      <c r="D757" s="159"/>
      <c r="E757" s="159"/>
      <c r="F757" s="159"/>
      <c r="G757" s="179"/>
      <c r="H757" s="159"/>
      <c r="I757" s="159"/>
      <c r="J757" s="182"/>
      <c r="K757" s="182"/>
      <c r="L757" s="159"/>
      <c r="M757" s="159"/>
      <c r="N757" s="159"/>
      <c r="O757" s="159"/>
      <c r="P757" s="159"/>
      <c r="Q757" s="179"/>
      <c r="R757" s="159"/>
      <c r="S757" s="159"/>
      <c r="T757" s="159"/>
      <c r="U757" s="159"/>
      <c r="V757" s="159"/>
      <c r="W757" s="159"/>
      <c r="X757" s="159"/>
      <c r="Y757" s="159"/>
      <c r="Z757" s="159"/>
      <c r="AA757" s="159"/>
      <c r="AB757" s="159"/>
      <c r="AC757" s="159"/>
      <c r="AD757" s="159"/>
      <c r="AE757" s="159"/>
      <c r="AF757" s="159"/>
      <c r="AG757" s="159"/>
    </row>
    <row r="758" spans="1:33" ht="13.5">
      <c r="A758" s="177"/>
      <c r="B758" s="178"/>
      <c r="C758" s="179"/>
      <c r="D758" s="159"/>
      <c r="E758" s="159"/>
      <c r="F758" s="159"/>
      <c r="G758" s="179"/>
      <c r="H758" s="159"/>
      <c r="I758" s="159"/>
      <c r="J758" s="182"/>
      <c r="K758" s="182"/>
      <c r="L758" s="159"/>
      <c r="M758" s="159"/>
      <c r="N758" s="159"/>
      <c r="O758" s="159"/>
      <c r="P758" s="159"/>
      <c r="Q758" s="179"/>
      <c r="R758" s="159"/>
      <c r="S758" s="159"/>
      <c r="T758" s="159"/>
      <c r="U758" s="159"/>
      <c r="V758" s="159"/>
      <c r="W758" s="159"/>
      <c r="X758" s="159"/>
      <c r="Y758" s="159"/>
      <c r="Z758" s="159"/>
      <c r="AA758" s="159"/>
      <c r="AB758" s="159"/>
      <c r="AC758" s="159"/>
      <c r="AD758" s="159"/>
      <c r="AE758" s="159"/>
      <c r="AF758" s="159"/>
      <c r="AG758" s="159"/>
    </row>
    <row r="759" spans="1:33" ht="13.5">
      <c r="A759" s="177"/>
      <c r="B759" s="178"/>
      <c r="C759" s="179"/>
      <c r="D759" s="159"/>
      <c r="E759" s="159"/>
      <c r="F759" s="159"/>
      <c r="G759" s="179"/>
      <c r="H759" s="159"/>
      <c r="I759" s="159"/>
      <c r="J759" s="182"/>
      <c r="K759" s="182"/>
      <c r="L759" s="159"/>
      <c r="M759" s="159"/>
      <c r="N759" s="159"/>
      <c r="O759" s="159"/>
      <c r="P759" s="159"/>
      <c r="Q759" s="179"/>
      <c r="R759" s="159"/>
      <c r="S759" s="159"/>
      <c r="T759" s="159"/>
      <c r="U759" s="159"/>
      <c r="V759" s="159"/>
      <c r="W759" s="159"/>
      <c r="X759" s="159"/>
      <c r="Y759" s="159"/>
      <c r="Z759" s="159"/>
      <c r="AA759" s="159"/>
      <c r="AB759" s="159"/>
      <c r="AC759" s="159"/>
      <c r="AD759" s="159"/>
      <c r="AE759" s="159"/>
      <c r="AF759" s="159"/>
      <c r="AG759" s="159"/>
    </row>
    <row r="760" spans="1:33" ht="13.5">
      <c r="A760" s="177"/>
      <c r="B760" s="178"/>
      <c r="C760" s="179"/>
      <c r="D760" s="159"/>
      <c r="E760" s="159"/>
      <c r="F760" s="159"/>
      <c r="G760" s="179"/>
      <c r="H760" s="159"/>
      <c r="I760" s="159"/>
      <c r="J760" s="182"/>
      <c r="K760" s="182"/>
      <c r="L760" s="159"/>
      <c r="M760" s="159"/>
      <c r="N760" s="159"/>
      <c r="O760" s="159"/>
      <c r="P760" s="159"/>
      <c r="Q760" s="179"/>
      <c r="R760" s="159"/>
      <c r="S760" s="159"/>
      <c r="T760" s="159"/>
      <c r="U760" s="159"/>
      <c r="V760" s="159"/>
      <c r="W760" s="159"/>
      <c r="X760" s="159"/>
      <c r="Y760" s="159"/>
      <c r="Z760" s="159"/>
      <c r="AA760" s="159"/>
      <c r="AB760" s="159"/>
      <c r="AC760" s="159"/>
      <c r="AD760" s="159"/>
      <c r="AE760" s="159"/>
      <c r="AF760" s="159"/>
      <c r="AG760" s="159"/>
    </row>
    <row r="761" spans="1:33" ht="13.5">
      <c r="A761" s="177"/>
      <c r="B761" s="178"/>
      <c r="C761" s="179"/>
      <c r="D761" s="159"/>
      <c r="E761" s="159"/>
      <c r="F761" s="159"/>
      <c r="G761" s="179"/>
      <c r="H761" s="159"/>
      <c r="I761" s="159"/>
      <c r="J761" s="182"/>
      <c r="K761" s="182"/>
      <c r="L761" s="159"/>
      <c r="M761" s="159"/>
      <c r="N761" s="159"/>
      <c r="O761" s="159"/>
      <c r="P761" s="159"/>
      <c r="Q761" s="179"/>
      <c r="R761" s="159"/>
      <c r="S761" s="159"/>
      <c r="T761" s="159"/>
      <c r="U761" s="159"/>
      <c r="V761" s="159"/>
      <c r="W761" s="159"/>
      <c r="X761" s="159"/>
      <c r="Y761" s="159"/>
      <c r="Z761" s="159"/>
      <c r="AA761" s="159"/>
      <c r="AB761" s="159"/>
      <c r="AC761" s="159"/>
      <c r="AD761" s="159"/>
      <c r="AE761" s="159"/>
      <c r="AF761" s="159"/>
      <c r="AG761" s="159"/>
    </row>
    <row r="762" spans="1:33" ht="13.5">
      <c r="A762" s="177"/>
      <c r="B762" s="178"/>
      <c r="C762" s="179"/>
      <c r="D762" s="159"/>
      <c r="E762" s="159"/>
      <c r="F762" s="159"/>
      <c r="G762" s="179"/>
      <c r="H762" s="159"/>
      <c r="I762" s="159"/>
      <c r="J762" s="182"/>
      <c r="K762" s="182"/>
      <c r="L762" s="159"/>
      <c r="M762" s="159"/>
      <c r="N762" s="159"/>
      <c r="O762" s="159"/>
      <c r="P762" s="159"/>
      <c r="Q762" s="179"/>
      <c r="R762" s="159"/>
      <c r="S762" s="159"/>
      <c r="T762" s="159"/>
      <c r="U762" s="159"/>
      <c r="V762" s="159"/>
      <c r="W762" s="159"/>
      <c r="X762" s="159"/>
      <c r="Y762" s="159"/>
      <c r="Z762" s="159"/>
      <c r="AA762" s="159"/>
      <c r="AB762" s="159"/>
      <c r="AC762" s="159"/>
      <c r="AD762" s="159"/>
      <c r="AE762" s="159"/>
      <c r="AF762" s="159"/>
      <c r="AG762" s="159"/>
    </row>
    <row r="763" spans="1:33" ht="13.5">
      <c r="A763" s="177"/>
      <c r="B763" s="178"/>
      <c r="C763" s="179"/>
      <c r="D763" s="159"/>
      <c r="E763" s="159"/>
      <c r="F763" s="159"/>
      <c r="G763" s="179"/>
      <c r="H763" s="159"/>
      <c r="I763" s="159"/>
      <c r="J763" s="182"/>
      <c r="K763" s="182"/>
      <c r="L763" s="159"/>
      <c r="M763" s="159"/>
      <c r="N763" s="159"/>
      <c r="O763" s="159"/>
      <c r="P763" s="159"/>
      <c r="Q763" s="179"/>
      <c r="R763" s="159"/>
      <c r="S763" s="159"/>
      <c r="T763" s="159"/>
      <c r="U763" s="159"/>
      <c r="V763" s="159"/>
      <c r="W763" s="159"/>
      <c r="X763" s="159"/>
      <c r="Y763" s="159"/>
      <c r="Z763" s="159"/>
      <c r="AA763" s="159"/>
      <c r="AB763" s="159"/>
      <c r="AC763" s="159"/>
      <c r="AD763" s="159"/>
      <c r="AE763" s="159"/>
      <c r="AF763" s="159"/>
      <c r="AG763" s="159"/>
    </row>
    <row r="764" spans="1:33" ht="13.5">
      <c r="A764" s="177"/>
      <c r="B764" s="178"/>
      <c r="C764" s="179"/>
      <c r="D764" s="159"/>
      <c r="E764" s="159"/>
      <c r="F764" s="159"/>
      <c r="G764" s="179"/>
      <c r="H764" s="159"/>
      <c r="I764" s="159"/>
      <c r="J764" s="182"/>
      <c r="K764" s="182"/>
      <c r="L764" s="159"/>
      <c r="M764" s="159"/>
      <c r="N764" s="159"/>
      <c r="O764" s="159"/>
      <c r="P764" s="159"/>
      <c r="Q764" s="179"/>
      <c r="R764" s="159"/>
      <c r="S764" s="159"/>
      <c r="T764" s="159"/>
      <c r="U764" s="159"/>
      <c r="V764" s="159"/>
      <c r="W764" s="159"/>
      <c r="X764" s="159"/>
      <c r="Y764" s="159"/>
      <c r="Z764" s="159"/>
      <c r="AA764" s="159"/>
      <c r="AB764" s="159"/>
      <c r="AC764" s="159"/>
      <c r="AD764" s="159"/>
      <c r="AE764" s="159"/>
      <c r="AF764" s="159"/>
      <c r="AG764" s="159"/>
    </row>
    <row r="765" spans="1:33" ht="13.5">
      <c r="A765" s="177"/>
      <c r="B765" s="178"/>
      <c r="C765" s="179"/>
      <c r="D765" s="159"/>
      <c r="E765" s="159"/>
      <c r="F765" s="159"/>
      <c r="G765" s="179"/>
      <c r="H765" s="159"/>
      <c r="I765" s="159"/>
      <c r="J765" s="182"/>
      <c r="K765" s="182"/>
      <c r="L765" s="159"/>
      <c r="M765" s="159"/>
      <c r="N765" s="159"/>
      <c r="O765" s="159"/>
      <c r="P765" s="159"/>
      <c r="Q765" s="179"/>
      <c r="R765" s="159"/>
      <c r="S765" s="159"/>
      <c r="T765" s="159"/>
      <c r="U765" s="159"/>
      <c r="V765" s="159"/>
      <c r="W765" s="159"/>
      <c r="X765" s="159"/>
      <c r="Y765" s="159"/>
      <c r="Z765" s="159"/>
      <c r="AA765" s="159"/>
      <c r="AB765" s="159"/>
      <c r="AC765" s="159"/>
      <c r="AD765" s="159"/>
      <c r="AE765" s="159"/>
      <c r="AF765" s="159"/>
      <c r="AG765" s="159"/>
    </row>
    <row r="766" spans="1:33" ht="13.5">
      <c r="A766" s="177"/>
      <c r="B766" s="178"/>
      <c r="C766" s="179"/>
      <c r="D766" s="159"/>
      <c r="E766" s="159"/>
      <c r="F766" s="159"/>
      <c r="G766" s="179"/>
      <c r="H766" s="159"/>
      <c r="I766" s="159"/>
      <c r="J766" s="182"/>
      <c r="K766" s="182"/>
      <c r="L766" s="159"/>
      <c r="M766" s="159"/>
      <c r="N766" s="159"/>
      <c r="O766" s="159"/>
      <c r="P766" s="159"/>
      <c r="Q766" s="179"/>
      <c r="R766" s="159"/>
      <c r="S766" s="159"/>
      <c r="T766" s="159"/>
      <c r="U766" s="159"/>
      <c r="V766" s="159"/>
      <c r="W766" s="159"/>
      <c r="X766" s="159"/>
      <c r="Y766" s="159"/>
      <c r="Z766" s="159"/>
      <c r="AA766" s="159"/>
      <c r="AB766" s="159"/>
      <c r="AC766" s="159"/>
      <c r="AD766" s="159"/>
      <c r="AE766" s="159"/>
      <c r="AF766" s="159"/>
      <c r="AG766" s="159"/>
    </row>
    <row r="767" spans="1:33" ht="13.5">
      <c r="A767" s="177"/>
      <c r="B767" s="178"/>
      <c r="C767" s="179"/>
      <c r="D767" s="159"/>
      <c r="E767" s="159"/>
      <c r="F767" s="159"/>
      <c r="G767" s="179"/>
      <c r="H767" s="159"/>
      <c r="I767" s="159"/>
      <c r="J767" s="182"/>
      <c r="K767" s="182"/>
      <c r="L767" s="159"/>
      <c r="M767" s="159"/>
      <c r="N767" s="159"/>
      <c r="O767" s="159"/>
      <c r="P767" s="159"/>
      <c r="Q767" s="179"/>
      <c r="R767" s="159"/>
      <c r="S767" s="159"/>
      <c r="T767" s="159"/>
      <c r="U767" s="159"/>
      <c r="V767" s="159"/>
      <c r="W767" s="159"/>
      <c r="X767" s="159"/>
      <c r="Y767" s="159"/>
      <c r="Z767" s="159"/>
      <c r="AA767" s="159"/>
      <c r="AB767" s="159"/>
      <c r="AC767" s="159"/>
      <c r="AD767" s="159"/>
      <c r="AE767" s="159"/>
      <c r="AF767" s="159"/>
      <c r="AG767" s="159"/>
    </row>
    <row r="768" spans="1:33" ht="13.5">
      <c r="A768" s="177"/>
      <c r="B768" s="178"/>
      <c r="C768" s="179"/>
      <c r="D768" s="159"/>
      <c r="E768" s="159"/>
      <c r="F768" s="159"/>
      <c r="G768" s="179"/>
      <c r="H768" s="159"/>
      <c r="I768" s="159"/>
      <c r="J768" s="182"/>
      <c r="K768" s="182"/>
      <c r="L768" s="159"/>
      <c r="M768" s="159"/>
      <c r="N768" s="159"/>
      <c r="O768" s="159"/>
      <c r="P768" s="159"/>
      <c r="Q768" s="179"/>
      <c r="R768" s="159"/>
      <c r="S768" s="159"/>
      <c r="T768" s="159"/>
      <c r="U768" s="159"/>
      <c r="V768" s="159"/>
      <c r="W768" s="159"/>
      <c r="X768" s="159"/>
      <c r="Y768" s="159"/>
      <c r="Z768" s="159"/>
      <c r="AA768" s="159"/>
      <c r="AB768" s="159"/>
      <c r="AC768" s="159"/>
      <c r="AD768" s="159"/>
      <c r="AE768" s="159"/>
      <c r="AF768" s="159"/>
      <c r="AG768" s="159"/>
    </row>
    <row r="769" spans="1:33" ht="13.5">
      <c r="A769" s="177"/>
      <c r="B769" s="178"/>
      <c r="C769" s="179"/>
      <c r="D769" s="159"/>
      <c r="E769" s="159"/>
      <c r="F769" s="159"/>
      <c r="G769" s="179"/>
      <c r="H769" s="159"/>
      <c r="I769" s="159"/>
      <c r="J769" s="182"/>
      <c r="K769" s="182"/>
      <c r="L769" s="159"/>
      <c r="M769" s="159"/>
      <c r="N769" s="159"/>
      <c r="O769" s="159"/>
      <c r="P769" s="159"/>
      <c r="Q769" s="179"/>
      <c r="R769" s="159"/>
      <c r="S769" s="159"/>
      <c r="T769" s="159"/>
      <c r="U769" s="159"/>
      <c r="V769" s="159"/>
      <c r="W769" s="159"/>
      <c r="X769" s="159"/>
      <c r="Y769" s="159"/>
      <c r="Z769" s="159"/>
      <c r="AA769" s="159"/>
      <c r="AB769" s="159"/>
      <c r="AC769" s="159"/>
      <c r="AD769" s="159"/>
      <c r="AE769" s="159"/>
      <c r="AF769" s="159"/>
      <c r="AG769" s="159"/>
    </row>
    <row r="770" spans="1:33" ht="13.5">
      <c r="A770" s="177"/>
      <c r="B770" s="178"/>
      <c r="C770" s="179"/>
      <c r="D770" s="159"/>
      <c r="E770" s="159"/>
      <c r="F770" s="159"/>
      <c r="G770" s="179"/>
      <c r="H770" s="159"/>
      <c r="I770" s="159"/>
      <c r="J770" s="182"/>
      <c r="K770" s="182"/>
      <c r="L770" s="159"/>
      <c r="M770" s="159"/>
      <c r="N770" s="159"/>
      <c r="O770" s="159"/>
      <c r="P770" s="159"/>
      <c r="Q770" s="179"/>
      <c r="R770" s="159"/>
      <c r="S770" s="159"/>
      <c r="T770" s="159"/>
      <c r="U770" s="159"/>
      <c r="V770" s="159"/>
      <c r="W770" s="159"/>
      <c r="X770" s="159"/>
      <c r="Y770" s="159"/>
      <c r="Z770" s="159"/>
      <c r="AA770" s="159"/>
      <c r="AB770" s="159"/>
      <c r="AC770" s="159"/>
      <c r="AD770" s="159"/>
      <c r="AE770" s="159"/>
      <c r="AF770" s="159"/>
      <c r="AG770" s="159"/>
    </row>
    <row r="771" spans="1:33" ht="13.5">
      <c r="A771" s="177"/>
      <c r="B771" s="178"/>
      <c r="C771" s="179"/>
      <c r="D771" s="159"/>
      <c r="E771" s="159"/>
      <c r="F771" s="159"/>
      <c r="G771" s="179"/>
      <c r="H771" s="159"/>
      <c r="I771" s="159"/>
      <c r="J771" s="182"/>
      <c r="K771" s="182"/>
      <c r="L771" s="159"/>
      <c r="M771" s="159"/>
      <c r="N771" s="159"/>
      <c r="O771" s="159"/>
      <c r="P771" s="159"/>
      <c r="Q771" s="179"/>
      <c r="R771" s="159"/>
      <c r="S771" s="159"/>
      <c r="T771" s="159"/>
      <c r="U771" s="159"/>
      <c r="V771" s="159"/>
      <c r="W771" s="159"/>
      <c r="X771" s="159"/>
      <c r="Y771" s="159"/>
      <c r="Z771" s="159"/>
      <c r="AA771" s="159"/>
      <c r="AB771" s="159"/>
      <c r="AC771" s="159"/>
      <c r="AD771" s="159"/>
      <c r="AE771" s="159"/>
      <c r="AF771" s="159"/>
      <c r="AG771" s="159"/>
    </row>
    <row r="772" spans="1:33" ht="13.5">
      <c r="A772" s="177"/>
      <c r="B772" s="178"/>
      <c r="C772" s="179"/>
      <c r="D772" s="159"/>
      <c r="E772" s="159"/>
      <c r="F772" s="159"/>
      <c r="G772" s="179"/>
      <c r="H772" s="159"/>
      <c r="I772" s="159"/>
      <c r="J772" s="182"/>
      <c r="K772" s="182"/>
      <c r="L772" s="159"/>
      <c r="M772" s="159"/>
      <c r="N772" s="159"/>
      <c r="O772" s="159"/>
      <c r="P772" s="159"/>
      <c r="Q772" s="179"/>
      <c r="R772" s="159"/>
      <c r="S772" s="159"/>
      <c r="T772" s="159"/>
      <c r="U772" s="159"/>
      <c r="V772" s="159"/>
      <c r="W772" s="159"/>
      <c r="X772" s="159"/>
      <c r="Y772" s="159"/>
      <c r="Z772" s="159"/>
      <c r="AA772" s="159"/>
      <c r="AB772" s="159"/>
      <c r="AC772" s="159"/>
      <c r="AD772" s="159"/>
      <c r="AE772" s="159"/>
      <c r="AF772" s="159"/>
      <c r="AG772" s="159"/>
    </row>
    <row r="773" spans="1:33" ht="13.5">
      <c r="A773" s="177"/>
      <c r="B773" s="178"/>
      <c r="C773" s="179"/>
      <c r="D773" s="159"/>
      <c r="E773" s="159"/>
      <c r="F773" s="159"/>
      <c r="G773" s="179"/>
      <c r="H773" s="159"/>
      <c r="I773" s="159"/>
      <c r="J773" s="182"/>
      <c r="K773" s="182"/>
      <c r="L773" s="159"/>
      <c r="M773" s="159"/>
      <c r="N773" s="159"/>
      <c r="O773" s="159"/>
      <c r="P773" s="159"/>
      <c r="Q773" s="179"/>
      <c r="R773" s="159"/>
      <c r="S773" s="159"/>
      <c r="T773" s="159"/>
      <c r="U773" s="159"/>
      <c r="V773" s="159"/>
      <c r="W773" s="159"/>
      <c r="X773" s="159"/>
      <c r="Y773" s="159"/>
      <c r="Z773" s="159"/>
      <c r="AA773" s="159"/>
      <c r="AB773" s="159"/>
      <c r="AC773" s="159"/>
      <c r="AD773" s="159"/>
      <c r="AE773" s="159"/>
      <c r="AF773" s="159"/>
      <c r="AG773" s="159"/>
    </row>
    <row r="774" spans="1:33" ht="13.5">
      <c r="A774" s="177"/>
      <c r="B774" s="178"/>
      <c r="C774" s="179"/>
      <c r="D774" s="159"/>
      <c r="E774" s="159"/>
      <c r="F774" s="159"/>
      <c r="G774" s="179"/>
      <c r="H774" s="159"/>
      <c r="I774" s="159"/>
      <c r="J774" s="182"/>
      <c r="K774" s="182"/>
      <c r="L774" s="159"/>
      <c r="M774" s="159"/>
      <c r="N774" s="159"/>
      <c r="O774" s="159"/>
      <c r="P774" s="159"/>
      <c r="Q774" s="179"/>
      <c r="R774" s="159"/>
      <c r="S774" s="159"/>
      <c r="T774" s="159"/>
      <c r="U774" s="159"/>
      <c r="V774" s="159"/>
      <c r="W774" s="159"/>
      <c r="X774" s="159"/>
      <c r="Y774" s="159"/>
      <c r="Z774" s="159"/>
      <c r="AA774" s="159"/>
      <c r="AB774" s="159"/>
      <c r="AC774" s="159"/>
      <c r="AD774" s="159"/>
      <c r="AE774" s="159"/>
      <c r="AF774" s="159"/>
      <c r="AG774" s="159"/>
    </row>
    <row r="775" spans="1:33" ht="13.5">
      <c r="A775" s="177"/>
      <c r="B775" s="178"/>
      <c r="C775" s="179"/>
      <c r="D775" s="159"/>
      <c r="E775" s="159"/>
      <c r="F775" s="159"/>
      <c r="G775" s="179"/>
      <c r="H775" s="159"/>
      <c r="I775" s="159"/>
      <c r="J775" s="182"/>
      <c r="K775" s="182"/>
      <c r="L775" s="159"/>
      <c r="M775" s="159"/>
      <c r="N775" s="159"/>
      <c r="O775" s="159"/>
      <c r="P775" s="159"/>
      <c r="Q775" s="179"/>
      <c r="R775" s="159"/>
      <c r="S775" s="159"/>
      <c r="T775" s="159"/>
      <c r="U775" s="159"/>
      <c r="V775" s="159"/>
      <c r="W775" s="159"/>
      <c r="X775" s="159"/>
      <c r="Y775" s="159"/>
      <c r="Z775" s="159"/>
      <c r="AA775" s="159"/>
      <c r="AB775" s="159"/>
      <c r="AC775" s="159"/>
      <c r="AD775" s="159"/>
      <c r="AE775" s="159"/>
      <c r="AF775" s="159"/>
      <c r="AG775" s="159"/>
    </row>
    <row r="776" spans="1:33" ht="13.5">
      <c r="A776" s="177"/>
      <c r="B776" s="178"/>
      <c r="C776" s="179"/>
      <c r="D776" s="159"/>
      <c r="E776" s="159"/>
      <c r="F776" s="159"/>
      <c r="G776" s="179"/>
      <c r="H776" s="159"/>
      <c r="I776" s="159"/>
      <c r="J776" s="182"/>
      <c r="K776" s="182"/>
      <c r="L776" s="159"/>
      <c r="M776" s="159"/>
      <c r="N776" s="159"/>
      <c r="O776" s="159"/>
      <c r="P776" s="159"/>
      <c r="Q776" s="179"/>
      <c r="R776" s="159"/>
      <c r="S776" s="159"/>
      <c r="T776" s="159"/>
      <c r="U776" s="159"/>
      <c r="V776" s="159"/>
      <c r="W776" s="159"/>
      <c r="X776" s="159"/>
      <c r="Y776" s="159"/>
      <c r="Z776" s="159"/>
      <c r="AA776" s="159"/>
      <c r="AB776" s="159"/>
      <c r="AC776" s="159"/>
      <c r="AD776" s="159"/>
      <c r="AE776" s="159"/>
      <c r="AF776" s="159"/>
      <c r="AG776" s="159"/>
    </row>
    <row r="777" spans="1:33" ht="13.5">
      <c r="A777" s="177"/>
      <c r="B777" s="178"/>
      <c r="C777" s="179"/>
      <c r="D777" s="159"/>
      <c r="E777" s="159"/>
      <c r="F777" s="159"/>
      <c r="G777" s="179"/>
      <c r="H777" s="159"/>
      <c r="I777" s="159"/>
      <c r="J777" s="182"/>
      <c r="K777" s="182"/>
      <c r="L777" s="159"/>
      <c r="M777" s="159"/>
      <c r="N777" s="159"/>
      <c r="O777" s="159"/>
      <c r="P777" s="159"/>
      <c r="Q777" s="179"/>
      <c r="R777" s="159"/>
      <c r="S777" s="159"/>
      <c r="T777" s="159"/>
      <c r="U777" s="159"/>
      <c r="V777" s="159"/>
      <c r="W777" s="159"/>
      <c r="X777" s="159"/>
      <c r="Y777" s="159"/>
      <c r="Z777" s="159"/>
      <c r="AA777" s="159"/>
      <c r="AB777" s="159"/>
      <c r="AC777" s="159"/>
      <c r="AD777" s="159"/>
      <c r="AE777" s="159"/>
      <c r="AF777" s="159"/>
      <c r="AG777" s="159"/>
    </row>
    <row r="778" spans="1:33" ht="13.5">
      <c r="A778" s="177"/>
      <c r="B778" s="178"/>
      <c r="C778" s="179"/>
      <c r="D778" s="159"/>
      <c r="E778" s="159"/>
      <c r="F778" s="159"/>
      <c r="G778" s="179"/>
      <c r="H778" s="159"/>
      <c r="I778" s="159"/>
      <c r="J778" s="182"/>
      <c r="K778" s="182"/>
      <c r="L778" s="159"/>
      <c r="M778" s="159"/>
      <c r="N778" s="159"/>
      <c r="O778" s="159"/>
      <c r="P778" s="159"/>
      <c r="Q778" s="179"/>
      <c r="R778" s="159"/>
      <c r="S778" s="159"/>
      <c r="T778" s="159"/>
      <c r="U778" s="159"/>
      <c r="V778" s="159"/>
      <c r="W778" s="159"/>
      <c r="X778" s="159"/>
      <c r="Y778" s="159"/>
      <c r="Z778" s="159"/>
      <c r="AA778" s="159"/>
      <c r="AB778" s="159"/>
      <c r="AC778" s="159"/>
      <c r="AD778" s="159"/>
      <c r="AE778" s="159"/>
      <c r="AF778" s="159"/>
      <c r="AG778" s="159"/>
    </row>
    <row r="779" spans="1:33" ht="13.5">
      <c r="A779" s="177"/>
      <c r="B779" s="178"/>
      <c r="C779" s="179"/>
      <c r="D779" s="159"/>
      <c r="E779" s="159"/>
      <c r="F779" s="159"/>
      <c r="G779" s="179"/>
      <c r="H779" s="159"/>
      <c r="I779" s="159"/>
      <c r="J779" s="182"/>
      <c r="K779" s="182"/>
      <c r="L779" s="159"/>
      <c r="M779" s="159"/>
      <c r="N779" s="159"/>
      <c r="O779" s="159"/>
      <c r="P779" s="159"/>
      <c r="Q779" s="179"/>
      <c r="R779" s="159"/>
      <c r="S779" s="159"/>
      <c r="T779" s="159"/>
      <c r="U779" s="159"/>
      <c r="V779" s="159"/>
      <c r="W779" s="159"/>
      <c r="X779" s="159"/>
      <c r="Y779" s="159"/>
      <c r="Z779" s="159"/>
      <c r="AA779" s="159"/>
      <c r="AB779" s="159"/>
      <c r="AC779" s="159"/>
      <c r="AD779" s="159"/>
      <c r="AE779" s="159"/>
      <c r="AF779" s="159"/>
      <c r="AG779" s="159"/>
    </row>
    <row r="780" spans="1:33" ht="13.5">
      <c r="A780" s="177"/>
      <c r="B780" s="178"/>
      <c r="C780" s="179"/>
      <c r="D780" s="159"/>
      <c r="E780" s="159"/>
      <c r="F780" s="159"/>
      <c r="G780" s="179"/>
      <c r="H780" s="159"/>
      <c r="I780" s="159"/>
      <c r="J780" s="182"/>
      <c r="K780" s="182"/>
      <c r="L780" s="159"/>
      <c r="M780" s="159"/>
      <c r="N780" s="159"/>
      <c r="O780" s="159"/>
      <c r="P780" s="159"/>
      <c r="Q780" s="179"/>
      <c r="R780" s="159"/>
      <c r="S780" s="159"/>
      <c r="T780" s="159"/>
      <c r="U780" s="159"/>
      <c r="V780" s="159"/>
      <c r="W780" s="159"/>
      <c r="X780" s="159"/>
      <c r="Y780" s="159"/>
      <c r="Z780" s="159"/>
      <c r="AA780" s="159"/>
      <c r="AB780" s="159"/>
      <c r="AC780" s="159"/>
      <c r="AD780" s="159"/>
      <c r="AE780" s="159"/>
      <c r="AF780" s="159"/>
      <c r="AG780" s="159"/>
    </row>
    <row r="781" spans="1:33" ht="13.5">
      <c r="A781" s="177"/>
      <c r="B781" s="178"/>
      <c r="C781" s="179"/>
      <c r="D781" s="159"/>
      <c r="E781" s="159"/>
      <c r="F781" s="159"/>
      <c r="G781" s="179"/>
      <c r="H781" s="159"/>
      <c r="I781" s="159"/>
      <c r="J781" s="182"/>
      <c r="K781" s="182"/>
      <c r="L781" s="159"/>
      <c r="M781" s="159"/>
      <c r="N781" s="159"/>
      <c r="O781" s="159"/>
      <c r="P781" s="159"/>
      <c r="Q781" s="179"/>
      <c r="R781" s="159"/>
      <c r="S781" s="159"/>
      <c r="T781" s="159"/>
      <c r="U781" s="159"/>
      <c r="V781" s="159"/>
      <c r="W781" s="159"/>
      <c r="X781" s="159"/>
      <c r="Y781" s="159"/>
      <c r="Z781" s="159"/>
      <c r="AA781" s="159"/>
      <c r="AB781" s="159"/>
      <c r="AC781" s="159"/>
      <c r="AD781" s="159"/>
      <c r="AE781" s="159"/>
      <c r="AF781" s="159"/>
      <c r="AG781" s="159"/>
    </row>
    <row r="782" spans="1:33" ht="13.5">
      <c r="A782" s="177"/>
      <c r="B782" s="178"/>
      <c r="C782" s="179"/>
      <c r="D782" s="159"/>
      <c r="E782" s="159"/>
      <c r="F782" s="159"/>
      <c r="G782" s="179"/>
      <c r="H782" s="159"/>
      <c r="I782" s="159"/>
      <c r="J782" s="182"/>
      <c r="K782" s="182"/>
      <c r="L782" s="159"/>
      <c r="M782" s="159"/>
      <c r="N782" s="159"/>
      <c r="O782" s="159"/>
      <c r="P782" s="159"/>
      <c r="Q782" s="179"/>
      <c r="R782" s="159"/>
      <c r="S782" s="159"/>
      <c r="T782" s="159"/>
      <c r="U782" s="159"/>
      <c r="V782" s="159"/>
      <c r="W782" s="159"/>
      <c r="X782" s="159"/>
      <c r="Y782" s="159"/>
      <c r="Z782" s="159"/>
      <c r="AA782" s="159"/>
      <c r="AB782" s="159"/>
      <c r="AC782" s="159"/>
      <c r="AD782" s="159"/>
      <c r="AE782" s="159"/>
      <c r="AF782" s="159"/>
      <c r="AG782" s="159"/>
    </row>
    <row r="783" spans="1:33" ht="13.5">
      <c r="A783" s="177"/>
      <c r="B783" s="178"/>
      <c r="C783" s="179"/>
      <c r="D783" s="159"/>
      <c r="E783" s="159"/>
      <c r="F783" s="159"/>
      <c r="G783" s="179"/>
      <c r="H783" s="159"/>
      <c r="I783" s="159"/>
      <c r="J783" s="182"/>
      <c r="K783" s="182"/>
      <c r="L783" s="159"/>
      <c r="M783" s="159"/>
      <c r="N783" s="159"/>
      <c r="O783" s="159"/>
      <c r="P783" s="159"/>
      <c r="Q783" s="179"/>
      <c r="R783" s="159"/>
      <c r="S783" s="159"/>
      <c r="T783" s="159"/>
      <c r="U783" s="159"/>
      <c r="V783" s="159"/>
      <c r="W783" s="159"/>
      <c r="X783" s="159"/>
      <c r="Y783" s="159"/>
      <c r="Z783" s="159"/>
      <c r="AA783" s="159"/>
      <c r="AB783" s="159"/>
      <c r="AC783" s="159"/>
      <c r="AD783" s="159"/>
      <c r="AE783" s="159"/>
      <c r="AF783" s="159"/>
      <c r="AG783" s="159"/>
    </row>
    <row r="784" spans="1:33" ht="13.5">
      <c r="A784" s="177"/>
      <c r="B784" s="178"/>
      <c r="C784" s="179"/>
      <c r="D784" s="159"/>
      <c r="E784" s="159"/>
      <c r="F784" s="159"/>
      <c r="G784" s="179"/>
      <c r="H784" s="159"/>
      <c r="I784" s="159"/>
      <c r="J784" s="182"/>
      <c r="K784" s="182"/>
      <c r="L784" s="159"/>
      <c r="M784" s="159"/>
      <c r="N784" s="159"/>
      <c r="O784" s="159"/>
      <c r="P784" s="159"/>
      <c r="Q784" s="179"/>
      <c r="R784" s="159"/>
      <c r="S784" s="159"/>
      <c r="T784" s="159"/>
      <c r="U784" s="159"/>
      <c r="V784" s="159"/>
      <c r="W784" s="159"/>
      <c r="X784" s="159"/>
      <c r="Y784" s="159"/>
      <c r="Z784" s="159"/>
      <c r="AA784" s="159"/>
      <c r="AB784" s="159"/>
      <c r="AC784" s="159"/>
      <c r="AD784" s="159"/>
      <c r="AE784" s="159"/>
      <c r="AF784" s="159"/>
      <c r="AG784" s="159"/>
    </row>
    <row r="785" spans="1:33" ht="13.5">
      <c r="A785" s="177"/>
      <c r="B785" s="178"/>
      <c r="C785" s="179"/>
      <c r="D785" s="159"/>
      <c r="E785" s="159"/>
      <c r="F785" s="159"/>
      <c r="G785" s="179"/>
      <c r="H785" s="159"/>
      <c r="I785" s="159"/>
      <c r="J785" s="182"/>
      <c r="K785" s="182"/>
      <c r="L785" s="159"/>
      <c r="M785" s="159"/>
      <c r="N785" s="159"/>
      <c r="O785" s="159"/>
      <c r="P785" s="159"/>
      <c r="Q785" s="179"/>
      <c r="R785" s="159"/>
      <c r="S785" s="159"/>
      <c r="T785" s="159"/>
      <c r="U785" s="159"/>
      <c r="V785" s="159"/>
      <c r="W785" s="159"/>
      <c r="X785" s="159"/>
      <c r="Y785" s="159"/>
      <c r="Z785" s="159"/>
      <c r="AA785" s="159"/>
      <c r="AB785" s="159"/>
      <c r="AC785" s="159"/>
      <c r="AD785" s="159"/>
      <c r="AE785" s="159"/>
      <c r="AF785" s="159"/>
      <c r="AG785" s="159"/>
    </row>
    <row r="786" spans="1:33" ht="13.5">
      <c r="A786" s="177"/>
      <c r="B786" s="178"/>
      <c r="C786" s="179"/>
      <c r="D786" s="159"/>
      <c r="E786" s="159"/>
      <c r="F786" s="159"/>
      <c r="G786" s="179"/>
      <c r="H786" s="159"/>
      <c r="I786" s="159"/>
      <c r="J786" s="182"/>
      <c r="K786" s="182"/>
      <c r="L786" s="159"/>
      <c r="M786" s="159"/>
      <c r="N786" s="159"/>
      <c r="O786" s="159"/>
      <c r="P786" s="159"/>
      <c r="Q786" s="179"/>
      <c r="R786" s="159"/>
      <c r="S786" s="159"/>
      <c r="T786" s="159"/>
      <c r="U786" s="159"/>
      <c r="V786" s="159"/>
      <c r="W786" s="159"/>
      <c r="X786" s="159"/>
      <c r="Y786" s="159"/>
      <c r="Z786" s="159"/>
      <c r="AA786" s="159"/>
      <c r="AB786" s="159"/>
      <c r="AC786" s="159"/>
      <c r="AD786" s="159"/>
      <c r="AE786" s="159"/>
      <c r="AF786" s="159"/>
      <c r="AG786" s="159"/>
    </row>
    <row r="787" spans="1:33" ht="13.5">
      <c r="A787" s="177"/>
      <c r="B787" s="178"/>
      <c r="C787" s="179"/>
      <c r="D787" s="159"/>
      <c r="E787" s="159"/>
      <c r="F787" s="159"/>
      <c r="G787" s="179"/>
      <c r="H787" s="159"/>
      <c r="I787" s="159"/>
      <c r="J787" s="182"/>
      <c r="K787" s="182"/>
      <c r="L787" s="159"/>
      <c r="M787" s="159"/>
      <c r="N787" s="159"/>
      <c r="O787" s="159"/>
      <c r="P787" s="159"/>
      <c r="Q787" s="179"/>
      <c r="R787" s="159"/>
      <c r="S787" s="159"/>
      <c r="T787" s="159"/>
      <c r="U787" s="159"/>
      <c r="V787" s="159"/>
      <c r="W787" s="159"/>
      <c r="X787" s="159"/>
      <c r="Y787" s="159"/>
      <c r="Z787" s="159"/>
      <c r="AA787" s="159"/>
      <c r="AB787" s="159"/>
      <c r="AC787" s="159"/>
      <c r="AD787" s="159"/>
      <c r="AE787" s="159"/>
      <c r="AF787" s="159"/>
      <c r="AG787" s="159"/>
    </row>
    <row r="788" spans="1:33" ht="13.5">
      <c r="A788" s="177"/>
      <c r="B788" s="178"/>
      <c r="C788" s="179"/>
      <c r="D788" s="159"/>
      <c r="E788" s="159"/>
      <c r="F788" s="159"/>
      <c r="G788" s="179"/>
      <c r="H788" s="159"/>
      <c r="I788" s="159"/>
      <c r="J788" s="182"/>
      <c r="K788" s="182"/>
      <c r="L788" s="159"/>
      <c r="M788" s="159"/>
      <c r="N788" s="159"/>
      <c r="O788" s="159"/>
      <c r="P788" s="159"/>
      <c r="Q788" s="179"/>
      <c r="R788" s="159"/>
      <c r="S788" s="159"/>
      <c r="T788" s="159"/>
      <c r="U788" s="159"/>
      <c r="V788" s="159"/>
      <c r="W788" s="159"/>
      <c r="X788" s="159"/>
      <c r="Y788" s="159"/>
      <c r="Z788" s="159"/>
      <c r="AA788" s="159"/>
      <c r="AB788" s="159"/>
      <c r="AC788" s="159"/>
      <c r="AD788" s="159"/>
      <c r="AE788" s="159"/>
      <c r="AF788" s="159"/>
      <c r="AG788" s="159"/>
    </row>
    <row r="789" spans="1:33" ht="13.5">
      <c r="A789" s="177"/>
      <c r="B789" s="178"/>
      <c r="C789" s="179"/>
      <c r="D789" s="159"/>
      <c r="E789" s="159"/>
      <c r="F789" s="159"/>
      <c r="G789" s="179"/>
      <c r="H789" s="159"/>
      <c r="I789" s="159"/>
      <c r="J789" s="182"/>
      <c r="K789" s="182"/>
      <c r="L789" s="159"/>
      <c r="M789" s="159"/>
      <c r="N789" s="159"/>
      <c r="O789" s="159"/>
      <c r="P789" s="159"/>
      <c r="Q789" s="179"/>
      <c r="R789" s="159"/>
      <c r="S789" s="159"/>
      <c r="T789" s="159"/>
      <c r="U789" s="159"/>
      <c r="V789" s="159"/>
      <c r="W789" s="159"/>
      <c r="X789" s="159"/>
      <c r="Y789" s="159"/>
      <c r="Z789" s="159"/>
      <c r="AA789" s="159"/>
      <c r="AB789" s="159"/>
      <c r="AC789" s="159"/>
      <c r="AD789" s="159"/>
      <c r="AE789" s="159"/>
      <c r="AF789" s="159"/>
      <c r="AG789" s="159"/>
    </row>
    <row r="790" spans="1:33" ht="13.5">
      <c r="A790" s="177"/>
      <c r="B790" s="178"/>
      <c r="C790" s="179"/>
      <c r="D790" s="159"/>
      <c r="E790" s="159"/>
      <c r="F790" s="159"/>
      <c r="G790" s="179"/>
      <c r="H790" s="159"/>
      <c r="I790" s="159"/>
      <c r="J790" s="182"/>
      <c r="K790" s="182"/>
      <c r="L790" s="159"/>
      <c r="M790" s="159"/>
      <c r="N790" s="159"/>
      <c r="O790" s="159"/>
      <c r="P790" s="159"/>
      <c r="Q790" s="179"/>
      <c r="R790" s="159"/>
      <c r="S790" s="159"/>
      <c r="T790" s="159"/>
      <c r="U790" s="159"/>
      <c r="V790" s="159"/>
      <c r="W790" s="159"/>
      <c r="X790" s="159"/>
      <c r="Y790" s="159"/>
      <c r="Z790" s="159"/>
      <c r="AA790" s="159"/>
      <c r="AB790" s="159"/>
      <c r="AC790" s="159"/>
      <c r="AD790" s="159"/>
      <c r="AE790" s="159"/>
      <c r="AF790" s="159"/>
      <c r="AG790" s="159"/>
    </row>
    <row r="791" spans="1:33" ht="13.5">
      <c r="A791" s="177"/>
      <c r="B791" s="178"/>
      <c r="C791" s="179"/>
      <c r="D791" s="159"/>
      <c r="E791" s="159"/>
      <c r="F791" s="159"/>
      <c r="G791" s="179"/>
      <c r="H791" s="159"/>
      <c r="I791" s="159"/>
      <c r="J791" s="182"/>
      <c r="K791" s="182"/>
      <c r="L791" s="159"/>
      <c r="M791" s="159"/>
      <c r="N791" s="159"/>
      <c r="O791" s="159"/>
      <c r="P791" s="159"/>
      <c r="Q791" s="179"/>
      <c r="R791" s="159"/>
      <c r="S791" s="159"/>
      <c r="T791" s="159"/>
      <c r="U791" s="159"/>
      <c r="V791" s="159"/>
      <c r="W791" s="159"/>
      <c r="X791" s="159"/>
      <c r="Y791" s="159"/>
      <c r="Z791" s="159"/>
      <c r="AA791" s="159"/>
      <c r="AB791" s="159"/>
      <c r="AC791" s="159"/>
      <c r="AD791" s="159"/>
      <c r="AE791" s="159"/>
      <c r="AF791" s="159"/>
      <c r="AG791" s="159"/>
    </row>
    <row r="792" spans="1:33" ht="13.5">
      <c r="A792" s="177"/>
      <c r="B792" s="178"/>
      <c r="C792" s="179"/>
      <c r="D792" s="159"/>
      <c r="E792" s="159"/>
      <c r="F792" s="159"/>
      <c r="G792" s="179"/>
      <c r="H792" s="159"/>
      <c r="I792" s="159"/>
      <c r="J792" s="182"/>
      <c r="K792" s="182"/>
      <c r="L792" s="159"/>
      <c r="M792" s="159"/>
      <c r="N792" s="159"/>
      <c r="O792" s="159"/>
      <c r="P792" s="159"/>
      <c r="Q792" s="179"/>
      <c r="R792" s="159"/>
      <c r="S792" s="159"/>
      <c r="T792" s="159"/>
      <c r="U792" s="159"/>
      <c r="V792" s="159"/>
      <c r="W792" s="159"/>
      <c r="X792" s="159"/>
      <c r="Y792" s="159"/>
      <c r="Z792" s="159"/>
      <c r="AA792" s="159"/>
      <c r="AB792" s="159"/>
      <c r="AC792" s="159"/>
      <c r="AD792" s="159"/>
      <c r="AE792" s="159"/>
      <c r="AF792" s="159"/>
      <c r="AG792" s="159"/>
    </row>
    <row r="793" spans="1:33" ht="13.5">
      <c r="A793" s="177"/>
      <c r="B793" s="178"/>
      <c r="C793" s="179"/>
      <c r="D793" s="159"/>
      <c r="E793" s="159"/>
      <c r="F793" s="159"/>
      <c r="G793" s="179"/>
      <c r="H793" s="159"/>
      <c r="I793" s="159"/>
      <c r="J793" s="182"/>
      <c r="K793" s="182"/>
      <c r="L793" s="159"/>
      <c r="M793" s="159"/>
      <c r="N793" s="159"/>
      <c r="O793" s="159"/>
      <c r="P793" s="159"/>
      <c r="Q793" s="179"/>
      <c r="R793" s="159"/>
      <c r="S793" s="159"/>
      <c r="T793" s="159"/>
      <c r="U793" s="159"/>
      <c r="V793" s="159"/>
      <c r="W793" s="159"/>
      <c r="X793" s="159"/>
      <c r="Y793" s="159"/>
      <c r="Z793" s="159"/>
      <c r="AA793" s="159"/>
      <c r="AB793" s="159"/>
      <c r="AC793" s="159"/>
      <c r="AD793" s="159"/>
      <c r="AE793" s="159"/>
      <c r="AF793" s="159"/>
      <c r="AG793" s="159"/>
    </row>
    <row r="794" spans="1:33" ht="13.5">
      <c r="A794" s="177"/>
      <c r="B794" s="178"/>
      <c r="C794" s="179"/>
      <c r="D794" s="159"/>
      <c r="E794" s="159"/>
      <c r="F794" s="159"/>
      <c r="G794" s="179"/>
      <c r="H794" s="159"/>
      <c r="I794" s="159"/>
      <c r="J794" s="182"/>
      <c r="K794" s="182"/>
      <c r="L794" s="159"/>
      <c r="M794" s="159"/>
      <c r="N794" s="159"/>
      <c r="O794" s="159"/>
      <c r="P794" s="159"/>
      <c r="Q794" s="179"/>
      <c r="R794" s="159"/>
      <c r="S794" s="159"/>
      <c r="T794" s="159"/>
      <c r="U794" s="159"/>
      <c r="V794" s="159"/>
      <c r="W794" s="159"/>
      <c r="X794" s="159"/>
      <c r="Y794" s="159"/>
      <c r="Z794" s="159"/>
      <c r="AA794" s="159"/>
      <c r="AB794" s="159"/>
      <c r="AC794" s="159"/>
      <c r="AD794" s="159"/>
      <c r="AE794" s="159"/>
      <c r="AF794" s="159"/>
      <c r="AG794" s="159"/>
    </row>
    <row r="795" spans="1:33" ht="13.5">
      <c r="A795" s="177"/>
      <c r="B795" s="178"/>
      <c r="C795" s="179"/>
      <c r="D795" s="159"/>
      <c r="E795" s="159"/>
      <c r="F795" s="159"/>
      <c r="G795" s="179"/>
      <c r="H795" s="159"/>
      <c r="I795" s="159"/>
      <c r="J795" s="182"/>
      <c r="K795" s="182"/>
      <c r="L795" s="159"/>
      <c r="M795" s="159"/>
      <c r="N795" s="159"/>
      <c r="O795" s="159"/>
      <c r="P795" s="159"/>
      <c r="Q795" s="179"/>
      <c r="R795" s="159"/>
      <c r="S795" s="159"/>
      <c r="T795" s="159"/>
      <c r="U795" s="159"/>
      <c r="V795" s="159"/>
      <c r="W795" s="159"/>
      <c r="X795" s="159"/>
      <c r="Y795" s="159"/>
      <c r="Z795" s="159"/>
      <c r="AA795" s="159"/>
      <c r="AB795" s="159"/>
      <c r="AC795" s="159"/>
      <c r="AD795" s="159"/>
      <c r="AE795" s="159"/>
      <c r="AF795" s="159"/>
      <c r="AG795" s="159"/>
    </row>
    <row r="796" spans="1:33" ht="13.5">
      <c r="A796" s="177"/>
      <c r="B796" s="178"/>
      <c r="C796" s="179"/>
      <c r="D796" s="159"/>
      <c r="E796" s="159"/>
      <c r="F796" s="159"/>
      <c r="G796" s="179"/>
      <c r="H796" s="159"/>
      <c r="I796" s="159"/>
      <c r="J796" s="182"/>
      <c r="K796" s="182"/>
      <c r="L796" s="159"/>
      <c r="M796" s="159"/>
      <c r="N796" s="159"/>
      <c r="O796" s="159"/>
      <c r="P796" s="159"/>
      <c r="Q796" s="179"/>
      <c r="R796" s="159"/>
      <c r="S796" s="159"/>
      <c r="T796" s="159"/>
      <c r="U796" s="159"/>
      <c r="V796" s="159"/>
      <c r="W796" s="159"/>
      <c r="X796" s="159"/>
      <c r="Y796" s="159"/>
      <c r="Z796" s="159"/>
      <c r="AA796" s="159"/>
      <c r="AB796" s="159"/>
      <c r="AC796" s="159"/>
      <c r="AD796" s="159"/>
      <c r="AE796" s="159"/>
      <c r="AF796" s="159"/>
      <c r="AG796" s="159"/>
    </row>
    <row r="797" spans="1:33" ht="13.5">
      <c r="A797" s="177"/>
      <c r="B797" s="178"/>
      <c r="C797" s="179"/>
      <c r="D797" s="159"/>
      <c r="E797" s="159"/>
      <c r="F797" s="159"/>
      <c r="G797" s="179"/>
      <c r="H797" s="159"/>
      <c r="I797" s="159"/>
      <c r="J797" s="182"/>
      <c r="K797" s="182"/>
      <c r="L797" s="159"/>
      <c r="M797" s="159"/>
      <c r="N797" s="159"/>
      <c r="O797" s="159"/>
      <c r="P797" s="159"/>
      <c r="Q797" s="179"/>
      <c r="R797" s="159"/>
      <c r="S797" s="159"/>
      <c r="T797" s="159"/>
      <c r="U797" s="159"/>
      <c r="V797" s="159"/>
      <c r="W797" s="159"/>
      <c r="X797" s="159"/>
      <c r="Y797" s="159"/>
      <c r="Z797" s="159"/>
      <c r="AA797" s="159"/>
      <c r="AB797" s="159"/>
      <c r="AC797" s="159"/>
      <c r="AD797" s="159"/>
      <c r="AE797" s="159"/>
      <c r="AF797" s="159"/>
      <c r="AG797" s="159"/>
    </row>
    <row r="798" spans="1:33" ht="13.5">
      <c r="A798" s="177"/>
      <c r="B798" s="178"/>
      <c r="C798" s="179"/>
      <c r="D798" s="159"/>
      <c r="E798" s="159"/>
      <c r="F798" s="159"/>
      <c r="G798" s="179"/>
      <c r="H798" s="159"/>
      <c r="I798" s="159"/>
      <c r="J798" s="182"/>
      <c r="K798" s="182"/>
      <c r="L798" s="159"/>
      <c r="M798" s="159"/>
      <c r="N798" s="159"/>
      <c r="O798" s="159"/>
      <c r="P798" s="159"/>
      <c r="Q798" s="179"/>
      <c r="R798" s="159"/>
      <c r="S798" s="159"/>
      <c r="T798" s="159"/>
      <c r="U798" s="159"/>
      <c r="V798" s="159"/>
      <c r="W798" s="159"/>
      <c r="X798" s="159"/>
      <c r="Y798" s="159"/>
      <c r="Z798" s="159"/>
      <c r="AA798" s="159"/>
      <c r="AB798" s="159"/>
      <c r="AC798" s="159"/>
      <c r="AD798" s="159"/>
      <c r="AE798" s="159"/>
      <c r="AF798" s="159"/>
      <c r="AG798" s="159"/>
    </row>
    <row r="799" spans="1:33" ht="13.5">
      <c r="A799" s="177"/>
      <c r="B799" s="178"/>
      <c r="C799" s="179"/>
      <c r="D799" s="159"/>
      <c r="E799" s="159"/>
      <c r="F799" s="159"/>
      <c r="G799" s="179"/>
      <c r="H799" s="159"/>
      <c r="I799" s="159"/>
      <c r="J799" s="182"/>
      <c r="K799" s="182"/>
      <c r="L799" s="159"/>
      <c r="M799" s="159"/>
      <c r="N799" s="159"/>
      <c r="O799" s="159"/>
      <c r="P799" s="159"/>
      <c r="Q799" s="179"/>
      <c r="R799" s="159"/>
      <c r="S799" s="159"/>
      <c r="T799" s="159"/>
      <c r="U799" s="159"/>
      <c r="V799" s="159"/>
      <c r="W799" s="159"/>
      <c r="X799" s="159"/>
      <c r="Y799" s="159"/>
      <c r="Z799" s="159"/>
      <c r="AA799" s="159"/>
      <c r="AB799" s="159"/>
      <c r="AC799" s="159"/>
      <c r="AD799" s="159"/>
      <c r="AE799" s="159"/>
      <c r="AF799" s="159"/>
      <c r="AG799" s="159"/>
    </row>
    <row r="800" spans="1:33" ht="13.5">
      <c r="A800" s="177"/>
      <c r="B800" s="178"/>
      <c r="C800" s="179"/>
      <c r="D800" s="159"/>
      <c r="E800" s="159"/>
      <c r="F800" s="159"/>
      <c r="G800" s="179"/>
      <c r="H800" s="159"/>
      <c r="I800" s="159"/>
      <c r="J800" s="182"/>
      <c r="K800" s="182"/>
      <c r="L800" s="159"/>
      <c r="M800" s="159"/>
      <c r="N800" s="159"/>
      <c r="O800" s="159"/>
      <c r="P800" s="159"/>
      <c r="Q800" s="179"/>
      <c r="R800" s="159"/>
      <c r="S800" s="159"/>
      <c r="T800" s="159"/>
      <c r="U800" s="159"/>
      <c r="V800" s="159"/>
      <c r="W800" s="159"/>
      <c r="X800" s="159"/>
      <c r="Y800" s="159"/>
      <c r="Z800" s="159"/>
      <c r="AA800" s="159"/>
      <c r="AB800" s="159"/>
      <c r="AC800" s="159"/>
      <c r="AD800" s="159"/>
      <c r="AE800" s="159"/>
      <c r="AF800" s="159"/>
      <c r="AG800" s="159"/>
    </row>
    <row r="801" spans="1:33" ht="13.5">
      <c r="A801" s="177"/>
      <c r="B801" s="178"/>
      <c r="C801" s="179"/>
      <c r="D801" s="159"/>
      <c r="E801" s="159"/>
      <c r="F801" s="159"/>
      <c r="G801" s="179"/>
      <c r="H801" s="159"/>
      <c r="I801" s="159"/>
      <c r="J801" s="182"/>
      <c r="K801" s="182"/>
      <c r="L801" s="159"/>
      <c r="M801" s="159"/>
      <c r="N801" s="159"/>
      <c r="O801" s="159"/>
      <c r="P801" s="159"/>
      <c r="Q801" s="179"/>
      <c r="R801" s="159"/>
      <c r="S801" s="159"/>
      <c r="T801" s="159"/>
      <c r="U801" s="159"/>
      <c r="V801" s="159"/>
      <c r="W801" s="159"/>
      <c r="X801" s="159"/>
      <c r="Y801" s="159"/>
      <c r="Z801" s="159"/>
      <c r="AA801" s="159"/>
      <c r="AB801" s="159"/>
      <c r="AC801" s="159"/>
      <c r="AD801" s="159"/>
      <c r="AE801" s="159"/>
      <c r="AF801" s="159"/>
      <c r="AG801" s="159"/>
    </row>
    <row r="802" spans="1:33" ht="13.5">
      <c r="A802" s="177"/>
      <c r="B802" s="178"/>
      <c r="C802" s="179"/>
      <c r="D802" s="159"/>
      <c r="E802" s="159"/>
      <c r="F802" s="159"/>
      <c r="G802" s="179"/>
      <c r="H802" s="159"/>
      <c r="I802" s="159"/>
      <c r="J802" s="182"/>
      <c r="K802" s="182"/>
      <c r="L802" s="159"/>
      <c r="M802" s="159"/>
      <c r="N802" s="159"/>
      <c r="O802" s="159"/>
      <c r="P802" s="159"/>
      <c r="Q802" s="179"/>
      <c r="R802" s="159"/>
      <c r="S802" s="159"/>
      <c r="T802" s="159"/>
      <c r="U802" s="159"/>
      <c r="V802" s="159"/>
      <c r="W802" s="159"/>
      <c r="X802" s="159"/>
      <c r="Y802" s="159"/>
      <c r="Z802" s="159"/>
      <c r="AA802" s="159"/>
      <c r="AB802" s="159"/>
      <c r="AC802" s="159"/>
      <c r="AD802" s="159"/>
      <c r="AE802" s="159"/>
      <c r="AF802" s="159"/>
      <c r="AG802" s="159"/>
    </row>
    <row r="803" spans="1:33" ht="13.5">
      <c r="A803" s="177"/>
      <c r="B803" s="178"/>
      <c r="C803" s="179"/>
      <c r="D803" s="159"/>
      <c r="E803" s="159"/>
      <c r="F803" s="159"/>
      <c r="G803" s="179"/>
      <c r="H803" s="159"/>
      <c r="I803" s="159"/>
      <c r="J803" s="182"/>
      <c r="K803" s="182"/>
      <c r="L803" s="159"/>
      <c r="M803" s="159"/>
      <c r="N803" s="159"/>
      <c r="O803" s="159"/>
      <c r="P803" s="159"/>
      <c r="Q803" s="179"/>
      <c r="R803" s="159"/>
      <c r="S803" s="159"/>
      <c r="T803" s="159"/>
      <c r="U803" s="159"/>
      <c r="V803" s="159"/>
      <c r="W803" s="159"/>
      <c r="X803" s="159"/>
      <c r="Y803" s="159"/>
      <c r="Z803" s="159"/>
      <c r="AA803" s="159"/>
      <c r="AB803" s="159"/>
      <c r="AC803" s="159"/>
      <c r="AD803" s="159"/>
      <c r="AE803" s="159"/>
      <c r="AF803" s="159"/>
      <c r="AG803" s="159"/>
    </row>
    <row r="804" spans="1:33" ht="13.5">
      <c r="A804" s="177"/>
      <c r="B804" s="178"/>
      <c r="C804" s="179"/>
      <c r="D804" s="159"/>
      <c r="E804" s="159"/>
      <c r="F804" s="159"/>
      <c r="G804" s="179"/>
      <c r="H804" s="159"/>
      <c r="I804" s="159"/>
      <c r="J804" s="182"/>
      <c r="K804" s="182"/>
      <c r="L804" s="159"/>
      <c r="M804" s="159"/>
      <c r="N804" s="159"/>
      <c r="O804" s="159"/>
      <c r="P804" s="159"/>
      <c r="Q804" s="179"/>
      <c r="R804" s="159"/>
      <c r="S804" s="159"/>
      <c r="T804" s="159"/>
      <c r="U804" s="159"/>
      <c r="V804" s="159"/>
      <c r="W804" s="159"/>
      <c r="X804" s="159"/>
      <c r="Y804" s="159"/>
      <c r="Z804" s="159"/>
      <c r="AA804" s="159"/>
      <c r="AB804" s="159"/>
      <c r="AC804" s="159"/>
      <c r="AD804" s="159"/>
      <c r="AE804" s="159"/>
      <c r="AF804" s="159"/>
      <c r="AG804" s="159"/>
    </row>
    <row r="805" spans="1:33" ht="13.5">
      <c r="A805" s="177"/>
      <c r="B805" s="178"/>
      <c r="C805" s="179"/>
      <c r="D805" s="159"/>
      <c r="E805" s="159"/>
      <c r="F805" s="159"/>
      <c r="G805" s="179"/>
      <c r="H805" s="159"/>
      <c r="I805" s="159"/>
      <c r="J805" s="182"/>
      <c r="K805" s="182"/>
      <c r="L805" s="159"/>
      <c r="M805" s="159"/>
      <c r="N805" s="159"/>
      <c r="O805" s="159"/>
      <c r="P805" s="159"/>
      <c r="Q805" s="179"/>
      <c r="R805" s="159"/>
      <c r="S805" s="159"/>
      <c r="T805" s="159"/>
      <c r="U805" s="159"/>
      <c r="V805" s="159"/>
      <c r="W805" s="159"/>
      <c r="X805" s="159"/>
      <c r="Y805" s="159"/>
      <c r="Z805" s="159"/>
      <c r="AA805" s="159"/>
      <c r="AB805" s="159"/>
      <c r="AC805" s="159"/>
      <c r="AD805" s="159"/>
      <c r="AE805" s="159"/>
      <c r="AF805" s="159"/>
      <c r="AG805" s="159"/>
    </row>
    <row r="806" spans="1:33" ht="13.5">
      <c r="A806" s="177"/>
      <c r="B806" s="178"/>
      <c r="C806" s="179"/>
      <c r="D806" s="159"/>
      <c r="E806" s="159"/>
      <c r="F806" s="159"/>
      <c r="G806" s="179"/>
      <c r="H806" s="159"/>
      <c r="I806" s="159"/>
      <c r="J806" s="182"/>
      <c r="K806" s="182"/>
      <c r="L806" s="159"/>
      <c r="M806" s="159"/>
      <c r="N806" s="159"/>
      <c r="O806" s="159"/>
      <c r="P806" s="159"/>
      <c r="Q806" s="179"/>
      <c r="R806" s="159"/>
      <c r="S806" s="159"/>
      <c r="T806" s="159"/>
      <c r="U806" s="159"/>
      <c r="V806" s="159"/>
      <c r="W806" s="159"/>
      <c r="X806" s="159"/>
      <c r="Y806" s="159"/>
      <c r="Z806" s="159"/>
      <c r="AA806" s="159"/>
      <c r="AB806" s="159"/>
      <c r="AC806" s="159"/>
      <c r="AD806" s="159"/>
      <c r="AE806" s="159"/>
      <c r="AF806" s="159"/>
      <c r="AG806" s="159"/>
    </row>
    <row r="807" spans="1:33" ht="13.5">
      <c r="A807" s="177"/>
      <c r="B807" s="178"/>
      <c r="C807" s="179"/>
      <c r="D807" s="159"/>
      <c r="E807" s="159"/>
      <c r="F807" s="159"/>
      <c r="G807" s="179"/>
      <c r="H807" s="159"/>
      <c r="I807" s="159"/>
      <c r="J807" s="182"/>
      <c r="K807" s="182"/>
      <c r="L807" s="159"/>
      <c r="M807" s="159"/>
      <c r="N807" s="159"/>
      <c r="O807" s="159"/>
      <c r="P807" s="159"/>
      <c r="Q807" s="179"/>
      <c r="R807" s="159"/>
      <c r="S807" s="159"/>
      <c r="T807" s="159"/>
      <c r="U807" s="159"/>
      <c r="V807" s="159"/>
      <c r="W807" s="159"/>
      <c r="X807" s="159"/>
      <c r="Y807" s="159"/>
      <c r="Z807" s="159"/>
      <c r="AA807" s="159"/>
      <c r="AB807" s="159"/>
      <c r="AC807" s="159"/>
      <c r="AD807" s="159"/>
      <c r="AE807" s="159"/>
      <c r="AF807" s="159"/>
      <c r="AG807" s="159"/>
    </row>
    <row r="808" spans="1:33" ht="13.5">
      <c r="A808" s="177"/>
      <c r="B808" s="178"/>
      <c r="C808" s="179"/>
      <c r="D808" s="159"/>
      <c r="E808" s="159"/>
      <c r="F808" s="159"/>
      <c r="G808" s="179"/>
      <c r="H808" s="159"/>
      <c r="I808" s="159"/>
      <c r="J808" s="182"/>
      <c r="K808" s="182"/>
      <c r="L808" s="159"/>
      <c r="M808" s="159"/>
      <c r="N808" s="159"/>
      <c r="O808" s="159"/>
      <c r="P808" s="159"/>
      <c r="Q808" s="179"/>
      <c r="R808" s="159"/>
      <c r="S808" s="159"/>
      <c r="T808" s="159"/>
      <c r="U808" s="159"/>
      <c r="V808" s="159"/>
      <c r="W808" s="159"/>
      <c r="X808" s="159"/>
      <c r="Y808" s="159"/>
      <c r="Z808" s="159"/>
      <c r="AA808" s="159"/>
      <c r="AB808" s="159"/>
      <c r="AC808" s="159"/>
      <c r="AD808" s="159"/>
      <c r="AE808" s="159"/>
      <c r="AF808" s="159"/>
      <c r="AG808" s="159"/>
    </row>
    <row r="809" spans="1:33" ht="13.5">
      <c r="A809" s="177"/>
      <c r="B809" s="178"/>
      <c r="C809" s="179"/>
      <c r="D809" s="159"/>
      <c r="E809" s="159"/>
      <c r="F809" s="159"/>
      <c r="G809" s="179"/>
      <c r="H809" s="159"/>
      <c r="I809" s="159"/>
      <c r="J809" s="182"/>
      <c r="K809" s="182"/>
      <c r="L809" s="159"/>
      <c r="M809" s="159"/>
      <c r="N809" s="159"/>
      <c r="O809" s="159"/>
      <c r="P809" s="159"/>
      <c r="Q809" s="179"/>
      <c r="R809" s="159"/>
      <c r="S809" s="159"/>
      <c r="T809" s="159"/>
      <c r="U809" s="159"/>
      <c r="V809" s="159"/>
      <c r="W809" s="159"/>
      <c r="X809" s="159"/>
      <c r="Y809" s="159"/>
      <c r="Z809" s="159"/>
      <c r="AA809" s="159"/>
      <c r="AB809" s="159"/>
      <c r="AC809" s="159"/>
      <c r="AD809" s="159"/>
      <c r="AE809" s="159"/>
      <c r="AF809" s="159"/>
      <c r="AG809" s="159"/>
    </row>
    <row r="810" spans="1:33" ht="13.5">
      <c r="A810" s="177"/>
      <c r="B810" s="178"/>
      <c r="C810" s="179"/>
      <c r="D810" s="159"/>
      <c r="E810" s="159"/>
      <c r="F810" s="159"/>
      <c r="G810" s="179"/>
      <c r="H810" s="159"/>
      <c r="I810" s="159"/>
      <c r="J810" s="182"/>
      <c r="K810" s="182"/>
      <c r="L810" s="159"/>
      <c r="M810" s="159"/>
      <c r="N810" s="159"/>
      <c r="O810" s="159"/>
      <c r="P810" s="159"/>
      <c r="Q810" s="179"/>
      <c r="R810" s="159"/>
      <c r="S810" s="159"/>
      <c r="T810" s="159"/>
      <c r="U810" s="159"/>
      <c r="V810" s="159"/>
      <c r="W810" s="159"/>
      <c r="X810" s="159"/>
      <c r="Y810" s="159"/>
      <c r="Z810" s="159"/>
      <c r="AA810" s="159"/>
      <c r="AB810" s="159"/>
      <c r="AC810" s="159"/>
      <c r="AD810" s="159"/>
      <c r="AE810" s="159"/>
      <c r="AF810" s="159"/>
      <c r="AG810" s="159"/>
    </row>
    <row r="811" spans="1:33" ht="13.5">
      <c r="A811" s="177"/>
      <c r="B811" s="178"/>
      <c r="C811" s="179"/>
      <c r="D811" s="159"/>
      <c r="E811" s="159"/>
      <c r="F811" s="159"/>
      <c r="G811" s="179"/>
      <c r="H811" s="159"/>
      <c r="I811" s="159"/>
      <c r="J811" s="182"/>
      <c r="K811" s="182"/>
      <c r="L811" s="159"/>
      <c r="M811" s="159"/>
      <c r="N811" s="159"/>
      <c r="O811" s="159"/>
      <c r="P811" s="159"/>
      <c r="Q811" s="179"/>
      <c r="R811" s="159"/>
      <c r="S811" s="159"/>
      <c r="T811" s="159"/>
      <c r="U811" s="159"/>
      <c r="V811" s="159"/>
      <c r="W811" s="159"/>
      <c r="X811" s="159"/>
      <c r="Y811" s="159"/>
      <c r="Z811" s="159"/>
      <c r="AA811" s="159"/>
      <c r="AB811" s="159"/>
      <c r="AC811" s="159"/>
      <c r="AD811" s="159"/>
      <c r="AE811" s="159"/>
      <c r="AF811" s="159"/>
      <c r="AG811" s="159"/>
    </row>
    <row r="812" spans="1:33" ht="13.5">
      <c r="A812" s="177"/>
      <c r="B812" s="178"/>
      <c r="C812" s="179"/>
      <c r="D812" s="159"/>
      <c r="E812" s="159"/>
      <c r="F812" s="159"/>
      <c r="G812" s="179"/>
      <c r="H812" s="159"/>
      <c r="I812" s="159"/>
      <c r="J812" s="182"/>
      <c r="K812" s="182"/>
      <c r="L812" s="159"/>
      <c r="M812" s="159"/>
      <c r="N812" s="159"/>
      <c r="O812" s="159"/>
      <c r="P812" s="159"/>
      <c r="Q812" s="179"/>
      <c r="R812" s="159"/>
      <c r="S812" s="159"/>
      <c r="T812" s="159"/>
      <c r="U812" s="159"/>
      <c r="V812" s="159"/>
      <c r="W812" s="159"/>
      <c r="X812" s="159"/>
      <c r="Y812" s="159"/>
      <c r="Z812" s="159"/>
      <c r="AA812" s="159"/>
      <c r="AB812" s="159"/>
      <c r="AC812" s="159"/>
      <c r="AD812" s="159"/>
      <c r="AE812" s="159"/>
      <c r="AF812" s="159"/>
      <c r="AG812" s="159"/>
    </row>
    <row r="813" spans="1:33" ht="13.5">
      <c r="A813" s="177"/>
      <c r="B813" s="178"/>
      <c r="C813" s="179"/>
      <c r="D813" s="159"/>
      <c r="E813" s="159"/>
      <c r="F813" s="159"/>
      <c r="G813" s="179"/>
      <c r="H813" s="159"/>
      <c r="I813" s="159"/>
      <c r="J813" s="182"/>
      <c r="K813" s="182"/>
      <c r="L813" s="159"/>
      <c r="M813" s="159"/>
      <c r="N813" s="159"/>
      <c r="O813" s="159"/>
      <c r="P813" s="159"/>
      <c r="Q813" s="179"/>
      <c r="R813" s="159"/>
      <c r="S813" s="159"/>
      <c r="T813" s="159"/>
      <c r="U813" s="159"/>
      <c r="V813" s="159"/>
      <c r="W813" s="159"/>
      <c r="X813" s="159"/>
      <c r="Y813" s="159"/>
      <c r="Z813" s="159"/>
      <c r="AA813" s="159"/>
      <c r="AB813" s="159"/>
      <c r="AC813" s="159"/>
      <c r="AD813" s="159"/>
      <c r="AE813" s="159"/>
      <c r="AF813" s="159"/>
      <c r="AG813" s="159"/>
    </row>
    <row r="814" spans="1:33" ht="13.5">
      <c r="A814" s="177"/>
      <c r="B814" s="178"/>
      <c r="C814" s="179"/>
      <c r="D814" s="159"/>
      <c r="E814" s="159"/>
      <c r="F814" s="159"/>
      <c r="G814" s="179"/>
      <c r="H814" s="159"/>
      <c r="I814" s="159"/>
      <c r="J814" s="182"/>
      <c r="K814" s="182"/>
      <c r="L814" s="159"/>
      <c r="M814" s="159"/>
      <c r="N814" s="159"/>
      <c r="O814" s="159"/>
      <c r="P814" s="159"/>
      <c r="Q814" s="179"/>
      <c r="R814" s="159"/>
      <c r="S814" s="159"/>
      <c r="T814" s="159"/>
      <c r="U814" s="159"/>
      <c r="V814" s="159"/>
      <c r="W814" s="159"/>
      <c r="X814" s="159"/>
      <c r="Y814" s="159"/>
      <c r="Z814" s="159"/>
      <c r="AA814" s="159"/>
      <c r="AB814" s="159"/>
      <c r="AC814" s="159"/>
      <c r="AD814" s="159"/>
      <c r="AE814" s="159"/>
      <c r="AF814" s="159"/>
      <c r="AG814" s="159"/>
    </row>
    <row r="815" spans="1:33" ht="13.5">
      <c r="A815" s="177"/>
      <c r="B815" s="178"/>
      <c r="C815" s="179"/>
      <c r="D815" s="159"/>
      <c r="E815" s="159"/>
      <c r="F815" s="159"/>
      <c r="G815" s="179"/>
      <c r="H815" s="159"/>
      <c r="I815" s="159"/>
      <c r="J815" s="182"/>
      <c r="K815" s="182"/>
      <c r="L815" s="159"/>
      <c r="M815" s="159"/>
      <c r="N815" s="159"/>
      <c r="O815" s="159"/>
      <c r="P815" s="159"/>
      <c r="Q815" s="179"/>
      <c r="R815" s="159"/>
      <c r="S815" s="159"/>
      <c r="T815" s="159"/>
      <c r="U815" s="159"/>
      <c r="V815" s="159"/>
      <c r="W815" s="159"/>
      <c r="X815" s="159"/>
      <c r="Y815" s="159"/>
      <c r="Z815" s="159"/>
      <c r="AA815" s="159"/>
      <c r="AB815" s="159"/>
      <c r="AC815" s="159"/>
      <c r="AD815" s="159"/>
      <c r="AE815" s="159"/>
      <c r="AF815" s="159"/>
      <c r="AG815" s="159"/>
    </row>
    <row r="816" spans="1:33" ht="13.5">
      <c r="A816" s="177"/>
      <c r="B816" s="178"/>
      <c r="C816" s="179"/>
      <c r="D816" s="159"/>
      <c r="E816" s="159"/>
      <c r="F816" s="159"/>
      <c r="G816" s="179"/>
      <c r="H816" s="159"/>
      <c r="I816" s="159"/>
      <c r="J816" s="182"/>
      <c r="K816" s="182"/>
      <c r="L816" s="159"/>
      <c r="M816" s="159"/>
      <c r="N816" s="159"/>
      <c r="O816" s="159"/>
      <c r="P816" s="159"/>
      <c r="Q816" s="179"/>
      <c r="R816" s="159"/>
      <c r="S816" s="159"/>
      <c r="T816" s="159"/>
      <c r="U816" s="159"/>
      <c r="V816" s="159"/>
      <c r="W816" s="159"/>
      <c r="X816" s="159"/>
      <c r="Y816" s="159"/>
      <c r="Z816" s="159"/>
      <c r="AA816" s="159"/>
      <c r="AB816" s="159"/>
      <c r="AC816" s="159"/>
      <c r="AD816" s="159"/>
      <c r="AE816" s="159"/>
      <c r="AF816" s="159"/>
      <c r="AG816" s="159"/>
    </row>
    <row r="817" spans="1:33" ht="13.5">
      <c r="A817" s="177"/>
      <c r="B817" s="178"/>
      <c r="C817" s="179"/>
      <c r="D817" s="159"/>
      <c r="E817" s="159"/>
      <c r="F817" s="159"/>
      <c r="G817" s="179"/>
      <c r="H817" s="159"/>
      <c r="I817" s="159"/>
      <c r="J817" s="182"/>
      <c r="K817" s="182"/>
      <c r="L817" s="159"/>
      <c r="M817" s="159"/>
      <c r="N817" s="159"/>
      <c r="O817" s="159"/>
      <c r="P817" s="159"/>
      <c r="Q817" s="179"/>
      <c r="R817" s="159"/>
      <c r="S817" s="159"/>
      <c r="T817" s="159"/>
      <c r="U817" s="159"/>
      <c r="V817" s="159"/>
      <c r="W817" s="159"/>
      <c r="X817" s="159"/>
      <c r="Y817" s="159"/>
      <c r="Z817" s="159"/>
      <c r="AA817" s="159"/>
      <c r="AB817" s="159"/>
      <c r="AC817" s="159"/>
      <c r="AD817" s="159"/>
      <c r="AE817" s="159"/>
      <c r="AF817" s="159"/>
      <c r="AG817" s="159"/>
    </row>
    <row r="818" spans="1:33" ht="13.5">
      <c r="A818" s="177"/>
      <c r="B818" s="178"/>
      <c r="C818" s="179"/>
      <c r="D818" s="159"/>
      <c r="E818" s="159"/>
      <c r="F818" s="159"/>
      <c r="G818" s="179"/>
      <c r="H818" s="159"/>
      <c r="I818" s="159"/>
      <c r="J818" s="182"/>
      <c r="K818" s="182"/>
      <c r="L818" s="159"/>
      <c r="M818" s="159"/>
      <c r="N818" s="159"/>
      <c r="O818" s="159"/>
      <c r="P818" s="159"/>
      <c r="Q818" s="179"/>
      <c r="R818" s="159"/>
      <c r="S818" s="159"/>
      <c r="T818" s="159"/>
      <c r="U818" s="159"/>
      <c r="V818" s="159"/>
      <c r="W818" s="159"/>
      <c r="X818" s="159"/>
      <c r="Y818" s="159"/>
      <c r="Z818" s="159"/>
      <c r="AA818" s="159"/>
      <c r="AB818" s="159"/>
      <c r="AC818" s="159"/>
      <c r="AD818" s="159"/>
      <c r="AE818" s="159"/>
      <c r="AF818" s="159"/>
      <c r="AG818" s="159"/>
    </row>
    <row r="819" spans="1:33" ht="13.5">
      <c r="A819" s="177"/>
      <c r="B819" s="178"/>
      <c r="C819" s="179"/>
      <c r="D819" s="159"/>
      <c r="E819" s="159"/>
      <c r="F819" s="159"/>
      <c r="G819" s="179"/>
      <c r="H819" s="159"/>
      <c r="I819" s="159"/>
      <c r="J819" s="182"/>
      <c r="K819" s="182"/>
      <c r="L819" s="159"/>
      <c r="M819" s="159"/>
      <c r="N819" s="159"/>
      <c r="O819" s="159"/>
      <c r="P819" s="159"/>
      <c r="Q819" s="179"/>
      <c r="R819" s="159"/>
      <c r="S819" s="159"/>
      <c r="T819" s="159"/>
      <c r="U819" s="159"/>
      <c r="V819" s="159"/>
      <c r="W819" s="159"/>
      <c r="X819" s="159"/>
      <c r="Y819" s="159"/>
      <c r="Z819" s="159"/>
      <c r="AA819" s="159"/>
      <c r="AB819" s="159"/>
      <c r="AC819" s="159"/>
      <c r="AD819" s="159"/>
      <c r="AE819" s="159"/>
      <c r="AF819" s="159"/>
      <c r="AG819" s="159"/>
    </row>
    <row r="820" spans="1:33" ht="13.5">
      <c r="A820" s="177"/>
      <c r="B820" s="178"/>
      <c r="C820" s="179"/>
      <c r="D820" s="159"/>
      <c r="E820" s="159"/>
      <c r="F820" s="159"/>
      <c r="G820" s="179"/>
      <c r="H820" s="159"/>
      <c r="I820" s="159"/>
      <c r="J820" s="182"/>
      <c r="K820" s="182"/>
      <c r="L820" s="159"/>
      <c r="M820" s="159"/>
      <c r="N820" s="159"/>
      <c r="O820" s="159"/>
      <c r="P820" s="159"/>
      <c r="Q820" s="179"/>
      <c r="R820" s="159"/>
      <c r="S820" s="159"/>
      <c r="T820" s="159"/>
      <c r="U820" s="159"/>
      <c r="V820" s="159"/>
      <c r="W820" s="159"/>
      <c r="X820" s="159"/>
      <c r="Y820" s="159"/>
      <c r="Z820" s="159"/>
      <c r="AA820" s="159"/>
      <c r="AB820" s="159"/>
      <c r="AC820" s="159"/>
      <c r="AD820" s="159"/>
      <c r="AE820" s="159"/>
      <c r="AF820" s="159"/>
      <c r="AG820" s="159"/>
    </row>
    <row r="821" spans="1:33" ht="13.5">
      <c r="A821" s="177"/>
      <c r="B821" s="178"/>
      <c r="C821" s="179"/>
      <c r="D821" s="159"/>
      <c r="E821" s="159"/>
      <c r="F821" s="159"/>
      <c r="G821" s="179"/>
      <c r="H821" s="159"/>
      <c r="I821" s="159"/>
      <c r="J821" s="182"/>
      <c r="K821" s="182"/>
      <c r="L821" s="159"/>
      <c r="M821" s="159"/>
      <c r="N821" s="159"/>
      <c r="O821" s="159"/>
      <c r="P821" s="159"/>
      <c r="Q821" s="179"/>
      <c r="R821" s="159"/>
      <c r="S821" s="159"/>
      <c r="T821" s="159"/>
      <c r="U821" s="159"/>
      <c r="V821" s="159"/>
      <c r="W821" s="159"/>
      <c r="X821" s="159"/>
      <c r="Y821" s="159"/>
      <c r="Z821" s="159"/>
      <c r="AA821" s="159"/>
      <c r="AB821" s="159"/>
      <c r="AC821" s="159"/>
      <c r="AD821" s="159"/>
      <c r="AE821" s="159"/>
      <c r="AF821" s="159"/>
      <c r="AG821" s="159"/>
    </row>
    <row r="822" spans="1:33" ht="13.5">
      <c r="A822" s="177"/>
      <c r="B822" s="178"/>
      <c r="C822" s="179"/>
      <c r="D822" s="159"/>
      <c r="E822" s="159"/>
      <c r="F822" s="159"/>
      <c r="G822" s="179"/>
      <c r="H822" s="159"/>
      <c r="I822" s="159"/>
      <c r="J822" s="182"/>
      <c r="K822" s="182"/>
      <c r="L822" s="159"/>
      <c r="M822" s="159"/>
      <c r="N822" s="159"/>
      <c r="O822" s="159"/>
      <c r="P822" s="159"/>
      <c r="Q822" s="179"/>
      <c r="R822" s="159"/>
      <c r="S822" s="159"/>
      <c r="T822" s="159"/>
      <c r="U822" s="159"/>
      <c r="V822" s="159"/>
      <c r="W822" s="159"/>
      <c r="X822" s="159"/>
      <c r="Y822" s="159"/>
      <c r="Z822" s="159"/>
      <c r="AA822" s="159"/>
      <c r="AB822" s="159"/>
      <c r="AC822" s="159"/>
      <c r="AD822" s="159"/>
      <c r="AE822" s="159"/>
      <c r="AF822" s="159"/>
      <c r="AG822" s="159"/>
    </row>
    <row r="823" spans="1:33" ht="13.5">
      <c r="A823" s="177"/>
      <c r="B823" s="178"/>
      <c r="C823" s="179"/>
      <c r="D823" s="159"/>
      <c r="E823" s="159"/>
      <c r="F823" s="159"/>
      <c r="G823" s="179"/>
      <c r="H823" s="159"/>
      <c r="I823" s="159"/>
      <c r="J823" s="182"/>
      <c r="K823" s="182"/>
      <c r="L823" s="159"/>
      <c r="M823" s="159"/>
      <c r="N823" s="159"/>
      <c r="O823" s="159"/>
      <c r="P823" s="159"/>
      <c r="Q823" s="179"/>
      <c r="R823" s="159"/>
      <c r="S823" s="159"/>
      <c r="T823" s="159"/>
      <c r="U823" s="159"/>
      <c r="V823" s="159"/>
      <c r="W823" s="159"/>
      <c r="X823" s="159"/>
      <c r="Y823" s="159"/>
      <c r="Z823" s="159"/>
      <c r="AA823" s="159"/>
      <c r="AB823" s="159"/>
      <c r="AC823" s="159"/>
      <c r="AD823" s="159"/>
      <c r="AE823" s="159"/>
      <c r="AF823" s="159"/>
      <c r="AG823" s="159"/>
    </row>
    <row r="824" spans="1:33" ht="13.5">
      <c r="A824" s="177"/>
      <c r="B824" s="178"/>
      <c r="C824" s="179"/>
      <c r="D824" s="159"/>
      <c r="E824" s="159"/>
      <c r="F824" s="159"/>
      <c r="G824" s="179"/>
      <c r="H824" s="159"/>
      <c r="I824" s="159"/>
      <c r="J824" s="182"/>
      <c r="K824" s="182"/>
      <c r="L824" s="159"/>
      <c r="M824" s="159"/>
      <c r="N824" s="159"/>
      <c r="O824" s="159"/>
      <c r="P824" s="159"/>
      <c r="Q824" s="179"/>
      <c r="R824" s="159"/>
      <c r="S824" s="159"/>
      <c r="T824" s="159"/>
      <c r="U824" s="159"/>
      <c r="V824" s="159"/>
      <c r="W824" s="159"/>
      <c r="X824" s="159"/>
      <c r="Y824" s="159"/>
      <c r="Z824" s="159"/>
      <c r="AA824" s="159"/>
      <c r="AB824" s="159"/>
      <c r="AC824" s="159"/>
      <c r="AD824" s="159"/>
      <c r="AE824" s="159"/>
      <c r="AF824" s="159"/>
      <c r="AG824" s="159"/>
    </row>
    <row r="825" spans="1:33" ht="13.5">
      <c r="A825" s="177"/>
      <c r="B825" s="178"/>
      <c r="C825" s="179"/>
      <c r="D825" s="159"/>
      <c r="E825" s="159"/>
      <c r="F825" s="159"/>
      <c r="G825" s="179"/>
      <c r="H825" s="159"/>
      <c r="I825" s="159"/>
      <c r="J825" s="182"/>
      <c r="K825" s="182"/>
      <c r="L825" s="159"/>
      <c r="M825" s="159"/>
      <c r="N825" s="159"/>
      <c r="O825" s="159"/>
      <c r="P825" s="159"/>
      <c r="Q825" s="179"/>
      <c r="R825" s="159"/>
      <c r="S825" s="159"/>
      <c r="T825" s="159"/>
      <c r="U825" s="159"/>
      <c r="V825" s="159"/>
      <c r="W825" s="159"/>
      <c r="X825" s="159"/>
      <c r="Y825" s="159"/>
      <c r="Z825" s="159"/>
      <c r="AA825" s="159"/>
      <c r="AB825" s="159"/>
      <c r="AC825" s="159"/>
      <c r="AD825" s="159"/>
      <c r="AE825" s="159"/>
      <c r="AF825" s="159"/>
      <c r="AG825" s="159"/>
    </row>
    <row r="826" spans="1:33" ht="13.5">
      <c r="A826" s="177"/>
      <c r="B826" s="178"/>
      <c r="C826" s="179"/>
      <c r="D826" s="159"/>
      <c r="E826" s="159"/>
      <c r="F826" s="159"/>
      <c r="G826" s="179"/>
      <c r="H826" s="159"/>
      <c r="I826" s="159"/>
      <c r="J826" s="182"/>
      <c r="K826" s="182"/>
      <c r="L826" s="159"/>
      <c r="M826" s="159"/>
      <c r="N826" s="159"/>
      <c r="O826" s="159"/>
      <c r="P826" s="159"/>
      <c r="Q826" s="179"/>
      <c r="R826" s="159"/>
      <c r="S826" s="159"/>
      <c r="T826" s="159"/>
      <c r="U826" s="159"/>
      <c r="V826" s="159"/>
      <c r="W826" s="159"/>
      <c r="X826" s="159"/>
      <c r="Y826" s="159"/>
      <c r="Z826" s="159"/>
      <c r="AA826" s="159"/>
      <c r="AB826" s="159"/>
      <c r="AC826" s="159"/>
      <c r="AD826" s="159"/>
      <c r="AE826" s="159"/>
      <c r="AF826" s="159"/>
      <c r="AG826" s="159"/>
    </row>
    <row r="827" spans="1:33" ht="13.5">
      <c r="A827" s="177"/>
      <c r="B827" s="178"/>
      <c r="C827" s="179"/>
      <c r="D827" s="159"/>
      <c r="E827" s="159"/>
      <c r="F827" s="159"/>
      <c r="G827" s="179"/>
      <c r="H827" s="159"/>
      <c r="I827" s="159"/>
      <c r="J827" s="182"/>
      <c r="K827" s="182"/>
      <c r="L827" s="159"/>
      <c r="M827" s="159"/>
      <c r="N827" s="159"/>
      <c r="O827" s="159"/>
      <c r="P827" s="159"/>
      <c r="Q827" s="179"/>
      <c r="R827" s="159"/>
      <c r="S827" s="159"/>
      <c r="T827" s="159"/>
      <c r="U827" s="159"/>
      <c r="V827" s="159"/>
      <c r="W827" s="159"/>
      <c r="X827" s="159"/>
      <c r="Y827" s="159"/>
      <c r="Z827" s="159"/>
      <c r="AA827" s="159"/>
      <c r="AB827" s="159"/>
      <c r="AC827" s="159"/>
      <c r="AD827" s="159"/>
      <c r="AE827" s="159"/>
      <c r="AF827" s="159"/>
      <c r="AG827" s="159"/>
    </row>
    <row r="828" spans="1:33" ht="13.5">
      <c r="A828" s="177"/>
      <c r="B828" s="178"/>
      <c r="C828" s="179"/>
      <c r="D828" s="159"/>
      <c r="E828" s="159"/>
      <c r="F828" s="159"/>
      <c r="G828" s="179"/>
      <c r="H828" s="159"/>
      <c r="I828" s="159"/>
      <c r="J828" s="182"/>
      <c r="K828" s="182"/>
      <c r="L828" s="159"/>
      <c r="M828" s="159"/>
      <c r="N828" s="159"/>
      <c r="O828" s="159"/>
      <c r="P828" s="159"/>
      <c r="Q828" s="179"/>
      <c r="R828" s="159"/>
      <c r="S828" s="159"/>
      <c r="T828" s="159"/>
      <c r="U828" s="159"/>
      <c r="V828" s="159"/>
      <c r="W828" s="159"/>
      <c r="X828" s="159"/>
      <c r="Y828" s="159"/>
      <c r="Z828" s="159"/>
      <c r="AA828" s="159"/>
      <c r="AB828" s="159"/>
      <c r="AC828" s="159"/>
      <c r="AD828" s="159"/>
      <c r="AE828" s="159"/>
      <c r="AF828" s="159"/>
      <c r="AG828" s="159"/>
    </row>
    <row r="829" spans="1:33" ht="13.5">
      <c r="A829" s="177"/>
      <c r="B829" s="178"/>
      <c r="C829" s="179"/>
      <c r="D829" s="159"/>
      <c r="E829" s="159"/>
      <c r="F829" s="159"/>
      <c r="G829" s="179"/>
      <c r="H829" s="159"/>
      <c r="I829" s="159"/>
      <c r="J829" s="182"/>
      <c r="K829" s="182"/>
      <c r="L829" s="159"/>
      <c r="M829" s="159"/>
      <c r="N829" s="159"/>
      <c r="O829" s="159"/>
      <c r="P829" s="159"/>
      <c r="Q829" s="179"/>
      <c r="R829" s="159"/>
      <c r="S829" s="159"/>
      <c r="T829" s="159"/>
      <c r="U829" s="159"/>
      <c r="V829" s="159"/>
      <c r="W829" s="159"/>
      <c r="X829" s="159"/>
      <c r="Y829" s="159"/>
      <c r="Z829" s="159"/>
      <c r="AA829" s="159"/>
      <c r="AB829" s="159"/>
      <c r="AC829" s="159"/>
      <c r="AD829" s="159"/>
      <c r="AE829" s="159"/>
      <c r="AF829" s="159"/>
      <c r="AG829" s="159"/>
    </row>
    <row r="830" spans="1:33" ht="13.5">
      <c r="A830" s="177"/>
      <c r="B830" s="178"/>
      <c r="C830" s="179"/>
      <c r="D830" s="159"/>
      <c r="E830" s="159"/>
      <c r="F830" s="159"/>
      <c r="G830" s="179"/>
      <c r="H830" s="159"/>
      <c r="I830" s="159"/>
      <c r="J830" s="182"/>
      <c r="K830" s="182"/>
      <c r="L830" s="159"/>
      <c r="M830" s="159"/>
      <c r="N830" s="159"/>
      <c r="O830" s="159"/>
      <c r="P830" s="159"/>
      <c r="Q830" s="179"/>
      <c r="R830" s="159"/>
      <c r="S830" s="159"/>
      <c r="T830" s="159"/>
      <c r="U830" s="159"/>
      <c r="V830" s="159"/>
      <c r="W830" s="159"/>
      <c r="X830" s="159"/>
      <c r="Y830" s="159"/>
      <c r="Z830" s="159"/>
      <c r="AA830" s="159"/>
      <c r="AB830" s="159"/>
      <c r="AC830" s="159"/>
      <c r="AD830" s="159"/>
      <c r="AE830" s="159"/>
      <c r="AF830" s="159"/>
      <c r="AG830" s="159"/>
    </row>
    <row r="831" spans="1:33" ht="13.5">
      <c r="A831" s="177"/>
      <c r="B831" s="178"/>
      <c r="C831" s="179"/>
      <c r="D831" s="159"/>
      <c r="E831" s="159"/>
      <c r="F831" s="159"/>
      <c r="G831" s="179"/>
      <c r="H831" s="159"/>
      <c r="I831" s="159"/>
      <c r="J831" s="182"/>
      <c r="K831" s="182"/>
      <c r="L831" s="159"/>
      <c r="M831" s="159"/>
      <c r="N831" s="159"/>
      <c r="O831" s="159"/>
      <c r="P831" s="159"/>
      <c r="Q831" s="179"/>
      <c r="R831" s="159"/>
      <c r="S831" s="159"/>
      <c r="T831" s="159"/>
      <c r="U831" s="159"/>
      <c r="V831" s="159"/>
      <c r="W831" s="159"/>
      <c r="X831" s="159"/>
      <c r="Y831" s="159"/>
      <c r="Z831" s="159"/>
      <c r="AA831" s="159"/>
      <c r="AB831" s="159"/>
      <c r="AC831" s="159"/>
      <c r="AD831" s="159"/>
      <c r="AE831" s="159"/>
      <c r="AF831" s="159"/>
      <c r="AG831" s="159"/>
    </row>
    <row r="832" spans="1:33" ht="13.5">
      <c r="A832" s="177"/>
      <c r="B832" s="178"/>
      <c r="C832" s="179"/>
      <c r="D832" s="159"/>
      <c r="E832" s="159"/>
      <c r="F832" s="159"/>
      <c r="G832" s="179"/>
      <c r="H832" s="159"/>
      <c r="I832" s="159"/>
      <c r="J832" s="182"/>
      <c r="K832" s="182"/>
      <c r="L832" s="159"/>
      <c r="M832" s="159"/>
      <c r="N832" s="159"/>
      <c r="O832" s="159"/>
      <c r="P832" s="159"/>
      <c r="Q832" s="179"/>
      <c r="R832" s="159"/>
      <c r="S832" s="159"/>
      <c r="T832" s="159"/>
      <c r="U832" s="159"/>
      <c r="V832" s="159"/>
      <c r="W832" s="159"/>
      <c r="X832" s="159"/>
      <c r="Y832" s="159"/>
      <c r="Z832" s="159"/>
      <c r="AA832" s="159"/>
      <c r="AB832" s="159"/>
      <c r="AC832" s="159"/>
      <c r="AD832" s="159"/>
      <c r="AE832" s="159"/>
      <c r="AF832" s="159"/>
      <c r="AG832" s="159"/>
    </row>
    <row r="833" spans="1:33" ht="13.5">
      <c r="A833" s="177"/>
      <c r="B833" s="178"/>
      <c r="C833" s="179"/>
      <c r="D833" s="159"/>
      <c r="E833" s="159"/>
      <c r="F833" s="159"/>
      <c r="G833" s="179"/>
      <c r="H833" s="159"/>
      <c r="I833" s="159"/>
      <c r="J833" s="182"/>
      <c r="K833" s="182"/>
      <c r="L833" s="159"/>
      <c r="M833" s="159"/>
      <c r="N833" s="159"/>
      <c r="O833" s="159"/>
      <c r="P833" s="159"/>
      <c r="Q833" s="179"/>
      <c r="R833" s="159"/>
      <c r="S833" s="159"/>
      <c r="T833" s="159"/>
      <c r="U833" s="159"/>
      <c r="V833" s="159"/>
      <c r="W833" s="159"/>
      <c r="X833" s="159"/>
      <c r="Y833" s="159"/>
      <c r="Z833" s="159"/>
      <c r="AA833" s="159"/>
      <c r="AB833" s="159"/>
      <c r="AC833" s="159"/>
      <c r="AD833" s="159"/>
      <c r="AE833" s="159"/>
      <c r="AF833" s="159"/>
      <c r="AG833" s="159"/>
    </row>
    <row r="834" spans="1:33" ht="13.5">
      <c r="A834" s="177"/>
      <c r="B834" s="178"/>
      <c r="C834" s="179"/>
      <c r="D834" s="159"/>
      <c r="E834" s="159"/>
      <c r="F834" s="159"/>
      <c r="G834" s="179"/>
      <c r="H834" s="159"/>
      <c r="I834" s="159"/>
      <c r="J834" s="182"/>
      <c r="K834" s="182"/>
      <c r="L834" s="159"/>
      <c r="M834" s="159"/>
      <c r="N834" s="159"/>
      <c r="O834" s="159"/>
      <c r="P834" s="159"/>
      <c r="Q834" s="179"/>
      <c r="R834" s="159"/>
      <c r="S834" s="159"/>
      <c r="T834" s="159"/>
      <c r="U834" s="159"/>
      <c r="V834" s="159"/>
      <c r="W834" s="159"/>
      <c r="X834" s="159"/>
      <c r="Y834" s="159"/>
      <c r="Z834" s="159"/>
      <c r="AA834" s="159"/>
      <c r="AB834" s="159"/>
      <c r="AC834" s="159"/>
      <c r="AD834" s="159"/>
      <c r="AE834" s="159"/>
      <c r="AF834" s="159"/>
      <c r="AG834" s="159"/>
    </row>
    <row r="835" spans="1:33" ht="13.5">
      <c r="A835" s="177"/>
      <c r="B835" s="178"/>
      <c r="C835" s="179"/>
      <c r="D835" s="159"/>
      <c r="E835" s="159"/>
      <c r="F835" s="159"/>
      <c r="G835" s="179"/>
      <c r="H835" s="159"/>
      <c r="I835" s="159"/>
      <c r="J835" s="182"/>
      <c r="K835" s="182"/>
      <c r="L835" s="159"/>
      <c r="M835" s="159"/>
      <c r="N835" s="159"/>
      <c r="O835" s="159"/>
      <c r="P835" s="159"/>
      <c r="Q835" s="179"/>
      <c r="R835" s="159"/>
      <c r="S835" s="159"/>
      <c r="T835" s="159"/>
      <c r="U835" s="159"/>
      <c r="V835" s="159"/>
      <c r="W835" s="159"/>
      <c r="X835" s="159"/>
      <c r="Y835" s="159"/>
      <c r="Z835" s="159"/>
      <c r="AA835" s="159"/>
      <c r="AB835" s="159"/>
      <c r="AC835" s="159"/>
      <c r="AD835" s="159"/>
      <c r="AE835" s="159"/>
      <c r="AF835" s="159"/>
      <c r="AG835" s="159"/>
    </row>
    <row r="836" spans="1:33" ht="13.5">
      <c r="A836" s="177"/>
      <c r="B836" s="178"/>
      <c r="C836" s="179"/>
      <c r="D836" s="159"/>
      <c r="E836" s="159"/>
      <c r="F836" s="159"/>
      <c r="G836" s="179"/>
      <c r="H836" s="159"/>
      <c r="I836" s="159"/>
      <c r="J836" s="182"/>
      <c r="K836" s="182"/>
      <c r="L836" s="159"/>
      <c r="M836" s="159"/>
      <c r="N836" s="159"/>
      <c r="O836" s="159"/>
      <c r="P836" s="159"/>
      <c r="Q836" s="179"/>
      <c r="R836" s="159"/>
      <c r="S836" s="159"/>
      <c r="T836" s="159"/>
      <c r="U836" s="159"/>
      <c r="V836" s="159"/>
      <c r="W836" s="159"/>
      <c r="X836" s="159"/>
      <c r="Y836" s="159"/>
      <c r="Z836" s="159"/>
      <c r="AA836" s="159"/>
      <c r="AB836" s="159"/>
      <c r="AC836" s="159"/>
      <c r="AD836" s="159"/>
      <c r="AE836" s="159"/>
      <c r="AF836" s="159"/>
      <c r="AG836" s="159"/>
    </row>
    <row r="837" spans="1:33" ht="13.5">
      <c r="A837" s="177"/>
      <c r="B837" s="178"/>
      <c r="C837" s="179"/>
      <c r="D837" s="159"/>
      <c r="E837" s="159"/>
      <c r="F837" s="159"/>
      <c r="G837" s="179"/>
      <c r="H837" s="159"/>
      <c r="I837" s="159"/>
      <c r="J837" s="182"/>
      <c r="K837" s="182"/>
      <c r="L837" s="159"/>
      <c r="M837" s="159"/>
      <c r="N837" s="159"/>
      <c r="O837" s="159"/>
      <c r="P837" s="159"/>
      <c r="Q837" s="179"/>
      <c r="R837" s="159"/>
      <c r="S837" s="159"/>
      <c r="T837" s="159"/>
      <c r="U837" s="159"/>
      <c r="V837" s="159"/>
      <c r="W837" s="159"/>
      <c r="X837" s="159"/>
      <c r="Y837" s="159"/>
      <c r="Z837" s="159"/>
      <c r="AA837" s="159"/>
      <c r="AB837" s="159"/>
      <c r="AC837" s="159"/>
      <c r="AD837" s="159"/>
      <c r="AE837" s="159"/>
      <c r="AF837" s="159"/>
      <c r="AG837" s="159"/>
    </row>
    <row r="838" spans="1:33" ht="13.5">
      <c r="A838" s="177"/>
      <c r="B838" s="178"/>
      <c r="C838" s="179"/>
      <c r="D838" s="159"/>
      <c r="E838" s="159"/>
      <c r="F838" s="159"/>
      <c r="G838" s="179"/>
      <c r="H838" s="159"/>
      <c r="I838" s="159"/>
      <c r="J838" s="182"/>
      <c r="K838" s="182"/>
      <c r="L838" s="159"/>
      <c r="M838" s="159"/>
      <c r="N838" s="159"/>
      <c r="O838" s="159"/>
      <c r="P838" s="159"/>
      <c r="Q838" s="179"/>
      <c r="R838" s="159"/>
      <c r="S838" s="159"/>
      <c r="T838" s="159"/>
      <c r="U838" s="159"/>
      <c r="V838" s="159"/>
      <c r="W838" s="159"/>
      <c r="X838" s="159"/>
      <c r="Y838" s="159"/>
      <c r="Z838" s="159"/>
      <c r="AA838" s="159"/>
      <c r="AB838" s="159"/>
      <c r="AC838" s="159"/>
      <c r="AD838" s="159"/>
      <c r="AE838" s="159"/>
      <c r="AF838" s="159"/>
      <c r="AG838" s="159"/>
    </row>
    <row r="839" spans="1:33" ht="13.5">
      <c r="A839" s="177"/>
      <c r="B839" s="178"/>
      <c r="C839" s="179"/>
      <c r="D839" s="159"/>
      <c r="E839" s="159"/>
      <c r="F839" s="159"/>
      <c r="G839" s="179"/>
      <c r="H839" s="159"/>
      <c r="I839" s="159"/>
      <c r="J839" s="182"/>
      <c r="K839" s="182"/>
      <c r="L839" s="159"/>
      <c r="M839" s="159"/>
      <c r="N839" s="159"/>
      <c r="O839" s="159"/>
      <c r="P839" s="159"/>
      <c r="Q839" s="179"/>
      <c r="R839" s="159"/>
      <c r="S839" s="159"/>
      <c r="T839" s="159"/>
      <c r="U839" s="159"/>
      <c r="V839" s="159"/>
      <c r="W839" s="159"/>
      <c r="X839" s="159"/>
      <c r="Y839" s="159"/>
      <c r="Z839" s="159"/>
      <c r="AA839" s="159"/>
      <c r="AB839" s="159"/>
      <c r="AC839" s="159"/>
      <c r="AD839" s="159"/>
      <c r="AE839" s="159"/>
      <c r="AF839" s="159"/>
      <c r="AG839" s="159"/>
    </row>
    <row r="840" spans="1:33" ht="13.5">
      <c r="A840" s="177"/>
      <c r="B840" s="178"/>
      <c r="C840" s="179"/>
      <c r="D840" s="159"/>
      <c r="E840" s="159"/>
      <c r="F840" s="159"/>
      <c r="G840" s="179"/>
      <c r="H840" s="159"/>
      <c r="I840" s="159"/>
      <c r="J840" s="182"/>
      <c r="K840" s="182"/>
      <c r="L840" s="159"/>
      <c r="M840" s="159"/>
      <c r="N840" s="159"/>
      <c r="O840" s="159"/>
      <c r="P840" s="159"/>
      <c r="Q840" s="179"/>
      <c r="R840" s="159"/>
      <c r="S840" s="159"/>
      <c r="T840" s="159"/>
      <c r="U840" s="159"/>
      <c r="V840" s="159"/>
      <c r="W840" s="159"/>
      <c r="X840" s="159"/>
      <c r="Y840" s="159"/>
      <c r="Z840" s="159"/>
      <c r="AA840" s="159"/>
      <c r="AB840" s="159"/>
      <c r="AC840" s="159"/>
      <c r="AD840" s="159"/>
      <c r="AE840" s="159"/>
      <c r="AF840" s="159"/>
      <c r="AG840" s="159"/>
    </row>
    <row r="841" spans="1:33" ht="13.5">
      <c r="A841" s="177"/>
      <c r="B841" s="178"/>
      <c r="C841" s="179"/>
      <c r="D841" s="159"/>
      <c r="E841" s="159"/>
      <c r="F841" s="159"/>
      <c r="G841" s="179"/>
      <c r="H841" s="159"/>
      <c r="I841" s="159"/>
      <c r="J841" s="182"/>
      <c r="K841" s="182"/>
      <c r="L841" s="159"/>
      <c r="M841" s="159"/>
      <c r="N841" s="159"/>
      <c r="O841" s="159"/>
      <c r="P841" s="159"/>
      <c r="Q841" s="179"/>
      <c r="R841" s="159"/>
      <c r="S841" s="159"/>
      <c r="T841" s="159"/>
      <c r="U841" s="159"/>
      <c r="V841" s="159"/>
      <c r="W841" s="159"/>
      <c r="X841" s="159"/>
      <c r="Y841" s="159"/>
      <c r="Z841" s="159"/>
      <c r="AA841" s="159"/>
      <c r="AB841" s="159"/>
      <c r="AC841" s="159"/>
      <c r="AD841" s="159"/>
      <c r="AE841" s="159"/>
      <c r="AF841" s="159"/>
      <c r="AG841" s="159"/>
    </row>
    <row r="842" spans="1:33" ht="13.5">
      <c r="A842" s="177"/>
      <c r="B842" s="178"/>
      <c r="C842" s="179"/>
      <c r="D842" s="159"/>
      <c r="E842" s="159"/>
      <c r="F842" s="159"/>
      <c r="G842" s="179"/>
      <c r="H842" s="159"/>
      <c r="I842" s="159"/>
      <c r="J842" s="182"/>
      <c r="K842" s="182"/>
      <c r="L842" s="159"/>
      <c r="M842" s="159"/>
      <c r="N842" s="159"/>
      <c r="O842" s="159"/>
      <c r="P842" s="159"/>
      <c r="Q842" s="179"/>
      <c r="R842" s="159"/>
      <c r="S842" s="159"/>
      <c r="T842" s="159"/>
      <c r="U842" s="159"/>
      <c r="V842" s="159"/>
      <c r="W842" s="159"/>
      <c r="X842" s="159"/>
      <c r="Y842" s="159"/>
      <c r="Z842" s="159"/>
      <c r="AA842" s="159"/>
      <c r="AB842" s="159"/>
      <c r="AC842" s="159"/>
      <c r="AD842" s="159"/>
      <c r="AE842" s="159"/>
      <c r="AF842" s="159"/>
      <c r="AG842" s="159"/>
    </row>
    <row r="843" spans="1:33" ht="13.5">
      <c r="A843" s="177"/>
      <c r="B843" s="178"/>
      <c r="C843" s="179"/>
      <c r="D843" s="159"/>
      <c r="E843" s="159"/>
      <c r="F843" s="159"/>
      <c r="G843" s="179"/>
      <c r="H843" s="159"/>
      <c r="I843" s="159"/>
      <c r="J843" s="182"/>
      <c r="K843" s="182"/>
      <c r="L843" s="159"/>
      <c r="M843" s="159"/>
      <c r="N843" s="159"/>
      <c r="O843" s="159"/>
      <c r="P843" s="159"/>
      <c r="Q843" s="179"/>
      <c r="R843" s="159"/>
      <c r="S843" s="159"/>
      <c r="T843" s="159"/>
      <c r="U843" s="159"/>
      <c r="V843" s="159"/>
      <c r="W843" s="159"/>
      <c r="X843" s="159"/>
      <c r="Y843" s="159"/>
      <c r="Z843" s="159"/>
      <c r="AA843" s="159"/>
      <c r="AB843" s="159"/>
      <c r="AC843" s="159"/>
      <c r="AD843" s="159"/>
      <c r="AE843" s="159"/>
      <c r="AF843" s="159"/>
      <c r="AG843" s="159"/>
    </row>
    <row r="844" spans="1:33" ht="13.5">
      <c r="A844" s="177"/>
      <c r="B844" s="178"/>
      <c r="C844" s="179"/>
      <c r="D844" s="159"/>
      <c r="E844" s="159"/>
      <c r="F844" s="159"/>
      <c r="G844" s="179"/>
      <c r="H844" s="159"/>
      <c r="I844" s="159"/>
      <c r="J844" s="182"/>
      <c r="K844" s="182"/>
      <c r="L844" s="159"/>
      <c r="M844" s="159"/>
      <c r="N844" s="159"/>
      <c r="O844" s="159"/>
      <c r="P844" s="159"/>
      <c r="Q844" s="179"/>
      <c r="R844" s="159"/>
      <c r="S844" s="159"/>
      <c r="T844" s="159"/>
      <c r="U844" s="159"/>
      <c r="V844" s="159"/>
      <c r="W844" s="159"/>
      <c r="X844" s="159"/>
      <c r="Y844" s="159"/>
      <c r="Z844" s="159"/>
      <c r="AA844" s="159"/>
      <c r="AB844" s="159"/>
      <c r="AC844" s="159"/>
      <c r="AD844" s="159"/>
      <c r="AE844" s="159"/>
      <c r="AF844" s="159"/>
      <c r="AG844" s="159"/>
    </row>
    <row r="845" spans="1:33" ht="13.5">
      <c r="A845" s="177"/>
      <c r="B845" s="178"/>
      <c r="C845" s="179"/>
      <c r="D845" s="159"/>
      <c r="E845" s="159"/>
      <c r="F845" s="159"/>
      <c r="G845" s="179"/>
      <c r="H845" s="159"/>
      <c r="I845" s="159"/>
      <c r="J845" s="182"/>
      <c r="K845" s="182"/>
      <c r="L845" s="159"/>
      <c r="M845" s="159"/>
      <c r="N845" s="159"/>
      <c r="O845" s="159"/>
      <c r="P845" s="159"/>
      <c r="Q845" s="179"/>
      <c r="R845" s="159"/>
      <c r="S845" s="159"/>
      <c r="T845" s="159"/>
      <c r="U845" s="159"/>
      <c r="V845" s="159"/>
      <c r="W845" s="159"/>
      <c r="X845" s="159"/>
      <c r="Y845" s="159"/>
      <c r="Z845" s="159"/>
      <c r="AA845" s="159"/>
      <c r="AB845" s="159"/>
      <c r="AC845" s="159"/>
      <c r="AD845" s="159"/>
      <c r="AE845" s="159"/>
      <c r="AF845" s="159"/>
      <c r="AG845" s="159"/>
    </row>
    <row r="846" spans="1:33" ht="13.5">
      <c r="A846" s="177"/>
      <c r="B846" s="178"/>
      <c r="C846" s="179"/>
      <c r="D846" s="159"/>
      <c r="E846" s="159"/>
      <c r="F846" s="159"/>
      <c r="G846" s="179"/>
      <c r="H846" s="159"/>
      <c r="I846" s="159"/>
      <c r="J846" s="182"/>
      <c r="K846" s="182"/>
      <c r="L846" s="159"/>
      <c r="M846" s="159"/>
      <c r="N846" s="159"/>
      <c r="O846" s="159"/>
      <c r="P846" s="159"/>
      <c r="Q846" s="179"/>
      <c r="R846" s="159"/>
      <c r="S846" s="159"/>
      <c r="T846" s="159"/>
      <c r="U846" s="159"/>
      <c r="V846" s="159"/>
      <c r="W846" s="159"/>
      <c r="X846" s="159"/>
      <c r="Y846" s="159"/>
      <c r="Z846" s="159"/>
      <c r="AA846" s="159"/>
      <c r="AB846" s="159"/>
      <c r="AC846" s="159"/>
      <c r="AD846" s="159"/>
      <c r="AE846" s="159"/>
      <c r="AF846" s="159"/>
      <c r="AG846" s="159"/>
    </row>
    <row r="847" spans="1:33" ht="13.5">
      <c r="A847" s="177"/>
      <c r="B847" s="178"/>
      <c r="C847" s="179"/>
      <c r="D847" s="159"/>
      <c r="E847" s="159"/>
      <c r="F847" s="159"/>
      <c r="G847" s="179"/>
      <c r="H847" s="159"/>
      <c r="I847" s="159"/>
      <c r="J847" s="182"/>
      <c r="K847" s="182"/>
      <c r="L847" s="159"/>
      <c r="M847" s="159"/>
      <c r="N847" s="159"/>
      <c r="O847" s="159"/>
      <c r="P847" s="159"/>
      <c r="Q847" s="179"/>
      <c r="R847" s="159"/>
      <c r="S847" s="159"/>
      <c r="T847" s="159"/>
      <c r="U847" s="159"/>
      <c r="V847" s="159"/>
      <c r="W847" s="159"/>
      <c r="X847" s="159"/>
      <c r="Y847" s="159"/>
      <c r="Z847" s="159"/>
      <c r="AA847" s="159"/>
      <c r="AB847" s="159"/>
      <c r="AC847" s="159"/>
      <c r="AD847" s="159"/>
      <c r="AE847" s="159"/>
      <c r="AF847" s="159"/>
      <c r="AG847" s="159"/>
    </row>
    <row r="848" spans="1:33" ht="13.5">
      <c r="A848" s="177"/>
      <c r="B848" s="178"/>
      <c r="C848" s="179"/>
      <c r="D848" s="159"/>
      <c r="E848" s="159"/>
      <c r="F848" s="159"/>
      <c r="G848" s="179"/>
      <c r="H848" s="159"/>
      <c r="I848" s="159"/>
      <c r="J848" s="182"/>
      <c r="K848" s="182"/>
      <c r="L848" s="159"/>
      <c r="M848" s="159"/>
      <c r="N848" s="159"/>
      <c r="O848" s="159"/>
      <c r="P848" s="159"/>
      <c r="Q848" s="179"/>
      <c r="R848" s="159"/>
      <c r="S848" s="159"/>
      <c r="T848" s="159"/>
      <c r="U848" s="159"/>
      <c r="V848" s="159"/>
      <c r="W848" s="159"/>
      <c r="X848" s="159"/>
      <c r="Y848" s="159"/>
      <c r="Z848" s="159"/>
      <c r="AA848" s="159"/>
      <c r="AB848" s="159"/>
      <c r="AC848" s="159"/>
      <c r="AD848" s="159"/>
      <c r="AE848" s="159"/>
      <c r="AF848" s="159"/>
      <c r="AG848" s="159"/>
    </row>
    <row r="849" spans="1:33" ht="13.5">
      <c r="A849" s="177"/>
      <c r="B849" s="178"/>
      <c r="C849" s="179"/>
      <c r="D849" s="159"/>
      <c r="E849" s="159"/>
      <c r="F849" s="159"/>
      <c r="G849" s="179"/>
      <c r="H849" s="159"/>
      <c r="I849" s="159"/>
      <c r="J849" s="182"/>
      <c r="K849" s="182"/>
      <c r="L849" s="159"/>
      <c r="M849" s="159"/>
      <c r="N849" s="159"/>
      <c r="O849" s="159"/>
      <c r="P849" s="159"/>
      <c r="Q849" s="179"/>
      <c r="R849" s="159"/>
      <c r="S849" s="159"/>
      <c r="T849" s="159"/>
      <c r="U849" s="159"/>
      <c r="V849" s="159"/>
      <c r="W849" s="159"/>
      <c r="X849" s="159"/>
      <c r="Y849" s="159"/>
      <c r="Z849" s="159"/>
      <c r="AA849" s="159"/>
      <c r="AB849" s="159"/>
      <c r="AC849" s="159"/>
      <c r="AD849" s="159"/>
      <c r="AE849" s="159"/>
      <c r="AF849" s="159"/>
      <c r="AG849" s="159"/>
    </row>
    <row r="850" spans="1:33" ht="13.5">
      <c r="A850" s="177"/>
      <c r="B850" s="178"/>
      <c r="C850" s="179"/>
      <c r="D850" s="159"/>
      <c r="E850" s="159"/>
      <c r="F850" s="159"/>
      <c r="G850" s="179"/>
      <c r="H850" s="159"/>
      <c r="I850" s="159"/>
      <c r="J850" s="182"/>
      <c r="K850" s="182"/>
      <c r="L850" s="159"/>
      <c r="M850" s="159"/>
      <c r="N850" s="159"/>
      <c r="O850" s="159"/>
      <c r="P850" s="159"/>
      <c r="Q850" s="179"/>
      <c r="R850" s="159"/>
      <c r="S850" s="159"/>
      <c r="T850" s="159"/>
      <c r="U850" s="159"/>
      <c r="V850" s="159"/>
      <c r="W850" s="159"/>
      <c r="X850" s="159"/>
      <c r="Y850" s="159"/>
      <c r="Z850" s="159"/>
      <c r="AA850" s="159"/>
      <c r="AB850" s="159"/>
      <c r="AC850" s="159"/>
      <c r="AD850" s="159"/>
      <c r="AE850" s="159"/>
      <c r="AF850" s="159"/>
      <c r="AG850" s="159"/>
    </row>
    <row r="851" spans="1:33" ht="13.5">
      <c r="A851" s="177"/>
      <c r="B851" s="178"/>
      <c r="C851" s="179"/>
      <c r="D851" s="159"/>
      <c r="E851" s="159"/>
      <c r="F851" s="159"/>
      <c r="G851" s="179"/>
      <c r="H851" s="159"/>
      <c r="I851" s="159"/>
      <c r="J851" s="182"/>
      <c r="K851" s="182"/>
      <c r="L851" s="159"/>
      <c r="M851" s="159"/>
      <c r="N851" s="159"/>
      <c r="O851" s="159"/>
      <c r="P851" s="159"/>
      <c r="Q851" s="179"/>
      <c r="R851" s="159"/>
      <c r="S851" s="159"/>
      <c r="T851" s="159"/>
      <c r="U851" s="159"/>
      <c r="V851" s="159"/>
      <c r="W851" s="159"/>
      <c r="X851" s="159"/>
      <c r="Y851" s="159"/>
      <c r="Z851" s="159"/>
      <c r="AA851" s="159"/>
      <c r="AB851" s="159"/>
      <c r="AC851" s="159"/>
      <c r="AD851" s="159"/>
      <c r="AE851" s="159"/>
      <c r="AF851" s="159"/>
      <c r="AG851" s="159"/>
    </row>
    <row r="852" spans="1:33" ht="13.5">
      <c r="A852" s="177"/>
      <c r="B852" s="178"/>
      <c r="C852" s="179"/>
      <c r="D852" s="159"/>
      <c r="E852" s="159"/>
      <c r="F852" s="159"/>
      <c r="G852" s="179"/>
      <c r="H852" s="159"/>
      <c r="I852" s="159"/>
      <c r="J852" s="182"/>
      <c r="K852" s="182"/>
      <c r="L852" s="159"/>
      <c r="M852" s="159"/>
      <c r="N852" s="159"/>
      <c r="O852" s="159"/>
      <c r="P852" s="159"/>
      <c r="Q852" s="179"/>
      <c r="R852" s="159"/>
      <c r="S852" s="159"/>
      <c r="T852" s="159"/>
      <c r="U852" s="159"/>
      <c r="V852" s="159"/>
      <c r="W852" s="159"/>
      <c r="X852" s="159"/>
      <c r="Y852" s="159"/>
      <c r="Z852" s="159"/>
      <c r="AA852" s="159"/>
      <c r="AB852" s="159"/>
      <c r="AC852" s="159"/>
      <c r="AD852" s="159"/>
      <c r="AE852" s="159"/>
      <c r="AF852" s="159"/>
      <c r="AG852" s="159"/>
    </row>
    <row r="853" spans="1:33" ht="13.5">
      <c r="A853" s="177"/>
      <c r="B853" s="178"/>
      <c r="C853" s="179"/>
      <c r="D853" s="159"/>
      <c r="E853" s="159"/>
      <c r="F853" s="159"/>
      <c r="G853" s="179"/>
      <c r="H853" s="159"/>
      <c r="I853" s="159"/>
      <c r="J853" s="182"/>
      <c r="K853" s="182"/>
      <c r="L853" s="159"/>
      <c r="M853" s="159"/>
      <c r="N853" s="159"/>
      <c r="O853" s="159"/>
      <c r="P853" s="159"/>
      <c r="Q853" s="179"/>
      <c r="R853" s="159"/>
      <c r="S853" s="159"/>
      <c r="T853" s="159"/>
      <c r="U853" s="159"/>
      <c r="V853" s="159"/>
      <c r="W853" s="159"/>
      <c r="X853" s="159"/>
      <c r="Y853" s="159"/>
      <c r="Z853" s="159"/>
      <c r="AA853" s="159"/>
      <c r="AB853" s="159"/>
      <c r="AC853" s="159"/>
      <c r="AD853" s="159"/>
      <c r="AE853" s="159"/>
      <c r="AF853" s="159"/>
      <c r="AG853" s="159"/>
    </row>
    <row r="854" spans="1:33" ht="13.5">
      <c r="A854" s="177"/>
      <c r="B854" s="178"/>
      <c r="C854" s="179"/>
      <c r="D854" s="159"/>
      <c r="E854" s="159"/>
      <c r="F854" s="159"/>
      <c r="G854" s="179"/>
      <c r="H854" s="159"/>
      <c r="I854" s="159"/>
      <c r="J854" s="182"/>
      <c r="K854" s="182"/>
      <c r="L854" s="159"/>
      <c r="M854" s="159"/>
      <c r="N854" s="159"/>
      <c r="O854" s="159"/>
      <c r="P854" s="159"/>
      <c r="Q854" s="179"/>
      <c r="R854" s="159"/>
      <c r="S854" s="159"/>
      <c r="T854" s="159"/>
      <c r="U854" s="159"/>
      <c r="V854" s="159"/>
      <c r="W854" s="159"/>
      <c r="X854" s="159"/>
      <c r="Y854" s="159"/>
      <c r="Z854" s="159"/>
      <c r="AA854" s="159"/>
      <c r="AB854" s="159"/>
      <c r="AC854" s="159"/>
      <c r="AD854" s="159"/>
      <c r="AE854" s="159"/>
      <c r="AF854" s="159"/>
      <c r="AG854" s="159"/>
    </row>
    <row r="855" spans="1:33" ht="13.5">
      <c r="A855" s="177"/>
      <c r="B855" s="178"/>
      <c r="C855" s="179"/>
      <c r="D855" s="159"/>
      <c r="E855" s="159"/>
      <c r="F855" s="159"/>
      <c r="G855" s="179"/>
      <c r="H855" s="159"/>
      <c r="I855" s="159"/>
      <c r="J855" s="182"/>
      <c r="K855" s="182"/>
      <c r="L855" s="159"/>
      <c r="M855" s="159"/>
      <c r="N855" s="159"/>
      <c r="O855" s="159"/>
      <c r="P855" s="159"/>
      <c r="Q855" s="179"/>
      <c r="R855" s="159"/>
      <c r="S855" s="159"/>
      <c r="T855" s="159"/>
      <c r="U855" s="159"/>
      <c r="V855" s="159"/>
      <c r="W855" s="159"/>
      <c r="X855" s="159"/>
      <c r="Y855" s="159"/>
      <c r="Z855" s="159"/>
      <c r="AA855" s="159"/>
      <c r="AB855" s="159"/>
      <c r="AC855" s="159"/>
      <c r="AD855" s="159"/>
      <c r="AE855" s="159"/>
      <c r="AF855" s="159"/>
      <c r="AG855" s="159"/>
    </row>
    <row r="856" spans="1:33" ht="13.5">
      <c r="A856" s="177"/>
      <c r="B856" s="178"/>
      <c r="C856" s="179"/>
      <c r="D856" s="159"/>
      <c r="E856" s="159"/>
      <c r="F856" s="159"/>
      <c r="G856" s="179"/>
      <c r="H856" s="159"/>
      <c r="I856" s="159"/>
      <c r="J856" s="182"/>
      <c r="K856" s="182"/>
      <c r="L856" s="159"/>
      <c r="M856" s="159"/>
      <c r="N856" s="159"/>
      <c r="O856" s="159"/>
      <c r="P856" s="159"/>
      <c r="Q856" s="179"/>
      <c r="R856" s="159"/>
      <c r="S856" s="159"/>
      <c r="T856" s="159"/>
      <c r="U856" s="159"/>
      <c r="V856" s="159"/>
      <c r="W856" s="159"/>
      <c r="X856" s="159"/>
      <c r="Y856" s="159"/>
      <c r="Z856" s="159"/>
      <c r="AA856" s="159"/>
      <c r="AB856" s="159"/>
      <c r="AC856" s="159"/>
      <c r="AD856" s="159"/>
      <c r="AE856" s="159"/>
      <c r="AF856" s="159"/>
      <c r="AG856" s="159"/>
    </row>
    <row r="857" spans="1:33" ht="13.5">
      <c r="A857" s="177"/>
      <c r="B857" s="178"/>
      <c r="C857" s="179"/>
      <c r="D857" s="159"/>
      <c r="E857" s="159"/>
      <c r="F857" s="159"/>
      <c r="G857" s="179"/>
      <c r="H857" s="159"/>
      <c r="I857" s="159"/>
      <c r="J857" s="182"/>
      <c r="K857" s="182"/>
      <c r="L857" s="159"/>
      <c r="M857" s="159"/>
      <c r="N857" s="159"/>
      <c r="O857" s="159"/>
      <c r="P857" s="159"/>
      <c r="Q857" s="179"/>
      <c r="R857" s="159"/>
      <c r="S857" s="159"/>
      <c r="T857" s="159"/>
      <c r="U857" s="159"/>
      <c r="V857" s="159"/>
      <c r="W857" s="159"/>
      <c r="X857" s="159"/>
      <c r="Y857" s="159"/>
      <c r="Z857" s="159"/>
      <c r="AA857" s="159"/>
      <c r="AB857" s="159"/>
      <c r="AC857" s="159"/>
      <c r="AD857" s="159"/>
      <c r="AE857" s="159"/>
      <c r="AF857" s="159"/>
      <c r="AG857" s="159"/>
    </row>
    <row r="858" spans="1:33" ht="13.5">
      <c r="A858" s="177"/>
      <c r="B858" s="178"/>
      <c r="C858" s="179"/>
      <c r="D858" s="159"/>
      <c r="E858" s="159"/>
      <c r="F858" s="159"/>
      <c r="G858" s="179"/>
      <c r="H858" s="159"/>
      <c r="I858" s="159"/>
      <c r="J858" s="182"/>
      <c r="K858" s="182"/>
      <c r="L858" s="159"/>
      <c r="M858" s="159"/>
      <c r="N858" s="159"/>
      <c r="O858" s="159"/>
      <c r="P858" s="159"/>
      <c r="Q858" s="179"/>
      <c r="R858" s="159"/>
      <c r="S858" s="159"/>
      <c r="T858" s="159"/>
      <c r="U858" s="159"/>
      <c r="V858" s="159"/>
      <c r="W858" s="159"/>
      <c r="X858" s="159"/>
      <c r="Y858" s="159"/>
      <c r="Z858" s="159"/>
      <c r="AA858" s="159"/>
      <c r="AB858" s="159"/>
      <c r="AC858" s="159"/>
      <c r="AD858" s="159"/>
      <c r="AE858" s="159"/>
      <c r="AF858" s="159"/>
      <c r="AG858" s="159"/>
    </row>
    <row r="859" spans="1:33" ht="13.5">
      <c r="A859" s="177"/>
      <c r="B859" s="178"/>
      <c r="C859" s="179"/>
      <c r="D859" s="159"/>
      <c r="E859" s="159"/>
      <c r="F859" s="159"/>
      <c r="G859" s="179"/>
      <c r="H859" s="159"/>
      <c r="I859" s="159"/>
      <c r="J859" s="182"/>
      <c r="K859" s="182"/>
      <c r="L859" s="159"/>
      <c r="M859" s="159"/>
      <c r="N859" s="159"/>
      <c r="O859" s="159"/>
      <c r="P859" s="159"/>
      <c r="Q859" s="179"/>
      <c r="R859" s="159"/>
      <c r="S859" s="159"/>
      <c r="T859" s="159"/>
      <c r="U859" s="159"/>
      <c r="V859" s="159"/>
      <c r="W859" s="159"/>
      <c r="X859" s="159"/>
      <c r="Y859" s="159"/>
      <c r="Z859" s="159"/>
      <c r="AA859" s="159"/>
      <c r="AB859" s="159"/>
      <c r="AC859" s="159"/>
      <c r="AD859" s="159"/>
      <c r="AE859" s="159"/>
      <c r="AF859" s="159"/>
      <c r="AG859" s="159"/>
    </row>
    <row r="860" spans="1:33" ht="13.5">
      <c r="A860" s="177"/>
      <c r="B860" s="178"/>
      <c r="C860" s="179"/>
      <c r="D860" s="159"/>
      <c r="E860" s="159"/>
      <c r="F860" s="159"/>
      <c r="G860" s="179"/>
      <c r="H860" s="159"/>
      <c r="I860" s="159"/>
      <c r="J860" s="182"/>
      <c r="K860" s="182"/>
      <c r="L860" s="159"/>
      <c r="M860" s="159"/>
      <c r="N860" s="159"/>
      <c r="O860" s="159"/>
      <c r="P860" s="159"/>
      <c r="Q860" s="179"/>
      <c r="R860" s="159"/>
      <c r="S860" s="159"/>
      <c r="T860" s="159"/>
      <c r="U860" s="159"/>
      <c r="V860" s="159"/>
      <c r="W860" s="159"/>
      <c r="X860" s="159"/>
      <c r="Y860" s="159"/>
      <c r="Z860" s="159"/>
      <c r="AA860" s="159"/>
      <c r="AB860" s="159"/>
      <c r="AC860" s="159"/>
      <c r="AD860" s="159"/>
      <c r="AE860" s="159"/>
      <c r="AF860" s="159"/>
      <c r="AG860" s="159"/>
    </row>
    <row r="861" spans="1:33" ht="13.5">
      <c r="A861" s="177"/>
      <c r="B861" s="178"/>
      <c r="C861" s="179"/>
      <c r="D861" s="159"/>
      <c r="E861" s="159"/>
      <c r="F861" s="159"/>
      <c r="G861" s="179"/>
      <c r="H861" s="159"/>
      <c r="I861" s="159"/>
      <c r="J861" s="182"/>
      <c r="K861" s="182"/>
      <c r="L861" s="159"/>
      <c r="M861" s="159"/>
      <c r="N861" s="159"/>
      <c r="O861" s="159"/>
      <c r="P861" s="159"/>
      <c r="Q861" s="179"/>
      <c r="R861" s="159"/>
      <c r="S861" s="159"/>
      <c r="T861" s="159"/>
      <c r="U861" s="159"/>
      <c r="V861" s="159"/>
      <c r="W861" s="159"/>
      <c r="X861" s="159"/>
      <c r="Y861" s="159"/>
      <c r="Z861" s="159"/>
      <c r="AA861" s="159"/>
      <c r="AB861" s="159"/>
      <c r="AC861" s="159"/>
      <c r="AD861" s="159"/>
      <c r="AE861" s="159"/>
      <c r="AF861" s="159"/>
      <c r="AG861" s="159"/>
    </row>
    <row r="862" spans="1:33" ht="13.5">
      <c r="A862" s="177"/>
      <c r="B862" s="178"/>
      <c r="C862" s="179"/>
      <c r="D862" s="159"/>
      <c r="E862" s="159"/>
      <c r="F862" s="159"/>
      <c r="G862" s="179"/>
      <c r="H862" s="159"/>
      <c r="I862" s="159"/>
      <c r="J862" s="182"/>
      <c r="K862" s="182"/>
      <c r="L862" s="159"/>
      <c r="M862" s="159"/>
      <c r="N862" s="159"/>
      <c r="O862" s="159"/>
      <c r="P862" s="159"/>
      <c r="Q862" s="179"/>
      <c r="R862" s="159"/>
      <c r="S862" s="159"/>
      <c r="T862" s="159"/>
      <c r="U862" s="159"/>
      <c r="V862" s="159"/>
      <c r="W862" s="159"/>
      <c r="X862" s="159"/>
      <c r="Y862" s="159"/>
      <c r="Z862" s="159"/>
      <c r="AA862" s="159"/>
      <c r="AB862" s="159"/>
      <c r="AC862" s="159"/>
      <c r="AD862" s="159"/>
      <c r="AE862" s="159"/>
      <c r="AF862" s="159"/>
      <c r="AG862" s="159"/>
    </row>
    <row r="863" spans="1:33" ht="13.5">
      <c r="A863" s="177"/>
      <c r="B863" s="178"/>
      <c r="C863" s="179"/>
      <c r="D863" s="159"/>
      <c r="E863" s="159"/>
      <c r="F863" s="159"/>
      <c r="G863" s="179"/>
      <c r="H863" s="159"/>
      <c r="I863" s="159"/>
      <c r="J863" s="182"/>
      <c r="K863" s="182"/>
      <c r="L863" s="159"/>
      <c r="M863" s="159"/>
      <c r="N863" s="159"/>
      <c r="O863" s="159"/>
      <c r="P863" s="159"/>
      <c r="Q863" s="179"/>
      <c r="R863" s="159"/>
      <c r="S863" s="159"/>
      <c r="T863" s="159"/>
      <c r="U863" s="159"/>
      <c r="V863" s="159"/>
      <c r="W863" s="159"/>
      <c r="X863" s="159"/>
      <c r="Y863" s="159"/>
      <c r="Z863" s="159"/>
      <c r="AA863" s="159"/>
      <c r="AB863" s="159"/>
      <c r="AC863" s="159"/>
      <c r="AD863" s="159"/>
      <c r="AE863" s="159"/>
      <c r="AF863" s="159"/>
      <c r="AG863" s="159"/>
    </row>
    <row r="864" spans="1:33" ht="13.5">
      <c r="A864" s="177"/>
      <c r="B864" s="178"/>
      <c r="C864" s="179"/>
      <c r="D864" s="159"/>
      <c r="E864" s="159"/>
      <c r="F864" s="159"/>
      <c r="G864" s="179"/>
      <c r="H864" s="159"/>
      <c r="I864" s="159"/>
      <c r="J864" s="182"/>
      <c r="K864" s="182"/>
      <c r="L864" s="159"/>
      <c r="M864" s="159"/>
      <c r="N864" s="159"/>
      <c r="O864" s="159"/>
      <c r="P864" s="159"/>
      <c r="Q864" s="179"/>
      <c r="R864" s="159"/>
      <c r="S864" s="159"/>
      <c r="T864" s="159"/>
      <c r="U864" s="159"/>
      <c r="V864" s="159"/>
      <c r="W864" s="159"/>
      <c r="X864" s="159"/>
      <c r="Y864" s="159"/>
      <c r="Z864" s="159"/>
      <c r="AA864" s="159"/>
      <c r="AB864" s="159"/>
      <c r="AC864" s="159"/>
      <c r="AD864" s="159"/>
      <c r="AE864" s="159"/>
      <c r="AF864" s="159"/>
      <c r="AG864" s="159"/>
    </row>
    <row r="865" spans="1:33" ht="13.5">
      <c r="A865" s="177"/>
      <c r="B865" s="178"/>
      <c r="C865" s="179"/>
      <c r="D865" s="159"/>
      <c r="E865" s="159"/>
      <c r="F865" s="159"/>
      <c r="G865" s="179"/>
      <c r="H865" s="159"/>
      <c r="I865" s="159"/>
      <c r="J865" s="182"/>
      <c r="K865" s="182"/>
      <c r="L865" s="159"/>
      <c r="M865" s="159"/>
      <c r="N865" s="159"/>
      <c r="O865" s="159"/>
      <c r="P865" s="159"/>
      <c r="Q865" s="179"/>
      <c r="R865" s="159"/>
      <c r="S865" s="159"/>
      <c r="T865" s="159"/>
      <c r="U865" s="159"/>
      <c r="V865" s="159"/>
      <c r="W865" s="159"/>
      <c r="X865" s="159"/>
      <c r="Y865" s="159"/>
      <c r="Z865" s="159"/>
      <c r="AA865" s="159"/>
      <c r="AB865" s="159"/>
      <c r="AC865" s="159"/>
      <c r="AD865" s="159"/>
      <c r="AE865" s="159"/>
      <c r="AF865" s="159"/>
      <c r="AG865" s="159"/>
    </row>
    <row r="866" spans="1:33" ht="13.5">
      <c r="A866" s="177"/>
      <c r="B866" s="178"/>
      <c r="C866" s="179"/>
      <c r="D866" s="159"/>
      <c r="E866" s="159"/>
      <c r="F866" s="159"/>
      <c r="G866" s="179"/>
      <c r="H866" s="159"/>
      <c r="I866" s="159"/>
      <c r="J866" s="182"/>
      <c r="K866" s="182"/>
      <c r="L866" s="159"/>
      <c r="M866" s="159"/>
      <c r="N866" s="159"/>
      <c r="O866" s="159"/>
      <c r="P866" s="159"/>
      <c r="Q866" s="179"/>
      <c r="R866" s="159"/>
      <c r="S866" s="159"/>
      <c r="T866" s="159"/>
      <c r="U866" s="159"/>
      <c r="V866" s="159"/>
      <c r="W866" s="159"/>
      <c r="X866" s="159"/>
      <c r="Y866" s="159"/>
      <c r="Z866" s="159"/>
      <c r="AA866" s="159"/>
      <c r="AB866" s="159"/>
      <c r="AC866" s="159"/>
      <c r="AD866" s="159"/>
      <c r="AE866" s="159"/>
      <c r="AF866" s="159"/>
      <c r="AG866" s="159"/>
    </row>
    <row r="867" spans="1:33" ht="13.5">
      <c r="A867" s="177"/>
      <c r="B867" s="178"/>
      <c r="C867" s="179"/>
      <c r="D867" s="159"/>
      <c r="E867" s="159"/>
      <c r="F867" s="159"/>
      <c r="G867" s="179"/>
      <c r="H867" s="159"/>
      <c r="I867" s="159"/>
      <c r="J867" s="182"/>
      <c r="K867" s="182"/>
      <c r="L867" s="159"/>
      <c r="M867" s="159"/>
      <c r="N867" s="159"/>
      <c r="O867" s="159"/>
      <c r="P867" s="159"/>
      <c r="Q867" s="179"/>
      <c r="R867" s="159"/>
      <c r="S867" s="159"/>
      <c r="T867" s="159"/>
      <c r="U867" s="159"/>
      <c r="V867" s="159"/>
      <c r="W867" s="159"/>
      <c r="X867" s="159"/>
      <c r="Y867" s="159"/>
      <c r="Z867" s="159"/>
      <c r="AA867" s="159"/>
      <c r="AB867" s="159"/>
      <c r="AC867" s="159"/>
      <c r="AD867" s="159"/>
      <c r="AE867" s="159"/>
      <c r="AF867" s="159"/>
      <c r="AG867" s="159"/>
    </row>
    <row r="868" spans="1:33" ht="13.5">
      <c r="A868" s="177"/>
      <c r="B868" s="178"/>
      <c r="C868" s="179"/>
      <c r="D868" s="159"/>
      <c r="E868" s="159"/>
      <c r="F868" s="159"/>
      <c r="G868" s="179"/>
      <c r="H868" s="159"/>
      <c r="I868" s="159"/>
      <c r="J868" s="182"/>
      <c r="K868" s="182"/>
      <c r="L868" s="159"/>
      <c r="M868" s="159"/>
      <c r="N868" s="159"/>
      <c r="O868" s="159"/>
      <c r="P868" s="159"/>
      <c r="Q868" s="179"/>
      <c r="R868" s="159"/>
      <c r="S868" s="159"/>
      <c r="T868" s="159"/>
      <c r="U868" s="159"/>
      <c r="V868" s="159"/>
      <c r="W868" s="159"/>
      <c r="X868" s="159"/>
      <c r="Y868" s="159"/>
      <c r="Z868" s="159"/>
      <c r="AA868" s="159"/>
      <c r="AB868" s="159"/>
      <c r="AC868" s="159"/>
      <c r="AD868" s="159"/>
      <c r="AE868" s="159"/>
      <c r="AF868" s="159"/>
      <c r="AG868" s="159"/>
    </row>
    <row r="869" spans="1:33" ht="13.5">
      <c r="A869" s="177"/>
      <c r="B869" s="178"/>
      <c r="C869" s="179"/>
      <c r="D869" s="159"/>
      <c r="E869" s="159"/>
      <c r="F869" s="159"/>
      <c r="G869" s="179"/>
      <c r="H869" s="159"/>
      <c r="I869" s="159"/>
      <c r="J869" s="182"/>
      <c r="K869" s="182"/>
      <c r="L869" s="159"/>
      <c r="M869" s="159"/>
      <c r="N869" s="159"/>
      <c r="O869" s="159"/>
      <c r="P869" s="159"/>
      <c r="Q869" s="179"/>
      <c r="R869" s="159"/>
      <c r="S869" s="159"/>
      <c r="T869" s="159"/>
      <c r="U869" s="159"/>
      <c r="V869" s="159"/>
      <c r="W869" s="159"/>
      <c r="X869" s="159"/>
      <c r="Y869" s="159"/>
      <c r="Z869" s="159"/>
      <c r="AA869" s="159"/>
      <c r="AB869" s="159"/>
      <c r="AC869" s="159"/>
      <c r="AD869" s="159"/>
      <c r="AE869" s="159"/>
      <c r="AF869" s="159"/>
      <c r="AG869" s="159"/>
    </row>
    <row r="870" spans="1:33" ht="13.5">
      <c r="A870" s="177"/>
      <c r="B870" s="178"/>
      <c r="C870" s="179"/>
      <c r="D870" s="159"/>
      <c r="E870" s="159"/>
      <c r="F870" s="159"/>
      <c r="G870" s="179"/>
      <c r="H870" s="159"/>
      <c r="I870" s="159"/>
      <c r="J870" s="182"/>
      <c r="K870" s="182"/>
      <c r="L870" s="159"/>
      <c r="M870" s="159"/>
      <c r="N870" s="159"/>
      <c r="O870" s="159"/>
      <c r="P870" s="159"/>
      <c r="Q870" s="179"/>
      <c r="R870" s="159"/>
      <c r="S870" s="159"/>
      <c r="T870" s="159"/>
      <c r="U870" s="159"/>
      <c r="V870" s="159"/>
      <c r="W870" s="159"/>
      <c r="X870" s="159"/>
      <c r="Y870" s="159"/>
      <c r="Z870" s="159"/>
      <c r="AA870" s="159"/>
      <c r="AB870" s="159"/>
      <c r="AC870" s="159"/>
      <c r="AD870" s="159"/>
      <c r="AE870" s="159"/>
      <c r="AF870" s="159"/>
      <c r="AG870" s="159"/>
    </row>
    <row r="871" spans="1:33" ht="13.5">
      <c r="A871" s="177"/>
      <c r="B871" s="178"/>
      <c r="C871" s="179"/>
      <c r="D871" s="159"/>
      <c r="E871" s="159"/>
      <c r="F871" s="159"/>
      <c r="G871" s="179"/>
      <c r="H871" s="159"/>
      <c r="I871" s="159"/>
      <c r="J871" s="182"/>
      <c r="K871" s="182"/>
      <c r="L871" s="159"/>
      <c r="M871" s="159"/>
      <c r="N871" s="159"/>
      <c r="O871" s="159"/>
      <c r="P871" s="159"/>
      <c r="Q871" s="179"/>
      <c r="R871" s="159"/>
      <c r="S871" s="159"/>
      <c r="T871" s="159"/>
      <c r="U871" s="159"/>
      <c r="V871" s="159"/>
      <c r="W871" s="159"/>
      <c r="X871" s="159"/>
      <c r="Y871" s="159"/>
      <c r="Z871" s="159"/>
      <c r="AA871" s="159"/>
      <c r="AB871" s="159"/>
      <c r="AC871" s="159"/>
      <c r="AD871" s="159"/>
      <c r="AE871" s="159"/>
      <c r="AF871" s="159"/>
      <c r="AG871" s="159"/>
    </row>
    <row r="872" spans="1:33" ht="13.5">
      <c r="A872" s="177"/>
      <c r="B872" s="178"/>
      <c r="C872" s="179"/>
      <c r="D872" s="159"/>
      <c r="E872" s="159"/>
      <c r="F872" s="159"/>
      <c r="G872" s="179"/>
      <c r="H872" s="159"/>
      <c r="I872" s="159"/>
      <c r="J872" s="182"/>
      <c r="K872" s="182"/>
      <c r="L872" s="159"/>
      <c r="M872" s="159"/>
      <c r="N872" s="159"/>
      <c r="O872" s="159"/>
      <c r="P872" s="159"/>
      <c r="Q872" s="179"/>
      <c r="R872" s="159"/>
      <c r="S872" s="159"/>
      <c r="T872" s="159"/>
      <c r="U872" s="159"/>
      <c r="V872" s="159"/>
      <c r="W872" s="159"/>
      <c r="X872" s="159"/>
      <c r="Y872" s="159"/>
      <c r="Z872" s="159"/>
      <c r="AA872" s="159"/>
      <c r="AB872" s="159"/>
      <c r="AC872" s="159"/>
      <c r="AD872" s="159"/>
      <c r="AE872" s="159"/>
      <c r="AF872" s="159"/>
      <c r="AG872" s="159"/>
    </row>
    <row r="873" spans="1:33" ht="13.5">
      <c r="A873" s="177"/>
      <c r="B873" s="178"/>
      <c r="C873" s="179"/>
      <c r="D873" s="159"/>
      <c r="E873" s="159"/>
      <c r="F873" s="159"/>
      <c r="G873" s="179"/>
      <c r="H873" s="159"/>
      <c r="I873" s="159"/>
      <c r="J873" s="182"/>
      <c r="K873" s="182"/>
      <c r="L873" s="159"/>
      <c r="M873" s="159"/>
      <c r="N873" s="159"/>
      <c r="O873" s="159"/>
      <c r="P873" s="159"/>
      <c r="Q873" s="179"/>
      <c r="R873" s="159"/>
      <c r="S873" s="159"/>
      <c r="T873" s="159"/>
      <c r="U873" s="159"/>
      <c r="V873" s="159"/>
      <c r="W873" s="159"/>
      <c r="X873" s="159"/>
      <c r="Y873" s="159"/>
      <c r="Z873" s="159"/>
      <c r="AA873" s="159"/>
      <c r="AB873" s="159"/>
      <c r="AC873" s="159"/>
      <c r="AD873" s="159"/>
      <c r="AE873" s="159"/>
      <c r="AF873" s="159"/>
      <c r="AG873" s="159"/>
    </row>
    <row r="874" spans="1:33" ht="13.5">
      <c r="A874" s="177"/>
      <c r="B874" s="178"/>
      <c r="C874" s="179"/>
      <c r="D874" s="159"/>
      <c r="E874" s="159"/>
      <c r="F874" s="159"/>
      <c r="G874" s="179"/>
      <c r="H874" s="159"/>
      <c r="I874" s="159"/>
      <c r="J874" s="182"/>
      <c r="K874" s="182"/>
      <c r="L874" s="159"/>
      <c r="M874" s="159"/>
      <c r="N874" s="159"/>
      <c r="O874" s="159"/>
      <c r="P874" s="159"/>
      <c r="Q874" s="179"/>
      <c r="R874" s="159"/>
      <c r="S874" s="159"/>
      <c r="T874" s="159"/>
      <c r="U874" s="159"/>
      <c r="V874" s="159"/>
      <c r="W874" s="159"/>
      <c r="X874" s="159"/>
      <c r="Y874" s="159"/>
      <c r="Z874" s="159"/>
      <c r="AA874" s="159"/>
      <c r="AB874" s="159"/>
      <c r="AC874" s="159"/>
      <c r="AD874" s="159"/>
      <c r="AE874" s="159"/>
      <c r="AF874" s="159"/>
      <c r="AG874" s="159"/>
    </row>
    <row r="875" spans="1:33" ht="13.5">
      <c r="A875" s="177"/>
      <c r="B875" s="178"/>
      <c r="C875" s="179"/>
      <c r="D875" s="159"/>
      <c r="E875" s="159"/>
      <c r="F875" s="159"/>
      <c r="G875" s="179"/>
      <c r="H875" s="159"/>
      <c r="I875" s="159"/>
      <c r="J875" s="182"/>
      <c r="K875" s="182"/>
      <c r="L875" s="159"/>
      <c r="M875" s="159"/>
      <c r="N875" s="159"/>
      <c r="O875" s="159"/>
      <c r="P875" s="159"/>
      <c r="Q875" s="179"/>
      <c r="R875" s="159"/>
      <c r="S875" s="159"/>
      <c r="T875" s="159"/>
      <c r="U875" s="159"/>
      <c r="V875" s="159"/>
      <c r="W875" s="159"/>
      <c r="X875" s="159"/>
      <c r="Y875" s="159"/>
      <c r="Z875" s="159"/>
      <c r="AA875" s="159"/>
      <c r="AB875" s="159"/>
      <c r="AC875" s="159"/>
      <c r="AD875" s="159"/>
      <c r="AE875" s="159"/>
      <c r="AF875" s="159"/>
      <c r="AG875" s="159"/>
    </row>
    <row r="876" spans="1:33" ht="13.5">
      <c r="A876" s="177"/>
      <c r="B876" s="178"/>
      <c r="C876" s="179"/>
      <c r="D876" s="159"/>
      <c r="E876" s="159"/>
      <c r="F876" s="159"/>
      <c r="G876" s="179"/>
      <c r="H876" s="159"/>
      <c r="I876" s="159"/>
      <c r="J876" s="182"/>
      <c r="K876" s="182"/>
      <c r="L876" s="159"/>
      <c r="M876" s="159"/>
      <c r="N876" s="159"/>
      <c r="O876" s="159"/>
      <c r="P876" s="159"/>
      <c r="Q876" s="179"/>
      <c r="R876" s="159"/>
      <c r="S876" s="159"/>
      <c r="T876" s="159"/>
      <c r="U876" s="159"/>
      <c r="V876" s="159"/>
      <c r="W876" s="159"/>
      <c r="X876" s="159"/>
      <c r="Y876" s="159"/>
      <c r="Z876" s="159"/>
      <c r="AA876" s="159"/>
      <c r="AB876" s="159"/>
      <c r="AC876" s="159"/>
      <c r="AD876" s="159"/>
      <c r="AE876" s="159"/>
      <c r="AF876" s="159"/>
      <c r="AG876" s="159"/>
    </row>
    <row r="877" spans="1:33" ht="13.5">
      <c r="A877" s="177"/>
      <c r="B877" s="178"/>
      <c r="C877" s="179"/>
      <c r="D877" s="159"/>
      <c r="E877" s="159"/>
      <c r="F877" s="159"/>
      <c r="G877" s="179"/>
      <c r="H877" s="159"/>
      <c r="I877" s="159"/>
      <c r="J877" s="182"/>
      <c r="K877" s="182"/>
      <c r="L877" s="159"/>
      <c r="M877" s="159"/>
      <c r="N877" s="159"/>
      <c r="O877" s="159"/>
      <c r="P877" s="159"/>
      <c r="Q877" s="179"/>
      <c r="R877" s="159"/>
      <c r="S877" s="159"/>
      <c r="T877" s="159"/>
      <c r="U877" s="159"/>
      <c r="V877" s="159"/>
      <c r="W877" s="159"/>
      <c r="X877" s="159"/>
      <c r="Y877" s="159"/>
      <c r="Z877" s="159"/>
      <c r="AA877" s="159"/>
      <c r="AB877" s="159"/>
      <c r="AC877" s="159"/>
      <c r="AD877" s="159"/>
      <c r="AE877" s="159"/>
      <c r="AF877" s="159"/>
      <c r="AG877" s="159"/>
    </row>
    <row r="878" spans="1:33" ht="13.5">
      <c r="A878" s="177"/>
      <c r="B878" s="178"/>
      <c r="C878" s="179"/>
      <c r="D878" s="159"/>
      <c r="E878" s="159"/>
      <c r="F878" s="159"/>
      <c r="G878" s="179"/>
      <c r="H878" s="159"/>
      <c r="I878" s="159"/>
      <c r="J878" s="182"/>
      <c r="K878" s="182"/>
      <c r="L878" s="159"/>
      <c r="M878" s="159"/>
      <c r="N878" s="159"/>
      <c r="O878" s="159"/>
      <c r="P878" s="159"/>
      <c r="Q878" s="179"/>
      <c r="R878" s="159"/>
      <c r="S878" s="159"/>
      <c r="T878" s="159"/>
      <c r="U878" s="159"/>
      <c r="V878" s="159"/>
      <c r="W878" s="159"/>
      <c r="X878" s="159"/>
      <c r="Y878" s="159"/>
      <c r="Z878" s="159"/>
      <c r="AA878" s="159"/>
      <c r="AB878" s="159"/>
      <c r="AC878" s="159"/>
      <c r="AD878" s="159"/>
      <c r="AE878" s="159"/>
      <c r="AF878" s="159"/>
      <c r="AG878" s="159"/>
    </row>
    <row r="879" spans="1:33" ht="13.5">
      <c r="A879" s="177"/>
      <c r="B879" s="178"/>
      <c r="C879" s="179"/>
      <c r="D879" s="159"/>
      <c r="E879" s="159"/>
      <c r="F879" s="159"/>
      <c r="G879" s="179"/>
      <c r="H879" s="159"/>
      <c r="I879" s="159"/>
      <c r="J879" s="182"/>
      <c r="K879" s="182"/>
      <c r="L879" s="159"/>
      <c r="M879" s="159"/>
      <c r="N879" s="159"/>
      <c r="O879" s="159"/>
      <c r="P879" s="159"/>
      <c r="Q879" s="179"/>
      <c r="R879" s="159"/>
      <c r="S879" s="159"/>
      <c r="T879" s="159"/>
      <c r="U879" s="159"/>
      <c r="V879" s="159"/>
      <c r="W879" s="159"/>
      <c r="X879" s="159"/>
      <c r="Y879" s="159"/>
      <c r="Z879" s="159"/>
      <c r="AA879" s="159"/>
      <c r="AB879" s="159"/>
      <c r="AC879" s="159"/>
      <c r="AD879" s="159"/>
      <c r="AE879" s="159"/>
      <c r="AF879" s="159"/>
      <c r="AG879" s="159"/>
    </row>
    <row r="880" spans="1:33" ht="13.5">
      <c r="A880" s="177"/>
      <c r="B880" s="178"/>
      <c r="C880" s="179"/>
      <c r="D880" s="159"/>
      <c r="E880" s="159"/>
      <c r="F880" s="159"/>
      <c r="G880" s="179"/>
      <c r="H880" s="159"/>
      <c r="I880" s="159"/>
      <c r="J880" s="182"/>
      <c r="K880" s="182"/>
      <c r="L880" s="159"/>
      <c r="M880" s="159"/>
      <c r="N880" s="159"/>
      <c r="O880" s="159"/>
      <c r="P880" s="159"/>
      <c r="Q880" s="179"/>
      <c r="R880" s="159"/>
      <c r="S880" s="159"/>
      <c r="T880" s="159"/>
      <c r="U880" s="159"/>
      <c r="V880" s="159"/>
      <c r="W880" s="159"/>
      <c r="X880" s="159"/>
      <c r="Y880" s="159"/>
      <c r="Z880" s="159"/>
      <c r="AA880" s="159"/>
      <c r="AB880" s="159"/>
      <c r="AC880" s="159"/>
      <c r="AD880" s="159"/>
      <c r="AE880" s="159"/>
      <c r="AF880" s="159"/>
      <c r="AG880" s="159"/>
    </row>
    <row r="881" spans="1:33" ht="13.5">
      <c r="A881" s="177"/>
      <c r="B881" s="178"/>
      <c r="C881" s="179"/>
      <c r="D881" s="159"/>
      <c r="E881" s="159"/>
      <c r="F881" s="159"/>
      <c r="G881" s="179"/>
      <c r="H881" s="159"/>
      <c r="I881" s="159"/>
      <c r="J881" s="182"/>
      <c r="K881" s="182"/>
      <c r="L881" s="159"/>
      <c r="M881" s="159"/>
      <c r="N881" s="159"/>
      <c r="O881" s="159"/>
      <c r="P881" s="159"/>
      <c r="Q881" s="179"/>
      <c r="R881" s="159"/>
      <c r="S881" s="159"/>
      <c r="T881" s="159"/>
      <c r="U881" s="159"/>
      <c r="V881" s="159"/>
      <c r="W881" s="159"/>
      <c r="X881" s="159"/>
      <c r="Y881" s="159"/>
      <c r="Z881" s="159"/>
      <c r="AA881" s="159"/>
      <c r="AB881" s="159"/>
      <c r="AC881" s="159"/>
      <c r="AD881" s="159"/>
      <c r="AE881" s="159"/>
      <c r="AF881" s="159"/>
      <c r="AG881" s="159"/>
    </row>
    <row r="882" spans="1:33" ht="13.5">
      <c r="A882" s="177"/>
      <c r="B882" s="178"/>
      <c r="C882" s="179"/>
      <c r="D882" s="159"/>
      <c r="E882" s="159"/>
      <c r="F882" s="159"/>
      <c r="G882" s="179"/>
      <c r="H882" s="159"/>
      <c r="I882" s="159"/>
      <c r="J882" s="182"/>
      <c r="K882" s="182"/>
      <c r="L882" s="159"/>
      <c r="M882" s="159"/>
      <c r="N882" s="159"/>
      <c r="O882" s="159"/>
      <c r="P882" s="159"/>
      <c r="Q882" s="179"/>
      <c r="R882" s="159"/>
      <c r="S882" s="159"/>
      <c r="T882" s="159"/>
      <c r="U882" s="159"/>
      <c r="V882" s="159"/>
      <c r="W882" s="159"/>
      <c r="X882" s="159"/>
      <c r="Y882" s="159"/>
      <c r="Z882" s="159"/>
      <c r="AA882" s="159"/>
      <c r="AB882" s="159"/>
      <c r="AC882" s="159"/>
      <c r="AD882" s="159"/>
      <c r="AE882" s="159"/>
      <c r="AF882" s="159"/>
      <c r="AG882" s="159"/>
    </row>
    <row r="883" spans="1:33" ht="13.5">
      <c r="A883" s="177"/>
      <c r="B883" s="178"/>
      <c r="C883" s="179"/>
      <c r="D883" s="159"/>
      <c r="E883" s="159"/>
      <c r="F883" s="159"/>
      <c r="G883" s="179"/>
      <c r="H883" s="159"/>
      <c r="I883" s="159"/>
      <c r="J883" s="182"/>
      <c r="K883" s="182"/>
      <c r="L883" s="159"/>
      <c r="M883" s="159"/>
      <c r="N883" s="159"/>
      <c r="O883" s="159"/>
      <c r="P883" s="159"/>
      <c r="Q883" s="179"/>
      <c r="R883" s="159"/>
      <c r="S883" s="159"/>
      <c r="T883" s="159"/>
      <c r="U883" s="159"/>
      <c r="V883" s="159"/>
      <c r="W883" s="159"/>
      <c r="X883" s="159"/>
      <c r="Y883" s="159"/>
      <c r="Z883" s="159"/>
      <c r="AA883" s="159"/>
      <c r="AB883" s="159"/>
      <c r="AC883" s="159"/>
      <c r="AD883" s="159"/>
      <c r="AE883" s="159"/>
      <c r="AF883" s="159"/>
      <c r="AG883" s="159"/>
    </row>
    <row r="884" spans="1:33" ht="13.5">
      <c r="A884" s="177"/>
      <c r="B884" s="178"/>
      <c r="C884" s="179"/>
      <c r="D884" s="159"/>
      <c r="E884" s="159"/>
      <c r="F884" s="159"/>
      <c r="G884" s="179"/>
      <c r="H884" s="159"/>
      <c r="I884" s="159"/>
      <c r="J884" s="182"/>
      <c r="K884" s="182"/>
      <c r="L884" s="159"/>
      <c r="M884" s="159"/>
      <c r="N884" s="159"/>
      <c r="O884" s="159"/>
      <c r="P884" s="159"/>
      <c r="Q884" s="179"/>
      <c r="R884" s="159"/>
      <c r="S884" s="159"/>
      <c r="T884" s="159"/>
      <c r="U884" s="159"/>
      <c r="V884" s="159"/>
      <c r="W884" s="159"/>
      <c r="X884" s="159"/>
      <c r="Y884" s="159"/>
      <c r="Z884" s="159"/>
      <c r="AA884" s="159"/>
      <c r="AB884" s="159"/>
      <c r="AC884" s="159"/>
      <c r="AD884" s="159"/>
      <c r="AE884" s="159"/>
      <c r="AF884" s="159"/>
      <c r="AG884" s="159"/>
    </row>
    <row r="885" spans="1:33" ht="13.5">
      <c r="A885" s="177"/>
      <c r="B885" s="178"/>
      <c r="C885" s="179"/>
      <c r="D885" s="159"/>
      <c r="E885" s="159"/>
      <c r="F885" s="159"/>
      <c r="G885" s="179"/>
      <c r="H885" s="159"/>
      <c r="I885" s="159"/>
      <c r="J885" s="182"/>
      <c r="K885" s="182"/>
      <c r="L885" s="159"/>
      <c r="M885" s="159"/>
      <c r="N885" s="159"/>
      <c r="O885" s="159"/>
      <c r="P885" s="159"/>
      <c r="Q885" s="179"/>
      <c r="R885" s="159"/>
      <c r="S885" s="159"/>
      <c r="T885" s="159"/>
      <c r="U885" s="159"/>
      <c r="V885" s="159"/>
      <c r="W885" s="159"/>
      <c r="X885" s="159"/>
      <c r="Y885" s="159"/>
      <c r="Z885" s="159"/>
      <c r="AA885" s="159"/>
      <c r="AB885" s="159"/>
      <c r="AC885" s="159"/>
      <c r="AD885" s="159"/>
      <c r="AE885" s="159"/>
      <c r="AF885" s="159"/>
      <c r="AG885" s="159"/>
    </row>
    <row r="886" spans="1:33" ht="13.5">
      <c r="A886" s="177"/>
      <c r="B886" s="178"/>
      <c r="C886" s="179"/>
      <c r="D886" s="159"/>
      <c r="E886" s="159"/>
      <c r="F886" s="159"/>
      <c r="G886" s="179"/>
      <c r="H886" s="159"/>
      <c r="I886" s="159"/>
      <c r="J886" s="182"/>
      <c r="K886" s="182"/>
      <c r="L886" s="159"/>
      <c r="M886" s="159"/>
      <c r="N886" s="159"/>
      <c r="O886" s="159"/>
      <c r="P886" s="159"/>
      <c r="Q886" s="179"/>
      <c r="R886" s="159"/>
      <c r="S886" s="159"/>
      <c r="T886" s="159"/>
      <c r="U886" s="159"/>
      <c r="V886" s="159"/>
      <c r="W886" s="159"/>
      <c r="X886" s="159"/>
      <c r="Y886" s="159"/>
      <c r="Z886" s="159"/>
      <c r="AA886" s="159"/>
      <c r="AB886" s="159"/>
      <c r="AC886" s="159"/>
      <c r="AD886" s="159"/>
      <c r="AE886" s="159"/>
      <c r="AF886" s="159"/>
      <c r="AG886" s="159"/>
    </row>
    <row r="887" spans="1:33" ht="13.5">
      <c r="A887" s="177"/>
      <c r="B887" s="178"/>
      <c r="C887" s="179"/>
      <c r="D887" s="159"/>
      <c r="E887" s="159"/>
      <c r="F887" s="159"/>
      <c r="G887" s="179"/>
      <c r="H887" s="159"/>
      <c r="I887" s="159"/>
      <c r="J887" s="182"/>
      <c r="K887" s="182"/>
      <c r="L887" s="159"/>
      <c r="M887" s="159"/>
      <c r="N887" s="159"/>
      <c r="O887" s="159"/>
      <c r="P887" s="159"/>
      <c r="Q887" s="179"/>
      <c r="R887" s="159"/>
      <c r="S887" s="159"/>
      <c r="T887" s="159"/>
      <c r="U887" s="159"/>
      <c r="V887" s="159"/>
      <c r="W887" s="159"/>
      <c r="X887" s="159"/>
      <c r="Y887" s="159"/>
      <c r="Z887" s="159"/>
      <c r="AA887" s="159"/>
      <c r="AB887" s="159"/>
      <c r="AC887" s="159"/>
      <c r="AD887" s="159"/>
      <c r="AE887" s="159"/>
      <c r="AF887" s="159"/>
      <c r="AG887" s="159"/>
    </row>
    <row r="888" spans="1:33" ht="13.5">
      <c r="A888" s="177"/>
      <c r="B888" s="178"/>
      <c r="C888" s="179"/>
      <c r="D888" s="159"/>
      <c r="E888" s="159"/>
      <c r="F888" s="159"/>
      <c r="G888" s="179"/>
      <c r="H888" s="159"/>
      <c r="I888" s="159"/>
      <c r="J888" s="182"/>
      <c r="K888" s="182"/>
      <c r="L888" s="159"/>
      <c r="M888" s="159"/>
      <c r="N888" s="159"/>
      <c r="O888" s="159"/>
      <c r="P888" s="159"/>
      <c r="Q888" s="179"/>
      <c r="R888" s="159"/>
      <c r="S888" s="159"/>
      <c r="T888" s="159"/>
      <c r="U888" s="159"/>
      <c r="V888" s="159"/>
      <c r="W888" s="159"/>
      <c r="X888" s="159"/>
      <c r="Y888" s="159"/>
      <c r="Z888" s="159"/>
      <c r="AA888" s="159"/>
      <c r="AB888" s="159"/>
      <c r="AC888" s="159"/>
      <c r="AD888" s="159"/>
      <c r="AE888" s="159"/>
      <c r="AF888" s="159"/>
      <c r="AG888" s="159"/>
    </row>
    <row r="889" spans="1:33" ht="13.5">
      <c r="A889" s="177"/>
      <c r="B889" s="178"/>
      <c r="C889" s="179"/>
      <c r="D889" s="159"/>
      <c r="E889" s="159"/>
      <c r="F889" s="159"/>
      <c r="G889" s="179"/>
      <c r="H889" s="159"/>
      <c r="I889" s="159"/>
      <c r="J889" s="182"/>
      <c r="K889" s="182"/>
      <c r="L889" s="159"/>
      <c r="M889" s="159"/>
      <c r="N889" s="159"/>
      <c r="O889" s="159"/>
      <c r="P889" s="159"/>
      <c r="Q889" s="179"/>
      <c r="R889" s="159"/>
      <c r="S889" s="159"/>
      <c r="T889" s="159"/>
      <c r="U889" s="159"/>
      <c r="V889" s="159"/>
      <c r="W889" s="159"/>
      <c r="X889" s="159"/>
      <c r="Y889" s="159"/>
      <c r="Z889" s="159"/>
      <c r="AA889" s="159"/>
      <c r="AB889" s="159"/>
      <c r="AC889" s="159"/>
      <c r="AD889" s="159"/>
      <c r="AE889" s="159"/>
      <c r="AF889" s="159"/>
      <c r="AG889" s="159"/>
    </row>
    <row r="890" spans="1:33" ht="13.5">
      <c r="A890" s="177"/>
      <c r="B890" s="178"/>
      <c r="C890" s="179"/>
      <c r="D890" s="159"/>
      <c r="E890" s="159"/>
      <c r="F890" s="159"/>
      <c r="G890" s="179"/>
      <c r="H890" s="159"/>
      <c r="I890" s="159"/>
      <c r="J890" s="182"/>
      <c r="K890" s="182"/>
      <c r="L890" s="159"/>
      <c r="M890" s="159"/>
      <c r="N890" s="159"/>
      <c r="O890" s="159"/>
      <c r="P890" s="159"/>
      <c r="Q890" s="179"/>
      <c r="R890" s="159"/>
      <c r="S890" s="159"/>
      <c r="T890" s="159"/>
      <c r="U890" s="159"/>
      <c r="V890" s="159"/>
      <c r="W890" s="159"/>
      <c r="X890" s="159"/>
      <c r="Y890" s="159"/>
      <c r="Z890" s="159"/>
      <c r="AA890" s="159"/>
      <c r="AB890" s="159"/>
      <c r="AC890" s="159"/>
      <c r="AD890" s="159"/>
      <c r="AE890" s="159"/>
      <c r="AF890" s="159"/>
      <c r="AG890" s="159"/>
    </row>
    <row r="891" spans="1:33" ht="13.5">
      <c r="A891" s="177"/>
      <c r="B891" s="178"/>
      <c r="C891" s="179"/>
      <c r="D891" s="159"/>
      <c r="E891" s="159"/>
      <c r="F891" s="159"/>
      <c r="G891" s="179"/>
      <c r="H891" s="159"/>
      <c r="I891" s="159"/>
      <c r="J891" s="182"/>
      <c r="K891" s="182"/>
      <c r="L891" s="159"/>
      <c r="M891" s="159"/>
      <c r="N891" s="159"/>
      <c r="O891" s="159"/>
      <c r="P891" s="159"/>
      <c r="Q891" s="179"/>
      <c r="R891" s="159"/>
      <c r="S891" s="159"/>
      <c r="T891" s="159"/>
      <c r="U891" s="159"/>
      <c r="V891" s="159"/>
      <c r="W891" s="159"/>
      <c r="X891" s="159"/>
      <c r="Y891" s="159"/>
      <c r="Z891" s="159"/>
      <c r="AA891" s="159"/>
      <c r="AB891" s="159"/>
      <c r="AC891" s="159"/>
      <c r="AD891" s="159"/>
      <c r="AE891" s="159"/>
      <c r="AF891" s="159"/>
      <c r="AG891" s="159"/>
    </row>
    <row r="892" spans="1:33" ht="13.5">
      <c r="A892" s="177"/>
      <c r="B892" s="178"/>
      <c r="C892" s="179"/>
      <c r="D892" s="159"/>
      <c r="E892" s="159"/>
      <c r="F892" s="159"/>
      <c r="G892" s="179"/>
      <c r="H892" s="159"/>
      <c r="I892" s="159"/>
      <c r="J892" s="182"/>
      <c r="K892" s="182"/>
      <c r="L892" s="159"/>
      <c r="M892" s="159"/>
      <c r="N892" s="159"/>
      <c r="O892" s="159"/>
      <c r="P892" s="159"/>
      <c r="Q892" s="179"/>
      <c r="R892" s="159"/>
      <c r="S892" s="159"/>
      <c r="T892" s="159"/>
      <c r="U892" s="159"/>
      <c r="V892" s="159"/>
      <c r="W892" s="159"/>
      <c r="X892" s="159"/>
      <c r="Y892" s="159"/>
      <c r="Z892" s="159"/>
      <c r="AA892" s="159"/>
      <c r="AB892" s="159"/>
      <c r="AC892" s="159"/>
      <c r="AD892" s="159"/>
      <c r="AE892" s="159"/>
      <c r="AF892" s="159"/>
      <c r="AG892" s="159"/>
    </row>
    <row r="893" spans="1:33" ht="13.5">
      <c r="A893" s="177"/>
      <c r="B893" s="178"/>
      <c r="C893" s="179"/>
      <c r="D893" s="159"/>
      <c r="E893" s="159"/>
      <c r="F893" s="159"/>
      <c r="G893" s="179"/>
      <c r="H893" s="159"/>
      <c r="I893" s="159"/>
      <c r="J893" s="182"/>
      <c r="K893" s="182"/>
      <c r="L893" s="159"/>
      <c r="M893" s="159"/>
      <c r="N893" s="159"/>
      <c r="O893" s="159"/>
      <c r="P893" s="159"/>
      <c r="Q893" s="179"/>
      <c r="R893" s="159"/>
      <c r="S893" s="159"/>
      <c r="T893" s="159"/>
      <c r="U893" s="159"/>
      <c r="V893" s="159"/>
      <c r="W893" s="159"/>
      <c r="X893" s="159"/>
      <c r="Y893" s="159"/>
      <c r="Z893" s="159"/>
      <c r="AA893" s="159"/>
      <c r="AB893" s="159"/>
      <c r="AC893" s="159"/>
      <c r="AD893" s="159"/>
      <c r="AE893" s="159"/>
      <c r="AF893" s="159"/>
      <c r="AG893" s="159"/>
    </row>
    <row r="894" spans="1:33" ht="13.5">
      <c r="A894" s="177"/>
      <c r="B894" s="178"/>
      <c r="C894" s="179"/>
      <c r="D894" s="159"/>
      <c r="E894" s="159"/>
      <c r="F894" s="159"/>
      <c r="G894" s="179"/>
      <c r="H894" s="159"/>
      <c r="I894" s="159"/>
      <c r="J894" s="182"/>
      <c r="K894" s="182"/>
      <c r="L894" s="159"/>
      <c r="M894" s="159"/>
      <c r="N894" s="159"/>
      <c r="O894" s="159"/>
      <c r="P894" s="159"/>
      <c r="Q894" s="179"/>
      <c r="R894" s="159"/>
      <c r="S894" s="159"/>
      <c r="T894" s="159"/>
      <c r="U894" s="159"/>
      <c r="V894" s="159"/>
      <c r="W894" s="159"/>
      <c r="X894" s="159"/>
      <c r="Y894" s="159"/>
      <c r="Z894" s="159"/>
      <c r="AA894" s="159"/>
      <c r="AB894" s="159"/>
      <c r="AC894" s="159"/>
      <c r="AD894" s="159"/>
      <c r="AE894" s="159"/>
      <c r="AF894" s="159"/>
      <c r="AG894" s="159"/>
    </row>
    <row r="895" spans="1:33" ht="13.5">
      <c r="A895" s="177"/>
      <c r="B895" s="178"/>
      <c r="C895" s="179"/>
      <c r="D895" s="159"/>
      <c r="E895" s="159"/>
      <c r="F895" s="159"/>
      <c r="G895" s="179"/>
      <c r="H895" s="159"/>
      <c r="I895" s="159"/>
      <c r="J895" s="182"/>
      <c r="K895" s="182"/>
      <c r="L895" s="159"/>
      <c r="M895" s="159"/>
      <c r="N895" s="159"/>
      <c r="O895" s="159"/>
      <c r="P895" s="159"/>
      <c r="Q895" s="179"/>
      <c r="R895" s="159"/>
      <c r="S895" s="159"/>
      <c r="T895" s="159"/>
      <c r="U895" s="159"/>
      <c r="V895" s="159"/>
      <c r="W895" s="159"/>
      <c r="X895" s="159"/>
      <c r="Y895" s="159"/>
      <c r="Z895" s="159"/>
      <c r="AA895" s="159"/>
      <c r="AB895" s="159"/>
      <c r="AC895" s="159"/>
      <c r="AD895" s="159"/>
      <c r="AE895" s="159"/>
      <c r="AF895" s="159"/>
      <c r="AG895" s="159"/>
    </row>
    <row r="896" spans="1:33" ht="13.5">
      <c r="A896" s="177"/>
      <c r="B896" s="178"/>
      <c r="C896" s="179"/>
      <c r="D896" s="159"/>
      <c r="E896" s="159"/>
      <c r="F896" s="159"/>
      <c r="G896" s="179"/>
      <c r="H896" s="159"/>
      <c r="I896" s="159"/>
      <c r="J896" s="182"/>
      <c r="K896" s="182"/>
      <c r="L896" s="159"/>
      <c r="M896" s="159"/>
      <c r="N896" s="159"/>
      <c r="O896" s="159"/>
      <c r="P896" s="159"/>
      <c r="Q896" s="179"/>
      <c r="R896" s="159"/>
      <c r="S896" s="159"/>
      <c r="T896" s="159"/>
      <c r="U896" s="159"/>
      <c r="V896" s="159"/>
      <c r="W896" s="159"/>
      <c r="X896" s="159"/>
      <c r="Y896" s="159"/>
      <c r="Z896" s="159"/>
      <c r="AA896" s="159"/>
      <c r="AB896" s="159"/>
      <c r="AC896" s="159"/>
      <c r="AD896" s="159"/>
      <c r="AE896" s="159"/>
      <c r="AF896" s="159"/>
      <c r="AG896" s="159"/>
    </row>
    <row r="897" spans="1:33" ht="13.5">
      <c r="A897" s="177"/>
      <c r="B897" s="178"/>
      <c r="C897" s="179"/>
      <c r="D897" s="159"/>
      <c r="E897" s="159"/>
      <c r="F897" s="159"/>
      <c r="G897" s="179"/>
      <c r="H897" s="159"/>
      <c r="I897" s="159"/>
      <c r="J897" s="182"/>
      <c r="K897" s="182"/>
      <c r="L897" s="159"/>
      <c r="M897" s="159"/>
      <c r="N897" s="159"/>
      <c r="O897" s="159"/>
      <c r="P897" s="159"/>
      <c r="Q897" s="179"/>
      <c r="R897" s="159"/>
      <c r="S897" s="159"/>
      <c r="T897" s="159"/>
      <c r="U897" s="159"/>
      <c r="V897" s="159"/>
      <c r="W897" s="159"/>
      <c r="X897" s="159"/>
      <c r="Y897" s="159"/>
      <c r="Z897" s="159"/>
      <c r="AA897" s="159"/>
      <c r="AB897" s="159"/>
      <c r="AC897" s="159"/>
      <c r="AD897" s="159"/>
      <c r="AE897" s="159"/>
      <c r="AF897" s="159"/>
      <c r="AG897" s="159"/>
    </row>
    <row r="898" spans="1:33" ht="13.5">
      <c r="A898" s="177"/>
      <c r="B898" s="178"/>
      <c r="C898" s="179"/>
      <c r="D898" s="159"/>
      <c r="E898" s="159"/>
      <c r="F898" s="159"/>
      <c r="G898" s="179"/>
      <c r="H898" s="159"/>
      <c r="I898" s="159"/>
      <c r="J898" s="182"/>
      <c r="K898" s="182"/>
      <c r="L898" s="159"/>
      <c r="M898" s="159"/>
      <c r="N898" s="159"/>
      <c r="O898" s="159"/>
      <c r="P898" s="159"/>
      <c r="Q898" s="179"/>
      <c r="R898" s="159"/>
      <c r="S898" s="159"/>
      <c r="T898" s="159"/>
      <c r="U898" s="159"/>
      <c r="V898" s="159"/>
      <c r="W898" s="159"/>
      <c r="X898" s="159"/>
      <c r="Y898" s="159"/>
      <c r="Z898" s="159"/>
      <c r="AA898" s="159"/>
      <c r="AB898" s="159"/>
      <c r="AC898" s="159"/>
      <c r="AD898" s="159"/>
      <c r="AE898" s="159"/>
      <c r="AF898" s="159"/>
      <c r="AG898" s="159"/>
    </row>
    <row r="899" spans="1:33" ht="13.5">
      <c r="A899" s="177"/>
      <c r="B899" s="178"/>
      <c r="C899" s="179"/>
      <c r="D899" s="159"/>
      <c r="E899" s="159"/>
      <c r="F899" s="159"/>
      <c r="G899" s="179"/>
      <c r="H899" s="159"/>
      <c r="I899" s="159"/>
      <c r="J899" s="182"/>
      <c r="K899" s="182"/>
      <c r="L899" s="159"/>
      <c r="M899" s="159"/>
      <c r="N899" s="159"/>
      <c r="O899" s="159"/>
      <c r="P899" s="159"/>
      <c r="Q899" s="179"/>
      <c r="R899" s="159"/>
      <c r="S899" s="159"/>
      <c r="T899" s="159"/>
      <c r="U899" s="159"/>
      <c r="V899" s="159"/>
      <c r="W899" s="159"/>
      <c r="X899" s="159"/>
      <c r="Y899" s="159"/>
      <c r="Z899" s="159"/>
      <c r="AA899" s="159"/>
      <c r="AB899" s="159"/>
      <c r="AC899" s="159"/>
      <c r="AD899" s="159"/>
      <c r="AE899" s="159"/>
      <c r="AF899" s="159"/>
      <c r="AG899" s="159"/>
    </row>
    <row r="900" spans="1:33" ht="13.5">
      <c r="A900" s="177"/>
      <c r="B900" s="178"/>
      <c r="C900" s="179"/>
      <c r="D900" s="159"/>
      <c r="E900" s="159"/>
      <c r="F900" s="159"/>
      <c r="G900" s="179"/>
      <c r="H900" s="159"/>
      <c r="I900" s="159"/>
      <c r="J900" s="182"/>
      <c r="K900" s="182"/>
      <c r="L900" s="159"/>
      <c r="M900" s="159"/>
      <c r="N900" s="159"/>
      <c r="O900" s="159"/>
      <c r="P900" s="159"/>
      <c r="Q900" s="179"/>
      <c r="R900" s="159"/>
      <c r="S900" s="159"/>
      <c r="T900" s="159"/>
      <c r="U900" s="159"/>
      <c r="V900" s="159"/>
      <c r="W900" s="159"/>
      <c r="X900" s="159"/>
      <c r="Y900" s="159"/>
      <c r="Z900" s="159"/>
      <c r="AA900" s="159"/>
      <c r="AB900" s="159"/>
      <c r="AC900" s="159"/>
      <c r="AD900" s="159"/>
      <c r="AE900" s="159"/>
      <c r="AF900" s="159"/>
      <c r="AG900" s="159"/>
    </row>
    <row r="901" spans="1:33" ht="13.5">
      <c r="A901" s="177"/>
      <c r="B901" s="178"/>
      <c r="C901" s="179"/>
      <c r="D901" s="159"/>
      <c r="E901" s="159"/>
      <c r="F901" s="159"/>
      <c r="G901" s="179"/>
      <c r="H901" s="159"/>
      <c r="I901" s="159"/>
      <c r="J901" s="182"/>
      <c r="K901" s="182"/>
      <c r="L901" s="159"/>
      <c r="M901" s="159"/>
      <c r="N901" s="159"/>
      <c r="O901" s="159"/>
      <c r="P901" s="159"/>
      <c r="Q901" s="179"/>
      <c r="R901" s="159"/>
      <c r="S901" s="159"/>
      <c r="T901" s="159"/>
      <c r="U901" s="159"/>
      <c r="V901" s="159"/>
      <c r="W901" s="159"/>
      <c r="X901" s="159"/>
      <c r="Y901" s="159"/>
      <c r="Z901" s="159"/>
      <c r="AA901" s="159"/>
      <c r="AB901" s="159"/>
      <c r="AC901" s="159"/>
      <c r="AD901" s="159"/>
      <c r="AE901" s="159"/>
      <c r="AF901" s="159"/>
      <c r="AG901" s="159"/>
    </row>
    <row r="902" spans="1:33" ht="13.5">
      <c r="A902" s="177"/>
      <c r="B902" s="178"/>
      <c r="C902" s="179"/>
      <c r="D902" s="159"/>
      <c r="E902" s="159"/>
      <c r="F902" s="159"/>
      <c r="G902" s="179"/>
      <c r="H902" s="159"/>
      <c r="I902" s="159"/>
      <c r="J902" s="182"/>
      <c r="K902" s="182"/>
      <c r="L902" s="159"/>
      <c r="M902" s="159"/>
      <c r="N902" s="159"/>
      <c r="O902" s="159"/>
      <c r="P902" s="159"/>
      <c r="Q902" s="179"/>
      <c r="R902" s="159"/>
      <c r="S902" s="159"/>
      <c r="T902" s="159"/>
      <c r="U902" s="159"/>
      <c r="V902" s="159"/>
      <c r="W902" s="159"/>
      <c r="X902" s="159"/>
      <c r="Y902" s="159"/>
      <c r="Z902" s="159"/>
      <c r="AA902" s="159"/>
      <c r="AB902" s="159"/>
      <c r="AC902" s="159"/>
      <c r="AD902" s="159"/>
      <c r="AE902" s="159"/>
      <c r="AF902" s="159"/>
      <c r="AG902" s="159"/>
    </row>
    <row r="903" spans="1:33" ht="13.5">
      <c r="A903" s="177"/>
      <c r="B903" s="178"/>
      <c r="C903" s="179"/>
      <c r="D903" s="159"/>
      <c r="E903" s="159"/>
      <c r="F903" s="159"/>
      <c r="G903" s="179"/>
      <c r="H903" s="159"/>
      <c r="I903" s="159"/>
      <c r="J903" s="182"/>
      <c r="K903" s="182"/>
      <c r="L903" s="159"/>
      <c r="M903" s="159"/>
      <c r="N903" s="159"/>
      <c r="O903" s="159"/>
      <c r="P903" s="159"/>
      <c r="Q903" s="179"/>
      <c r="R903" s="159"/>
      <c r="S903" s="159"/>
      <c r="T903" s="159"/>
      <c r="U903" s="159"/>
      <c r="V903" s="159"/>
      <c r="W903" s="159"/>
      <c r="X903" s="159"/>
      <c r="Y903" s="159"/>
      <c r="Z903" s="159"/>
      <c r="AA903" s="159"/>
      <c r="AB903" s="159"/>
      <c r="AC903" s="159"/>
      <c r="AD903" s="159"/>
      <c r="AE903" s="159"/>
      <c r="AF903" s="159"/>
      <c r="AG903" s="159"/>
    </row>
    <row r="904" spans="1:33" ht="13.5">
      <c r="A904" s="177"/>
      <c r="B904" s="178"/>
      <c r="C904" s="179"/>
      <c r="D904" s="159"/>
      <c r="E904" s="159"/>
      <c r="F904" s="159"/>
      <c r="G904" s="179"/>
      <c r="H904" s="159"/>
      <c r="I904" s="159"/>
      <c r="J904" s="182"/>
      <c r="K904" s="182"/>
      <c r="L904" s="159"/>
      <c r="M904" s="159"/>
      <c r="N904" s="159"/>
      <c r="O904" s="159"/>
      <c r="P904" s="159"/>
      <c r="Q904" s="179"/>
      <c r="R904" s="159"/>
      <c r="S904" s="159"/>
      <c r="T904" s="159"/>
      <c r="U904" s="159"/>
      <c r="V904" s="159"/>
      <c r="W904" s="159"/>
      <c r="X904" s="159"/>
      <c r="Y904" s="159"/>
      <c r="Z904" s="159"/>
      <c r="AA904" s="159"/>
      <c r="AB904" s="159"/>
      <c r="AC904" s="159"/>
      <c r="AD904" s="159"/>
      <c r="AE904" s="159"/>
      <c r="AF904" s="159"/>
      <c r="AG904" s="159"/>
    </row>
    <row r="905" spans="1:33" ht="13.5">
      <c r="A905" s="177"/>
      <c r="B905" s="178"/>
      <c r="C905" s="179"/>
      <c r="D905" s="159"/>
      <c r="E905" s="159"/>
      <c r="F905" s="159"/>
      <c r="G905" s="179"/>
      <c r="H905" s="159"/>
      <c r="I905" s="159"/>
      <c r="J905" s="182"/>
      <c r="K905" s="182"/>
      <c r="L905" s="159"/>
      <c r="M905" s="159"/>
      <c r="N905" s="159"/>
      <c r="O905" s="159"/>
      <c r="P905" s="159"/>
      <c r="Q905" s="179"/>
      <c r="R905" s="159"/>
      <c r="S905" s="159"/>
      <c r="T905" s="159"/>
      <c r="U905" s="159"/>
      <c r="V905" s="159"/>
      <c r="W905" s="159"/>
      <c r="X905" s="159"/>
      <c r="Y905" s="159"/>
      <c r="Z905" s="159"/>
      <c r="AA905" s="159"/>
      <c r="AB905" s="159"/>
      <c r="AC905" s="159"/>
      <c r="AD905" s="159"/>
      <c r="AE905" s="159"/>
      <c r="AF905" s="159"/>
      <c r="AG905" s="159"/>
    </row>
    <row r="906" spans="1:33" ht="13.5">
      <c r="A906" s="177"/>
      <c r="B906" s="178"/>
      <c r="C906" s="179"/>
      <c r="D906" s="159"/>
      <c r="E906" s="159"/>
      <c r="F906" s="159"/>
      <c r="G906" s="179"/>
      <c r="H906" s="159"/>
      <c r="I906" s="159"/>
      <c r="J906" s="182"/>
      <c r="K906" s="182"/>
      <c r="L906" s="159"/>
      <c r="M906" s="159"/>
      <c r="N906" s="159"/>
      <c r="O906" s="159"/>
      <c r="P906" s="159"/>
      <c r="Q906" s="179"/>
      <c r="R906" s="159"/>
      <c r="S906" s="159"/>
      <c r="T906" s="159"/>
      <c r="U906" s="159"/>
      <c r="V906" s="159"/>
      <c r="W906" s="159"/>
      <c r="X906" s="159"/>
      <c r="Y906" s="159"/>
      <c r="Z906" s="159"/>
      <c r="AA906" s="159"/>
      <c r="AB906" s="159"/>
      <c r="AC906" s="159"/>
      <c r="AD906" s="159"/>
      <c r="AE906" s="159"/>
      <c r="AF906" s="159"/>
      <c r="AG906" s="159"/>
    </row>
    <row r="907" spans="1:33" ht="13.5">
      <c r="A907" s="177"/>
      <c r="B907" s="178"/>
      <c r="C907" s="179"/>
      <c r="D907" s="159"/>
      <c r="E907" s="159"/>
      <c r="F907" s="159"/>
      <c r="G907" s="179"/>
      <c r="H907" s="159"/>
      <c r="I907" s="159"/>
      <c r="J907" s="182"/>
      <c r="K907" s="182"/>
      <c r="L907" s="159"/>
      <c r="M907" s="159"/>
      <c r="N907" s="159"/>
      <c r="O907" s="159"/>
      <c r="P907" s="159"/>
      <c r="Q907" s="179"/>
      <c r="R907" s="159"/>
      <c r="S907" s="159"/>
      <c r="T907" s="159"/>
      <c r="U907" s="159"/>
      <c r="V907" s="159"/>
      <c r="W907" s="159"/>
      <c r="X907" s="159"/>
      <c r="Y907" s="159"/>
      <c r="Z907" s="159"/>
      <c r="AA907" s="159"/>
      <c r="AB907" s="159"/>
      <c r="AC907" s="159"/>
      <c r="AD907" s="159"/>
      <c r="AE907" s="159"/>
      <c r="AF907" s="159"/>
      <c r="AG907" s="159"/>
    </row>
    <row r="908" spans="1:33" ht="13.5">
      <c r="A908" s="177"/>
      <c r="B908" s="178"/>
      <c r="C908" s="179"/>
      <c r="D908" s="159"/>
      <c r="E908" s="159"/>
      <c r="F908" s="159"/>
      <c r="G908" s="179"/>
      <c r="H908" s="159"/>
      <c r="I908" s="159"/>
      <c r="J908" s="182"/>
      <c r="K908" s="182"/>
      <c r="L908" s="159"/>
      <c r="M908" s="159"/>
      <c r="N908" s="159"/>
      <c r="O908" s="159"/>
      <c r="P908" s="159"/>
      <c r="Q908" s="179"/>
      <c r="R908" s="159"/>
      <c r="S908" s="159"/>
      <c r="T908" s="159"/>
      <c r="U908" s="159"/>
      <c r="V908" s="159"/>
      <c r="W908" s="159"/>
      <c r="X908" s="159"/>
      <c r="Y908" s="159"/>
      <c r="Z908" s="159"/>
      <c r="AA908" s="159"/>
      <c r="AB908" s="159"/>
      <c r="AC908" s="159"/>
      <c r="AD908" s="159"/>
      <c r="AE908" s="159"/>
      <c r="AF908" s="159"/>
      <c r="AG908" s="159"/>
    </row>
    <row r="909" spans="1:33" ht="13.5">
      <c r="A909" s="177"/>
      <c r="B909" s="178"/>
      <c r="C909" s="179"/>
      <c r="D909" s="159"/>
      <c r="E909" s="159"/>
      <c r="F909" s="159"/>
      <c r="G909" s="179"/>
      <c r="H909" s="159"/>
      <c r="I909" s="159"/>
      <c r="J909" s="182"/>
      <c r="K909" s="182"/>
      <c r="L909" s="159"/>
      <c r="M909" s="159"/>
      <c r="N909" s="159"/>
      <c r="O909" s="159"/>
      <c r="P909" s="159"/>
      <c r="Q909" s="179"/>
      <c r="R909" s="159"/>
      <c r="S909" s="159"/>
      <c r="T909" s="159"/>
      <c r="U909" s="159"/>
      <c r="V909" s="159"/>
      <c r="W909" s="159"/>
      <c r="X909" s="159"/>
      <c r="Y909" s="159"/>
      <c r="Z909" s="159"/>
      <c r="AA909" s="159"/>
      <c r="AB909" s="159"/>
      <c r="AC909" s="159"/>
      <c r="AD909" s="159"/>
      <c r="AE909" s="159"/>
      <c r="AF909" s="159"/>
      <c r="AG909" s="159"/>
    </row>
    <row r="910" spans="1:33" ht="13.5">
      <c r="A910" s="177"/>
      <c r="B910" s="178"/>
      <c r="C910" s="179"/>
      <c r="D910" s="159"/>
      <c r="E910" s="159"/>
      <c r="F910" s="159"/>
      <c r="G910" s="179"/>
      <c r="H910" s="159"/>
      <c r="I910" s="159"/>
      <c r="J910" s="182"/>
      <c r="K910" s="182"/>
      <c r="L910" s="159"/>
      <c r="M910" s="159"/>
      <c r="N910" s="159"/>
      <c r="O910" s="159"/>
      <c r="P910" s="159"/>
      <c r="Q910" s="179"/>
      <c r="R910" s="159"/>
      <c r="S910" s="159"/>
      <c r="T910" s="159"/>
      <c r="U910" s="159"/>
      <c r="V910" s="159"/>
      <c r="W910" s="159"/>
      <c r="X910" s="159"/>
      <c r="Y910" s="159"/>
      <c r="Z910" s="159"/>
      <c r="AA910" s="159"/>
      <c r="AB910" s="159"/>
      <c r="AC910" s="159"/>
      <c r="AD910" s="159"/>
      <c r="AE910" s="159"/>
      <c r="AF910" s="159"/>
      <c r="AG910" s="159"/>
    </row>
    <row r="911" spans="1:33" ht="13.5">
      <c r="A911" s="177"/>
      <c r="B911" s="178"/>
      <c r="C911" s="179"/>
      <c r="D911" s="159"/>
      <c r="E911" s="159"/>
      <c r="F911" s="159"/>
      <c r="G911" s="179"/>
      <c r="H911" s="159"/>
      <c r="I911" s="159"/>
      <c r="J911" s="182"/>
      <c r="K911" s="182"/>
      <c r="L911" s="159"/>
      <c r="M911" s="159"/>
      <c r="N911" s="159"/>
      <c r="O911" s="159"/>
      <c r="P911" s="159"/>
      <c r="Q911" s="179"/>
      <c r="R911" s="159"/>
      <c r="S911" s="159"/>
      <c r="T911" s="159"/>
      <c r="U911" s="159"/>
      <c r="V911" s="159"/>
      <c r="W911" s="159"/>
      <c r="X911" s="159"/>
      <c r="Y911" s="159"/>
      <c r="Z911" s="159"/>
      <c r="AA911" s="159"/>
      <c r="AB911" s="159"/>
      <c r="AC911" s="159"/>
      <c r="AD911" s="159"/>
      <c r="AE911" s="159"/>
      <c r="AF911" s="159"/>
      <c r="AG911" s="159"/>
    </row>
    <row r="912" spans="1:33" ht="13.5">
      <c r="A912" s="177"/>
      <c r="B912" s="178"/>
      <c r="C912" s="179"/>
      <c r="D912" s="159"/>
      <c r="E912" s="159"/>
      <c r="F912" s="159"/>
      <c r="G912" s="179"/>
      <c r="H912" s="159"/>
      <c r="I912" s="159"/>
      <c r="J912" s="182"/>
      <c r="K912" s="182"/>
      <c r="L912" s="159"/>
      <c r="M912" s="159"/>
      <c r="N912" s="159"/>
      <c r="O912" s="159"/>
      <c r="P912" s="159"/>
      <c r="Q912" s="179"/>
      <c r="R912" s="159"/>
      <c r="S912" s="159"/>
      <c r="T912" s="159"/>
      <c r="U912" s="159"/>
      <c r="V912" s="159"/>
      <c r="W912" s="159"/>
      <c r="X912" s="159"/>
      <c r="Y912" s="159"/>
      <c r="Z912" s="159"/>
      <c r="AA912" s="159"/>
      <c r="AB912" s="159"/>
      <c r="AC912" s="159"/>
      <c r="AD912" s="159"/>
      <c r="AE912" s="159"/>
      <c r="AF912" s="159"/>
      <c r="AG912" s="159"/>
    </row>
    <row r="913" spans="1:33" ht="13.5">
      <c r="A913" s="177"/>
      <c r="B913" s="178"/>
      <c r="C913" s="179"/>
      <c r="D913" s="159"/>
      <c r="E913" s="159"/>
      <c r="F913" s="159"/>
      <c r="G913" s="179"/>
      <c r="H913" s="159"/>
      <c r="I913" s="159"/>
      <c r="J913" s="182"/>
      <c r="K913" s="182"/>
      <c r="L913" s="159"/>
      <c r="M913" s="159"/>
      <c r="N913" s="159"/>
      <c r="O913" s="159"/>
      <c r="P913" s="159"/>
      <c r="Q913" s="179"/>
      <c r="R913" s="159"/>
      <c r="S913" s="159"/>
      <c r="T913" s="159"/>
      <c r="U913" s="159"/>
      <c r="V913" s="159"/>
      <c r="W913" s="159"/>
      <c r="X913" s="159"/>
      <c r="Y913" s="159"/>
      <c r="Z913" s="159"/>
      <c r="AA913" s="159"/>
      <c r="AB913" s="159"/>
      <c r="AC913" s="159"/>
      <c r="AD913" s="159"/>
      <c r="AE913" s="159"/>
      <c r="AF913" s="159"/>
      <c r="AG913" s="159"/>
    </row>
    <row r="914" spans="1:33" ht="13.5">
      <c r="A914" s="177"/>
      <c r="B914" s="178"/>
      <c r="C914" s="179"/>
      <c r="D914" s="159"/>
      <c r="E914" s="159"/>
      <c r="F914" s="159"/>
      <c r="G914" s="179"/>
      <c r="H914" s="159"/>
      <c r="I914" s="159"/>
      <c r="J914" s="182"/>
      <c r="K914" s="182"/>
      <c r="L914" s="159"/>
      <c r="M914" s="159"/>
      <c r="N914" s="159"/>
      <c r="O914" s="159"/>
      <c r="P914" s="159"/>
      <c r="Q914" s="179"/>
      <c r="R914" s="159"/>
      <c r="S914" s="159"/>
      <c r="T914" s="159"/>
      <c r="U914" s="159"/>
      <c r="V914" s="159"/>
      <c r="W914" s="159"/>
      <c r="X914" s="159"/>
      <c r="Y914" s="159"/>
      <c r="Z914" s="159"/>
      <c r="AA914" s="159"/>
      <c r="AB914" s="159"/>
      <c r="AC914" s="159"/>
      <c r="AD914" s="159"/>
      <c r="AE914" s="159"/>
      <c r="AF914" s="159"/>
      <c r="AG914" s="159"/>
    </row>
    <row r="915" spans="1:33" ht="13.5">
      <c r="A915" s="177"/>
      <c r="B915" s="178"/>
      <c r="C915" s="179"/>
      <c r="D915" s="159"/>
      <c r="E915" s="159"/>
      <c r="F915" s="159"/>
      <c r="G915" s="179"/>
      <c r="H915" s="159"/>
      <c r="I915" s="159"/>
      <c r="J915" s="182"/>
      <c r="K915" s="182"/>
      <c r="L915" s="159"/>
      <c r="M915" s="159"/>
      <c r="N915" s="159"/>
      <c r="O915" s="159"/>
      <c r="P915" s="159"/>
      <c r="Q915" s="179"/>
      <c r="R915" s="159"/>
      <c r="S915" s="159"/>
      <c r="T915" s="159"/>
      <c r="U915" s="159"/>
      <c r="V915" s="159"/>
      <c r="W915" s="159"/>
      <c r="X915" s="159"/>
      <c r="Y915" s="159"/>
      <c r="Z915" s="159"/>
      <c r="AA915" s="159"/>
      <c r="AB915" s="159"/>
      <c r="AC915" s="159"/>
      <c r="AD915" s="159"/>
      <c r="AE915" s="159"/>
      <c r="AF915" s="159"/>
      <c r="AG915" s="159"/>
    </row>
    <row r="916" spans="1:33" ht="13.5">
      <c r="A916" s="177"/>
      <c r="B916" s="178"/>
      <c r="C916" s="179"/>
      <c r="D916" s="159"/>
      <c r="E916" s="159"/>
      <c r="F916" s="159"/>
      <c r="G916" s="179"/>
      <c r="H916" s="159"/>
      <c r="I916" s="159"/>
      <c r="J916" s="182"/>
      <c r="K916" s="182"/>
      <c r="L916" s="159"/>
      <c r="M916" s="159"/>
      <c r="N916" s="159"/>
      <c r="O916" s="159"/>
      <c r="P916" s="159"/>
      <c r="Q916" s="179"/>
      <c r="R916" s="159"/>
      <c r="S916" s="159"/>
      <c r="T916" s="159"/>
      <c r="U916" s="159"/>
      <c r="V916" s="159"/>
      <c r="W916" s="159"/>
      <c r="X916" s="159"/>
      <c r="Y916" s="159"/>
      <c r="Z916" s="159"/>
      <c r="AA916" s="159"/>
      <c r="AB916" s="159"/>
      <c r="AC916" s="159"/>
      <c r="AD916" s="159"/>
      <c r="AE916" s="159"/>
      <c r="AF916" s="159"/>
      <c r="AG916" s="159"/>
    </row>
    <row r="917" spans="1:33" ht="13.5">
      <c r="A917" s="177"/>
      <c r="B917" s="178"/>
      <c r="C917" s="179"/>
      <c r="D917" s="159"/>
      <c r="E917" s="159"/>
      <c r="F917" s="159"/>
      <c r="G917" s="179"/>
      <c r="H917" s="159"/>
      <c r="I917" s="159"/>
      <c r="J917" s="182"/>
      <c r="K917" s="182"/>
      <c r="L917" s="159"/>
      <c r="M917" s="159"/>
      <c r="N917" s="159"/>
      <c r="O917" s="159"/>
      <c r="P917" s="159"/>
      <c r="Q917" s="179"/>
      <c r="R917" s="159"/>
      <c r="S917" s="159"/>
      <c r="T917" s="159"/>
      <c r="U917" s="159"/>
      <c r="V917" s="159"/>
      <c r="W917" s="159"/>
      <c r="X917" s="159"/>
      <c r="Y917" s="159"/>
      <c r="Z917" s="159"/>
      <c r="AA917" s="159"/>
      <c r="AB917" s="159"/>
      <c r="AC917" s="159"/>
      <c r="AD917" s="159"/>
      <c r="AE917" s="159"/>
      <c r="AF917" s="159"/>
      <c r="AG917" s="159"/>
    </row>
    <row r="918" spans="1:33" ht="13.5">
      <c r="A918" s="177"/>
      <c r="B918" s="178"/>
      <c r="C918" s="179"/>
      <c r="D918" s="159"/>
      <c r="E918" s="159"/>
      <c r="F918" s="159"/>
      <c r="G918" s="179"/>
      <c r="H918" s="159"/>
      <c r="I918" s="159"/>
      <c r="J918" s="182"/>
      <c r="K918" s="182"/>
      <c r="L918" s="159"/>
      <c r="M918" s="159"/>
      <c r="N918" s="159"/>
      <c r="O918" s="159"/>
      <c r="P918" s="159"/>
      <c r="Q918" s="179"/>
      <c r="R918" s="159"/>
      <c r="S918" s="159"/>
      <c r="T918" s="159"/>
      <c r="U918" s="159"/>
      <c r="V918" s="159"/>
      <c r="W918" s="159"/>
      <c r="X918" s="159"/>
      <c r="Y918" s="159"/>
      <c r="Z918" s="159"/>
      <c r="AA918" s="159"/>
      <c r="AB918" s="159"/>
      <c r="AC918" s="159"/>
      <c r="AD918" s="159"/>
      <c r="AE918" s="159"/>
      <c r="AF918" s="159"/>
      <c r="AG918" s="159"/>
    </row>
    <row r="919" spans="1:33" ht="13.5">
      <c r="A919" s="177"/>
      <c r="B919" s="178"/>
      <c r="C919" s="179"/>
      <c r="D919" s="159"/>
      <c r="E919" s="159"/>
      <c r="F919" s="159"/>
      <c r="G919" s="179"/>
      <c r="H919" s="159"/>
      <c r="I919" s="159"/>
      <c r="J919" s="182"/>
      <c r="K919" s="182"/>
      <c r="L919" s="159"/>
      <c r="M919" s="159"/>
      <c r="N919" s="159"/>
      <c r="O919" s="159"/>
      <c r="P919" s="159"/>
      <c r="Q919" s="179"/>
      <c r="R919" s="159"/>
      <c r="S919" s="159"/>
      <c r="T919" s="159"/>
      <c r="U919" s="159"/>
      <c r="V919" s="159"/>
      <c r="W919" s="159"/>
      <c r="X919" s="159"/>
      <c r="Y919" s="159"/>
      <c r="Z919" s="159"/>
      <c r="AA919" s="159"/>
      <c r="AB919" s="159"/>
      <c r="AC919" s="159"/>
      <c r="AD919" s="159"/>
      <c r="AE919" s="159"/>
      <c r="AF919" s="159"/>
      <c r="AG919" s="159"/>
    </row>
    <row r="920" spans="1:33" ht="13.5">
      <c r="A920" s="177"/>
      <c r="B920" s="178"/>
      <c r="C920" s="179"/>
      <c r="D920" s="159"/>
      <c r="E920" s="159"/>
      <c r="F920" s="159"/>
      <c r="G920" s="179"/>
      <c r="H920" s="159"/>
      <c r="I920" s="159"/>
      <c r="J920" s="182"/>
      <c r="K920" s="182"/>
      <c r="L920" s="159"/>
      <c r="M920" s="159"/>
      <c r="N920" s="159"/>
      <c r="O920" s="159"/>
      <c r="P920" s="159"/>
      <c r="Q920" s="179"/>
      <c r="R920" s="159"/>
      <c r="S920" s="159"/>
      <c r="T920" s="159"/>
      <c r="U920" s="159"/>
      <c r="V920" s="159"/>
      <c r="W920" s="159"/>
      <c r="X920" s="159"/>
      <c r="Y920" s="159"/>
      <c r="Z920" s="159"/>
      <c r="AA920" s="159"/>
      <c r="AB920" s="159"/>
      <c r="AC920" s="159"/>
      <c r="AD920" s="159"/>
      <c r="AE920" s="159"/>
      <c r="AF920" s="159"/>
      <c r="AG920" s="159"/>
    </row>
    <row r="921" spans="1:33" ht="13.5">
      <c r="A921" s="177"/>
      <c r="B921" s="178"/>
      <c r="C921" s="179"/>
      <c r="D921" s="159"/>
      <c r="E921" s="159"/>
      <c r="F921" s="159"/>
      <c r="G921" s="179"/>
      <c r="H921" s="159"/>
      <c r="I921" s="159"/>
      <c r="J921" s="182"/>
      <c r="K921" s="182"/>
      <c r="L921" s="159"/>
      <c r="M921" s="159"/>
      <c r="N921" s="159"/>
      <c r="O921" s="159"/>
      <c r="P921" s="159"/>
      <c r="Q921" s="179"/>
      <c r="R921" s="159"/>
      <c r="S921" s="159"/>
      <c r="T921" s="159"/>
      <c r="U921" s="159"/>
      <c r="V921" s="159"/>
      <c r="W921" s="159"/>
      <c r="X921" s="159"/>
      <c r="Y921" s="159"/>
      <c r="Z921" s="159"/>
      <c r="AA921" s="159"/>
      <c r="AB921" s="159"/>
      <c r="AC921" s="159"/>
      <c r="AD921" s="159"/>
      <c r="AE921" s="159"/>
      <c r="AF921" s="159"/>
      <c r="AG921" s="159"/>
    </row>
    <row r="922" spans="1:33" ht="13.5">
      <c r="A922" s="177"/>
      <c r="B922" s="178"/>
      <c r="C922" s="179"/>
      <c r="D922" s="159"/>
      <c r="E922" s="159"/>
      <c r="F922" s="159"/>
      <c r="G922" s="179"/>
      <c r="H922" s="159"/>
      <c r="I922" s="159"/>
      <c r="J922" s="182"/>
      <c r="K922" s="182"/>
      <c r="L922" s="159"/>
      <c r="M922" s="159"/>
      <c r="N922" s="159"/>
      <c r="O922" s="159"/>
      <c r="P922" s="159"/>
      <c r="Q922" s="179"/>
      <c r="R922" s="159"/>
      <c r="S922" s="159"/>
      <c r="T922" s="159"/>
      <c r="U922" s="159"/>
      <c r="V922" s="159"/>
      <c r="W922" s="159"/>
      <c r="X922" s="159"/>
      <c r="Y922" s="159"/>
      <c r="Z922" s="159"/>
      <c r="AA922" s="159"/>
      <c r="AB922" s="159"/>
      <c r="AC922" s="159"/>
      <c r="AD922" s="159"/>
      <c r="AE922" s="159"/>
      <c r="AF922" s="159"/>
      <c r="AG922" s="159"/>
    </row>
    <row r="923" spans="1:33" ht="13.5">
      <c r="A923" s="177"/>
      <c r="B923" s="178"/>
      <c r="C923" s="179"/>
      <c r="D923" s="159"/>
      <c r="E923" s="159"/>
      <c r="F923" s="159"/>
      <c r="G923" s="179"/>
      <c r="H923" s="159"/>
      <c r="I923" s="159"/>
      <c r="J923" s="182"/>
      <c r="K923" s="182"/>
      <c r="L923" s="159"/>
      <c r="M923" s="159"/>
      <c r="N923" s="159"/>
      <c r="O923" s="159"/>
      <c r="P923" s="159"/>
      <c r="Q923" s="179"/>
      <c r="R923" s="159"/>
      <c r="S923" s="159"/>
      <c r="T923" s="159"/>
      <c r="U923" s="159"/>
      <c r="V923" s="159"/>
      <c r="W923" s="159"/>
      <c r="X923" s="159"/>
      <c r="Y923" s="159"/>
      <c r="Z923" s="159"/>
      <c r="AA923" s="159"/>
      <c r="AB923" s="159"/>
      <c r="AC923" s="159"/>
      <c r="AD923" s="159"/>
      <c r="AE923" s="159"/>
      <c r="AF923" s="159"/>
      <c r="AG923" s="159"/>
    </row>
    <row r="924" spans="1:33" ht="13.5">
      <c r="A924" s="177"/>
      <c r="B924" s="178"/>
      <c r="C924" s="179"/>
      <c r="D924" s="159"/>
      <c r="E924" s="159"/>
      <c r="F924" s="159"/>
      <c r="G924" s="179"/>
      <c r="H924" s="159"/>
      <c r="I924" s="159"/>
      <c r="J924" s="182"/>
      <c r="K924" s="182"/>
      <c r="L924" s="159"/>
      <c r="M924" s="159"/>
      <c r="N924" s="159"/>
      <c r="O924" s="159"/>
      <c r="P924" s="159"/>
      <c r="Q924" s="179"/>
      <c r="R924" s="159"/>
      <c r="S924" s="159"/>
      <c r="T924" s="159"/>
      <c r="U924" s="159"/>
      <c r="V924" s="159"/>
      <c r="W924" s="159"/>
      <c r="X924" s="159"/>
      <c r="Y924" s="159"/>
      <c r="Z924" s="159"/>
      <c r="AA924" s="159"/>
      <c r="AB924" s="159"/>
      <c r="AC924" s="159"/>
      <c r="AD924" s="159"/>
      <c r="AE924" s="159"/>
      <c r="AF924" s="159"/>
      <c r="AG924" s="159"/>
    </row>
    <row r="925" spans="1:33" ht="13.5">
      <c r="A925" s="177"/>
      <c r="B925" s="178"/>
      <c r="C925" s="179"/>
      <c r="D925" s="159"/>
      <c r="E925" s="159"/>
      <c r="F925" s="159"/>
      <c r="G925" s="179"/>
      <c r="H925" s="159"/>
      <c r="I925" s="159"/>
      <c r="J925" s="182"/>
      <c r="K925" s="182"/>
      <c r="L925" s="159"/>
      <c r="M925" s="159"/>
      <c r="N925" s="159"/>
      <c r="O925" s="159"/>
      <c r="P925" s="159"/>
      <c r="Q925" s="179"/>
      <c r="R925" s="159"/>
      <c r="S925" s="159"/>
      <c r="T925" s="159"/>
      <c r="U925" s="159"/>
      <c r="V925" s="159"/>
      <c r="W925" s="159"/>
      <c r="X925" s="159"/>
      <c r="Y925" s="159"/>
      <c r="Z925" s="159"/>
      <c r="AA925" s="159"/>
      <c r="AB925" s="159"/>
      <c r="AC925" s="159"/>
      <c r="AD925" s="159"/>
      <c r="AE925" s="159"/>
      <c r="AF925" s="159"/>
      <c r="AG925" s="159"/>
    </row>
    <row r="926" spans="1:33" ht="13.5">
      <c r="A926" s="177"/>
      <c r="B926" s="178"/>
      <c r="C926" s="179"/>
      <c r="D926" s="159"/>
      <c r="E926" s="159"/>
      <c r="F926" s="159"/>
      <c r="G926" s="179"/>
      <c r="H926" s="159"/>
      <c r="I926" s="159"/>
      <c r="J926" s="182"/>
      <c r="K926" s="182"/>
      <c r="L926" s="159"/>
      <c r="M926" s="159"/>
      <c r="N926" s="159"/>
      <c r="O926" s="159"/>
      <c r="P926" s="159"/>
      <c r="Q926" s="179"/>
      <c r="R926" s="159"/>
      <c r="S926" s="159"/>
      <c r="T926" s="159"/>
      <c r="U926" s="159"/>
      <c r="V926" s="159"/>
      <c r="W926" s="159"/>
      <c r="X926" s="159"/>
      <c r="Y926" s="159"/>
      <c r="Z926" s="159"/>
      <c r="AA926" s="159"/>
      <c r="AB926" s="159"/>
      <c r="AC926" s="159"/>
      <c r="AD926" s="159"/>
      <c r="AE926" s="159"/>
      <c r="AF926" s="159"/>
      <c r="AG926" s="159"/>
    </row>
    <row r="927" spans="1:33" ht="13.5">
      <c r="A927" s="177"/>
      <c r="B927" s="178"/>
      <c r="C927" s="179"/>
      <c r="D927" s="159"/>
      <c r="E927" s="159"/>
      <c r="F927" s="159"/>
      <c r="G927" s="179"/>
      <c r="H927" s="159"/>
      <c r="I927" s="159"/>
      <c r="J927" s="182"/>
      <c r="K927" s="182"/>
      <c r="L927" s="159"/>
      <c r="M927" s="159"/>
      <c r="N927" s="159"/>
      <c r="O927" s="159"/>
      <c r="P927" s="159"/>
      <c r="Q927" s="179"/>
      <c r="R927" s="159"/>
      <c r="S927" s="159"/>
      <c r="T927" s="159"/>
      <c r="U927" s="159"/>
      <c r="V927" s="159"/>
      <c r="W927" s="159"/>
      <c r="X927" s="159"/>
      <c r="Y927" s="159"/>
      <c r="Z927" s="159"/>
      <c r="AA927" s="159"/>
      <c r="AB927" s="159"/>
      <c r="AC927" s="159"/>
      <c r="AD927" s="159"/>
      <c r="AE927" s="159"/>
      <c r="AF927" s="159"/>
      <c r="AG927" s="159"/>
    </row>
    <row r="928" spans="1:33" ht="13.5">
      <c r="A928" s="177"/>
      <c r="B928" s="178"/>
      <c r="C928" s="179"/>
      <c r="D928" s="159"/>
      <c r="E928" s="159"/>
      <c r="F928" s="159"/>
      <c r="G928" s="179"/>
      <c r="H928" s="159"/>
      <c r="I928" s="159"/>
      <c r="J928" s="182"/>
      <c r="K928" s="182"/>
      <c r="L928" s="159"/>
      <c r="M928" s="159"/>
      <c r="N928" s="159"/>
      <c r="O928" s="159"/>
      <c r="P928" s="159"/>
      <c r="Q928" s="179"/>
      <c r="R928" s="159"/>
      <c r="S928" s="159"/>
      <c r="T928" s="159"/>
      <c r="U928" s="159"/>
      <c r="V928" s="159"/>
      <c r="W928" s="159"/>
      <c r="X928" s="159"/>
      <c r="Y928" s="159"/>
      <c r="Z928" s="159"/>
      <c r="AA928" s="159"/>
      <c r="AB928" s="159"/>
      <c r="AC928" s="159"/>
      <c r="AD928" s="159"/>
      <c r="AE928" s="159"/>
      <c r="AF928" s="159"/>
      <c r="AG928" s="159"/>
    </row>
    <row r="929" spans="1:33" ht="13.5">
      <c r="A929" s="177"/>
      <c r="B929" s="178"/>
      <c r="C929" s="179"/>
      <c r="D929" s="159"/>
      <c r="E929" s="159"/>
      <c r="F929" s="159"/>
      <c r="G929" s="179"/>
      <c r="H929" s="159"/>
      <c r="I929" s="159"/>
      <c r="J929" s="182"/>
      <c r="K929" s="182"/>
      <c r="L929" s="159"/>
      <c r="M929" s="159"/>
      <c r="N929" s="159"/>
      <c r="O929" s="159"/>
      <c r="P929" s="159"/>
      <c r="Q929" s="179"/>
      <c r="R929" s="159"/>
      <c r="S929" s="159"/>
      <c r="T929" s="159"/>
      <c r="U929" s="159"/>
      <c r="V929" s="159"/>
      <c r="W929" s="159"/>
      <c r="X929" s="159"/>
      <c r="Y929" s="159"/>
      <c r="Z929" s="159"/>
      <c r="AA929" s="159"/>
      <c r="AB929" s="159"/>
      <c r="AC929" s="159"/>
      <c r="AD929" s="159"/>
      <c r="AE929" s="159"/>
      <c r="AF929" s="159"/>
      <c r="AG929" s="159"/>
    </row>
    <row r="930" spans="1:33" ht="13.5">
      <c r="A930" s="177"/>
      <c r="B930" s="178"/>
      <c r="C930" s="179"/>
      <c r="D930" s="159"/>
      <c r="E930" s="159"/>
      <c r="F930" s="159"/>
      <c r="G930" s="179"/>
      <c r="H930" s="159"/>
      <c r="I930" s="159"/>
      <c r="J930" s="182"/>
      <c r="K930" s="182"/>
      <c r="L930" s="159"/>
      <c r="M930" s="159"/>
      <c r="N930" s="159"/>
      <c r="O930" s="159"/>
      <c r="P930" s="159"/>
      <c r="Q930" s="179"/>
      <c r="R930" s="159"/>
      <c r="S930" s="159"/>
      <c r="T930" s="159"/>
      <c r="U930" s="159"/>
      <c r="V930" s="159"/>
      <c r="W930" s="159"/>
      <c r="X930" s="159"/>
      <c r="Y930" s="159"/>
      <c r="Z930" s="159"/>
      <c r="AA930" s="159"/>
      <c r="AB930" s="159"/>
      <c r="AC930" s="159"/>
      <c r="AD930" s="159"/>
      <c r="AE930" s="159"/>
      <c r="AF930" s="159"/>
      <c r="AG930" s="159"/>
    </row>
    <row r="931" spans="1:33" ht="13.5">
      <c r="A931" s="177"/>
      <c r="B931" s="178"/>
      <c r="C931" s="179"/>
      <c r="D931" s="159"/>
      <c r="E931" s="159"/>
      <c r="F931" s="159"/>
      <c r="G931" s="179"/>
      <c r="H931" s="159"/>
      <c r="I931" s="159"/>
      <c r="J931" s="182"/>
      <c r="K931" s="182"/>
      <c r="L931" s="159"/>
      <c r="M931" s="159"/>
      <c r="N931" s="159"/>
      <c r="O931" s="159"/>
      <c r="P931" s="159"/>
      <c r="Q931" s="179"/>
      <c r="R931" s="159"/>
      <c r="S931" s="159"/>
      <c r="T931" s="159"/>
      <c r="U931" s="159"/>
      <c r="V931" s="159"/>
      <c r="W931" s="159"/>
      <c r="X931" s="159"/>
      <c r="Y931" s="159"/>
      <c r="Z931" s="159"/>
      <c r="AA931" s="159"/>
      <c r="AB931" s="159"/>
      <c r="AC931" s="159"/>
      <c r="AD931" s="159"/>
      <c r="AE931" s="159"/>
      <c r="AF931" s="159"/>
      <c r="AG931" s="159"/>
    </row>
    <row r="932" spans="1:33" ht="13.5">
      <c r="A932" s="177"/>
      <c r="B932" s="178"/>
      <c r="C932" s="179"/>
      <c r="D932" s="159"/>
      <c r="E932" s="159"/>
      <c r="F932" s="159"/>
      <c r="G932" s="179"/>
      <c r="H932" s="159"/>
      <c r="I932" s="159"/>
      <c r="J932" s="182"/>
      <c r="K932" s="182"/>
      <c r="L932" s="159"/>
      <c r="M932" s="159"/>
      <c r="N932" s="159"/>
      <c r="O932" s="159"/>
      <c r="P932" s="159"/>
      <c r="Q932" s="179"/>
      <c r="R932" s="159"/>
      <c r="S932" s="159"/>
      <c r="T932" s="159"/>
      <c r="U932" s="159"/>
      <c r="V932" s="159"/>
      <c r="W932" s="159"/>
      <c r="X932" s="159"/>
      <c r="Y932" s="159"/>
      <c r="Z932" s="159"/>
      <c r="AA932" s="159"/>
      <c r="AB932" s="159"/>
      <c r="AC932" s="159"/>
      <c r="AD932" s="159"/>
      <c r="AE932" s="159"/>
      <c r="AF932" s="159"/>
      <c r="AG932" s="159"/>
    </row>
    <row r="933" spans="1:33" ht="13.5">
      <c r="A933" s="177"/>
      <c r="B933" s="178"/>
      <c r="C933" s="179"/>
      <c r="D933" s="159"/>
      <c r="E933" s="159"/>
      <c r="F933" s="159"/>
      <c r="G933" s="179"/>
      <c r="H933" s="159"/>
      <c r="I933" s="159"/>
      <c r="J933" s="182"/>
      <c r="K933" s="182"/>
      <c r="L933" s="159"/>
      <c r="M933" s="159"/>
      <c r="N933" s="159"/>
      <c r="O933" s="159"/>
      <c r="P933" s="159"/>
      <c r="Q933" s="179"/>
      <c r="R933" s="159"/>
      <c r="S933" s="159"/>
      <c r="T933" s="159"/>
      <c r="U933" s="159"/>
      <c r="V933" s="159"/>
      <c r="W933" s="159"/>
      <c r="X933" s="159"/>
      <c r="Y933" s="159"/>
      <c r="Z933" s="159"/>
      <c r="AA933" s="159"/>
      <c r="AB933" s="159"/>
      <c r="AC933" s="159"/>
      <c r="AD933" s="159"/>
      <c r="AE933" s="159"/>
      <c r="AF933" s="159"/>
      <c r="AG933" s="159"/>
    </row>
    <row r="934" spans="1:33" ht="13.5">
      <c r="A934" s="177"/>
      <c r="B934" s="178"/>
      <c r="C934" s="179"/>
      <c r="D934" s="159"/>
      <c r="E934" s="159"/>
      <c r="F934" s="159"/>
      <c r="G934" s="179"/>
      <c r="H934" s="159"/>
      <c r="I934" s="159"/>
      <c r="J934" s="182"/>
      <c r="K934" s="182"/>
      <c r="L934" s="159"/>
      <c r="M934" s="159"/>
      <c r="N934" s="159"/>
      <c r="O934" s="159"/>
      <c r="P934" s="159"/>
      <c r="Q934" s="179"/>
      <c r="R934" s="159"/>
      <c r="S934" s="159"/>
      <c r="T934" s="159"/>
      <c r="U934" s="159"/>
      <c r="V934" s="159"/>
      <c r="W934" s="159"/>
      <c r="X934" s="159"/>
      <c r="Y934" s="159"/>
      <c r="Z934" s="159"/>
      <c r="AA934" s="159"/>
      <c r="AB934" s="159"/>
      <c r="AC934" s="159"/>
      <c r="AD934" s="159"/>
      <c r="AE934" s="159"/>
      <c r="AF934" s="159"/>
      <c r="AG934" s="159"/>
    </row>
    <row r="935" spans="1:33" ht="13.5">
      <c r="A935" s="177"/>
      <c r="B935" s="178"/>
      <c r="C935" s="179"/>
      <c r="D935" s="159"/>
      <c r="E935" s="159"/>
      <c r="F935" s="159"/>
      <c r="G935" s="179"/>
      <c r="H935" s="159"/>
      <c r="I935" s="159"/>
      <c r="J935" s="182"/>
      <c r="K935" s="182"/>
      <c r="L935" s="159"/>
      <c r="M935" s="159"/>
      <c r="N935" s="159"/>
      <c r="O935" s="159"/>
      <c r="P935" s="159"/>
      <c r="Q935" s="179"/>
      <c r="R935" s="159"/>
      <c r="S935" s="159"/>
      <c r="T935" s="159"/>
      <c r="U935" s="159"/>
      <c r="V935" s="159"/>
      <c r="W935" s="159"/>
      <c r="X935" s="159"/>
      <c r="Y935" s="159"/>
      <c r="Z935" s="159"/>
      <c r="AA935" s="159"/>
      <c r="AB935" s="159"/>
      <c r="AC935" s="159"/>
      <c r="AD935" s="159"/>
      <c r="AE935" s="159"/>
      <c r="AF935" s="159"/>
      <c r="AG935" s="159"/>
    </row>
    <row r="936" spans="1:33" ht="13.5">
      <c r="A936" s="177"/>
      <c r="B936" s="178"/>
      <c r="C936" s="179"/>
      <c r="D936" s="159"/>
      <c r="E936" s="159"/>
      <c r="F936" s="159"/>
      <c r="G936" s="179"/>
      <c r="H936" s="159"/>
      <c r="I936" s="159"/>
      <c r="J936" s="182"/>
      <c r="K936" s="182"/>
      <c r="L936" s="159"/>
      <c r="M936" s="159"/>
      <c r="N936" s="159"/>
      <c r="O936" s="159"/>
      <c r="P936" s="159"/>
      <c r="Q936" s="179"/>
      <c r="R936" s="159"/>
      <c r="S936" s="159"/>
      <c r="T936" s="159"/>
      <c r="U936" s="159"/>
      <c r="V936" s="159"/>
      <c r="W936" s="159"/>
      <c r="X936" s="159"/>
      <c r="Y936" s="159"/>
      <c r="Z936" s="159"/>
      <c r="AA936" s="159"/>
      <c r="AB936" s="159"/>
      <c r="AC936" s="159"/>
      <c r="AD936" s="159"/>
      <c r="AE936" s="159"/>
      <c r="AF936" s="159"/>
      <c r="AG936" s="159"/>
    </row>
    <row r="937" spans="1:33" ht="13.5">
      <c r="A937" s="177"/>
      <c r="B937" s="178"/>
      <c r="C937" s="179"/>
      <c r="D937" s="159"/>
      <c r="E937" s="159"/>
      <c r="F937" s="159"/>
      <c r="G937" s="179"/>
      <c r="H937" s="159"/>
      <c r="I937" s="159"/>
      <c r="J937" s="182"/>
      <c r="K937" s="182"/>
      <c r="L937" s="159"/>
      <c r="M937" s="159"/>
      <c r="N937" s="159"/>
      <c r="O937" s="159"/>
      <c r="P937" s="159"/>
      <c r="Q937" s="179"/>
      <c r="R937" s="159"/>
      <c r="S937" s="159"/>
      <c r="T937" s="159"/>
      <c r="U937" s="159"/>
      <c r="V937" s="159"/>
      <c r="W937" s="159"/>
      <c r="X937" s="159"/>
      <c r="Y937" s="159"/>
      <c r="Z937" s="159"/>
      <c r="AA937" s="159"/>
      <c r="AB937" s="159"/>
      <c r="AC937" s="159"/>
      <c r="AD937" s="159"/>
      <c r="AE937" s="159"/>
      <c r="AF937" s="159"/>
      <c r="AG937" s="159"/>
    </row>
    <row r="938" spans="1:33" ht="13.5">
      <c r="A938" s="177"/>
      <c r="B938" s="178"/>
      <c r="C938" s="179"/>
      <c r="D938" s="159"/>
      <c r="E938" s="159"/>
      <c r="F938" s="159"/>
      <c r="G938" s="179"/>
      <c r="H938" s="159"/>
      <c r="I938" s="159"/>
      <c r="J938" s="182"/>
      <c r="K938" s="182"/>
      <c r="L938" s="159"/>
      <c r="M938" s="159"/>
      <c r="N938" s="159"/>
      <c r="O938" s="159"/>
      <c r="P938" s="159"/>
      <c r="Q938" s="179"/>
      <c r="R938" s="159"/>
      <c r="S938" s="159"/>
      <c r="T938" s="159"/>
      <c r="U938" s="159"/>
      <c r="V938" s="159"/>
      <c r="W938" s="159"/>
      <c r="X938" s="159"/>
      <c r="Y938" s="159"/>
      <c r="Z938" s="159"/>
      <c r="AA938" s="159"/>
      <c r="AB938" s="159"/>
      <c r="AC938" s="159"/>
      <c r="AD938" s="159"/>
      <c r="AE938" s="159"/>
      <c r="AF938" s="159"/>
      <c r="AG938" s="159"/>
    </row>
    <row r="939" spans="1:33" ht="13.5">
      <c r="A939" s="177"/>
      <c r="B939" s="178"/>
      <c r="C939" s="179"/>
      <c r="D939" s="159"/>
      <c r="E939" s="159"/>
      <c r="F939" s="159"/>
      <c r="G939" s="179"/>
      <c r="H939" s="159"/>
      <c r="I939" s="159"/>
      <c r="J939" s="182"/>
      <c r="K939" s="182"/>
      <c r="L939" s="159"/>
      <c r="M939" s="159"/>
      <c r="N939" s="159"/>
      <c r="O939" s="159"/>
      <c r="P939" s="159"/>
      <c r="Q939" s="179"/>
      <c r="R939" s="159"/>
      <c r="S939" s="159"/>
      <c r="T939" s="159"/>
      <c r="U939" s="159"/>
      <c r="V939" s="159"/>
      <c r="W939" s="159"/>
      <c r="X939" s="159"/>
      <c r="Y939" s="159"/>
      <c r="Z939" s="159"/>
      <c r="AA939" s="159"/>
      <c r="AB939" s="159"/>
      <c r="AC939" s="159"/>
      <c r="AD939" s="159"/>
      <c r="AE939" s="159"/>
      <c r="AF939" s="159"/>
      <c r="AG939" s="159"/>
    </row>
    <row r="940" spans="1:33" ht="13.5">
      <c r="A940" s="177"/>
      <c r="B940" s="178"/>
      <c r="C940" s="179"/>
      <c r="D940" s="159"/>
      <c r="E940" s="159"/>
      <c r="F940" s="159"/>
      <c r="G940" s="179"/>
      <c r="H940" s="159"/>
      <c r="I940" s="159"/>
      <c r="J940" s="182"/>
      <c r="K940" s="182"/>
      <c r="L940" s="159"/>
      <c r="M940" s="159"/>
      <c r="N940" s="159"/>
      <c r="O940" s="159"/>
      <c r="P940" s="159"/>
      <c r="Q940" s="179"/>
      <c r="R940" s="159"/>
      <c r="S940" s="159"/>
      <c r="T940" s="159"/>
      <c r="U940" s="159"/>
      <c r="V940" s="159"/>
      <c r="W940" s="159"/>
      <c r="X940" s="159"/>
      <c r="Y940" s="159"/>
      <c r="Z940" s="159"/>
      <c r="AA940" s="159"/>
      <c r="AB940" s="159"/>
      <c r="AC940" s="159"/>
      <c r="AD940" s="159"/>
      <c r="AE940" s="159"/>
      <c r="AF940" s="159"/>
      <c r="AG940" s="159"/>
    </row>
    <row r="941" spans="1:33" ht="13.5">
      <c r="A941" s="177"/>
      <c r="B941" s="178"/>
      <c r="C941" s="179"/>
      <c r="D941" s="159"/>
      <c r="E941" s="159"/>
      <c r="F941" s="159"/>
      <c r="G941" s="179"/>
      <c r="H941" s="159"/>
      <c r="I941" s="159"/>
      <c r="J941" s="182"/>
      <c r="K941" s="182"/>
      <c r="L941" s="159"/>
      <c r="M941" s="159"/>
      <c r="N941" s="159"/>
      <c r="O941" s="159"/>
      <c r="P941" s="159"/>
      <c r="Q941" s="179"/>
      <c r="R941" s="159"/>
      <c r="S941" s="159"/>
      <c r="T941" s="159"/>
      <c r="U941" s="159"/>
      <c r="V941" s="159"/>
      <c r="W941" s="159"/>
      <c r="X941" s="159"/>
      <c r="Y941" s="159"/>
      <c r="Z941" s="159"/>
      <c r="AA941" s="159"/>
      <c r="AB941" s="159"/>
      <c r="AC941" s="159"/>
      <c r="AD941" s="159"/>
      <c r="AE941" s="159"/>
      <c r="AF941" s="159"/>
      <c r="AG941" s="159"/>
    </row>
    <row r="942" spans="1:33" ht="13.5">
      <c r="A942" s="177"/>
      <c r="B942" s="178"/>
      <c r="C942" s="179"/>
      <c r="D942" s="159"/>
      <c r="E942" s="159"/>
      <c r="F942" s="159"/>
      <c r="G942" s="179"/>
      <c r="H942" s="159"/>
      <c r="I942" s="159"/>
      <c r="J942" s="182"/>
      <c r="K942" s="182"/>
      <c r="L942" s="159"/>
      <c r="M942" s="159"/>
      <c r="N942" s="159"/>
      <c r="O942" s="159"/>
      <c r="P942" s="159"/>
      <c r="Q942" s="179"/>
      <c r="R942" s="159"/>
      <c r="S942" s="159"/>
      <c r="T942" s="159"/>
      <c r="U942" s="159"/>
      <c r="V942" s="159"/>
      <c r="W942" s="159"/>
      <c r="X942" s="159"/>
      <c r="Y942" s="159"/>
      <c r="Z942" s="159"/>
      <c r="AA942" s="159"/>
      <c r="AB942" s="159"/>
      <c r="AC942" s="159"/>
      <c r="AD942" s="159"/>
      <c r="AE942" s="159"/>
      <c r="AF942" s="159"/>
      <c r="AG942" s="159"/>
    </row>
    <row r="943" spans="1:33" ht="13.5">
      <c r="A943" s="177"/>
      <c r="B943" s="178"/>
      <c r="C943" s="179"/>
      <c r="D943" s="159"/>
      <c r="E943" s="159"/>
      <c r="F943" s="159"/>
      <c r="G943" s="179"/>
      <c r="H943" s="159"/>
      <c r="I943" s="159"/>
      <c r="J943" s="182"/>
      <c r="K943" s="182"/>
      <c r="L943" s="159"/>
      <c r="M943" s="159"/>
      <c r="N943" s="159"/>
      <c r="O943" s="159"/>
      <c r="P943" s="159"/>
      <c r="Q943" s="179"/>
      <c r="R943" s="159"/>
      <c r="S943" s="159"/>
      <c r="T943" s="159"/>
      <c r="U943" s="159"/>
      <c r="V943" s="159"/>
      <c r="W943" s="159"/>
      <c r="X943" s="159"/>
      <c r="Y943" s="159"/>
      <c r="Z943" s="159"/>
      <c r="AA943" s="159"/>
      <c r="AB943" s="159"/>
      <c r="AC943" s="159"/>
      <c r="AD943" s="159"/>
      <c r="AE943" s="159"/>
      <c r="AF943" s="159"/>
      <c r="AG943" s="159"/>
    </row>
    <row r="944" spans="1:33" ht="13.5">
      <c r="A944" s="177"/>
      <c r="B944" s="178"/>
      <c r="C944" s="179"/>
      <c r="D944" s="159"/>
      <c r="E944" s="159"/>
      <c r="F944" s="159"/>
      <c r="G944" s="179"/>
      <c r="H944" s="159"/>
      <c r="I944" s="159"/>
      <c r="J944" s="182"/>
      <c r="K944" s="182"/>
      <c r="L944" s="159"/>
      <c r="M944" s="159"/>
      <c r="N944" s="159"/>
      <c r="O944" s="159"/>
      <c r="P944" s="159"/>
      <c r="Q944" s="179"/>
      <c r="R944" s="159"/>
      <c r="S944" s="159"/>
      <c r="T944" s="159"/>
      <c r="U944" s="159"/>
      <c r="V944" s="159"/>
      <c r="W944" s="159"/>
      <c r="X944" s="159"/>
      <c r="Y944" s="159"/>
      <c r="Z944" s="159"/>
      <c r="AA944" s="159"/>
      <c r="AB944" s="159"/>
      <c r="AC944" s="159"/>
      <c r="AD944" s="159"/>
      <c r="AE944" s="159"/>
      <c r="AF944" s="159"/>
      <c r="AG944" s="159"/>
    </row>
    <row r="945" spans="1:33" ht="13.5">
      <c r="A945" s="177"/>
      <c r="B945" s="178"/>
      <c r="C945" s="179"/>
      <c r="D945" s="159"/>
      <c r="E945" s="159"/>
      <c r="F945" s="159"/>
      <c r="G945" s="179"/>
      <c r="H945" s="159"/>
      <c r="I945" s="159"/>
      <c r="J945" s="182"/>
      <c r="K945" s="182"/>
      <c r="L945" s="159"/>
      <c r="M945" s="159"/>
      <c r="N945" s="159"/>
      <c r="O945" s="159"/>
      <c r="P945" s="159"/>
      <c r="Q945" s="179"/>
      <c r="R945" s="159"/>
      <c r="S945" s="159"/>
      <c r="T945" s="159"/>
      <c r="U945" s="159"/>
      <c r="V945" s="159"/>
      <c r="W945" s="159"/>
      <c r="X945" s="159"/>
      <c r="Y945" s="159"/>
      <c r="Z945" s="159"/>
      <c r="AA945" s="159"/>
      <c r="AB945" s="159"/>
      <c r="AC945" s="159"/>
      <c r="AD945" s="159"/>
      <c r="AE945" s="159"/>
      <c r="AF945" s="159"/>
      <c r="AG945" s="159"/>
    </row>
    <row r="946" spans="1:33" ht="13.5">
      <c r="A946" s="177"/>
      <c r="B946" s="178"/>
      <c r="C946" s="179"/>
      <c r="D946" s="159"/>
      <c r="E946" s="159"/>
      <c r="F946" s="159"/>
      <c r="G946" s="179"/>
      <c r="H946" s="159"/>
      <c r="I946" s="159"/>
      <c r="J946" s="182"/>
      <c r="K946" s="182"/>
      <c r="L946" s="159"/>
      <c r="M946" s="159"/>
      <c r="N946" s="159"/>
      <c r="O946" s="159"/>
      <c r="P946" s="159"/>
      <c r="Q946" s="179"/>
      <c r="R946" s="159"/>
      <c r="S946" s="159"/>
      <c r="T946" s="159"/>
      <c r="U946" s="159"/>
      <c r="V946" s="159"/>
      <c r="W946" s="159"/>
      <c r="X946" s="159"/>
      <c r="Y946" s="159"/>
      <c r="Z946" s="159"/>
      <c r="AA946" s="159"/>
      <c r="AB946" s="159"/>
      <c r="AC946" s="159"/>
      <c r="AD946" s="159"/>
      <c r="AE946" s="159"/>
      <c r="AF946" s="159"/>
      <c r="AG946" s="159"/>
    </row>
    <row r="947" spans="1:33" ht="13.5">
      <c r="A947" s="177"/>
      <c r="B947" s="178"/>
      <c r="C947" s="179"/>
      <c r="D947" s="159"/>
      <c r="E947" s="159"/>
      <c r="F947" s="159"/>
      <c r="G947" s="179"/>
      <c r="H947" s="159"/>
      <c r="I947" s="159"/>
      <c r="J947" s="182"/>
      <c r="K947" s="182"/>
      <c r="L947" s="159"/>
      <c r="M947" s="159"/>
      <c r="N947" s="159"/>
      <c r="O947" s="159"/>
      <c r="P947" s="159"/>
      <c r="Q947" s="179"/>
      <c r="R947" s="159"/>
      <c r="S947" s="159"/>
      <c r="T947" s="159"/>
      <c r="U947" s="159"/>
      <c r="V947" s="159"/>
      <c r="W947" s="159"/>
      <c r="X947" s="159"/>
      <c r="Y947" s="159"/>
      <c r="Z947" s="159"/>
      <c r="AA947" s="159"/>
      <c r="AB947" s="159"/>
      <c r="AC947" s="159"/>
      <c r="AD947" s="159"/>
      <c r="AE947" s="159"/>
      <c r="AF947" s="159"/>
      <c r="AG947" s="159"/>
    </row>
    <row r="948" spans="1:33" ht="13.5">
      <c r="A948" s="177"/>
      <c r="B948" s="178"/>
      <c r="C948" s="179"/>
      <c r="D948" s="159"/>
      <c r="E948" s="159"/>
      <c r="F948" s="159"/>
      <c r="G948" s="179"/>
      <c r="H948" s="159"/>
      <c r="I948" s="159"/>
      <c r="J948" s="182"/>
      <c r="K948" s="182"/>
      <c r="L948" s="159"/>
      <c r="M948" s="159"/>
      <c r="N948" s="159"/>
      <c r="O948" s="159"/>
      <c r="P948" s="159"/>
      <c r="Q948" s="179"/>
      <c r="R948" s="159"/>
      <c r="S948" s="159"/>
      <c r="T948" s="159"/>
      <c r="U948" s="159"/>
      <c r="V948" s="159"/>
      <c r="W948" s="159"/>
      <c r="X948" s="159"/>
      <c r="Y948" s="159"/>
      <c r="Z948" s="159"/>
      <c r="AA948" s="159"/>
      <c r="AB948" s="159"/>
      <c r="AC948" s="159"/>
      <c r="AD948" s="159"/>
      <c r="AE948" s="159"/>
      <c r="AF948" s="159"/>
      <c r="AG948" s="159"/>
    </row>
    <row r="949" spans="1:33" ht="13.5">
      <c r="A949" s="177"/>
      <c r="B949" s="178"/>
      <c r="C949" s="179"/>
      <c r="D949" s="159"/>
      <c r="E949" s="159"/>
      <c r="F949" s="159"/>
      <c r="G949" s="179"/>
      <c r="H949" s="159"/>
      <c r="I949" s="159"/>
      <c r="J949" s="182"/>
      <c r="K949" s="182"/>
      <c r="L949" s="159"/>
      <c r="M949" s="159"/>
      <c r="N949" s="159"/>
      <c r="O949" s="159"/>
      <c r="P949" s="159"/>
      <c r="Q949" s="179"/>
      <c r="R949" s="159"/>
      <c r="S949" s="159"/>
      <c r="T949" s="159"/>
      <c r="U949" s="159"/>
      <c r="V949" s="159"/>
      <c r="W949" s="159"/>
      <c r="X949" s="159"/>
      <c r="Y949" s="159"/>
      <c r="Z949" s="159"/>
      <c r="AA949" s="159"/>
      <c r="AB949" s="159"/>
      <c r="AC949" s="159"/>
      <c r="AD949" s="159"/>
      <c r="AE949" s="159"/>
      <c r="AF949" s="159"/>
      <c r="AG949" s="159"/>
    </row>
    <row r="950" spans="1:33" ht="13.5">
      <c r="A950" s="177"/>
      <c r="B950" s="178"/>
      <c r="C950" s="179"/>
      <c r="D950" s="159"/>
      <c r="E950" s="159"/>
      <c r="F950" s="159"/>
      <c r="G950" s="179"/>
      <c r="H950" s="159"/>
      <c r="I950" s="159"/>
      <c r="J950" s="182"/>
      <c r="K950" s="182"/>
      <c r="L950" s="159"/>
      <c r="M950" s="159"/>
      <c r="N950" s="159"/>
      <c r="O950" s="159"/>
      <c r="P950" s="159"/>
      <c r="Q950" s="179"/>
      <c r="R950" s="159"/>
      <c r="S950" s="159"/>
      <c r="T950" s="159"/>
      <c r="U950" s="159"/>
      <c r="V950" s="159"/>
      <c r="W950" s="159"/>
      <c r="X950" s="159"/>
      <c r="Y950" s="159"/>
      <c r="Z950" s="159"/>
      <c r="AA950" s="159"/>
      <c r="AB950" s="159"/>
      <c r="AC950" s="159"/>
      <c r="AD950" s="159"/>
      <c r="AE950" s="159"/>
      <c r="AF950" s="159"/>
      <c r="AG950" s="159"/>
    </row>
    <row r="951" spans="1:33" ht="13.5">
      <c r="A951" s="177"/>
      <c r="B951" s="178"/>
      <c r="C951" s="179"/>
      <c r="D951" s="159"/>
      <c r="E951" s="159"/>
      <c r="F951" s="159"/>
      <c r="G951" s="179"/>
      <c r="H951" s="159"/>
      <c r="I951" s="159"/>
      <c r="J951" s="182"/>
      <c r="K951" s="182"/>
      <c r="L951" s="159"/>
      <c r="M951" s="159"/>
      <c r="N951" s="159"/>
      <c r="O951" s="159"/>
      <c r="P951" s="159"/>
      <c r="Q951" s="179"/>
      <c r="R951" s="159"/>
      <c r="S951" s="159"/>
      <c r="T951" s="159"/>
      <c r="U951" s="159"/>
      <c r="V951" s="159"/>
      <c r="W951" s="159"/>
      <c r="X951" s="159"/>
      <c r="Y951" s="159"/>
      <c r="Z951" s="159"/>
      <c r="AA951" s="159"/>
      <c r="AB951" s="159"/>
      <c r="AC951" s="159"/>
      <c r="AD951" s="159"/>
      <c r="AE951" s="159"/>
      <c r="AF951" s="159"/>
      <c r="AG951" s="159"/>
    </row>
    <row r="952" spans="1:33" ht="13.5">
      <c r="A952" s="177"/>
      <c r="B952" s="178"/>
      <c r="C952" s="179"/>
      <c r="D952" s="159"/>
      <c r="E952" s="159"/>
      <c r="F952" s="159"/>
      <c r="G952" s="179"/>
      <c r="H952" s="159"/>
      <c r="I952" s="159"/>
      <c r="J952" s="182"/>
      <c r="K952" s="182"/>
      <c r="L952" s="159"/>
      <c r="M952" s="159"/>
      <c r="N952" s="159"/>
      <c r="O952" s="159"/>
      <c r="P952" s="159"/>
      <c r="Q952" s="179"/>
      <c r="R952" s="159"/>
      <c r="S952" s="159"/>
      <c r="T952" s="159"/>
      <c r="U952" s="159"/>
      <c r="V952" s="159"/>
      <c r="W952" s="159"/>
      <c r="X952" s="159"/>
      <c r="Y952" s="159"/>
      <c r="Z952" s="159"/>
      <c r="AA952" s="159"/>
      <c r="AB952" s="159"/>
      <c r="AC952" s="159"/>
      <c r="AD952" s="159"/>
      <c r="AE952" s="159"/>
      <c r="AF952" s="159"/>
      <c r="AG952" s="159"/>
    </row>
    <row r="953" spans="1:33" ht="13.5">
      <c r="A953" s="177"/>
      <c r="B953" s="178"/>
      <c r="C953" s="179"/>
      <c r="D953" s="159"/>
      <c r="E953" s="159"/>
      <c r="F953" s="159"/>
      <c r="G953" s="179"/>
      <c r="H953" s="159"/>
      <c r="I953" s="159"/>
      <c r="J953" s="182"/>
      <c r="K953" s="182"/>
      <c r="L953" s="159"/>
      <c r="M953" s="159"/>
      <c r="N953" s="159"/>
      <c r="O953" s="159"/>
      <c r="P953" s="159"/>
      <c r="Q953" s="179"/>
      <c r="R953" s="159"/>
      <c r="S953" s="159"/>
      <c r="T953" s="159"/>
      <c r="U953" s="159"/>
      <c r="V953" s="159"/>
      <c r="W953" s="159"/>
      <c r="X953" s="159"/>
      <c r="Y953" s="159"/>
      <c r="Z953" s="159"/>
      <c r="AA953" s="159"/>
      <c r="AB953" s="159"/>
      <c r="AC953" s="159"/>
      <c r="AD953" s="159"/>
      <c r="AE953" s="159"/>
      <c r="AF953" s="159"/>
      <c r="AG953" s="159"/>
    </row>
    <row r="954" spans="1:33" ht="13.5">
      <c r="A954" s="177"/>
      <c r="B954" s="178"/>
      <c r="C954" s="179"/>
      <c r="D954" s="159"/>
      <c r="E954" s="159"/>
      <c r="F954" s="159"/>
      <c r="G954" s="179"/>
      <c r="H954" s="159"/>
      <c r="I954" s="159"/>
      <c r="J954" s="182"/>
      <c r="K954" s="182"/>
      <c r="L954" s="159"/>
      <c r="M954" s="159"/>
      <c r="N954" s="159"/>
      <c r="O954" s="159"/>
      <c r="P954" s="159"/>
      <c r="Q954" s="179"/>
      <c r="R954" s="159"/>
      <c r="S954" s="159"/>
      <c r="T954" s="159"/>
      <c r="U954" s="159"/>
      <c r="V954" s="159"/>
      <c r="W954" s="159"/>
      <c r="X954" s="159"/>
      <c r="Y954" s="159"/>
      <c r="Z954" s="159"/>
      <c r="AA954" s="159"/>
      <c r="AB954" s="159"/>
      <c r="AC954" s="159"/>
      <c r="AD954" s="159"/>
      <c r="AE954" s="159"/>
      <c r="AF954" s="159"/>
      <c r="AG954" s="159"/>
    </row>
    <row r="955" spans="1:33" ht="13.5">
      <c r="A955" s="177"/>
      <c r="B955" s="178"/>
      <c r="C955" s="179"/>
      <c r="D955" s="159"/>
      <c r="E955" s="159"/>
      <c r="F955" s="159"/>
      <c r="G955" s="179"/>
      <c r="H955" s="159"/>
      <c r="I955" s="159"/>
      <c r="J955" s="182"/>
      <c r="K955" s="182"/>
      <c r="L955" s="159"/>
      <c r="M955" s="159"/>
      <c r="N955" s="159"/>
      <c r="O955" s="159"/>
      <c r="P955" s="159"/>
      <c r="Q955" s="179"/>
      <c r="R955" s="159"/>
      <c r="S955" s="159"/>
      <c r="T955" s="159"/>
      <c r="U955" s="159"/>
      <c r="V955" s="159"/>
      <c r="W955" s="159"/>
      <c r="X955" s="159"/>
      <c r="Y955" s="159"/>
      <c r="Z955" s="159"/>
      <c r="AA955" s="159"/>
      <c r="AB955" s="159"/>
      <c r="AC955" s="159"/>
      <c r="AD955" s="159"/>
      <c r="AE955" s="159"/>
      <c r="AF955" s="159"/>
      <c r="AG955" s="159"/>
    </row>
    <row r="956" spans="1:33" ht="13.5">
      <c r="A956" s="177"/>
      <c r="B956" s="178"/>
      <c r="C956" s="179"/>
      <c r="D956" s="159"/>
      <c r="E956" s="159"/>
      <c r="F956" s="159"/>
      <c r="G956" s="179"/>
      <c r="H956" s="159"/>
      <c r="I956" s="159"/>
      <c r="J956" s="182"/>
      <c r="K956" s="182"/>
      <c r="L956" s="159"/>
      <c r="M956" s="159"/>
      <c r="N956" s="159"/>
      <c r="O956" s="159"/>
      <c r="P956" s="159"/>
      <c r="Q956" s="179"/>
      <c r="R956" s="159"/>
      <c r="S956" s="159"/>
      <c r="T956" s="159"/>
      <c r="U956" s="159"/>
      <c r="V956" s="159"/>
      <c r="W956" s="159"/>
      <c r="X956" s="159"/>
      <c r="Y956" s="159"/>
      <c r="Z956" s="159"/>
      <c r="AA956" s="159"/>
      <c r="AB956" s="159"/>
      <c r="AC956" s="159"/>
      <c r="AD956" s="159"/>
      <c r="AE956" s="159"/>
      <c r="AF956" s="159"/>
      <c r="AG956" s="159"/>
    </row>
    <row r="957" spans="1:33" ht="13.5">
      <c r="A957" s="177"/>
      <c r="B957" s="178"/>
      <c r="C957" s="179"/>
      <c r="D957" s="159"/>
      <c r="E957" s="159"/>
      <c r="F957" s="159"/>
      <c r="G957" s="179"/>
      <c r="H957" s="159"/>
      <c r="I957" s="159"/>
      <c r="J957" s="182"/>
      <c r="K957" s="182"/>
      <c r="L957" s="159"/>
      <c r="M957" s="159"/>
      <c r="N957" s="159"/>
      <c r="O957" s="159"/>
      <c r="P957" s="159"/>
      <c r="Q957" s="179"/>
      <c r="R957" s="159"/>
      <c r="S957" s="159"/>
      <c r="T957" s="159"/>
      <c r="U957" s="159"/>
      <c r="V957" s="159"/>
      <c r="W957" s="159"/>
      <c r="X957" s="159"/>
      <c r="Y957" s="159"/>
      <c r="Z957" s="159"/>
      <c r="AA957" s="159"/>
      <c r="AB957" s="159"/>
      <c r="AC957" s="159"/>
      <c r="AD957" s="159"/>
      <c r="AE957" s="159"/>
      <c r="AF957" s="159"/>
      <c r="AG957" s="159"/>
    </row>
    <row r="958" spans="1:33" ht="13.5">
      <c r="A958" s="177"/>
      <c r="B958" s="178"/>
      <c r="C958" s="179"/>
      <c r="D958" s="159"/>
      <c r="E958" s="159"/>
      <c r="F958" s="159"/>
      <c r="G958" s="179"/>
      <c r="H958" s="159"/>
      <c r="I958" s="159"/>
      <c r="J958" s="182"/>
      <c r="K958" s="182"/>
      <c r="L958" s="159"/>
      <c r="M958" s="159"/>
      <c r="N958" s="159"/>
      <c r="O958" s="159"/>
      <c r="P958" s="159"/>
      <c r="Q958" s="179"/>
      <c r="R958" s="159"/>
      <c r="S958" s="159"/>
      <c r="T958" s="159"/>
      <c r="U958" s="159"/>
      <c r="V958" s="159"/>
      <c r="W958" s="159"/>
      <c r="X958" s="159"/>
      <c r="Y958" s="159"/>
      <c r="Z958" s="159"/>
      <c r="AA958" s="159"/>
      <c r="AB958" s="159"/>
      <c r="AC958" s="159"/>
      <c r="AD958" s="159"/>
      <c r="AE958" s="159"/>
      <c r="AF958" s="159"/>
      <c r="AG958" s="159"/>
    </row>
    <row r="959" spans="1:33" ht="13.5">
      <c r="A959" s="177"/>
      <c r="B959" s="178"/>
      <c r="C959" s="179"/>
      <c r="D959" s="159"/>
      <c r="E959" s="159"/>
      <c r="F959" s="159"/>
      <c r="G959" s="179"/>
      <c r="H959" s="159"/>
      <c r="I959" s="159"/>
      <c r="J959" s="182"/>
      <c r="K959" s="182"/>
      <c r="L959" s="159"/>
      <c r="M959" s="159"/>
      <c r="N959" s="159"/>
      <c r="O959" s="159"/>
      <c r="P959" s="159"/>
      <c r="Q959" s="179"/>
      <c r="R959" s="159"/>
      <c r="S959" s="159"/>
      <c r="T959" s="159"/>
      <c r="U959" s="159"/>
      <c r="V959" s="159"/>
      <c r="W959" s="159"/>
      <c r="X959" s="159"/>
      <c r="Y959" s="159"/>
      <c r="Z959" s="159"/>
      <c r="AA959" s="159"/>
      <c r="AB959" s="159"/>
      <c r="AC959" s="159"/>
      <c r="AD959" s="159"/>
      <c r="AE959" s="159"/>
      <c r="AF959" s="159"/>
      <c r="AG959" s="159"/>
    </row>
    <row r="960" spans="1:33" ht="13.5">
      <c r="A960" s="177"/>
      <c r="B960" s="178"/>
      <c r="C960" s="179"/>
      <c r="D960" s="159"/>
      <c r="E960" s="159"/>
      <c r="F960" s="159"/>
      <c r="G960" s="179"/>
      <c r="H960" s="159"/>
      <c r="I960" s="159"/>
      <c r="J960" s="182"/>
      <c r="K960" s="182"/>
      <c r="L960" s="159"/>
      <c r="M960" s="159"/>
      <c r="N960" s="159"/>
      <c r="O960" s="159"/>
      <c r="P960" s="159"/>
      <c r="Q960" s="179"/>
      <c r="R960" s="159"/>
      <c r="S960" s="159"/>
      <c r="T960" s="159"/>
      <c r="U960" s="159"/>
      <c r="V960" s="159"/>
      <c r="W960" s="159"/>
      <c r="X960" s="159"/>
      <c r="Y960" s="159"/>
      <c r="Z960" s="159"/>
      <c r="AA960" s="159"/>
      <c r="AB960" s="159"/>
      <c r="AC960" s="159"/>
      <c r="AD960" s="159"/>
      <c r="AE960" s="159"/>
      <c r="AF960" s="159"/>
      <c r="AG960" s="159"/>
    </row>
    <row r="961" spans="1:33" ht="13.5">
      <c r="A961" s="177"/>
      <c r="B961" s="178"/>
      <c r="C961" s="179"/>
      <c r="D961" s="159"/>
      <c r="E961" s="159"/>
      <c r="F961" s="159"/>
      <c r="G961" s="179"/>
      <c r="H961" s="159"/>
      <c r="I961" s="159"/>
      <c r="J961" s="182"/>
      <c r="K961" s="182"/>
      <c r="L961" s="159"/>
      <c r="M961" s="159"/>
      <c r="N961" s="159"/>
      <c r="O961" s="159"/>
      <c r="P961" s="159"/>
      <c r="Q961" s="179"/>
      <c r="R961" s="159"/>
      <c r="S961" s="159"/>
      <c r="T961" s="159"/>
      <c r="U961" s="159"/>
      <c r="V961" s="159"/>
      <c r="W961" s="159"/>
      <c r="X961" s="159"/>
      <c r="Y961" s="159"/>
      <c r="Z961" s="159"/>
      <c r="AA961" s="159"/>
      <c r="AB961" s="159"/>
      <c r="AC961" s="159"/>
      <c r="AD961" s="159"/>
      <c r="AE961" s="159"/>
      <c r="AF961" s="159"/>
      <c r="AG961" s="159"/>
    </row>
    <row r="962" spans="1:33" ht="13.5">
      <c r="A962" s="177"/>
      <c r="B962" s="178"/>
      <c r="C962" s="179"/>
      <c r="D962" s="159"/>
      <c r="E962" s="159"/>
      <c r="F962" s="159"/>
      <c r="G962" s="179"/>
      <c r="H962" s="159"/>
      <c r="I962" s="159"/>
      <c r="J962" s="182"/>
      <c r="K962" s="182"/>
      <c r="L962" s="159"/>
      <c r="M962" s="159"/>
      <c r="N962" s="159"/>
      <c r="O962" s="159"/>
      <c r="P962" s="159"/>
      <c r="Q962" s="179"/>
      <c r="R962" s="159"/>
      <c r="S962" s="159"/>
      <c r="T962" s="159"/>
      <c r="U962" s="159"/>
      <c r="V962" s="159"/>
      <c r="W962" s="159"/>
      <c r="X962" s="159"/>
      <c r="Y962" s="159"/>
      <c r="Z962" s="159"/>
      <c r="AA962" s="159"/>
      <c r="AB962" s="159"/>
      <c r="AC962" s="159"/>
      <c r="AD962" s="159"/>
      <c r="AE962" s="159"/>
      <c r="AF962" s="159"/>
      <c r="AG962" s="159"/>
    </row>
    <row r="963" spans="1:33" ht="13.5">
      <c r="A963" s="177"/>
      <c r="B963" s="178"/>
      <c r="C963" s="179"/>
      <c r="D963" s="159"/>
      <c r="E963" s="159"/>
      <c r="F963" s="159"/>
      <c r="G963" s="179"/>
      <c r="H963" s="159"/>
      <c r="I963" s="159"/>
      <c r="J963" s="182"/>
      <c r="K963" s="182"/>
      <c r="L963" s="159"/>
      <c r="M963" s="159"/>
      <c r="N963" s="159"/>
      <c r="O963" s="159"/>
      <c r="P963" s="159"/>
      <c r="Q963" s="179"/>
      <c r="R963" s="159"/>
      <c r="S963" s="159"/>
      <c r="T963" s="159"/>
      <c r="U963" s="159"/>
      <c r="V963" s="159"/>
      <c r="W963" s="159"/>
      <c r="X963" s="159"/>
      <c r="Y963" s="159"/>
      <c r="Z963" s="159"/>
      <c r="AA963" s="159"/>
      <c r="AB963" s="159"/>
      <c r="AC963" s="159"/>
      <c r="AD963" s="159"/>
      <c r="AE963" s="159"/>
      <c r="AF963" s="159"/>
      <c r="AG963" s="159"/>
    </row>
    <row r="964" spans="1:33" ht="13.5">
      <c r="A964" s="177"/>
      <c r="B964" s="178"/>
      <c r="C964" s="179"/>
      <c r="D964" s="159"/>
      <c r="E964" s="159"/>
      <c r="F964" s="159"/>
      <c r="G964" s="179"/>
      <c r="H964" s="159"/>
      <c r="I964" s="159"/>
      <c r="J964" s="182"/>
      <c r="K964" s="182"/>
      <c r="L964" s="159"/>
      <c r="M964" s="159"/>
      <c r="N964" s="159"/>
      <c r="O964" s="159"/>
      <c r="P964" s="159"/>
      <c r="Q964" s="179"/>
      <c r="R964" s="159"/>
      <c r="S964" s="159"/>
      <c r="T964" s="159"/>
      <c r="U964" s="159"/>
      <c r="V964" s="159"/>
      <c r="W964" s="159"/>
      <c r="X964" s="159"/>
      <c r="Y964" s="159"/>
      <c r="Z964" s="159"/>
      <c r="AA964" s="159"/>
      <c r="AB964" s="159"/>
      <c r="AC964" s="159"/>
      <c r="AD964" s="159"/>
      <c r="AE964" s="159"/>
      <c r="AF964" s="159"/>
      <c r="AG964" s="159"/>
    </row>
    <row r="965" spans="1:33" ht="13.5">
      <c r="A965" s="177"/>
      <c r="B965" s="178"/>
      <c r="C965" s="179"/>
      <c r="D965" s="159"/>
      <c r="E965" s="159"/>
      <c r="F965" s="159"/>
      <c r="G965" s="179"/>
      <c r="H965" s="159"/>
      <c r="I965" s="159"/>
      <c r="J965" s="182"/>
      <c r="K965" s="182"/>
      <c r="L965" s="159"/>
      <c r="M965" s="159"/>
      <c r="N965" s="159"/>
      <c r="O965" s="159"/>
      <c r="P965" s="159"/>
      <c r="Q965" s="179"/>
      <c r="R965" s="159"/>
      <c r="S965" s="159"/>
      <c r="T965" s="159"/>
      <c r="U965" s="159"/>
      <c r="V965" s="159"/>
      <c r="W965" s="159"/>
      <c r="X965" s="159"/>
      <c r="Y965" s="159"/>
      <c r="Z965" s="159"/>
      <c r="AA965" s="159"/>
      <c r="AB965" s="159"/>
      <c r="AC965" s="159"/>
      <c r="AD965" s="159"/>
      <c r="AE965" s="159"/>
      <c r="AF965" s="159"/>
      <c r="AG965" s="159"/>
    </row>
    <row r="966" spans="1:33" ht="13.5">
      <c r="A966" s="177"/>
      <c r="B966" s="178"/>
      <c r="C966" s="179"/>
      <c r="D966" s="159"/>
      <c r="E966" s="159"/>
      <c r="F966" s="159"/>
      <c r="G966" s="179"/>
      <c r="H966" s="159"/>
      <c r="I966" s="159"/>
      <c r="J966" s="182"/>
      <c r="K966" s="182"/>
      <c r="L966" s="159"/>
      <c r="M966" s="159"/>
      <c r="N966" s="159"/>
      <c r="O966" s="159"/>
      <c r="P966" s="159"/>
      <c r="Q966" s="179"/>
      <c r="R966" s="159"/>
      <c r="S966" s="159"/>
      <c r="T966" s="159"/>
      <c r="U966" s="159"/>
      <c r="V966" s="159"/>
      <c r="W966" s="159"/>
      <c r="X966" s="159"/>
      <c r="Y966" s="159"/>
      <c r="Z966" s="159"/>
      <c r="AA966" s="159"/>
      <c r="AB966" s="159"/>
      <c r="AC966" s="159"/>
      <c r="AD966" s="159"/>
      <c r="AE966" s="159"/>
      <c r="AF966" s="159"/>
      <c r="AG966" s="159"/>
    </row>
    <row r="967" spans="1:33" ht="13.5">
      <c r="A967" s="177"/>
      <c r="B967" s="178"/>
      <c r="C967" s="179"/>
      <c r="D967" s="159"/>
      <c r="E967" s="159"/>
      <c r="F967" s="159"/>
      <c r="G967" s="179"/>
      <c r="H967" s="159"/>
      <c r="I967" s="159"/>
      <c r="J967" s="182"/>
      <c r="K967" s="182"/>
      <c r="L967" s="159"/>
      <c r="M967" s="159"/>
      <c r="N967" s="159"/>
      <c r="O967" s="159"/>
      <c r="P967" s="159"/>
      <c r="Q967" s="179"/>
      <c r="R967" s="159"/>
      <c r="S967" s="159"/>
      <c r="T967" s="159"/>
      <c r="U967" s="159"/>
      <c r="V967" s="159"/>
      <c r="W967" s="159"/>
      <c r="X967" s="159"/>
      <c r="Y967" s="159"/>
      <c r="Z967" s="159"/>
      <c r="AA967" s="159"/>
      <c r="AB967" s="159"/>
      <c r="AC967" s="159"/>
      <c r="AD967" s="159"/>
      <c r="AE967" s="159"/>
      <c r="AF967" s="159"/>
      <c r="AG967" s="159"/>
    </row>
    <row r="968" spans="1:33" ht="13.5">
      <c r="A968" s="177"/>
      <c r="B968" s="178"/>
      <c r="C968" s="179"/>
      <c r="D968" s="159"/>
      <c r="E968" s="159"/>
      <c r="F968" s="159"/>
      <c r="G968" s="179"/>
      <c r="H968" s="159"/>
      <c r="I968" s="159"/>
      <c r="J968" s="182"/>
      <c r="K968" s="182"/>
      <c r="L968" s="159"/>
      <c r="M968" s="159"/>
      <c r="N968" s="159"/>
      <c r="O968" s="159"/>
      <c r="P968" s="159"/>
      <c r="Q968" s="179"/>
      <c r="R968" s="159"/>
      <c r="S968" s="159"/>
      <c r="T968" s="159"/>
      <c r="U968" s="159"/>
      <c r="V968" s="159"/>
      <c r="W968" s="159"/>
      <c r="X968" s="159"/>
      <c r="Y968" s="159"/>
      <c r="Z968" s="159"/>
      <c r="AA968" s="159"/>
      <c r="AB968" s="159"/>
      <c r="AC968" s="159"/>
      <c r="AD968" s="159"/>
      <c r="AE968" s="159"/>
      <c r="AF968" s="159"/>
      <c r="AG968" s="159"/>
    </row>
    <row r="969" spans="1:33" ht="13.5">
      <c r="A969" s="177"/>
      <c r="B969" s="178"/>
      <c r="C969" s="179"/>
      <c r="D969" s="159"/>
      <c r="E969" s="159"/>
      <c r="F969" s="159"/>
      <c r="G969" s="179"/>
      <c r="H969" s="159"/>
      <c r="I969" s="159"/>
      <c r="J969" s="182"/>
      <c r="K969" s="182"/>
      <c r="L969" s="159"/>
      <c r="M969" s="159"/>
      <c r="N969" s="159"/>
      <c r="O969" s="159"/>
      <c r="P969" s="159"/>
      <c r="Q969" s="179"/>
      <c r="R969" s="159"/>
      <c r="S969" s="159"/>
      <c r="T969" s="159"/>
      <c r="U969" s="159"/>
      <c r="V969" s="159"/>
      <c r="W969" s="159"/>
      <c r="X969" s="159"/>
      <c r="Y969" s="159"/>
      <c r="Z969" s="159"/>
      <c r="AA969" s="159"/>
      <c r="AB969" s="159"/>
      <c r="AC969" s="159"/>
      <c r="AD969" s="159"/>
      <c r="AE969" s="159"/>
      <c r="AF969" s="159"/>
      <c r="AG969" s="159"/>
    </row>
    <row r="970" spans="1:33" ht="13.5">
      <c r="A970" s="177"/>
      <c r="B970" s="178"/>
      <c r="C970" s="179"/>
      <c r="D970" s="159"/>
      <c r="E970" s="159"/>
      <c r="F970" s="159"/>
      <c r="G970" s="179"/>
      <c r="H970" s="159"/>
      <c r="I970" s="159"/>
      <c r="J970" s="182"/>
      <c r="K970" s="182"/>
      <c r="L970" s="159"/>
      <c r="M970" s="159"/>
      <c r="N970" s="159"/>
      <c r="O970" s="159"/>
      <c r="P970" s="159"/>
      <c r="Q970" s="179"/>
      <c r="R970" s="159"/>
      <c r="S970" s="159"/>
      <c r="T970" s="159"/>
      <c r="U970" s="159"/>
      <c r="V970" s="159"/>
      <c r="W970" s="159"/>
      <c r="X970" s="159"/>
      <c r="Y970" s="159"/>
      <c r="Z970" s="159"/>
      <c r="AA970" s="159"/>
      <c r="AB970" s="159"/>
      <c r="AC970" s="159"/>
      <c r="AD970" s="159"/>
      <c r="AE970" s="159"/>
      <c r="AF970" s="159"/>
      <c r="AG970" s="159"/>
    </row>
    <row r="971" spans="1:33" ht="13.5">
      <c r="A971" s="177"/>
      <c r="B971" s="178"/>
      <c r="C971" s="179"/>
      <c r="D971" s="159"/>
      <c r="E971" s="159"/>
      <c r="F971" s="159"/>
      <c r="G971" s="179"/>
      <c r="H971" s="159"/>
      <c r="I971" s="159"/>
      <c r="J971" s="182"/>
      <c r="K971" s="182"/>
      <c r="L971" s="159"/>
      <c r="M971" s="159"/>
      <c r="N971" s="159"/>
      <c r="O971" s="159"/>
      <c r="P971" s="159"/>
      <c r="Q971" s="179"/>
      <c r="R971" s="159"/>
      <c r="S971" s="159"/>
      <c r="T971" s="159"/>
      <c r="U971" s="159"/>
      <c r="V971" s="159"/>
      <c r="W971" s="159"/>
      <c r="X971" s="159"/>
      <c r="Y971" s="159"/>
      <c r="Z971" s="159"/>
      <c r="AA971" s="159"/>
      <c r="AB971" s="159"/>
      <c r="AC971" s="159"/>
      <c r="AD971" s="159"/>
      <c r="AE971" s="159"/>
      <c r="AF971" s="159"/>
      <c r="AG971" s="159"/>
    </row>
    <row r="972" spans="1:33" ht="13.5">
      <c r="A972" s="177"/>
      <c r="B972" s="178"/>
      <c r="C972" s="179"/>
      <c r="D972" s="159"/>
      <c r="E972" s="159"/>
      <c r="F972" s="159"/>
      <c r="G972" s="179"/>
      <c r="H972" s="159"/>
      <c r="I972" s="159"/>
      <c r="J972" s="182"/>
      <c r="K972" s="182"/>
      <c r="L972" s="159"/>
      <c r="M972" s="159"/>
      <c r="N972" s="159"/>
      <c r="O972" s="159"/>
      <c r="P972" s="159"/>
      <c r="Q972" s="179"/>
      <c r="R972" s="159"/>
      <c r="S972" s="159"/>
      <c r="T972" s="159"/>
      <c r="U972" s="159"/>
      <c r="V972" s="159"/>
      <c r="W972" s="159"/>
      <c r="X972" s="159"/>
      <c r="Y972" s="159"/>
      <c r="Z972" s="159"/>
      <c r="AA972" s="159"/>
      <c r="AB972" s="159"/>
      <c r="AC972" s="159"/>
      <c r="AD972" s="159"/>
      <c r="AE972" s="159"/>
      <c r="AF972" s="159"/>
      <c r="AG972" s="159"/>
    </row>
    <row r="973" spans="1:33" ht="13.5">
      <c r="A973" s="177"/>
      <c r="B973" s="178"/>
      <c r="C973" s="179"/>
      <c r="D973" s="159"/>
      <c r="E973" s="159"/>
      <c r="F973" s="159"/>
      <c r="G973" s="179"/>
      <c r="H973" s="159"/>
      <c r="I973" s="159"/>
      <c r="J973" s="182"/>
      <c r="K973" s="182"/>
      <c r="L973" s="159"/>
      <c r="M973" s="159"/>
      <c r="N973" s="159"/>
      <c r="O973" s="159"/>
      <c r="P973" s="159"/>
      <c r="Q973" s="179"/>
      <c r="R973" s="159"/>
      <c r="S973" s="159"/>
      <c r="T973" s="159"/>
      <c r="U973" s="159"/>
      <c r="V973" s="159"/>
      <c r="W973" s="159"/>
      <c r="X973" s="159"/>
      <c r="Y973" s="159"/>
      <c r="Z973" s="159"/>
      <c r="AA973" s="159"/>
      <c r="AB973" s="159"/>
      <c r="AC973" s="159"/>
      <c r="AD973" s="159"/>
      <c r="AE973" s="159"/>
      <c r="AF973" s="159"/>
      <c r="AG973" s="159"/>
    </row>
    <row r="974" spans="1:33" ht="13.5">
      <c r="A974" s="177"/>
      <c r="B974" s="178"/>
      <c r="C974" s="179"/>
      <c r="D974" s="159"/>
      <c r="E974" s="159"/>
      <c r="F974" s="159"/>
      <c r="G974" s="179"/>
      <c r="H974" s="159"/>
      <c r="I974" s="159"/>
      <c r="J974" s="182"/>
      <c r="K974" s="182"/>
      <c r="L974" s="159"/>
      <c r="M974" s="159"/>
      <c r="N974" s="159"/>
      <c r="O974" s="159"/>
      <c r="P974" s="159"/>
      <c r="Q974" s="179"/>
      <c r="R974" s="159"/>
      <c r="S974" s="159"/>
      <c r="T974" s="159"/>
      <c r="U974" s="159"/>
      <c r="V974" s="159"/>
      <c r="W974" s="159"/>
      <c r="X974" s="159"/>
      <c r="Y974" s="159"/>
      <c r="Z974" s="159"/>
      <c r="AA974" s="159"/>
      <c r="AB974" s="159"/>
      <c r="AC974" s="159"/>
      <c r="AD974" s="159"/>
      <c r="AE974" s="159"/>
      <c r="AF974" s="159"/>
      <c r="AG974" s="159"/>
    </row>
    <row r="975" spans="1:33" ht="13.5">
      <c r="A975" s="177"/>
      <c r="B975" s="178"/>
      <c r="C975" s="179"/>
      <c r="D975" s="159"/>
      <c r="E975" s="159"/>
      <c r="F975" s="159"/>
      <c r="G975" s="179"/>
      <c r="H975" s="159"/>
      <c r="I975" s="159"/>
      <c r="J975" s="182"/>
      <c r="K975" s="182"/>
      <c r="L975" s="159"/>
      <c r="M975" s="159"/>
      <c r="N975" s="159"/>
      <c r="O975" s="159"/>
      <c r="P975" s="159"/>
      <c r="Q975" s="179"/>
      <c r="R975" s="159"/>
      <c r="S975" s="159"/>
      <c r="T975" s="159"/>
      <c r="U975" s="159"/>
      <c r="V975" s="159"/>
      <c r="W975" s="159"/>
      <c r="X975" s="159"/>
      <c r="Y975" s="159"/>
      <c r="Z975" s="159"/>
      <c r="AA975" s="159"/>
      <c r="AB975" s="159"/>
      <c r="AC975" s="159"/>
      <c r="AD975" s="159"/>
      <c r="AE975" s="159"/>
      <c r="AF975" s="159"/>
      <c r="AG975" s="159"/>
    </row>
    <row r="976" spans="1:33" ht="13.5">
      <c r="A976" s="177"/>
      <c r="B976" s="178"/>
      <c r="C976" s="179"/>
      <c r="D976" s="159"/>
      <c r="E976" s="159"/>
      <c r="F976" s="159"/>
      <c r="G976" s="179"/>
      <c r="H976" s="159"/>
      <c r="I976" s="159"/>
      <c r="J976" s="182"/>
      <c r="K976" s="182"/>
      <c r="L976" s="159"/>
      <c r="M976" s="159"/>
      <c r="N976" s="159"/>
      <c r="O976" s="159"/>
      <c r="P976" s="159"/>
      <c r="Q976" s="179"/>
      <c r="R976" s="159"/>
      <c r="S976" s="159"/>
      <c r="T976" s="159"/>
      <c r="U976" s="159"/>
      <c r="V976" s="159"/>
      <c r="W976" s="159"/>
      <c r="X976" s="159"/>
      <c r="Y976" s="159"/>
      <c r="Z976" s="159"/>
      <c r="AA976" s="159"/>
      <c r="AB976" s="159"/>
      <c r="AC976" s="159"/>
      <c r="AD976" s="159"/>
      <c r="AE976" s="159"/>
      <c r="AF976" s="159"/>
      <c r="AG976" s="159"/>
    </row>
    <row r="977" spans="1:33" ht="13.5">
      <c r="A977" s="177"/>
      <c r="B977" s="178"/>
      <c r="C977" s="179"/>
      <c r="D977" s="159"/>
      <c r="E977" s="159"/>
      <c r="F977" s="159"/>
      <c r="G977" s="179"/>
      <c r="H977" s="159"/>
      <c r="I977" s="159"/>
      <c r="J977" s="182"/>
      <c r="K977" s="182"/>
      <c r="L977" s="159"/>
      <c r="M977" s="159"/>
      <c r="N977" s="159"/>
      <c r="O977" s="159"/>
      <c r="P977" s="159"/>
      <c r="Q977" s="179"/>
      <c r="R977" s="159"/>
      <c r="S977" s="159"/>
      <c r="T977" s="159"/>
      <c r="U977" s="159"/>
      <c r="V977" s="159"/>
      <c r="W977" s="159"/>
      <c r="X977" s="159"/>
      <c r="Y977" s="159"/>
      <c r="Z977" s="159"/>
      <c r="AA977" s="159"/>
      <c r="AB977" s="159"/>
      <c r="AC977" s="159"/>
      <c r="AD977" s="159"/>
      <c r="AE977" s="159"/>
      <c r="AF977" s="159"/>
      <c r="AG977" s="159"/>
    </row>
    <row r="978" spans="1:33" ht="13.5">
      <c r="A978" s="177"/>
      <c r="B978" s="178"/>
      <c r="C978" s="179"/>
      <c r="D978" s="159"/>
      <c r="E978" s="159"/>
      <c r="F978" s="159"/>
      <c r="G978" s="179"/>
      <c r="H978" s="159"/>
      <c r="I978" s="159"/>
      <c r="J978" s="182"/>
      <c r="K978" s="182"/>
      <c r="L978" s="159"/>
      <c r="M978" s="159"/>
      <c r="N978" s="159"/>
      <c r="O978" s="159"/>
      <c r="P978" s="159"/>
      <c r="Q978" s="179"/>
      <c r="R978" s="159"/>
      <c r="S978" s="159"/>
      <c r="T978" s="159"/>
      <c r="U978" s="159"/>
      <c r="V978" s="159"/>
      <c r="W978" s="159"/>
      <c r="X978" s="159"/>
      <c r="Y978" s="159"/>
      <c r="Z978" s="159"/>
      <c r="AA978" s="159"/>
      <c r="AB978" s="159"/>
      <c r="AC978" s="159"/>
      <c r="AD978" s="159"/>
      <c r="AE978" s="159"/>
      <c r="AF978" s="159"/>
      <c r="AG978" s="159"/>
    </row>
    <row r="979" spans="1:33" ht="13.5">
      <c r="A979" s="177"/>
      <c r="B979" s="178"/>
      <c r="C979" s="179"/>
      <c r="D979" s="159"/>
      <c r="E979" s="159"/>
      <c r="F979" s="159"/>
      <c r="G979" s="179"/>
      <c r="H979" s="159"/>
      <c r="I979" s="159"/>
      <c r="J979" s="182"/>
      <c r="K979" s="182"/>
      <c r="L979" s="159"/>
      <c r="M979" s="159"/>
      <c r="N979" s="159"/>
      <c r="O979" s="159"/>
      <c r="P979" s="159"/>
      <c r="Q979" s="179"/>
      <c r="R979" s="159"/>
      <c r="S979" s="159"/>
      <c r="T979" s="159"/>
      <c r="U979" s="159"/>
      <c r="V979" s="159"/>
      <c r="W979" s="159"/>
      <c r="X979" s="159"/>
      <c r="Y979" s="159"/>
      <c r="Z979" s="159"/>
      <c r="AA979" s="159"/>
      <c r="AB979" s="159"/>
      <c r="AC979" s="159"/>
      <c r="AD979" s="159"/>
      <c r="AE979" s="159"/>
      <c r="AF979" s="159"/>
      <c r="AG979" s="159"/>
    </row>
    <row r="980" spans="1:33" ht="13.5">
      <c r="A980" s="177"/>
      <c r="B980" s="178"/>
      <c r="C980" s="179"/>
      <c r="D980" s="159"/>
      <c r="E980" s="159"/>
      <c r="F980" s="159"/>
      <c r="G980" s="179"/>
      <c r="H980" s="159"/>
      <c r="I980" s="159"/>
      <c r="J980" s="182"/>
      <c r="K980" s="182"/>
      <c r="L980" s="159"/>
      <c r="M980" s="159"/>
      <c r="N980" s="159"/>
      <c r="O980" s="159"/>
      <c r="P980" s="159"/>
      <c r="Q980" s="179"/>
      <c r="R980" s="159"/>
      <c r="S980" s="159"/>
      <c r="T980" s="159"/>
      <c r="U980" s="159"/>
      <c r="V980" s="159"/>
      <c r="W980" s="159"/>
      <c r="X980" s="159"/>
      <c r="Y980" s="159"/>
      <c r="Z980" s="159"/>
      <c r="AA980" s="159"/>
      <c r="AB980" s="159"/>
      <c r="AC980" s="159"/>
      <c r="AD980" s="159"/>
      <c r="AE980" s="159"/>
      <c r="AF980" s="159"/>
      <c r="AG980" s="159"/>
    </row>
    <row r="981" spans="1:33" ht="13.5">
      <c r="A981" s="177"/>
      <c r="B981" s="178"/>
      <c r="C981" s="179"/>
      <c r="D981" s="159"/>
      <c r="E981" s="159"/>
      <c r="F981" s="159"/>
      <c r="G981" s="179"/>
      <c r="H981" s="159"/>
      <c r="I981" s="159"/>
      <c r="J981" s="182"/>
      <c r="K981" s="182"/>
      <c r="L981" s="159"/>
      <c r="M981" s="159"/>
      <c r="N981" s="159"/>
      <c r="O981" s="159"/>
      <c r="P981" s="159"/>
      <c r="Q981" s="179"/>
      <c r="R981" s="159"/>
      <c r="S981" s="159"/>
      <c r="T981" s="159"/>
      <c r="U981" s="159"/>
      <c r="V981" s="159"/>
      <c r="W981" s="159"/>
      <c r="X981" s="159"/>
      <c r="Y981" s="159"/>
      <c r="Z981" s="159"/>
      <c r="AA981" s="159"/>
      <c r="AB981" s="159"/>
      <c r="AC981" s="159"/>
      <c r="AD981" s="159"/>
      <c r="AE981" s="159"/>
      <c r="AF981" s="159"/>
      <c r="AG981" s="159"/>
    </row>
    <row r="982" spans="1:33" ht="13.5">
      <c r="A982" s="177"/>
      <c r="B982" s="178"/>
      <c r="C982" s="179"/>
      <c r="D982" s="159"/>
      <c r="E982" s="159"/>
      <c r="F982" s="159"/>
      <c r="G982" s="179"/>
      <c r="H982" s="159"/>
      <c r="I982" s="159"/>
      <c r="J982" s="182"/>
      <c r="K982" s="182"/>
      <c r="L982" s="159"/>
      <c r="M982" s="159"/>
      <c r="N982" s="159"/>
      <c r="O982" s="159"/>
      <c r="P982" s="159"/>
      <c r="Q982" s="179"/>
      <c r="R982" s="159"/>
      <c r="S982" s="159"/>
      <c r="T982" s="159"/>
      <c r="U982" s="159"/>
      <c r="V982" s="159"/>
      <c r="W982" s="159"/>
      <c r="X982" s="159"/>
      <c r="Y982" s="159"/>
      <c r="Z982" s="159"/>
      <c r="AA982" s="159"/>
      <c r="AB982" s="159"/>
      <c r="AC982" s="159"/>
      <c r="AD982" s="159"/>
      <c r="AE982" s="159"/>
      <c r="AF982" s="159"/>
      <c r="AG982" s="159"/>
    </row>
    <row r="983" spans="1:33" ht="13.5">
      <c r="A983" s="177"/>
      <c r="B983" s="178"/>
      <c r="C983" s="179"/>
      <c r="D983" s="159"/>
      <c r="E983" s="159"/>
      <c r="F983" s="159"/>
      <c r="G983" s="179"/>
      <c r="H983" s="159"/>
      <c r="I983" s="159"/>
      <c r="J983" s="182"/>
      <c r="K983" s="182"/>
      <c r="L983" s="159"/>
      <c r="M983" s="159"/>
      <c r="N983" s="159"/>
      <c r="O983" s="159"/>
      <c r="P983" s="159"/>
      <c r="Q983" s="179"/>
      <c r="R983" s="159"/>
      <c r="S983" s="159"/>
      <c r="T983" s="159"/>
      <c r="U983" s="159"/>
      <c r="V983" s="159"/>
      <c r="W983" s="159"/>
      <c r="X983" s="159"/>
      <c r="Y983" s="159"/>
      <c r="Z983" s="159"/>
      <c r="AA983" s="159"/>
      <c r="AB983" s="159"/>
      <c r="AC983" s="159"/>
      <c r="AD983" s="159"/>
      <c r="AE983" s="159"/>
      <c r="AF983" s="159"/>
      <c r="AG983" s="159"/>
    </row>
    <row r="984" spans="1:33" ht="13.5">
      <c r="A984" s="177"/>
      <c r="B984" s="178"/>
      <c r="C984" s="179"/>
      <c r="D984" s="159"/>
      <c r="E984" s="159"/>
      <c r="F984" s="159"/>
      <c r="G984" s="179"/>
      <c r="H984" s="159"/>
      <c r="I984" s="159"/>
      <c r="J984" s="182"/>
      <c r="K984" s="182"/>
      <c r="L984" s="159"/>
      <c r="M984" s="159"/>
      <c r="N984" s="159"/>
      <c r="O984" s="159"/>
      <c r="P984" s="159"/>
      <c r="Q984" s="179"/>
      <c r="R984" s="159"/>
      <c r="S984" s="159"/>
      <c r="T984" s="159"/>
      <c r="U984" s="159"/>
      <c r="V984" s="159"/>
      <c r="W984" s="159"/>
      <c r="X984" s="159"/>
      <c r="Y984" s="159"/>
      <c r="Z984" s="159"/>
      <c r="AA984" s="159"/>
      <c r="AB984" s="159"/>
      <c r="AC984" s="159"/>
      <c r="AD984" s="159"/>
      <c r="AE984" s="159"/>
      <c r="AF984" s="159"/>
      <c r="AG984" s="159"/>
    </row>
    <row r="985" spans="1:33" ht="13.5">
      <c r="A985" s="177"/>
      <c r="B985" s="178"/>
      <c r="C985" s="179"/>
      <c r="D985" s="159"/>
      <c r="E985" s="159"/>
      <c r="F985" s="159"/>
      <c r="G985" s="179"/>
      <c r="H985" s="159"/>
      <c r="I985" s="159"/>
      <c r="J985" s="182"/>
      <c r="K985" s="182"/>
      <c r="L985" s="159"/>
      <c r="M985" s="159"/>
      <c r="N985" s="159"/>
      <c r="O985" s="159"/>
      <c r="P985" s="159"/>
      <c r="Q985" s="179"/>
      <c r="R985" s="159"/>
      <c r="S985" s="159"/>
      <c r="T985" s="159"/>
      <c r="U985" s="159"/>
      <c r="V985" s="159"/>
      <c r="W985" s="159"/>
      <c r="X985" s="159"/>
      <c r="Y985" s="159"/>
      <c r="Z985" s="159"/>
      <c r="AA985" s="159"/>
      <c r="AB985" s="159"/>
      <c r="AC985" s="159"/>
      <c r="AD985" s="159"/>
      <c r="AE985" s="159"/>
      <c r="AF985" s="159"/>
      <c r="AG985" s="159"/>
    </row>
    <row r="986" spans="1:33" ht="13.5">
      <c r="A986" s="177"/>
      <c r="B986" s="178"/>
      <c r="C986" s="179"/>
      <c r="D986" s="159"/>
      <c r="E986" s="159"/>
      <c r="F986" s="159"/>
      <c r="G986" s="179"/>
      <c r="H986" s="159"/>
      <c r="I986" s="159"/>
      <c r="J986" s="182"/>
      <c r="K986" s="182"/>
      <c r="L986" s="159"/>
      <c r="M986" s="159"/>
      <c r="N986" s="159"/>
      <c r="O986" s="159"/>
      <c r="P986" s="159"/>
      <c r="Q986" s="179"/>
      <c r="R986" s="159"/>
      <c r="S986" s="159"/>
      <c r="T986" s="159"/>
      <c r="U986" s="159"/>
      <c r="V986" s="159"/>
      <c r="W986" s="159"/>
      <c r="X986" s="159"/>
      <c r="Y986" s="159"/>
      <c r="Z986" s="159"/>
      <c r="AA986" s="159"/>
      <c r="AB986" s="159"/>
      <c r="AC986" s="159"/>
      <c r="AD986" s="159"/>
      <c r="AE986" s="159"/>
      <c r="AF986" s="159"/>
      <c r="AG986" s="159"/>
    </row>
    <row r="987" spans="1:33" ht="13.5">
      <c r="A987" s="177"/>
      <c r="B987" s="178"/>
      <c r="C987" s="179"/>
      <c r="D987" s="159"/>
      <c r="E987" s="159"/>
      <c r="F987" s="159"/>
      <c r="G987" s="179"/>
      <c r="H987" s="159"/>
      <c r="I987" s="159"/>
      <c r="J987" s="182"/>
      <c r="K987" s="182"/>
      <c r="L987" s="159"/>
      <c r="M987" s="159"/>
      <c r="N987" s="159"/>
      <c r="O987" s="159"/>
      <c r="P987" s="159"/>
      <c r="Q987" s="179"/>
      <c r="R987" s="159"/>
      <c r="S987" s="159"/>
      <c r="T987" s="159"/>
      <c r="U987" s="159"/>
      <c r="V987" s="159"/>
      <c r="W987" s="159"/>
      <c r="X987" s="159"/>
      <c r="Y987" s="159"/>
      <c r="Z987" s="159"/>
      <c r="AA987" s="159"/>
      <c r="AB987" s="159"/>
      <c r="AC987" s="159"/>
      <c r="AD987" s="159"/>
      <c r="AE987" s="159"/>
      <c r="AF987" s="159"/>
      <c r="AG987" s="159"/>
    </row>
    <row r="988" spans="1:33" ht="13.5">
      <c r="A988" s="177"/>
      <c r="B988" s="178"/>
      <c r="C988" s="179"/>
      <c r="D988" s="159"/>
      <c r="E988" s="159"/>
      <c r="F988" s="159"/>
      <c r="G988" s="179"/>
      <c r="H988" s="159"/>
      <c r="I988" s="159"/>
      <c r="J988" s="182"/>
      <c r="K988" s="182"/>
      <c r="L988" s="159"/>
      <c r="M988" s="159"/>
      <c r="N988" s="159"/>
      <c r="O988" s="159"/>
      <c r="P988" s="159"/>
      <c r="Q988" s="179"/>
      <c r="R988" s="159"/>
      <c r="S988" s="159"/>
      <c r="T988" s="159"/>
      <c r="U988" s="159"/>
      <c r="V988" s="159"/>
      <c r="W988" s="159"/>
      <c r="X988" s="159"/>
      <c r="Y988" s="159"/>
      <c r="Z988" s="159"/>
      <c r="AA988" s="159"/>
      <c r="AB988" s="159"/>
      <c r="AC988" s="159"/>
      <c r="AD988" s="159"/>
      <c r="AE988" s="159"/>
      <c r="AF988" s="159"/>
      <c r="AG988" s="159"/>
    </row>
    <row r="989" spans="1:33" ht="13.5">
      <c r="A989" s="177"/>
      <c r="B989" s="178"/>
      <c r="C989" s="179"/>
      <c r="D989" s="159"/>
      <c r="E989" s="159"/>
      <c r="F989" s="159"/>
      <c r="G989" s="179"/>
      <c r="H989" s="159"/>
      <c r="I989" s="159"/>
      <c r="J989" s="182"/>
      <c r="K989" s="182"/>
      <c r="L989" s="159"/>
      <c r="M989" s="159"/>
      <c r="N989" s="159"/>
      <c r="O989" s="159"/>
      <c r="P989" s="159"/>
      <c r="Q989" s="179"/>
      <c r="R989" s="159"/>
      <c r="S989" s="159"/>
      <c r="T989" s="159"/>
      <c r="U989" s="159"/>
      <c r="V989" s="159"/>
      <c r="W989" s="159"/>
      <c r="X989" s="159"/>
      <c r="Y989" s="159"/>
      <c r="Z989" s="159"/>
      <c r="AA989" s="159"/>
      <c r="AB989" s="159"/>
      <c r="AC989" s="159"/>
      <c r="AD989" s="159"/>
      <c r="AE989" s="159"/>
      <c r="AF989" s="159"/>
      <c r="AG989" s="159"/>
    </row>
    <row r="990" spans="1:33" ht="13.5">
      <c r="A990" s="177"/>
      <c r="B990" s="178"/>
      <c r="C990" s="179"/>
      <c r="D990" s="159"/>
      <c r="E990" s="159"/>
      <c r="F990" s="159"/>
      <c r="G990" s="179"/>
      <c r="H990" s="159"/>
      <c r="I990" s="159"/>
      <c r="J990" s="182"/>
      <c r="K990" s="182"/>
      <c r="L990" s="159"/>
      <c r="M990" s="159"/>
      <c r="N990" s="159"/>
      <c r="O990" s="159"/>
      <c r="P990" s="159"/>
      <c r="Q990" s="179"/>
      <c r="R990" s="159"/>
      <c r="S990" s="159"/>
      <c r="T990" s="159"/>
      <c r="U990" s="159"/>
      <c r="V990" s="159"/>
      <c r="W990" s="159"/>
      <c r="X990" s="159"/>
      <c r="Y990" s="159"/>
      <c r="Z990" s="159"/>
      <c r="AA990" s="159"/>
      <c r="AB990" s="159"/>
      <c r="AC990" s="159"/>
      <c r="AD990" s="159"/>
      <c r="AE990" s="159"/>
      <c r="AF990" s="159"/>
      <c r="AG990" s="159"/>
    </row>
  </sheetData>
  <mergeCells count="1">
    <mergeCell ref="A1:Q1"/>
  </mergeCells>
  <conditionalFormatting sqref="A3:Q990 R64">
    <cfRule type="expression" dxfId="9" priority="3">
      <formula>$G3="Production will Commence "</formula>
    </cfRule>
  </conditionalFormatting>
  <conditionalFormatting sqref="B3:B62 A3:A990 C3:Q990 R64 B64:B990">
    <cfRule type="expression" dxfId="8" priority="1">
      <formula>$G3="In-active"</formula>
    </cfRule>
    <cfRule type="expression" dxfId="7" priority="2">
      <formula>$G3="Active"</formula>
    </cfRule>
  </conditionalFormatting>
  <dataValidations count="1">
    <dataValidation type="list" allowBlank="1" showErrorMessage="1" sqref="G3:G64" xr:uid="{00000000-0002-0000-0700-000000000000}">
      <formula1>"Active,In-active,Production will Commence "</formula1>
    </dataValidation>
  </dataValidations>
  <printOptions horizontalCentered="1"/>
  <pageMargins left="0.39370078740157477" right="0.39370078740157477" top="0.78740157480314954" bottom="0.39370078740157477" header="0" footer="0"/>
  <pageSetup paperSize="8"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G990"/>
  <sheetViews>
    <sheetView workbookViewId="0"/>
  </sheetViews>
  <sheetFormatPr defaultColWidth="12.59765625" defaultRowHeight="15.75" customHeight="1"/>
  <cols>
    <col min="1" max="1" width="7.1328125" customWidth="1"/>
    <col min="2" max="2" width="52" customWidth="1"/>
    <col min="3" max="3" width="107.46484375" customWidth="1"/>
    <col min="4" max="4" width="8.46484375" customWidth="1"/>
    <col min="5" max="5" width="8.73046875" customWidth="1"/>
    <col min="6" max="6" width="10.3984375" customWidth="1"/>
    <col min="7" max="7" width="15.86328125" customWidth="1"/>
    <col min="8" max="8" width="10.73046875" customWidth="1"/>
    <col min="9" max="9" width="11" customWidth="1"/>
    <col min="10" max="10" width="12.73046875" customWidth="1"/>
    <col min="11" max="11" width="12.59765625" customWidth="1"/>
    <col min="12" max="12" width="13.3984375" customWidth="1"/>
    <col min="13" max="13" width="12.73046875" customWidth="1"/>
    <col min="16" max="16" width="14.265625" customWidth="1"/>
    <col min="17" max="17" width="15.3984375" customWidth="1"/>
  </cols>
  <sheetData>
    <row r="1" spans="1:33" ht="45" customHeight="1">
      <c r="A1" s="308" t="s">
        <v>362</v>
      </c>
      <c r="B1" s="309"/>
      <c r="C1" s="309"/>
      <c r="D1" s="309"/>
      <c r="E1" s="309"/>
      <c r="F1" s="309"/>
      <c r="G1" s="309"/>
      <c r="H1" s="309"/>
      <c r="I1" s="309"/>
      <c r="J1" s="309"/>
      <c r="K1" s="309"/>
      <c r="L1" s="309"/>
      <c r="M1" s="309"/>
      <c r="N1" s="309"/>
      <c r="O1" s="309"/>
      <c r="P1" s="309"/>
      <c r="Q1" s="310"/>
      <c r="R1" s="159"/>
      <c r="S1" s="159"/>
      <c r="T1" s="159"/>
      <c r="U1" s="159"/>
      <c r="V1" s="159"/>
      <c r="W1" s="159"/>
      <c r="X1" s="159"/>
      <c r="Y1" s="159"/>
      <c r="Z1" s="159"/>
      <c r="AA1" s="159"/>
      <c r="AB1" s="159"/>
      <c r="AC1" s="159"/>
      <c r="AD1" s="159"/>
      <c r="AE1" s="159"/>
      <c r="AF1" s="159"/>
      <c r="AG1" s="159"/>
    </row>
    <row r="2" spans="1:33" ht="55.5">
      <c r="A2" s="160" t="s">
        <v>363</v>
      </c>
      <c r="B2" s="161" t="s">
        <v>364</v>
      </c>
      <c r="C2" s="160" t="s">
        <v>365</v>
      </c>
      <c r="D2" s="162" t="s">
        <v>366</v>
      </c>
      <c r="E2" s="162" t="s">
        <v>288</v>
      </c>
      <c r="F2" s="163" t="s">
        <v>367</v>
      </c>
      <c r="G2" s="164" t="s">
        <v>368</v>
      </c>
      <c r="H2" s="164" t="s">
        <v>290</v>
      </c>
      <c r="I2" s="164" t="s">
        <v>369</v>
      </c>
      <c r="J2" s="164" t="s">
        <v>370</v>
      </c>
      <c r="K2" s="164" t="s">
        <v>371</v>
      </c>
      <c r="L2" s="164" t="s">
        <v>372</v>
      </c>
      <c r="M2" s="164" t="s">
        <v>373</v>
      </c>
      <c r="N2" s="164" t="s">
        <v>374</v>
      </c>
      <c r="O2" s="164" t="s">
        <v>375</v>
      </c>
      <c r="P2" s="164" t="s">
        <v>376</v>
      </c>
      <c r="Q2" s="164" t="s">
        <v>377</v>
      </c>
      <c r="R2" s="159"/>
      <c r="S2" s="159"/>
      <c r="T2" s="159"/>
      <c r="U2" s="159"/>
      <c r="V2" s="159"/>
      <c r="W2" s="159"/>
      <c r="X2" s="159"/>
      <c r="Y2" s="159"/>
      <c r="Z2" s="159"/>
      <c r="AA2" s="159"/>
      <c r="AB2" s="159"/>
      <c r="AC2" s="159"/>
      <c r="AD2" s="159"/>
      <c r="AE2" s="159"/>
      <c r="AF2" s="159"/>
      <c r="AG2" s="159"/>
    </row>
    <row r="3" spans="1:33" ht="67.5">
      <c r="A3" s="85">
        <v>1</v>
      </c>
      <c r="B3" s="165" t="s">
        <v>378</v>
      </c>
      <c r="C3" s="166" t="s">
        <v>379</v>
      </c>
      <c r="D3" s="167" t="s">
        <v>380</v>
      </c>
      <c r="E3" s="167" t="s">
        <v>329</v>
      </c>
      <c r="F3" s="168">
        <v>2216400</v>
      </c>
      <c r="G3" s="169" t="s">
        <v>381</v>
      </c>
      <c r="H3" s="167">
        <v>1</v>
      </c>
      <c r="I3" s="167">
        <v>24</v>
      </c>
      <c r="J3" s="167">
        <v>1</v>
      </c>
      <c r="K3" s="167">
        <v>2</v>
      </c>
      <c r="L3" s="167">
        <f t="shared" ref="L3:L64" si="0">SUM(J3:K3)</f>
        <v>3</v>
      </c>
      <c r="M3" s="167"/>
      <c r="N3" s="167">
        <v>2</v>
      </c>
      <c r="O3" s="167"/>
      <c r="P3" s="167">
        <f t="shared" ref="P3:P9" si="1">SUM(M3:O3)</f>
        <v>2</v>
      </c>
      <c r="Q3" s="169"/>
      <c r="R3" s="159"/>
      <c r="S3" s="159"/>
      <c r="T3" s="159"/>
      <c r="U3" s="159"/>
      <c r="V3" s="159"/>
      <c r="W3" s="159"/>
      <c r="X3" s="159"/>
      <c r="Y3" s="159"/>
      <c r="Z3" s="159"/>
      <c r="AA3" s="159"/>
      <c r="AB3" s="159"/>
      <c r="AC3" s="159"/>
      <c r="AD3" s="159"/>
      <c r="AE3" s="159"/>
      <c r="AF3" s="159"/>
      <c r="AG3" s="159"/>
    </row>
    <row r="4" spans="1:33" ht="67.5">
      <c r="A4" s="85">
        <v>2</v>
      </c>
      <c r="B4" s="165" t="s">
        <v>382</v>
      </c>
      <c r="C4" s="170" t="s">
        <v>383</v>
      </c>
      <c r="D4" s="167" t="s">
        <v>380</v>
      </c>
      <c r="E4" s="167" t="s">
        <v>329</v>
      </c>
      <c r="F4" s="168">
        <v>2106000</v>
      </c>
      <c r="G4" s="169" t="s">
        <v>384</v>
      </c>
      <c r="H4" s="167">
        <v>1</v>
      </c>
      <c r="I4" s="167">
        <v>24</v>
      </c>
      <c r="J4" s="167">
        <v>1</v>
      </c>
      <c r="K4" s="167">
        <v>2</v>
      </c>
      <c r="L4" s="167">
        <f t="shared" si="0"/>
        <v>3</v>
      </c>
      <c r="M4" s="167"/>
      <c r="N4" s="167"/>
      <c r="O4" s="167"/>
      <c r="P4" s="167">
        <f t="shared" si="1"/>
        <v>0</v>
      </c>
      <c r="Q4" s="169"/>
      <c r="R4" s="159"/>
      <c r="S4" s="159"/>
      <c r="T4" s="159"/>
      <c r="U4" s="159"/>
      <c r="V4" s="159"/>
      <c r="W4" s="159"/>
      <c r="X4" s="159"/>
      <c r="Y4" s="159"/>
      <c r="Z4" s="159"/>
      <c r="AA4" s="159"/>
      <c r="AB4" s="159"/>
      <c r="AC4" s="159"/>
      <c r="AD4" s="159"/>
      <c r="AE4" s="159"/>
      <c r="AF4" s="159"/>
      <c r="AG4" s="159"/>
    </row>
    <row r="5" spans="1:33" ht="67.5">
      <c r="A5" s="85">
        <v>3</v>
      </c>
      <c r="B5" s="165" t="s">
        <v>385</v>
      </c>
      <c r="C5" s="170" t="s">
        <v>386</v>
      </c>
      <c r="D5" s="167" t="s">
        <v>380</v>
      </c>
      <c r="E5" s="167" t="s">
        <v>329</v>
      </c>
      <c r="F5" s="168">
        <v>1944000</v>
      </c>
      <c r="G5" s="169" t="s">
        <v>381</v>
      </c>
      <c r="H5" s="167">
        <v>1</v>
      </c>
      <c r="I5" s="167">
        <v>24</v>
      </c>
      <c r="J5" s="167">
        <v>1</v>
      </c>
      <c r="K5" s="167">
        <v>2</v>
      </c>
      <c r="L5" s="167">
        <f t="shared" si="0"/>
        <v>3</v>
      </c>
      <c r="M5" s="167"/>
      <c r="N5" s="167">
        <v>1</v>
      </c>
      <c r="O5" s="167">
        <v>1</v>
      </c>
      <c r="P5" s="167">
        <f t="shared" si="1"/>
        <v>2</v>
      </c>
      <c r="Q5" s="169" t="s">
        <v>387</v>
      </c>
      <c r="R5" s="159"/>
      <c r="S5" s="159"/>
      <c r="T5" s="159"/>
      <c r="U5" s="159"/>
      <c r="V5" s="159"/>
      <c r="W5" s="159"/>
      <c r="X5" s="159"/>
      <c r="Y5" s="159"/>
      <c r="Z5" s="159"/>
      <c r="AA5" s="159"/>
      <c r="AB5" s="159"/>
      <c r="AC5" s="159"/>
      <c r="AD5" s="159"/>
      <c r="AE5" s="159"/>
      <c r="AF5" s="159"/>
      <c r="AG5" s="159"/>
    </row>
    <row r="6" spans="1:33" ht="81">
      <c r="A6" s="85">
        <v>4</v>
      </c>
      <c r="B6" s="165" t="s">
        <v>388</v>
      </c>
      <c r="C6" s="170" t="s">
        <v>389</v>
      </c>
      <c r="D6" s="167" t="s">
        <v>390</v>
      </c>
      <c r="E6" s="167" t="s">
        <v>348</v>
      </c>
      <c r="F6" s="168">
        <v>691200</v>
      </c>
      <c r="G6" s="169" t="s">
        <v>391</v>
      </c>
      <c r="H6" s="167"/>
      <c r="I6" s="167"/>
      <c r="J6" s="167"/>
      <c r="K6" s="167"/>
      <c r="L6" s="167">
        <f t="shared" si="0"/>
        <v>0</v>
      </c>
      <c r="M6" s="167"/>
      <c r="N6" s="167"/>
      <c r="O6" s="167"/>
      <c r="P6" s="167">
        <f t="shared" si="1"/>
        <v>0</v>
      </c>
      <c r="Q6" s="169"/>
      <c r="R6" s="159"/>
      <c r="S6" s="159"/>
      <c r="T6" s="159"/>
      <c r="U6" s="159"/>
      <c r="V6" s="159"/>
      <c r="W6" s="159"/>
      <c r="X6" s="159"/>
      <c r="Y6" s="159"/>
      <c r="Z6" s="159"/>
      <c r="AA6" s="159"/>
      <c r="AB6" s="159"/>
      <c r="AC6" s="159"/>
      <c r="AD6" s="159"/>
      <c r="AE6" s="159"/>
      <c r="AF6" s="159"/>
      <c r="AG6" s="159"/>
    </row>
    <row r="7" spans="1:33" ht="67.5">
      <c r="A7" s="85">
        <v>5</v>
      </c>
      <c r="B7" s="165" t="s">
        <v>392</v>
      </c>
      <c r="C7" s="170" t="s">
        <v>393</v>
      </c>
      <c r="D7" s="167" t="s">
        <v>394</v>
      </c>
      <c r="E7" s="167" t="s">
        <v>329</v>
      </c>
      <c r="F7" s="168">
        <v>1231200</v>
      </c>
      <c r="G7" s="169" t="s">
        <v>381</v>
      </c>
      <c r="H7" s="167">
        <v>1</v>
      </c>
      <c r="I7" s="167">
        <v>12</v>
      </c>
      <c r="J7" s="167">
        <v>1</v>
      </c>
      <c r="K7" s="167">
        <v>2</v>
      </c>
      <c r="L7" s="167">
        <f t="shared" si="0"/>
        <v>3</v>
      </c>
      <c r="M7" s="167">
        <v>1</v>
      </c>
      <c r="N7" s="167">
        <v>0</v>
      </c>
      <c r="O7" s="167"/>
      <c r="P7" s="167">
        <f t="shared" si="1"/>
        <v>1</v>
      </c>
      <c r="Q7" s="169" t="s">
        <v>395</v>
      </c>
      <c r="R7" s="159"/>
      <c r="S7" s="159"/>
      <c r="T7" s="159"/>
      <c r="U7" s="159"/>
      <c r="V7" s="159"/>
      <c r="W7" s="159"/>
      <c r="X7" s="159"/>
      <c r="Y7" s="159"/>
      <c r="Z7" s="159"/>
      <c r="AA7" s="159"/>
      <c r="AB7" s="159"/>
      <c r="AC7" s="159"/>
      <c r="AD7" s="159"/>
      <c r="AE7" s="159"/>
      <c r="AF7" s="159"/>
      <c r="AG7" s="159"/>
    </row>
    <row r="8" spans="1:33" ht="94.5">
      <c r="A8" s="85">
        <v>6</v>
      </c>
      <c r="B8" s="165" t="s">
        <v>396</v>
      </c>
      <c r="C8" s="170" t="s">
        <v>397</v>
      </c>
      <c r="D8" s="167" t="s">
        <v>398</v>
      </c>
      <c r="E8" s="167" t="s">
        <v>329</v>
      </c>
      <c r="F8" s="168">
        <v>1382400</v>
      </c>
      <c r="G8" s="169" t="s">
        <v>391</v>
      </c>
      <c r="H8" s="167"/>
      <c r="I8" s="167"/>
      <c r="J8" s="167"/>
      <c r="K8" s="167"/>
      <c r="L8" s="167">
        <f t="shared" si="0"/>
        <v>0</v>
      </c>
      <c r="M8" s="167"/>
      <c r="N8" s="167"/>
      <c r="O8" s="167"/>
      <c r="P8" s="167">
        <f t="shared" si="1"/>
        <v>0</v>
      </c>
      <c r="Q8" s="169"/>
      <c r="R8" s="159"/>
      <c r="S8" s="159"/>
      <c r="T8" s="159"/>
      <c r="U8" s="159"/>
      <c r="V8" s="159"/>
      <c r="W8" s="159"/>
      <c r="X8" s="159"/>
      <c r="Y8" s="159"/>
      <c r="Z8" s="159"/>
      <c r="AA8" s="159"/>
      <c r="AB8" s="159"/>
      <c r="AC8" s="159"/>
      <c r="AD8" s="159"/>
      <c r="AE8" s="159"/>
      <c r="AF8" s="159"/>
      <c r="AG8" s="159"/>
    </row>
    <row r="9" spans="1:33" ht="81">
      <c r="A9" s="85">
        <v>7</v>
      </c>
      <c r="B9" s="165" t="s">
        <v>399</v>
      </c>
      <c r="C9" s="166" t="s">
        <v>400</v>
      </c>
      <c r="D9" s="167" t="s">
        <v>401</v>
      </c>
      <c r="E9" s="167" t="s">
        <v>402</v>
      </c>
      <c r="F9" s="168">
        <v>7020000</v>
      </c>
      <c r="G9" s="169" t="s">
        <v>381</v>
      </c>
      <c r="H9" s="167">
        <v>2</v>
      </c>
      <c r="I9" s="167">
        <v>24</v>
      </c>
      <c r="J9" s="171">
        <v>2</v>
      </c>
      <c r="K9" s="171">
        <v>4</v>
      </c>
      <c r="L9" s="167">
        <f t="shared" si="0"/>
        <v>6</v>
      </c>
      <c r="M9" s="167">
        <v>4</v>
      </c>
      <c r="N9" s="167">
        <v>2</v>
      </c>
      <c r="O9" s="167"/>
      <c r="P9" s="167">
        <f t="shared" si="1"/>
        <v>6</v>
      </c>
      <c r="Q9" s="169"/>
      <c r="R9" s="167" t="s">
        <v>402</v>
      </c>
      <c r="S9" s="159"/>
      <c r="T9" s="159"/>
      <c r="U9" s="159"/>
      <c r="V9" s="159"/>
      <c r="W9" s="159"/>
      <c r="X9" s="159"/>
      <c r="Y9" s="159"/>
      <c r="Z9" s="159"/>
      <c r="AA9" s="159"/>
      <c r="AB9" s="159"/>
      <c r="AC9" s="159"/>
      <c r="AD9" s="159"/>
      <c r="AE9" s="159"/>
      <c r="AF9" s="159"/>
      <c r="AG9" s="159"/>
    </row>
    <row r="10" spans="1:33" ht="81">
      <c r="A10" s="85">
        <v>8</v>
      </c>
      <c r="B10" s="165" t="s">
        <v>403</v>
      </c>
      <c r="C10" s="170" t="s">
        <v>404</v>
      </c>
      <c r="D10" s="167" t="s">
        <v>390</v>
      </c>
      <c r="E10" s="167" t="s">
        <v>348</v>
      </c>
      <c r="F10" s="168">
        <v>1524000</v>
      </c>
      <c r="G10" s="169" t="s">
        <v>381</v>
      </c>
      <c r="H10" s="167">
        <v>3</v>
      </c>
      <c r="I10" s="167">
        <v>24</v>
      </c>
      <c r="J10" s="167">
        <v>3</v>
      </c>
      <c r="K10" s="167">
        <v>6</v>
      </c>
      <c r="L10" s="167">
        <f t="shared" si="0"/>
        <v>9</v>
      </c>
      <c r="M10" s="167">
        <v>14</v>
      </c>
      <c r="N10" s="167">
        <v>9</v>
      </c>
      <c r="O10" s="167">
        <v>14</v>
      </c>
      <c r="P10" s="167">
        <v>3</v>
      </c>
      <c r="Q10" s="169" t="s">
        <v>405</v>
      </c>
      <c r="R10" s="159"/>
      <c r="S10" s="159"/>
      <c r="T10" s="159"/>
      <c r="U10" s="159"/>
      <c r="V10" s="159"/>
      <c r="W10" s="159"/>
      <c r="X10" s="159"/>
      <c r="Y10" s="159"/>
      <c r="Z10" s="159"/>
      <c r="AA10" s="159"/>
      <c r="AB10" s="159"/>
      <c r="AC10" s="159"/>
      <c r="AD10" s="159"/>
      <c r="AE10" s="159"/>
      <c r="AF10" s="159"/>
      <c r="AG10" s="159"/>
    </row>
    <row r="11" spans="1:33" ht="67.5">
      <c r="A11" s="85">
        <v>9</v>
      </c>
      <c r="B11" s="165" t="s">
        <v>406</v>
      </c>
      <c r="C11" s="170" t="s">
        <v>407</v>
      </c>
      <c r="D11" s="167" t="s">
        <v>398</v>
      </c>
      <c r="E11" s="167" t="s">
        <v>329</v>
      </c>
      <c r="F11" s="168">
        <v>1056000</v>
      </c>
      <c r="G11" s="169" t="s">
        <v>391</v>
      </c>
      <c r="H11" s="167"/>
      <c r="I11" s="167"/>
      <c r="J11" s="167"/>
      <c r="K11" s="167"/>
      <c r="L11" s="167">
        <f t="shared" si="0"/>
        <v>0</v>
      </c>
      <c r="M11" s="167"/>
      <c r="N11" s="167"/>
      <c r="O11" s="167"/>
      <c r="P11" s="167">
        <f t="shared" ref="P11:P19" si="2">SUM(M11:O11)</f>
        <v>0</v>
      </c>
      <c r="Q11" s="169"/>
      <c r="R11" s="159"/>
      <c r="S11" s="159"/>
      <c r="T11" s="159"/>
      <c r="U11" s="159"/>
      <c r="V11" s="159"/>
      <c r="W11" s="159"/>
      <c r="X11" s="159"/>
      <c r="Y11" s="159"/>
      <c r="Z11" s="159"/>
      <c r="AA11" s="159"/>
      <c r="AB11" s="159"/>
      <c r="AC11" s="159"/>
      <c r="AD11" s="159"/>
      <c r="AE11" s="159"/>
      <c r="AF11" s="159"/>
      <c r="AG11" s="159"/>
    </row>
    <row r="12" spans="1:33" ht="67.5">
      <c r="A12" s="85">
        <v>10</v>
      </c>
      <c r="B12" s="165" t="s">
        <v>408</v>
      </c>
      <c r="C12" s="166" t="s">
        <v>409</v>
      </c>
      <c r="D12" s="167" t="s">
        <v>398</v>
      </c>
      <c r="E12" s="167" t="s">
        <v>329</v>
      </c>
      <c r="F12" s="168">
        <v>1252800</v>
      </c>
      <c r="G12" s="169" t="s">
        <v>381</v>
      </c>
      <c r="H12" s="167">
        <v>1</v>
      </c>
      <c r="I12" s="167">
        <v>12</v>
      </c>
      <c r="J12" s="167">
        <v>1</v>
      </c>
      <c r="K12" s="167">
        <v>1</v>
      </c>
      <c r="L12" s="167">
        <f t="shared" si="0"/>
        <v>2</v>
      </c>
      <c r="M12" s="167">
        <v>0</v>
      </c>
      <c r="N12" s="167">
        <v>0</v>
      </c>
      <c r="O12" s="167">
        <v>1</v>
      </c>
      <c r="P12" s="167">
        <f t="shared" si="2"/>
        <v>1</v>
      </c>
      <c r="Q12" s="172" t="s">
        <v>410</v>
      </c>
      <c r="R12" s="159"/>
      <c r="S12" s="159"/>
      <c r="T12" s="159"/>
      <c r="U12" s="159"/>
      <c r="V12" s="159"/>
      <c r="W12" s="159"/>
      <c r="X12" s="159"/>
      <c r="Y12" s="159"/>
      <c r="Z12" s="159"/>
      <c r="AA12" s="159"/>
      <c r="AB12" s="159"/>
      <c r="AC12" s="159"/>
      <c r="AD12" s="159"/>
      <c r="AE12" s="159"/>
      <c r="AF12" s="159"/>
      <c r="AG12" s="159"/>
    </row>
    <row r="13" spans="1:33" ht="67.5">
      <c r="A13" s="85">
        <v>11</v>
      </c>
      <c r="B13" s="165" t="s">
        <v>411</v>
      </c>
      <c r="C13" s="170" t="s">
        <v>412</v>
      </c>
      <c r="D13" s="167" t="s">
        <v>401</v>
      </c>
      <c r="E13" s="167" t="s">
        <v>402</v>
      </c>
      <c r="F13" s="168">
        <v>3663360</v>
      </c>
      <c r="G13" s="169" t="s">
        <v>391</v>
      </c>
      <c r="H13" s="167"/>
      <c r="I13" s="167"/>
      <c r="J13" s="171"/>
      <c r="K13" s="171"/>
      <c r="L13" s="167">
        <f t="shared" si="0"/>
        <v>0</v>
      </c>
      <c r="M13" s="167"/>
      <c r="N13" s="167"/>
      <c r="O13" s="167"/>
      <c r="P13" s="167">
        <f t="shared" si="2"/>
        <v>0</v>
      </c>
      <c r="Q13" s="169"/>
      <c r="R13" s="167" t="s">
        <v>402</v>
      </c>
      <c r="S13" s="159"/>
      <c r="T13" s="159"/>
      <c r="U13" s="159"/>
      <c r="V13" s="159"/>
      <c r="W13" s="159"/>
      <c r="X13" s="159"/>
      <c r="Y13" s="159"/>
      <c r="Z13" s="159"/>
      <c r="AA13" s="159"/>
      <c r="AB13" s="159"/>
      <c r="AC13" s="159"/>
      <c r="AD13" s="159"/>
      <c r="AE13" s="159"/>
      <c r="AF13" s="159"/>
      <c r="AG13" s="159"/>
    </row>
    <row r="14" spans="1:33" ht="81">
      <c r="A14" s="85">
        <v>12</v>
      </c>
      <c r="B14" s="165" t="s">
        <v>413</v>
      </c>
      <c r="C14" s="170" t="s">
        <v>414</v>
      </c>
      <c r="D14" s="167" t="s">
        <v>390</v>
      </c>
      <c r="E14" s="167" t="s">
        <v>348</v>
      </c>
      <c r="F14" s="168">
        <v>1382400</v>
      </c>
      <c r="G14" s="169" t="s">
        <v>391</v>
      </c>
      <c r="H14" s="167"/>
      <c r="I14" s="167"/>
      <c r="J14" s="167"/>
      <c r="K14" s="167"/>
      <c r="L14" s="167">
        <f t="shared" si="0"/>
        <v>0</v>
      </c>
      <c r="M14" s="167"/>
      <c r="N14" s="167"/>
      <c r="O14" s="167"/>
      <c r="P14" s="167">
        <f t="shared" si="2"/>
        <v>0</v>
      </c>
      <c r="Q14" s="169"/>
      <c r="R14" s="159"/>
      <c r="S14" s="159"/>
      <c r="T14" s="159"/>
      <c r="U14" s="159"/>
      <c r="V14" s="159"/>
      <c r="W14" s="159"/>
      <c r="X14" s="159"/>
      <c r="Y14" s="159"/>
      <c r="Z14" s="159"/>
      <c r="AA14" s="159"/>
      <c r="AB14" s="159"/>
      <c r="AC14" s="159"/>
      <c r="AD14" s="159"/>
      <c r="AE14" s="159"/>
      <c r="AF14" s="159"/>
      <c r="AG14" s="159"/>
    </row>
    <row r="15" spans="1:33" ht="81">
      <c r="A15" s="85">
        <v>13</v>
      </c>
      <c r="B15" s="165" t="s">
        <v>415</v>
      </c>
      <c r="C15" s="170" t="s">
        <v>416</v>
      </c>
      <c r="D15" s="167" t="s">
        <v>398</v>
      </c>
      <c r="E15" s="167" t="s">
        <v>329</v>
      </c>
      <c r="F15" s="168">
        <v>2160000</v>
      </c>
      <c r="G15" s="169" t="s">
        <v>381</v>
      </c>
      <c r="H15" s="167">
        <v>1</v>
      </c>
      <c r="I15" s="167">
        <v>12</v>
      </c>
      <c r="J15" s="167">
        <v>1</v>
      </c>
      <c r="K15" s="167">
        <v>2</v>
      </c>
      <c r="L15" s="167">
        <f t="shared" si="0"/>
        <v>3</v>
      </c>
      <c r="M15" s="167"/>
      <c r="N15" s="167">
        <v>0</v>
      </c>
      <c r="O15" s="167">
        <v>1</v>
      </c>
      <c r="P15" s="167">
        <f t="shared" si="2"/>
        <v>1</v>
      </c>
      <c r="Q15" s="169" t="s">
        <v>417</v>
      </c>
      <c r="R15" s="159"/>
      <c r="S15" s="159"/>
      <c r="T15" s="159"/>
      <c r="U15" s="159"/>
      <c r="V15" s="159"/>
      <c r="W15" s="159"/>
      <c r="X15" s="159"/>
      <c r="Y15" s="159"/>
      <c r="Z15" s="159"/>
      <c r="AA15" s="159"/>
      <c r="AB15" s="159"/>
      <c r="AC15" s="159"/>
      <c r="AD15" s="159"/>
      <c r="AE15" s="159"/>
      <c r="AF15" s="159"/>
      <c r="AG15" s="159"/>
    </row>
    <row r="16" spans="1:33" ht="81">
      <c r="A16" s="85">
        <v>14</v>
      </c>
      <c r="B16" s="165" t="s">
        <v>418</v>
      </c>
      <c r="C16" s="170" t="s">
        <v>419</v>
      </c>
      <c r="D16" s="167" t="s">
        <v>390</v>
      </c>
      <c r="E16" s="167" t="s">
        <v>348</v>
      </c>
      <c r="F16" s="168">
        <v>1404000</v>
      </c>
      <c r="G16" s="169" t="s">
        <v>391</v>
      </c>
      <c r="H16" s="167"/>
      <c r="I16" s="167"/>
      <c r="J16" s="167"/>
      <c r="K16" s="167"/>
      <c r="L16" s="167">
        <f t="shared" si="0"/>
        <v>0</v>
      </c>
      <c r="M16" s="167"/>
      <c r="N16" s="167"/>
      <c r="O16" s="167"/>
      <c r="P16" s="167">
        <f t="shared" si="2"/>
        <v>0</v>
      </c>
      <c r="Q16" s="169"/>
      <c r="R16" s="159"/>
      <c r="S16" s="159"/>
      <c r="T16" s="159"/>
      <c r="U16" s="159"/>
      <c r="V16" s="159"/>
      <c r="W16" s="159"/>
      <c r="X16" s="159"/>
      <c r="Y16" s="159"/>
      <c r="Z16" s="159"/>
      <c r="AA16" s="159"/>
      <c r="AB16" s="159"/>
      <c r="AC16" s="159"/>
      <c r="AD16" s="159"/>
      <c r="AE16" s="159"/>
      <c r="AF16" s="159"/>
      <c r="AG16" s="159"/>
    </row>
    <row r="17" spans="1:33" ht="67.5">
      <c r="A17" s="85">
        <v>15</v>
      </c>
      <c r="B17" s="165" t="s">
        <v>420</v>
      </c>
      <c r="C17" s="170" t="s">
        <v>421</v>
      </c>
      <c r="D17" s="167" t="s">
        <v>394</v>
      </c>
      <c r="E17" s="167" t="s">
        <v>329</v>
      </c>
      <c r="F17" s="168">
        <v>1843200</v>
      </c>
      <c r="G17" s="169" t="s">
        <v>391</v>
      </c>
      <c r="H17" s="167"/>
      <c r="I17" s="167"/>
      <c r="J17" s="167">
        <v>0</v>
      </c>
      <c r="K17" s="167">
        <v>0</v>
      </c>
      <c r="L17" s="167">
        <f t="shared" si="0"/>
        <v>0</v>
      </c>
      <c r="M17" s="167"/>
      <c r="N17" s="167"/>
      <c r="O17" s="167"/>
      <c r="P17" s="167">
        <f t="shared" si="2"/>
        <v>0</v>
      </c>
      <c r="Q17" s="169"/>
      <c r="R17" s="159"/>
      <c r="S17" s="159"/>
      <c r="T17" s="159"/>
      <c r="U17" s="159"/>
      <c r="V17" s="159"/>
      <c r="W17" s="159"/>
      <c r="X17" s="159"/>
      <c r="Y17" s="159"/>
      <c r="Z17" s="159"/>
      <c r="AA17" s="159"/>
      <c r="AB17" s="159"/>
      <c r="AC17" s="159"/>
      <c r="AD17" s="159"/>
      <c r="AE17" s="159"/>
      <c r="AF17" s="159"/>
      <c r="AG17" s="159"/>
    </row>
    <row r="18" spans="1:33" ht="94.5">
      <c r="A18" s="85">
        <v>16</v>
      </c>
      <c r="B18" s="165" t="s">
        <v>422</v>
      </c>
      <c r="C18" s="170" t="s">
        <v>423</v>
      </c>
      <c r="D18" s="167" t="s">
        <v>401</v>
      </c>
      <c r="E18" s="167" t="s">
        <v>402</v>
      </c>
      <c r="F18" s="168">
        <v>1352400</v>
      </c>
      <c r="G18" s="169" t="s">
        <v>391</v>
      </c>
      <c r="H18" s="167"/>
      <c r="I18" s="167"/>
      <c r="J18" s="171"/>
      <c r="K18" s="171"/>
      <c r="L18" s="167">
        <f t="shared" si="0"/>
        <v>0</v>
      </c>
      <c r="M18" s="167"/>
      <c r="N18" s="167"/>
      <c r="O18" s="167"/>
      <c r="P18" s="167">
        <f t="shared" si="2"/>
        <v>0</v>
      </c>
      <c r="Q18" s="169"/>
      <c r="R18" s="167" t="s">
        <v>402</v>
      </c>
      <c r="S18" s="159"/>
      <c r="T18" s="159"/>
      <c r="U18" s="159"/>
      <c r="V18" s="159"/>
      <c r="W18" s="159"/>
      <c r="X18" s="159"/>
      <c r="Y18" s="159"/>
      <c r="Z18" s="159"/>
      <c r="AA18" s="159"/>
      <c r="AB18" s="159"/>
      <c r="AC18" s="159"/>
      <c r="AD18" s="159"/>
      <c r="AE18" s="159"/>
      <c r="AF18" s="159"/>
      <c r="AG18" s="159"/>
    </row>
    <row r="19" spans="1:33" ht="67.5">
      <c r="A19" s="85">
        <v>17</v>
      </c>
      <c r="B19" s="165" t="s">
        <v>424</v>
      </c>
      <c r="C19" s="170" t="s">
        <v>425</v>
      </c>
      <c r="D19" s="167" t="s">
        <v>390</v>
      </c>
      <c r="E19" s="167" t="s">
        <v>348</v>
      </c>
      <c r="F19" s="168">
        <v>1900800</v>
      </c>
      <c r="G19" s="169" t="s">
        <v>381</v>
      </c>
      <c r="H19" s="167">
        <v>1</v>
      </c>
      <c r="I19" s="167">
        <v>16</v>
      </c>
      <c r="J19" s="167">
        <v>1</v>
      </c>
      <c r="K19" s="167">
        <v>1</v>
      </c>
      <c r="L19" s="167">
        <f t="shared" si="0"/>
        <v>2</v>
      </c>
      <c r="M19" s="167"/>
      <c r="N19" s="167"/>
      <c r="O19" s="167"/>
      <c r="P19" s="167">
        <f t="shared" si="2"/>
        <v>0</v>
      </c>
      <c r="Q19" s="169"/>
      <c r="R19" s="159"/>
      <c r="S19" s="159"/>
      <c r="T19" s="159"/>
      <c r="U19" s="159"/>
      <c r="V19" s="159"/>
      <c r="W19" s="159"/>
      <c r="X19" s="159"/>
      <c r="Y19" s="159"/>
      <c r="Z19" s="159"/>
      <c r="AA19" s="159"/>
      <c r="AB19" s="159"/>
      <c r="AC19" s="159"/>
      <c r="AD19" s="159"/>
      <c r="AE19" s="159"/>
      <c r="AF19" s="159"/>
      <c r="AG19" s="159"/>
    </row>
    <row r="20" spans="1:33" ht="67.5">
      <c r="A20" s="85">
        <v>18</v>
      </c>
      <c r="B20" s="165" t="s">
        <v>426</v>
      </c>
      <c r="C20" s="170" t="s">
        <v>427</v>
      </c>
      <c r="D20" s="167" t="s">
        <v>390</v>
      </c>
      <c r="E20" s="167" t="s">
        <v>348</v>
      </c>
      <c r="F20" s="168">
        <v>1166400</v>
      </c>
      <c r="G20" s="169" t="s">
        <v>381</v>
      </c>
      <c r="H20" s="167">
        <v>1</v>
      </c>
      <c r="I20" s="167">
        <v>16</v>
      </c>
      <c r="J20" s="167">
        <v>1</v>
      </c>
      <c r="K20" s="167">
        <v>1</v>
      </c>
      <c r="L20" s="167">
        <f t="shared" si="0"/>
        <v>2</v>
      </c>
      <c r="M20" s="167"/>
      <c r="N20" s="167"/>
      <c r="O20" s="167"/>
      <c r="P20" s="167">
        <v>2</v>
      </c>
      <c r="Q20" s="169"/>
      <c r="R20" s="159"/>
      <c r="S20" s="159"/>
      <c r="T20" s="159"/>
      <c r="U20" s="159"/>
      <c r="V20" s="159"/>
      <c r="W20" s="159"/>
      <c r="X20" s="159"/>
      <c r="Y20" s="159"/>
      <c r="Z20" s="159"/>
      <c r="AA20" s="159"/>
      <c r="AB20" s="159"/>
      <c r="AC20" s="159"/>
      <c r="AD20" s="159"/>
      <c r="AE20" s="159"/>
      <c r="AF20" s="159"/>
      <c r="AG20" s="159"/>
    </row>
    <row r="21" spans="1:33" ht="81">
      <c r="A21" s="85">
        <v>19</v>
      </c>
      <c r="B21" s="165" t="s">
        <v>428</v>
      </c>
      <c r="C21" s="170" t="s">
        <v>429</v>
      </c>
      <c r="D21" s="167" t="s">
        <v>390</v>
      </c>
      <c r="E21" s="167" t="s">
        <v>348</v>
      </c>
      <c r="F21" s="168">
        <v>1244160</v>
      </c>
      <c r="G21" s="169" t="s">
        <v>381</v>
      </c>
      <c r="H21" s="167">
        <v>1</v>
      </c>
      <c r="I21" s="167">
        <v>24</v>
      </c>
      <c r="J21" s="167">
        <v>1</v>
      </c>
      <c r="K21" s="167">
        <v>2</v>
      </c>
      <c r="L21" s="167">
        <f t="shared" si="0"/>
        <v>3</v>
      </c>
      <c r="M21" s="167"/>
      <c r="N21" s="167"/>
      <c r="O21" s="167"/>
      <c r="P21" s="167">
        <v>3</v>
      </c>
      <c r="Q21" s="169"/>
      <c r="R21" s="159"/>
      <c r="S21" s="159"/>
      <c r="T21" s="159"/>
      <c r="U21" s="159"/>
      <c r="V21" s="159"/>
      <c r="W21" s="159"/>
      <c r="X21" s="159"/>
      <c r="Y21" s="159"/>
      <c r="Z21" s="159"/>
      <c r="AA21" s="159"/>
      <c r="AB21" s="159"/>
      <c r="AC21" s="159"/>
      <c r="AD21" s="159"/>
      <c r="AE21" s="159"/>
      <c r="AF21" s="159"/>
      <c r="AG21" s="159"/>
    </row>
    <row r="22" spans="1:33" ht="67.5">
      <c r="A22" s="85">
        <v>20</v>
      </c>
      <c r="B22" s="165" t="s">
        <v>430</v>
      </c>
      <c r="C22" s="170" t="s">
        <v>431</v>
      </c>
      <c r="D22" s="167" t="s">
        <v>390</v>
      </c>
      <c r="E22" s="167" t="s">
        <v>348</v>
      </c>
      <c r="F22" s="168">
        <v>5011200</v>
      </c>
      <c r="G22" s="169" t="s">
        <v>381</v>
      </c>
      <c r="H22" s="167">
        <v>2</v>
      </c>
      <c r="I22" s="167">
        <v>24</v>
      </c>
      <c r="J22" s="167">
        <v>2</v>
      </c>
      <c r="K22" s="167">
        <v>4</v>
      </c>
      <c r="L22" s="167">
        <f t="shared" si="0"/>
        <v>6</v>
      </c>
      <c r="M22" s="167"/>
      <c r="N22" s="167"/>
      <c r="O22" s="167"/>
      <c r="P22" s="167">
        <v>4</v>
      </c>
      <c r="Q22" s="169"/>
      <c r="R22" s="159"/>
      <c r="S22" s="159"/>
      <c r="T22" s="159"/>
      <c r="U22" s="159"/>
      <c r="V22" s="159"/>
      <c r="W22" s="159"/>
      <c r="X22" s="159"/>
      <c r="Y22" s="159"/>
      <c r="Z22" s="159"/>
      <c r="AA22" s="159"/>
      <c r="AB22" s="159"/>
      <c r="AC22" s="159"/>
      <c r="AD22" s="159"/>
      <c r="AE22" s="159"/>
      <c r="AF22" s="159"/>
      <c r="AG22" s="159"/>
    </row>
    <row r="23" spans="1:33" ht="81">
      <c r="A23" s="85">
        <v>21</v>
      </c>
      <c r="B23" s="165" t="s">
        <v>432</v>
      </c>
      <c r="C23" s="170" t="s">
        <v>433</v>
      </c>
      <c r="D23" s="167" t="s">
        <v>434</v>
      </c>
      <c r="E23" s="167" t="s">
        <v>303</v>
      </c>
      <c r="F23" s="168">
        <v>1382400</v>
      </c>
      <c r="G23" s="169" t="s">
        <v>391</v>
      </c>
      <c r="H23" s="167"/>
      <c r="I23" s="167"/>
      <c r="J23" s="171"/>
      <c r="K23" s="171"/>
      <c r="L23" s="167">
        <f t="shared" si="0"/>
        <v>0</v>
      </c>
      <c r="M23" s="167"/>
      <c r="N23" s="167"/>
      <c r="O23" s="167"/>
      <c r="P23" s="167">
        <f t="shared" ref="P23:P25" si="3">SUM(M23:O23)</f>
        <v>0</v>
      </c>
      <c r="Q23" s="169"/>
      <c r="R23" s="167" t="s">
        <v>303</v>
      </c>
      <c r="S23" s="159"/>
      <c r="T23" s="159"/>
      <c r="U23" s="159"/>
      <c r="V23" s="159"/>
      <c r="W23" s="159"/>
      <c r="X23" s="159"/>
      <c r="Y23" s="159"/>
      <c r="Z23" s="159"/>
      <c r="AA23" s="159"/>
      <c r="AB23" s="159"/>
      <c r="AC23" s="159"/>
      <c r="AD23" s="159"/>
      <c r="AE23" s="159"/>
      <c r="AF23" s="159"/>
      <c r="AG23" s="159"/>
    </row>
    <row r="24" spans="1:33" ht="94.5">
      <c r="A24" s="85">
        <v>22</v>
      </c>
      <c r="B24" s="165" t="s">
        <v>435</v>
      </c>
      <c r="C24" s="170" t="s">
        <v>436</v>
      </c>
      <c r="D24" s="167" t="s">
        <v>390</v>
      </c>
      <c r="E24" s="167" t="s">
        <v>348</v>
      </c>
      <c r="F24" s="168">
        <v>1220400</v>
      </c>
      <c r="G24" s="169" t="s">
        <v>391</v>
      </c>
      <c r="H24" s="167"/>
      <c r="I24" s="167"/>
      <c r="J24" s="167"/>
      <c r="K24" s="167"/>
      <c r="L24" s="167">
        <f t="shared" si="0"/>
        <v>0</v>
      </c>
      <c r="M24" s="167"/>
      <c r="N24" s="167"/>
      <c r="O24" s="167"/>
      <c r="P24" s="167">
        <f t="shared" si="3"/>
        <v>0</v>
      </c>
      <c r="Q24" s="169"/>
      <c r="R24" s="159"/>
      <c r="S24" s="159"/>
      <c r="T24" s="159"/>
      <c r="U24" s="159"/>
      <c r="V24" s="159"/>
      <c r="W24" s="159"/>
      <c r="X24" s="159"/>
      <c r="Y24" s="159"/>
      <c r="Z24" s="159"/>
      <c r="AA24" s="159"/>
      <c r="AB24" s="159"/>
      <c r="AC24" s="159"/>
      <c r="AD24" s="159"/>
      <c r="AE24" s="159"/>
      <c r="AF24" s="159"/>
      <c r="AG24" s="159"/>
    </row>
    <row r="25" spans="1:33" ht="81">
      <c r="A25" s="85">
        <v>23</v>
      </c>
      <c r="B25" s="165" t="s">
        <v>437</v>
      </c>
      <c r="C25" s="170" t="s">
        <v>438</v>
      </c>
      <c r="D25" s="167" t="s">
        <v>390</v>
      </c>
      <c r="E25" s="167" t="s">
        <v>348</v>
      </c>
      <c r="F25" s="168">
        <v>8553600</v>
      </c>
      <c r="G25" s="169" t="s">
        <v>384</v>
      </c>
      <c r="H25" s="167">
        <v>2</v>
      </c>
      <c r="I25" s="167">
        <v>24</v>
      </c>
      <c r="J25" s="167">
        <v>2</v>
      </c>
      <c r="K25" s="167">
        <v>4</v>
      </c>
      <c r="L25" s="167">
        <f t="shared" si="0"/>
        <v>6</v>
      </c>
      <c r="M25" s="167"/>
      <c r="N25" s="167"/>
      <c r="O25" s="167"/>
      <c r="P25" s="167">
        <f t="shared" si="3"/>
        <v>0</v>
      </c>
      <c r="Q25" s="169" t="s">
        <v>439</v>
      </c>
      <c r="R25" s="159"/>
      <c r="S25" s="159"/>
      <c r="T25" s="159"/>
      <c r="U25" s="159"/>
      <c r="V25" s="159"/>
      <c r="W25" s="159"/>
      <c r="X25" s="159"/>
      <c r="Y25" s="159"/>
      <c r="Z25" s="159"/>
      <c r="AA25" s="159"/>
      <c r="AB25" s="159"/>
      <c r="AC25" s="159"/>
      <c r="AD25" s="159"/>
      <c r="AE25" s="159"/>
      <c r="AF25" s="159"/>
      <c r="AG25" s="159"/>
    </row>
    <row r="26" spans="1:33" ht="81">
      <c r="A26" s="85">
        <v>24</v>
      </c>
      <c r="B26" s="165" t="s">
        <v>440</v>
      </c>
      <c r="C26" s="170" t="s">
        <v>441</v>
      </c>
      <c r="D26" s="167" t="s">
        <v>390</v>
      </c>
      <c r="E26" s="167" t="s">
        <v>348</v>
      </c>
      <c r="F26" s="168">
        <v>6264000</v>
      </c>
      <c r="G26" s="169" t="s">
        <v>381</v>
      </c>
      <c r="H26" s="167">
        <v>3</v>
      </c>
      <c r="I26" s="167">
        <v>24</v>
      </c>
      <c r="J26" s="167">
        <v>3</v>
      </c>
      <c r="K26" s="167">
        <v>6</v>
      </c>
      <c r="L26" s="167">
        <f t="shared" si="0"/>
        <v>9</v>
      </c>
      <c r="M26" s="167"/>
      <c r="N26" s="167"/>
      <c r="O26" s="167"/>
      <c r="P26" s="167">
        <v>3</v>
      </c>
      <c r="Q26" s="169"/>
      <c r="R26" s="159"/>
      <c r="S26" s="159"/>
      <c r="T26" s="159"/>
      <c r="U26" s="159"/>
      <c r="V26" s="159"/>
      <c r="W26" s="159"/>
      <c r="X26" s="159"/>
      <c r="Y26" s="159"/>
      <c r="Z26" s="159"/>
      <c r="AA26" s="159"/>
      <c r="AB26" s="159"/>
      <c r="AC26" s="159"/>
      <c r="AD26" s="159"/>
      <c r="AE26" s="159"/>
      <c r="AF26" s="159"/>
      <c r="AG26" s="159"/>
    </row>
    <row r="27" spans="1:33" ht="67.5">
      <c r="A27" s="85">
        <v>25</v>
      </c>
      <c r="B27" s="165" t="s">
        <v>442</v>
      </c>
      <c r="C27" s="170" t="s">
        <v>443</v>
      </c>
      <c r="D27" s="167" t="s">
        <v>398</v>
      </c>
      <c r="E27" s="167" t="s">
        <v>329</v>
      </c>
      <c r="F27" s="168">
        <v>2494128</v>
      </c>
      <c r="G27" s="169" t="s">
        <v>391</v>
      </c>
      <c r="H27" s="167"/>
      <c r="I27" s="167"/>
      <c r="J27" s="167">
        <v>0</v>
      </c>
      <c r="K27" s="167">
        <v>0</v>
      </c>
      <c r="L27" s="167">
        <f t="shared" si="0"/>
        <v>0</v>
      </c>
      <c r="M27" s="167"/>
      <c r="N27" s="167"/>
      <c r="O27" s="167"/>
      <c r="P27" s="167">
        <f t="shared" ref="P27:P47" si="4">SUM(M27:O27)</f>
        <v>0</v>
      </c>
      <c r="Q27" s="169"/>
      <c r="R27" s="159"/>
      <c r="S27" s="159"/>
      <c r="T27" s="159"/>
      <c r="U27" s="159"/>
      <c r="V27" s="159"/>
      <c r="W27" s="159"/>
      <c r="X27" s="159"/>
      <c r="Y27" s="159"/>
      <c r="Z27" s="159"/>
      <c r="AA27" s="159"/>
      <c r="AB27" s="159"/>
      <c r="AC27" s="159"/>
      <c r="AD27" s="159"/>
      <c r="AE27" s="159"/>
      <c r="AF27" s="159"/>
      <c r="AG27" s="159"/>
    </row>
    <row r="28" spans="1:33" ht="67.5">
      <c r="A28" s="85">
        <v>26</v>
      </c>
      <c r="B28" s="165" t="s">
        <v>444</v>
      </c>
      <c r="C28" s="170" t="s">
        <v>445</v>
      </c>
      <c r="D28" s="167" t="s">
        <v>390</v>
      </c>
      <c r="E28" s="167" t="s">
        <v>348</v>
      </c>
      <c r="F28" s="168">
        <v>1843200</v>
      </c>
      <c r="G28" s="169" t="s">
        <v>391</v>
      </c>
      <c r="H28" s="167"/>
      <c r="I28" s="167"/>
      <c r="J28" s="167"/>
      <c r="K28" s="167"/>
      <c r="L28" s="167">
        <f t="shared" si="0"/>
        <v>0</v>
      </c>
      <c r="M28" s="167"/>
      <c r="N28" s="167"/>
      <c r="O28" s="167"/>
      <c r="P28" s="167">
        <f t="shared" si="4"/>
        <v>0</v>
      </c>
      <c r="Q28" s="169"/>
      <c r="R28" s="159"/>
      <c r="S28" s="159"/>
      <c r="T28" s="159"/>
      <c r="U28" s="159"/>
      <c r="V28" s="159"/>
      <c r="W28" s="159"/>
      <c r="X28" s="159"/>
      <c r="Y28" s="159"/>
      <c r="Z28" s="159"/>
      <c r="AA28" s="159"/>
      <c r="AB28" s="159"/>
      <c r="AC28" s="159"/>
      <c r="AD28" s="159"/>
      <c r="AE28" s="159"/>
      <c r="AF28" s="159"/>
      <c r="AG28" s="159"/>
    </row>
    <row r="29" spans="1:33" ht="94.5">
      <c r="A29" s="85">
        <v>27</v>
      </c>
      <c r="B29" s="165" t="s">
        <v>446</v>
      </c>
      <c r="C29" s="170" t="s">
        <v>447</v>
      </c>
      <c r="D29" s="167" t="s">
        <v>390</v>
      </c>
      <c r="E29" s="167" t="s">
        <v>348</v>
      </c>
      <c r="F29" s="168">
        <v>1890000</v>
      </c>
      <c r="G29" s="169" t="s">
        <v>384</v>
      </c>
      <c r="H29" s="167">
        <v>1</v>
      </c>
      <c r="I29" s="167">
        <v>24</v>
      </c>
      <c r="J29" s="167">
        <v>1</v>
      </c>
      <c r="K29" s="167">
        <v>2</v>
      </c>
      <c r="L29" s="167">
        <f t="shared" si="0"/>
        <v>3</v>
      </c>
      <c r="M29" s="167"/>
      <c r="N29" s="167"/>
      <c r="O29" s="167"/>
      <c r="P29" s="167">
        <f t="shared" si="4"/>
        <v>0</v>
      </c>
      <c r="Q29" s="169"/>
      <c r="R29" s="159"/>
      <c r="S29" s="159"/>
      <c r="T29" s="159"/>
      <c r="U29" s="159"/>
      <c r="V29" s="159"/>
      <c r="W29" s="159"/>
      <c r="X29" s="159"/>
      <c r="Y29" s="159"/>
      <c r="Z29" s="159"/>
      <c r="AA29" s="159"/>
      <c r="AB29" s="159"/>
      <c r="AC29" s="159"/>
      <c r="AD29" s="159"/>
      <c r="AE29" s="159"/>
      <c r="AF29" s="159"/>
      <c r="AG29" s="159"/>
    </row>
    <row r="30" spans="1:33" ht="94.5">
      <c r="A30" s="85">
        <v>28</v>
      </c>
      <c r="B30" s="165" t="s">
        <v>448</v>
      </c>
      <c r="C30" s="170" t="s">
        <v>449</v>
      </c>
      <c r="D30" s="167" t="s">
        <v>390</v>
      </c>
      <c r="E30" s="167" t="s">
        <v>348</v>
      </c>
      <c r="F30" s="168">
        <v>1944000</v>
      </c>
      <c r="G30" s="169" t="s">
        <v>384</v>
      </c>
      <c r="H30" s="167">
        <v>1</v>
      </c>
      <c r="I30" s="167">
        <v>24</v>
      </c>
      <c r="J30" s="167">
        <v>1</v>
      </c>
      <c r="K30" s="167">
        <v>2</v>
      </c>
      <c r="L30" s="167">
        <f t="shared" si="0"/>
        <v>3</v>
      </c>
      <c r="M30" s="167"/>
      <c r="N30" s="167"/>
      <c r="O30" s="167"/>
      <c r="P30" s="167">
        <f t="shared" si="4"/>
        <v>0</v>
      </c>
      <c r="Q30" s="169"/>
      <c r="R30" s="159"/>
      <c r="S30" s="159"/>
      <c r="T30" s="159"/>
      <c r="U30" s="159"/>
      <c r="V30" s="159"/>
      <c r="W30" s="159"/>
      <c r="X30" s="159"/>
      <c r="Y30" s="159"/>
      <c r="Z30" s="159"/>
      <c r="AA30" s="159"/>
      <c r="AB30" s="159"/>
      <c r="AC30" s="159"/>
      <c r="AD30" s="159"/>
      <c r="AE30" s="159"/>
      <c r="AF30" s="159"/>
      <c r="AG30" s="159"/>
    </row>
    <row r="31" spans="1:33" ht="94.5">
      <c r="A31" s="85">
        <v>29</v>
      </c>
      <c r="B31" s="165" t="s">
        <v>450</v>
      </c>
      <c r="C31" s="170" t="s">
        <v>451</v>
      </c>
      <c r="D31" s="167" t="s">
        <v>398</v>
      </c>
      <c r="E31" s="167" t="s">
        <v>329</v>
      </c>
      <c r="F31" s="168">
        <v>691200</v>
      </c>
      <c r="G31" s="169" t="s">
        <v>391</v>
      </c>
      <c r="H31" s="167"/>
      <c r="I31" s="167"/>
      <c r="J31" s="167"/>
      <c r="K31" s="167"/>
      <c r="L31" s="167">
        <f t="shared" si="0"/>
        <v>0</v>
      </c>
      <c r="M31" s="167"/>
      <c r="N31" s="167"/>
      <c r="O31" s="167"/>
      <c r="P31" s="167">
        <f t="shared" si="4"/>
        <v>0</v>
      </c>
      <c r="Q31" s="169"/>
      <c r="R31" s="159"/>
      <c r="S31" s="159"/>
      <c r="T31" s="159"/>
      <c r="U31" s="159"/>
      <c r="V31" s="159"/>
      <c r="W31" s="159"/>
      <c r="X31" s="159"/>
      <c r="Y31" s="159"/>
      <c r="Z31" s="159"/>
      <c r="AA31" s="159"/>
      <c r="AB31" s="159"/>
      <c r="AC31" s="159"/>
      <c r="AD31" s="159"/>
      <c r="AE31" s="159"/>
      <c r="AF31" s="159"/>
      <c r="AG31" s="159"/>
    </row>
    <row r="32" spans="1:33" ht="67.5">
      <c r="A32" s="85">
        <v>30</v>
      </c>
      <c r="B32" s="165" t="s">
        <v>452</v>
      </c>
      <c r="C32" s="170" t="s">
        <v>453</v>
      </c>
      <c r="D32" s="167" t="s">
        <v>390</v>
      </c>
      <c r="E32" s="167" t="s">
        <v>348</v>
      </c>
      <c r="F32" s="168">
        <v>1144800</v>
      </c>
      <c r="G32" s="169" t="s">
        <v>391</v>
      </c>
      <c r="H32" s="167"/>
      <c r="I32" s="167"/>
      <c r="J32" s="167"/>
      <c r="K32" s="167"/>
      <c r="L32" s="167">
        <f t="shared" si="0"/>
        <v>0</v>
      </c>
      <c r="M32" s="167"/>
      <c r="N32" s="167"/>
      <c r="O32" s="167"/>
      <c r="P32" s="167">
        <f t="shared" si="4"/>
        <v>0</v>
      </c>
      <c r="Q32" s="169"/>
      <c r="R32" s="159"/>
      <c r="S32" s="159"/>
      <c r="T32" s="159"/>
      <c r="U32" s="159"/>
      <c r="V32" s="159"/>
      <c r="W32" s="159"/>
      <c r="X32" s="159"/>
      <c r="Y32" s="159"/>
      <c r="Z32" s="159"/>
      <c r="AA32" s="159"/>
      <c r="AB32" s="159"/>
      <c r="AC32" s="159"/>
      <c r="AD32" s="159"/>
      <c r="AE32" s="159"/>
      <c r="AF32" s="159"/>
      <c r="AG32" s="159"/>
    </row>
    <row r="33" spans="1:33" ht="94.5">
      <c r="A33" s="85">
        <v>31</v>
      </c>
      <c r="B33" s="165" t="s">
        <v>454</v>
      </c>
      <c r="C33" s="170" t="s">
        <v>455</v>
      </c>
      <c r="D33" s="167" t="s">
        <v>398</v>
      </c>
      <c r="E33" s="167" t="s">
        <v>329</v>
      </c>
      <c r="F33" s="168"/>
      <c r="G33" s="169" t="s">
        <v>381</v>
      </c>
      <c r="H33" s="167">
        <v>1</v>
      </c>
      <c r="I33" s="167">
        <v>24</v>
      </c>
      <c r="J33" s="167">
        <v>1</v>
      </c>
      <c r="K33" s="167">
        <v>2</v>
      </c>
      <c r="L33" s="167">
        <f t="shared" si="0"/>
        <v>3</v>
      </c>
      <c r="M33" s="167">
        <v>0</v>
      </c>
      <c r="N33" s="167">
        <v>0</v>
      </c>
      <c r="O33" s="167">
        <v>2</v>
      </c>
      <c r="P33" s="167">
        <f t="shared" si="4"/>
        <v>2</v>
      </c>
      <c r="Q33" s="169" t="s">
        <v>456</v>
      </c>
      <c r="R33" s="159"/>
      <c r="S33" s="159"/>
      <c r="T33" s="159"/>
      <c r="U33" s="159"/>
      <c r="V33" s="159"/>
      <c r="W33" s="159"/>
      <c r="X33" s="159"/>
      <c r="Y33" s="159"/>
      <c r="Z33" s="159"/>
      <c r="AA33" s="159"/>
      <c r="AB33" s="159"/>
      <c r="AC33" s="159"/>
      <c r="AD33" s="159"/>
      <c r="AE33" s="159"/>
      <c r="AF33" s="159"/>
      <c r="AG33" s="159"/>
    </row>
    <row r="34" spans="1:33" ht="81">
      <c r="A34" s="85">
        <v>32</v>
      </c>
      <c r="B34" s="165" t="s">
        <v>457</v>
      </c>
      <c r="C34" s="170" t="s">
        <v>458</v>
      </c>
      <c r="D34" s="167" t="s">
        <v>398</v>
      </c>
      <c r="E34" s="167" t="s">
        <v>329</v>
      </c>
      <c r="F34" s="168">
        <v>1536000</v>
      </c>
      <c r="G34" s="169" t="s">
        <v>391</v>
      </c>
      <c r="H34" s="167"/>
      <c r="I34" s="167"/>
      <c r="J34" s="167"/>
      <c r="K34" s="167"/>
      <c r="L34" s="167">
        <f t="shared" si="0"/>
        <v>0</v>
      </c>
      <c r="M34" s="167"/>
      <c r="N34" s="167"/>
      <c r="O34" s="167"/>
      <c r="P34" s="167">
        <f t="shared" si="4"/>
        <v>0</v>
      </c>
      <c r="Q34" s="169"/>
      <c r="R34" s="159"/>
      <c r="S34" s="159"/>
      <c r="T34" s="159"/>
      <c r="U34" s="159"/>
      <c r="V34" s="159"/>
      <c r="W34" s="159"/>
      <c r="X34" s="159"/>
      <c r="Y34" s="159"/>
      <c r="Z34" s="159"/>
      <c r="AA34" s="159"/>
      <c r="AB34" s="159"/>
      <c r="AC34" s="159"/>
      <c r="AD34" s="159"/>
      <c r="AE34" s="159"/>
      <c r="AF34" s="159"/>
      <c r="AG34" s="159"/>
    </row>
    <row r="35" spans="1:33" ht="67.5">
      <c r="A35" s="85">
        <v>33</v>
      </c>
      <c r="B35" s="165" t="s">
        <v>459</v>
      </c>
      <c r="C35" s="170" t="s">
        <v>460</v>
      </c>
      <c r="D35" s="167" t="s">
        <v>401</v>
      </c>
      <c r="E35" s="167" t="s">
        <v>402</v>
      </c>
      <c r="F35" s="168">
        <v>3594240</v>
      </c>
      <c r="G35" s="169" t="s">
        <v>391</v>
      </c>
      <c r="H35" s="167"/>
      <c r="I35" s="167"/>
      <c r="J35" s="171"/>
      <c r="K35" s="171"/>
      <c r="L35" s="167">
        <f t="shared" si="0"/>
        <v>0</v>
      </c>
      <c r="M35" s="167"/>
      <c r="N35" s="167"/>
      <c r="O35" s="167"/>
      <c r="P35" s="167">
        <f t="shared" si="4"/>
        <v>0</v>
      </c>
      <c r="Q35" s="169"/>
      <c r="R35" s="167" t="s">
        <v>402</v>
      </c>
      <c r="S35" s="159"/>
      <c r="T35" s="159"/>
      <c r="U35" s="159"/>
      <c r="V35" s="159"/>
      <c r="W35" s="159"/>
      <c r="X35" s="159"/>
      <c r="Y35" s="159"/>
      <c r="Z35" s="159"/>
      <c r="AA35" s="159"/>
      <c r="AB35" s="159"/>
      <c r="AC35" s="159"/>
      <c r="AD35" s="159"/>
      <c r="AE35" s="159"/>
      <c r="AF35" s="159"/>
      <c r="AG35" s="159"/>
    </row>
    <row r="36" spans="1:33" ht="81">
      <c r="A36" s="85">
        <v>34</v>
      </c>
      <c r="B36" s="165" t="s">
        <v>461</v>
      </c>
      <c r="C36" s="170" t="s">
        <v>462</v>
      </c>
      <c r="D36" s="167" t="s">
        <v>401</v>
      </c>
      <c r="E36" s="167" t="s">
        <v>402</v>
      </c>
      <c r="F36" s="168">
        <v>1152000</v>
      </c>
      <c r="G36" s="169" t="s">
        <v>381</v>
      </c>
      <c r="H36" s="167">
        <v>2</v>
      </c>
      <c r="I36" s="167">
        <v>24</v>
      </c>
      <c r="J36" s="171">
        <v>2</v>
      </c>
      <c r="K36" s="171">
        <v>4</v>
      </c>
      <c r="L36" s="167">
        <f t="shared" si="0"/>
        <v>6</v>
      </c>
      <c r="M36" s="167">
        <v>1</v>
      </c>
      <c r="N36" s="167">
        <v>3</v>
      </c>
      <c r="O36" s="167"/>
      <c r="P36" s="167">
        <f t="shared" si="4"/>
        <v>4</v>
      </c>
      <c r="Q36" s="169"/>
      <c r="R36" s="167" t="s">
        <v>402</v>
      </c>
      <c r="S36" s="159"/>
      <c r="T36" s="159"/>
      <c r="U36" s="159"/>
      <c r="V36" s="159"/>
      <c r="W36" s="159"/>
      <c r="X36" s="159"/>
      <c r="Y36" s="159"/>
      <c r="Z36" s="159"/>
      <c r="AA36" s="159"/>
      <c r="AB36" s="159"/>
      <c r="AC36" s="159"/>
      <c r="AD36" s="159"/>
      <c r="AE36" s="159"/>
      <c r="AF36" s="159"/>
      <c r="AG36" s="159"/>
    </row>
    <row r="37" spans="1:33" ht="67.5">
      <c r="A37" s="85">
        <v>35</v>
      </c>
      <c r="B37" s="165" t="s">
        <v>463</v>
      </c>
      <c r="C37" s="170" t="s">
        <v>464</v>
      </c>
      <c r="D37" s="167" t="s">
        <v>465</v>
      </c>
      <c r="E37" s="167" t="s">
        <v>298</v>
      </c>
      <c r="F37" s="168">
        <v>4838400</v>
      </c>
      <c r="G37" s="169" t="s">
        <v>381</v>
      </c>
      <c r="H37" s="167">
        <v>1</v>
      </c>
      <c r="I37" s="167">
        <v>24</v>
      </c>
      <c r="J37" s="167">
        <v>1</v>
      </c>
      <c r="K37" s="167">
        <v>3</v>
      </c>
      <c r="L37" s="167">
        <f t="shared" si="0"/>
        <v>4</v>
      </c>
      <c r="M37" s="167"/>
      <c r="N37" s="167"/>
      <c r="O37" s="167">
        <v>2</v>
      </c>
      <c r="P37" s="167">
        <f t="shared" si="4"/>
        <v>2</v>
      </c>
      <c r="Q37" s="172" t="s">
        <v>466</v>
      </c>
      <c r="R37" s="159"/>
      <c r="S37" s="159"/>
      <c r="T37" s="159"/>
      <c r="U37" s="159"/>
      <c r="V37" s="159"/>
      <c r="W37" s="159"/>
      <c r="X37" s="159"/>
      <c r="Y37" s="159"/>
      <c r="Z37" s="159"/>
      <c r="AA37" s="159"/>
      <c r="AB37" s="159"/>
      <c r="AC37" s="159"/>
      <c r="AD37" s="159"/>
      <c r="AE37" s="159"/>
      <c r="AF37" s="159"/>
      <c r="AG37" s="159"/>
    </row>
    <row r="38" spans="1:33" ht="67.5">
      <c r="A38" s="85">
        <v>36</v>
      </c>
      <c r="B38" s="165" t="s">
        <v>467</v>
      </c>
      <c r="C38" s="170" t="s">
        <v>468</v>
      </c>
      <c r="D38" s="167" t="s">
        <v>401</v>
      </c>
      <c r="E38" s="167" t="s">
        <v>402</v>
      </c>
      <c r="F38" s="168">
        <v>2592000</v>
      </c>
      <c r="G38" s="169" t="s">
        <v>381</v>
      </c>
      <c r="H38" s="167">
        <v>1</v>
      </c>
      <c r="I38" s="167">
        <v>24</v>
      </c>
      <c r="J38" s="171">
        <v>1</v>
      </c>
      <c r="K38" s="171">
        <v>2</v>
      </c>
      <c r="L38" s="167">
        <f t="shared" si="0"/>
        <v>3</v>
      </c>
      <c r="M38" s="167">
        <v>1</v>
      </c>
      <c r="N38" s="167"/>
      <c r="O38" s="167">
        <v>2</v>
      </c>
      <c r="P38" s="167">
        <f t="shared" si="4"/>
        <v>3</v>
      </c>
      <c r="Q38" s="169" t="s">
        <v>469</v>
      </c>
      <c r="R38" s="167" t="s">
        <v>402</v>
      </c>
      <c r="S38" s="159"/>
      <c r="T38" s="159"/>
      <c r="U38" s="159"/>
      <c r="V38" s="159"/>
      <c r="W38" s="159"/>
      <c r="X38" s="159"/>
      <c r="Y38" s="159"/>
      <c r="Z38" s="159"/>
      <c r="AA38" s="159"/>
      <c r="AB38" s="159"/>
      <c r="AC38" s="159"/>
      <c r="AD38" s="159"/>
      <c r="AE38" s="159"/>
      <c r="AF38" s="159"/>
      <c r="AG38" s="159"/>
    </row>
    <row r="39" spans="1:33" ht="81">
      <c r="A39" s="85">
        <v>37</v>
      </c>
      <c r="B39" s="165" t="s">
        <v>470</v>
      </c>
      <c r="C39" s="170" t="s">
        <v>471</v>
      </c>
      <c r="D39" s="167" t="s">
        <v>390</v>
      </c>
      <c r="E39" s="167" t="s">
        <v>348</v>
      </c>
      <c r="F39" s="168">
        <v>2332800</v>
      </c>
      <c r="G39" s="169" t="s">
        <v>384</v>
      </c>
      <c r="H39" s="167">
        <v>2</v>
      </c>
      <c r="I39" s="167">
        <v>24</v>
      </c>
      <c r="J39" s="167">
        <v>2</v>
      </c>
      <c r="K39" s="167">
        <v>4</v>
      </c>
      <c r="L39" s="167">
        <f t="shared" si="0"/>
        <v>6</v>
      </c>
      <c r="M39" s="167"/>
      <c r="N39" s="167"/>
      <c r="O39" s="167"/>
      <c r="P39" s="167">
        <f t="shared" si="4"/>
        <v>0</v>
      </c>
      <c r="Q39" s="169"/>
      <c r="R39" s="159"/>
      <c r="S39" s="159"/>
      <c r="T39" s="159"/>
      <c r="U39" s="159"/>
      <c r="V39" s="159"/>
      <c r="W39" s="159"/>
      <c r="X39" s="159"/>
      <c r="Y39" s="159"/>
      <c r="Z39" s="159"/>
      <c r="AA39" s="159"/>
      <c r="AB39" s="159"/>
      <c r="AC39" s="159"/>
      <c r="AD39" s="159"/>
      <c r="AE39" s="159"/>
      <c r="AF39" s="159"/>
      <c r="AG39" s="159"/>
    </row>
    <row r="40" spans="1:33" ht="67.5">
      <c r="A40" s="85">
        <v>38</v>
      </c>
      <c r="B40" s="165" t="s">
        <v>472</v>
      </c>
      <c r="C40" s="170" t="s">
        <v>473</v>
      </c>
      <c r="D40" s="167" t="s">
        <v>398</v>
      </c>
      <c r="E40" s="167" t="s">
        <v>329</v>
      </c>
      <c r="F40" s="168">
        <v>2188800</v>
      </c>
      <c r="G40" s="169" t="s">
        <v>381</v>
      </c>
      <c r="H40" s="167">
        <v>1</v>
      </c>
      <c r="I40" s="167">
        <v>12</v>
      </c>
      <c r="J40" s="167">
        <v>1</v>
      </c>
      <c r="K40" s="167">
        <v>1</v>
      </c>
      <c r="L40" s="167">
        <f t="shared" si="0"/>
        <v>2</v>
      </c>
      <c r="M40" s="167"/>
      <c r="N40" s="167">
        <v>1</v>
      </c>
      <c r="O40" s="167"/>
      <c r="P40" s="167">
        <f t="shared" si="4"/>
        <v>1</v>
      </c>
      <c r="Q40" s="169"/>
      <c r="R40" s="159"/>
      <c r="S40" s="159"/>
      <c r="T40" s="159"/>
      <c r="U40" s="159"/>
      <c r="V40" s="159"/>
      <c r="W40" s="159"/>
      <c r="X40" s="159"/>
      <c r="Y40" s="159"/>
      <c r="Z40" s="159"/>
      <c r="AA40" s="159"/>
      <c r="AB40" s="159"/>
      <c r="AC40" s="159"/>
      <c r="AD40" s="159"/>
      <c r="AE40" s="159"/>
      <c r="AF40" s="159"/>
      <c r="AG40" s="159"/>
    </row>
    <row r="41" spans="1:33" ht="67.5">
      <c r="A41" s="85">
        <v>39</v>
      </c>
      <c r="B41" s="165" t="s">
        <v>474</v>
      </c>
      <c r="C41" s="170" t="s">
        <v>475</v>
      </c>
      <c r="D41" s="167" t="s">
        <v>380</v>
      </c>
      <c r="E41" s="167" t="s">
        <v>329</v>
      </c>
      <c r="F41" s="168">
        <v>1252800</v>
      </c>
      <c r="G41" s="169" t="s">
        <v>391</v>
      </c>
      <c r="H41" s="167"/>
      <c r="I41" s="167"/>
      <c r="J41" s="167"/>
      <c r="K41" s="167"/>
      <c r="L41" s="167">
        <f t="shared" si="0"/>
        <v>0</v>
      </c>
      <c r="M41" s="167"/>
      <c r="N41" s="167"/>
      <c r="O41" s="167"/>
      <c r="P41" s="167">
        <f t="shared" si="4"/>
        <v>0</v>
      </c>
      <c r="Q41" s="169"/>
      <c r="R41" s="159"/>
      <c r="S41" s="159"/>
      <c r="T41" s="159"/>
      <c r="U41" s="159"/>
      <c r="V41" s="159"/>
      <c r="W41" s="159"/>
      <c r="X41" s="159"/>
      <c r="Y41" s="159"/>
      <c r="Z41" s="159"/>
      <c r="AA41" s="159"/>
      <c r="AB41" s="159"/>
      <c r="AC41" s="159"/>
      <c r="AD41" s="159"/>
      <c r="AE41" s="159"/>
      <c r="AF41" s="159"/>
      <c r="AG41" s="159"/>
    </row>
    <row r="42" spans="1:33" ht="81">
      <c r="A42" s="85">
        <v>40</v>
      </c>
      <c r="B42" s="165" t="s">
        <v>476</v>
      </c>
      <c r="C42" s="170" t="s">
        <v>477</v>
      </c>
      <c r="D42" s="167" t="s">
        <v>390</v>
      </c>
      <c r="E42" s="167" t="s">
        <v>348</v>
      </c>
      <c r="F42" s="168">
        <v>931600</v>
      </c>
      <c r="G42" s="169" t="s">
        <v>391</v>
      </c>
      <c r="H42" s="167"/>
      <c r="I42" s="167"/>
      <c r="J42" s="167"/>
      <c r="K42" s="167"/>
      <c r="L42" s="167">
        <f t="shared" si="0"/>
        <v>0</v>
      </c>
      <c r="M42" s="167"/>
      <c r="N42" s="167"/>
      <c r="O42" s="167"/>
      <c r="P42" s="167">
        <f t="shared" si="4"/>
        <v>0</v>
      </c>
      <c r="Q42" s="169"/>
      <c r="R42" s="159"/>
      <c r="S42" s="159"/>
      <c r="T42" s="159"/>
      <c r="U42" s="159"/>
      <c r="V42" s="159"/>
      <c r="W42" s="159"/>
      <c r="X42" s="159"/>
      <c r="Y42" s="159"/>
      <c r="Z42" s="159"/>
      <c r="AA42" s="159"/>
      <c r="AB42" s="159"/>
      <c r="AC42" s="159"/>
      <c r="AD42" s="159"/>
      <c r="AE42" s="159"/>
      <c r="AF42" s="159"/>
      <c r="AG42" s="159"/>
    </row>
    <row r="43" spans="1:33" ht="81">
      <c r="A43" s="85">
        <v>41</v>
      </c>
      <c r="B43" s="165" t="s">
        <v>478</v>
      </c>
      <c r="C43" s="170" t="s">
        <v>479</v>
      </c>
      <c r="D43" s="167" t="s">
        <v>390</v>
      </c>
      <c r="E43" s="167" t="s">
        <v>348</v>
      </c>
      <c r="F43" s="168">
        <v>1432320</v>
      </c>
      <c r="G43" s="169" t="s">
        <v>391</v>
      </c>
      <c r="H43" s="167"/>
      <c r="I43" s="167"/>
      <c r="J43" s="167"/>
      <c r="K43" s="167"/>
      <c r="L43" s="167">
        <f t="shared" si="0"/>
        <v>0</v>
      </c>
      <c r="M43" s="167"/>
      <c r="N43" s="167"/>
      <c r="O43" s="167"/>
      <c r="P43" s="167">
        <f t="shared" si="4"/>
        <v>0</v>
      </c>
      <c r="Q43" s="169"/>
      <c r="R43" s="159"/>
      <c r="S43" s="159"/>
      <c r="T43" s="159"/>
      <c r="U43" s="159"/>
      <c r="V43" s="159"/>
      <c r="W43" s="159"/>
      <c r="X43" s="159"/>
      <c r="Y43" s="159"/>
      <c r="Z43" s="159"/>
      <c r="AA43" s="159"/>
      <c r="AB43" s="159"/>
      <c r="AC43" s="159"/>
      <c r="AD43" s="159"/>
      <c r="AE43" s="159"/>
      <c r="AF43" s="159"/>
      <c r="AG43" s="159"/>
    </row>
    <row r="44" spans="1:33" ht="81">
      <c r="A44" s="85">
        <v>42</v>
      </c>
      <c r="B44" s="165" t="s">
        <v>480</v>
      </c>
      <c r="C44" s="170" t="s">
        <v>481</v>
      </c>
      <c r="D44" s="167" t="s">
        <v>482</v>
      </c>
      <c r="E44" s="167" t="s">
        <v>348</v>
      </c>
      <c r="F44" s="168">
        <v>1290000</v>
      </c>
      <c r="G44" s="169" t="s">
        <v>391</v>
      </c>
      <c r="H44" s="167"/>
      <c r="I44" s="167"/>
      <c r="J44" s="167"/>
      <c r="K44" s="167"/>
      <c r="L44" s="167">
        <f t="shared" si="0"/>
        <v>0</v>
      </c>
      <c r="M44" s="167"/>
      <c r="N44" s="167"/>
      <c r="O44" s="167"/>
      <c r="P44" s="167">
        <f t="shared" si="4"/>
        <v>0</v>
      </c>
      <c r="Q44" s="169"/>
      <c r="R44" s="159"/>
      <c r="S44" s="159"/>
      <c r="T44" s="159"/>
      <c r="U44" s="159"/>
      <c r="V44" s="159"/>
      <c r="W44" s="159"/>
      <c r="X44" s="159"/>
      <c r="Y44" s="159"/>
      <c r="Z44" s="159"/>
      <c r="AA44" s="159"/>
      <c r="AB44" s="159"/>
      <c r="AC44" s="159"/>
      <c r="AD44" s="159"/>
      <c r="AE44" s="159"/>
      <c r="AF44" s="159"/>
      <c r="AG44" s="159"/>
    </row>
    <row r="45" spans="1:33" ht="81">
      <c r="A45" s="85">
        <v>43</v>
      </c>
      <c r="B45" s="165" t="s">
        <v>483</v>
      </c>
      <c r="C45" s="170" t="s">
        <v>484</v>
      </c>
      <c r="D45" s="167" t="s">
        <v>401</v>
      </c>
      <c r="E45" s="167" t="s">
        <v>402</v>
      </c>
      <c r="F45" s="168">
        <v>2073600</v>
      </c>
      <c r="G45" s="169" t="s">
        <v>381</v>
      </c>
      <c r="H45" s="167">
        <v>2</v>
      </c>
      <c r="I45" s="167">
        <v>24</v>
      </c>
      <c r="J45" s="171">
        <v>2</v>
      </c>
      <c r="K45" s="171">
        <v>4</v>
      </c>
      <c r="L45" s="167">
        <f t="shared" si="0"/>
        <v>6</v>
      </c>
      <c r="M45" s="167">
        <v>1</v>
      </c>
      <c r="N45" s="167">
        <v>2</v>
      </c>
      <c r="O45" s="167"/>
      <c r="P45" s="167">
        <f t="shared" si="4"/>
        <v>3</v>
      </c>
      <c r="Q45" s="169"/>
      <c r="R45" s="167" t="s">
        <v>402</v>
      </c>
      <c r="S45" s="159"/>
      <c r="T45" s="159"/>
      <c r="U45" s="159"/>
      <c r="V45" s="159"/>
      <c r="W45" s="159"/>
      <c r="X45" s="159"/>
      <c r="Y45" s="159"/>
      <c r="Z45" s="159"/>
      <c r="AA45" s="159"/>
      <c r="AB45" s="159"/>
      <c r="AC45" s="159"/>
      <c r="AD45" s="159"/>
      <c r="AE45" s="159"/>
      <c r="AF45" s="159"/>
      <c r="AG45" s="159"/>
    </row>
    <row r="46" spans="1:33" ht="67.5">
      <c r="A46" s="85">
        <v>44</v>
      </c>
      <c r="B46" s="165" t="s">
        <v>485</v>
      </c>
      <c r="C46" s="170" t="s">
        <v>486</v>
      </c>
      <c r="D46" s="167" t="s">
        <v>487</v>
      </c>
      <c r="E46" s="167" t="s">
        <v>303</v>
      </c>
      <c r="F46" s="168">
        <v>2626560</v>
      </c>
      <c r="G46" s="169" t="s">
        <v>381</v>
      </c>
      <c r="H46" s="167">
        <v>1</v>
      </c>
      <c r="I46" s="167">
        <v>12</v>
      </c>
      <c r="J46" s="171">
        <v>1</v>
      </c>
      <c r="K46" s="171">
        <v>1</v>
      </c>
      <c r="L46" s="167">
        <f t="shared" si="0"/>
        <v>2</v>
      </c>
      <c r="M46" s="167">
        <v>1</v>
      </c>
      <c r="N46" s="167"/>
      <c r="O46" s="167"/>
      <c r="P46" s="167">
        <f t="shared" si="4"/>
        <v>1</v>
      </c>
      <c r="Q46" s="169"/>
      <c r="R46" s="167" t="s">
        <v>303</v>
      </c>
      <c r="S46" s="159"/>
      <c r="T46" s="159"/>
      <c r="U46" s="159"/>
      <c r="V46" s="159"/>
      <c r="W46" s="159"/>
      <c r="X46" s="159"/>
      <c r="Y46" s="159"/>
      <c r="Z46" s="159"/>
      <c r="AA46" s="159"/>
      <c r="AB46" s="159"/>
      <c r="AC46" s="159"/>
      <c r="AD46" s="159"/>
      <c r="AE46" s="159"/>
      <c r="AF46" s="159"/>
      <c r="AG46" s="159"/>
    </row>
    <row r="47" spans="1:33" ht="67.5">
      <c r="A47" s="85">
        <v>45</v>
      </c>
      <c r="B47" s="165" t="s">
        <v>488</v>
      </c>
      <c r="C47" s="170" t="s">
        <v>489</v>
      </c>
      <c r="D47" s="167" t="s">
        <v>398</v>
      </c>
      <c r="E47" s="167" t="s">
        <v>329</v>
      </c>
      <c r="F47" s="168">
        <v>1866240</v>
      </c>
      <c r="G47" s="169" t="s">
        <v>381</v>
      </c>
      <c r="H47" s="167">
        <v>1</v>
      </c>
      <c r="I47" s="167">
        <v>12</v>
      </c>
      <c r="J47" s="167">
        <v>1</v>
      </c>
      <c r="K47" s="167">
        <v>1</v>
      </c>
      <c r="L47" s="167">
        <f t="shared" si="0"/>
        <v>2</v>
      </c>
      <c r="M47" s="167">
        <v>1</v>
      </c>
      <c r="N47" s="167">
        <v>0</v>
      </c>
      <c r="O47" s="167"/>
      <c r="P47" s="167">
        <f t="shared" si="4"/>
        <v>1</v>
      </c>
      <c r="Q47" s="169"/>
      <c r="R47" s="159"/>
      <c r="S47" s="159"/>
      <c r="T47" s="159"/>
      <c r="U47" s="159"/>
      <c r="V47" s="159"/>
      <c r="W47" s="159"/>
      <c r="X47" s="159"/>
      <c r="Y47" s="159"/>
      <c r="Z47" s="159"/>
      <c r="AA47" s="159"/>
      <c r="AB47" s="159"/>
      <c r="AC47" s="159"/>
      <c r="AD47" s="159"/>
      <c r="AE47" s="159"/>
      <c r="AF47" s="159"/>
      <c r="AG47" s="159"/>
    </row>
    <row r="48" spans="1:33" ht="94.5">
      <c r="A48" s="85">
        <v>46</v>
      </c>
      <c r="B48" s="165" t="s">
        <v>490</v>
      </c>
      <c r="C48" s="170" t="s">
        <v>491</v>
      </c>
      <c r="D48" s="167" t="s">
        <v>390</v>
      </c>
      <c r="E48" s="167" t="s">
        <v>348</v>
      </c>
      <c r="F48" s="168">
        <v>3240000</v>
      </c>
      <c r="G48" s="169" t="s">
        <v>381</v>
      </c>
      <c r="H48" s="167">
        <v>5</v>
      </c>
      <c r="I48" s="167">
        <v>24</v>
      </c>
      <c r="J48" s="167">
        <v>5</v>
      </c>
      <c r="K48" s="167">
        <v>16</v>
      </c>
      <c r="L48" s="167">
        <f t="shared" si="0"/>
        <v>21</v>
      </c>
      <c r="M48" s="167"/>
      <c r="N48" s="167"/>
      <c r="O48" s="167"/>
      <c r="P48" s="167">
        <v>18</v>
      </c>
      <c r="Q48" s="169"/>
      <c r="R48" s="159"/>
      <c r="S48" s="159"/>
      <c r="T48" s="159"/>
      <c r="U48" s="159"/>
      <c r="V48" s="159"/>
      <c r="W48" s="159"/>
      <c r="X48" s="159"/>
      <c r="Y48" s="159"/>
      <c r="Z48" s="159"/>
      <c r="AA48" s="159"/>
      <c r="AB48" s="159"/>
      <c r="AC48" s="159"/>
      <c r="AD48" s="159"/>
      <c r="AE48" s="159"/>
      <c r="AF48" s="159"/>
      <c r="AG48" s="159"/>
    </row>
    <row r="49" spans="1:33" ht="81">
      <c r="A49" s="85">
        <v>47</v>
      </c>
      <c r="B49" s="165" t="s">
        <v>492</v>
      </c>
      <c r="C49" s="170" t="s">
        <v>493</v>
      </c>
      <c r="D49" s="167" t="s">
        <v>494</v>
      </c>
      <c r="E49" s="167" t="s">
        <v>298</v>
      </c>
      <c r="F49" s="168">
        <v>1382400</v>
      </c>
      <c r="G49" s="169" t="s">
        <v>391</v>
      </c>
      <c r="H49" s="167"/>
      <c r="I49" s="167"/>
      <c r="J49" s="167"/>
      <c r="K49" s="167"/>
      <c r="L49" s="167">
        <f t="shared" si="0"/>
        <v>0</v>
      </c>
      <c r="M49" s="167"/>
      <c r="N49" s="167"/>
      <c r="O49" s="167"/>
      <c r="P49" s="167">
        <f>SUM(M49:O49)</f>
        <v>0</v>
      </c>
      <c r="Q49" s="169"/>
      <c r="R49" s="159"/>
      <c r="S49" s="159"/>
      <c r="T49" s="159"/>
      <c r="U49" s="159"/>
      <c r="V49" s="159"/>
      <c r="W49" s="159"/>
      <c r="X49" s="159"/>
      <c r="Y49" s="159"/>
      <c r="Z49" s="159"/>
      <c r="AA49" s="159"/>
      <c r="AB49" s="159"/>
      <c r="AC49" s="159"/>
      <c r="AD49" s="159"/>
      <c r="AE49" s="159"/>
      <c r="AF49" s="159"/>
      <c r="AG49" s="159"/>
    </row>
    <row r="50" spans="1:33" ht="81">
      <c r="A50" s="85">
        <v>48</v>
      </c>
      <c r="B50" s="165" t="s">
        <v>495</v>
      </c>
      <c r="C50" s="170" t="s">
        <v>496</v>
      </c>
      <c r="D50" s="167" t="s">
        <v>390</v>
      </c>
      <c r="E50" s="167" t="s">
        <v>348</v>
      </c>
      <c r="F50" s="168">
        <v>1737792</v>
      </c>
      <c r="G50" s="169" t="s">
        <v>381</v>
      </c>
      <c r="H50" s="167">
        <v>1</v>
      </c>
      <c r="I50" s="167">
        <v>24</v>
      </c>
      <c r="J50" s="167">
        <v>1</v>
      </c>
      <c r="K50" s="167">
        <v>2</v>
      </c>
      <c r="L50" s="167">
        <f t="shared" si="0"/>
        <v>3</v>
      </c>
      <c r="M50" s="167"/>
      <c r="N50" s="167"/>
      <c r="O50" s="167"/>
      <c r="P50" s="167">
        <v>1</v>
      </c>
      <c r="Q50" s="169" t="s">
        <v>497</v>
      </c>
      <c r="R50" s="159"/>
      <c r="S50" s="159"/>
      <c r="T50" s="159"/>
      <c r="U50" s="159"/>
      <c r="V50" s="159"/>
      <c r="W50" s="159"/>
      <c r="X50" s="159"/>
      <c r="Y50" s="159"/>
      <c r="Z50" s="159"/>
      <c r="AA50" s="159"/>
      <c r="AB50" s="159"/>
      <c r="AC50" s="159"/>
      <c r="AD50" s="159"/>
      <c r="AE50" s="159"/>
      <c r="AF50" s="159"/>
      <c r="AG50" s="159"/>
    </row>
    <row r="51" spans="1:33" ht="81">
      <c r="A51" s="85">
        <v>49</v>
      </c>
      <c r="B51" s="173" t="s">
        <v>498</v>
      </c>
      <c r="C51" s="170" t="s">
        <v>499</v>
      </c>
      <c r="D51" s="167" t="s">
        <v>487</v>
      </c>
      <c r="E51" s="167" t="s">
        <v>303</v>
      </c>
      <c r="F51" s="168">
        <v>1987200</v>
      </c>
      <c r="G51" s="169" t="s">
        <v>384</v>
      </c>
      <c r="H51" s="167">
        <v>1</v>
      </c>
      <c r="I51" s="167">
        <v>24</v>
      </c>
      <c r="J51" s="171">
        <v>1</v>
      </c>
      <c r="K51" s="171">
        <v>2</v>
      </c>
      <c r="L51" s="167">
        <f t="shared" si="0"/>
        <v>3</v>
      </c>
      <c r="M51" s="167">
        <v>1</v>
      </c>
      <c r="N51" s="167"/>
      <c r="O51" s="167"/>
      <c r="P51" s="167">
        <f t="shared" ref="P51:P55" si="5">SUM(M51:O51)</f>
        <v>1</v>
      </c>
      <c r="Q51" s="169"/>
      <c r="R51" s="167" t="s">
        <v>303</v>
      </c>
      <c r="S51" s="159"/>
      <c r="T51" s="159"/>
      <c r="U51" s="159"/>
      <c r="V51" s="159"/>
      <c r="W51" s="159"/>
      <c r="X51" s="159"/>
      <c r="Y51" s="159"/>
      <c r="Z51" s="159"/>
      <c r="AA51" s="159"/>
      <c r="AB51" s="159"/>
      <c r="AC51" s="159"/>
      <c r="AD51" s="159"/>
      <c r="AE51" s="159"/>
      <c r="AF51" s="159"/>
      <c r="AG51" s="159"/>
    </row>
    <row r="52" spans="1:33" ht="81">
      <c r="A52" s="85">
        <v>50</v>
      </c>
      <c r="B52" s="165" t="s">
        <v>500</v>
      </c>
      <c r="C52" s="170" t="s">
        <v>501</v>
      </c>
      <c r="D52" s="167" t="s">
        <v>394</v>
      </c>
      <c r="E52" s="167" t="s">
        <v>329</v>
      </c>
      <c r="F52" s="168">
        <v>829440</v>
      </c>
      <c r="G52" s="169" t="s">
        <v>381</v>
      </c>
      <c r="H52" s="167">
        <v>1</v>
      </c>
      <c r="I52" s="167">
        <v>12</v>
      </c>
      <c r="J52" s="167">
        <v>1</v>
      </c>
      <c r="K52" s="167">
        <v>2</v>
      </c>
      <c r="L52" s="167">
        <f t="shared" si="0"/>
        <v>3</v>
      </c>
      <c r="M52" s="167">
        <v>1</v>
      </c>
      <c r="N52" s="167">
        <v>0</v>
      </c>
      <c r="O52" s="167"/>
      <c r="P52" s="167">
        <f t="shared" si="5"/>
        <v>1</v>
      </c>
      <c r="Q52" s="169" t="s">
        <v>395</v>
      </c>
      <c r="R52" s="159"/>
      <c r="S52" s="159"/>
      <c r="T52" s="159"/>
      <c r="U52" s="159"/>
      <c r="V52" s="159"/>
      <c r="W52" s="159"/>
      <c r="X52" s="159"/>
      <c r="Y52" s="159"/>
      <c r="Z52" s="159"/>
      <c r="AA52" s="159"/>
      <c r="AB52" s="159"/>
      <c r="AC52" s="159"/>
      <c r="AD52" s="159"/>
      <c r="AE52" s="159"/>
      <c r="AF52" s="159"/>
      <c r="AG52" s="159"/>
    </row>
    <row r="53" spans="1:33" ht="81">
      <c r="A53" s="85">
        <v>51</v>
      </c>
      <c r="B53" s="165" t="s">
        <v>502</v>
      </c>
      <c r="C53" s="170" t="s">
        <v>503</v>
      </c>
      <c r="D53" s="167" t="s">
        <v>401</v>
      </c>
      <c r="E53" s="167" t="s">
        <v>402</v>
      </c>
      <c r="F53" s="168">
        <v>2332800</v>
      </c>
      <c r="G53" s="169" t="s">
        <v>384</v>
      </c>
      <c r="H53" s="167">
        <v>1</v>
      </c>
      <c r="I53" s="167">
        <v>24</v>
      </c>
      <c r="J53" s="171">
        <v>1</v>
      </c>
      <c r="K53" s="171">
        <v>2</v>
      </c>
      <c r="L53" s="167">
        <f t="shared" si="0"/>
        <v>3</v>
      </c>
      <c r="M53" s="167"/>
      <c r="N53" s="167"/>
      <c r="O53" s="167"/>
      <c r="P53" s="167">
        <f t="shared" si="5"/>
        <v>0</v>
      </c>
      <c r="Q53" s="169"/>
      <c r="R53" s="167" t="s">
        <v>402</v>
      </c>
      <c r="S53" s="159"/>
      <c r="T53" s="159"/>
      <c r="U53" s="159"/>
      <c r="V53" s="159"/>
      <c r="W53" s="159"/>
      <c r="X53" s="159"/>
      <c r="Y53" s="159"/>
      <c r="Z53" s="159"/>
      <c r="AA53" s="159"/>
      <c r="AB53" s="159"/>
      <c r="AC53" s="159"/>
      <c r="AD53" s="159"/>
      <c r="AE53" s="159"/>
      <c r="AF53" s="159"/>
      <c r="AG53" s="159"/>
    </row>
    <row r="54" spans="1:33" ht="67.5">
      <c r="A54" s="85">
        <v>52</v>
      </c>
      <c r="B54" s="165" t="s">
        <v>504</v>
      </c>
      <c r="C54" s="170" t="s">
        <v>505</v>
      </c>
      <c r="D54" s="167" t="s">
        <v>398</v>
      </c>
      <c r="E54" s="167" t="s">
        <v>329</v>
      </c>
      <c r="F54" s="168">
        <v>864000</v>
      </c>
      <c r="G54" s="169" t="s">
        <v>381</v>
      </c>
      <c r="H54" s="167">
        <v>1</v>
      </c>
      <c r="I54" s="167">
        <v>12</v>
      </c>
      <c r="J54" s="167">
        <v>1</v>
      </c>
      <c r="K54" s="167">
        <v>2</v>
      </c>
      <c r="L54" s="167">
        <f t="shared" si="0"/>
        <v>3</v>
      </c>
      <c r="M54" s="167">
        <v>1</v>
      </c>
      <c r="N54" s="167">
        <v>0</v>
      </c>
      <c r="O54" s="167"/>
      <c r="P54" s="167">
        <f t="shared" si="5"/>
        <v>1</v>
      </c>
      <c r="Q54" s="169" t="s">
        <v>506</v>
      </c>
      <c r="R54" s="159"/>
      <c r="S54" s="159"/>
      <c r="T54" s="159"/>
      <c r="U54" s="159"/>
      <c r="V54" s="159"/>
      <c r="W54" s="159"/>
      <c r="X54" s="159"/>
      <c r="Y54" s="159"/>
      <c r="Z54" s="159"/>
      <c r="AA54" s="159"/>
      <c r="AB54" s="159"/>
      <c r="AC54" s="159"/>
      <c r="AD54" s="159"/>
      <c r="AE54" s="159"/>
      <c r="AF54" s="159"/>
      <c r="AG54" s="159"/>
    </row>
    <row r="55" spans="1:33" ht="94.5">
      <c r="A55" s="85">
        <v>53</v>
      </c>
      <c r="B55" s="165" t="s">
        <v>507</v>
      </c>
      <c r="C55" s="170" t="s">
        <v>508</v>
      </c>
      <c r="D55" s="167" t="s">
        <v>380</v>
      </c>
      <c r="E55" s="167" t="s">
        <v>329</v>
      </c>
      <c r="F55" s="168">
        <v>921600</v>
      </c>
      <c r="G55" s="169" t="s">
        <v>391</v>
      </c>
      <c r="H55" s="167"/>
      <c r="I55" s="167"/>
      <c r="J55" s="167"/>
      <c r="K55" s="167"/>
      <c r="L55" s="167">
        <f t="shared" si="0"/>
        <v>0</v>
      </c>
      <c r="M55" s="167"/>
      <c r="N55" s="167"/>
      <c r="O55" s="167"/>
      <c r="P55" s="167">
        <f t="shared" si="5"/>
        <v>0</v>
      </c>
      <c r="Q55" s="169"/>
      <c r="R55" s="159"/>
      <c r="S55" s="159"/>
      <c r="T55" s="159"/>
      <c r="U55" s="159"/>
      <c r="V55" s="159"/>
      <c r="W55" s="159"/>
      <c r="X55" s="159"/>
      <c r="Y55" s="159"/>
      <c r="Z55" s="159"/>
      <c r="AA55" s="159"/>
      <c r="AB55" s="159"/>
      <c r="AC55" s="159"/>
      <c r="AD55" s="159"/>
      <c r="AE55" s="159"/>
      <c r="AF55" s="159"/>
      <c r="AG55" s="159"/>
    </row>
    <row r="56" spans="1:33" ht="67.5">
      <c r="A56" s="85">
        <v>54</v>
      </c>
      <c r="B56" s="165" t="s">
        <v>509</v>
      </c>
      <c r="C56" s="170" t="s">
        <v>510</v>
      </c>
      <c r="D56" s="167" t="s">
        <v>511</v>
      </c>
      <c r="E56" s="167" t="s">
        <v>348</v>
      </c>
      <c r="F56" s="168">
        <v>972000</v>
      </c>
      <c r="G56" s="169" t="s">
        <v>381</v>
      </c>
      <c r="H56" s="167">
        <v>1</v>
      </c>
      <c r="I56" s="167">
        <v>16</v>
      </c>
      <c r="J56" s="167">
        <v>1</v>
      </c>
      <c r="K56" s="167">
        <v>2</v>
      </c>
      <c r="L56" s="167">
        <f t="shared" si="0"/>
        <v>3</v>
      </c>
      <c r="M56" s="167"/>
      <c r="N56" s="167"/>
      <c r="O56" s="167"/>
      <c r="P56" s="167">
        <v>2</v>
      </c>
      <c r="Q56" s="169" t="s">
        <v>512</v>
      </c>
      <c r="R56" s="159"/>
      <c r="S56" s="159"/>
      <c r="T56" s="159"/>
      <c r="U56" s="159"/>
      <c r="V56" s="159"/>
      <c r="W56" s="159"/>
      <c r="X56" s="159"/>
      <c r="Y56" s="159"/>
      <c r="Z56" s="159"/>
      <c r="AA56" s="159"/>
      <c r="AB56" s="159"/>
      <c r="AC56" s="159"/>
      <c r="AD56" s="159"/>
      <c r="AE56" s="159"/>
      <c r="AF56" s="159"/>
      <c r="AG56" s="159"/>
    </row>
    <row r="57" spans="1:33" ht="67.5">
      <c r="A57" s="85">
        <v>55</v>
      </c>
      <c r="B57" s="165" t="s">
        <v>513</v>
      </c>
      <c r="C57" s="170" t="s">
        <v>514</v>
      </c>
      <c r="D57" s="167" t="s">
        <v>515</v>
      </c>
      <c r="E57" s="167" t="s">
        <v>348</v>
      </c>
      <c r="F57" s="168">
        <v>1843200</v>
      </c>
      <c r="G57" s="169" t="s">
        <v>381</v>
      </c>
      <c r="H57" s="167">
        <v>1</v>
      </c>
      <c r="I57" s="167">
        <v>16</v>
      </c>
      <c r="J57" s="167">
        <v>1</v>
      </c>
      <c r="K57" s="167">
        <v>2</v>
      </c>
      <c r="L57" s="167">
        <f t="shared" si="0"/>
        <v>3</v>
      </c>
      <c r="M57" s="167"/>
      <c r="N57" s="167"/>
      <c r="O57" s="167"/>
      <c r="P57" s="167">
        <v>1</v>
      </c>
      <c r="Q57" s="169" t="s">
        <v>512</v>
      </c>
      <c r="R57" s="159"/>
      <c r="S57" s="159"/>
      <c r="T57" s="159"/>
      <c r="U57" s="159"/>
      <c r="V57" s="159"/>
      <c r="W57" s="159"/>
      <c r="X57" s="159"/>
      <c r="Y57" s="159"/>
      <c r="Z57" s="159"/>
      <c r="AA57" s="159"/>
      <c r="AB57" s="159"/>
      <c r="AC57" s="159"/>
      <c r="AD57" s="159"/>
      <c r="AE57" s="159"/>
      <c r="AF57" s="159"/>
      <c r="AG57" s="159"/>
    </row>
    <row r="58" spans="1:33" ht="81">
      <c r="A58" s="85">
        <v>56</v>
      </c>
      <c r="B58" s="165" t="s">
        <v>516</v>
      </c>
      <c r="C58" s="170" t="s">
        <v>517</v>
      </c>
      <c r="D58" s="167" t="s">
        <v>401</v>
      </c>
      <c r="E58" s="167" t="s">
        <v>402</v>
      </c>
      <c r="F58" s="168">
        <v>2448000</v>
      </c>
      <c r="G58" s="169" t="s">
        <v>384</v>
      </c>
      <c r="H58" s="167">
        <v>1</v>
      </c>
      <c r="I58" s="167">
        <v>24</v>
      </c>
      <c r="J58" s="171">
        <v>1</v>
      </c>
      <c r="K58" s="171">
        <v>2</v>
      </c>
      <c r="L58" s="167">
        <f t="shared" si="0"/>
        <v>3</v>
      </c>
      <c r="M58" s="167"/>
      <c r="N58" s="167"/>
      <c r="O58" s="167"/>
      <c r="P58" s="167">
        <f t="shared" ref="P58:P62" si="6">SUM(M58:O58)</f>
        <v>0</v>
      </c>
      <c r="Q58" s="169"/>
      <c r="R58" s="167" t="s">
        <v>402</v>
      </c>
      <c r="S58" s="159"/>
      <c r="T58" s="159"/>
      <c r="U58" s="159"/>
      <c r="V58" s="159"/>
      <c r="W58" s="159"/>
      <c r="X58" s="159"/>
      <c r="Y58" s="159"/>
      <c r="Z58" s="159"/>
      <c r="AA58" s="159"/>
      <c r="AB58" s="159"/>
      <c r="AC58" s="159"/>
      <c r="AD58" s="159"/>
      <c r="AE58" s="159"/>
      <c r="AF58" s="159"/>
      <c r="AG58" s="159"/>
    </row>
    <row r="59" spans="1:33" ht="67.5">
      <c r="A59" s="85">
        <v>57</v>
      </c>
      <c r="B59" s="165" t="s">
        <v>518</v>
      </c>
      <c r="C59" s="170" t="s">
        <v>519</v>
      </c>
      <c r="D59" s="167" t="s">
        <v>401</v>
      </c>
      <c r="E59" s="167" t="s">
        <v>402</v>
      </c>
      <c r="F59" s="168">
        <v>691200</v>
      </c>
      <c r="G59" s="169" t="s">
        <v>381</v>
      </c>
      <c r="H59" s="167">
        <v>1</v>
      </c>
      <c r="I59" s="167">
        <v>16</v>
      </c>
      <c r="J59" s="171">
        <v>1</v>
      </c>
      <c r="K59" s="171">
        <v>1</v>
      </c>
      <c r="L59" s="167">
        <f t="shared" si="0"/>
        <v>2</v>
      </c>
      <c r="M59" s="167">
        <v>1</v>
      </c>
      <c r="N59" s="167"/>
      <c r="O59" s="167"/>
      <c r="P59" s="167">
        <f t="shared" si="6"/>
        <v>1</v>
      </c>
      <c r="Q59" s="169"/>
      <c r="R59" s="167" t="s">
        <v>402</v>
      </c>
      <c r="S59" s="159"/>
      <c r="T59" s="159"/>
      <c r="U59" s="159"/>
      <c r="V59" s="159"/>
      <c r="W59" s="159"/>
      <c r="X59" s="159"/>
      <c r="Y59" s="159"/>
      <c r="Z59" s="159"/>
      <c r="AA59" s="159"/>
      <c r="AB59" s="159"/>
      <c r="AC59" s="159"/>
      <c r="AD59" s="159"/>
      <c r="AE59" s="159"/>
      <c r="AF59" s="159"/>
      <c r="AG59" s="159"/>
    </row>
    <row r="60" spans="1:33" ht="67.5">
      <c r="A60" s="85">
        <v>58</v>
      </c>
      <c r="B60" s="165" t="s">
        <v>520</v>
      </c>
      <c r="C60" s="170" t="s">
        <v>521</v>
      </c>
      <c r="D60" s="167" t="s">
        <v>401</v>
      </c>
      <c r="E60" s="167" t="s">
        <v>402</v>
      </c>
      <c r="F60" s="168">
        <v>972000</v>
      </c>
      <c r="G60" s="169" t="s">
        <v>391</v>
      </c>
      <c r="H60" s="167"/>
      <c r="I60" s="167"/>
      <c r="J60" s="171"/>
      <c r="K60" s="171"/>
      <c r="L60" s="167">
        <f t="shared" si="0"/>
        <v>0</v>
      </c>
      <c r="M60" s="167"/>
      <c r="N60" s="167"/>
      <c r="O60" s="167"/>
      <c r="P60" s="167">
        <f t="shared" si="6"/>
        <v>0</v>
      </c>
      <c r="Q60" s="169"/>
      <c r="R60" s="167" t="s">
        <v>402</v>
      </c>
      <c r="S60" s="159"/>
      <c r="T60" s="159"/>
      <c r="U60" s="159"/>
      <c r="V60" s="159"/>
      <c r="W60" s="159"/>
      <c r="X60" s="159"/>
      <c r="Y60" s="159"/>
      <c r="Z60" s="159"/>
      <c r="AA60" s="159"/>
      <c r="AB60" s="159"/>
      <c r="AC60" s="159"/>
      <c r="AD60" s="159"/>
      <c r="AE60" s="159"/>
      <c r="AF60" s="159"/>
      <c r="AG60" s="159"/>
    </row>
    <row r="61" spans="1:33" ht="67.5">
      <c r="A61" s="85">
        <v>59</v>
      </c>
      <c r="B61" s="165" t="s">
        <v>522</v>
      </c>
      <c r="C61" s="170" t="s">
        <v>523</v>
      </c>
      <c r="D61" s="167" t="s">
        <v>401</v>
      </c>
      <c r="E61" s="167" t="s">
        <v>402</v>
      </c>
      <c r="F61" s="168">
        <v>972000</v>
      </c>
      <c r="G61" s="169" t="s">
        <v>391</v>
      </c>
      <c r="H61" s="167"/>
      <c r="I61" s="167"/>
      <c r="J61" s="171"/>
      <c r="K61" s="171"/>
      <c r="L61" s="167">
        <f t="shared" si="0"/>
        <v>0</v>
      </c>
      <c r="M61" s="167"/>
      <c r="N61" s="167"/>
      <c r="O61" s="167"/>
      <c r="P61" s="167">
        <f t="shared" si="6"/>
        <v>0</v>
      </c>
      <c r="Q61" s="169"/>
      <c r="R61" s="167" t="s">
        <v>402</v>
      </c>
      <c r="S61" s="159"/>
      <c r="T61" s="159"/>
      <c r="U61" s="159"/>
      <c r="V61" s="159"/>
      <c r="W61" s="159"/>
      <c r="X61" s="159"/>
      <c r="Y61" s="159"/>
      <c r="Z61" s="159"/>
      <c r="AA61" s="159"/>
      <c r="AB61" s="159"/>
      <c r="AC61" s="159"/>
      <c r="AD61" s="159"/>
      <c r="AE61" s="159"/>
      <c r="AF61" s="159"/>
      <c r="AG61" s="159"/>
    </row>
    <row r="62" spans="1:33" ht="81">
      <c r="A62" s="85">
        <v>60</v>
      </c>
      <c r="B62" s="165" t="s">
        <v>524</v>
      </c>
      <c r="C62" s="170" t="s">
        <v>525</v>
      </c>
      <c r="D62" s="167" t="s">
        <v>398</v>
      </c>
      <c r="E62" s="167" t="s">
        <v>329</v>
      </c>
      <c r="F62" s="168">
        <v>1440000</v>
      </c>
      <c r="G62" s="169" t="s">
        <v>391</v>
      </c>
      <c r="H62" s="167"/>
      <c r="I62" s="167"/>
      <c r="J62" s="167"/>
      <c r="K62" s="167"/>
      <c r="L62" s="167">
        <f t="shared" si="0"/>
        <v>0</v>
      </c>
      <c r="M62" s="167"/>
      <c r="N62" s="167"/>
      <c r="O62" s="167"/>
      <c r="P62" s="167">
        <f t="shared" si="6"/>
        <v>0</v>
      </c>
      <c r="Q62" s="169"/>
      <c r="R62" s="159"/>
      <c r="S62" s="159"/>
      <c r="T62" s="159"/>
      <c r="U62" s="159"/>
      <c r="V62" s="159"/>
      <c r="W62" s="159"/>
      <c r="X62" s="159"/>
      <c r="Y62" s="159"/>
      <c r="Z62" s="159"/>
      <c r="AA62" s="159"/>
      <c r="AB62" s="159"/>
      <c r="AC62" s="159"/>
      <c r="AD62" s="159"/>
      <c r="AE62" s="159"/>
      <c r="AF62" s="159"/>
      <c r="AG62" s="159"/>
    </row>
    <row r="63" spans="1:33" ht="54">
      <c r="A63" s="174">
        <v>61</v>
      </c>
      <c r="B63" s="175" t="s">
        <v>349</v>
      </c>
      <c r="C63" s="169" t="s">
        <v>526</v>
      </c>
      <c r="D63" s="167" t="s">
        <v>390</v>
      </c>
      <c r="E63" s="167" t="s">
        <v>348</v>
      </c>
      <c r="F63" s="167"/>
      <c r="G63" s="169" t="s">
        <v>384</v>
      </c>
      <c r="H63" s="167">
        <v>1</v>
      </c>
      <c r="I63" s="167">
        <v>24</v>
      </c>
      <c r="J63" s="171">
        <v>1</v>
      </c>
      <c r="K63" s="171">
        <v>2</v>
      </c>
      <c r="L63" s="167">
        <f t="shared" si="0"/>
        <v>3</v>
      </c>
      <c r="M63" s="167"/>
      <c r="N63" s="167"/>
      <c r="O63" s="167"/>
      <c r="P63" s="167"/>
      <c r="Q63" s="169" t="s">
        <v>527</v>
      </c>
      <c r="R63" s="159"/>
      <c r="S63" s="159"/>
      <c r="T63" s="159"/>
      <c r="U63" s="159"/>
      <c r="V63" s="159"/>
      <c r="W63" s="159"/>
      <c r="X63" s="159"/>
      <c r="Y63" s="159"/>
      <c r="Z63" s="159"/>
      <c r="AA63" s="159"/>
      <c r="AB63" s="159"/>
      <c r="AC63" s="159"/>
      <c r="AD63" s="159"/>
      <c r="AE63" s="159"/>
      <c r="AF63" s="159"/>
      <c r="AG63" s="159"/>
    </row>
    <row r="64" spans="1:33" ht="27">
      <c r="A64" s="174">
        <v>62</v>
      </c>
      <c r="B64" s="176" t="s">
        <v>528</v>
      </c>
      <c r="C64" s="169" t="s">
        <v>301</v>
      </c>
      <c r="D64" s="167" t="s">
        <v>401</v>
      </c>
      <c r="E64" s="167" t="s">
        <v>402</v>
      </c>
      <c r="F64" s="167"/>
      <c r="G64" s="169" t="s">
        <v>381</v>
      </c>
      <c r="H64" s="167">
        <v>1</v>
      </c>
      <c r="I64" s="167">
        <v>16</v>
      </c>
      <c r="J64" s="171">
        <v>1</v>
      </c>
      <c r="K64" s="171">
        <v>1</v>
      </c>
      <c r="L64" s="167">
        <f t="shared" si="0"/>
        <v>2</v>
      </c>
      <c r="M64" s="167">
        <v>1</v>
      </c>
      <c r="N64" s="167">
        <v>1</v>
      </c>
      <c r="O64" s="167"/>
      <c r="P64" s="167">
        <f>SUM(M64:O64)</f>
        <v>2</v>
      </c>
      <c r="Q64" s="169" t="s">
        <v>529</v>
      </c>
      <c r="R64" s="167" t="s">
        <v>402</v>
      </c>
      <c r="S64" s="159"/>
      <c r="T64" s="159"/>
      <c r="U64" s="159"/>
      <c r="V64" s="159"/>
      <c r="W64" s="159"/>
      <c r="X64" s="159"/>
      <c r="Y64" s="159"/>
      <c r="Z64" s="159"/>
      <c r="AA64" s="159"/>
      <c r="AB64" s="159"/>
      <c r="AC64" s="159"/>
      <c r="AD64" s="159"/>
      <c r="AE64" s="159"/>
      <c r="AF64" s="159"/>
      <c r="AG64" s="159"/>
    </row>
    <row r="65" spans="1:33" ht="13.9">
      <c r="A65" s="177"/>
      <c r="B65" s="178"/>
      <c r="C65" s="179"/>
      <c r="D65" s="159"/>
      <c r="E65" s="159"/>
      <c r="F65" s="159"/>
      <c r="G65" s="179"/>
      <c r="H65" s="159"/>
      <c r="I65" s="159"/>
      <c r="J65" s="180">
        <f t="shared" ref="J65:P65" si="7">SUM(J2:J64)</f>
        <v>51</v>
      </c>
      <c r="K65" s="180">
        <f t="shared" si="7"/>
        <v>101</v>
      </c>
      <c r="L65" s="181">
        <f t="shared" si="7"/>
        <v>152</v>
      </c>
      <c r="M65" s="181">
        <f t="shared" si="7"/>
        <v>29</v>
      </c>
      <c r="N65" s="181">
        <f t="shared" si="7"/>
        <v>21</v>
      </c>
      <c r="O65" s="181">
        <f t="shared" si="7"/>
        <v>23</v>
      </c>
      <c r="P65" s="181">
        <f t="shared" si="7"/>
        <v>73</v>
      </c>
      <c r="Q65" s="179"/>
      <c r="R65" s="159"/>
      <c r="S65" s="159"/>
      <c r="T65" s="159"/>
      <c r="U65" s="159"/>
      <c r="V65" s="159"/>
      <c r="W65" s="159"/>
      <c r="X65" s="159"/>
      <c r="Y65" s="159"/>
      <c r="Z65" s="159"/>
      <c r="AA65" s="159"/>
      <c r="AB65" s="159"/>
      <c r="AC65" s="159"/>
      <c r="AD65" s="159"/>
      <c r="AE65" s="159"/>
      <c r="AF65" s="159"/>
      <c r="AG65" s="159"/>
    </row>
    <row r="66" spans="1:33" ht="13.5">
      <c r="A66" s="177"/>
      <c r="B66" s="178"/>
      <c r="C66" s="179"/>
      <c r="D66" s="159"/>
      <c r="E66" s="159"/>
      <c r="F66" s="159"/>
      <c r="G66" s="179"/>
      <c r="H66" s="159"/>
      <c r="I66" s="159"/>
      <c r="J66" s="182"/>
      <c r="K66" s="182"/>
      <c r="L66" s="159"/>
      <c r="M66" s="159"/>
      <c r="N66" s="159"/>
      <c r="O66" s="159"/>
      <c r="P66" s="159"/>
      <c r="Q66" s="179"/>
      <c r="R66" s="159"/>
      <c r="S66" s="159"/>
      <c r="T66" s="159"/>
      <c r="U66" s="159"/>
      <c r="V66" s="159"/>
      <c r="W66" s="159"/>
      <c r="X66" s="159"/>
      <c r="Y66" s="159"/>
      <c r="Z66" s="159"/>
      <c r="AA66" s="159"/>
      <c r="AB66" s="159"/>
      <c r="AC66" s="159"/>
      <c r="AD66" s="159"/>
      <c r="AE66" s="159"/>
      <c r="AF66" s="159"/>
      <c r="AG66" s="159"/>
    </row>
    <row r="67" spans="1:33" ht="13.5">
      <c r="A67" s="177"/>
      <c r="B67" s="178"/>
      <c r="C67" s="179"/>
      <c r="D67" s="159"/>
      <c r="E67" s="159"/>
      <c r="F67" s="159"/>
      <c r="G67" s="179"/>
      <c r="H67" s="159"/>
      <c r="I67" s="159"/>
      <c r="J67" s="182"/>
      <c r="K67" s="182"/>
      <c r="L67" s="159"/>
      <c r="M67" s="159"/>
      <c r="N67" s="159"/>
      <c r="O67" s="159"/>
      <c r="P67" s="159"/>
      <c r="Q67" s="179"/>
      <c r="R67" s="159"/>
      <c r="S67" s="159"/>
      <c r="T67" s="159"/>
      <c r="U67" s="159"/>
      <c r="V67" s="159"/>
      <c r="W67" s="159"/>
      <c r="X67" s="159"/>
      <c r="Y67" s="159"/>
      <c r="Z67" s="159"/>
      <c r="AA67" s="159"/>
      <c r="AB67" s="159"/>
      <c r="AC67" s="159"/>
      <c r="AD67" s="159"/>
      <c r="AE67" s="159"/>
      <c r="AF67" s="159"/>
      <c r="AG67" s="159"/>
    </row>
    <row r="68" spans="1:33" ht="13.5">
      <c r="A68" s="177"/>
      <c r="B68" s="178"/>
      <c r="C68" s="179"/>
      <c r="D68" s="159"/>
      <c r="E68" s="159"/>
      <c r="F68" s="159"/>
      <c r="G68" s="179"/>
      <c r="H68" s="159"/>
      <c r="I68" s="159"/>
      <c r="J68" s="182"/>
      <c r="K68" s="182"/>
      <c r="L68" s="159"/>
      <c r="M68" s="159"/>
      <c r="N68" s="159"/>
      <c r="O68" s="159"/>
      <c r="P68" s="159"/>
      <c r="Q68" s="179"/>
      <c r="R68" s="159"/>
      <c r="S68" s="171">
        <v>26</v>
      </c>
      <c r="T68" s="171">
        <v>24</v>
      </c>
      <c r="U68" s="159"/>
      <c r="V68" s="159"/>
      <c r="W68" s="159"/>
      <c r="X68" s="159"/>
      <c r="Y68" s="159"/>
      <c r="Z68" s="159"/>
      <c r="AA68" s="159"/>
      <c r="AB68" s="159"/>
      <c r="AC68" s="159"/>
      <c r="AD68" s="159"/>
      <c r="AE68" s="159"/>
      <c r="AF68" s="159"/>
      <c r="AG68" s="159"/>
    </row>
    <row r="69" spans="1:33" ht="13.5">
      <c r="A69" s="177"/>
      <c r="B69" s="178"/>
      <c r="C69" s="179"/>
      <c r="D69" s="159"/>
      <c r="E69" s="159"/>
      <c r="F69" s="159"/>
      <c r="G69" s="179"/>
      <c r="H69" s="159"/>
      <c r="I69" s="159"/>
      <c r="J69" s="182"/>
      <c r="K69" s="182"/>
      <c r="L69" s="159"/>
      <c r="M69" s="159"/>
      <c r="N69" s="159"/>
      <c r="O69" s="159"/>
      <c r="P69" s="159"/>
      <c r="Q69" s="179"/>
      <c r="R69" s="159"/>
      <c r="S69" s="171">
        <v>6</v>
      </c>
      <c r="T69" s="171">
        <v>16</v>
      </c>
      <c r="U69" s="159"/>
      <c r="V69" s="159"/>
      <c r="W69" s="159"/>
      <c r="X69" s="159"/>
      <c r="Y69" s="159"/>
      <c r="Z69" s="159"/>
      <c r="AA69" s="159"/>
      <c r="AB69" s="159"/>
      <c r="AC69" s="159"/>
      <c r="AD69" s="159"/>
      <c r="AE69" s="159"/>
      <c r="AF69" s="159"/>
      <c r="AG69" s="159"/>
    </row>
    <row r="70" spans="1:33" ht="13.5">
      <c r="A70" s="177"/>
      <c r="B70" s="178"/>
      <c r="C70" s="179"/>
      <c r="D70" s="159"/>
      <c r="E70" s="159"/>
      <c r="F70" s="159"/>
      <c r="G70" s="179"/>
      <c r="H70" s="159"/>
      <c r="I70" s="159"/>
      <c r="J70" s="182"/>
      <c r="K70" s="182"/>
      <c r="L70" s="159"/>
      <c r="M70" s="159"/>
      <c r="N70" s="159"/>
      <c r="O70" s="159"/>
      <c r="P70" s="159"/>
      <c r="Q70" s="179"/>
      <c r="R70" s="159"/>
      <c r="S70" s="171">
        <v>8</v>
      </c>
      <c r="T70" s="171">
        <v>12</v>
      </c>
      <c r="U70" s="159"/>
      <c r="V70" s="159"/>
      <c r="W70" s="159"/>
      <c r="X70" s="159"/>
      <c r="Y70" s="159"/>
      <c r="Z70" s="159"/>
      <c r="AA70" s="159"/>
      <c r="AB70" s="159"/>
      <c r="AC70" s="159"/>
      <c r="AD70" s="159"/>
      <c r="AE70" s="159"/>
      <c r="AF70" s="159"/>
      <c r="AG70" s="159"/>
    </row>
    <row r="71" spans="1:33" ht="13.5">
      <c r="A71" s="177"/>
      <c r="B71" s="178"/>
      <c r="C71" s="179"/>
      <c r="D71" s="159"/>
      <c r="E71" s="159"/>
      <c r="F71" s="159"/>
      <c r="G71" s="179"/>
      <c r="H71" s="159"/>
      <c r="I71" s="159"/>
      <c r="J71" s="182"/>
      <c r="K71" s="182"/>
      <c r="L71" s="159"/>
      <c r="M71" s="159"/>
      <c r="N71" s="159"/>
      <c r="O71" s="159"/>
      <c r="P71" s="159"/>
      <c r="Q71" s="179"/>
      <c r="R71" s="159"/>
      <c r="S71" s="159"/>
      <c r="T71" s="159"/>
      <c r="U71" s="159"/>
      <c r="V71" s="159"/>
      <c r="W71" s="159"/>
      <c r="X71" s="159"/>
      <c r="Y71" s="159"/>
      <c r="Z71" s="159"/>
      <c r="AA71" s="159"/>
      <c r="AB71" s="159"/>
      <c r="AC71" s="159"/>
      <c r="AD71" s="159"/>
      <c r="AE71" s="159"/>
      <c r="AF71" s="159"/>
      <c r="AG71" s="159"/>
    </row>
    <row r="72" spans="1:33" ht="13.5">
      <c r="A72" s="177"/>
      <c r="B72" s="178"/>
      <c r="C72" s="179"/>
      <c r="D72" s="159"/>
      <c r="E72" s="159"/>
      <c r="F72" s="159"/>
      <c r="G72" s="179"/>
      <c r="H72" s="159"/>
      <c r="I72" s="159"/>
      <c r="J72" s="182"/>
      <c r="K72" s="182"/>
      <c r="L72" s="159"/>
      <c r="M72" s="159"/>
      <c r="N72" s="159"/>
      <c r="O72" s="159"/>
      <c r="P72" s="159"/>
      <c r="Q72" s="179"/>
      <c r="R72" s="159"/>
      <c r="S72" s="159"/>
      <c r="T72" s="159"/>
      <c r="U72" s="159"/>
      <c r="V72" s="159"/>
      <c r="W72" s="159"/>
      <c r="X72" s="159"/>
      <c r="Y72" s="159"/>
      <c r="Z72" s="159"/>
      <c r="AA72" s="159"/>
      <c r="AB72" s="159"/>
      <c r="AC72" s="159"/>
      <c r="AD72" s="159"/>
      <c r="AE72" s="159"/>
      <c r="AF72" s="159"/>
      <c r="AG72" s="159"/>
    </row>
    <row r="73" spans="1:33" ht="13.5">
      <c r="A73" s="177"/>
      <c r="B73" s="178"/>
      <c r="C73" s="179"/>
      <c r="D73" s="159"/>
      <c r="E73" s="159"/>
      <c r="F73" s="159"/>
      <c r="G73" s="179"/>
      <c r="H73" s="159"/>
      <c r="I73" s="159"/>
      <c r="J73" s="182"/>
      <c r="K73" s="182"/>
      <c r="L73" s="159"/>
      <c r="M73" s="159"/>
      <c r="N73" s="159"/>
      <c r="O73" s="159"/>
      <c r="P73" s="159"/>
      <c r="Q73" s="179"/>
      <c r="R73" s="159"/>
      <c r="S73" s="159"/>
      <c r="T73" s="159"/>
      <c r="U73" s="159"/>
      <c r="V73" s="159"/>
      <c r="W73" s="159"/>
      <c r="X73" s="159"/>
      <c r="Y73" s="159"/>
      <c r="Z73" s="159"/>
      <c r="AA73" s="159"/>
      <c r="AB73" s="159"/>
      <c r="AC73" s="159"/>
      <c r="AD73" s="159"/>
      <c r="AE73" s="159"/>
      <c r="AF73" s="159"/>
      <c r="AG73" s="159"/>
    </row>
    <row r="74" spans="1:33" ht="13.5">
      <c r="A74" s="177"/>
      <c r="B74" s="178"/>
      <c r="C74" s="179"/>
      <c r="D74" s="159"/>
      <c r="E74" s="159"/>
      <c r="F74" s="159"/>
      <c r="G74" s="179"/>
      <c r="H74" s="159"/>
      <c r="I74" s="159"/>
      <c r="J74" s="182"/>
      <c r="K74" s="182"/>
      <c r="L74" s="159"/>
      <c r="M74" s="159"/>
      <c r="N74" s="159"/>
      <c r="O74" s="159"/>
      <c r="P74" s="159"/>
      <c r="Q74" s="179"/>
      <c r="R74" s="159"/>
      <c r="S74" s="159"/>
      <c r="T74" s="159"/>
      <c r="U74" s="159"/>
      <c r="V74" s="159"/>
      <c r="W74" s="159"/>
      <c r="X74" s="159"/>
      <c r="Y74" s="159"/>
      <c r="Z74" s="159"/>
      <c r="AA74" s="159"/>
      <c r="AB74" s="159"/>
      <c r="AC74" s="159"/>
      <c r="AD74" s="159"/>
      <c r="AE74" s="159"/>
      <c r="AF74" s="159"/>
      <c r="AG74" s="159"/>
    </row>
    <row r="75" spans="1:33" ht="13.5">
      <c r="A75" s="177"/>
      <c r="B75" s="178"/>
      <c r="C75" s="179"/>
      <c r="D75" s="159"/>
      <c r="E75" s="159"/>
      <c r="F75" s="159"/>
      <c r="G75" s="179"/>
      <c r="H75" s="159"/>
      <c r="I75" s="159"/>
      <c r="J75" s="182"/>
      <c r="K75" s="182"/>
      <c r="L75" s="159"/>
      <c r="M75" s="159"/>
      <c r="N75" s="159"/>
      <c r="O75" s="159"/>
      <c r="P75" s="159"/>
      <c r="Q75" s="179"/>
      <c r="R75" s="159"/>
      <c r="S75" s="159"/>
      <c r="T75" s="159"/>
      <c r="U75" s="159"/>
      <c r="V75" s="159"/>
      <c r="W75" s="159"/>
      <c r="X75" s="159"/>
      <c r="Y75" s="159"/>
      <c r="Z75" s="159"/>
      <c r="AA75" s="159"/>
      <c r="AB75" s="159"/>
      <c r="AC75" s="159"/>
      <c r="AD75" s="159"/>
      <c r="AE75" s="159"/>
      <c r="AF75" s="159"/>
      <c r="AG75" s="159"/>
    </row>
    <row r="76" spans="1:33" ht="13.5">
      <c r="A76" s="177"/>
      <c r="B76" s="178"/>
      <c r="C76" s="179"/>
      <c r="D76" s="159"/>
      <c r="E76" s="159"/>
      <c r="F76" s="159"/>
      <c r="G76" s="179"/>
      <c r="H76" s="159"/>
      <c r="I76" s="159"/>
      <c r="J76" s="182"/>
      <c r="K76" s="182"/>
      <c r="L76" s="159"/>
      <c r="M76" s="159"/>
      <c r="N76" s="159"/>
      <c r="O76" s="159"/>
      <c r="P76" s="159"/>
      <c r="Q76" s="179"/>
      <c r="R76" s="159"/>
      <c r="S76" s="159"/>
      <c r="T76" s="159"/>
      <c r="U76" s="159"/>
      <c r="V76" s="159"/>
      <c r="W76" s="159"/>
      <c r="X76" s="159"/>
      <c r="Y76" s="159"/>
      <c r="Z76" s="159"/>
      <c r="AA76" s="159"/>
      <c r="AB76" s="159"/>
      <c r="AC76" s="159"/>
      <c r="AD76" s="159"/>
      <c r="AE76" s="159"/>
      <c r="AF76" s="159"/>
      <c r="AG76" s="159"/>
    </row>
    <row r="77" spans="1:33" ht="13.5">
      <c r="A77" s="177"/>
      <c r="B77" s="178"/>
      <c r="C77" s="179"/>
      <c r="D77" s="159"/>
      <c r="E77" s="159"/>
      <c r="F77" s="159"/>
      <c r="G77" s="179"/>
      <c r="H77" s="159"/>
      <c r="I77" s="159"/>
      <c r="J77" s="182"/>
      <c r="K77" s="182"/>
      <c r="L77" s="159"/>
      <c r="M77" s="159"/>
      <c r="N77" s="159"/>
      <c r="O77" s="159"/>
      <c r="P77" s="159"/>
      <c r="Q77" s="179"/>
      <c r="R77" s="159"/>
      <c r="S77" s="159"/>
      <c r="T77" s="159"/>
      <c r="U77" s="159"/>
      <c r="V77" s="159"/>
      <c r="W77" s="159"/>
      <c r="X77" s="159"/>
      <c r="Y77" s="159"/>
      <c r="Z77" s="159"/>
      <c r="AA77" s="159"/>
      <c r="AB77" s="159"/>
      <c r="AC77" s="159"/>
      <c r="AD77" s="159"/>
      <c r="AE77" s="159"/>
      <c r="AF77" s="159"/>
      <c r="AG77" s="159"/>
    </row>
    <row r="78" spans="1:33" ht="54">
      <c r="A78" s="177"/>
      <c r="B78" s="178"/>
      <c r="C78" s="179"/>
      <c r="D78" s="159"/>
      <c r="E78" s="159"/>
      <c r="F78" s="159"/>
      <c r="G78" s="179"/>
      <c r="H78" s="159"/>
      <c r="I78" s="159"/>
      <c r="J78" s="182"/>
      <c r="K78" s="183" t="s">
        <v>530</v>
      </c>
      <c r="L78" s="184" t="s">
        <v>531</v>
      </c>
      <c r="M78" s="184" t="s">
        <v>532</v>
      </c>
      <c r="N78" s="184" t="s">
        <v>533</v>
      </c>
      <c r="O78" s="184" t="s">
        <v>534</v>
      </c>
      <c r="P78" s="184" t="s">
        <v>535</v>
      </c>
      <c r="Q78" s="184" t="s">
        <v>536</v>
      </c>
      <c r="R78" s="184" t="s">
        <v>537</v>
      </c>
      <c r="S78" s="184" t="s">
        <v>538</v>
      </c>
      <c r="T78" s="184" t="s">
        <v>539</v>
      </c>
      <c r="U78" s="184" t="s">
        <v>540</v>
      </c>
      <c r="V78" s="184" t="s">
        <v>541</v>
      </c>
      <c r="W78" s="184" t="s">
        <v>542</v>
      </c>
      <c r="X78" s="159"/>
      <c r="Y78" s="159"/>
      <c r="Z78" s="159"/>
      <c r="AA78" s="159"/>
      <c r="AB78" s="159"/>
      <c r="AC78" s="159"/>
      <c r="AD78" s="159"/>
      <c r="AE78" s="159"/>
      <c r="AF78" s="159"/>
      <c r="AG78" s="159"/>
    </row>
    <row r="79" spans="1:33" ht="13.5">
      <c r="A79" s="177"/>
      <c r="B79" s="178"/>
      <c r="C79" s="179"/>
      <c r="D79" s="159"/>
      <c r="E79" s="159"/>
      <c r="F79" s="159"/>
      <c r="G79" s="179"/>
      <c r="H79" s="159"/>
      <c r="I79" s="159"/>
      <c r="J79" s="182"/>
      <c r="K79" s="182"/>
      <c r="L79" s="159"/>
      <c r="M79" s="159"/>
      <c r="N79" s="159"/>
      <c r="O79" s="159"/>
      <c r="P79" s="159"/>
      <c r="Q79" s="179"/>
      <c r="R79" s="159"/>
      <c r="S79" s="159"/>
      <c r="T79" s="159"/>
      <c r="U79" s="159"/>
      <c r="V79" s="159"/>
      <c r="W79" s="159"/>
      <c r="X79" s="159"/>
      <c r="Y79" s="159"/>
      <c r="Z79" s="159"/>
      <c r="AA79" s="159"/>
      <c r="AB79" s="159"/>
      <c r="AC79" s="159"/>
      <c r="AD79" s="159"/>
      <c r="AE79" s="159"/>
      <c r="AF79" s="159"/>
      <c r="AG79" s="159"/>
    </row>
    <row r="80" spans="1:33" ht="13.5">
      <c r="A80" s="177"/>
      <c r="B80" s="178"/>
      <c r="C80" s="179"/>
      <c r="D80" s="159"/>
      <c r="E80" s="159"/>
      <c r="F80" s="159"/>
      <c r="G80" s="179"/>
      <c r="H80" s="159"/>
      <c r="I80" s="159"/>
      <c r="J80" s="182"/>
      <c r="K80" s="182"/>
      <c r="L80" s="159"/>
      <c r="M80" s="159"/>
      <c r="N80" s="159"/>
      <c r="O80" s="159"/>
      <c r="P80" s="159"/>
      <c r="Q80" s="179"/>
      <c r="R80" s="159"/>
      <c r="S80" s="159"/>
      <c r="T80" s="159"/>
      <c r="U80" s="159"/>
      <c r="V80" s="159"/>
      <c r="W80" s="159"/>
      <c r="X80" s="159"/>
      <c r="Y80" s="159"/>
      <c r="Z80" s="159"/>
      <c r="AA80" s="159"/>
      <c r="AB80" s="159"/>
      <c r="AC80" s="159"/>
      <c r="AD80" s="159"/>
      <c r="AE80" s="159"/>
      <c r="AF80" s="159"/>
      <c r="AG80" s="159"/>
    </row>
    <row r="81" spans="1:33" ht="13.5">
      <c r="A81" s="177"/>
      <c r="B81" s="178"/>
      <c r="C81" s="179"/>
      <c r="D81" s="159"/>
      <c r="E81" s="159"/>
      <c r="F81" s="159"/>
      <c r="G81" s="179"/>
      <c r="H81" s="159"/>
      <c r="I81" s="159"/>
      <c r="J81" s="182"/>
      <c r="K81" s="182"/>
      <c r="L81" s="159"/>
      <c r="M81" s="159"/>
      <c r="N81" s="159"/>
      <c r="O81" s="159"/>
      <c r="P81" s="159"/>
      <c r="Q81" s="179"/>
      <c r="R81" s="159"/>
      <c r="S81" s="159"/>
      <c r="T81" s="159"/>
      <c r="U81" s="159"/>
      <c r="V81" s="159"/>
      <c r="W81" s="159"/>
      <c r="X81" s="159"/>
      <c r="Y81" s="159"/>
      <c r="Z81" s="159"/>
      <c r="AA81" s="159"/>
      <c r="AB81" s="159"/>
      <c r="AC81" s="159"/>
      <c r="AD81" s="159"/>
      <c r="AE81" s="159"/>
      <c r="AF81" s="159"/>
      <c r="AG81" s="159"/>
    </row>
    <row r="82" spans="1:33" ht="13.5">
      <c r="A82" s="177"/>
      <c r="B82" s="178"/>
      <c r="C82" s="179"/>
      <c r="D82" s="159"/>
      <c r="E82" s="159"/>
      <c r="F82" s="159"/>
      <c r="G82" s="179"/>
      <c r="H82" s="159"/>
      <c r="I82" s="159"/>
      <c r="J82" s="182"/>
      <c r="K82" s="182"/>
      <c r="L82" s="159"/>
      <c r="M82" s="159"/>
      <c r="N82" s="159"/>
      <c r="O82" s="159"/>
      <c r="P82" s="159"/>
      <c r="Q82" s="179"/>
      <c r="R82" s="159"/>
      <c r="S82" s="159"/>
      <c r="T82" s="159"/>
      <c r="U82" s="159"/>
      <c r="V82" s="159"/>
      <c r="W82" s="159"/>
      <c r="X82" s="159"/>
      <c r="Y82" s="159"/>
      <c r="Z82" s="159"/>
      <c r="AA82" s="159"/>
      <c r="AB82" s="159"/>
      <c r="AC82" s="159"/>
      <c r="AD82" s="159"/>
      <c r="AE82" s="159"/>
      <c r="AF82" s="159"/>
      <c r="AG82" s="159"/>
    </row>
    <row r="83" spans="1:33" ht="13.5">
      <c r="A83" s="177"/>
      <c r="B83" s="178"/>
      <c r="C83" s="179"/>
      <c r="D83" s="159"/>
      <c r="E83" s="159"/>
      <c r="F83" s="159"/>
      <c r="G83" s="179"/>
      <c r="H83" s="159"/>
      <c r="I83" s="159"/>
      <c r="J83" s="182"/>
      <c r="K83" s="182"/>
      <c r="L83" s="159"/>
      <c r="M83" s="159"/>
      <c r="N83" s="159"/>
      <c r="O83" s="159"/>
      <c r="P83" s="159"/>
      <c r="Q83" s="179"/>
      <c r="R83" s="159"/>
      <c r="S83" s="159"/>
      <c r="T83" s="159"/>
      <c r="U83" s="159"/>
      <c r="V83" s="159"/>
      <c r="W83" s="159"/>
      <c r="X83" s="159"/>
      <c r="Y83" s="159"/>
      <c r="Z83" s="159"/>
      <c r="AA83" s="159"/>
      <c r="AB83" s="159"/>
      <c r="AC83" s="159"/>
      <c r="AD83" s="159"/>
      <c r="AE83" s="159"/>
      <c r="AF83" s="159"/>
      <c r="AG83" s="159"/>
    </row>
    <row r="84" spans="1:33" ht="13.5">
      <c r="A84" s="177"/>
      <c r="B84" s="178"/>
      <c r="C84" s="179"/>
      <c r="D84" s="159"/>
      <c r="E84" s="159"/>
      <c r="F84" s="159"/>
      <c r="G84" s="179"/>
      <c r="H84" s="159"/>
      <c r="I84" s="159"/>
      <c r="J84" s="182"/>
      <c r="K84" s="182"/>
      <c r="L84" s="159"/>
      <c r="M84" s="159"/>
      <c r="N84" s="159"/>
      <c r="O84" s="159"/>
      <c r="P84" s="159"/>
      <c r="Q84" s="179"/>
      <c r="R84" s="159"/>
      <c r="S84" s="159"/>
      <c r="T84" s="159"/>
      <c r="U84" s="159"/>
      <c r="V84" s="159"/>
      <c r="W84" s="159"/>
      <c r="X84" s="159"/>
      <c r="Y84" s="159"/>
      <c r="Z84" s="159"/>
      <c r="AA84" s="159"/>
      <c r="AB84" s="159"/>
      <c r="AC84" s="159"/>
      <c r="AD84" s="159"/>
      <c r="AE84" s="159"/>
      <c r="AF84" s="159"/>
      <c r="AG84" s="159"/>
    </row>
    <row r="85" spans="1:33" ht="13.5">
      <c r="A85" s="177"/>
      <c r="B85" s="178"/>
      <c r="C85" s="179"/>
      <c r="D85" s="159"/>
      <c r="E85" s="159"/>
      <c r="F85" s="159"/>
      <c r="G85" s="179"/>
      <c r="H85" s="159"/>
      <c r="I85" s="159"/>
      <c r="J85" s="182"/>
      <c r="K85" s="182"/>
      <c r="L85" s="159"/>
      <c r="M85" s="159"/>
      <c r="N85" s="159"/>
      <c r="O85" s="159"/>
      <c r="P85" s="159"/>
      <c r="Q85" s="179"/>
      <c r="R85" s="159"/>
      <c r="S85" s="159"/>
      <c r="T85" s="159"/>
      <c r="U85" s="159"/>
      <c r="V85" s="159"/>
      <c r="W85" s="159"/>
      <c r="X85" s="159"/>
      <c r="Y85" s="159"/>
      <c r="Z85" s="159"/>
      <c r="AA85" s="159"/>
      <c r="AB85" s="159"/>
      <c r="AC85" s="159"/>
      <c r="AD85" s="159"/>
      <c r="AE85" s="159"/>
      <c r="AF85" s="159"/>
      <c r="AG85" s="159"/>
    </row>
    <row r="86" spans="1:33" ht="13.5">
      <c r="A86" s="177"/>
      <c r="B86" s="178"/>
      <c r="C86" s="179"/>
      <c r="D86" s="159"/>
      <c r="E86" s="159"/>
      <c r="F86" s="159"/>
      <c r="G86" s="179"/>
      <c r="H86" s="159"/>
      <c r="I86" s="159"/>
      <c r="J86" s="182"/>
      <c r="K86" s="182"/>
      <c r="L86" s="159"/>
      <c r="M86" s="159"/>
      <c r="N86" s="159"/>
      <c r="O86" s="159"/>
      <c r="P86" s="159"/>
      <c r="Q86" s="179"/>
      <c r="R86" s="159"/>
      <c r="S86" s="159"/>
      <c r="T86" s="159"/>
      <c r="U86" s="159"/>
      <c r="V86" s="159"/>
      <c r="W86" s="159"/>
      <c r="X86" s="159"/>
      <c r="Y86" s="159"/>
      <c r="Z86" s="159"/>
      <c r="AA86" s="159"/>
      <c r="AB86" s="159"/>
      <c r="AC86" s="159"/>
      <c r="AD86" s="159"/>
      <c r="AE86" s="159"/>
      <c r="AF86" s="159"/>
      <c r="AG86" s="159"/>
    </row>
    <row r="87" spans="1:33" ht="13.5">
      <c r="A87" s="177"/>
      <c r="B87" s="178"/>
      <c r="C87" s="179"/>
      <c r="D87" s="159"/>
      <c r="E87" s="159"/>
      <c r="F87" s="159"/>
      <c r="G87" s="179"/>
      <c r="H87" s="159"/>
      <c r="I87" s="159"/>
      <c r="J87" s="182"/>
      <c r="K87" s="182"/>
      <c r="L87" s="159"/>
      <c r="M87" s="159"/>
      <c r="N87" s="159"/>
      <c r="O87" s="159"/>
      <c r="P87" s="159"/>
      <c r="Q87" s="179"/>
      <c r="R87" s="159"/>
      <c r="S87" s="159"/>
      <c r="T87" s="159"/>
      <c r="U87" s="159"/>
      <c r="V87" s="159"/>
      <c r="W87" s="159"/>
      <c r="X87" s="159"/>
      <c r="Y87" s="159"/>
      <c r="Z87" s="159"/>
      <c r="AA87" s="159"/>
      <c r="AB87" s="159"/>
      <c r="AC87" s="159"/>
      <c r="AD87" s="159"/>
      <c r="AE87" s="159"/>
      <c r="AF87" s="159"/>
      <c r="AG87" s="159"/>
    </row>
    <row r="88" spans="1:33" ht="13.5">
      <c r="A88" s="177"/>
      <c r="B88" s="178"/>
      <c r="C88" s="179"/>
      <c r="D88" s="159"/>
      <c r="E88" s="159"/>
      <c r="F88" s="159"/>
      <c r="G88" s="179"/>
      <c r="H88" s="159"/>
      <c r="I88" s="159"/>
      <c r="J88" s="182"/>
      <c r="K88" s="182"/>
      <c r="L88" s="159"/>
      <c r="M88" s="159"/>
      <c r="N88" s="159"/>
      <c r="O88" s="159"/>
      <c r="P88" s="159"/>
      <c r="Q88" s="179"/>
      <c r="R88" s="159"/>
      <c r="S88" s="159"/>
      <c r="T88" s="159"/>
      <c r="U88" s="159"/>
      <c r="V88" s="159"/>
      <c r="W88" s="159"/>
      <c r="X88" s="159"/>
      <c r="Y88" s="159"/>
      <c r="Z88" s="159"/>
      <c r="AA88" s="159"/>
      <c r="AB88" s="159"/>
      <c r="AC88" s="159"/>
      <c r="AD88" s="159"/>
      <c r="AE88" s="159"/>
      <c r="AF88" s="159"/>
      <c r="AG88" s="159"/>
    </row>
    <row r="89" spans="1:33" ht="13.5">
      <c r="A89" s="177"/>
      <c r="B89" s="178"/>
      <c r="C89" s="179"/>
      <c r="D89" s="159"/>
      <c r="E89" s="159"/>
      <c r="F89" s="159"/>
      <c r="G89" s="179"/>
      <c r="H89" s="159"/>
      <c r="I89" s="159"/>
      <c r="J89" s="182"/>
      <c r="K89" s="182"/>
      <c r="L89" s="159"/>
      <c r="M89" s="159"/>
      <c r="N89" s="159"/>
      <c r="O89" s="159"/>
      <c r="P89" s="159"/>
      <c r="Q89" s="179"/>
      <c r="R89" s="159"/>
      <c r="S89" s="159"/>
      <c r="T89" s="159"/>
      <c r="U89" s="159"/>
      <c r="V89" s="159"/>
      <c r="W89" s="159"/>
      <c r="X89" s="159"/>
      <c r="Y89" s="159"/>
      <c r="Z89" s="159"/>
      <c r="AA89" s="159"/>
      <c r="AB89" s="159"/>
      <c r="AC89" s="159"/>
      <c r="AD89" s="159"/>
      <c r="AE89" s="159"/>
      <c r="AF89" s="159"/>
      <c r="AG89" s="159"/>
    </row>
    <row r="90" spans="1:33" ht="13.5">
      <c r="A90" s="177"/>
      <c r="B90" s="178"/>
      <c r="C90" s="179"/>
      <c r="D90" s="159"/>
      <c r="E90" s="159"/>
      <c r="F90" s="159"/>
      <c r="G90" s="179"/>
      <c r="H90" s="159"/>
      <c r="I90" s="159"/>
      <c r="J90" s="182"/>
      <c r="K90" s="182"/>
      <c r="L90" s="159"/>
      <c r="M90" s="159"/>
      <c r="N90" s="159"/>
      <c r="O90" s="159"/>
      <c r="P90" s="159"/>
      <c r="Q90" s="179"/>
      <c r="R90" s="159"/>
      <c r="S90" s="159"/>
      <c r="T90" s="159"/>
      <c r="U90" s="159"/>
      <c r="V90" s="159"/>
      <c r="W90" s="159"/>
      <c r="X90" s="159"/>
      <c r="Y90" s="159"/>
      <c r="Z90" s="159"/>
      <c r="AA90" s="159"/>
      <c r="AB90" s="159"/>
      <c r="AC90" s="159"/>
      <c r="AD90" s="159"/>
      <c r="AE90" s="159"/>
      <c r="AF90" s="159"/>
      <c r="AG90" s="159"/>
    </row>
    <row r="91" spans="1:33" ht="13.5">
      <c r="A91" s="177"/>
      <c r="B91" s="178"/>
      <c r="C91" s="179"/>
      <c r="D91" s="159"/>
      <c r="E91" s="159"/>
      <c r="F91" s="159"/>
      <c r="G91" s="179"/>
      <c r="H91" s="159"/>
      <c r="I91" s="159"/>
      <c r="J91" s="182"/>
      <c r="K91" s="182"/>
      <c r="L91" s="159"/>
      <c r="M91" s="159"/>
      <c r="N91" s="159"/>
      <c r="O91" s="159"/>
      <c r="P91" s="159"/>
      <c r="Q91" s="179"/>
      <c r="R91" s="159"/>
      <c r="S91" s="159"/>
      <c r="T91" s="159"/>
      <c r="U91" s="159"/>
      <c r="V91" s="159"/>
      <c r="W91" s="159"/>
      <c r="X91" s="159"/>
      <c r="Y91" s="159"/>
      <c r="Z91" s="159"/>
      <c r="AA91" s="159"/>
      <c r="AB91" s="159"/>
      <c r="AC91" s="159"/>
      <c r="AD91" s="159"/>
      <c r="AE91" s="159"/>
      <c r="AF91" s="159"/>
      <c r="AG91" s="159"/>
    </row>
    <row r="92" spans="1:33" ht="13.5">
      <c r="A92" s="177"/>
      <c r="B92" s="178"/>
      <c r="C92" s="179"/>
      <c r="D92" s="159"/>
      <c r="E92" s="159"/>
      <c r="F92" s="159"/>
      <c r="G92" s="179"/>
      <c r="H92" s="159"/>
      <c r="I92" s="159"/>
      <c r="J92" s="182"/>
      <c r="K92" s="182"/>
      <c r="L92" s="159"/>
      <c r="M92" s="159"/>
      <c r="N92" s="159"/>
      <c r="O92" s="159"/>
      <c r="P92" s="159"/>
      <c r="Q92" s="179"/>
      <c r="R92" s="159"/>
      <c r="S92" s="159"/>
      <c r="T92" s="159"/>
      <c r="U92" s="159"/>
      <c r="V92" s="159"/>
      <c r="W92" s="159"/>
      <c r="X92" s="159"/>
      <c r="Y92" s="159"/>
      <c r="Z92" s="159"/>
      <c r="AA92" s="159"/>
      <c r="AB92" s="159"/>
      <c r="AC92" s="159"/>
      <c r="AD92" s="159"/>
      <c r="AE92" s="159"/>
      <c r="AF92" s="159"/>
      <c r="AG92" s="159"/>
    </row>
    <row r="93" spans="1:33" ht="13.5">
      <c r="A93" s="177"/>
      <c r="B93" s="178"/>
      <c r="C93" s="179"/>
      <c r="D93" s="159"/>
      <c r="E93" s="159"/>
      <c r="F93" s="159"/>
      <c r="G93" s="179"/>
      <c r="H93" s="159"/>
      <c r="I93" s="159"/>
      <c r="J93" s="182"/>
      <c r="K93" s="182"/>
      <c r="L93" s="159"/>
      <c r="M93" s="159"/>
      <c r="N93" s="159"/>
      <c r="O93" s="159"/>
      <c r="P93" s="159"/>
      <c r="Q93" s="179"/>
      <c r="R93" s="159"/>
      <c r="S93" s="159"/>
      <c r="T93" s="159"/>
      <c r="U93" s="159"/>
      <c r="V93" s="159"/>
      <c r="W93" s="159"/>
      <c r="X93" s="159"/>
      <c r="Y93" s="159"/>
      <c r="Z93" s="159"/>
      <c r="AA93" s="159"/>
      <c r="AB93" s="159"/>
      <c r="AC93" s="159"/>
      <c r="AD93" s="159"/>
      <c r="AE93" s="159"/>
      <c r="AF93" s="159"/>
      <c r="AG93" s="159"/>
    </row>
    <row r="94" spans="1:33" ht="13.5">
      <c r="A94" s="177"/>
      <c r="B94" s="178"/>
      <c r="C94" s="179"/>
      <c r="D94" s="159"/>
      <c r="E94" s="159"/>
      <c r="F94" s="159"/>
      <c r="G94" s="179"/>
      <c r="H94" s="159"/>
      <c r="I94" s="159"/>
      <c r="J94" s="182"/>
      <c r="K94" s="182"/>
      <c r="L94" s="159"/>
      <c r="M94" s="159"/>
      <c r="N94" s="159"/>
      <c r="O94" s="159"/>
      <c r="P94" s="159"/>
      <c r="Q94" s="179"/>
      <c r="R94" s="159"/>
      <c r="S94" s="159"/>
      <c r="T94" s="159"/>
      <c r="U94" s="159"/>
      <c r="V94" s="159"/>
      <c r="W94" s="159"/>
      <c r="X94" s="159"/>
      <c r="Y94" s="159"/>
      <c r="Z94" s="159"/>
      <c r="AA94" s="159"/>
      <c r="AB94" s="159"/>
      <c r="AC94" s="159"/>
      <c r="AD94" s="159"/>
      <c r="AE94" s="159"/>
      <c r="AF94" s="159"/>
      <c r="AG94" s="159"/>
    </row>
    <row r="95" spans="1:33" ht="13.5">
      <c r="A95" s="177"/>
      <c r="B95" s="178"/>
      <c r="C95" s="179"/>
      <c r="D95" s="159"/>
      <c r="E95" s="159"/>
      <c r="F95" s="159"/>
      <c r="G95" s="179"/>
      <c r="H95" s="159"/>
      <c r="I95" s="159"/>
      <c r="J95" s="182"/>
      <c r="K95" s="182"/>
      <c r="L95" s="159"/>
      <c r="M95" s="159"/>
      <c r="N95" s="159"/>
      <c r="O95" s="159"/>
      <c r="P95" s="159"/>
      <c r="Q95" s="179"/>
      <c r="R95" s="159"/>
      <c r="S95" s="159"/>
      <c r="T95" s="159"/>
      <c r="U95" s="159"/>
      <c r="V95" s="159"/>
      <c r="W95" s="159"/>
      <c r="X95" s="159"/>
      <c r="Y95" s="159"/>
      <c r="Z95" s="159"/>
      <c r="AA95" s="159"/>
      <c r="AB95" s="159"/>
      <c r="AC95" s="159"/>
      <c r="AD95" s="159"/>
      <c r="AE95" s="159"/>
      <c r="AF95" s="159"/>
      <c r="AG95" s="159"/>
    </row>
    <row r="96" spans="1:33" ht="13.5">
      <c r="A96" s="177"/>
      <c r="B96" s="178"/>
      <c r="C96" s="179"/>
      <c r="D96" s="159"/>
      <c r="E96" s="159"/>
      <c r="F96" s="159"/>
      <c r="G96" s="179"/>
      <c r="H96" s="159"/>
      <c r="I96" s="159"/>
      <c r="J96" s="182"/>
      <c r="K96" s="182"/>
      <c r="L96" s="159"/>
      <c r="M96" s="159"/>
      <c r="N96" s="159"/>
      <c r="O96" s="159"/>
      <c r="P96" s="159"/>
      <c r="Q96" s="179"/>
      <c r="R96" s="159"/>
      <c r="S96" s="159"/>
      <c r="T96" s="159"/>
      <c r="U96" s="159"/>
      <c r="V96" s="159"/>
      <c r="W96" s="159"/>
      <c r="X96" s="159"/>
      <c r="Y96" s="159"/>
      <c r="Z96" s="159"/>
      <c r="AA96" s="159"/>
      <c r="AB96" s="159"/>
      <c r="AC96" s="159"/>
      <c r="AD96" s="159"/>
      <c r="AE96" s="159"/>
      <c r="AF96" s="159"/>
      <c r="AG96" s="159"/>
    </row>
    <row r="97" spans="1:33" ht="13.5">
      <c r="A97" s="177"/>
      <c r="B97" s="178"/>
      <c r="C97" s="179"/>
      <c r="D97" s="159"/>
      <c r="E97" s="159"/>
      <c r="F97" s="159"/>
      <c r="G97" s="179"/>
      <c r="H97" s="159"/>
      <c r="I97" s="159"/>
      <c r="J97" s="182"/>
      <c r="K97" s="182"/>
      <c r="L97" s="159"/>
      <c r="M97" s="159"/>
      <c r="N97" s="159"/>
      <c r="O97" s="159"/>
      <c r="P97" s="159"/>
      <c r="Q97" s="179"/>
      <c r="R97" s="159"/>
      <c r="S97" s="159"/>
      <c r="T97" s="159"/>
      <c r="U97" s="159"/>
      <c r="V97" s="159"/>
      <c r="W97" s="159"/>
      <c r="X97" s="159"/>
      <c r="Y97" s="159"/>
      <c r="Z97" s="159"/>
      <c r="AA97" s="159"/>
      <c r="AB97" s="159"/>
      <c r="AC97" s="159"/>
      <c r="AD97" s="159"/>
      <c r="AE97" s="159"/>
      <c r="AF97" s="159"/>
      <c r="AG97" s="159"/>
    </row>
    <row r="98" spans="1:33" ht="13.5">
      <c r="A98" s="177"/>
      <c r="B98" s="178"/>
      <c r="C98" s="179"/>
      <c r="D98" s="159"/>
      <c r="E98" s="159"/>
      <c r="F98" s="159"/>
      <c r="G98" s="179"/>
      <c r="H98" s="159"/>
      <c r="I98" s="159"/>
      <c r="J98" s="182"/>
      <c r="K98" s="182"/>
      <c r="L98" s="159"/>
      <c r="M98" s="159"/>
      <c r="N98" s="159"/>
      <c r="O98" s="159"/>
      <c r="P98" s="159"/>
      <c r="Q98" s="179"/>
      <c r="R98" s="159"/>
      <c r="S98" s="159"/>
      <c r="T98" s="159"/>
      <c r="U98" s="159"/>
      <c r="V98" s="159"/>
      <c r="W98" s="159"/>
      <c r="X98" s="159"/>
      <c r="Y98" s="159"/>
      <c r="Z98" s="159"/>
      <c r="AA98" s="159"/>
      <c r="AB98" s="159"/>
      <c r="AC98" s="159"/>
      <c r="AD98" s="159"/>
      <c r="AE98" s="159"/>
      <c r="AF98" s="159"/>
      <c r="AG98" s="159"/>
    </row>
    <row r="99" spans="1:33" ht="13.5">
      <c r="A99" s="177"/>
      <c r="B99" s="178"/>
      <c r="C99" s="179"/>
      <c r="D99" s="159"/>
      <c r="E99" s="159"/>
      <c r="F99" s="159"/>
      <c r="G99" s="179"/>
      <c r="H99" s="159"/>
      <c r="I99" s="159"/>
      <c r="J99" s="182"/>
      <c r="K99" s="182"/>
      <c r="L99" s="159"/>
      <c r="M99" s="159"/>
      <c r="N99" s="159"/>
      <c r="O99" s="159"/>
      <c r="P99" s="159"/>
      <c r="Q99" s="179"/>
      <c r="R99" s="159"/>
      <c r="S99" s="159"/>
      <c r="T99" s="159"/>
      <c r="U99" s="159"/>
      <c r="V99" s="159"/>
      <c r="W99" s="159"/>
      <c r="X99" s="159"/>
      <c r="Y99" s="159"/>
      <c r="Z99" s="159"/>
      <c r="AA99" s="159"/>
      <c r="AB99" s="159"/>
      <c r="AC99" s="159"/>
      <c r="AD99" s="159"/>
      <c r="AE99" s="159"/>
      <c r="AF99" s="159"/>
      <c r="AG99" s="159"/>
    </row>
    <row r="100" spans="1:33" ht="13.5">
      <c r="A100" s="177"/>
      <c r="B100" s="178"/>
      <c r="C100" s="179"/>
      <c r="D100" s="159"/>
      <c r="E100" s="159"/>
      <c r="F100" s="159"/>
      <c r="G100" s="179"/>
      <c r="H100" s="159"/>
      <c r="I100" s="159"/>
      <c r="J100" s="182"/>
      <c r="K100" s="182"/>
      <c r="L100" s="159"/>
      <c r="M100" s="159"/>
      <c r="N100" s="159"/>
      <c r="O100" s="159"/>
      <c r="P100" s="159"/>
      <c r="Q100" s="179"/>
      <c r="R100" s="159"/>
      <c r="S100" s="159"/>
      <c r="T100" s="159"/>
      <c r="U100" s="159"/>
      <c r="V100" s="159"/>
      <c r="W100" s="159"/>
      <c r="X100" s="159"/>
      <c r="Y100" s="159"/>
      <c r="Z100" s="159"/>
      <c r="AA100" s="159"/>
      <c r="AB100" s="159"/>
      <c r="AC100" s="159"/>
      <c r="AD100" s="159"/>
      <c r="AE100" s="159"/>
      <c r="AF100" s="159"/>
      <c r="AG100" s="159"/>
    </row>
    <row r="101" spans="1:33" ht="13.5">
      <c r="A101" s="177"/>
      <c r="B101" s="178"/>
      <c r="C101" s="179"/>
      <c r="D101" s="159"/>
      <c r="E101" s="159"/>
      <c r="F101" s="159"/>
      <c r="G101" s="179"/>
      <c r="H101" s="159"/>
      <c r="I101" s="159"/>
      <c r="J101" s="182"/>
      <c r="K101" s="182"/>
      <c r="L101" s="159"/>
      <c r="M101" s="159"/>
      <c r="N101" s="159"/>
      <c r="O101" s="159"/>
      <c r="P101" s="159"/>
      <c r="Q101" s="179"/>
      <c r="R101" s="159"/>
      <c r="S101" s="159"/>
      <c r="T101" s="159"/>
      <c r="U101" s="159"/>
      <c r="V101" s="159"/>
      <c r="W101" s="159"/>
      <c r="X101" s="159"/>
      <c r="Y101" s="159"/>
      <c r="Z101" s="159"/>
      <c r="AA101" s="159"/>
      <c r="AB101" s="159"/>
      <c r="AC101" s="159"/>
      <c r="AD101" s="159"/>
      <c r="AE101" s="159"/>
      <c r="AF101" s="159"/>
      <c r="AG101" s="159"/>
    </row>
    <row r="102" spans="1:33" ht="13.5">
      <c r="A102" s="177"/>
      <c r="B102" s="178"/>
      <c r="C102" s="179"/>
      <c r="D102" s="159"/>
      <c r="E102" s="159"/>
      <c r="F102" s="159"/>
      <c r="G102" s="179"/>
      <c r="H102" s="159"/>
      <c r="I102" s="159"/>
      <c r="J102" s="182"/>
      <c r="K102" s="182"/>
      <c r="L102" s="159"/>
      <c r="M102" s="159"/>
      <c r="N102" s="159"/>
      <c r="O102" s="159"/>
      <c r="P102" s="159"/>
      <c r="Q102" s="179"/>
      <c r="R102" s="159"/>
      <c r="S102" s="159"/>
      <c r="T102" s="159"/>
      <c r="U102" s="159"/>
      <c r="V102" s="159"/>
      <c r="W102" s="159"/>
      <c r="X102" s="159"/>
      <c r="Y102" s="159"/>
      <c r="Z102" s="159"/>
      <c r="AA102" s="159"/>
      <c r="AB102" s="159"/>
      <c r="AC102" s="159"/>
      <c r="AD102" s="159"/>
      <c r="AE102" s="159"/>
      <c r="AF102" s="159"/>
      <c r="AG102" s="159"/>
    </row>
    <row r="103" spans="1:33" ht="13.5">
      <c r="A103" s="177"/>
      <c r="B103" s="178"/>
      <c r="C103" s="179"/>
      <c r="D103" s="159"/>
      <c r="E103" s="159"/>
      <c r="F103" s="159"/>
      <c r="G103" s="179"/>
      <c r="H103" s="159"/>
      <c r="I103" s="159"/>
      <c r="J103" s="182"/>
      <c r="K103" s="182"/>
      <c r="L103" s="159"/>
      <c r="M103" s="159"/>
      <c r="N103" s="159"/>
      <c r="O103" s="159"/>
      <c r="P103" s="159"/>
      <c r="Q103" s="179"/>
      <c r="R103" s="159"/>
      <c r="S103" s="159"/>
      <c r="T103" s="159"/>
      <c r="U103" s="159"/>
      <c r="V103" s="159"/>
      <c r="W103" s="159"/>
      <c r="X103" s="159"/>
      <c r="Y103" s="159"/>
      <c r="Z103" s="159"/>
      <c r="AA103" s="159"/>
      <c r="AB103" s="159"/>
      <c r="AC103" s="159"/>
      <c r="AD103" s="159"/>
      <c r="AE103" s="159"/>
      <c r="AF103" s="159"/>
      <c r="AG103" s="159"/>
    </row>
    <row r="104" spans="1:33" ht="13.5">
      <c r="A104" s="177"/>
      <c r="B104" s="178"/>
      <c r="C104" s="179"/>
      <c r="D104" s="159"/>
      <c r="E104" s="159"/>
      <c r="F104" s="159"/>
      <c r="G104" s="179"/>
      <c r="H104" s="159"/>
      <c r="I104" s="159"/>
      <c r="J104" s="182"/>
      <c r="K104" s="182"/>
      <c r="L104" s="159"/>
      <c r="M104" s="159"/>
      <c r="N104" s="159"/>
      <c r="O104" s="159"/>
      <c r="P104" s="159"/>
      <c r="Q104" s="179"/>
      <c r="R104" s="159"/>
      <c r="S104" s="159"/>
      <c r="T104" s="159"/>
      <c r="U104" s="159"/>
      <c r="V104" s="159"/>
      <c r="W104" s="159"/>
      <c r="X104" s="159"/>
      <c r="Y104" s="159"/>
      <c r="Z104" s="159"/>
      <c r="AA104" s="159"/>
      <c r="AB104" s="159"/>
      <c r="AC104" s="159"/>
      <c r="AD104" s="159"/>
      <c r="AE104" s="159"/>
      <c r="AF104" s="159"/>
      <c r="AG104" s="159"/>
    </row>
    <row r="105" spans="1:33" ht="13.5">
      <c r="A105" s="177"/>
      <c r="B105" s="178"/>
      <c r="C105" s="179"/>
      <c r="D105" s="159"/>
      <c r="E105" s="159"/>
      <c r="F105" s="159"/>
      <c r="G105" s="179"/>
      <c r="H105" s="159"/>
      <c r="I105" s="159"/>
      <c r="J105" s="182"/>
      <c r="K105" s="182"/>
      <c r="L105" s="159"/>
      <c r="M105" s="159"/>
      <c r="N105" s="159"/>
      <c r="O105" s="159"/>
      <c r="P105" s="159"/>
      <c r="Q105" s="179"/>
      <c r="R105" s="159"/>
      <c r="S105" s="159"/>
      <c r="T105" s="159"/>
      <c r="U105" s="159"/>
      <c r="V105" s="159"/>
      <c r="W105" s="159"/>
      <c r="X105" s="159"/>
      <c r="Y105" s="159"/>
      <c r="Z105" s="159"/>
      <c r="AA105" s="159"/>
      <c r="AB105" s="159"/>
      <c r="AC105" s="159"/>
      <c r="AD105" s="159"/>
      <c r="AE105" s="159"/>
      <c r="AF105" s="159"/>
      <c r="AG105" s="159"/>
    </row>
    <row r="106" spans="1:33" ht="13.5">
      <c r="A106" s="177"/>
      <c r="B106" s="178"/>
      <c r="C106" s="179"/>
      <c r="D106" s="159"/>
      <c r="E106" s="159"/>
      <c r="F106" s="159"/>
      <c r="G106" s="179"/>
      <c r="H106" s="159"/>
      <c r="I106" s="159"/>
      <c r="J106" s="182"/>
      <c r="K106" s="182"/>
      <c r="L106" s="159"/>
      <c r="M106" s="159"/>
      <c r="N106" s="159"/>
      <c r="O106" s="159"/>
      <c r="P106" s="159"/>
      <c r="Q106" s="179"/>
      <c r="R106" s="159"/>
      <c r="S106" s="159"/>
      <c r="T106" s="159"/>
      <c r="U106" s="159"/>
      <c r="V106" s="159"/>
      <c r="W106" s="159"/>
      <c r="X106" s="159"/>
      <c r="Y106" s="159"/>
      <c r="Z106" s="159"/>
      <c r="AA106" s="159"/>
      <c r="AB106" s="159"/>
      <c r="AC106" s="159"/>
      <c r="AD106" s="159"/>
      <c r="AE106" s="159"/>
      <c r="AF106" s="159"/>
      <c r="AG106" s="159"/>
    </row>
    <row r="107" spans="1:33" ht="13.5">
      <c r="A107" s="177"/>
      <c r="B107" s="178"/>
      <c r="C107" s="179"/>
      <c r="D107" s="159"/>
      <c r="E107" s="159"/>
      <c r="F107" s="159"/>
      <c r="G107" s="179"/>
      <c r="H107" s="159"/>
      <c r="I107" s="159"/>
      <c r="J107" s="182"/>
      <c r="K107" s="182"/>
      <c r="L107" s="159"/>
      <c r="M107" s="159"/>
      <c r="N107" s="159"/>
      <c r="O107" s="159"/>
      <c r="P107" s="159"/>
      <c r="Q107" s="179"/>
      <c r="R107" s="159"/>
      <c r="S107" s="159"/>
      <c r="T107" s="159"/>
      <c r="U107" s="159"/>
      <c r="V107" s="159"/>
      <c r="W107" s="159"/>
      <c r="X107" s="159"/>
      <c r="Y107" s="159"/>
      <c r="Z107" s="159"/>
      <c r="AA107" s="159"/>
      <c r="AB107" s="159"/>
      <c r="AC107" s="159"/>
      <c r="AD107" s="159"/>
      <c r="AE107" s="159"/>
      <c r="AF107" s="159"/>
      <c r="AG107" s="159"/>
    </row>
    <row r="108" spans="1:33" ht="13.5">
      <c r="A108" s="177"/>
      <c r="B108" s="178"/>
      <c r="C108" s="179"/>
      <c r="D108" s="159"/>
      <c r="E108" s="159"/>
      <c r="F108" s="159"/>
      <c r="G108" s="179"/>
      <c r="H108" s="159"/>
      <c r="I108" s="159"/>
      <c r="J108" s="182"/>
      <c r="K108" s="182"/>
      <c r="L108" s="159"/>
      <c r="M108" s="159"/>
      <c r="N108" s="159"/>
      <c r="O108" s="159"/>
      <c r="P108" s="159"/>
      <c r="Q108" s="179"/>
      <c r="R108" s="159"/>
      <c r="S108" s="159"/>
      <c r="T108" s="159"/>
      <c r="U108" s="159"/>
      <c r="V108" s="159"/>
      <c r="W108" s="159"/>
      <c r="X108" s="159"/>
      <c r="Y108" s="159"/>
      <c r="Z108" s="159"/>
      <c r="AA108" s="159"/>
      <c r="AB108" s="159"/>
      <c r="AC108" s="159"/>
      <c r="AD108" s="159"/>
      <c r="AE108" s="159"/>
      <c r="AF108" s="159"/>
      <c r="AG108" s="159"/>
    </row>
    <row r="109" spans="1:33" ht="13.5">
      <c r="A109" s="177"/>
      <c r="B109" s="178"/>
      <c r="C109" s="179"/>
      <c r="D109" s="159"/>
      <c r="E109" s="159"/>
      <c r="F109" s="159"/>
      <c r="G109" s="179"/>
      <c r="H109" s="159"/>
      <c r="I109" s="159"/>
      <c r="J109" s="182"/>
      <c r="K109" s="182"/>
      <c r="L109" s="159"/>
      <c r="M109" s="159"/>
      <c r="N109" s="159"/>
      <c r="O109" s="159"/>
      <c r="P109" s="159"/>
      <c r="Q109" s="179"/>
      <c r="R109" s="159"/>
      <c r="S109" s="159"/>
      <c r="T109" s="159"/>
      <c r="U109" s="159"/>
      <c r="V109" s="159"/>
      <c r="W109" s="159"/>
      <c r="X109" s="159"/>
      <c r="Y109" s="159"/>
      <c r="Z109" s="159"/>
      <c r="AA109" s="159"/>
      <c r="AB109" s="159"/>
      <c r="AC109" s="159"/>
      <c r="AD109" s="159"/>
      <c r="AE109" s="159"/>
      <c r="AF109" s="159"/>
      <c r="AG109" s="159"/>
    </row>
    <row r="110" spans="1:33" ht="13.5">
      <c r="A110" s="177"/>
      <c r="B110" s="178"/>
      <c r="C110" s="179"/>
      <c r="D110" s="159"/>
      <c r="E110" s="159"/>
      <c r="F110" s="159"/>
      <c r="G110" s="179"/>
      <c r="H110" s="159"/>
      <c r="I110" s="159"/>
      <c r="J110" s="182"/>
      <c r="K110" s="182"/>
      <c r="L110" s="159"/>
      <c r="M110" s="159"/>
      <c r="N110" s="159"/>
      <c r="O110" s="159"/>
      <c r="P110" s="159"/>
      <c r="Q110" s="179"/>
      <c r="R110" s="159"/>
      <c r="S110" s="159"/>
      <c r="T110" s="159"/>
      <c r="U110" s="159"/>
      <c r="V110" s="159"/>
      <c r="W110" s="159"/>
      <c r="X110" s="159"/>
      <c r="Y110" s="159"/>
      <c r="Z110" s="159"/>
      <c r="AA110" s="159"/>
      <c r="AB110" s="159"/>
      <c r="AC110" s="159"/>
      <c r="AD110" s="159"/>
      <c r="AE110" s="159"/>
      <c r="AF110" s="159"/>
      <c r="AG110" s="159"/>
    </row>
    <row r="111" spans="1:33" ht="13.5">
      <c r="A111" s="177"/>
      <c r="B111" s="178"/>
      <c r="C111" s="179"/>
      <c r="D111" s="159"/>
      <c r="E111" s="159"/>
      <c r="F111" s="159"/>
      <c r="G111" s="179"/>
      <c r="H111" s="159"/>
      <c r="I111" s="159"/>
      <c r="J111" s="182"/>
      <c r="K111" s="182"/>
      <c r="L111" s="159"/>
      <c r="M111" s="159"/>
      <c r="N111" s="159"/>
      <c r="O111" s="159"/>
      <c r="P111" s="159"/>
      <c r="Q111" s="179"/>
      <c r="R111" s="159"/>
      <c r="S111" s="159"/>
      <c r="T111" s="159"/>
      <c r="U111" s="159"/>
      <c r="V111" s="159"/>
      <c r="W111" s="159"/>
      <c r="X111" s="159"/>
      <c r="Y111" s="159"/>
      <c r="Z111" s="159"/>
      <c r="AA111" s="159"/>
      <c r="AB111" s="159"/>
      <c r="AC111" s="159"/>
      <c r="AD111" s="159"/>
      <c r="AE111" s="159"/>
      <c r="AF111" s="159"/>
      <c r="AG111" s="159"/>
    </row>
    <row r="112" spans="1:33" ht="13.5">
      <c r="A112" s="177"/>
      <c r="B112" s="178"/>
      <c r="C112" s="179"/>
      <c r="D112" s="159"/>
      <c r="E112" s="159"/>
      <c r="F112" s="159"/>
      <c r="G112" s="179"/>
      <c r="H112" s="159"/>
      <c r="I112" s="159"/>
      <c r="J112" s="182"/>
      <c r="K112" s="182"/>
      <c r="L112" s="159"/>
      <c r="M112" s="159"/>
      <c r="N112" s="159"/>
      <c r="O112" s="159"/>
      <c r="P112" s="159"/>
      <c r="Q112" s="179"/>
      <c r="R112" s="159"/>
      <c r="S112" s="159"/>
      <c r="T112" s="159"/>
      <c r="U112" s="159"/>
      <c r="V112" s="159"/>
      <c r="W112" s="159"/>
      <c r="X112" s="159"/>
      <c r="Y112" s="159"/>
      <c r="Z112" s="159"/>
      <c r="AA112" s="159"/>
      <c r="AB112" s="159"/>
      <c r="AC112" s="159"/>
      <c r="AD112" s="159"/>
      <c r="AE112" s="159"/>
      <c r="AF112" s="159"/>
      <c r="AG112" s="159"/>
    </row>
    <row r="113" spans="1:33" ht="13.5">
      <c r="A113" s="177"/>
      <c r="B113" s="178"/>
      <c r="C113" s="179"/>
      <c r="D113" s="159"/>
      <c r="E113" s="159"/>
      <c r="F113" s="159"/>
      <c r="G113" s="179"/>
      <c r="H113" s="159"/>
      <c r="I113" s="159"/>
      <c r="J113" s="182"/>
      <c r="K113" s="182"/>
      <c r="L113" s="159"/>
      <c r="M113" s="159"/>
      <c r="N113" s="159"/>
      <c r="O113" s="159"/>
      <c r="P113" s="159"/>
      <c r="Q113" s="179"/>
      <c r="R113" s="159"/>
      <c r="S113" s="159"/>
      <c r="T113" s="159"/>
      <c r="U113" s="159"/>
      <c r="V113" s="159"/>
      <c r="W113" s="159"/>
      <c r="X113" s="159"/>
      <c r="Y113" s="159"/>
      <c r="Z113" s="159"/>
      <c r="AA113" s="159"/>
      <c r="AB113" s="159"/>
      <c r="AC113" s="159"/>
      <c r="AD113" s="159"/>
      <c r="AE113" s="159"/>
      <c r="AF113" s="159"/>
      <c r="AG113" s="159"/>
    </row>
    <row r="114" spans="1:33" ht="13.5">
      <c r="A114" s="177"/>
      <c r="B114" s="178"/>
      <c r="C114" s="179"/>
      <c r="D114" s="159"/>
      <c r="E114" s="159"/>
      <c r="F114" s="159"/>
      <c r="G114" s="179"/>
      <c r="H114" s="159"/>
      <c r="I114" s="159"/>
      <c r="J114" s="182"/>
      <c r="K114" s="182"/>
      <c r="L114" s="159"/>
      <c r="M114" s="159"/>
      <c r="N114" s="159"/>
      <c r="O114" s="159"/>
      <c r="P114" s="159"/>
      <c r="Q114" s="179"/>
      <c r="R114" s="159"/>
      <c r="S114" s="159"/>
      <c r="T114" s="159"/>
      <c r="U114" s="159"/>
      <c r="V114" s="159"/>
      <c r="W114" s="159"/>
      <c r="X114" s="159"/>
      <c r="Y114" s="159"/>
      <c r="Z114" s="159"/>
      <c r="AA114" s="159"/>
      <c r="AB114" s="159"/>
      <c r="AC114" s="159"/>
      <c r="AD114" s="159"/>
      <c r="AE114" s="159"/>
      <c r="AF114" s="159"/>
      <c r="AG114" s="159"/>
    </row>
    <row r="115" spans="1:33" ht="13.5">
      <c r="A115" s="177"/>
      <c r="B115" s="178"/>
      <c r="C115" s="179"/>
      <c r="D115" s="159"/>
      <c r="E115" s="159"/>
      <c r="F115" s="159"/>
      <c r="G115" s="179"/>
      <c r="H115" s="159"/>
      <c r="I115" s="159"/>
      <c r="J115" s="182"/>
      <c r="K115" s="182"/>
      <c r="L115" s="159"/>
      <c r="M115" s="159"/>
      <c r="N115" s="159"/>
      <c r="O115" s="159"/>
      <c r="P115" s="159"/>
      <c r="Q115" s="179"/>
      <c r="R115" s="159"/>
      <c r="S115" s="159"/>
      <c r="T115" s="159"/>
      <c r="U115" s="159"/>
      <c r="V115" s="159"/>
      <c r="W115" s="159"/>
      <c r="X115" s="159"/>
      <c r="Y115" s="159"/>
      <c r="Z115" s="159"/>
      <c r="AA115" s="159"/>
      <c r="AB115" s="159"/>
      <c r="AC115" s="159"/>
      <c r="AD115" s="159"/>
      <c r="AE115" s="159"/>
      <c r="AF115" s="159"/>
      <c r="AG115" s="159"/>
    </row>
    <row r="116" spans="1:33" ht="13.5">
      <c r="A116" s="177"/>
      <c r="B116" s="178"/>
      <c r="C116" s="179"/>
      <c r="D116" s="159"/>
      <c r="E116" s="159"/>
      <c r="F116" s="159"/>
      <c r="G116" s="179"/>
      <c r="H116" s="159"/>
      <c r="I116" s="159"/>
      <c r="J116" s="182"/>
      <c r="K116" s="182"/>
      <c r="L116" s="159"/>
      <c r="M116" s="159"/>
      <c r="N116" s="159"/>
      <c r="O116" s="159"/>
      <c r="P116" s="159"/>
      <c r="Q116" s="179"/>
      <c r="R116" s="159"/>
      <c r="S116" s="159"/>
      <c r="T116" s="159"/>
      <c r="U116" s="159"/>
      <c r="V116" s="159"/>
      <c r="W116" s="159"/>
      <c r="X116" s="159"/>
      <c r="Y116" s="159"/>
      <c r="Z116" s="159"/>
      <c r="AA116" s="159"/>
      <c r="AB116" s="159"/>
      <c r="AC116" s="159"/>
      <c r="AD116" s="159"/>
      <c r="AE116" s="159"/>
      <c r="AF116" s="159"/>
      <c r="AG116" s="159"/>
    </row>
    <row r="117" spans="1:33" ht="13.5">
      <c r="A117" s="177"/>
      <c r="B117" s="178"/>
      <c r="C117" s="179"/>
      <c r="D117" s="159"/>
      <c r="E117" s="159"/>
      <c r="F117" s="159"/>
      <c r="G117" s="179"/>
      <c r="H117" s="159"/>
      <c r="I117" s="159"/>
      <c r="J117" s="182"/>
      <c r="K117" s="182"/>
      <c r="L117" s="159"/>
      <c r="M117" s="159"/>
      <c r="N117" s="159"/>
      <c r="O117" s="159"/>
      <c r="P117" s="159"/>
      <c r="Q117" s="179"/>
      <c r="R117" s="159"/>
      <c r="S117" s="159"/>
      <c r="T117" s="159"/>
      <c r="U117" s="159"/>
      <c r="V117" s="159"/>
      <c r="W117" s="159"/>
      <c r="X117" s="159"/>
      <c r="Y117" s="159"/>
      <c r="Z117" s="159"/>
      <c r="AA117" s="159"/>
      <c r="AB117" s="159"/>
      <c r="AC117" s="159"/>
      <c r="AD117" s="159"/>
      <c r="AE117" s="159"/>
      <c r="AF117" s="159"/>
      <c r="AG117" s="159"/>
    </row>
    <row r="118" spans="1:33" ht="13.5">
      <c r="A118" s="177"/>
      <c r="B118" s="178"/>
      <c r="C118" s="179"/>
      <c r="D118" s="159"/>
      <c r="E118" s="159"/>
      <c r="F118" s="159"/>
      <c r="G118" s="179"/>
      <c r="H118" s="159"/>
      <c r="I118" s="159"/>
      <c r="J118" s="182"/>
      <c r="K118" s="182"/>
      <c r="L118" s="159"/>
      <c r="M118" s="159"/>
      <c r="N118" s="159"/>
      <c r="O118" s="159"/>
      <c r="P118" s="159"/>
      <c r="Q118" s="179"/>
      <c r="R118" s="159"/>
      <c r="S118" s="159"/>
      <c r="T118" s="159"/>
      <c r="U118" s="159"/>
      <c r="V118" s="159"/>
      <c r="W118" s="159"/>
      <c r="X118" s="159"/>
      <c r="Y118" s="159"/>
      <c r="Z118" s="159"/>
      <c r="AA118" s="159"/>
      <c r="AB118" s="159"/>
      <c r="AC118" s="159"/>
      <c r="AD118" s="159"/>
      <c r="AE118" s="159"/>
      <c r="AF118" s="159"/>
      <c r="AG118" s="159"/>
    </row>
    <row r="119" spans="1:33" ht="13.5">
      <c r="A119" s="177"/>
      <c r="B119" s="178"/>
      <c r="C119" s="179"/>
      <c r="D119" s="159"/>
      <c r="E119" s="159"/>
      <c r="F119" s="159"/>
      <c r="G119" s="179"/>
      <c r="H119" s="159"/>
      <c r="I119" s="159"/>
      <c r="J119" s="182"/>
      <c r="K119" s="182"/>
      <c r="L119" s="159"/>
      <c r="M119" s="159"/>
      <c r="N119" s="159"/>
      <c r="O119" s="159"/>
      <c r="P119" s="159"/>
      <c r="Q119" s="179"/>
      <c r="R119" s="159"/>
      <c r="S119" s="159"/>
      <c r="T119" s="159"/>
      <c r="U119" s="159"/>
      <c r="V119" s="159"/>
      <c r="W119" s="159"/>
      <c r="X119" s="159"/>
      <c r="Y119" s="159"/>
      <c r="Z119" s="159"/>
      <c r="AA119" s="159"/>
      <c r="AB119" s="159"/>
      <c r="AC119" s="159"/>
      <c r="AD119" s="159"/>
      <c r="AE119" s="159"/>
      <c r="AF119" s="159"/>
      <c r="AG119" s="159"/>
    </row>
    <row r="120" spans="1:33" ht="13.5">
      <c r="A120" s="177"/>
      <c r="B120" s="178"/>
      <c r="C120" s="179"/>
      <c r="D120" s="159"/>
      <c r="E120" s="159"/>
      <c r="F120" s="159"/>
      <c r="G120" s="179"/>
      <c r="H120" s="159"/>
      <c r="I120" s="159"/>
      <c r="J120" s="182"/>
      <c r="K120" s="182"/>
      <c r="L120" s="159"/>
      <c r="M120" s="159"/>
      <c r="N120" s="159"/>
      <c r="O120" s="159"/>
      <c r="P120" s="159"/>
      <c r="Q120" s="179"/>
      <c r="R120" s="159"/>
      <c r="S120" s="159"/>
      <c r="T120" s="159"/>
      <c r="U120" s="159"/>
      <c r="V120" s="159"/>
      <c r="W120" s="159"/>
      <c r="X120" s="159"/>
      <c r="Y120" s="159"/>
      <c r="Z120" s="159"/>
      <c r="AA120" s="159"/>
      <c r="AB120" s="159"/>
      <c r="AC120" s="159"/>
      <c r="AD120" s="159"/>
      <c r="AE120" s="159"/>
      <c r="AF120" s="159"/>
      <c r="AG120" s="159"/>
    </row>
    <row r="121" spans="1:33" ht="13.5">
      <c r="A121" s="177"/>
      <c r="B121" s="178"/>
      <c r="C121" s="179"/>
      <c r="D121" s="159"/>
      <c r="E121" s="159"/>
      <c r="F121" s="159"/>
      <c r="G121" s="179"/>
      <c r="H121" s="159"/>
      <c r="I121" s="159"/>
      <c r="J121" s="182"/>
      <c r="K121" s="182"/>
      <c r="L121" s="159"/>
      <c r="M121" s="159"/>
      <c r="N121" s="159"/>
      <c r="O121" s="159"/>
      <c r="P121" s="159"/>
      <c r="Q121" s="179"/>
      <c r="R121" s="159"/>
      <c r="S121" s="159"/>
      <c r="T121" s="159"/>
      <c r="U121" s="159"/>
      <c r="V121" s="159"/>
      <c r="W121" s="159"/>
      <c r="X121" s="159"/>
      <c r="Y121" s="159"/>
      <c r="Z121" s="159"/>
      <c r="AA121" s="159"/>
      <c r="AB121" s="159"/>
      <c r="AC121" s="159"/>
      <c r="AD121" s="159"/>
      <c r="AE121" s="159"/>
      <c r="AF121" s="159"/>
      <c r="AG121" s="159"/>
    </row>
    <row r="122" spans="1:33" ht="13.5">
      <c r="A122" s="177"/>
      <c r="B122" s="178"/>
      <c r="C122" s="179"/>
      <c r="D122" s="159"/>
      <c r="E122" s="159"/>
      <c r="F122" s="159"/>
      <c r="G122" s="179"/>
      <c r="H122" s="159"/>
      <c r="I122" s="159"/>
      <c r="J122" s="182"/>
      <c r="K122" s="182"/>
      <c r="L122" s="159"/>
      <c r="M122" s="159"/>
      <c r="N122" s="159"/>
      <c r="O122" s="159"/>
      <c r="P122" s="159"/>
      <c r="Q122" s="179"/>
      <c r="R122" s="159"/>
      <c r="S122" s="159"/>
      <c r="T122" s="159"/>
      <c r="U122" s="159"/>
      <c r="V122" s="159"/>
      <c r="W122" s="159"/>
      <c r="X122" s="159"/>
      <c r="Y122" s="159"/>
      <c r="Z122" s="159"/>
      <c r="AA122" s="159"/>
      <c r="AB122" s="159"/>
      <c r="AC122" s="159"/>
      <c r="AD122" s="159"/>
      <c r="AE122" s="159"/>
      <c r="AF122" s="159"/>
      <c r="AG122" s="159"/>
    </row>
    <row r="123" spans="1:33" ht="13.5">
      <c r="A123" s="177"/>
      <c r="B123" s="178"/>
      <c r="C123" s="179"/>
      <c r="D123" s="159"/>
      <c r="E123" s="159"/>
      <c r="F123" s="159"/>
      <c r="G123" s="179"/>
      <c r="H123" s="159"/>
      <c r="I123" s="159"/>
      <c r="J123" s="182"/>
      <c r="K123" s="182"/>
      <c r="L123" s="159"/>
      <c r="M123" s="159"/>
      <c r="N123" s="159"/>
      <c r="O123" s="159"/>
      <c r="P123" s="159"/>
      <c r="Q123" s="179"/>
      <c r="R123" s="159"/>
      <c r="S123" s="159"/>
      <c r="T123" s="159"/>
      <c r="U123" s="159"/>
      <c r="V123" s="159"/>
      <c r="W123" s="159"/>
      <c r="X123" s="159"/>
      <c r="Y123" s="159"/>
      <c r="Z123" s="159"/>
      <c r="AA123" s="159"/>
      <c r="AB123" s="159"/>
      <c r="AC123" s="159"/>
      <c r="AD123" s="159"/>
      <c r="AE123" s="159"/>
      <c r="AF123" s="159"/>
      <c r="AG123" s="159"/>
    </row>
    <row r="124" spans="1:33" ht="13.5">
      <c r="A124" s="177"/>
      <c r="B124" s="178"/>
      <c r="C124" s="179"/>
      <c r="D124" s="159"/>
      <c r="E124" s="159"/>
      <c r="F124" s="159"/>
      <c r="G124" s="179"/>
      <c r="H124" s="159"/>
      <c r="I124" s="159"/>
      <c r="J124" s="182"/>
      <c r="K124" s="182"/>
      <c r="L124" s="159"/>
      <c r="M124" s="159"/>
      <c r="N124" s="159"/>
      <c r="O124" s="159"/>
      <c r="P124" s="159"/>
      <c r="Q124" s="179"/>
      <c r="R124" s="159"/>
      <c r="S124" s="159"/>
      <c r="T124" s="159"/>
      <c r="U124" s="159"/>
      <c r="V124" s="159"/>
      <c r="W124" s="159"/>
      <c r="X124" s="159"/>
      <c r="Y124" s="159"/>
      <c r="Z124" s="159"/>
      <c r="AA124" s="159"/>
      <c r="AB124" s="159"/>
      <c r="AC124" s="159"/>
      <c r="AD124" s="159"/>
      <c r="AE124" s="159"/>
      <c r="AF124" s="159"/>
      <c r="AG124" s="159"/>
    </row>
    <row r="125" spans="1:33" ht="13.5">
      <c r="A125" s="177"/>
      <c r="B125" s="178"/>
      <c r="C125" s="179"/>
      <c r="D125" s="159"/>
      <c r="E125" s="159"/>
      <c r="F125" s="159"/>
      <c r="G125" s="179"/>
      <c r="H125" s="159"/>
      <c r="I125" s="159"/>
      <c r="J125" s="182"/>
      <c r="K125" s="182"/>
      <c r="L125" s="159"/>
      <c r="M125" s="159"/>
      <c r="N125" s="159"/>
      <c r="O125" s="159"/>
      <c r="P125" s="159"/>
      <c r="Q125" s="179"/>
      <c r="R125" s="159"/>
      <c r="S125" s="159"/>
      <c r="T125" s="159"/>
      <c r="U125" s="159"/>
      <c r="V125" s="159"/>
      <c r="W125" s="159"/>
      <c r="X125" s="159"/>
      <c r="Y125" s="159"/>
      <c r="Z125" s="159"/>
      <c r="AA125" s="159"/>
      <c r="AB125" s="159"/>
      <c r="AC125" s="159"/>
      <c r="AD125" s="159"/>
      <c r="AE125" s="159"/>
      <c r="AF125" s="159"/>
      <c r="AG125" s="159"/>
    </row>
    <row r="126" spans="1:33" ht="13.5">
      <c r="A126" s="177"/>
      <c r="B126" s="178"/>
      <c r="C126" s="179"/>
      <c r="D126" s="159"/>
      <c r="E126" s="159"/>
      <c r="F126" s="159"/>
      <c r="G126" s="179"/>
      <c r="H126" s="159"/>
      <c r="I126" s="159"/>
      <c r="J126" s="182"/>
      <c r="K126" s="182"/>
      <c r="L126" s="159"/>
      <c r="M126" s="159"/>
      <c r="N126" s="159"/>
      <c r="O126" s="159"/>
      <c r="P126" s="159"/>
      <c r="Q126" s="179"/>
      <c r="R126" s="159"/>
      <c r="S126" s="159"/>
      <c r="T126" s="159"/>
      <c r="U126" s="159"/>
      <c r="V126" s="159"/>
      <c r="W126" s="159"/>
      <c r="X126" s="159"/>
      <c r="Y126" s="159"/>
      <c r="Z126" s="159"/>
      <c r="AA126" s="159"/>
      <c r="AB126" s="159"/>
      <c r="AC126" s="159"/>
      <c r="AD126" s="159"/>
      <c r="AE126" s="159"/>
      <c r="AF126" s="159"/>
      <c r="AG126" s="159"/>
    </row>
    <row r="127" spans="1:33" ht="13.5">
      <c r="A127" s="177"/>
      <c r="B127" s="178"/>
      <c r="C127" s="179"/>
      <c r="D127" s="159"/>
      <c r="E127" s="159"/>
      <c r="F127" s="159"/>
      <c r="G127" s="179"/>
      <c r="H127" s="159"/>
      <c r="I127" s="159"/>
      <c r="J127" s="182"/>
      <c r="K127" s="182"/>
      <c r="L127" s="159"/>
      <c r="M127" s="159"/>
      <c r="N127" s="159"/>
      <c r="O127" s="159"/>
      <c r="P127" s="159"/>
      <c r="Q127" s="179"/>
      <c r="R127" s="159"/>
      <c r="S127" s="159"/>
      <c r="T127" s="159"/>
      <c r="U127" s="159"/>
      <c r="V127" s="159"/>
      <c r="W127" s="159"/>
      <c r="X127" s="159"/>
      <c r="Y127" s="159"/>
      <c r="Z127" s="159"/>
      <c r="AA127" s="159"/>
      <c r="AB127" s="159"/>
      <c r="AC127" s="159"/>
      <c r="AD127" s="159"/>
      <c r="AE127" s="159"/>
      <c r="AF127" s="159"/>
      <c r="AG127" s="159"/>
    </row>
    <row r="128" spans="1:33" ht="13.5">
      <c r="A128" s="177"/>
      <c r="B128" s="178"/>
      <c r="C128" s="179"/>
      <c r="D128" s="159"/>
      <c r="E128" s="159"/>
      <c r="F128" s="159"/>
      <c r="G128" s="179"/>
      <c r="H128" s="159"/>
      <c r="I128" s="159"/>
      <c r="J128" s="182"/>
      <c r="K128" s="182"/>
      <c r="L128" s="159"/>
      <c r="M128" s="159"/>
      <c r="N128" s="159"/>
      <c r="O128" s="159"/>
      <c r="P128" s="159"/>
      <c r="Q128" s="179"/>
      <c r="R128" s="159"/>
      <c r="S128" s="159"/>
      <c r="T128" s="159"/>
      <c r="U128" s="159"/>
      <c r="V128" s="159"/>
      <c r="W128" s="159"/>
      <c r="X128" s="159"/>
      <c r="Y128" s="159"/>
      <c r="Z128" s="159"/>
      <c r="AA128" s="159"/>
      <c r="AB128" s="159"/>
      <c r="AC128" s="159"/>
      <c r="AD128" s="159"/>
      <c r="AE128" s="159"/>
      <c r="AF128" s="159"/>
      <c r="AG128" s="159"/>
    </row>
    <row r="129" spans="1:33" ht="13.5">
      <c r="A129" s="177"/>
      <c r="B129" s="178"/>
      <c r="C129" s="179"/>
      <c r="D129" s="159"/>
      <c r="E129" s="159"/>
      <c r="F129" s="159"/>
      <c r="G129" s="179"/>
      <c r="H129" s="159"/>
      <c r="I129" s="159"/>
      <c r="J129" s="182"/>
      <c r="K129" s="182"/>
      <c r="L129" s="159"/>
      <c r="M129" s="159"/>
      <c r="N129" s="159"/>
      <c r="O129" s="159"/>
      <c r="P129" s="159"/>
      <c r="Q129" s="179"/>
      <c r="R129" s="159"/>
      <c r="S129" s="159"/>
      <c r="T129" s="159"/>
      <c r="U129" s="159"/>
      <c r="V129" s="159"/>
      <c r="W129" s="159"/>
      <c r="X129" s="159"/>
      <c r="Y129" s="159"/>
      <c r="Z129" s="159"/>
      <c r="AA129" s="159"/>
      <c r="AB129" s="159"/>
      <c r="AC129" s="159"/>
      <c r="AD129" s="159"/>
      <c r="AE129" s="159"/>
      <c r="AF129" s="159"/>
      <c r="AG129" s="159"/>
    </row>
    <row r="130" spans="1:33" ht="13.5">
      <c r="A130" s="177"/>
      <c r="B130" s="178"/>
      <c r="C130" s="179"/>
      <c r="D130" s="159"/>
      <c r="E130" s="159"/>
      <c r="F130" s="159"/>
      <c r="G130" s="179"/>
      <c r="H130" s="159"/>
      <c r="I130" s="159"/>
      <c r="J130" s="182"/>
      <c r="K130" s="182"/>
      <c r="L130" s="159"/>
      <c r="M130" s="159"/>
      <c r="N130" s="159"/>
      <c r="O130" s="159"/>
      <c r="P130" s="159"/>
      <c r="Q130" s="179"/>
      <c r="R130" s="159"/>
      <c r="S130" s="159"/>
      <c r="T130" s="159"/>
      <c r="U130" s="159"/>
      <c r="V130" s="159"/>
      <c r="W130" s="159"/>
      <c r="X130" s="159"/>
      <c r="Y130" s="159"/>
      <c r="Z130" s="159"/>
      <c r="AA130" s="159"/>
      <c r="AB130" s="159"/>
      <c r="AC130" s="159"/>
      <c r="AD130" s="159"/>
      <c r="AE130" s="159"/>
      <c r="AF130" s="159"/>
      <c r="AG130" s="159"/>
    </row>
    <row r="131" spans="1:33" ht="13.5">
      <c r="A131" s="177"/>
      <c r="B131" s="178"/>
      <c r="C131" s="179"/>
      <c r="D131" s="159"/>
      <c r="E131" s="159"/>
      <c r="F131" s="159"/>
      <c r="G131" s="179"/>
      <c r="H131" s="159"/>
      <c r="I131" s="159"/>
      <c r="J131" s="182"/>
      <c r="K131" s="182"/>
      <c r="L131" s="159"/>
      <c r="M131" s="159"/>
      <c r="N131" s="159"/>
      <c r="O131" s="159"/>
      <c r="P131" s="159"/>
      <c r="Q131" s="179"/>
      <c r="R131" s="159"/>
      <c r="S131" s="159"/>
      <c r="T131" s="159"/>
      <c r="U131" s="159"/>
      <c r="V131" s="159"/>
      <c r="W131" s="159"/>
      <c r="X131" s="159"/>
      <c r="Y131" s="159"/>
      <c r="Z131" s="159"/>
      <c r="AA131" s="159"/>
      <c r="AB131" s="159"/>
      <c r="AC131" s="159"/>
      <c r="AD131" s="159"/>
      <c r="AE131" s="159"/>
      <c r="AF131" s="159"/>
      <c r="AG131" s="159"/>
    </row>
    <row r="132" spans="1:33" ht="13.5">
      <c r="A132" s="177"/>
      <c r="B132" s="178"/>
      <c r="C132" s="179"/>
      <c r="D132" s="159"/>
      <c r="E132" s="159"/>
      <c r="F132" s="159"/>
      <c r="G132" s="179"/>
      <c r="H132" s="159"/>
      <c r="I132" s="159"/>
      <c r="J132" s="182"/>
      <c r="K132" s="182"/>
      <c r="L132" s="159"/>
      <c r="M132" s="159"/>
      <c r="N132" s="159"/>
      <c r="O132" s="159"/>
      <c r="P132" s="159"/>
      <c r="Q132" s="179"/>
      <c r="R132" s="159"/>
      <c r="S132" s="159"/>
      <c r="T132" s="159"/>
      <c r="U132" s="159"/>
      <c r="V132" s="159"/>
      <c r="W132" s="159"/>
      <c r="X132" s="159"/>
      <c r="Y132" s="159"/>
      <c r="Z132" s="159"/>
      <c r="AA132" s="159"/>
      <c r="AB132" s="159"/>
      <c r="AC132" s="159"/>
      <c r="AD132" s="159"/>
      <c r="AE132" s="159"/>
      <c r="AF132" s="159"/>
      <c r="AG132" s="159"/>
    </row>
    <row r="133" spans="1:33" ht="13.5">
      <c r="A133" s="177"/>
      <c r="B133" s="178"/>
      <c r="C133" s="179"/>
      <c r="D133" s="159"/>
      <c r="E133" s="159"/>
      <c r="F133" s="159"/>
      <c r="G133" s="179"/>
      <c r="H133" s="159"/>
      <c r="I133" s="159"/>
      <c r="J133" s="182"/>
      <c r="K133" s="182"/>
      <c r="L133" s="159"/>
      <c r="M133" s="159"/>
      <c r="N133" s="159"/>
      <c r="O133" s="159"/>
      <c r="P133" s="159"/>
      <c r="Q133" s="179"/>
      <c r="R133" s="159"/>
      <c r="S133" s="159"/>
      <c r="T133" s="159"/>
      <c r="U133" s="159"/>
      <c r="V133" s="159"/>
      <c r="W133" s="159"/>
      <c r="X133" s="159"/>
      <c r="Y133" s="159"/>
      <c r="Z133" s="159"/>
      <c r="AA133" s="159"/>
      <c r="AB133" s="159"/>
      <c r="AC133" s="159"/>
      <c r="AD133" s="159"/>
      <c r="AE133" s="159"/>
      <c r="AF133" s="159"/>
      <c r="AG133" s="159"/>
    </row>
    <row r="134" spans="1:33" ht="13.5">
      <c r="A134" s="177"/>
      <c r="B134" s="178"/>
      <c r="C134" s="179"/>
      <c r="D134" s="159"/>
      <c r="E134" s="159"/>
      <c r="F134" s="159"/>
      <c r="G134" s="179"/>
      <c r="H134" s="159"/>
      <c r="I134" s="159"/>
      <c r="J134" s="182"/>
      <c r="K134" s="182"/>
      <c r="L134" s="159"/>
      <c r="M134" s="159"/>
      <c r="N134" s="159"/>
      <c r="O134" s="159"/>
      <c r="P134" s="159"/>
      <c r="Q134" s="179"/>
      <c r="R134" s="159"/>
      <c r="S134" s="159"/>
      <c r="T134" s="159"/>
      <c r="U134" s="159"/>
      <c r="V134" s="159"/>
      <c r="W134" s="159"/>
      <c r="X134" s="159"/>
      <c r="Y134" s="159"/>
      <c r="Z134" s="159"/>
      <c r="AA134" s="159"/>
      <c r="AB134" s="159"/>
      <c r="AC134" s="159"/>
      <c r="AD134" s="159"/>
      <c r="AE134" s="159"/>
      <c r="AF134" s="159"/>
      <c r="AG134" s="159"/>
    </row>
    <row r="135" spans="1:33" ht="13.5">
      <c r="A135" s="177"/>
      <c r="B135" s="178"/>
      <c r="C135" s="179"/>
      <c r="D135" s="159"/>
      <c r="E135" s="159"/>
      <c r="F135" s="159"/>
      <c r="G135" s="179"/>
      <c r="H135" s="159"/>
      <c r="I135" s="159"/>
      <c r="J135" s="182"/>
      <c r="K135" s="182"/>
      <c r="L135" s="159"/>
      <c r="M135" s="159"/>
      <c r="N135" s="159"/>
      <c r="O135" s="159"/>
      <c r="P135" s="159"/>
      <c r="Q135" s="179"/>
      <c r="R135" s="159"/>
      <c r="S135" s="159"/>
      <c r="T135" s="159"/>
      <c r="U135" s="159"/>
      <c r="V135" s="159"/>
      <c r="W135" s="159"/>
      <c r="X135" s="159"/>
      <c r="Y135" s="159"/>
      <c r="Z135" s="159"/>
      <c r="AA135" s="159"/>
      <c r="AB135" s="159"/>
      <c r="AC135" s="159"/>
      <c r="AD135" s="159"/>
      <c r="AE135" s="159"/>
      <c r="AF135" s="159"/>
      <c r="AG135" s="159"/>
    </row>
    <row r="136" spans="1:33" ht="13.5">
      <c r="A136" s="177"/>
      <c r="B136" s="178"/>
      <c r="C136" s="179"/>
      <c r="D136" s="159"/>
      <c r="E136" s="159"/>
      <c r="F136" s="159"/>
      <c r="G136" s="179"/>
      <c r="H136" s="159"/>
      <c r="I136" s="159"/>
      <c r="J136" s="182"/>
      <c r="K136" s="182"/>
      <c r="L136" s="159"/>
      <c r="M136" s="159"/>
      <c r="N136" s="159"/>
      <c r="O136" s="159"/>
      <c r="P136" s="159"/>
      <c r="Q136" s="179"/>
      <c r="R136" s="159"/>
      <c r="S136" s="159"/>
      <c r="T136" s="159"/>
      <c r="U136" s="159"/>
      <c r="V136" s="159"/>
      <c r="W136" s="159"/>
      <c r="X136" s="159"/>
      <c r="Y136" s="159"/>
      <c r="Z136" s="159"/>
      <c r="AA136" s="159"/>
      <c r="AB136" s="159"/>
      <c r="AC136" s="159"/>
      <c r="AD136" s="159"/>
      <c r="AE136" s="159"/>
      <c r="AF136" s="159"/>
      <c r="AG136" s="159"/>
    </row>
    <row r="137" spans="1:33" ht="13.5">
      <c r="A137" s="177"/>
      <c r="B137" s="178"/>
      <c r="C137" s="179"/>
      <c r="D137" s="159"/>
      <c r="E137" s="159"/>
      <c r="F137" s="159"/>
      <c r="G137" s="179"/>
      <c r="H137" s="159"/>
      <c r="I137" s="159"/>
      <c r="J137" s="182"/>
      <c r="K137" s="182"/>
      <c r="L137" s="159"/>
      <c r="M137" s="159"/>
      <c r="N137" s="159"/>
      <c r="O137" s="159"/>
      <c r="P137" s="159"/>
      <c r="Q137" s="179"/>
      <c r="R137" s="159"/>
      <c r="S137" s="159"/>
      <c r="T137" s="159"/>
      <c r="U137" s="159"/>
      <c r="V137" s="159"/>
      <c r="W137" s="159"/>
      <c r="X137" s="159"/>
      <c r="Y137" s="159"/>
      <c r="Z137" s="159"/>
      <c r="AA137" s="159"/>
      <c r="AB137" s="159"/>
      <c r="AC137" s="159"/>
      <c r="AD137" s="159"/>
      <c r="AE137" s="159"/>
      <c r="AF137" s="159"/>
      <c r="AG137" s="159"/>
    </row>
    <row r="138" spans="1:33" ht="13.5">
      <c r="A138" s="177"/>
      <c r="B138" s="178"/>
      <c r="C138" s="179"/>
      <c r="D138" s="159"/>
      <c r="E138" s="159"/>
      <c r="F138" s="159"/>
      <c r="G138" s="179"/>
      <c r="H138" s="159"/>
      <c r="I138" s="159"/>
      <c r="J138" s="182"/>
      <c r="K138" s="182"/>
      <c r="L138" s="159"/>
      <c r="M138" s="159"/>
      <c r="N138" s="159"/>
      <c r="O138" s="159"/>
      <c r="P138" s="159"/>
      <c r="Q138" s="179"/>
      <c r="R138" s="159"/>
      <c r="S138" s="159"/>
      <c r="T138" s="159"/>
      <c r="U138" s="159"/>
      <c r="V138" s="159"/>
      <c r="W138" s="159"/>
      <c r="X138" s="159"/>
      <c r="Y138" s="159"/>
      <c r="Z138" s="159"/>
      <c r="AA138" s="159"/>
      <c r="AB138" s="159"/>
      <c r="AC138" s="159"/>
      <c r="AD138" s="159"/>
      <c r="AE138" s="159"/>
      <c r="AF138" s="159"/>
      <c r="AG138" s="159"/>
    </row>
    <row r="139" spans="1:33" ht="13.5">
      <c r="A139" s="177"/>
      <c r="B139" s="178"/>
      <c r="C139" s="179"/>
      <c r="D139" s="159"/>
      <c r="E139" s="159"/>
      <c r="F139" s="159"/>
      <c r="G139" s="179"/>
      <c r="H139" s="159"/>
      <c r="I139" s="159"/>
      <c r="J139" s="182"/>
      <c r="K139" s="182"/>
      <c r="L139" s="159"/>
      <c r="M139" s="159"/>
      <c r="N139" s="159"/>
      <c r="O139" s="159"/>
      <c r="P139" s="159"/>
      <c r="Q139" s="179"/>
      <c r="R139" s="159"/>
      <c r="S139" s="159"/>
      <c r="T139" s="159"/>
      <c r="U139" s="159"/>
      <c r="V139" s="159"/>
      <c r="W139" s="159"/>
      <c r="X139" s="159"/>
      <c r="Y139" s="159"/>
      <c r="Z139" s="159"/>
      <c r="AA139" s="159"/>
      <c r="AB139" s="159"/>
      <c r="AC139" s="159"/>
      <c r="AD139" s="159"/>
      <c r="AE139" s="159"/>
      <c r="AF139" s="159"/>
      <c r="AG139" s="159"/>
    </row>
    <row r="140" spans="1:33" ht="13.5">
      <c r="A140" s="177"/>
      <c r="B140" s="178"/>
      <c r="C140" s="179"/>
      <c r="D140" s="159"/>
      <c r="E140" s="159"/>
      <c r="F140" s="159"/>
      <c r="G140" s="179"/>
      <c r="H140" s="159"/>
      <c r="I140" s="159"/>
      <c r="J140" s="182"/>
      <c r="K140" s="182"/>
      <c r="L140" s="159"/>
      <c r="M140" s="159"/>
      <c r="N140" s="159"/>
      <c r="O140" s="159"/>
      <c r="P140" s="159"/>
      <c r="Q140" s="179"/>
      <c r="R140" s="159"/>
      <c r="S140" s="159"/>
      <c r="T140" s="159"/>
      <c r="U140" s="159"/>
      <c r="V140" s="159"/>
      <c r="W140" s="159"/>
      <c r="X140" s="159"/>
      <c r="Y140" s="159"/>
      <c r="Z140" s="159"/>
      <c r="AA140" s="159"/>
      <c r="AB140" s="159"/>
      <c r="AC140" s="159"/>
      <c r="AD140" s="159"/>
      <c r="AE140" s="159"/>
      <c r="AF140" s="159"/>
      <c r="AG140" s="159"/>
    </row>
    <row r="141" spans="1:33" ht="13.5">
      <c r="A141" s="177"/>
      <c r="B141" s="178"/>
      <c r="C141" s="179"/>
      <c r="D141" s="159"/>
      <c r="E141" s="159"/>
      <c r="F141" s="159"/>
      <c r="G141" s="179"/>
      <c r="H141" s="159"/>
      <c r="I141" s="159"/>
      <c r="J141" s="182"/>
      <c r="K141" s="182"/>
      <c r="L141" s="159"/>
      <c r="M141" s="159"/>
      <c r="N141" s="159"/>
      <c r="O141" s="159"/>
      <c r="P141" s="159"/>
      <c r="Q141" s="179"/>
      <c r="R141" s="159"/>
      <c r="S141" s="159"/>
      <c r="T141" s="159"/>
      <c r="U141" s="159"/>
      <c r="V141" s="159"/>
      <c r="W141" s="159"/>
      <c r="X141" s="159"/>
      <c r="Y141" s="159"/>
      <c r="Z141" s="159"/>
      <c r="AA141" s="159"/>
      <c r="AB141" s="159"/>
      <c r="AC141" s="159"/>
      <c r="AD141" s="159"/>
      <c r="AE141" s="159"/>
      <c r="AF141" s="159"/>
      <c r="AG141" s="159"/>
    </row>
    <row r="142" spans="1:33" ht="13.5">
      <c r="A142" s="177"/>
      <c r="B142" s="178"/>
      <c r="C142" s="179"/>
      <c r="D142" s="159"/>
      <c r="E142" s="159"/>
      <c r="F142" s="159"/>
      <c r="G142" s="179"/>
      <c r="H142" s="159"/>
      <c r="I142" s="159"/>
      <c r="J142" s="182"/>
      <c r="K142" s="182"/>
      <c r="L142" s="159"/>
      <c r="M142" s="159"/>
      <c r="N142" s="159"/>
      <c r="O142" s="159"/>
      <c r="P142" s="159"/>
      <c r="Q142" s="179"/>
      <c r="R142" s="159"/>
      <c r="S142" s="159"/>
      <c r="T142" s="159"/>
      <c r="U142" s="159"/>
      <c r="V142" s="159"/>
      <c r="W142" s="159"/>
      <c r="X142" s="159"/>
      <c r="Y142" s="159"/>
      <c r="Z142" s="159"/>
      <c r="AA142" s="159"/>
      <c r="AB142" s="159"/>
      <c r="AC142" s="159"/>
      <c r="AD142" s="159"/>
      <c r="AE142" s="159"/>
      <c r="AF142" s="159"/>
      <c r="AG142" s="159"/>
    </row>
    <row r="143" spans="1:33" ht="13.5">
      <c r="A143" s="177"/>
      <c r="B143" s="178"/>
      <c r="C143" s="179"/>
      <c r="D143" s="159"/>
      <c r="E143" s="159"/>
      <c r="F143" s="159"/>
      <c r="G143" s="179"/>
      <c r="H143" s="159"/>
      <c r="I143" s="159"/>
      <c r="J143" s="182"/>
      <c r="K143" s="182"/>
      <c r="L143" s="159"/>
      <c r="M143" s="159"/>
      <c r="N143" s="159"/>
      <c r="O143" s="159"/>
      <c r="P143" s="159"/>
      <c r="Q143" s="179"/>
      <c r="R143" s="159"/>
      <c r="S143" s="159"/>
      <c r="T143" s="159"/>
      <c r="U143" s="159"/>
      <c r="V143" s="159"/>
      <c r="W143" s="159"/>
      <c r="X143" s="159"/>
      <c r="Y143" s="159"/>
      <c r="Z143" s="159"/>
      <c r="AA143" s="159"/>
      <c r="AB143" s="159"/>
      <c r="AC143" s="159"/>
      <c r="AD143" s="159"/>
      <c r="AE143" s="159"/>
      <c r="AF143" s="159"/>
      <c r="AG143" s="159"/>
    </row>
    <row r="144" spans="1:33" ht="13.5">
      <c r="A144" s="177"/>
      <c r="B144" s="178"/>
      <c r="C144" s="179"/>
      <c r="D144" s="159"/>
      <c r="E144" s="159"/>
      <c r="F144" s="159"/>
      <c r="G144" s="179"/>
      <c r="H144" s="159"/>
      <c r="I144" s="159"/>
      <c r="J144" s="182"/>
      <c r="K144" s="182"/>
      <c r="L144" s="159"/>
      <c r="M144" s="159"/>
      <c r="N144" s="159"/>
      <c r="O144" s="159"/>
      <c r="P144" s="159"/>
      <c r="Q144" s="179"/>
      <c r="R144" s="159"/>
      <c r="S144" s="159"/>
      <c r="T144" s="159"/>
      <c r="U144" s="159"/>
      <c r="V144" s="159"/>
      <c r="W144" s="159"/>
      <c r="X144" s="159"/>
      <c r="Y144" s="159"/>
      <c r="Z144" s="159"/>
      <c r="AA144" s="159"/>
      <c r="AB144" s="159"/>
      <c r="AC144" s="159"/>
      <c r="AD144" s="159"/>
      <c r="AE144" s="159"/>
      <c r="AF144" s="159"/>
      <c r="AG144" s="159"/>
    </row>
    <row r="145" spans="1:33" ht="13.5">
      <c r="A145" s="177"/>
      <c r="B145" s="178"/>
      <c r="C145" s="179"/>
      <c r="D145" s="159"/>
      <c r="E145" s="159"/>
      <c r="F145" s="159"/>
      <c r="G145" s="179"/>
      <c r="H145" s="159"/>
      <c r="I145" s="159"/>
      <c r="J145" s="182"/>
      <c r="K145" s="182"/>
      <c r="L145" s="159"/>
      <c r="M145" s="159"/>
      <c r="N145" s="159"/>
      <c r="O145" s="159"/>
      <c r="P145" s="159"/>
      <c r="Q145" s="179"/>
      <c r="R145" s="159"/>
      <c r="S145" s="159"/>
      <c r="T145" s="159"/>
      <c r="U145" s="159"/>
      <c r="V145" s="159"/>
      <c r="W145" s="159"/>
      <c r="X145" s="159"/>
      <c r="Y145" s="159"/>
      <c r="Z145" s="159"/>
      <c r="AA145" s="159"/>
      <c r="AB145" s="159"/>
      <c r="AC145" s="159"/>
      <c r="AD145" s="159"/>
      <c r="AE145" s="159"/>
      <c r="AF145" s="159"/>
      <c r="AG145" s="159"/>
    </row>
    <row r="146" spans="1:33" ht="13.5">
      <c r="A146" s="177"/>
      <c r="B146" s="178"/>
      <c r="C146" s="179"/>
      <c r="D146" s="159"/>
      <c r="E146" s="159"/>
      <c r="F146" s="159"/>
      <c r="G146" s="179"/>
      <c r="H146" s="159"/>
      <c r="I146" s="159"/>
      <c r="J146" s="182"/>
      <c r="K146" s="182"/>
      <c r="L146" s="159"/>
      <c r="M146" s="159"/>
      <c r="N146" s="159"/>
      <c r="O146" s="159"/>
      <c r="P146" s="159"/>
      <c r="Q146" s="179"/>
      <c r="R146" s="159"/>
      <c r="S146" s="159"/>
      <c r="T146" s="159"/>
      <c r="U146" s="159"/>
      <c r="V146" s="159"/>
      <c r="W146" s="159"/>
      <c r="X146" s="159"/>
      <c r="Y146" s="159"/>
      <c r="Z146" s="159"/>
      <c r="AA146" s="159"/>
      <c r="AB146" s="159"/>
      <c r="AC146" s="159"/>
      <c r="AD146" s="159"/>
      <c r="AE146" s="159"/>
      <c r="AF146" s="159"/>
      <c r="AG146" s="159"/>
    </row>
    <row r="147" spans="1:33" ht="13.5">
      <c r="A147" s="177"/>
      <c r="B147" s="178"/>
      <c r="C147" s="179"/>
      <c r="D147" s="159"/>
      <c r="E147" s="159"/>
      <c r="F147" s="159"/>
      <c r="G147" s="179"/>
      <c r="H147" s="159"/>
      <c r="I147" s="159"/>
      <c r="J147" s="182"/>
      <c r="K147" s="182"/>
      <c r="L147" s="159"/>
      <c r="M147" s="159"/>
      <c r="N147" s="159"/>
      <c r="O147" s="159"/>
      <c r="P147" s="159"/>
      <c r="Q147" s="179"/>
      <c r="R147" s="159"/>
      <c r="S147" s="159"/>
      <c r="T147" s="159"/>
      <c r="U147" s="159"/>
      <c r="V147" s="159"/>
      <c r="W147" s="159"/>
      <c r="X147" s="159"/>
      <c r="Y147" s="159"/>
      <c r="Z147" s="159"/>
      <c r="AA147" s="159"/>
      <c r="AB147" s="159"/>
      <c r="AC147" s="159"/>
      <c r="AD147" s="159"/>
      <c r="AE147" s="159"/>
      <c r="AF147" s="159"/>
      <c r="AG147" s="159"/>
    </row>
    <row r="148" spans="1:33" ht="13.5">
      <c r="A148" s="177"/>
      <c r="B148" s="178"/>
      <c r="C148" s="179"/>
      <c r="D148" s="159"/>
      <c r="E148" s="159"/>
      <c r="F148" s="159"/>
      <c r="G148" s="179"/>
      <c r="H148" s="159"/>
      <c r="I148" s="159"/>
      <c r="J148" s="182"/>
      <c r="K148" s="182"/>
      <c r="L148" s="159"/>
      <c r="M148" s="159"/>
      <c r="N148" s="159"/>
      <c r="O148" s="159"/>
      <c r="P148" s="159"/>
      <c r="Q148" s="179"/>
      <c r="R148" s="159"/>
      <c r="S148" s="159"/>
      <c r="T148" s="159"/>
      <c r="U148" s="159"/>
      <c r="V148" s="159"/>
      <c r="W148" s="159"/>
      <c r="X148" s="159"/>
      <c r="Y148" s="159"/>
      <c r="Z148" s="159"/>
      <c r="AA148" s="159"/>
      <c r="AB148" s="159"/>
      <c r="AC148" s="159"/>
      <c r="AD148" s="159"/>
      <c r="AE148" s="159"/>
      <c r="AF148" s="159"/>
      <c r="AG148" s="159"/>
    </row>
    <row r="149" spans="1:33" ht="13.5">
      <c r="A149" s="177"/>
      <c r="B149" s="178"/>
      <c r="C149" s="179"/>
      <c r="D149" s="159"/>
      <c r="E149" s="159"/>
      <c r="F149" s="159"/>
      <c r="G149" s="179"/>
      <c r="H149" s="159"/>
      <c r="I149" s="159"/>
      <c r="J149" s="182"/>
      <c r="K149" s="182"/>
      <c r="L149" s="159"/>
      <c r="M149" s="159"/>
      <c r="N149" s="159"/>
      <c r="O149" s="159"/>
      <c r="P149" s="159"/>
      <c r="Q149" s="179"/>
      <c r="R149" s="159"/>
      <c r="S149" s="159"/>
      <c r="T149" s="159"/>
      <c r="U149" s="159"/>
      <c r="V149" s="159"/>
      <c r="W149" s="159"/>
      <c r="X149" s="159"/>
      <c r="Y149" s="159"/>
      <c r="Z149" s="159"/>
      <c r="AA149" s="159"/>
      <c r="AB149" s="159"/>
      <c r="AC149" s="159"/>
      <c r="AD149" s="159"/>
      <c r="AE149" s="159"/>
      <c r="AF149" s="159"/>
      <c r="AG149" s="159"/>
    </row>
    <row r="150" spans="1:33" ht="13.5">
      <c r="A150" s="177"/>
      <c r="B150" s="178"/>
      <c r="C150" s="179"/>
      <c r="D150" s="159"/>
      <c r="E150" s="159"/>
      <c r="F150" s="159"/>
      <c r="G150" s="179"/>
      <c r="H150" s="159"/>
      <c r="I150" s="159"/>
      <c r="J150" s="182"/>
      <c r="K150" s="182"/>
      <c r="L150" s="159"/>
      <c r="M150" s="159"/>
      <c r="N150" s="159"/>
      <c r="O150" s="159"/>
      <c r="P150" s="159"/>
      <c r="Q150" s="179"/>
      <c r="R150" s="159"/>
      <c r="S150" s="159"/>
      <c r="T150" s="159"/>
      <c r="U150" s="159"/>
      <c r="V150" s="159"/>
      <c r="W150" s="159"/>
      <c r="X150" s="159"/>
      <c r="Y150" s="159"/>
      <c r="Z150" s="159"/>
      <c r="AA150" s="159"/>
      <c r="AB150" s="159"/>
      <c r="AC150" s="159"/>
      <c r="AD150" s="159"/>
      <c r="AE150" s="159"/>
      <c r="AF150" s="159"/>
      <c r="AG150" s="159"/>
    </row>
    <row r="151" spans="1:33" ht="13.5">
      <c r="A151" s="177"/>
      <c r="B151" s="178"/>
      <c r="C151" s="179"/>
      <c r="D151" s="159"/>
      <c r="E151" s="159"/>
      <c r="F151" s="159"/>
      <c r="G151" s="179"/>
      <c r="H151" s="159"/>
      <c r="I151" s="159"/>
      <c r="J151" s="182"/>
      <c r="K151" s="182"/>
      <c r="L151" s="159"/>
      <c r="M151" s="159"/>
      <c r="N151" s="159"/>
      <c r="O151" s="159"/>
      <c r="P151" s="159"/>
      <c r="Q151" s="179"/>
      <c r="R151" s="159"/>
      <c r="S151" s="159"/>
      <c r="T151" s="159"/>
      <c r="U151" s="159"/>
      <c r="V151" s="159"/>
      <c r="W151" s="159"/>
      <c r="X151" s="159"/>
      <c r="Y151" s="159"/>
      <c r="Z151" s="159"/>
      <c r="AA151" s="159"/>
      <c r="AB151" s="159"/>
      <c r="AC151" s="159"/>
      <c r="AD151" s="159"/>
      <c r="AE151" s="159"/>
      <c r="AF151" s="159"/>
      <c r="AG151" s="159"/>
    </row>
    <row r="152" spans="1:33" ht="13.5">
      <c r="A152" s="177"/>
      <c r="B152" s="178"/>
      <c r="C152" s="179"/>
      <c r="D152" s="159"/>
      <c r="E152" s="159"/>
      <c r="F152" s="159"/>
      <c r="G152" s="179"/>
      <c r="H152" s="159"/>
      <c r="I152" s="159"/>
      <c r="J152" s="182"/>
      <c r="K152" s="182"/>
      <c r="L152" s="159"/>
      <c r="M152" s="159"/>
      <c r="N152" s="159"/>
      <c r="O152" s="159"/>
      <c r="P152" s="159"/>
      <c r="Q152" s="179"/>
      <c r="R152" s="159"/>
      <c r="S152" s="159"/>
      <c r="T152" s="159"/>
      <c r="U152" s="159"/>
      <c r="V152" s="159"/>
      <c r="W152" s="159"/>
      <c r="X152" s="159"/>
      <c r="Y152" s="159"/>
      <c r="Z152" s="159"/>
      <c r="AA152" s="159"/>
      <c r="AB152" s="159"/>
      <c r="AC152" s="159"/>
      <c r="AD152" s="159"/>
      <c r="AE152" s="159"/>
      <c r="AF152" s="159"/>
      <c r="AG152" s="159"/>
    </row>
    <row r="153" spans="1:33" ht="13.5">
      <c r="A153" s="177"/>
      <c r="B153" s="178"/>
      <c r="C153" s="179"/>
      <c r="D153" s="159"/>
      <c r="E153" s="159"/>
      <c r="F153" s="159"/>
      <c r="G153" s="179"/>
      <c r="H153" s="159"/>
      <c r="I153" s="159"/>
      <c r="J153" s="182"/>
      <c r="K153" s="182"/>
      <c r="L153" s="159"/>
      <c r="M153" s="159"/>
      <c r="N153" s="159"/>
      <c r="O153" s="159"/>
      <c r="P153" s="159"/>
      <c r="Q153" s="179"/>
      <c r="R153" s="159"/>
      <c r="S153" s="159"/>
      <c r="T153" s="159"/>
      <c r="U153" s="159"/>
      <c r="V153" s="159"/>
      <c r="W153" s="159"/>
      <c r="X153" s="159"/>
      <c r="Y153" s="159"/>
      <c r="Z153" s="159"/>
      <c r="AA153" s="159"/>
      <c r="AB153" s="159"/>
      <c r="AC153" s="159"/>
      <c r="AD153" s="159"/>
      <c r="AE153" s="159"/>
      <c r="AF153" s="159"/>
      <c r="AG153" s="159"/>
    </row>
    <row r="154" spans="1:33" ht="13.5">
      <c r="A154" s="177"/>
      <c r="B154" s="178"/>
      <c r="C154" s="179"/>
      <c r="D154" s="159"/>
      <c r="E154" s="159"/>
      <c r="F154" s="159"/>
      <c r="G154" s="179"/>
      <c r="H154" s="159"/>
      <c r="I154" s="159"/>
      <c r="J154" s="182"/>
      <c r="K154" s="182"/>
      <c r="L154" s="159"/>
      <c r="M154" s="159"/>
      <c r="N154" s="159"/>
      <c r="O154" s="159"/>
      <c r="P154" s="159"/>
      <c r="Q154" s="179"/>
      <c r="R154" s="159"/>
      <c r="S154" s="159"/>
      <c r="T154" s="159"/>
      <c r="U154" s="159"/>
      <c r="V154" s="159"/>
      <c r="W154" s="159"/>
      <c r="X154" s="159"/>
      <c r="Y154" s="159"/>
      <c r="Z154" s="159"/>
      <c r="AA154" s="159"/>
      <c r="AB154" s="159"/>
      <c r="AC154" s="159"/>
      <c r="AD154" s="159"/>
      <c r="AE154" s="159"/>
      <c r="AF154" s="159"/>
      <c r="AG154" s="159"/>
    </row>
    <row r="155" spans="1:33" ht="13.5">
      <c r="A155" s="177"/>
      <c r="B155" s="178"/>
      <c r="C155" s="179"/>
      <c r="D155" s="159"/>
      <c r="E155" s="159"/>
      <c r="F155" s="159"/>
      <c r="G155" s="179"/>
      <c r="H155" s="159"/>
      <c r="I155" s="159"/>
      <c r="J155" s="182"/>
      <c r="K155" s="182"/>
      <c r="L155" s="159"/>
      <c r="M155" s="159"/>
      <c r="N155" s="159"/>
      <c r="O155" s="159"/>
      <c r="P155" s="159"/>
      <c r="Q155" s="179"/>
      <c r="R155" s="159"/>
      <c r="S155" s="159"/>
      <c r="T155" s="159"/>
      <c r="U155" s="159"/>
      <c r="V155" s="159"/>
      <c r="W155" s="159"/>
      <c r="X155" s="159"/>
      <c r="Y155" s="159"/>
      <c r="Z155" s="159"/>
      <c r="AA155" s="159"/>
      <c r="AB155" s="159"/>
      <c r="AC155" s="159"/>
      <c r="AD155" s="159"/>
      <c r="AE155" s="159"/>
      <c r="AF155" s="159"/>
      <c r="AG155" s="159"/>
    </row>
    <row r="156" spans="1:33" ht="13.5">
      <c r="A156" s="177"/>
      <c r="B156" s="178"/>
      <c r="C156" s="179"/>
      <c r="D156" s="159"/>
      <c r="E156" s="159"/>
      <c r="F156" s="159"/>
      <c r="G156" s="179"/>
      <c r="H156" s="159"/>
      <c r="I156" s="159"/>
      <c r="J156" s="182"/>
      <c r="K156" s="182"/>
      <c r="L156" s="159"/>
      <c r="M156" s="159"/>
      <c r="N156" s="159"/>
      <c r="O156" s="159"/>
      <c r="P156" s="159"/>
      <c r="Q156" s="179"/>
      <c r="R156" s="159"/>
      <c r="S156" s="159"/>
      <c r="T156" s="159"/>
      <c r="U156" s="159"/>
      <c r="V156" s="159"/>
      <c r="W156" s="159"/>
      <c r="X156" s="159"/>
      <c r="Y156" s="159"/>
      <c r="Z156" s="159"/>
      <c r="AA156" s="159"/>
      <c r="AB156" s="159"/>
      <c r="AC156" s="159"/>
      <c r="AD156" s="159"/>
      <c r="AE156" s="159"/>
      <c r="AF156" s="159"/>
      <c r="AG156" s="159"/>
    </row>
    <row r="157" spans="1:33" ht="13.5">
      <c r="A157" s="177"/>
      <c r="B157" s="178"/>
      <c r="C157" s="179"/>
      <c r="D157" s="159"/>
      <c r="E157" s="159"/>
      <c r="F157" s="159"/>
      <c r="G157" s="179"/>
      <c r="H157" s="159"/>
      <c r="I157" s="159"/>
      <c r="J157" s="182"/>
      <c r="K157" s="182"/>
      <c r="L157" s="159"/>
      <c r="M157" s="159"/>
      <c r="N157" s="159"/>
      <c r="O157" s="159"/>
      <c r="P157" s="159"/>
      <c r="Q157" s="179"/>
      <c r="R157" s="159"/>
      <c r="S157" s="159"/>
      <c r="T157" s="159"/>
      <c r="U157" s="159"/>
      <c r="V157" s="159"/>
      <c r="W157" s="159"/>
      <c r="X157" s="159"/>
      <c r="Y157" s="159"/>
      <c r="Z157" s="159"/>
      <c r="AA157" s="159"/>
      <c r="AB157" s="159"/>
      <c r="AC157" s="159"/>
      <c r="AD157" s="159"/>
      <c r="AE157" s="159"/>
      <c r="AF157" s="159"/>
      <c r="AG157" s="159"/>
    </row>
    <row r="158" spans="1:33" ht="13.5">
      <c r="A158" s="177"/>
      <c r="B158" s="178"/>
      <c r="C158" s="179"/>
      <c r="D158" s="159"/>
      <c r="E158" s="159"/>
      <c r="F158" s="159"/>
      <c r="G158" s="179"/>
      <c r="H158" s="159"/>
      <c r="I158" s="159"/>
      <c r="J158" s="182"/>
      <c r="K158" s="182"/>
      <c r="L158" s="159"/>
      <c r="M158" s="159"/>
      <c r="N158" s="159"/>
      <c r="O158" s="159"/>
      <c r="P158" s="159"/>
      <c r="Q158" s="179"/>
      <c r="R158" s="159"/>
      <c r="S158" s="159"/>
      <c r="T158" s="159"/>
      <c r="U158" s="159"/>
      <c r="V158" s="159"/>
      <c r="W158" s="159"/>
      <c r="X158" s="159"/>
      <c r="Y158" s="159"/>
      <c r="Z158" s="159"/>
      <c r="AA158" s="159"/>
      <c r="AB158" s="159"/>
      <c r="AC158" s="159"/>
      <c r="AD158" s="159"/>
      <c r="AE158" s="159"/>
      <c r="AF158" s="159"/>
      <c r="AG158" s="159"/>
    </row>
    <row r="159" spans="1:33" ht="13.5">
      <c r="A159" s="177"/>
      <c r="B159" s="178"/>
      <c r="C159" s="179"/>
      <c r="D159" s="159"/>
      <c r="E159" s="159"/>
      <c r="F159" s="159"/>
      <c r="G159" s="179"/>
      <c r="H159" s="159"/>
      <c r="I159" s="159"/>
      <c r="J159" s="182"/>
      <c r="K159" s="182"/>
      <c r="L159" s="159"/>
      <c r="M159" s="159"/>
      <c r="N159" s="159"/>
      <c r="O159" s="159"/>
      <c r="P159" s="159"/>
      <c r="Q159" s="179"/>
      <c r="R159" s="159"/>
      <c r="S159" s="159"/>
      <c r="T159" s="159"/>
      <c r="U159" s="159"/>
      <c r="V159" s="159"/>
      <c r="W159" s="159"/>
      <c r="X159" s="159"/>
      <c r="Y159" s="159"/>
      <c r="Z159" s="159"/>
      <c r="AA159" s="159"/>
      <c r="AB159" s="159"/>
      <c r="AC159" s="159"/>
      <c r="AD159" s="159"/>
      <c r="AE159" s="159"/>
      <c r="AF159" s="159"/>
      <c r="AG159" s="159"/>
    </row>
    <row r="160" spans="1:33" ht="13.5">
      <c r="A160" s="177"/>
      <c r="B160" s="178"/>
      <c r="C160" s="179"/>
      <c r="D160" s="159"/>
      <c r="E160" s="159"/>
      <c r="F160" s="159"/>
      <c r="G160" s="179"/>
      <c r="H160" s="159"/>
      <c r="I160" s="159"/>
      <c r="J160" s="182"/>
      <c r="K160" s="182"/>
      <c r="L160" s="159"/>
      <c r="M160" s="159"/>
      <c r="N160" s="159"/>
      <c r="O160" s="159"/>
      <c r="P160" s="159"/>
      <c r="Q160" s="179"/>
      <c r="R160" s="159"/>
      <c r="S160" s="159"/>
      <c r="T160" s="159"/>
      <c r="U160" s="159"/>
      <c r="V160" s="159"/>
      <c r="W160" s="159"/>
      <c r="X160" s="159"/>
      <c r="Y160" s="159"/>
      <c r="Z160" s="159"/>
      <c r="AA160" s="159"/>
      <c r="AB160" s="159"/>
      <c r="AC160" s="159"/>
      <c r="AD160" s="159"/>
      <c r="AE160" s="159"/>
      <c r="AF160" s="159"/>
      <c r="AG160" s="159"/>
    </row>
    <row r="161" spans="1:33" ht="13.5">
      <c r="A161" s="177"/>
      <c r="B161" s="178"/>
      <c r="C161" s="179"/>
      <c r="D161" s="159"/>
      <c r="E161" s="159"/>
      <c r="F161" s="159"/>
      <c r="G161" s="179"/>
      <c r="H161" s="159"/>
      <c r="I161" s="159"/>
      <c r="J161" s="182"/>
      <c r="K161" s="182"/>
      <c r="L161" s="159"/>
      <c r="M161" s="159"/>
      <c r="N161" s="159"/>
      <c r="O161" s="159"/>
      <c r="P161" s="159"/>
      <c r="Q161" s="179"/>
      <c r="R161" s="159"/>
      <c r="S161" s="159"/>
      <c r="T161" s="159"/>
      <c r="U161" s="159"/>
      <c r="V161" s="159"/>
      <c r="W161" s="159"/>
      <c r="X161" s="159"/>
      <c r="Y161" s="159"/>
      <c r="Z161" s="159"/>
      <c r="AA161" s="159"/>
      <c r="AB161" s="159"/>
      <c r="AC161" s="159"/>
      <c r="AD161" s="159"/>
      <c r="AE161" s="159"/>
      <c r="AF161" s="159"/>
      <c r="AG161" s="159"/>
    </row>
    <row r="162" spans="1:33" ht="13.5">
      <c r="A162" s="177"/>
      <c r="B162" s="178"/>
      <c r="C162" s="179"/>
      <c r="D162" s="159"/>
      <c r="E162" s="159"/>
      <c r="F162" s="159"/>
      <c r="G162" s="179"/>
      <c r="H162" s="159"/>
      <c r="I162" s="159"/>
      <c r="J162" s="182"/>
      <c r="K162" s="182"/>
      <c r="L162" s="159"/>
      <c r="M162" s="159"/>
      <c r="N162" s="159"/>
      <c r="O162" s="159"/>
      <c r="P162" s="159"/>
      <c r="Q162" s="179"/>
      <c r="R162" s="159"/>
      <c r="S162" s="159"/>
      <c r="T162" s="159"/>
      <c r="U162" s="159"/>
      <c r="V162" s="159"/>
      <c r="W162" s="159"/>
      <c r="X162" s="159"/>
      <c r="Y162" s="159"/>
      <c r="Z162" s="159"/>
      <c r="AA162" s="159"/>
      <c r="AB162" s="159"/>
      <c r="AC162" s="159"/>
      <c r="AD162" s="159"/>
      <c r="AE162" s="159"/>
      <c r="AF162" s="159"/>
      <c r="AG162" s="159"/>
    </row>
    <row r="163" spans="1:33" ht="13.5">
      <c r="A163" s="177"/>
      <c r="B163" s="178"/>
      <c r="C163" s="179"/>
      <c r="D163" s="159"/>
      <c r="E163" s="159"/>
      <c r="F163" s="159"/>
      <c r="G163" s="179"/>
      <c r="H163" s="159"/>
      <c r="I163" s="159"/>
      <c r="J163" s="182"/>
      <c r="K163" s="182"/>
      <c r="L163" s="159"/>
      <c r="M163" s="159"/>
      <c r="N163" s="159"/>
      <c r="O163" s="159"/>
      <c r="P163" s="159"/>
      <c r="Q163" s="179"/>
      <c r="R163" s="159"/>
      <c r="S163" s="159"/>
      <c r="T163" s="159"/>
      <c r="U163" s="159"/>
      <c r="V163" s="159"/>
      <c r="W163" s="159"/>
      <c r="X163" s="159"/>
      <c r="Y163" s="159"/>
      <c r="Z163" s="159"/>
      <c r="AA163" s="159"/>
      <c r="AB163" s="159"/>
      <c r="AC163" s="159"/>
      <c r="AD163" s="159"/>
      <c r="AE163" s="159"/>
      <c r="AF163" s="159"/>
      <c r="AG163" s="159"/>
    </row>
    <row r="164" spans="1:33" ht="13.5">
      <c r="A164" s="177"/>
      <c r="B164" s="178"/>
      <c r="C164" s="179"/>
      <c r="D164" s="159"/>
      <c r="E164" s="159"/>
      <c r="F164" s="159"/>
      <c r="G164" s="179"/>
      <c r="H164" s="159"/>
      <c r="I164" s="159"/>
      <c r="J164" s="182"/>
      <c r="K164" s="182"/>
      <c r="L164" s="159"/>
      <c r="M164" s="159"/>
      <c r="N164" s="159"/>
      <c r="O164" s="159"/>
      <c r="P164" s="159"/>
      <c r="Q164" s="179"/>
      <c r="R164" s="159"/>
      <c r="S164" s="159"/>
      <c r="T164" s="159"/>
      <c r="U164" s="159"/>
      <c r="V164" s="159"/>
      <c r="W164" s="159"/>
      <c r="X164" s="159"/>
      <c r="Y164" s="159"/>
      <c r="Z164" s="159"/>
      <c r="AA164" s="159"/>
      <c r="AB164" s="159"/>
      <c r="AC164" s="159"/>
      <c r="AD164" s="159"/>
      <c r="AE164" s="159"/>
      <c r="AF164" s="159"/>
      <c r="AG164" s="159"/>
    </row>
    <row r="165" spans="1:33" ht="13.5">
      <c r="A165" s="177"/>
      <c r="B165" s="178"/>
      <c r="C165" s="179"/>
      <c r="D165" s="159"/>
      <c r="E165" s="159"/>
      <c r="F165" s="159"/>
      <c r="G165" s="179"/>
      <c r="H165" s="159"/>
      <c r="I165" s="159"/>
      <c r="J165" s="182"/>
      <c r="K165" s="182"/>
      <c r="L165" s="159"/>
      <c r="M165" s="159"/>
      <c r="N165" s="159"/>
      <c r="O165" s="159"/>
      <c r="P165" s="159"/>
      <c r="Q165" s="179"/>
      <c r="R165" s="159"/>
      <c r="S165" s="159"/>
      <c r="T165" s="159"/>
      <c r="U165" s="159"/>
      <c r="V165" s="159"/>
      <c r="W165" s="159"/>
      <c r="X165" s="159"/>
      <c r="Y165" s="159"/>
      <c r="Z165" s="159"/>
      <c r="AA165" s="159"/>
      <c r="AB165" s="159"/>
      <c r="AC165" s="159"/>
      <c r="AD165" s="159"/>
      <c r="AE165" s="159"/>
      <c r="AF165" s="159"/>
      <c r="AG165" s="159"/>
    </row>
    <row r="166" spans="1:33" ht="13.5">
      <c r="A166" s="177"/>
      <c r="B166" s="178"/>
      <c r="C166" s="179"/>
      <c r="D166" s="159"/>
      <c r="E166" s="159"/>
      <c r="F166" s="159"/>
      <c r="G166" s="179"/>
      <c r="H166" s="159"/>
      <c r="I166" s="159"/>
      <c r="J166" s="182"/>
      <c r="K166" s="182"/>
      <c r="L166" s="159"/>
      <c r="M166" s="159"/>
      <c r="N166" s="159"/>
      <c r="O166" s="159"/>
      <c r="P166" s="159"/>
      <c r="Q166" s="179"/>
      <c r="R166" s="159"/>
      <c r="S166" s="159"/>
      <c r="T166" s="159"/>
      <c r="U166" s="159"/>
      <c r="V166" s="159"/>
      <c r="W166" s="159"/>
      <c r="X166" s="159"/>
      <c r="Y166" s="159"/>
      <c r="Z166" s="159"/>
      <c r="AA166" s="159"/>
      <c r="AB166" s="159"/>
      <c r="AC166" s="159"/>
      <c r="AD166" s="159"/>
      <c r="AE166" s="159"/>
      <c r="AF166" s="159"/>
      <c r="AG166" s="159"/>
    </row>
    <row r="167" spans="1:33" ht="13.5">
      <c r="A167" s="177"/>
      <c r="B167" s="178"/>
      <c r="C167" s="179"/>
      <c r="D167" s="159"/>
      <c r="E167" s="159"/>
      <c r="F167" s="159"/>
      <c r="G167" s="179"/>
      <c r="H167" s="159"/>
      <c r="I167" s="159"/>
      <c r="J167" s="182"/>
      <c r="K167" s="182"/>
      <c r="L167" s="159"/>
      <c r="M167" s="159"/>
      <c r="N167" s="159"/>
      <c r="O167" s="159"/>
      <c r="P167" s="159"/>
      <c r="Q167" s="179"/>
      <c r="R167" s="159"/>
      <c r="S167" s="159"/>
      <c r="T167" s="159"/>
      <c r="U167" s="159"/>
      <c r="V167" s="159"/>
      <c r="W167" s="159"/>
      <c r="X167" s="159"/>
      <c r="Y167" s="159"/>
      <c r="Z167" s="159"/>
      <c r="AA167" s="159"/>
      <c r="AB167" s="159"/>
      <c r="AC167" s="159"/>
      <c r="AD167" s="159"/>
      <c r="AE167" s="159"/>
      <c r="AF167" s="159"/>
      <c r="AG167" s="159"/>
    </row>
    <row r="168" spans="1:33" ht="13.5">
      <c r="A168" s="177"/>
      <c r="B168" s="178"/>
      <c r="C168" s="179"/>
      <c r="D168" s="159"/>
      <c r="E168" s="159"/>
      <c r="F168" s="159"/>
      <c r="G168" s="179"/>
      <c r="H168" s="159"/>
      <c r="I168" s="159"/>
      <c r="J168" s="182"/>
      <c r="K168" s="182"/>
      <c r="L168" s="159"/>
      <c r="M168" s="159"/>
      <c r="N168" s="159"/>
      <c r="O168" s="159"/>
      <c r="P168" s="159"/>
      <c r="Q168" s="179"/>
      <c r="R168" s="159"/>
      <c r="S168" s="159"/>
      <c r="T168" s="159"/>
      <c r="U168" s="159"/>
      <c r="V168" s="159"/>
      <c r="W168" s="159"/>
      <c r="X168" s="159"/>
      <c r="Y168" s="159"/>
      <c r="Z168" s="159"/>
      <c r="AA168" s="159"/>
      <c r="AB168" s="159"/>
      <c r="AC168" s="159"/>
      <c r="AD168" s="159"/>
      <c r="AE168" s="159"/>
      <c r="AF168" s="159"/>
      <c r="AG168" s="159"/>
    </row>
    <row r="169" spans="1:33" ht="13.5">
      <c r="A169" s="177"/>
      <c r="B169" s="178"/>
      <c r="C169" s="179"/>
      <c r="D169" s="159"/>
      <c r="E169" s="159"/>
      <c r="F169" s="159"/>
      <c r="G169" s="179"/>
      <c r="H169" s="159"/>
      <c r="I169" s="159"/>
      <c r="J169" s="182"/>
      <c r="K169" s="182"/>
      <c r="L169" s="159"/>
      <c r="M169" s="159"/>
      <c r="N169" s="159"/>
      <c r="O169" s="159"/>
      <c r="P169" s="159"/>
      <c r="Q169" s="179"/>
      <c r="R169" s="159"/>
      <c r="S169" s="159"/>
      <c r="T169" s="159"/>
      <c r="U169" s="159"/>
      <c r="V169" s="159"/>
      <c r="W169" s="159"/>
      <c r="X169" s="159"/>
      <c r="Y169" s="159"/>
      <c r="Z169" s="159"/>
      <c r="AA169" s="159"/>
      <c r="AB169" s="159"/>
      <c r="AC169" s="159"/>
      <c r="AD169" s="159"/>
      <c r="AE169" s="159"/>
      <c r="AF169" s="159"/>
      <c r="AG169" s="159"/>
    </row>
    <row r="170" spans="1:33" ht="13.5">
      <c r="A170" s="177"/>
      <c r="B170" s="178"/>
      <c r="C170" s="179"/>
      <c r="D170" s="159"/>
      <c r="E170" s="159"/>
      <c r="F170" s="159"/>
      <c r="G170" s="179"/>
      <c r="H170" s="159"/>
      <c r="I170" s="159"/>
      <c r="J170" s="182"/>
      <c r="K170" s="182"/>
      <c r="L170" s="159"/>
      <c r="M170" s="159"/>
      <c r="N170" s="159"/>
      <c r="O170" s="159"/>
      <c r="P170" s="159"/>
      <c r="Q170" s="179"/>
      <c r="R170" s="159"/>
      <c r="S170" s="159"/>
      <c r="T170" s="159"/>
      <c r="U170" s="159"/>
      <c r="V170" s="159"/>
      <c r="W170" s="159"/>
      <c r="X170" s="159"/>
      <c r="Y170" s="159"/>
      <c r="Z170" s="159"/>
      <c r="AA170" s="159"/>
      <c r="AB170" s="159"/>
      <c r="AC170" s="159"/>
      <c r="AD170" s="159"/>
      <c r="AE170" s="159"/>
      <c r="AF170" s="159"/>
      <c r="AG170" s="159"/>
    </row>
    <row r="171" spans="1:33" ht="13.5">
      <c r="A171" s="177"/>
      <c r="B171" s="178"/>
      <c r="C171" s="179"/>
      <c r="D171" s="159"/>
      <c r="E171" s="159"/>
      <c r="F171" s="159"/>
      <c r="G171" s="179"/>
      <c r="H171" s="159"/>
      <c r="I171" s="159"/>
      <c r="J171" s="182"/>
      <c r="K171" s="182"/>
      <c r="L171" s="159"/>
      <c r="M171" s="159"/>
      <c r="N171" s="159"/>
      <c r="O171" s="159"/>
      <c r="P171" s="159"/>
      <c r="Q171" s="179"/>
      <c r="R171" s="159"/>
      <c r="S171" s="159"/>
      <c r="T171" s="159"/>
      <c r="U171" s="159"/>
      <c r="V171" s="159"/>
      <c r="W171" s="159"/>
      <c r="X171" s="159"/>
      <c r="Y171" s="159"/>
      <c r="Z171" s="159"/>
      <c r="AA171" s="159"/>
      <c r="AB171" s="159"/>
      <c r="AC171" s="159"/>
      <c r="AD171" s="159"/>
      <c r="AE171" s="159"/>
      <c r="AF171" s="159"/>
      <c r="AG171" s="159"/>
    </row>
    <row r="172" spans="1:33" ht="13.5">
      <c r="A172" s="177"/>
      <c r="B172" s="178"/>
      <c r="C172" s="179"/>
      <c r="D172" s="159"/>
      <c r="E172" s="159"/>
      <c r="F172" s="159"/>
      <c r="G172" s="179"/>
      <c r="H172" s="159"/>
      <c r="I172" s="159"/>
      <c r="J172" s="182"/>
      <c r="K172" s="182"/>
      <c r="L172" s="159"/>
      <c r="M172" s="159"/>
      <c r="N172" s="159"/>
      <c r="O172" s="159"/>
      <c r="P172" s="159"/>
      <c r="Q172" s="179"/>
      <c r="R172" s="159"/>
      <c r="S172" s="159"/>
      <c r="T172" s="159"/>
      <c r="U172" s="159"/>
      <c r="V172" s="159"/>
      <c r="W172" s="159"/>
      <c r="X172" s="159"/>
      <c r="Y172" s="159"/>
      <c r="Z172" s="159"/>
      <c r="AA172" s="159"/>
      <c r="AB172" s="159"/>
      <c r="AC172" s="159"/>
      <c r="AD172" s="159"/>
      <c r="AE172" s="159"/>
      <c r="AF172" s="159"/>
      <c r="AG172" s="159"/>
    </row>
    <row r="173" spans="1:33" ht="13.5">
      <c r="A173" s="177"/>
      <c r="B173" s="178"/>
      <c r="C173" s="179"/>
      <c r="D173" s="159"/>
      <c r="E173" s="159"/>
      <c r="F173" s="159"/>
      <c r="G173" s="179"/>
      <c r="H173" s="159"/>
      <c r="I173" s="159"/>
      <c r="J173" s="182"/>
      <c r="K173" s="182"/>
      <c r="L173" s="159"/>
      <c r="M173" s="159"/>
      <c r="N173" s="159"/>
      <c r="O173" s="159"/>
      <c r="P173" s="159"/>
      <c r="Q173" s="179"/>
      <c r="R173" s="159"/>
      <c r="S173" s="159"/>
      <c r="T173" s="159"/>
      <c r="U173" s="159"/>
      <c r="V173" s="159"/>
      <c r="W173" s="159"/>
      <c r="X173" s="159"/>
      <c r="Y173" s="159"/>
      <c r="Z173" s="159"/>
      <c r="AA173" s="159"/>
      <c r="AB173" s="159"/>
      <c r="AC173" s="159"/>
      <c r="AD173" s="159"/>
      <c r="AE173" s="159"/>
      <c r="AF173" s="159"/>
      <c r="AG173" s="159"/>
    </row>
    <row r="174" spans="1:33" ht="13.5">
      <c r="A174" s="177"/>
      <c r="B174" s="178"/>
      <c r="C174" s="179"/>
      <c r="D174" s="159"/>
      <c r="E174" s="159"/>
      <c r="F174" s="159"/>
      <c r="G174" s="179"/>
      <c r="H174" s="159"/>
      <c r="I174" s="159"/>
      <c r="J174" s="182"/>
      <c r="K174" s="182"/>
      <c r="L174" s="159"/>
      <c r="M174" s="159"/>
      <c r="N174" s="159"/>
      <c r="O174" s="159"/>
      <c r="P174" s="159"/>
      <c r="Q174" s="179"/>
      <c r="R174" s="159"/>
      <c r="S174" s="159"/>
      <c r="T174" s="159"/>
      <c r="U174" s="159"/>
      <c r="V174" s="159"/>
      <c r="W174" s="159"/>
      <c r="X174" s="159"/>
      <c r="Y174" s="159"/>
      <c r="Z174" s="159"/>
      <c r="AA174" s="159"/>
      <c r="AB174" s="159"/>
      <c r="AC174" s="159"/>
      <c r="AD174" s="159"/>
      <c r="AE174" s="159"/>
      <c r="AF174" s="159"/>
      <c r="AG174" s="159"/>
    </row>
    <row r="175" spans="1:33" ht="13.5">
      <c r="A175" s="177"/>
      <c r="B175" s="178"/>
      <c r="C175" s="179"/>
      <c r="D175" s="159"/>
      <c r="E175" s="159"/>
      <c r="F175" s="159"/>
      <c r="G175" s="179"/>
      <c r="H175" s="159"/>
      <c r="I175" s="159"/>
      <c r="J175" s="182"/>
      <c r="K175" s="182"/>
      <c r="L175" s="159"/>
      <c r="M175" s="159"/>
      <c r="N175" s="159"/>
      <c r="O175" s="159"/>
      <c r="P175" s="159"/>
      <c r="Q175" s="179"/>
      <c r="R175" s="159"/>
      <c r="S175" s="159"/>
      <c r="T175" s="159"/>
      <c r="U175" s="159"/>
      <c r="V175" s="159"/>
      <c r="W175" s="159"/>
      <c r="X175" s="159"/>
      <c r="Y175" s="159"/>
      <c r="Z175" s="159"/>
      <c r="AA175" s="159"/>
      <c r="AB175" s="159"/>
      <c r="AC175" s="159"/>
      <c r="AD175" s="159"/>
      <c r="AE175" s="159"/>
      <c r="AF175" s="159"/>
      <c r="AG175" s="159"/>
    </row>
    <row r="176" spans="1:33" ht="13.5">
      <c r="A176" s="177"/>
      <c r="B176" s="178"/>
      <c r="C176" s="179"/>
      <c r="D176" s="159"/>
      <c r="E176" s="159"/>
      <c r="F176" s="159"/>
      <c r="G176" s="179"/>
      <c r="H176" s="159"/>
      <c r="I176" s="159"/>
      <c r="J176" s="182"/>
      <c r="K176" s="182"/>
      <c r="L176" s="159"/>
      <c r="M176" s="159"/>
      <c r="N176" s="159"/>
      <c r="O176" s="159"/>
      <c r="P176" s="159"/>
      <c r="Q176" s="179"/>
      <c r="R176" s="159"/>
      <c r="S176" s="159"/>
      <c r="T176" s="159"/>
      <c r="U176" s="159"/>
      <c r="V176" s="159"/>
      <c r="W176" s="159"/>
      <c r="X176" s="159"/>
      <c r="Y176" s="159"/>
      <c r="Z176" s="159"/>
      <c r="AA176" s="159"/>
      <c r="AB176" s="159"/>
      <c r="AC176" s="159"/>
      <c r="AD176" s="159"/>
      <c r="AE176" s="159"/>
      <c r="AF176" s="159"/>
      <c r="AG176" s="159"/>
    </row>
    <row r="177" spans="1:33" ht="13.5">
      <c r="A177" s="177"/>
      <c r="B177" s="178"/>
      <c r="C177" s="179"/>
      <c r="D177" s="159"/>
      <c r="E177" s="159"/>
      <c r="F177" s="159"/>
      <c r="G177" s="179"/>
      <c r="H177" s="159"/>
      <c r="I177" s="159"/>
      <c r="J177" s="182"/>
      <c r="K177" s="182"/>
      <c r="L177" s="159"/>
      <c r="M177" s="159"/>
      <c r="N177" s="159"/>
      <c r="O177" s="159"/>
      <c r="P177" s="159"/>
      <c r="Q177" s="179"/>
      <c r="R177" s="159"/>
      <c r="S177" s="159"/>
      <c r="T177" s="159"/>
      <c r="U177" s="159"/>
      <c r="V177" s="159"/>
      <c r="W177" s="159"/>
      <c r="X177" s="159"/>
      <c r="Y177" s="159"/>
      <c r="Z177" s="159"/>
      <c r="AA177" s="159"/>
      <c r="AB177" s="159"/>
      <c r="AC177" s="159"/>
      <c r="AD177" s="159"/>
      <c r="AE177" s="159"/>
      <c r="AF177" s="159"/>
      <c r="AG177" s="159"/>
    </row>
    <row r="178" spans="1:33" ht="13.5">
      <c r="A178" s="177"/>
      <c r="B178" s="178"/>
      <c r="C178" s="179"/>
      <c r="D178" s="159"/>
      <c r="E178" s="159"/>
      <c r="F178" s="159"/>
      <c r="G178" s="179"/>
      <c r="H178" s="159"/>
      <c r="I178" s="159"/>
      <c r="J178" s="182"/>
      <c r="K178" s="182"/>
      <c r="L178" s="159"/>
      <c r="M178" s="159"/>
      <c r="N178" s="159"/>
      <c r="O178" s="159"/>
      <c r="P178" s="159"/>
      <c r="Q178" s="179"/>
      <c r="R178" s="159"/>
      <c r="S178" s="159"/>
      <c r="T178" s="159"/>
      <c r="U178" s="159"/>
      <c r="V178" s="159"/>
      <c r="W178" s="159"/>
      <c r="X178" s="159"/>
      <c r="Y178" s="159"/>
      <c r="Z178" s="159"/>
      <c r="AA178" s="159"/>
      <c r="AB178" s="159"/>
      <c r="AC178" s="159"/>
      <c r="AD178" s="159"/>
      <c r="AE178" s="159"/>
      <c r="AF178" s="159"/>
      <c r="AG178" s="159"/>
    </row>
    <row r="179" spans="1:33" ht="13.5">
      <c r="A179" s="177"/>
      <c r="B179" s="178"/>
      <c r="C179" s="179"/>
      <c r="D179" s="159"/>
      <c r="E179" s="159"/>
      <c r="F179" s="159"/>
      <c r="G179" s="179"/>
      <c r="H179" s="159"/>
      <c r="I179" s="159"/>
      <c r="J179" s="182"/>
      <c r="K179" s="182"/>
      <c r="L179" s="159"/>
      <c r="M179" s="159"/>
      <c r="N179" s="159"/>
      <c r="O179" s="159"/>
      <c r="P179" s="159"/>
      <c r="Q179" s="179"/>
      <c r="R179" s="159"/>
      <c r="S179" s="159"/>
      <c r="T179" s="159"/>
      <c r="U179" s="159"/>
      <c r="V179" s="159"/>
      <c r="W179" s="159"/>
      <c r="X179" s="159"/>
      <c r="Y179" s="159"/>
      <c r="Z179" s="159"/>
      <c r="AA179" s="159"/>
      <c r="AB179" s="159"/>
      <c r="AC179" s="159"/>
      <c r="AD179" s="159"/>
      <c r="AE179" s="159"/>
      <c r="AF179" s="159"/>
      <c r="AG179" s="159"/>
    </row>
    <row r="180" spans="1:33" ht="13.5">
      <c r="A180" s="177"/>
      <c r="B180" s="178"/>
      <c r="C180" s="179"/>
      <c r="D180" s="159"/>
      <c r="E180" s="159"/>
      <c r="F180" s="159"/>
      <c r="G180" s="179"/>
      <c r="H180" s="159"/>
      <c r="I180" s="159"/>
      <c r="J180" s="182"/>
      <c r="K180" s="182"/>
      <c r="L180" s="159"/>
      <c r="M180" s="159"/>
      <c r="N180" s="159"/>
      <c r="O180" s="159"/>
      <c r="P180" s="159"/>
      <c r="Q180" s="179"/>
      <c r="R180" s="159"/>
      <c r="S180" s="159"/>
      <c r="T180" s="159"/>
      <c r="U180" s="159"/>
      <c r="V180" s="159"/>
      <c r="W180" s="159"/>
      <c r="X180" s="159"/>
      <c r="Y180" s="159"/>
      <c r="Z180" s="159"/>
      <c r="AA180" s="159"/>
      <c r="AB180" s="159"/>
      <c r="AC180" s="159"/>
      <c r="AD180" s="159"/>
      <c r="AE180" s="159"/>
      <c r="AF180" s="159"/>
      <c r="AG180" s="159"/>
    </row>
    <row r="181" spans="1:33" ht="13.5">
      <c r="A181" s="177"/>
      <c r="B181" s="178"/>
      <c r="C181" s="179"/>
      <c r="D181" s="159"/>
      <c r="E181" s="159"/>
      <c r="F181" s="159"/>
      <c r="G181" s="179"/>
      <c r="H181" s="159"/>
      <c r="I181" s="159"/>
      <c r="J181" s="182"/>
      <c r="K181" s="182"/>
      <c r="L181" s="159"/>
      <c r="M181" s="159"/>
      <c r="N181" s="159"/>
      <c r="O181" s="159"/>
      <c r="P181" s="159"/>
      <c r="Q181" s="179"/>
      <c r="R181" s="159"/>
      <c r="S181" s="159"/>
      <c r="T181" s="159"/>
      <c r="U181" s="159"/>
      <c r="V181" s="159"/>
      <c r="W181" s="159"/>
      <c r="X181" s="159"/>
      <c r="Y181" s="159"/>
      <c r="Z181" s="159"/>
      <c r="AA181" s="159"/>
      <c r="AB181" s="159"/>
      <c r="AC181" s="159"/>
      <c r="AD181" s="159"/>
      <c r="AE181" s="159"/>
      <c r="AF181" s="159"/>
      <c r="AG181" s="159"/>
    </row>
    <row r="182" spans="1:33" ht="13.5">
      <c r="A182" s="177"/>
      <c r="B182" s="178"/>
      <c r="C182" s="179"/>
      <c r="D182" s="159"/>
      <c r="E182" s="159"/>
      <c r="F182" s="159"/>
      <c r="G182" s="179"/>
      <c r="H182" s="159"/>
      <c r="I182" s="159"/>
      <c r="J182" s="182"/>
      <c r="K182" s="182"/>
      <c r="L182" s="159"/>
      <c r="M182" s="159"/>
      <c r="N182" s="159"/>
      <c r="O182" s="159"/>
      <c r="P182" s="159"/>
      <c r="Q182" s="179"/>
      <c r="R182" s="159"/>
      <c r="S182" s="159"/>
      <c r="T182" s="159"/>
      <c r="U182" s="159"/>
      <c r="V182" s="159"/>
      <c r="W182" s="159"/>
      <c r="X182" s="159"/>
      <c r="Y182" s="159"/>
      <c r="Z182" s="159"/>
      <c r="AA182" s="159"/>
      <c r="AB182" s="159"/>
      <c r="AC182" s="159"/>
      <c r="AD182" s="159"/>
      <c r="AE182" s="159"/>
      <c r="AF182" s="159"/>
      <c r="AG182" s="159"/>
    </row>
    <row r="183" spans="1:33" ht="13.5">
      <c r="A183" s="177"/>
      <c r="B183" s="178"/>
      <c r="C183" s="179"/>
      <c r="D183" s="159"/>
      <c r="E183" s="159"/>
      <c r="F183" s="159"/>
      <c r="G183" s="179"/>
      <c r="H183" s="159"/>
      <c r="I183" s="159"/>
      <c r="J183" s="182"/>
      <c r="K183" s="182"/>
      <c r="L183" s="159"/>
      <c r="M183" s="159"/>
      <c r="N183" s="159"/>
      <c r="O183" s="159"/>
      <c r="P183" s="159"/>
      <c r="Q183" s="179"/>
      <c r="R183" s="159"/>
      <c r="S183" s="159"/>
      <c r="T183" s="159"/>
      <c r="U183" s="159"/>
      <c r="V183" s="159"/>
      <c r="W183" s="159"/>
      <c r="X183" s="159"/>
      <c r="Y183" s="159"/>
      <c r="Z183" s="159"/>
      <c r="AA183" s="159"/>
      <c r="AB183" s="159"/>
      <c r="AC183" s="159"/>
      <c r="AD183" s="159"/>
      <c r="AE183" s="159"/>
      <c r="AF183" s="159"/>
      <c r="AG183" s="159"/>
    </row>
    <row r="184" spans="1:33" ht="13.5">
      <c r="A184" s="177"/>
      <c r="B184" s="178"/>
      <c r="C184" s="179"/>
      <c r="D184" s="159"/>
      <c r="E184" s="159"/>
      <c r="F184" s="159"/>
      <c r="G184" s="179"/>
      <c r="H184" s="159"/>
      <c r="I184" s="159"/>
      <c r="J184" s="182"/>
      <c r="K184" s="182"/>
      <c r="L184" s="159"/>
      <c r="M184" s="159"/>
      <c r="N184" s="159"/>
      <c r="O184" s="159"/>
      <c r="P184" s="159"/>
      <c r="Q184" s="179"/>
      <c r="R184" s="159"/>
      <c r="S184" s="159"/>
      <c r="T184" s="159"/>
      <c r="U184" s="159"/>
      <c r="V184" s="159"/>
      <c r="W184" s="159"/>
      <c r="X184" s="159"/>
      <c r="Y184" s="159"/>
      <c r="Z184" s="159"/>
      <c r="AA184" s="159"/>
      <c r="AB184" s="159"/>
      <c r="AC184" s="159"/>
      <c r="AD184" s="159"/>
      <c r="AE184" s="159"/>
      <c r="AF184" s="159"/>
      <c r="AG184" s="159"/>
    </row>
    <row r="185" spans="1:33" ht="13.5">
      <c r="A185" s="177"/>
      <c r="B185" s="178"/>
      <c r="C185" s="179"/>
      <c r="D185" s="159"/>
      <c r="E185" s="159"/>
      <c r="F185" s="159"/>
      <c r="G185" s="179"/>
      <c r="H185" s="159"/>
      <c r="I185" s="159"/>
      <c r="J185" s="182"/>
      <c r="K185" s="182"/>
      <c r="L185" s="159"/>
      <c r="M185" s="159"/>
      <c r="N185" s="159"/>
      <c r="O185" s="159"/>
      <c r="P185" s="159"/>
      <c r="Q185" s="179"/>
      <c r="R185" s="159"/>
      <c r="S185" s="159"/>
      <c r="T185" s="159"/>
      <c r="U185" s="159"/>
      <c r="V185" s="159"/>
      <c r="W185" s="159"/>
      <c r="X185" s="159"/>
      <c r="Y185" s="159"/>
      <c r="Z185" s="159"/>
      <c r="AA185" s="159"/>
      <c r="AB185" s="159"/>
      <c r="AC185" s="159"/>
      <c r="AD185" s="159"/>
      <c r="AE185" s="159"/>
      <c r="AF185" s="159"/>
      <c r="AG185" s="159"/>
    </row>
    <row r="186" spans="1:33" ht="13.5">
      <c r="A186" s="177"/>
      <c r="B186" s="178"/>
      <c r="C186" s="179"/>
      <c r="D186" s="159"/>
      <c r="E186" s="159"/>
      <c r="F186" s="159"/>
      <c r="G186" s="179"/>
      <c r="H186" s="159"/>
      <c r="I186" s="159"/>
      <c r="J186" s="182"/>
      <c r="K186" s="182"/>
      <c r="L186" s="159"/>
      <c r="M186" s="159"/>
      <c r="N186" s="159"/>
      <c r="O186" s="159"/>
      <c r="P186" s="159"/>
      <c r="Q186" s="179"/>
      <c r="R186" s="159"/>
      <c r="S186" s="159"/>
      <c r="T186" s="159"/>
      <c r="U186" s="159"/>
      <c r="V186" s="159"/>
      <c r="W186" s="159"/>
      <c r="X186" s="159"/>
      <c r="Y186" s="159"/>
      <c r="Z186" s="159"/>
      <c r="AA186" s="159"/>
      <c r="AB186" s="159"/>
      <c r="AC186" s="159"/>
      <c r="AD186" s="159"/>
      <c r="AE186" s="159"/>
      <c r="AF186" s="159"/>
      <c r="AG186" s="159"/>
    </row>
    <row r="187" spans="1:33" ht="13.5">
      <c r="A187" s="177"/>
      <c r="B187" s="178"/>
      <c r="C187" s="179"/>
      <c r="D187" s="159"/>
      <c r="E187" s="159"/>
      <c r="F187" s="159"/>
      <c r="G187" s="179"/>
      <c r="H187" s="159"/>
      <c r="I187" s="159"/>
      <c r="J187" s="182"/>
      <c r="K187" s="182"/>
      <c r="L187" s="159"/>
      <c r="M187" s="159"/>
      <c r="N187" s="159"/>
      <c r="O187" s="159"/>
      <c r="P187" s="159"/>
      <c r="Q187" s="179"/>
      <c r="R187" s="159"/>
      <c r="S187" s="159"/>
      <c r="T187" s="159"/>
      <c r="U187" s="159"/>
      <c r="V187" s="159"/>
      <c r="W187" s="159"/>
      <c r="X187" s="159"/>
      <c r="Y187" s="159"/>
      <c r="Z187" s="159"/>
      <c r="AA187" s="159"/>
      <c r="AB187" s="159"/>
      <c r="AC187" s="159"/>
      <c r="AD187" s="159"/>
      <c r="AE187" s="159"/>
      <c r="AF187" s="159"/>
      <c r="AG187" s="159"/>
    </row>
    <row r="188" spans="1:33" ht="13.5">
      <c r="A188" s="177"/>
      <c r="B188" s="178"/>
      <c r="C188" s="179"/>
      <c r="D188" s="159"/>
      <c r="E188" s="159"/>
      <c r="F188" s="159"/>
      <c r="G188" s="179"/>
      <c r="H188" s="159"/>
      <c r="I188" s="159"/>
      <c r="J188" s="182"/>
      <c r="K188" s="182"/>
      <c r="L188" s="159"/>
      <c r="M188" s="159"/>
      <c r="N188" s="159"/>
      <c r="O188" s="159"/>
      <c r="P188" s="159"/>
      <c r="Q188" s="179"/>
      <c r="R188" s="159"/>
      <c r="S188" s="159"/>
      <c r="T188" s="159"/>
      <c r="U188" s="159"/>
      <c r="V188" s="159"/>
      <c r="W188" s="159"/>
      <c r="X188" s="159"/>
      <c r="Y188" s="159"/>
      <c r="Z188" s="159"/>
      <c r="AA188" s="159"/>
      <c r="AB188" s="159"/>
      <c r="AC188" s="159"/>
      <c r="AD188" s="159"/>
      <c r="AE188" s="159"/>
      <c r="AF188" s="159"/>
      <c r="AG188" s="159"/>
    </row>
    <row r="189" spans="1:33" ht="13.5">
      <c r="A189" s="177"/>
      <c r="B189" s="178"/>
      <c r="C189" s="179"/>
      <c r="D189" s="159"/>
      <c r="E189" s="159"/>
      <c r="F189" s="159"/>
      <c r="G189" s="179"/>
      <c r="H189" s="159"/>
      <c r="I189" s="159"/>
      <c r="J189" s="182"/>
      <c r="K189" s="182"/>
      <c r="L189" s="159"/>
      <c r="M189" s="159"/>
      <c r="N189" s="159"/>
      <c r="O189" s="159"/>
      <c r="P189" s="159"/>
      <c r="Q189" s="179"/>
      <c r="R189" s="159"/>
      <c r="S189" s="159"/>
      <c r="T189" s="159"/>
      <c r="U189" s="159"/>
      <c r="V189" s="159"/>
      <c r="W189" s="159"/>
      <c r="X189" s="159"/>
      <c r="Y189" s="159"/>
      <c r="Z189" s="159"/>
      <c r="AA189" s="159"/>
      <c r="AB189" s="159"/>
      <c r="AC189" s="159"/>
      <c r="AD189" s="159"/>
      <c r="AE189" s="159"/>
      <c r="AF189" s="159"/>
      <c r="AG189" s="159"/>
    </row>
    <row r="190" spans="1:33" ht="13.5">
      <c r="A190" s="177"/>
      <c r="B190" s="178"/>
      <c r="C190" s="179"/>
      <c r="D190" s="159"/>
      <c r="E190" s="159"/>
      <c r="F190" s="159"/>
      <c r="G190" s="179"/>
      <c r="H190" s="159"/>
      <c r="I190" s="159"/>
      <c r="J190" s="182"/>
      <c r="K190" s="182"/>
      <c r="L190" s="159"/>
      <c r="M190" s="159"/>
      <c r="N190" s="159"/>
      <c r="O190" s="159"/>
      <c r="P190" s="159"/>
      <c r="Q190" s="179"/>
      <c r="R190" s="159"/>
      <c r="S190" s="159"/>
      <c r="T190" s="159"/>
      <c r="U190" s="159"/>
      <c r="V190" s="159"/>
      <c r="W190" s="159"/>
      <c r="X190" s="159"/>
      <c r="Y190" s="159"/>
      <c r="Z190" s="159"/>
      <c r="AA190" s="159"/>
      <c r="AB190" s="159"/>
      <c r="AC190" s="159"/>
      <c r="AD190" s="159"/>
      <c r="AE190" s="159"/>
      <c r="AF190" s="159"/>
      <c r="AG190" s="159"/>
    </row>
    <row r="191" spans="1:33" ht="13.5">
      <c r="A191" s="177"/>
      <c r="B191" s="178"/>
      <c r="C191" s="179"/>
      <c r="D191" s="159"/>
      <c r="E191" s="159"/>
      <c r="F191" s="159"/>
      <c r="G191" s="179"/>
      <c r="H191" s="159"/>
      <c r="I191" s="159"/>
      <c r="J191" s="182"/>
      <c r="K191" s="182"/>
      <c r="L191" s="159"/>
      <c r="M191" s="159"/>
      <c r="N191" s="159"/>
      <c r="O191" s="159"/>
      <c r="P191" s="159"/>
      <c r="Q191" s="179"/>
      <c r="R191" s="159"/>
      <c r="S191" s="159"/>
      <c r="T191" s="159"/>
      <c r="U191" s="159"/>
      <c r="V191" s="159"/>
      <c r="W191" s="159"/>
      <c r="X191" s="159"/>
      <c r="Y191" s="159"/>
      <c r="Z191" s="159"/>
      <c r="AA191" s="159"/>
      <c r="AB191" s="159"/>
      <c r="AC191" s="159"/>
      <c r="AD191" s="159"/>
      <c r="AE191" s="159"/>
      <c r="AF191" s="159"/>
      <c r="AG191" s="159"/>
    </row>
    <row r="192" spans="1:33" ht="13.5">
      <c r="A192" s="177"/>
      <c r="B192" s="178"/>
      <c r="C192" s="179"/>
      <c r="D192" s="159"/>
      <c r="E192" s="159"/>
      <c r="F192" s="159"/>
      <c r="G192" s="179"/>
      <c r="H192" s="159"/>
      <c r="I192" s="159"/>
      <c r="J192" s="182"/>
      <c r="K192" s="182"/>
      <c r="L192" s="159"/>
      <c r="M192" s="159"/>
      <c r="N192" s="159"/>
      <c r="O192" s="159"/>
      <c r="P192" s="159"/>
      <c r="Q192" s="179"/>
      <c r="R192" s="159"/>
      <c r="S192" s="159"/>
      <c r="T192" s="159"/>
      <c r="U192" s="159"/>
      <c r="V192" s="159"/>
      <c r="W192" s="159"/>
      <c r="X192" s="159"/>
      <c r="Y192" s="159"/>
      <c r="Z192" s="159"/>
      <c r="AA192" s="159"/>
      <c r="AB192" s="159"/>
      <c r="AC192" s="159"/>
      <c r="AD192" s="159"/>
      <c r="AE192" s="159"/>
      <c r="AF192" s="159"/>
      <c r="AG192" s="159"/>
    </row>
    <row r="193" spans="1:33" ht="13.5">
      <c r="A193" s="177"/>
      <c r="B193" s="178"/>
      <c r="C193" s="179"/>
      <c r="D193" s="159"/>
      <c r="E193" s="159"/>
      <c r="F193" s="159"/>
      <c r="G193" s="179"/>
      <c r="H193" s="159"/>
      <c r="I193" s="159"/>
      <c r="J193" s="182"/>
      <c r="K193" s="182"/>
      <c r="L193" s="159"/>
      <c r="M193" s="159"/>
      <c r="N193" s="159"/>
      <c r="O193" s="159"/>
      <c r="P193" s="159"/>
      <c r="Q193" s="179"/>
      <c r="R193" s="159"/>
      <c r="S193" s="159"/>
      <c r="T193" s="159"/>
      <c r="U193" s="159"/>
      <c r="V193" s="159"/>
      <c r="W193" s="159"/>
      <c r="X193" s="159"/>
      <c r="Y193" s="159"/>
      <c r="Z193" s="159"/>
      <c r="AA193" s="159"/>
      <c r="AB193" s="159"/>
      <c r="AC193" s="159"/>
      <c r="AD193" s="159"/>
      <c r="AE193" s="159"/>
      <c r="AF193" s="159"/>
      <c r="AG193" s="159"/>
    </row>
    <row r="194" spans="1:33" ht="13.5">
      <c r="A194" s="177"/>
      <c r="B194" s="178"/>
      <c r="C194" s="179"/>
      <c r="D194" s="159"/>
      <c r="E194" s="159"/>
      <c r="F194" s="159"/>
      <c r="G194" s="179"/>
      <c r="H194" s="159"/>
      <c r="I194" s="159"/>
      <c r="J194" s="182"/>
      <c r="K194" s="182"/>
      <c r="L194" s="159"/>
      <c r="M194" s="159"/>
      <c r="N194" s="159"/>
      <c r="O194" s="159"/>
      <c r="P194" s="159"/>
      <c r="Q194" s="179"/>
      <c r="R194" s="159"/>
      <c r="S194" s="159"/>
      <c r="T194" s="159"/>
      <c r="U194" s="159"/>
      <c r="V194" s="159"/>
      <c r="W194" s="159"/>
      <c r="X194" s="159"/>
      <c r="Y194" s="159"/>
      <c r="Z194" s="159"/>
      <c r="AA194" s="159"/>
      <c r="AB194" s="159"/>
      <c r="AC194" s="159"/>
      <c r="AD194" s="159"/>
      <c r="AE194" s="159"/>
      <c r="AF194" s="159"/>
      <c r="AG194" s="159"/>
    </row>
    <row r="195" spans="1:33" ht="13.5">
      <c r="A195" s="177"/>
      <c r="B195" s="178"/>
      <c r="C195" s="179"/>
      <c r="D195" s="159"/>
      <c r="E195" s="159"/>
      <c r="F195" s="159"/>
      <c r="G195" s="179"/>
      <c r="H195" s="159"/>
      <c r="I195" s="159"/>
      <c r="J195" s="182"/>
      <c r="K195" s="182"/>
      <c r="L195" s="159"/>
      <c r="M195" s="159"/>
      <c r="N195" s="159"/>
      <c r="O195" s="159"/>
      <c r="P195" s="159"/>
      <c r="Q195" s="179"/>
      <c r="R195" s="159"/>
      <c r="S195" s="159"/>
      <c r="T195" s="159"/>
      <c r="U195" s="159"/>
      <c r="V195" s="159"/>
      <c r="W195" s="159"/>
      <c r="X195" s="159"/>
      <c r="Y195" s="159"/>
      <c r="Z195" s="159"/>
      <c r="AA195" s="159"/>
      <c r="AB195" s="159"/>
      <c r="AC195" s="159"/>
      <c r="AD195" s="159"/>
      <c r="AE195" s="159"/>
      <c r="AF195" s="159"/>
      <c r="AG195" s="159"/>
    </row>
    <row r="196" spans="1:33" ht="13.5">
      <c r="A196" s="177"/>
      <c r="B196" s="178"/>
      <c r="C196" s="179"/>
      <c r="D196" s="159"/>
      <c r="E196" s="159"/>
      <c r="F196" s="159"/>
      <c r="G196" s="179"/>
      <c r="H196" s="159"/>
      <c r="I196" s="159"/>
      <c r="J196" s="182"/>
      <c r="K196" s="182"/>
      <c r="L196" s="159"/>
      <c r="M196" s="159"/>
      <c r="N196" s="159"/>
      <c r="O196" s="159"/>
      <c r="P196" s="159"/>
      <c r="Q196" s="179"/>
      <c r="R196" s="159"/>
      <c r="S196" s="159"/>
      <c r="T196" s="159"/>
      <c r="U196" s="159"/>
      <c r="V196" s="159"/>
      <c r="W196" s="159"/>
      <c r="X196" s="159"/>
      <c r="Y196" s="159"/>
      <c r="Z196" s="159"/>
      <c r="AA196" s="159"/>
      <c r="AB196" s="159"/>
      <c r="AC196" s="159"/>
      <c r="AD196" s="159"/>
      <c r="AE196" s="159"/>
      <c r="AF196" s="159"/>
      <c r="AG196" s="159"/>
    </row>
    <row r="197" spans="1:33" ht="13.5">
      <c r="A197" s="177"/>
      <c r="B197" s="178"/>
      <c r="C197" s="179"/>
      <c r="D197" s="159"/>
      <c r="E197" s="159"/>
      <c r="F197" s="159"/>
      <c r="G197" s="179"/>
      <c r="H197" s="159"/>
      <c r="I197" s="159"/>
      <c r="J197" s="182"/>
      <c r="K197" s="182"/>
      <c r="L197" s="159"/>
      <c r="M197" s="159"/>
      <c r="N197" s="159"/>
      <c r="O197" s="159"/>
      <c r="P197" s="159"/>
      <c r="Q197" s="179"/>
      <c r="R197" s="159"/>
      <c r="S197" s="159"/>
      <c r="T197" s="159"/>
      <c r="U197" s="159"/>
      <c r="V197" s="159"/>
      <c r="W197" s="159"/>
      <c r="X197" s="159"/>
      <c r="Y197" s="159"/>
      <c r="Z197" s="159"/>
      <c r="AA197" s="159"/>
      <c r="AB197" s="159"/>
      <c r="AC197" s="159"/>
      <c r="AD197" s="159"/>
      <c r="AE197" s="159"/>
      <c r="AF197" s="159"/>
      <c r="AG197" s="159"/>
    </row>
    <row r="198" spans="1:33" ht="13.5">
      <c r="A198" s="177"/>
      <c r="B198" s="178"/>
      <c r="C198" s="179"/>
      <c r="D198" s="159"/>
      <c r="E198" s="159"/>
      <c r="F198" s="159"/>
      <c r="G198" s="179"/>
      <c r="H198" s="159"/>
      <c r="I198" s="159"/>
      <c r="J198" s="182"/>
      <c r="K198" s="182"/>
      <c r="L198" s="159"/>
      <c r="M198" s="159"/>
      <c r="N198" s="159"/>
      <c r="O198" s="159"/>
      <c r="P198" s="159"/>
      <c r="Q198" s="179"/>
      <c r="R198" s="159"/>
      <c r="S198" s="159"/>
      <c r="T198" s="159"/>
      <c r="U198" s="159"/>
      <c r="V198" s="159"/>
      <c r="W198" s="159"/>
      <c r="X198" s="159"/>
      <c r="Y198" s="159"/>
      <c r="Z198" s="159"/>
      <c r="AA198" s="159"/>
      <c r="AB198" s="159"/>
      <c r="AC198" s="159"/>
      <c r="AD198" s="159"/>
      <c r="AE198" s="159"/>
      <c r="AF198" s="159"/>
      <c r="AG198" s="159"/>
    </row>
    <row r="199" spans="1:33" ht="13.5">
      <c r="A199" s="177"/>
      <c r="B199" s="178"/>
      <c r="C199" s="179"/>
      <c r="D199" s="159"/>
      <c r="E199" s="159"/>
      <c r="F199" s="159"/>
      <c r="G199" s="179"/>
      <c r="H199" s="159"/>
      <c r="I199" s="159"/>
      <c r="J199" s="182"/>
      <c r="K199" s="182"/>
      <c r="L199" s="159"/>
      <c r="M199" s="159"/>
      <c r="N199" s="159"/>
      <c r="O199" s="159"/>
      <c r="P199" s="159"/>
      <c r="Q199" s="179"/>
      <c r="R199" s="159"/>
      <c r="S199" s="159"/>
      <c r="T199" s="159"/>
      <c r="U199" s="159"/>
      <c r="V199" s="159"/>
      <c r="W199" s="159"/>
      <c r="X199" s="159"/>
      <c r="Y199" s="159"/>
      <c r="Z199" s="159"/>
      <c r="AA199" s="159"/>
      <c r="AB199" s="159"/>
      <c r="AC199" s="159"/>
      <c r="AD199" s="159"/>
      <c r="AE199" s="159"/>
      <c r="AF199" s="159"/>
      <c r="AG199" s="159"/>
    </row>
    <row r="200" spans="1:33" ht="13.5">
      <c r="A200" s="177"/>
      <c r="B200" s="178"/>
      <c r="C200" s="179"/>
      <c r="D200" s="159"/>
      <c r="E200" s="159"/>
      <c r="F200" s="159"/>
      <c r="G200" s="179"/>
      <c r="H200" s="159"/>
      <c r="I200" s="159"/>
      <c r="J200" s="182"/>
      <c r="K200" s="182"/>
      <c r="L200" s="159"/>
      <c r="M200" s="159"/>
      <c r="N200" s="159"/>
      <c r="O200" s="159"/>
      <c r="P200" s="159"/>
      <c r="Q200" s="179"/>
      <c r="R200" s="159"/>
      <c r="S200" s="159"/>
      <c r="T200" s="159"/>
      <c r="U200" s="159"/>
      <c r="V200" s="159"/>
      <c r="W200" s="159"/>
      <c r="X200" s="159"/>
      <c r="Y200" s="159"/>
      <c r="Z200" s="159"/>
      <c r="AA200" s="159"/>
      <c r="AB200" s="159"/>
      <c r="AC200" s="159"/>
      <c r="AD200" s="159"/>
      <c r="AE200" s="159"/>
      <c r="AF200" s="159"/>
      <c r="AG200" s="159"/>
    </row>
    <row r="201" spans="1:33" ht="13.5">
      <c r="A201" s="177"/>
      <c r="B201" s="178"/>
      <c r="C201" s="179"/>
      <c r="D201" s="159"/>
      <c r="E201" s="159"/>
      <c r="F201" s="159"/>
      <c r="G201" s="179"/>
      <c r="H201" s="159"/>
      <c r="I201" s="159"/>
      <c r="J201" s="182"/>
      <c r="K201" s="182"/>
      <c r="L201" s="159"/>
      <c r="M201" s="159"/>
      <c r="N201" s="159"/>
      <c r="O201" s="159"/>
      <c r="P201" s="159"/>
      <c r="Q201" s="179"/>
      <c r="R201" s="159"/>
      <c r="S201" s="159"/>
      <c r="T201" s="159"/>
      <c r="U201" s="159"/>
      <c r="V201" s="159"/>
      <c r="W201" s="159"/>
      <c r="X201" s="159"/>
      <c r="Y201" s="159"/>
      <c r="Z201" s="159"/>
      <c r="AA201" s="159"/>
      <c r="AB201" s="159"/>
      <c r="AC201" s="159"/>
      <c r="AD201" s="159"/>
      <c r="AE201" s="159"/>
      <c r="AF201" s="159"/>
      <c r="AG201" s="159"/>
    </row>
    <row r="202" spans="1:33" ht="13.5">
      <c r="A202" s="177"/>
      <c r="B202" s="178"/>
      <c r="C202" s="179"/>
      <c r="D202" s="159"/>
      <c r="E202" s="159"/>
      <c r="F202" s="159"/>
      <c r="G202" s="179"/>
      <c r="H202" s="159"/>
      <c r="I202" s="159"/>
      <c r="J202" s="182"/>
      <c r="K202" s="182"/>
      <c r="L202" s="159"/>
      <c r="M202" s="159"/>
      <c r="N202" s="159"/>
      <c r="O202" s="159"/>
      <c r="P202" s="159"/>
      <c r="Q202" s="179"/>
      <c r="R202" s="159"/>
      <c r="S202" s="159"/>
      <c r="T202" s="159"/>
      <c r="U202" s="159"/>
      <c r="V202" s="159"/>
      <c r="W202" s="159"/>
      <c r="X202" s="159"/>
      <c r="Y202" s="159"/>
      <c r="Z202" s="159"/>
      <c r="AA202" s="159"/>
      <c r="AB202" s="159"/>
      <c r="AC202" s="159"/>
      <c r="AD202" s="159"/>
      <c r="AE202" s="159"/>
      <c r="AF202" s="159"/>
      <c r="AG202" s="159"/>
    </row>
    <row r="203" spans="1:33" ht="13.5">
      <c r="A203" s="177"/>
      <c r="B203" s="178"/>
      <c r="C203" s="179"/>
      <c r="D203" s="159"/>
      <c r="E203" s="159"/>
      <c r="F203" s="159"/>
      <c r="G203" s="179"/>
      <c r="H203" s="159"/>
      <c r="I203" s="159"/>
      <c r="J203" s="182"/>
      <c r="K203" s="182"/>
      <c r="L203" s="159"/>
      <c r="M203" s="159"/>
      <c r="N203" s="159"/>
      <c r="O203" s="159"/>
      <c r="P203" s="159"/>
      <c r="Q203" s="179"/>
      <c r="R203" s="159"/>
      <c r="S203" s="159"/>
      <c r="T203" s="159"/>
      <c r="U203" s="159"/>
      <c r="V203" s="159"/>
      <c r="W203" s="159"/>
      <c r="X203" s="159"/>
      <c r="Y203" s="159"/>
      <c r="Z203" s="159"/>
      <c r="AA203" s="159"/>
      <c r="AB203" s="159"/>
      <c r="AC203" s="159"/>
      <c r="AD203" s="159"/>
      <c r="AE203" s="159"/>
      <c r="AF203" s="159"/>
      <c r="AG203" s="159"/>
    </row>
    <row r="204" spans="1:33" ht="13.5">
      <c r="A204" s="177"/>
      <c r="B204" s="178"/>
      <c r="C204" s="179"/>
      <c r="D204" s="159"/>
      <c r="E204" s="159"/>
      <c r="F204" s="159"/>
      <c r="G204" s="179"/>
      <c r="H204" s="159"/>
      <c r="I204" s="159"/>
      <c r="J204" s="182"/>
      <c r="K204" s="182"/>
      <c r="L204" s="159"/>
      <c r="M204" s="159"/>
      <c r="N204" s="159"/>
      <c r="O204" s="159"/>
      <c r="P204" s="159"/>
      <c r="Q204" s="179"/>
      <c r="R204" s="159"/>
      <c r="S204" s="159"/>
      <c r="T204" s="159"/>
      <c r="U204" s="159"/>
      <c r="V204" s="159"/>
      <c r="W204" s="159"/>
      <c r="X204" s="159"/>
      <c r="Y204" s="159"/>
      <c r="Z204" s="159"/>
      <c r="AA204" s="159"/>
      <c r="AB204" s="159"/>
      <c r="AC204" s="159"/>
      <c r="AD204" s="159"/>
      <c r="AE204" s="159"/>
      <c r="AF204" s="159"/>
      <c r="AG204" s="159"/>
    </row>
    <row r="205" spans="1:33" ht="13.5">
      <c r="A205" s="177"/>
      <c r="B205" s="178"/>
      <c r="C205" s="179"/>
      <c r="D205" s="159"/>
      <c r="E205" s="159"/>
      <c r="F205" s="159"/>
      <c r="G205" s="179"/>
      <c r="H205" s="159"/>
      <c r="I205" s="159"/>
      <c r="J205" s="182"/>
      <c r="K205" s="182"/>
      <c r="L205" s="159"/>
      <c r="M205" s="159"/>
      <c r="N205" s="159"/>
      <c r="O205" s="159"/>
      <c r="P205" s="159"/>
      <c r="Q205" s="179"/>
      <c r="R205" s="159"/>
      <c r="S205" s="159"/>
      <c r="T205" s="159"/>
      <c r="U205" s="159"/>
      <c r="V205" s="159"/>
      <c r="W205" s="159"/>
      <c r="X205" s="159"/>
      <c r="Y205" s="159"/>
      <c r="Z205" s="159"/>
      <c r="AA205" s="159"/>
      <c r="AB205" s="159"/>
      <c r="AC205" s="159"/>
      <c r="AD205" s="159"/>
      <c r="AE205" s="159"/>
      <c r="AF205" s="159"/>
      <c r="AG205" s="159"/>
    </row>
    <row r="206" spans="1:33" ht="13.5">
      <c r="A206" s="177"/>
      <c r="B206" s="178"/>
      <c r="C206" s="179"/>
      <c r="D206" s="159"/>
      <c r="E206" s="159"/>
      <c r="F206" s="159"/>
      <c r="G206" s="179"/>
      <c r="H206" s="159"/>
      <c r="I206" s="159"/>
      <c r="J206" s="182"/>
      <c r="K206" s="182"/>
      <c r="L206" s="159"/>
      <c r="M206" s="159"/>
      <c r="N206" s="159"/>
      <c r="O206" s="159"/>
      <c r="P206" s="159"/>
      <c r="Q206" s="179"/>
      <c r="R206" s="159"/>
      <c r="S206" s="159"/>
      <c r="T206" s="159"/>
      <c r="U206" s="159"/>
      <c r="V206" s="159"/>
      <c r="W206" s="159"/>
      <c r="X206" s="159"/>
      <c r="Y206" s="159"/>
      <c r="Z206" s="159"/>
      <c r="AA206" s="159"/>
      <c r="AB206" s="159"/>
      <c r="AC206" s="159"/>
      <c r="AD206" s="159"/>
      <c r="AE206" s="159"/>
      <c r="AF206" s="159"/>
      <c r="AG206" s="159"/>
    </row>
    <row r="207" spans="1:33" ht="13.5">
      <c r="A207" s="177"/>
      <c r="B207" s="178"/>
      <c r="C207" s="179"/>
      <c r="D207" s="159"/>
      <c r="E207" s="159"/>
      <c r="F207" s="159"/>
      <c r="G207" s="179"/>
      <c r="H207" s="159"/>
      <c r="I207" s="159"/>
      <c r="J207" s="182"/>
      <c r="K207" s="182"/>
      <c r="L207" s="159"/>
      <c r="M207" s="159"/>
      <c r="N207" s="159"/>
      <c r="O207" s="159"/>
      <c r="P207" s="159"/>
      <c r="Q207" s="179"/>
      <c r="R207" s="159"/>
      <c r="S207" s="159"/>
      <c r="T207" s="159"/>
      <c r="U207" s="159"/>
      <c r="V207" s="159"/>
      <c r="W207" s="159"/>
      <c r="X207" s="159"/>
      <c r="Y207" s="159"/>
      <c r="Z207" s="159"/>
      <c r="AA207" s="159"/>
      <c r="AB207" s="159"/>
      <c r="AC207" s="159"/>
      <c r="AD207" s="159"/>
      <c r="AE207" s="159"/>
      <c r="AF207" s="159"/>
      <c r="AG207" s="159"/>
    </row>
    <row r="208" spans="1:33" ht="13.5">
      <c r="A208" s="177"/>
      <c r="B208" s="178"/>
      <c r="C208" s="179"/>
      <c r="D208" s="159"/>
      <c r="E208" s="159"/>
      <c r="F208" s="159"/>
      <c r="G208" s="179"/>
      <c r="H208" s="159"/>
      <c r="I208" s="159"/>
      <c r="J208" s="182"/>
      <c r="K208" s="182"/>
      <c r="L208" s="159"/>
      <c r="M208" s="159"/>
      <c r="N208" s="159"/>
      <c r="O208" s="159"/>
      <c r="P208" s="159"/>
      <c r="Q208" s="179"/>
      <c r="R208" s="159"/>
      <c r="S208" s="159"/>
      <c r="T208" s="159"/>
      <c r="U208" s="159"/>
      <c r="V208" s="159"/>
      <c r="W208" s="159"/>
      <c r="X208" s="159"/>
      <c r="Y208" s="159"/>
      <c r="Z208" s="159"/>
      <c r="AA208" s="159"/>
      <c r="AB208" s="159"/>
      <c r="AC208" s="159"/>
      <c r="AD208" s="159"/>
      <c r="AE208" s="159"/>
      <c r="AF208" s="159"/>
      <c r="AG208" s="159"/>
    </row>
    <row r="209" spans="1:33" ht="13.5">
      <c r="A209" s="177"/>
      <c r="B209" s="178"/>
      <c r="C209" s="179"/>
      <c r="D209" s="159"/>
      <c r="E209" s="159"/>
      <c r="F209" s="159"/>
      <c r="G209" s="179"/>
      <c r="H209" s="159"/>
      <c r="I209" s="159"/>
      <c r="J209" s="182"/>
      <c r="K209" s="182"/>
      <c r="L209" s="159"/>
      <c r="M209" s="159"/>
      <c r="N209" s="159"/>
      <c r="O209" s="159"/>
      <c r="P209" s="159"/>
      <c r="Q209" s="179"/>
      <c r="R209" s="159"/>
      <c r="S209" s="159"/>
      <c r="T209" s="159"/>
      <c r="U209" s="159"/>
      <c r="V209" s="159"/>
      <c r="W209" s="159"/>
      <c r="X209" s="159"/>
      <c r="Y209" s="159"/>
      <c r="Z209" s="159"/>
      <c r="AA209" s="159"/>
      <c r="AB209" s="159"/>
      <c r="AC209" s="159"/>
      <c r="AD209" s="159"/>
      <c r="AE209" s="159"/>
      <c r="AF209" s="159"/>
      <c r="AG209" s="159"/>
    </row>
    <row r="210" spans="1:33" ht="13.5">
      <c r="A210" s="177"/>
      <c r="B210" s="178"/>
      <c r="C210" s="179"/>
      <c r="D210" s="159"/>
      <c r="E210" s="159"/>
      <c r="F210" s="159"/>
      <c r="G210" s="179"/>
      <c r="H210" s="159"/>
      <c r="I210" s="159"/>
      <c r="J210" s="182"/>
      <c r="K210" s="182"/>
      <c r="L210" s="159"/>
      <c r="M210" s="159"/>
      <c r="N210" s="159"/>
      <c r="O210" s="159"/>
      <c r="P210" s="159"/>
      <c r="Q210" s="179"/>
      <c r="R210" s="159"/>
      <c r="S210" s="159"/>
      <c r="T210" s="159"/>
      <c r="U210" s="159"/>
      <c r="V210" s="159"/>
      <c r="W210" s="159"/>
      <c r="X210" s="159"/>
      <c r="Y210" s="159"/>
      <c r="Z210" s="159"/>
      <c r="AA210" s="159"/>
      <c r="AB210" s="159"/>
      <c r="AC210" s="159"/>
      <c r="AD210" s="159"/>
      <c r="AE210" s="159"/>
      <c r="AF210" s="159"/>
      <c r="AG210" s="159"/>
    </row>
    <row r="211" spans="1:33" ht="13.5">
      <c r="A211" s="177"/>
      <c r="B211" s="178"/>
      <c r="C211" s="179"/>
      <c r="D211" s="159"/>
      <c r="E211" s="159"/>
      <c r="F211" s="159"/>
      <c r="G211" s="179"/>
      <c r="H211" s="159"/>
      <c r="I211" s="159"/>
      <c r="J211" s="182"/>
      <c r="K211" s="182"/>
      <c r="L211" s="159"/>
      <c r="M211" s="159"/>
      <c r="N211" s="159"/>
      <c r="O211" s="159"/>
      <c r="P211" s="159"/>
      <c r="Q211" s="179"/>
      <c r="R211" s="159"/>
      <c r="S211" s="159"/>
      <c r="T211" s="159"/>
      <c r="U211" s="159"/>
      <c r="V211" s="159"/>
      <c r="W211" s="159"/>
      <c r="X211" s="159"/>
      <c r="Y211" s="159"/>
      <c r="Z211" s="159"/>
      <c r="AA211" s="159"/>
      <c r="AB211" s="159"/>
      <c r="AC211" s="159"/>
      <c r="AD211" s="159"/>
      <c r="AE211" s="159"/>
      <c r="AF211" s="159"/>
      <c r="AG211" s="159"/>
    </row>
    <row r="212" spans="1:33" ht="13.5">
      <c r="A212" s="177"/>
      <c r="B212" s="178"/>
      <c r="C212" s="179"/>
      <c r="D212" s="159"/>
      <c r="E212" s="159"/>
      <c r="F212" s="159"/>
      <c r="G212" s="179"/>
      <c r="H212" s="159"/>
      <c r="I212" s="159"/>
      <c r="J212" s="182"/>
      <c r="K212" s="182"/>
      <c r="L212" s="159"/>
      <c r="M212" s="159"/>
      <c r="N212" s="159"/>
      <c r="O212" s="159"/>
      <c r="P212" s="159"/>
      <c r="Q212" s="179"/>
      <c r="R212" s="159"/>
      <c r="S212" s="159"/>
      <c r="T212" s="159"/>
      <c r="U212" s="159"/>
      <c r="V212" s="159"/>
      <c r="W212" s="159"/>
      <c r="X212" s="159"/>
      <c r="Y212" s="159"/>
      <c r="Z212" s="159"/>
      <c r="AA212" s="159"/>
      <c r="AB212" s="159"/>
      <c r="AC212" s="159"/>
      <c r="AD212" s="159"/>
      <c r="AE212" s="159"/>
      <c r="AF212" s="159"/>
      <c r="AG212" s="159"/>
    </row>
    <row r="213" spans="1:33" ht="13.5">
      <c r="A213" s="177"/>
      <c r="B213" s="178"/>
      <c r="C213" s="179"/>
      <c r="D213" s="159"/>
      <c r="E213" s="159"/>
      <c r="F213" s="159"/>
      <c r="G213" s="179"/>
      <c r="H213" s="159"/>
      <c r="I213" s="159"/>
      <c r="J213" s="182"/>
      <c r="K213" s="182"/>
      <c r="L213" s="159"/>
      <c r="M213" s="159"/>
      <c r="N213" s="159"/>
      <c r="O213" s="159"/>
      <c r="P213" s="159"/>
      <c r="Q213" s="179"/>
      <c r="R213" s="159"/>
      <c r="S213" s="159"/>
      <c r="T213" s="159"/>
      <c r="U213" s="159"/>
      <c r="V213" s="159"/>
      <c r="W213" s="159"/>
      <c r="X213" s="159"/>
      <c r="Y213" s="159"/>
      <c r="Z213" s="159"/>
      <c r="AA213" s="159"/>
      <c r="AB213" s="159"/>
      <c r="AC213" s="159"/>
      <c r="AD213" s="159"/>
      <c r="AE213" s="159"/>
      <c r="AF213" s="159"/>
      <c r="AG213" s="159"/>
    </row>
    <row r="214" spans="1:33" ht="13.5">
      <c r="A214" s="177"/>
      <c r="B214" s="178"/>
      <c r="C214" s="179"/>
      <c r="D214" s="159"/>
      <c r="E214" s="159"/>
      <c r="F214" s="159"/>
      <c r="G214" s="179"/>
      <c r="H214" s="159"/>
      <c r="I214" s="159"/>
      <c r="J214" s="182"/>
      <c r="K214" s="182"/>
      <c r="L214" s="159"/>
      <c r="M214" s="159"/>
      <c r="N214" s="159"/>
      <c r="O214" s="159"/>
      <c r="P214" s="159"/>
      <c r="Q214" s="179"/>
      <c r="R214" s="159"/>
      <c r="S214" s="159"/>
      <c r="T214" s="159"/>
      <c r="U214" s="159"/>
      <c r="V214" s="159"/>
      <c r="W214" s="159"/>
      <c r="X214" s="159"/>
      <c r="Y214" s="159"/>
      <c r="Z214" s="159"/>
      <c r="AA214" s="159"/>
      <c r="AB214" s="159"/>
      <c r="AC214" s="159"/>
      <c r="AD214" s="159"/>
      <c r="AE214" s="159"/>
      <c r="AF214" s="159"/>
      <c r="AG214" s="159"/>
    </row>
    <row r="215" spans="1:33" ht="13.5">
      <c r="A215" s="177"/>
      <c r="B215" s="178"/>
      <c r="C215" s="179"/>
      <c r="D215" s="159"/>
      <c r="E215" s="159"/>
      <c r="F215" s="159"/>
      <c r="G215" s="179"/>
      <c r="H215" s="159"/>
      <c r="I215" s="159"/>
      <c r="J215" s="182"/>
      <c r="K215" s="182"/>
      <c r="L215" s="159"/>
      <c r="M215" s="159"/>
      <c r="N215" s="159"/>
      <c r="O215" s="159"/>
      <c r="P215" s="159"/>
      <c r="Q215" s="179"/>
      <c r="R215" s="159"/>
      <c r="S215" s="159"/>
      <c r="T215" s="159"/>
      <c r="U215" s="159"/>
      <c r="V215" s="159"/>
      <c r="W215" s="159"/>
      <c r="X215" s="159"/>
      <c r="Y215" s="159"/>
      <c r="Z215" s="159"/>
      <c r="AA215" s="159"/>
      <c r="AB215" s="159"/>
      <c r="AC215" s="159"/>
      <c r="AD215" s="159"/>
      <c r="AE215" s="159"/>
      <c r="AF215" s="159"/>
      <c r="AG215" s="159"/>
    </row>
    <row r="216" spans="1:33" ht="13.5">
      <c r="A216" s="177"/>
      <c r="B216" s="178"/>
      <c r="C216" s="179"/>
      <c r="D216" s="159"/>
      <c r="E216" s="159"/>
      <c r="F216" s="159"/>
      <c r="G216" s="179"/>
      <c r="H216" s="159"/>
      <c r="I216" s="159"/>
      <c r="J216" s="182"/>
      <c r="K216" s="182"/>
      <c r="L216" s="159"/>
      <c r="M216" s="159"/>
      <c r="N216" s="159"/>
      <c r="O216" s="159"/>
      <c r="P216" s="159"/>
      <c r="Q216" s="179"/>
      <c r="R216" s="159"/>
      <c r="S216" s="159"/>
      <c r="T216" s="159"/>
      <c r="U216" s="159"/>
      <c r="V216" s="159"/>
      <c r="W216" s="159"/>
      <c r="X216" s="159"/>
      <c r="Y216" s="159"/>
      <c r="Z216" s="159"/>
      <c r="AA216" s="159"/>
      <c r="AB216" s="159"/>
      <c r="AC216" s="159"/>
      <c r="AD216" s="159"/>
      <c r="AE216" s="159"/>
      <c r="AF216" s="159"/>
      <c r="AG216" s="159"/>
    </row>
    <row r="217" spans="1:33" ht="13.5">
      <c r="A217" s="177"/>
      <c r="B217" s="178"/>
      <c r="C217" s="179"/>
      <c r="D217" s="159"/>
      <c r="E217" s="159"/>
      <c r="F217" s="159"/>
      <c r="G217" s="179"/>
      <c r="H217" s="159"/>
      <c r="I217" s="159"/>
      <c r="J217" s="182"/>
      <c r="K217" s="182"/>
      <c r="L217" s="159"/>
      <c r="M217" s="159"/>
      <c r="N217" s="159"/>
      <c r="O217" s="159"/>
      <c r="P217" s="159"/>
      <c r="Q217" s="179"/>
      <c r="R217" s="159"/>
      <c r="S217" s="159"/>
      <c r="T217" s="159"/>
      <c r="U217" s="159"/>
      <c r="V217" s="159"/>
      <c r="W217" s="159"/>
      <c r="X217" s="159"/>
      <c r="Y217" s="159"/>
      <c r="Z217" s="159"/>
      <c r="AA217" s="159"/>
      <c r="AB217" s="159"/>
      <c r="AC217" s="159"/>
      <c r="AD217" s="159"/>
      <c r="AE217" s="159"/>
      <c r="AF217" s="159"/>
      <c r="AG217" s="159"/>
    </row>
    <row r="218" spans="1:33" ht="13.5">
      <c r="A218" s="177"/>
      <c r="B218" s="178"/>
      <c r="C218" s="179"/>
      <c r="D218" s="159"/>
      <c r="E218" s="159"/>
      <c r="F218" s="159"/>
      <c r="G218" s="179"/>
      <c r="H218" s="159"/>
      <c r="I218" s="159"/>
      <c r="J218" s="182"/>
      <c r="K218" s="182"/>
      <c r="L218" s="159"/>
      <c r="M218" s="159"/>
      <c r="N218" s="159"/>
      <c r="O218" s="159"/>
      <c r="P218" s="159"/>
      <c r="Q218" s="179"/>
      <c r="R218" s="159"/>
      <c r="S218" s="159"/>
      <c r="T218" s="159"/>
      <c r="U218" s="159"/>
      <c r="V218" s="159"/>
      <c r="W218" s="159"/>
      <c r="X218" s="159"/>
      <c r="Y218" s="159"/>
      <c r="Z218" s="159"/>
      <c r="AA218" s="159"/>
      <c r="AB218" s="159"/>
      <c r="AC218" s="159"/>
      <c r="AD218" s="159"/>
      <c r="AE218" s="159"/>
      <c r="AF218" s="159"/>
      <c r="AG218" s="159"/>
    </row>
    <row r="219" spans="1:33" ht="13.5">
      <c r="A219" s="177"/>
      <c r="B219" s="178"/>
      <c r="C219" s="179"/>
      <c r="D219" s="159"/>
      <c r="E219" s="159"/>
      <c r="F219" s="159"/>
      <c r="G219" s="179"/>
      <c r="H219" s="159"/>
      <c r="I219" s="159"/>
      <c r="J219" s="182"/>
      <c r="K219" s="182"/>
      <c r="L219" s="159"/>
      <c r="M219" s="159"/>
      <c r="N219" s="159"/>
      <c r="O219" s="159"/>
      <c r="P219" s="159"/>
      <c r="Q219" s="179"/>
      <c r="R219" s="159"/>
      <c r="S219" s="159"/>
      <c r="T219" s="159"/>
      <c r="U219" s="159"/>
      <c r="V219" s="159"/>
      <c r="W219" s="159"/>
      <c r="X219" s="159"/>
      <c r="Y219" s="159"/>
      <c r="Z219" s="159"/>
      <c r="AA219" s="159"/>
      <c r="AB219" s="159"/>
      <c r="AC219" s="159"/>
      <c r="AD219" s="159"/>
      <c r="AE219" s="159"/>
      <c r="AF219" s="159"/>
      <c r="AG219" s="159"/>
    </row>
    <row r="220" spans="1:33" ht="13.5">
      <c r="A220" s="177"/>
      <c r="B220" s="178"/>
      <c r="C220" s="179"/>
      <c r="D220" s="159"/>
      <c r="E220" s="159"/>
      <c r="F220" s="159"/>
      <c r="G220" s="179"/>
      <c r="H220" s="159"/>
      <c r="I220" s="159"/>
      <c r="J220" s="182"/>
      <c r="K220" s="182"/>
      <c r="L220" s="159"/>
      <c r="M220" s="159"/>
      <c r="N220" s="159"/>
      <c r="O220" s="159"/>
      <c r="P220" s="159"/>
      <c r="Q220" s="179"/>
      <c r="R220" s="159"/>
      <c r="S220" s="159"/>
      <c r="T220" s="159"/>
      <c r="U220" s="159"/>
      <c r="V220" s="159"/>
      <c r="W220" s="159"/>
      <c r="X220" s="159"/>
      <c r="Y220" s="159"/>
      <c r="Z220" s="159"/>
      <c r="AA220" s="159"/>
      <c r="AB220" s="159"/>
      <c r="AC220" s="159"/>
      <c r="AD220" s="159"/>
      <c r="AE220" s="159"/>
      <c r="AF220" s="159"/>
      <c r="AG220" s="159"/>
    </row>
    <row r="221" spans="1:33" ht="13.5">
      <c r="A221" s="177"/>
      <c r="B221" s="178"/>
      <c r="C221" s="179"/>
      <c r="D221" s="159"/>
      <c r="E221" s="159"/>
      <c r="F221" s="159"/>
      <c r="G221" s="179"/>
      <c r="H221" s="159"/>
      <c r="I221" s="159"/>
      <c r="J221" s="182"/>
      <c r="K221" s="182"/>
      <c r="L221" s="159"/>
      <c r="M221" s="159"/>
      <c r="N221" s="159"/>
      <c r="O221" s="159"/>
      <c r="P221" s="159"/>
      <c r="Q221" s="179"/>
      <c r="R221" s="159"/>
      <c r="S221" s="159"/>
      <c r="T221" s="159"/>
      <c r="U221" s="159"/>
      <c r="V221" s="159"/>
      <c r="W221" s="159"/>
      <c r="X221" s="159"/>
      <c r="Y221" s="159"/>
      <c r="Z221" s="159"/>
      <c r="AA221" s="159"/>
      <c r="AB221" s="159"/>
      <c r="AC221" s="159"/>
      <c r="AD221" s="159"/>
      <c r="AE221" s="159"/>
      <c r="AF221" s="159"/>
      <c r="AG221" s="159"/>
    </row>
    <row r="222" spans="1:33" ht="13.5">
      <c r="A222" s="177"/>
      <c r="B222" s="178"/>
      <c r="C222" s="179"/>
      <c r="D222" s="159"/>
      <c r="E222" s="159"/>
      <c r="F222" s="159"/>
      <c r="G222" s="179"/>
      <c r="H222" s="159"/>
      <c r="I222" s="159"/>
      <c r="J222" s="182"/>
      <c r="K222" s="182"/>
      <c r="L222" s="159"/>
      <c r="M222" s="159"/>
      <c r="N222" s="159"/>
      <c r="O222" s="159"/>
      <c r="P222" s="159"/>
      <c r="Q222" s="179"/>
      <c r="R222" s="159"/>
      <c r="S222" s="159"/>
      <c r="T222" s="159"/>
      <c r="U222" s="159"/>
      <c r="V222" s="159"/>
      <c r="W222" s="159"/>
      <c r="X222" s="159"/>
      <c r="Y222" s="159"/>
      <c r="Z222" s="159"/>
      <c r="AA222" s="159"/>
      <c r="AB222" s="159"/>
      <c r="AC222" s="159"/>
      <c r="AD222" s="159"/>
      <c r="AE222" s="159"/>
      <c r="AF222" s="159"/>
      <c r="AG222" s="159"/>
    </row>
    <row r="223" spans="1:33" ht="13.5">
      <c r="A223" s="177"/>
      <c r="B223" s="178"/>
      <c r="C223" s="179"/>
      <c r="D223" s="159"/>
      <c r="E223" s="159"/>
      <c r="F223" s="159"/>
      <c r="G223" s="179"/>
      <c r="H223" s="159"/>
      <c r="I223" s="159"/>
      <c r="J223" s="182"/>
      <c r="K223" s="182"/>
      <c r="L223" s="159"/>
      <c r="M223" s="159"/>
      <c r="N223" s="159"/>
      <c r="O223" s="159"/>
      <c r="P223" s="159"/>
      <c r="Q223" s="179"/>
      <c r="R223" s="159"/>
      <c r="S223" s="159"/>
      <c r="T223" s="159"/>
      <c r="U223" s="159"/>
      <c r="V223" s="159"/>
      <c r="W223" s="159"/>
      <c r="X223" s="159"/>
      <c r="Y223" s="159"/>
      <c r="Z223" s="159"/>
      <c r="AA223" s="159"/>
      <c r="AB223" s="159"/>
      <c r="AC223" s="159"/>
      <c r="AD223" s="159"/>
      <c r="AE223" s="159"/>
      <c r="AF223" s="159"/>
      <c r="AG223" s="159"/>
    </row>
    <row r="224" spans="1:33" ht="13.5">
      <c r="A224" s="177"/>
      <c r="B224" s="178"/>
      <c r="C224" s="179"/>
      <c r="D224" s="159"/>
      <c r="E224" s="159"/>
      <c r="F224" s="159"/>
      <c r="G224" s="179"/>
      <c r="H224" s="159"/>
      <c r="I224" s="159"/>
      <c r="J224" s="182"/>
      <c r="K224" s="182"/>
      <c r="L224" s="159"/>
      <c r="M224" s="159"/>
      <c r="N224" s="159"/>
      <c r="O224" s="159"/>
      <c r="P224" s="159"/>
      <c r="Q224" s="179"/>
      <c r="R224" s="159"/>
      <c r="S224" s="159"/>
      <c r="T224" s="159"/>
      <c r="U224" s="159"/>
      <c r="V224" s="159"/>
      <c r="W224" s="159"/>
      <c r="X224" s="159"/>
      <c r="Y224" s="159"/>
      <c r="Z224" s="159"/>
      <c r="AA224" s="159"/>
      <c r="AB224" s="159"/>
      <c r="AC224" s="159"/>
      <c r="AD224" s="159"/>
      <c r="AE224" s="159"/>
      <c r="AF224" s="159"/>
      <c r="AG224" s="159"/>
    </row>
    <row r="225" spans="1:33" ht="13.5">
      <c r="A225" s="177"/>
      <c r="B225" s="178"/>
      <c r="C225" s="179"/>
      <c r="D225" s="159"/>
      <c r="E225" s="159"/>
      <c r="F225" s="159"/>
      <c r="G225" s="179"/>
      <c r="H225" s="159"/>
      <c r="I225" s="159"/>
      <c r="J225" s="182"/>
      <c r="K225" s="182"/>
      <c r="L225" s="159"/>
      <c r="M225" s="159"/>
      <c r="N225" s="159"/>
      <c r="O225" s="159"/>
      <c r="P225" s="159"/>
      <c r="Q225" s="179"/>
      <c r="R225" s="159"/>
      <c r="S225" s="159"/>
      <c r="T225" s="159"/>
      <c r="U225" s="159"/>
      <c r="V225" s="159"/>
      <c r="W225" s="159"/>
      <c r="X225" s="159"/>
      <c r="Y225" s="159"/>
      <c r="Z225" s="159"/>
      <c r="AA225" s="159"/>
      <c r="AB225" s="159"/>
      <c r="AC225" s="159"/>
      <c r="AD225" s="159"/>
      <c r="AE225" s="159"/>
      <c r="AF225" s="159"/>
      <c r="AG225" s="159"/>
    </row>
    <row r="226" spans="1:33" ht="13.5">
      <c r="A226" s="177"/>
      <c r="B226" s="178"/>
      <c r="C226" s="179"/>
      <c r="D226" s="159"/>
      <c r="E226" s="159"/>
      <c r="F226" s="159"/>
      <c r="G226" s="179"/>
      <c r="H226" s="159"/>
      <c r="I226" s="159"/>
      <c r="J226" s="182"/>
      <c r="K226" s="182"/>
      <c r="L226" s="159"/>
      <c r="M226" s="159"/>
      <c r="N226" s="159"/>
      <c r="O226" s="159"/>
      <c r="P226" s="159"/>
      <c r="Q226" s="179"/>
      <c r="R226" s="159"/>
      <c r="S226" s="159"/>
      <c r="T226" s="159"/>
      <c r="U226" s="159"/>
      <c r="V226" s="159"/>
      <c r="W226" s="159"/>
      <c r="X226" s="159"/>
      <c r="Y226" s="159"/>
      <c r="Z226" s="159"/>
      <c r="AA226" s="159"/>
      <c r="AB226" s="159"/>
      <c r="AC226" s="159"/>
      <c r="AD226" s="159"/>
      <c r="AE226" s="159"/>
      <c r="AF226" s="159"/>
      <c r="AG226" s="159"/>
    </row>
    <row r="227" spans="1:33" ht="13.5">
      <c r="A227" s="177"/>
      <c r="B227" s="178"/>
      <c r="C227" s="179"/>
      <c r="D227" s="159"/>
      <c r="E227" s="159"/>
      <c r="F227" s="159"/>
      <c r="G227" s="179"/>
      <c r="H227" s="159"/>
      <c r="I227" s="159"/>
      <c r="J227" s="182"/>
      <c r="K227" s="182"/>
      <c r="L227" s="159"/>
      <c r="M227" s="159"/>
      <c r="N227" s="159"/>
      <c r="O227" s="159"/>
      <c r="P227" s="159"/>
      <c r="Q227" s="179"/>
      <c r="R227" s="159"/>
      <c r="S227" s="159"/>
      <c r="T227" s="159"/>
      <c r="U227" s="159"/>
      <c r="V227" s="159"/>
      <c r="W227" s="159"/>
      <c r="X227" s="159"/>
      <c r="Y227" s="159"/>
      <c r="Z227" s="159"/>
      <c r="AA227" s="159"/>
      <c r="AB227" s="159"/>
      <c r="AC227" s="159"/>
      <c r="AD227" s="159"/>
      <c r="AE227" s="159"/>
      <c r="AF227" s="159"/>
      <c r="AG227" s="159"/>
    </row>
    <row r="228" spans="1:33" ht="13.5">
      <c r="A228" s="177"/>
      <c r="B228" s="178"/>
      <c r="C228" s="179"/>
      <c r="D228" s="159"/>
      <c r="E228" s="159"/>
      <c r="F228" s="159"/>
      <c r="G228" s="179"/>
      <c r="H228" s="159"/>
      <c r="I228" s="159"/>
      <c r="J228" s="182"/>
      <c r="K228" s="182"/>
      <c r="L228" s="159"/>
      <c r="M228" s="159"/>
      <c r="N228" s="159"/>
      <c r="O228" s="159"/>
      <c r="P228" s="159"/>
      <c r="Q228" s="179"/>
      <c r="R228" s="159"/>
      <c r="S228" s="159"/>
      <c r="T228" s="159"/>
      <c r="U228" s="159"/>
      <c r="V228" s="159"/>
      <c r="W228" s="159"/>
      <c r="X228" s="159"/>
      <c r="Y228" s="159"/>
      <c r="Z228" s="159"/>
      <c r="AA228" s="159"/>
      <c r="AB228" s="159"/>
      <c r="AC228" s="159"/>
      <c r="AD228" s="159"/>
      <c r="AE228" s="159"/>
      <c r="AF228" s="159"/>
      <c r="AG228" s="159"/>
    </row>
    <row r="229" spans="1:33" ht="13.5">
      <c r="A229" s="177"/>
      <c r="B229" s="178"/>
      <c r="C229" s="179"/>
      <c r="D229" s="159"/>
      <c r="E229" s="159"/>
      <c r="F229" s="159"/>
      <c r="G229" s="179"/>
      <c r="H229" s="159"/>
      <c r="I229" s="159"/>
      <c r="J229" s="182"/>
      <c r="K229" s="182"/>
      <c r="L229" s="159"/>
      <c r="M229" s="159"/>
      <c r="N229" s="159"/>
      <c r="O229" s="159"/>
      <c r="P229" s="159"/>
      <c r="Q229" s="179"/>
      <c r="R229" s="159"/>
      <c r="S229" s="159"/>
      <c r="T229" s="159"/>
      <c r="U229" s="159"/>
      <c r="V229" s="159"/>
      <c r="W229" s="159"/>
      <c r="X229" s="159"/>
      <c r="Y229" s="159"/>
      <c r="Z229" s="159"/>
      <c r="AA229" s="159"/>
      <c r="AB229" s="159"/>
      <c r="AC229" s="159"/>
      <c r="AD229" s="159"/>
      <c r="AE229" s="159"/>
      <c r="AF229" s="159"/>
      <c r="AG229" s="159"/>
    </row>
    <row r="230" spans="1:33" ht="13.5">
      <c r="A230" s="177"/>
      <c r="B230" s="178"/>
      <c r="C230" s="179"/>
      <c r="D230" s="159"/>
      <c r="E230" s="159"/>
      <c r="F230" s="159"/>
      <c r="G230" s="179"/>
      <c r="H230" s="159"/>
      <c r="I230" s="159"/>
      <c r="J230" s="182"/>
      <c r="K230" s="182"/>
      <c r="L230" s="159"/>
      <c r="M230" s="159"/>
      <c r="N230" s="159"/>
      <c r="O230" s="159"/>
      <c r="P230" s="159"/>
      <c r="Q230" s="179"/>
      <c r="R230" s="159"/>
      <c r="S230" s="159"/>
      <c r="T230" s="159"/>
      <c r="U230" s="159"/>
      <c r="V230" s="159"/>
      <c r="W230" s="159"/>
      <c r="X230" s="159"/>
      <c r="Y230" s="159"/>
      <c r="Z230" s="159"/>
      <c r="AA230" s="159"/>
      <c r="AB230" s="159"/>
      <c r="AC230" s="159"/>
      <c r="AD230" s="159"/>
      <c r="AE230" s="159"/>
      <c r="AF230" s="159"/>
      <c r="AG230" s="159"/>
    </row>
    <row r="231" spans="1:33" ht="13.5">
      <c r="A231" s="177"/>
      <c r="B231" s="178"/>
      <c r="C231" s="179"/>
      <c r="D231" s="159"/>
      <c r="E231" s="159"/>
      <c r="F231" s="159"/>
      <c r="G231" s="179"/>
      <c r="H231" s="159"/>
      <c r="I231" s="159"/>
      <c r="J231" s="182"/>
      <c r="K231" s="182"/>
      <c r="L231" s="159"/>
      <c r="M231" s="159"/>
      <c r="N231" s="159"/>
      <c r="O231" s="159"/>
      <c r="P231" s="159"/>
      <c r="Q231" s="179"/>
      <c r="R231" s="159"/>
      <c r="S231" s="159"/>
      <c r="T231" s="159"/>
      <c r="U231" s="159"/>
      <c r="V231" s="159"/>
      <c r="W231" s="159"/>
      <c r="X231" s="159"/>
      <c r="Y231" s="159"/>
      <c r="Z231" s="159"/>
      <c r="AA231" s="159"/>
      <c r="AB231" s="159"/>
      <c r="AC231" s="159"/>
      <c r="AD231" s="159"/>
      <c r="AE231" s="159"/>
      <c r="AF231" s="159"/>
      <c r="AG231" s="159"/>
    </row>
    <row r="232" spans="1:33" ht="13.5">
      <c r="A232" s="177"/>
      <c r="B232" s="178"/>
      <c r="C232" s="179"/>
      <c r="D232" s="159"/>
      <c r="E232" s="159"/>
      <c r="F232" s="159"/>
      <c r="G232" s="179"/>
      <c r="H232" s="159"/>
      <c r="I232" s="159"/>
      <c r="J232" s="182"/>
      <c r="K232" s="182"/>
      <c r="L232" s="159"/>
      <c r="M232" s="159"/>
      <c r="N232" s="159"/>
      <c r="O232" s="159"/>
      <c r="P232" s="159"/>
      <c r="Q232" s="179"/>
      <c r="R232" s="159"/>
      <c r="S232" s="159"/>
      <c r="T232" s="159"/>
      <c r="U232" s="159"/>
      <c r="V232" s="159"/>
      <c r="W232" s="159"/>
      <c r="X232" s="159"/>
      <c r="Y232" s="159"/>
      <c r="Z232" s="159"/>
      <c r="AA232" s="159"/>
      <c r="AB232" s="159"/>
      <c r="AC232" s="159"/>
      <c r="AD232" s="159"/>
      <c r="AE232" s="159"/>
      <c r="AF232" s="159"/>
      <c r="AG232" s="159"/>
    </row>
    <row r="233" spans="1:33" ht="13.5">
      <c r="A233" s="177"/>
      <c r="B233" s="178"/>
      <c r="C233" s="179"/>
      <c r="D233" s="159"/>
      <c r="E233" s="159"/>
      <c r="F233" s="159"/>
      <c r="G233" s="179"/>
      <c r="H233" s="159"/>
      <c r="I233" s="159"/>
      <c r="J233" s="182"/>
      <c r="K233" s="182"/>
      <c r="L233" s="159"/>
      <c r="M233" s="159"/>
      <c r="N233" s="159"/>
      <c r="O233" s="159"/>
      <c r="P233" s="159"/>
      <c r="Q233" s="179"/>
      <c r="R233" s="159"/>
      <c r="S233" s="159"/>
      <c r="T233" s="159"/>
      <c r="U233" s="159"/>
      <c r="V233" s="159"/>
      <c r="W233" s="159"/>
      <c r="X233" s="159"/>
      <c r="Y233" s="159"/>
      <c r="Z233" s="159"/>
      <c r="AA233" s="159"/>
      <c r="AB233" s="159"/>
      <c r="AC233" s="159"/>
      <c r="AD233" s="159"/>
      <c r="AE233" s="159"/>
      <c r="AF233" s="159"/>
      <c r="AG233" s="159"/>
    </row>
    <row r="234" spans="1:33" ht="13.5">
      <c r="A234" s="177"/>
      <c r="B234" s="178"/>
      <c r="C234" s="179"/>
      <c r="D234" s="159"/>
      <c r="E234" s="159"/>
      <c r="F234" s="159"/>
      <c r="G234" s="179"/>
      <c r="H234" s="159"/>
      <c r="I234" s="159"/>
      <c r="J234" s="182"/>
      <c r="K234" s="182"/>
      <c r="L234" s="159"/>
      <c r="M234" s="159"/>
      <c r="N234" s="159"/>
      <c r="O234" s="159"/>
      <c r="P234" s="159"/>
      <c r="Q234" s="179"/>
      <c r="R234" s="159"/>
      <c r="S234" s="159"/>
      <c r="T234" s="159"/>
      <c r="U234" s="159"/>
      <c r="V234" s="159"/>
      <c r="W234" s="159"/>
      <c r="X234" s="159"/>
      <c r="Y234" s="159"/>
      <c r="Z234" s="159"/>
      <c r="AA234" s="159"/>
      <c r="AB234" s="159"/>
      <c r="AC234" s="159"/>
      <c r="AD234" s="159"/>
      <c r="AE234" s="159"/>
      <c r="AF234" s="159"/>
      <c r="AG234" s="159"/>
    </row>
    <row r="235" spans="1:33" ht="13.5">
      <c r="A235" s="177"/>
      <c r="B235" s="178"/>
      <c r="C235" s="179"/>
      <c r="D235" s="159"/>
      <c r="E235" s="159"/>
      <c r="F235" s="159"/>
      <c r="G235" s="179"/>
      <c r="H235" s="159"/>
      <c r="I235" s="159"/>
      <c r="J235" s="182"/>
      <c r="K235" s="182"/>
      <c r="L235" s="159"/>
      <c r="M235" s="159"/>
      <c r="N235" s="159"/>
      <c r="O235" s="159"/>
      <c r="P235" s="159"/>
      <c r="Q235" s="179"/>
      <c r="R235" s="159"/>
      <c r="S235" s="159"/>
      <c r="T235" s="159"/>
      <c r="U235" s="159"/>
      <c r="V235" s="159"/>
      <c r="W235" s="159"/>
      <c r="X235" s="159"/>
      <c r="Y235" s="159"/>
      <c r="Z235" s="159"/>
      <c r="AA235" s="159"/>
      <c r="AB235" s="159"/>
      <c r="AC235" s="159"/>
      <c r="AD235" s="159"/>
      <c r="AE235" s="159"/>
      <c r="AF235" s="159"/>
      <c r="AG235" s="159"/>
    </row>
    <row r="236" spans="1:33" ht="13.5">
      <c r="A236" s="177"/>
      <c r="B236" s="178"/>
      <c r="C236" s="179"/>
      <c r="D236" s="159"/>
      <c r="E236" s="159"/>
      <c r="F236" s="159"/>
      <c r="G236" s="179"/>
      <c r="H236" s="159"/>
      <c r="I236" s="159"/>
      <c r="J236" s="182"/>
      <c r="K236" s="182"/>
      <c r="L236" s="159"/>
      <c r="M236" s="159"/>
      <c r="N236" s="159"/>
      <c r="O236" s="159"/>
      <c r="P236" s="159"/>
      <c r="Q236" s="179"/>
      <c r="R236" s="159"/>
      <c r="S236" s="159"/>
      <c r="T236" s="159"/>
      <c r="U236" s="159"/>
      <c r="V236" s="159"/>
      <c r="W236" s="159"/>
      <c r="X236" s="159"/>
      <c r="Y236" s="159"/>
      <c r="Z236" s="159"/>
      <c r="AA236" s="159"/>
      <c r="AB236" s="159"/>
      <c r="AC236" s="159"/>
      <c r="AD236" s="159"/>
      <c r="AE236" s="159"/>
      <c r="AF236" s="159"/>
      <c r="AG236" s="159"/>
    </row>
    <row r="237" spans="1:33" ht="13.5">
      <c r="A237" s="177"/>
      <c r="B237" s="178"/>
      <c r="C237" s="179"/>
      <c r="D237" s="159"/>
      <c r="E237" s="159"/>
      <c r="F237" s="159"/>
      <c r="G237" s="179"/>
      <c r="H237" s="159"/>
      <c r="I237" s="159"/>
      <c r="J237" s="182"/>
      <c r="K237" s="182"/>
      <c r="L237" s="159"/>
      <c r="M237" s="159"/>
      <c r="N237" s="159"/>
      <c r="O237" s="159"/>
      <c r="P237" s="159"/>
      <c r="Q237" s="179"/>
      <c r="R237" s="159"/>
      <c r="S237" s="159"/>
      <c r="T237" s="159"/>
      <c r="U237" s="159"/>
      <c r="V237" s="159"/>
      <c r="W237" s="159"/>
      <c r="X237" s="159"/>
      <c r="Y237" s="159"/>
      <c r="Z237" s="159"/>
      <c r="AA237" s="159"/>
      <c r="AB237" s="159"/>
      <c r="AC237" s="159"/>
      <c r="AD237" s="159"/>
      <c r="AE237" s="159"/>
      <c r="AF237" s="159"/>
      <c r="AG237" s="159"/>
    </row>
    <row r="238" spans="1:33" ht="13.5">
      <c r="A238" s="177"/>
      <c r="B238" s="178"/>
      <c r="C238" s="179"/>
      <c r="D238" s="159"/>
      <c r="E238" s="159"/>
      <c r="F238" s="159"/>
      <c r="G238" s="179"/>
      <c r="H238" s="159"/>
      <c r="I238" s="159"/>
      <c r="J238" s="182"/>
      <c r="K238" s="182"/>
      <c r="L238" s="159"/>
      <c r="M238" s="159"/>
      <c r="N238" s="159"/>
      <c r="O238" s="159"/>
      <c r="P238" s="159"/>
      <c r="Q238" s="179"/>
      <c r="R238" s="159"/>
      <c r="S238" s="159"/>
      <c r="T238" s="159"/>
      <c r="U238" s="159"/>
      <c r="V238" s="159"/>
      <c r="W238" s="159"/>
      <c r="X238" s="159"/>
      <c r="Y238" s="159"/>
      <c r="Z238" s="159"/>
      <c r="AA238" s="159"/>
      <c r="AB238" s="159"/>
      <c r="AC238" s="159"/>
      <c r="AD238" s="159"/>
      <c r="AE238" s="159"/>
      <c r="AF238" s="159"/>
      <c r="AG238" s="159"/>
    </row>
    <row r="239" spans="1:33" ht="13.5">
      <c r="A239" s="177"/>
      <c r="B239" s="178"/>
      <c r="C239" s="179"/>
      <c r="D239" s="159"/>
      <c r="E239" s="159"/>
      <c r="F239" s="159"/>
      <c r="G239" s="179"/>
      <c r="H239" s="159"/>
      <c r="I239" s="159"/>
      <c r="J239" s="182"/>
      <c r="K239" s="182"/>
      <c r="L239" s="159"/>
      <c r="M239" s="159"/>
      <c r="N239" s="159"/>
      <c r="O239" s="159"/>
      <c r="P239" s="159"/>
      <c r="Q239" s="179"/>
      <c r="R239" s="159"/>
      <c r="S239" s="159"/>
      <c r="T239" s="159"/>
      <c r="U239" s="159"/>
      <c r="V239" s="159"/>
      <c r="W239" s="159"/>
      <c r="X239" s="159"/>
      <c r="Y239" s="159"/>
      <c r="Z239" s="159"/>
      <c r="AA239" s="159"/>
      <c r="AB239" s="159"/>
      <c r="AC239" s="159"/>
      <c r="AD239" s="159"/>
      <c r="AE239" s="159"/>
      <c r="AF239" s="159"/>
      <c r="AG239" s="159"/>
    </row>
    <row r="240" spans="1:33" ht="13.5">
      <c r="A240" s="177"/>
      <c r="B240" s="178"/>
      <c r="C240" s="179"/>
      <c r="D240" s="159"/>
      <c r="E240" s="159"/>
      <c r="F240" s="159"/>
      <c r="G240" s="179"/>
      <c r="H240" s="159"/>
      <c r="I240" s="159"/>
      <c r="J240" s="182"/>
      <c r="K240" s="182"/>
      <c r="L240" s="159"/>
      <c r="M240" s="159"/>
      <c r="N240" s="159"/>
      <c r="O240" s="159"/>
      <c r="P240" s="159"/>
      <c r="Q240" s="179"/>
      <c r="R240" s="159"/>
      <c r="S240" s="159"/>
      <c r="T240" s="159"/>
      <c r="U240" s="159"/>
      <c r="V240" s="159"/>
      <c r="W240" s="159"/>
      <c r="X240" s="159"/>
      <c r="Y240" s="159"/>
      <c r="Z240" s="159"/>
      <c r="AA240" s="159"/>
      <c r="AB240" s="159"/>
      <c r="AC240" s="159"/>
      <c r="AD240" s="159"/>
      <c r="AE240" s="159"/>
      <c r="AF240" s="159"/>
      <c r="AG240" s="159"/>
    </row>
    <row r="241" spans="1:33" ht="13.5">
      <c r="A241" s="177"/>
      <c r="B241" s="178"/>
      <c r="C241" s="179"/>
      <c r="D241" s="159"/>
      <c r="E241" s="159"/>
      <c r="F241" s="159"/>
      <c r="G241" s="179"/>
      <c r="H241" s="159"/>
      <c r="I241" s="159"/>
      <c r="J241" s="182"/>
      <c r="K241" s="182"/>
      <c r="L241" s="159"/>
      <c r="M241" s="159"/>
      <c r="N241" s="159"/>
      <c r="O241" s="159"/>
      <c r="P241" s="159"/>
      <c r="Q241" s="179"/>
      <c r="R241" s="159"/>
      <c r="S241" s="159"/>
      <c r="T241" s="159"/>
      <c r="U241" s="159"/>
      <c r="V241" s="159"/>
      <c r="W241" s="159"/>
      <c r="X241" s="159"/>
      <c r="Y241" s="159"/>
      <c r="Z241" s="159"/>
      <c r="AA241" s="159"/>
      <c r="AB241" s="159"/>
      <c r="AC241" s="159"/>
      <c r="AD241" s="159"/>
      <c r="AE241" s="159"/>
      <c r="AF241" s="159"/>
      <c r="AG241" s="159"/>
    </row>
    <row r="242" spans="1:33" ht="13.5">
      <c r="A242" s="177"/>
      <c r="B242" s="178"/>
      <c r="C242" s="179"/>
      <c r="D242" s="159"/>
      <c r="E242" s="159"/>
      <c r="F242" s="159"/>
      <c r="G242" s="179"/>
      <c r="H242" s="159"/>
      <c r="I242" s="159"/>
      <c r="J242" s="182"/>
      <c r="K242" s="182"/>
      <c r="L242" s="159"/>
      <c r="M242" s="159"/>
      <c r="N242" s="159"/>
      <c r="O242" s="159"/>
      <c r="P242" s="159"/>
      <c r="Q242" s="179"/>
      <c r="R242" s="159"/>
      <c r="S242" s="159"/>
      <c r="T242" s="159"/>
      <c r="U242" s="159"/>
      <c r="V242" s="159"/>
      <c r="W242" s="159"/>
      <c r="X242" s="159"/>
      <c r="Y242" s="159"/>
      <c r="Z242" s="159"/>
      <c r="AA242" s="159"/>
      <c r="AB242" s="159"/>
      <c r="AC242" s="159"/>
      <c r="AD242" s="159"/>
      <c r="AE242" s="159"/>
      <c r="AF242" s="159"/>
      <c r="AG242" s="159"/>
    </row>
    <row r="243" spans="1:33" ht="13.5">
      <c r="A243" s="177"/>
      <c r="B243" s="178"/>
      <c r="C243" s="179"/>
      <c r="D243" s="159"/>
      <c r="E243" s="159"/>
      <c r="F243" s="159"/>
      <c r="G243" s="179"/>
      <c r="H243" s="159"/>
      <c r="I243" s="159"/>
      <c r="J243" s="182"/>
      <c r="K243" s="182"/>
      <c r="L243" s="159"/>
      <c r="M243" s="159"/>
      <c r="N243" s="159"/>
      <c r="O243" s="159"/>
      <c r="P243" s="159"/>
      <c r="Q243" s="179"/>
      <c r="R243" s="159"/>
      <c r="S243" s="159"/>
      <c r="T243" s="159"/>
      <c r="U243" s="159"/>
      <c r="V243" s="159"/>
      <c r="W243" s="159"/>
      <c r="X243" s="159"/>
      <c r="Y243" s="159"/>
      <c r="Z243" s="159"/>
      <c r="AA243" s="159"/>
      <c r="AB243" s="159"/>
      <c r="AC243" s="159"/>
      <c r="AD243" s="159"/>
      <c r="AE243" s="159"/>
      <c r="AF243" s="159"/>
      <c r="AG243" s="159"/>
    </row>
    <row r="244" spans="1:33" ht="13.5">
      <c r="A244" s="177"/>
      <c r="B244" s="178"/>
      <c r="C244" s="179"/>
      <c r="D244" s="159"/>
      <c r="E244" s="159"/>
      <c r="F244" s="159"/>
      <c r="G244" s="179"/>
      <c r="H244" s="159"/>
      <c r="I244" s="159"/>
      <c r="J244" s="182"/>
      <c r="K244" s="182"/>
      <c r="L244" s="159"/>
      <c r="M244" s="159"/>
      <c r="N244" s="159"/>
      <c r="O244" s="159"/>
      <c r="P244" s="159"/>
      <c r="Q244" s="179"/>
      <c r="R244" s="159"/>
      <c r="S244" s="159"/>
      <c r="T244" s="159"/>
      <c r="U244" s="159"/>
      <c r="V244" s="159"/>
      <c r="W244" s="159"/>
      <c r="X244" s="159"/>
      <c r="Y244" s="159"/>
      <c r="Z244" s="159"/>
      <c r="AA244" s="159"/>
      <c r="AB244" s="159"/>
      <c r="AC244" s="159"/>
      <c r="AD244" s="159"/>
      <c r="AE244" s="159"/>
      <c r="AF244" s="159"/>
      <c r="AG244" s="159"/>
    </row>
    <row r="245" spans="1:33" ht="13.5">
      <c r="A245" s="177"/>
      <c r="B245" s="178"/>
      <c r="C245" s="179"/>
      <c r="D245" s="159"/>
      <c r="E245" s="159"/>
      <c r="F245" s="159"/>
      <c r="G245" s="179"/>
      <c r="H245" s="159"/>
      <c r="I245" s="159"/>
      <c r="J245" s="182"/>
      <c r="K245" s="182"/>
      <c r="L245" s="159"/>
      <c r="M245" s="159"/>
      <c r="N245" s="159"/>
      <c r="O245" s="159"/>
      <c r="P245" s="159"/>
      <c r="Q245" s="179"/>
      <c r="R245" s="159"/>
      <c r="S245" s="159"/>
      <c r="T245" s="159"/>
      <c r="U245" s="159"/>
      <c r="V245" s="159"/>
      <c r="W245" s="159"/>
      <c r="X245" s="159"/>
      <c r="Y245" s="159"/>
      <c r="Z245" s="159"/>
      <c r="AA245" s="159"/>
      <c r="AB245" s="159"/>
      <c r="AC245" s="159"/>
      <c r="AD245" s="159"/>
      <c r="AE245" s="159"/>
      <c r="AF245" s="159"/>
      <c r="AG245" s="159"/>
    </row>
    <row r="246" spans="1:33" ht="13.5">
      <c r="A246" s="177"/>
      <c r="B246" s="178"/>
      <c r="C246" s="179"/>
      <c r="D246" s="159"/>
      <c r="E246" s="159"/>
      <c r="F246" s="159"/>
      <c r="G246" s="179"/>
      <c r="H246" s="159"/>
      <c r="I246" s="159"/>
      <c r="J246" s="182"/>
      <c r="K246" s="182"/>
      <c r="L246" s="159"/>
      <c r="M246" s="159"/>
      <c r="N246" s="159"/>
      <c r="O246" s="159"/>
      <c r="P246" s="159"/>
      <c r="Q246" s="179"/>
      <c r="R246" s="159"/>
      <c r="S246" s="159"/>
      <c r="T246" s="159"/>
      <c r="U246" s="159"/>
      <c r="V246" s="159"/>
      <c r="W246" s="159"/>
      <c r="X246" s="159"/>
      <c r="Y246" s="159"/>
      <c r="Z246" s="159"/>
      <c r="AA246" s="159"/>
      <c r="AB246" s="159"/>
      <c r="AC246" s="159"/>
      <c r="AD246" s="159"/>
      <c r="AE246" s="159"/>
      <c r="AF246" s="159"/>
      <c r="AG246" s="159"/>
    </row>
    <row r="247" spans="1:33" ht="13.5">
      <c r="A247" s="177"/>
      <c r="B247" s="178"/>
      <c r="C247" s="179"/>
      <c r="D247" s="159"/>
      <c r="E247" s="159"/>
      <c r="F247" s="159"/>
      <c r="G247" s="179"/>
      <c r="H247" s="159"/>
      <c r="I247" s="159"/>
      <c r="J247" s="182"/>
      <c r="K247" s="182"/>
      <c r="L247" s="159"/>
      <c r="M247" s="159"/>
      <c r="N247" s="159"/>
      <c r="O247" s="159"/>
      <c r="P247" s="159"/>
      <c r="Q247" s="179"/>
      <c r="R247" s="159"/>
      <c r="S247" s="159"/>
      <c r="T247" s="159"/>
      <c r="U247" s="159"/>
      <c r="V247" s="159"/>
      <c r="W247" s="159"/>
      <c r="X247" s="159"/>
      <c r="Y247" s="159"/>
      <c r="Z247" s="159"/>
      <c r="AA247" s="159"/>
      <c r="AB247" s="159"/>
      <c r="AC247" s="159"/>
      <c r="AD247" s="159"/>
      <c r="AE247" s="159"/>
      <c r="AF247" s="159"/>
      <c r="AG247" s="159"/>
    </row>
    <row r="248" spans="1:33" ht="13.5">
      <c r="A248" s="177"/>
      <c r="B248" s="178"/>
      <c r="C248" s="179"/>
      <c r="D248" s="159"/>
      <c r="E248" s="159"/>
      <c r="F248" s="159"/>
      <c r="G248" s="179"/>
      <c r="H248" s="159"/>
      <c r="I248" s="159"/>
      <c r="J248" s="182"/>
      <c r="K248" s="182"/>
      <c r="L248" s="159"/>
      <c r="M248" s="159"/>
      <c r="N248" s="159"/>
      <c r="O248" s="159"/>
      <c r="P248" s="159"/>
      <c r="Q248" s="179"/>
      <c r="R248" s="159"/>
      <c r="S248" s="159"/>
      <c r="T248" s="159"/>
      <c r="U248" s="159"/>
      <c r="V248" s="159"/>
      <c r="W248" s="159"/>
      <c r="X248" s="159"/>
      <c r="Y248" s="159"/>
      <c r="Z248" s="159"/>
      <c r="AA248" s="159"/>
      <c r="AB248" s="159"/>
      <c r="AC248" s="159"/>
      <c r="AD248" s="159"/>
      <c r="AE248" s="159"/>
      <c r="AF248" s="159"/>
      <c r="AG248" s="159"/>
    </row>
    <row r="249" spans="1:33" ht="13.5">
      <c r="A249" s="177"/>
      <c r="B249" s="178"/>
      <c r="C249" s="179"/>
      <c r="D249" s="159"/>
      <c r="E249" s="159"/>
      <c r="F249" s="159"/>
      <c r="G249" s="179"/>
      <c r="H249" s="159"/>
      <c r="I249" s="159"/>
      <c r="J249" s="182"/>
      <c r="K249" s="182"/>
      <c r="L249" s="159"/>
      <c r="M249" s="159"/>
      <c r="N249" s="159"/>
      <c r="O249" s="159"/>
      <c r="P249" s="159"/>
      <c r="Q249" s="179"/>
      <c r="R249" s="159"/>
      <c r="S249" s="159"/>
      <c r="T249" s="159"/>
      <c r="U249" s="159"/>
      <c r="V249" s="159"/>
      <c r="W249" s="159"/>
      <c r="X249" s="159"/>
      <c r="Y249" s="159"/>
      <c r="Z249" s="159"/>
      <c r="AA249" s="159"/>
      <c r="AB249" s="159"/>
      <c r="AC249" s="159"/>
      <c r="AD249" s="159"/>
      <c r="AE249" s="159"/>
      <c r="AF249" s="159"/>
      <c r="AG249" s="159"/>
    </row>
    <row r="250" spans="1:33" ht="13.5">
      <c r="A250" s="177"/>
      <c r="B250" s="178"/>
      <c r="C250" s="179"/>
      <c r="D250" s="159"/>
      <c r="E250" s="159"/>
      <c r="F250" s="159"/>
      <c r="G250" s="179"/>
      <c r="H250" s="159"/>
      <c r="I250" s="159"/>
      <c r="J250" s="182"/>
      <c r="K250" s="182"/>
      <c r="L250" s="159"/>
      <c r="M250" s="159"/>
      <c r="N250" s="159"/>
      <c r="O250" s="159"/>
      <c r="P250" s="159"/>
      <c r="Q250" s="179"/>
      <c r="R250" s="159"/>
      <c r="S250" s="159"/>
      <c r="T250" s="159"/>
      <c r="U250" s="159"/>
      <c r="V250" s="159"/>
      <c r="W250" s="159"/>
      <c r="X250" s="159"/>
      <c r="Y250" s="159"/>
      <c r="Z250" s="159"/>
      <c r="AA250" s="159"/>
      <c r="AB250" s="159"/>
      <c r="AC250" s="159"/>
      <c r="AD250" s="159"/>
      <c r="AE250" s="159"/>
      <c r="AF250" s="159"/>
      <c r="AG250" s="159"/>
    </row>
    <row r="251" spans="1:33" ht="13.5">
      <c r="A251" s="177"/>
      <c r="B251" s="178"/>
      <c r="C251" s="179"/>
      <c r="D251" s="159"/>
      <c r="E251" s="159"/>
      <c r="F251" s="159"/>
      <c r="G251" s="179"/>
      <c r="H251" s="159"/>
      <c r="I251" s="159"/>
      <c r="J251" s="182"/>
      <c r="K251" s="182"/>
      <c r="L251" s="159"/>
      <c r="M251" s="159"/>
      <c r="N251" s="159"/>
      <c r="O251" s="159"/>
      <c r="P251" s="159"/>
      <c r="Q251" s="179"/>
      <c r="R251" s="159"/>
      <c r="S251" s="159"/>
      <c r="T251" s="159"/>
      <c r="U251" s="159"/>
      <c r="V251" s="159"/>
      <c r="W251" s="159"/>
      <c r="X251" s="159"/>
      <c r="Y251" s="159"/>
      <c r="Z251" s="159"/>
      <c r="AA251" s="159"/>
      <c r="AB251" s="159"/>
      <c r="AC251" s="159"/>
      <c r="AD251" s="159"/>
      <c r="AE251" s="159"/>
      <c r="AF251" s="159"/>
      <c r="AG251" s="159"/>
    </row>
    <row r="252" spans="1:33" ht="13.5">
      <c r="A252" s="177"/>
      <c r="B252" s="178"/>
      <c r="C252" s="179"/>
      <c r="D252" s="159"/>
      <c r="E252" s="159"/>
      <c r="F252" s="159"/>
      <c r="G252" s="179"/>
      <c r="H252" s="159"/>
      <c r="I252" s="159"/>
      <c r="J252" s="182"/>
      <c r="K252" s="182"/>
      <c r="L252" s="159"/>
      <c r="M252" s="159"/>
      <c r="N252" s="159"/>
      <c r="O252" s="159"/>
      <c r="P252" s="159"/>
      <c r="Q252" s="179"/>
      <c r="R252" s="159"/>
      <c r="S252" s="159"/>
      <c r="T252" s="159"/>
      <c r="U252" s="159"/>
      <c r="V252" s="159"/>
      <c r="W252" s="159"/>
      <c r="X252" s="159"/>
      <c r="Y252" s="159"/>
      <c r="Z252" s="159"/>
      <c r="AA252" s="159"/>
      <c r="AB252" s="159"/>
      <c r="AC252" s="159"/>
      <c r="AD252" s="159"/>
      <c r="AE252" s="159"/>
      <c r="AF252" s="159"/>
      <c r="AG252" s="159"/>
    </row>
    <row r="253" spans="1:33" ht="13.5">
      <c r="A253" s="177"/>
      <c r="B253" s="178"/>
      <c r="C253" s="179"/>
      <c r="D253" s="159"/>
      <c r="E253" s="159"/>
      <c r="F253" s="159"/>
      <c r="G253" s="179"/>
      <c r="H253" s="159"/>
      <c r="I253" s="159"/>
      <c r="J253" s="182"/>
      <c r="K253" s="182"/>
      <c r="L253" s="159"/>
      <c r="M253" s="159"/>
      <c r="N253" s="159"/>
      <c r="O253" s="159"/>
      <c r="P253" s="159"/>
      <c r="Q253" s="179"/>
      <c r="R253" s="159"/>
      <c r="S253" s="159"/>
      <c r="T253" s="159"/>
      <c r="U253" s="159"/>
      <c r="V253" s="159"/>
      <c r="W253" s="159"/>
      <c r="X253" s="159"/>
      <c r="Y253" s="159"/>
      <c r="Z253" s="159"/>
      <c r="AA253" s="159"/>
      <c r="AB253" s="159"/>
      <c r="AC253" s="159"/>
      <c r="AD253" s="159"/>
      <c r="AE253" s="159"/>
      <c r="AF253" s="159"/>
      <c r="AG253" s="159"/>
    </row>
    <row r="254" spans="1:33" ht="13.5">
      <c r="A254" s="177"/>
      <c r="B254" s="178"/>
      <c r="C254" s="179"/>
      <c r="D254" s="159"/>
      <c r="E254" s="159"/>
      <c r="F254" s="159"/>
      <c r="G254" s="179"/>
      <c r="H254" s="159"/>
      <c r="I254" s="159"/>
      <c r="J254" s="182"/>
      <c r="K254" s="182"/>
      <c r="L254" s="159"/>
      <c r="M254" s="159"/>
      <c r="N254" s="159"/>
      <c r="O254" s="159"/>
      <c r="P254" s="159"/>
      <c r="Q254" s="179"/>
      <c r="R254" s="159"/>
      <c r="S254" s="159"/>
      <c r="T254" s="159"/>
      <c r="U254" s="159"/>
      <c r="V254" s="159"/>
      <c r="W254" s="159"/>
      <c r="X254" s="159"/>
      <c r="Y254" s="159"/>
      <c r="Z254" s="159"/>
      <c r="AA254" s="159"/>
      <c r="AB254" s="159"/>
      <c r="AC254" s="159"/>
      <c r="AD254" s="159"/>
      <c r="AE254" s="159"/>
      <c r="AF254" s="159"/>
      <c r="AG254" s="159"/>
    </row>
    <row r="255" spans="1:33" ht="13.5">
      <c r="A255" s="177"/>
      <c r="B255" s="178"/>
      <c r="C255" s="179"/>
      <c r="D255" s="159"/>
      <c r="E255" s="159"/>
      <c r="F255" s="159"/>
      <c r="G255" s="179"/>
      <c r="H255" s="159"/>
      <c r="I255" s="159"/>
      <c r="J255" s="182"/>
      <c r="K255" s="182"/>
      <c r="L255" s="159"/>
      <c r="M255" s="159"/>
      <c r="N255" s="159"/>
      <c r="O255" s="159"/>
      <c r="P255" s="159"/>
      <c r="Q255" s="179"/>
      <c r="R255" s="159"/>
      <c r="S255" s="159"/>
      <c r="T255" s="159"/>
      <c r="U255" s="159"/>
      <c r="V255" s="159"/>
      <c r="W255" s="159"/>
      <c r="X255" s="159"/>
      <c r="Y255" s="159"/>
      <c r="Z255" s="159"/>
      <c r="AA255" s="159"/>
      <c r="AB255" s="159"/>
      <c r="AC255" s="159"/>
      <c r="AD255" s="159"/>
      <c r="AE255" s="159"/>
      <c r="AF255" s="159"/>
      <c r="AG255" s="159"/>
    </row>
    <row r="256" spans="1:33" ht="13.5">
      <c r="A256" s="177"/>
      <c r="B256" s="178"/>
      <c r="C256" s="179"/>
      <c r="D256" s="159"/>
      <c r="E256" s="159"/>
      <c r="F256" s="159"/>
      <c r="G256" s="179"/>
      <c r="H256" s="159"/>
      <c r="I256" s="159"/>
      <c r="J256" s="182"/>
      <c r="K256" s="182"/>
      <c r="L256" s="159"/>
      <c r="M256" s="159"/>
      <c r="N256" s="159"/>
      <c r="O256" s="159"/>
      <c r="P256" s="159"/>
      <c r="Q256" s="179"/>
      <c r="R256" s="159"/>
      <c r="S256" s="159"/>
      <c r="T256" s="159"/>
      <c r="U256" s="159"/>
      <c r="V256" s="159"/>
      <c r="W256" s="159"/>
      <c r="X256" s="159"/>
      <c r="Y256" s="159"/>
      <c r="Z256" s="159"/>
      <c r="AA256" s="159"/>
      <c r="AB256" s="159"/>
      <c r="AC256" s="159"/>
      <c r="AD256" s="159"/>
      <c r="AE256" s="159"/>
      <c r="AF256" s="159"/>
      <c r="AG256" s="159"/>
    </row>
    <row r="257" spans="1:33" ht="13.5">
      <c r="A257" s="177"/>
      <c r="B257" s="178"/>
      <c r="C257" s="179"/>
      <c r="D257" s="159"/>
      <c r="E257" s="159"/>
      <c r="F257" s="159"/>
      <c r="G257" s="179"/>
      <c r="H257" s="159"/>
      <c r="I257" s="159"/>
      <c r="J257" s="182"/>
      <c r="K257" s="182"/>
      <c r="L257" s="159"/>
      <c r="M257" s="159"/>
      <c r="N257" s="159"/>
      <c r="O257" s="159"/>
      <c r="P257" s="159"/>
      <c r="Q257" s="179"/>
      <c r="R257" s="159"/>
      <c r="S257" s="159"/>
      <c r="T257" s="159"/>
      <c r="U257" s="159"/>
      <c r="V257" s="159"/>
      <c r="W257" s="159"/>
      <c r="X257" s="159"/>
      <c r="Y257" s="159"/>
      <c r="Z257" s="159"/>
      <c r="AA257" s="159"/>
      <c r="AB257" s="159"/>
      <c r="AC257" s="159"/>
      <c r="AD257" s="159"/>
      <c r="AE257" s="159"/>
      <c r="AF257" s="159"/>
      <c r="AG257" s="159"/>
    </row>
    <row r="258" spans="1:33" ht="13.5">
      <c r="A258" s="177"/>
      <c r="B258" s="178"/>
      <c r="C258" s="179"/>
      <c r="D258" s="159"/>
      <c r="E258" s="159"/>
      <c r="F258" s="159"/>
      <c r="G258" s="179"/>
      <c r="H258" s="159"/>
      <c r="I258" s="159"/>
      <c r="J258" s="182"/>
      <c r="K258" s="182"/>
      <c r="L258" s="159"/>
      <c r="M258" s="159"/>
      <c r="N258" s="159"/>
      <c r="O258" s="159"/>
      <c r="P258" s="159"/>
      <c r="Q258" s="179"/>
      <c r="R258" s="159"/>
      <c r="S258" s="159"/>
      <c r="T258" s="159"/>
      <c r="U258" s="159"/>
      <c r="V258" s="159"/>
      <c r="W258" s="159"/>
      <c r="X258" s="159"/>
      <c r="Y258" s="159"/>
      <c r="Z258" s="159"/>
      <c r="AA258" s="159"/>
      <c r="AB258" s="159"/>
      <c r="AC258" s="159"/>
      <c r="AD258" s="159"/>
      <c r="AE258" s="159"/>
      <c r="AF258" s="159"/>
      <c r="AG258" s="159"/>
    </row>
    <row r="259" spans="1:33" ht="13.5">
      <c r="A259" s="177"/>
      <c r="B259" s="178"/>
      <c r="C259" s="179"/>
      <c r="D259" s="159"/>
      <c r="E259" s="159"/>
      <c r="F259" s="159"/>
      <c r="G259" s="179"/>
      <c r="H259" s="159"/>
      <c r="I259" s="159"/>
      <c r="J259" s="182"/>
      <c r="K259" s="182"/>
      <c r="L259" s="159"/>
      <c r="M259" s="159"/>
      <c r="N259" s="159"/>
      <c r="O259" s="159"/>
      <c r="P259" s="159"/>
      <c r="Q259" s="179"/>
      <c r="R259" s="159"/>
      <c r="S259" s="159"/>
      <c r="T259" s="159"/>
      <c r="U259" s="159"/>
      <c r="V259" s="159"/>
      <c r="W259" s="159"/>
      <c r="X259" s="159"/>
      <c r="Y259" s="159"/>
      <c r="Z259" s="159"/>
      <c r="AA259" s="159"/>
      <c r="AB259" s="159"/>
      <c r="AC259" s="159"/>
      <c r="AD259" s="159"/>
      <c r="AE259" s="159"/>
      <c r="AF259" s="159"/>
      <c r="AG259" s="159"/>
    </row>
    <row r="260" spans="1:33" ht="13.5">
      <c r="A260" s="177"/>
      <c r="B260" s="178"/>
      <c r="C260" s="179"/>
      <c r="D260" s="159"/>
      <c r="E260" s="159"/>
      <c r="F260" s="159"/>
      <c r="G260" s="179"/>
      <c r="H260" s="159"/>
      <c r="I260" s="159"/>
      <c r="J260" s="182"/>
      <c r="K260" s="182"/>
      <c r="L260" s="159"/>
      <c r="M260" s="159"/>
      <c r="N260" s="159"/>
      <c r="O260" s="159"/>
      <c r="P260" s="159"/>
      <c r="Q260" s="179"/>
      <c r="R260" s="159"/>
      <c r="S260" s="159"/>
      <c r="T260" s="159"/>
      <c r="U260" s="159"/>
      <c r="V260" s="159"/>
      <c r="W260" s="159"/>
      <c r="X260" s="159"/>
      <c r="Y260" s="159"/>
      <c r="Z260" s="159"/>
      <c r="AA260" s="159"/>
      <c r="AB260" s="159"/>
      <c r="AC260" s="159"/>
      <c r="AD260" s="159"/>
      <c r="AE260" s="159"/>
      <c r="AF260" s="159"/>
      <c r="AG260" s="159"/>
    </row>
    <row r="261" spans="1:33" ht="13.5">
      <c r="A261" s="177"/>
      <c r="B261" s="178"/>
      <c r="C261" s="179"/>
      <c r="D261" s="159"/>
      <c r="E261" s="159"/>
      <c r="F261" s="159"/>
      <c r="G261" s="179"/>
      <c r="H261" s="159"/>
      <c r="I261" s="159"/>
      <c r="J261" s="182"/>
      <c r="K261" s="182"/>
      <c r="L261" s="159"/>
      <c r="M261" s="159"/>
      <c r="N261" s="159"/>
      <c r="O261" s="159"/>
      <c r="P261" s="159"/>
      <c r="Q261" s="179"/>
      <c r="R261" s="159"/>
      <c r="S261" s="159"/>
      <c r="T261" s="159"/>
      <c r="U261" s="159"/>
      <c r="V261" s="159"/>
      <c r="W261" s="159"/>
      <c r="X261" s="159"/>
      <c r="Y261" s="159"/>
      <c r="Z261" s="159"/>
      <c r="AA261" s="159"/>
      <c r="AB261" s="159"/>
      <c r="AC261" s="159"/>
      <c r="AD261" s="159"/>
      <c r="AE261" s="159"/>
      <c r="AF261" s="159"/>
      <c r="AG261" s="159"/>
    </row>
    <row r="262" spans="1:33" ht="13.5">
      <c r="A262" s="177"/>
      <c r="B262" s="178"/>
      <c r="C262" s="179"/>
      <c r="D262" s="159"/>
      <c r="E262" s="159"/>
      <c r="F262" s="159"/>
      <c r="G262" s="179"/>
      <c r="H262" s="159"/>
      <c r="I262" s="159"/>
      <c r="J262" s="182"/>
      <c r="K262" s="182"/>
      <c r="L262" s="159"/>
      <c r="M262" s="159"/>
      <c r="N262" s="159"/>
      <c r="O262" s="159"/>
      <c r="P262" s="159"/>
      <c r="Q262" s="179"/>
      <c r="R262" s="159"/>
      <c r="S262" s="159"/>
      <c r="T262" s="159"/>
      <c r="U262" s="159"/>
      <c r="V262" s="159"/>
      <c r="W262" s="159"/>
      <c r="X262" s="159"/>
      <c r="Y262" s="159"/>
      <c r="Z262" s="159"/>
      <c r="AA262" s="159"/>
      <c r="AB262" s="159"/>
      <c r="AC262" s="159"/>
      <c r="AD262" s="159"/>
      <c r="AE262" s="159"/>
      <c r="AF262" s="159"/>
      <c r="AG262" s="159"/>
    </row>
    <row r="263" spans="1:33" ht="13.5">
      <c r="A263" s="177"/>
      <c r="B263" s="178"/>
      <c r="C263" s="179"/>
      <c r="D263" s="159"/>
      <c r="E263" s="159"/>
      <c r="F263" s="159"/>
      <c r="G263" s="179"/>
      <c r="H263" s="159"/>
      <c r="I263" s="159"/>
      <c r="J263" s="182"/>
      <c r="K263" s="182"/>
      <c r="L263" s="159"/>
      <c r="M263" s="159"/>
      <c r="N263" s="159"/>
      <c r="O263" s="159"/>
      <c r="P263" s="159"/>
      <c r="Q263" s="179"/>
      <c r="R263" s="159"/>
      <c r="S263" s="159"/>
      <c r="T263" s="159"/>
      <c r="U263" s="159"/>
      <c r="V263" s="159"/>
      <c r="W263" s="159"/>
      <c r="X263" s="159"/>
      <c r="Y263" s="159"/>
      <c r="Z263" s="159"/>
      <c r="AA263" s="159"/>
      <c r="AB263" s="159"/>
      <c r="AC263" s="159"/>
      <c r="AD263" s="159"/>
      <c r="AE263" s="159"/>
      <c r="AF263" s="159"/>
      <c r="AG263" s="159"/>
    </row>
    <row r="264" spans="1:33" ht="13.5">
      <c r="A264" s="177"/>
      <c r="B264" s="178"/>
      <c r="C264" s="179"/>
      <c r="D264" s="159"/>
      <c r="E264" s="159"/>
      <c r="F264" s="159"/>
      <c r="G264" s="179"/>
      <c r="H264" s="159"/>
      <c r="I264" s="159"/>
      <c r="J264" s="182"/>
      <c r="K264" s="182"/>
      <c r="L264" s="159"/>
      <c r="M264" s="159"/>
      <c r="N264" s="159"/>
      <c r="O264" s="159"/>
      <c r="P264" s="159"/>
      <c r="Q264" s="179"/>
      <c r="R264" s="159"/>
      <c r="S264" s="159"/>
      <c r="T264" s="159"/>
      <c r="U264" s="159"/>
      <c r="V264" s="159"/>
      <c r="W264" s="159"/>
      <c r="X264" s="159"/>
      <c r="Y264" s="159"/>
      <c r="Z264" s="159"/>
      <c r="AA264" s="159"/>
      <c r="AB264" s="159"/>
      <c r="AC264" s="159"/>
      <c r="AD264" s="159"/>
      <c r="AE264" s="159"/>
      <c r="AF264" s="159"/>
      <c r="AG264" s="159"/>
    </row>
    <row r="265" spans="1:33" ht="13.5">
      <c r="A265" s="177"/>
      <c r="B265" s="178"/>
      <c r="C265" s="179"/>
      <c r="D265" s="159"/>
      <c r="E265" s="159"/>
      <c r="F265" s="159"/>
      <c r="G265" s="179"/>
      <c r="H265" s="159"/>
      <c r="I265" s="159"/>
      <c r="J265" s="182"/>
      <c r="K265" s="182"/>
      <c r="L265" s="159"/>
      <c r="M265" s="159"/>
      <c r="N265" s="159"/>
      <c r="O265" s="159"/>
      <c r="P265" s="159"/>
      <c r="Q265" s="179"/>
      <c r="R265" s="159"/>
      <c r="S265" s="159"/>
      <c r="T265" s="159"/>
      <c r="U265" s="159"/>
      <c r="V265" s="159"/>
      <c r="W265" s="159"/>
      <c r="X265" s="159"/>
      <c r="Y265" s="159"/>
      <c r="Z265" s="159"/>
      <c r="AA265" s="159"/>
      <c r="AB265" s="159"/>
      <c r="AC265" s="159"/>
      <c r="AD265" s="159"/>
      <c r="AE265" s="159"/>
      <c r="AF265" s="159"/>
      <c r="AG265" s="159"/>
    </row>
    <row r="266" spans="1:33" ht="13.5">
      <c r="A266" s="177"/>
      <c r="B266" s="178"/>
      <c r="C266" s="179"/>
      <c r="D266" s="159"/>
      <c r="E266" s="159"/>
      <c r="F266" s="159"/>
      <c r="G266" s="179"/>
      <c r="H266" s="159"/>
      <c r="I266" s="159"/>
      <c r="J266" s="182"/>
      <c r="K266" s="182"/>
      <c r="L266" s="159"/>
      <c r="M266" s="159"/>
      <c r="N266" s="159"/>
      <c r="O266" s="159"/>
      <c r="P266" s="159"/>
      <c r="Q266" s="179"/>
      <c r="R266" s="159"/>
      <c r="S266" s="159"/>
      <c r="T266" s="159"/>
      <c r="U266" s="159"/>
      <c r="V266" s="159"/>
      <c r="W266" s="159"/>
      <c r="X266" s="159"/>
      <c r="Y266" s="159"/>
      <c r="Z266" s="159"/>
      <c r="AA266" s="159"/>
      <c r="AB266" s="159"/>
      <c r="AC266" s="159"/>
      <c r="AD266" s="159"/>
      <c r="AE266" s="159"/>
      <c r="AF266" s="159"/>
      <c r="AG266" s="159"/>
    </row>
    <row r="267" spans="1:33" ht="13.5">
      <c r="A267" s="177"/>
      <c r="B267" s="178"/>
      <c r="C267" s="179"/>
      <c r="D267" s="159"/>
      <c r="E267" s="159"/>
      <c r="F267" s="159"/>
      <c r="G267" s="179"/>
      <c r="H267" s="159"/>
      <c r="I267" s="159"/>
      <c r="J267" s="182"/>
      <c r="K267" s="182"/>
      <c r="L267" s="159"/>
      <c r="M267" s="159"/>
      <c r="N267" s="159"/>
      <c r="O267" s="159"/>
      <c r="P267" s="159"/>
      <c r="Q267" s="179"/>
      <c r="R267" s="159"/>
      <c r="S267" s="159"/>
      <c r="T267" s="159"/>
      <c r="U267" s="159"/>
      <c r="V267" s="159"/>
      <c r="W267" s="159"/>
      <c r="X267" s="159"/>
      <c r="Y267" s="159"/>
      <c r="Z267" s="159"/>
      <c r="AA267" s="159"/>
      <c r="AB267" s="159"/>
      <c r="AC267" s="159"/>
      <c r="AD267" s="159"/>
      <c r="AE267" s="159"/>
      <c r="AF267" s="159"/>
      <c r="AG267" s="159"/>
    </row>
    <row r="268" spans="1:33" ht="13.5">
      <c r="A268" s="177"/>
      <c r="B268" s="178"/>
      <c r="C268" s="179"/>
      <c r="D268" s="159"/>
      <c r="E268" s="159"/>
      <c r="F268" s="159"/>
      <c r="G268" s="179"/>
      <c r="H268" s="159"/>
      <c r="I268" s="159"/>
      <c r="J268" s="182"/>
      <c r="K268" s="182"/>
      <c r="L268" s="159"/>
      <c r="M268" s="159"/>
      <c r="N268" s="159"/>
      <c r="O268" s="159"/>
      <c r="P268" s="159"/>
      <c r="Q268" s="179"/>
      <c r="R268" s="159"/>
      <c r="S268" s="159"/>
      <c r="T268" s="159"/>
      <c r="U268" s="159"/>
      <c r="V268" s="159"/>
      <c r="W268" s="159"/>
      <c r="X268" s="159"/>
      <c r="Y268" s="159"/>
      <c r="Z268" s="159"/>
      <c r="AA268" s="159"/>
      <c r="AB268" s="159"/>
      <c r="AC268" s="159"/>
      <c r="AD268" s="159"/>
      <c r="AE268" s="159"/>
      <c r="AF268" s="159"/>
      <c r="AG268" s="159"/>
    </row>
    <row r="269" spans="1:33" ht="13.5">
      <c r="A269" s="177"/>
      <c r="B269" s="178"/>
      <c r="C269" s="179"/>
      <c r="D269" s="159"/>
      <c r="E269" s="159"/>
      <c r="F269" s="159"/>
      <c r="G269" s="179"/>
      <c r="H269" s="159"/>
      <c r="I269" s="159"/>
      <c r="J269" s="182"/>
      <c r="K269" s="182"/>
      <c r="L269" s="159"/>
      <c r="M269" s="159"/>
      <c r="N269" s="159"/>
      <c r="O269" s="159"/>
      <c r="P269" s="159"/>
      <c r="Q269" s="179"/>
      <c r="R269" s="159"/>
      <c r="S269" s="159"/>
      <c r="T269" s="159"/>
      <c r="U269" s="159"/>
      <c r="V269" s="159"/>
      <c r="W269" s="159"/>
      <c r="X269" s="159"/>
      <c r="Y269" s="159"/>
      <c r="Z269" s="159"/>
      <c r="AA269" s="159"/>
      <c r="AB269" s="159"/>
      <c r="AC269" s="159"/>
      <c r="AD269" s="159"/>
      <c r="AE269" s="159"/>
      <c r="AF269" s="159"/>
      <c r="AG269" s="159"/>
    </row>
    <row r="270" spans="1:33" ht="13.5">
      <c r="A270" s="177"/>
      <c r="B270" s="178"/>
      <c r="C270" s="179"/>
      <c r="D270" s="159"/>
      <c r="E270" s="159"/>
      <c r="F270" s="159"/>
      <c r="G270" s="179"/>
      <c r="H270" s="159"/>
      <c r="I270" s="159"/>
      <c r="J270" s="182"/>
      <c r="K270" s="182"/>
      <c r="L270" s="159"/>
      <c r="M270" s="159"/>
      <c r="N270" s="159"/>
      <c r="O270" s="159"/>
      <c r="P270" s="159"/>
      <c r="Q270" s="179"/>
      <c r="R270" s="159"/>
      <c r="S270" s="159"/>
      <c r="T270" s="159"/>
      <c r="U270" s="159"/>
      <c r="V270" s="159"/>
      <c r="W270" s="159"/>
      <c r="X270" s="159"/>
      <c r="Y270" s="159"/>
      <c r="Z270" s="159"/>
      <c r="AA270" s="159"/>
      <c r="AB270" s="159"/>
      <c r="AC270" s="159"/>
      <c r="AD270" s="159"/>
      <c r="AE270" s="159"/>
      <c r="AF270" s="159"/>
      <c r="AG270" s="159"/>
    </row>
    <row r="271" spans="1:33" ht="13.5">
      <c r="A271" s="177"/>
      <c r="B271" s="178"/>
      <c r="C271" s="179"/>
      <c r="D271" s="159"/>
      <c r="E271" s="159"/>
      <c r="F271" s="159"/>
      <c r="G271" s="179"/>
      <c r="H271" s="159"/>
      <c r="I271" s="159"/>
      <c r="J271" s="182"/>
      <c r="K271" s="182"/>
      <c r="L271" s="159"/>
      <c r="M271" s="159"/>
      <c r="N271" s="159"/>
      <c r="O271" s="159"/>
      <c r="P271" s="159"/>
      <c r="Q271" s="179"/>
      <c r="R271" s="159"/>
      <c r="S271" s="159"/>
      <c r="T271" s="159"/>
      <c r="U271" s="159"/>
      <c r="V271" s="159"/>
      <c r="W271" s="159"/>
      <c r="X271" s="159"/>
      <c r="Y271" s="159"/>
      <c r="Z271" s="159"/>
      <c r="AA271" s="159"/>
      <c r="AB271" s="159"/>
      <c r="AC271" s="159"/>
      <c r="AD271" s="159"/>
      <c r="AE271" s="159"/>
      <c r="AF271" s="159"/>
      <c r="AG271" s="159"/>
    </row>
    <row r="272" spans="1:33" ht="13.5">
      <c r="A272" s="177"/>
      <c r="B272" s="178"/>
      <c r="C272" s="179"/>
      <c r="D272" s="159"/>
      <c r="E272" s="159"/>
      <c r="F272" s="159"/>
      <c r="G272" s="179"/>
      <c r="H272" s="159"/>
      <c r="I272" s="159"/>
      <c r="J272" s="182"/>
      <c r="K272" s="182"/>
      <c r="L272" s="159"/>
      <c r="M272" s="159"/>
      <c r="N272" s="159"/>
      <c r="O272" s="159"/>
      <c r="P272" s="159"/>
      <c r="Q272" s="179"/>
      <c r="R272" s="159"/>
      <c r="S272" s="159"/>
      <c r="T272" s="159"/>
      <c r="U272" s="159"/>
      <c r="V272" s="159"/>
      <c r="W272" s="159"/>
      <c r="X272" s="159"/>
      <c r="Y272" s="159"/>
      <c r="Z272" s="159"/>
      <c r="AA272" s="159"/>
      <c r="AB272" s="159"/>
      <c r="AC272" s="159"/>
      <c r="AD272" s="159"/>
      <c r="AE272" s="159"/>
      <c r="AF272" s="159"/>
      <c r="AG272" s="159"/>
    </row>
    <row r="273" spans="1:33" ht="13.5">
      <c r="A273" s="177"/>
      <c r="B273" s="178"/>
      <c r="C273" s="179"/>
      <c r="D273" s="159"/>
      <c r="E273" s="159"/>
      <c r="F273" s="159"/>
      <c r="G273" s="179"/>
      <c r="H273" s="159"/>
      <c r="I273" s="159"/>
      <c r="J273" s="182"/>
      <c r="K273" s="182"/>
      <c r="L273" s="159"/>
      <c r="M273" s="159"/>
      <c r="N273" s="159"/>
      <c r="O273" s="159"/>
      <c r="P273" s="159"/>
      <c r="Q273" s="179"/>
      <c r="R273" s="159"/>
      <c r="S273" s="159"/>
      <c r="T273" s="159"/>
      <c r="U273" s="159"/>
      <c r="V273" s="159"/>
      <c r="W273" s="159"/>
      <c r="X273" s="159"/>
      <c r="Y273" s="159"/>
      <c r="Z273" s="159"/>
      <c r="AA273" s="159"/>
      <c r="AB273" s="159"/>
      <c r="AC273" s="159"/>
      <c r="AD273" s="159"/>
      <c r="AE273" s="159"/>
      <c r="AF273" s="159"/>
      <c r="AG273" s="159"/>
    </row>
    <row r="274" spans="1:33" ht="13.5">
      <c r="A274" s="177"/>
      <c r="B274" s="178"/>
      <c r="C274" s="179"/>
      <c r="D274" s="159"/>
      <c r="E274" s="159"/>
      <c r="F274" s="159"/>
      <c r="G274" s="179"/>
      <c r="H274" s="159"/>
      <c r="I274" s="159"/>
      <c r="J274" s="182"/>
      <c r="K274" s="182"/>
      <c r="L274" s="159"/>
      <c r="M274" s="159"/>
      <c r="N274" s="159"/>
      <c r="O274" s="159"/>
      <c r="P274" s="159"/>
      <c r="Q274" s="179"/>
      <c r="R274" s="159"/>
      <c r="S274" s="159"/>
      <c r="T274" s="159"/>
      <c r="U274" s="159"/>
      <c r="V274" s="159"/>
      <c r="W274" s="159"/>
      <c r="X274" s="159"/>
      <c r="Y274" s="159"/>
      <c r="Z274" s="159"/>
      <c r="AA274" s="159"/>
      <c r="AB274" s="159"/>
      <c r="AC274" s="159"/>
      <c r="AD274" s="159"/>
      <c r="AE274" s="159"/>
      <c r="AF274" s="159"/>
      <c r="AG274" s="159"/>
    </row>
    <row r="275" spans="1:33" ht="13.5">
      <c r="A275" s="177"/>
      <c r="B275" s="178"/>
      <c r="C275" s="179"/>
      <c r="D275" s="159"/>
      <c r="E275" s="159"/>
      <c r="F275" s="159"/>
      <c r="G275" s="179"/>
      <c r="H275" s="159"/>
      <c r="I275" s="159"/>
      <c r="J275" s="182"/>
      <c r="K275" s="182"/>
      <c r="L275" s="159"/>
      <c r="M275" s="159"/>
      <c r="N275" s="159"/>
      <c r="O275" s="159"/>
      <c r="P275" s="159"/>
      <c r="Q275" s="179"/>
      <c r="R275" s="159"/>
      <c r="S275" s="159"/>
      <c r="T275" s="159"/>
      <c r="U275" s="159"/>
      <c r="V275" s="159"/>
      <c r="W275" s="159"/>
      <c r="X275" s="159"/>
      <c r="Y275" s="159"/>
      <c r="Z275" s="159"/>
      <c r="AA275" s="159"/>
      <c r="AB275" s="159"/>
      <c r="AC275" s="159"/>
      <c r="AD275" s="159"/>
      <c r="AE275" s="159"/>
      <c r="AF275" s="159"/>
      <c r="AG275" s="159"/>
    </row>
    <row r="276" spans="1:33" ht="13.5">
      <c r="A276" s="177"/>
      <c r="B276" s="178"/>
      <c r="C276" s="179"/>
      <c r="D276" s="159"/>
      <c r="E276" s="159"/>
      <c r="F276" s="159"/>
      <c r="G276" s="179"/>
      <c r="H276" s="159"/>
      <c r="I276" s="159"/>
      <c r="J276" s="182"/>
      <c r="K276" s="182"/>
      <c r="L276" s="159"/>
      <c r="M276" s="159"/>
      <c r="N276" s="159"/>
      <c r="O276" s="159"/>
      <c r="P276" s="159"/>
      <c r="Q276" s="179"/>
      <c r="R276" s="159"/>
      <c r="S276" s="159"/>
      <c r="T276" s="159"/>
      <c r="U276" s="159"/>
      <c r="V276" s="159"/>
      <c r="W276" s="159"/>
      <c r="X276" s="159"/>
      <c r="Y276" s="159"/>
      <c r="Z276" s="159"/>
      <c r="AA276" s="159"/>
      <c r="AB276" s="159"/>
      <c r="AC276" s="159"/>
      <c r="AD276" s="159"/>
      <c r="AE276" s="159"/>
      <c r="AF276" s="159"/>
      <c r="AG276" s="159"/>
    </row>
    <row r="277" spans="1:33" ht="13.5">
      <c r="A277" s="177"/>
      <c r="B277" s="178"/>
      <c r="C277" s="179"/>
      <c r="D277" s="159"/>
      <c r="E277" s="159"/>
      <c r="F277" s="159"/>
      <c r="G277" s="179"/>
      <c r="H277" s="159"/>
      <c r="I277" s="159"/>
      <c r="J277" s="182"/>
      <c r="K277" s="182"/>
      <c r="L277" s="159"/>
      <c r="M277" s="159"/>
      <c r="N277" s="159"/>
      <c r="O277" s="159"/>
      <c r="P277" s="159"/>
      <c r="Q277" s="179"/>
      <c r="R277" s="159"/>
      <c r="S277" s="159"/>
      <c r="T277" s="159"/>
      <c r="U277" s="159"/>
      <c r="V277" s="159"/>
      <c r="W277" s="159"/>
      <c r="X277" s="159"/>
      <c r="Y277" s="159"/>
      <c r="Z277" s="159"/>
      <c r="AA277" s="159"/>
      <c r="AB277" s="159"/>
      <c r="AC277" s="159"/>
      <c r="AD277" s="159"/>
      <c r="AE277" s="159"/>
      <c r="AF277" s="159"/>
      <c r="AG277" s="159"/>
    </row>
    <row r="278" spans="1:33" ht="13.5">
      <c r="A278" s="177"/>
      <c r="B278" s="178"/>
      <c r="C278" s="179"/>
      <c r="D278" s="159"/>
      <c r="E278" s="159"/>
      <c r="F278" s="159"/>
      <c r="G278" s="179"/>
      <c r="H278" s="159"/>
      <c r="I278" s="159"/>
      <c r="J278" s="182"/>
      <c r="K278" s="182"/>
      <c r="L278" s="159"/>
      <c r="M278" s="159"/>
      <c r="N278" s="159"/>
      <c r="O278" s="159"/>
      <c r="P278" s="159"/>
      <c r="Q278" s="179"/>
      <c r="R278" s="159"/>
      <c r="S278" s="159"/>
      <c r="T278" s="159"/>
      <c r="U278" s="159"/>
      <c r="V278" s="159"/>
      <c r="W278" s="159"/>
      <c r="X278" s="159"/>
      <c r="Y278" s="159"/>
      <c r="Z278" s="159"/>
      <c r="AA278" s="159"/>
      <c r="AB278" s="159"/>
      <c r="AC278" s="159"/>
      <c r="AD278" s="159"/>
      <c r="AE278" s="159"/>
      <c r="AF278" s="159"/>
      <c r="AG278" s="159"/>
    </row>
    <row r="279" spans="1:33" ht="13.5">
      <c r="A279" s="177"/>
      <c r="B279" s="178"/>
      <c r="C279" s="179"/>
      <c r="D279" s="159"/>
      <c r="E279" s="159"/>
      <c r="F279" s="159"/>
      <c r="G279" s="179"/>
      <c r="H279" s="159"/>
      <c r="I279" s="159"/>
      <c r="J279" s="182"/>
      <c r="K279" s="182"/>
      <c r="L279" s="159"/>
      <c r="M279" s="159"/>
      <c r="N279" s="159"/>
      <c r="O279" s="159"/>
      <c r="P279" s="159"/>
      <c r="Q279" s="179"/>
      <c r="R279" s="159"/>
      <c r="S279" s="159"/>
      <c r="T279" s="159"/>
      <c r="U279" s="159"/>
      <c r="V279" s="159"/>
      <c r="W279" s="159"/>
      <c r="X279" s="159"/>
      <c r="Y279" s="159"/>
      <c r="Z279" s="159"/>
      <c r="AA279" s="159"/>
      <c r="AB279" s="159"/>
      <c r="AC279" s="159"/>
      <c r="AD279" s="159"/>
      <c r="AE279" s="159"/>
      <c r="AF279" s="159"/>
      <c r="AG279" s="159"/>
    </row>
    <row r="280" spans="1:33" ht="13.5">
      <c r="A280" s="177"/>
      <c r="B280" s="178"/>
      <c r="C280" s="179"/>
      <c r="D280" s="159"/>
      <c r="E280" s="159"/>
      <c r="F280" s="159"/>
      <c r="G280" s="179"/>
      <c r="H280" s="159"/>
      <c r="I280" s="159"/>
      <c r="J280" s="182"/>
      <c r="K280" s="182"/>
      <c r="L280" s="159"/>
      <c r="M280" s="159"/>
      <c r="N280" s="159"/>
      <c r="O280" s="159"/>
      <c r="P280" s="159"/>
      <c r="Q280" s="179"/>
      <c r="R280" s="159"/>
      <c r="S280" s="159"/>
      <c r="T280" s="159"/>
      <c r="U280" s="159"/>
      <c r="V280" s="159"/>
      <c r="W280" s="159"/>
      <c r="X280" s="159"/>
      <c r="Y280" s="159"/>
      <c r="Z280" s="159"/>
      <c r="AA280" s="159"/>
      <c r="AB280" s="159"/>
      <c r="AC280" s="159"/>
      <c r="AD280" s="159"/>
      <c r="AE280" s="159"/>
      <c r="AF280" s="159"/>
      <c r="AG280" s="159"/>
    </row>
    <row r="281" spans="1:33" ht="13.5">
      <c r="A281" s="177"/>
      <c r="B281" s="178"/>
      <c r="C281" s="179"/>
      <c r="D281" s="159"/>
      <c r="E281" s="159"/>
      <c r="F281" s="159"/>
      <c r="G281" s="179"/>
      <c r="H281" s="159"/>
      <c r="I281" s="159"/>
      <c r="J281" s="182"/>
      <c r="K281" s="182"/>
      <c r="L281" s="159"/>
      <c r="M281" s="159"/>
      <c r="N281" s="159"/>
      <c r="O281" s="159"/>
      <c r="P281" s="159"/>
      <c r="Q281" s="179"/>
      <c r="R281" s="159"/>
      <c r="S281" s="159"/>
      <c r="T281" s="159"/>
      <c r="U281" s="159"/>
      <c r="V281" s="159"/>
      <c r="W281" s="159"/>
      <c r="X281" s="159"/>
      <c r="Y281" s="159"/>
      <c r="Z281" s="159"/>
      <c r="AA281" s="159"/>
      <c r="AB281" s="159"/>
      <c r="AC281" s="159"/>
      <c r="AD281" s="159"/>
      <c r="AE281" s="159"/>
      <c r="AF281" s="159"/>
      <c r="AG281" s="159"/>
    </row>
    <row r="282" spans="1:33" ht="13.5">
      <c r="A282" s="177"/>
      <c r="B282" s="178"/>
      <c r="C282" s="179"/>
      <c r="D282" s="159"/>
      <c r="E282" s="159"/>
      <c r="F282" s="159"/>
      <c r="G282" s="179"/>
      <c r="H282" s="159"/>
      <c r="I282" s="159"/>
      <c r="J282" s="182"/>
      <c r="K282" s="182"/>
      <c r="L282" s="159"/>
      <c r="M282" s="159"/>
      <c r="N282" s="159"/>
      <c r="O282" s="159"/>
      <c r="P282" s="159"/>
      <c r="Q282" s="179"/>
      <c r="R282" s="159"/>
      <c r="S282" s="159"/>
      <c r="T282" s="159"/>
      <c r="U282" s="159"/>
      <c r="V282" s="159"/>
      <c r="W282" s="159"/>
      <c r="X282" s="159"/>
      <c r="Y282" s="159"/>
      <c r="Z282" s="159"/>
      <c r="AA282" s="159"/>
      <c r="AB282" s="159"/>
      <c r="AC282" s="159"/>
      <c r="AD282" s="159"/>
      <c r="AE282" s="159"/>
      <c r="AF282" s="159"/>
      <c r="AG282" s="159"/>
    </row>
    <row r="283" spans="1:33" ht="13.5">
      <c r="A283" s="177"/>
      <c r="B283" s="178"/>
      <c r="C283" s="179"/>
      <c r="D283" s="159"/>
      <c r="E283" s="159"/>
      <c r="F283" s="159"/>
      <c r="G283" s="179"/>
      <c r="H283" s="159"/>
      <c r="I283" s="159"/>
      <c r="J283" s="182"/>
      <c r="K283" s="182"/>
      <c r="L283" s="159"/>
      <c r="M283" s="159"/>
      <c r="N283" s="159"/>
      <c r="O283" s="159"/>
      <c r="P283" s="159"/>
      <c r="Q283" s="179"/>
      <c r="R283" s="159"/>
      <c r="S283" s="159"/>
      <c r="T283" s="159"/>
      <c r="U283" s="159"/>
      <c r="V283" s="159"/>
      <c r="W283" s="159"/>
      <c r="X283" s="159"/>
      <c r="Y283" s="159"/>
      <c r="Z283" s="159"/>
      <c r="AA283" s="159"/>
      <c r="AB283" s="159"/>
      <c r="AC283" s="159"/>
      <c r="AD283" s="159"/>
      <c r="AE283" s="159"/>
      <c r="AF283" s="159"/>
      <c r="AG283" s="159"/>
    </row>
    <row r="284" spans="1:33" ht="13.5">
      <c r="A284" s="177"/>
      <c r="B284" s="178"/>
      <c r="C284" s="179"/>
      <c r="D284" s="159"/>
      <c r="E284" s="159"/>
      <c r="F284" s="159"/>
      <c r="G284" s="179"/>
      <c r="H284" s="159"/>
      <c r="I284" s="159"/>
      <c r="J284" s="182"/>
      <c r="K284" s="182"/>
      <c r="L284" s="159"/>
      <c r="M284" s="159"/>
      <c r="N284" s="159"/>
      <c r="O284" s="159"/>
      <c r="P284" s="159"/>
      <c r="Q284" s="179"/>
      <c r="R284" s="159"/>
      <c r="S284" s="159"/>
      <c r="T284" s="159"/>
      <c r="U284" s="159"/>
      <c r="V284" s="159"/>
      <c r="W284" s="159"/>
      <c r="X284" s="159"/>
      <c r="Y284" s="159"/>
      <c r="Z284" s="159"/>
      <c r="AA284" s="159"/>
      <c r="AB284" s="159"/>
      <c r="AC284" s="159"/>
      <c r="AD284" s="159"/>
      <c r="AE284" s="159"/>
      <c r="AF284" s="159"/>
      <c r="AG284" s="159"/>
    </row>
    <row r="285" spans="1:33" ht="13.5">
      <c r="A285" s="177"/>
      <c r="B285" s="178"/>
      <c r="C285" s="179"/>
      <c r="D285" s="159"/>
      <c r="E285" s="159"/>
      <c r="F285" s="159"/>
      <c r="G285" s="179"/>
      <c r="H285" s="159"/>
      <c r="I285" s="159"/>
      <c r="J285" s="182"/>
      <c r="K285" s="182"/>
      <c r="L285" s="159"/>
      <c r="M285" s="159"/>
      <c r="N285" s="159"/>
      <c r="O285" s="159"/>
      <c r="P285" s="159"/>
      <c r="Q285" s="179"/>
      <c r="R285" s="159"/>
      <c r="S285" s="159"/>
      <c r="T285" s="159"/>
      <c r="U285" s="159"/>
      <c r="V285" s="159"/>
      <c r="W285" s="159"/>
      <c r="X285" s="159"/>
      <c r="Y285" s="159"/>
      <c r="Z285" s="159"/>
      <c r="AA285" s="159"/>
      <c r="AB285" s="159"/>
      <c r="AC285" s="159"/>
      <c r="AD285" s="159"/>
      <c r="AE285" s="159"/>
      <c r="AF285" s="159"/>
      <c r="AG285" s="159"/>
    </row>
    <row r="286" spans="1:33" ht="13.5">
      <c r="A286" s="177"/>
      <c r="B286" s="178"/>
      <c r="C286" s="179"/>
      <c r="D286" s="159"/>
      <c r="E286" s="159"/>
      <c r="F286" s="159"/>
      <c r="G286" s="179"/>
      <c r="H286" s="159"/>
      <c r="I286" s="159"/>
      <c r="J286" s="182"/>
      <c r="K286" s="182"/>
      <c r="L286" s="159"/>
      <c r="M286" s="159"/>
      <c r="N286" s="159"/>
      <c r="O286" s="159"/>
      <c r="P286" s="159"/>
      <c r="Q286" s="179"/>
      <c r="R286" s="159"/>
      <c r="S286" s="159"/>
      <c r="T286" s="159"/>
      <c r="U286" s="159"/>
      <c r="V286" s="159"/>
      <c r="W286" s="159"/>
      <c r="X286" s="159"/>
      <c r="Y286" s="159"/>
      <c r="Z286" s="159"/>
      <c r="AA286" s="159"/>
      <c r="AB286" s="159"/>
      <c r="AC286" s="159"/>
      <c r="AD286" s="159"/>
      <c r="AE286" s="159"/>
      <c r="AF286" s="159"/>
      <c r="AG286" s="159"/>
    </row>
    <row r="287" spans="1:33" ht="13.5">
      <c r="A287" s="177"/>
      <c r="B287" s="178"/>
      <c r="C287" s="179"/>
      <c r="D287" s="159"/>
      <c r="E287" s="159"/>
      <c r="F287" s="159"/>
      <c r="G287" s="179"/>
      <c r="H287" s="159"/>
      <c r="I287" s="159"/>
      <c r="J287" s="182"/>
      <c r="K287" s="182"/>
      <c r="L287" s="159"/>
      <c r="M287" s="159"/>
      <c r="N287" s="159"/>
      <c r="O287" s="159"/>
      <c r="P287" s="159"/>
      <c r="Q287" s="179"/>
      <c r="R287" s="159"/>
      <c r="S287" s="159"/>
      <c r="T287" s="159"/>
      <c r="U287" s="159"/>
      <c r="V287" s="159"/>
      <c r="W287" s="159"/>
      <c r="X287" s="159"/>
      <c r="Y287" s="159"/>
      <c r="Z287" s="159"/>
      <c r="AA287" s="159"/>
      <c r="AB287" s="159"/>
      <c r="AC287" s="159"/>
      <c r="AD287" s="159"/>
      <c r="AE287" s="159"/>
      <c r="AF287" s="159"/>
      <c r="AG287" s="159"/>
    </row>
    <row r="288" spans="1:33" ht="13.5">
      <c r="A288" s="177"/>
      <c r="B288" s="178"/>
      <c r="C288" s="179"/>
      <c r="D288" s="159"/>
      <c r="E288" s="159"/>
      <c r="F288" s="159"/>
      <c r="G288" s="179"/>
      <c r="H288" s="159"/>
      <c r="I288" s="159"/>
      <c r="J288" s="182"/>
      <c r="K288" s="182"/>
      <c r="L288" s="159"/>
      <c r="M288" s="159"/>
      <c r="N288" s="159"/>
      <c r="O288" s="159"/>
      <c r="P288" s="159"/>
      <c r="Q288" s="179"/>
      <c r="R288" s="159"/>
      <c r="S288" s="159"/>
      <c r="T288" s="159"/>
      <c r="U288" s="159"/>
      <c r="V288" s="159"/>
      <c r="W288" s="159"/>
      <c r="X288" s="159"/>
      <c r="Y288" s="159"/>
      <c r="Z288" s="159"/>
      <c r="AA288" s="159"/>
      <c r="AB288" s="159"/>
      <c r="AC288" s="159"/>
      <c r="AD288" s="159"/>
      <c r="AE288" s="159"/>
      <c r="AF288" s="159"/>
      <c r="AG288" s="159"/>
    </row>
    <row r="289" spans="1:33" ht="13.5">
      <c r="A289" s="177"/>
      <c r="B289" s="178"/>
      <c r="C289" s="179"/>
      <c r="D289" s="159"/>
      <c r="E289" s="159"/>
      <c r="F289" s="159"/>
      <c r="G289" s="179"/>
      <c r="H289" s="159"/>
      <c r="I289" s="159"/>
      <c r="J289" s="182"/>
      <c r="K289" s="182"/>
      <c r="L289" s="159"/>
      <c r="M289" s="159"/>
      <c r="N289" s="159"/>
      <c r="O289" s="159"/>
      <c r="P289" s="159"/>
      <c r="Q289" s="179"/>
      <c r="R289" s="159"/>
      <c r="S289" s="159"/>
      <c r="T289" s="159"/>
      <c r="U289" s="159"/>
      <c r="V289" s="159"/>
      <c r="W289" s="159"/>
      <c r="X289" s="159"/>
      <c r="Y289" s="159"/>
      <c r="Z289" s="159"/>
      <c r="AA289" s="159"/>
      <c r="AB289" s="159"/>
      <c r="AC289" s="159"/>
      <c r="AD289" s="159"/>
      <c r="AE289" s="159"/>
      <c r="AF289" s="159"/>
      <c r="AG289" s="159"/>
    </row>
    <row r="290" spans="1:33" ht="13.5">
      <c r="A290" s="177"/>
      <c r="B290" s="178"/>
      <c r="C290" s="179"/>
      <c r="D290" s="159"/>
      <c r="E290" s="159"/>
      <c r="F290" s="159"/>
      <c r="G290" s="179"/>
      <c r="H290" s="159"/>
      <c r="I290" s="159"/>
      <c r="J290" s="182"/>
      <c r="K290" s="182"/>
      <c r="L290" s="159"/>
      <c r="M290" s="159"/>
      <c r="N290" s="159"/>
      <c r="O290" s="159"/>
      <c r="P290" s="159"/>
      <c r="Q290" s="179"/>
      <c r="R290" s="159"/>
      <c r="S290" s="159"/>
      <c r="T290" s="159"/>
      <c r="U290" s="159"/>
      <c r="V290" s="159"/>
      <c r="W290" s="159"/>
      <c r="X290" s="159"/>
      <c r="Y290" s="159"/>
      <c r="Z290" s="159"/>
      <c r="AA290" s="159"/>
      <c r="AB290" s="159"/>
      <c r="AC290" s="159"/>
      <c r="AD290" s="159"/>
      <c r="AE290" s="159"/>
      <c r="AF290" s="159"/>
      <c r="AG290" s="159"/>
    </row>
    <row r="291" spans="1:33" ht="13.5">
      <c r="A291" s="177"/>
      <c r="B291" s="178"/>
      <c r="C291" s="179"/>
      <c r="D291" s="159"/>
      <c r="E291" s="159"/>
      <c r="F291" s="159"/>
      <c r="G291" s="179"/>
      <c r="H291" s="159"/>
      <c r="I291" s="159"/>
      <c r="J291" s="182"/>
      <c r="K291" s="182"/>
      <c r="L291" s="159"/>
      <c r="M291" s="159"/>
      <c r="N291" s="159"/>
      <c r="O291" s="159"/>
      <c r="P291" s="159"/>
      <c r="Q291" s="179"/>
      <c r="R291" s="159"/>
      <c r="S291" s="159"/>
      <c r="T291" s="159"/>
      <c r="U291" s="159"/>
      <c r="V291" s="159"/>
      <c r="W291" s="159"/>
      <c r="X291" s="159"/>
      <c r="Y291" s="159"/>
      <c r="Z291" s="159"/>
      <c r="AA291" s="159"/>
      <c r="AB291" s="159"/>
      <c r="AC291" s="159"/>
      <c r="AD291" s="159"/>
      <c r="AE291" s="159"/>
      <c r="AF291" s="159"/>
      <c r="AG291" s="159"/>
    </row>
    <row r="292" spans="1:33" ht="13.5">
      <c r="A292" s="177"/>
      <c r="B292" s="178"/>
      <c r="C292" s="179"/>
      <c r="D292" s="159"/>
      <c r="E292" s="159"/>
      <c r="F292" s="159"/>
      <c r="G292" s="179"/>
      <c r="H292" s="159"/>
      <c r="I292" s="159"/>
      <c r="J292" s="182"/>
      <c r="K292" s="182"/>
      <c r="L292" s="159"/>
      <c r="M292" s="159"/>
      <c r="N292" s="159"/>
      <c r="O292" s="159"/>
      <c r="P292" s="159"/>
      <c r="Q292" s="179"/>
      <c r="R292" s="159"/>
      <c r="S292" s="159"/>
      <c r="T292" s="159"/>
      <c r="U292" s="159"/>
      <c r="V292" s="159"/>
      <c r="W292" s="159"/>
      <c r="X292" s="159"/>
      <c r="Y292" s="159"/>
      <c r="Z292" s="159"/>
      <c r="AA292" s="159"/>
      <c r="AB292" s="159"/>
      <c r="AC292" s="159"/>
      <c r="AD292" s="159"/>
      <c r="AE292" s="159"/>
      <c r="AF292" s="159"/>
      <c r="AG292" s="159"/>
    </row>
    <row r="293" spans="1:33" ht="13.5">
      <c r="A293" s="177"/>
      <c r="B293" s="178"/>
      <c r="C293" s="179"/>
      <c r="D293" s="159"/>
      <c r="E293" s="159"/>
      <c r="F293" s="159"/>
      <c r="G293" s="179"/>
      <c r="H293" s="159"/>
      <c r="I293" s="159"/>
      <c r="J293" s="182"/>
      <c r="K293" s="182"/>
      <c r="L293" s="159"/>
      <c r="M293" s="159"/>
      <c r="N293" s="159"/>
      <c r="O293" s="159"/>
      <c r="P293" s="159"/>
      <c r="Q293" s="179"/>
      <c r="R293" s="159"/>
      <c r="S293" s="159"/>
      <c r="T293" s="159"/>
      <c r="U293" s="159"/>
      <c r="V293" s="159"/>
      <c r="W293" s="159"/>
      <c r="X293" s="159"/>
      <c r="Y293" s="159"/>
      <c r="Z293" s="159"/>
      <c r="AA293" s="159"/>
      <c r="AB293" s="159"/>
      <c r="AC293" s="159"/>
      <c r="AD293" s="159"/>
      <c r="AE293" s="159"/>
      <c r="AF293" s="159"/>
      <c r="AG293" s="159"/>
    </row>
    <row r="294" spans="1:33" ht="13.5">
      <c r="A294" s="177"/>
      <c r="B294" s="178"/>
      <c r="C294" s="179"/>
      <c r="D294" s="159"/>
      <c r="E294" s="159"/>
      <c r="F294" s="159"/>
      <c r="G294" s="179"/>
      <c r="H294" s="159"/>
      <c r="I294" s="159"/>
      <c r="J294" s="182"/>
      <c r="K294" s="182"/>
      <c r="L294" s="159"/>
      <c r="M294" s="159"/>
      <c r="N294" s="159"/>
      <c r="O294" s="159"/>
      <c r="P294" s="159"/>
      <c r="Q294" s="179"/>
      <c r="R294" s="159"/>
      <c r="S294" s="159"/>
      <c r="T294" s="159"/>
      <c r="U294" s="159"/>
      <c r="V294" s="159"/>
      <c r="W294" s="159"/>
      <c r="X294" s="159"/>
      <c r="Y294" s="159"/>
      <c r="Z294" s="159"/>
      <c r="AA294" s="159"/>
      <c r="AB294" s="159"/>
      <c r="AC294" s="159"/>
      <c r="AD294" s="159"/>
      <c r="AE294" s="159"/>
      <c r="AF294" s="159"/>
      <c r="AG294" s="159"/>
    </row>
    <row r="295" spans="1:33" ht="13.5">
      <c r="A295" s="177"/>
      <c r="B295" s="178"/>
      <c r="C295" s="179"/>
      <c r="D295" s="159"/>
      <c r="E295" s="159"/>
      <c r="F295" s="159"/>
      <c r="G295" s="179"/>
      <c r="H295" s="159"/>
      <c r="I295" s="159"/>
      <c r="J295" s="182"/>
      <c r="K295" s="182"/>
      <c r="L295" s="159"/>
      <c r="M295" s="159"/>
      <c r="N295" s="159"/>
      <c r="O295" s="159"/>
      <c r="P295" s="159"/>
      <c r="Q295" s="179"/>
      <c r="R295" s="159"/>
      <c r="S295" s="159"/>
      <c r="T295" s="159"/>
      <c r="U295" s="159"/>
      <c r="V295" s="159"/>
      <c r="W295" s="159"/>
      <c r="X295" s="159"/>
      <c r="Y295" s="159"/>
      <c r="Z295" s="159"/>
      <c r="AA295" s="159"/>
      <c r="AB295" s="159"/>
      <c r="AC295" s="159"/>
      <c r="AD295" s="159"/>
      <c r="AE295" s="159"/>
      <c r="AF295" s="159"/>
      <c r="AG295" s="159"/>
    </row>
    <row r="296" spans="1:33" ht="13.5">
      <c r="A296" s="177"/>
      <c r="B296" s="178"/>
      <c r="C296" s="179"/>
      <c r="D296" s="159"/>
      <c r="E296" s="159"/>
      <c r="F296" s="159"/>
      <c r="G296" s="179"/>
      <c r="H296" s="159"/>
      <c r="I296" s="159"/>
      <c r="J296" s="182"/>
      <c r="K296" s="182"/>
      <c r="L296" s="159"/>
      <c r="M296" s="159"/>
      <c r="N296" s="159"/>
      <c r="O296" s="159"/>
      <c r="P296" s="159"/>
      <c r="Q296" s="179"/>
      <c r="R296" s="159"/>
      <c r="S296" s="159"/>
      <c r="T296" s="159"/>
      <c r="U296" s="159"/>
      <c r="V296" s="159"/>
      <c r="W296" s="159"/>
      <c r="X296" s="159"/>
      <c r="Y296" s="159"/>
      <c r="Z296" s="159"/>
      <c r="AA296" s="159"/>
      <c r="AB296" s="159"/>
      <c r="AC296" s="159"/>
      <c r="AD296" s="159"/>
      <c r="AE296" s="159"/>
      <c r="AF296" s="159"/>
      <c r="AG296" s="159"/>
    </row>
    <row r="297" spans="1:33" ht="13.5">
      <c r="A297" s="177"/>
      <c r="B297" s="178"/>
      <c r="C297" s="179"/>
      <c r="D297" s="159"/>
      <c r="E297" s="159"/>
      <c r="F297" s="159"/>
      <c r="G297" s="179"/>
      <c r="H297" s="159"/>
      <c r="I297" s="159"/>
      <c r="J297" s="182"/>
      <c r="K297" s="182"/>
      <c r="L297" s="159"/>
      <c r="M297" s="159"/>
      <c r="N297" s="159"/>
      <c r="O297" s="159"/>
      <c r="P297" s="159"/>
      <c r="Q297" s="179"/>
      <c r="R297" s="159"/>
      <c r="S297" s="159"/>
      <c r="T297" s="159"/>
      <c r="U297" s="159"/>
      <c r="V297" s="159"/>
      <c r="W297" s="159"/>
      <c r="X297" s="159"/>
      <c r="Y297" s="159"/>
      <c r="Z297" s="159"/>
      <c r="AA297" s="159"/>
      <c r="AB297" s="159"/>
      <c r="AC297" s="159"/>
      <c r="AD297" s="159"/>
      <c r="AE297" s="159"/>
      <c r="AF297" s="159"/>
      <c r="AG297" s="159"/>
    </row>
    <row r="298" spans="1:33" ht="13.5">
      <c r="A298" s="177"/>
      <c r="B298" s="178"/>
      <c r="C298" s="179"/>
      <c r="D298" s="159"/>
      <c r="E298" s="159"/>
      <c r="F298" s="159"/>
      <c r="G298" s="179"/>
      <c r="H298" s="159"/>
      <c r="I298" s="159"/>
      <c r="J298" s="182"/>
      <c r="K298" s="182"/>
      <c r="L298" s="159"/>
      <c r="M298" s="159"/>
      <c r="N298" s="159"/>
      <c r="O298" s="159"/>
      <c r="P298" s="159"/>
      <c r="Q298" s="179"/>
      <c r="R298" s="159"/>
      <c r="S298" s="159"/>
      <c r="T298" s="159"/>
      <c r="U298" s="159"/>
      <c r="V298" s="159"/>
      <c r="W298" s="159"/>
      <c r="X298" s="159"/>
      <c r="Y298" s="159"/>
      <c r="Z298" s="159"/>
      <c r="AA298" s="159"/>
      <c r="AB298" s="159"/>
      <c r="AC298" s="159"/>
      <c r="AD298" s="159"/>
      <c r="AE298" s="159"/>
      <c r="AF298" s="159"/>
      <c r="AG298" s="159"/>
    </row>
    <row r="299" spans="1:33" ht="13.5">
      <c r="A299" s="177"/>
      <c r="B299" s="178"/>
      <c r="C299" s="179"/>
      <c r="D299" s="159"/>
      <c r="E299" s="159"/>
      <c r="F299" s="159"/>
      <c r="G299" s="179"/>
      <c r="H299" s="159"/>
      <c r="I299" s="159"/>
      <c r="J299" s="182"/>
      <c r="K299" s="182"/>
      <c r="L299" s="159"/>
      <c r="M299" s="159"/>
      <c r="N299" s="159"/>
      <c r="O299" s="159"/>
      <c r="P299" s="159"/>
      <c r="Q299" s="179"/>
      <c r="R299" s="159"/>
      <c r="S299" s="159"/>
      <c r="T299" s="159"/>
      <c r="U299" s="159"/>
      <c r="V299" s="159"/>
      <c r="W299" s="159"/>
      <c r="X299" s="159"/>
      <c r="Y299" s="159"/>
      <c r="Z299" s="159"/>
      <c r="AA299" s="159"/>
      <c r="AB299" s="159"/>
      <c r="AC299" s="159"/>
      <c r="AD299" s="159"/>
      <c r="AE299" s="159"/>
      <c r="AF299" s="159"/>
      <c r="AG299" s="159"/>
    </row>
    <row r="300" spans="1:33" ht="13.5">
      <c r="A300" s="177"/>
      <c r="B300" s="178"/>
      <c r="C300" s="179"/>
      <c r="D300" s="159"/>
      <c r="E300" s="159"/>
      <c r="F300" s="159"/>
      <c r="G300" s="179"/>
      <c r="H300" s="159"/>
      <c r="I300" s="159"/>
      <c r="J300" s="182"/>
      <c r="K300" s="182"/>
      <c r="L300" s="159"/>
      <c r="M300" s="159"/>
      <c r="N300" s="159"/>
      <c r="O300" s="159"/>
      <c r="P300" s="159"/>
      <c r="Q300" s="179"/>
      <c r="R300" s="159"/>
      <c r="S300" s="159"/>
      <c r="T300" s="159"/>
      <c r="U300" s="159"/>
      <c r="V300" s="159"/>
      <c r="W300" s="159"/>
      <c r="X300" s="159"/>
      <c r="Y300" s="159"/>
      <c r="Z300" s="159"/>
      <c r="AA300" s="159"/>
      <c r="AB300" s="159"/>
      <c r="AC300" s="159"/>
      <c r="AD300" s="159"/>
      <c r="AE300" s="159"/>
      <c r="AF300" s="159"/>
      <c r="AG300" s="159"/>
    </row>
    <row r="301" spans="1:33" ht="13.5">
      <c r="A301" s="177"/>
      <c r="B301" s="178"/>
      <c r="C301" s="179"/>
      <c r="D301" s="159"/>
      <c r="E301" s="159"/>
      <c r="F301" s="159"/>
      <c r="G301" s="179"/>
      <c r="H301" s="159"/>
      <c r="I301" s="159"/>
      <c r="J301" s="182"/>
      <c r="K301" s="182"/>
      <c r="L301" s="159"/>
      <c r="M301" s="159"/>
      <c r="N301" s="159"/>
      <c r="O301" s="159"/>
      <c r="P301" s="159"/>
      <c r="Q301" s="179"/>
      <c r="R301" s="159"/>
      <c r="S301" s="159"/>
      <c r="T301" s="159"/>
      <c r="U301" s="159"/>
      <c r="V301" s="159"/>
      <c r="W301" s="159"/>
      <c r="X301" s="159"/>
      <c r="Y301" s="159"/>
      <c r="Z301" s="159"/>
      <c r="AA301" s="159"/>
      <c r="AB301" s="159"/>
      <c r="AC301" s="159"/>
      <c r="AD301" s="159"/>
      <c r="AE301" s="159"/>
      <c r="AF301" s="159"/>
      <c r="AG301" s="159"/>
    </row>
    <row r="302" spans="1:33" ht="13.5">
      <c r="A302" s="177"/>
      <c r="B302" s="178"/>
      <c r="C302" s="179"/>
      <c r="D302" s="159"/>
      <c r="E302" s="159"/>
      <c r="F302" s="159"/>
      <c r="G302" s="179"/>
      <c r="H302" s="159"/>
      <c r="I302" s="159"/>
      <c r="J302" s="182"/>
      <c r="K302" s="182"/>
      <c r="L302" s="159"/>
      <c r="M302" s="159"/>
      <c r="N302" s="159"/>
      <c r="O302" s="159"/>
      <c r="P302" s="159"/>
      <c r="Q302" s="179"/>
      <c r="R302" s="159"/>
      <c r="S302" s="159"/>
      <c r="T302" s="159"/>
      <c r="U302" s="159"/>
      <c r="V302" s="159"/>
      <c r="W302" s="159"/>
      <c r="X302" s="159"/>
      <c r="Y302" s="159"/>
      <c r="Z302" s="159"/>
      <c r="AA302" s="159"/>
      <c r="AB302" s="159"/>
      <c r="AC302" s="159"/>
      <c r="AD302" s="159"/>
      <c r="AE302" s="159"/>
      <c r="AF302" s="159"/>
      <c r="AG302" s="159"/>
    </row>
    <row r="303" spans="1:33" ht="13.5">
      <c r="A303" s="177"/>
      <c r="B303" s="178"/>
      <c r="C303" s="179"/>
      <c r="D303" s="159"/>
      <c r="E303" s="159"/>
      <c r="F303" s="159"/>
      <c r="G303" s="179"/>
      <c r="H303" s="159"/>
      <c r="I303" s="159"/>
      <c r="J303" s="182"/>
      <c r="K303" s="182"/>
      <c r="L303" s="159"/>
      <c r="M303" s="159"/>
      <c r="N303" s="159"/>
      <c r="O303" s="159"/>
      <c r="P303" s="159"/>
      <c r="Q303" s="179"/>
      <c r="R303" s="159"/>
      <c r="S303" s="159"/>
      <c r="T303" s="159"/>
      <c r="U303" s="159"/>
      <c r="V303" s="159"/>
      <c r="W303" s="159"/>
      <c r="X303" s="159"/>
      <c r="Y303" s="159"/>
      <c r="Z303" s="159"/>
      <c r="AA303" s="159"/>
      <c r="AB303" s="159"/>
      <c r="AC303" s="159"/>
      <c r="AD303" s="159"/>
      <c r="AE303" s="159"/>
      <c r="AF303" s="159"/>
      <c r="AG303" s="159"/>
    </row>
    <row r="304" spans="1:33" ht="13.5">
      <c r="A304" s="177"/>
      <c r="B304" s="178"/>
      <c r="C304" s="179"/>
      <c r="D304" s="159"/>
      <c r="E304" s="159"/>
      <c r="F304" s="159"/>
      <c r="G304" s="179"/>
      <c r="H304" s="159"/>
      <c r="I304" s="159"/>
      <c r="J304" s="182"/>
      <c r="K304" s="182"/>
      <c r="L304" s="159"/>
      <c r="M304" s="159"/>
      <c r="N304" s="159"/>
      <c r="O304" s="159"/>
      <c r="P304" s="159"/>
      <c r="Q304" s="179"/>
      <c r="R304" s="159"/>
      <c r="S304" s="159"/>
      <c r="T304" s="159"/>
      <c r="U304" s="159"/>
      <c r="V304" s="159"/>
      <c r="W304" s="159"/>
      <c r="X304" s="159"/>
      <c r="Y304" s="159"/>
      <c r="Z304" s="159"/>
      <c r="AA304" s="159"/>
      <c r="AB304" s="159"/>
      <c r="AC304" s="159"/>
      <c r="AD304" s="159"/>
      <c r="AE304" s="159"/>
      <c r="AF304" s="159"/>
      <c r="AG304" s="159"/>
    </row>
    <row r="305" spans="1:33" ht="13.5">
      <c r="A305" s="177"/>
      <c r="B305" s="178"/>
      <c r="C305" s="179"/>
      <c r="D305" s="159"/>
      <c r="E305" s="159"/>
      <c r="F305" s="159"/>
      <c r="G305" s="179"/>
      <c r="H305" s="159"/>
      <c r="I305" s="159"/>
      <c r="J305" s="182"/>
      <c r="K305" s="182"/>
      <c r="L305" s="159"/>
      <c r="M305" s="159"/>
      <c r="N305" s="159"/>
      <c r="O305" s="159"/>
      <c r="P305" s="159"/>
      <c r="Q305" s="179"/>
      <c r="R305" s="159"/>
      <c r="S305" s="159"/>
      <c r="T305" s="159"/>
      <c r="U305" s="159"/>
      <c r="V305" s="159"/>
      <c r="W305" s="159"/>
      <c r="X305" s="159"/>
      <c r="Y305" s="159"/>
      <c r="Z305" s="159"/>
      <c r="AA305" s="159"/>
      <c r="AB305" s="159"/>
      <c r="AC305" s="159"/>
      <c r="AD305" s="159"/>
      <c r="AE305" s="159"/>
      <c r="AF305" s="159"/>
      <c r="AG305" s="159"/>
    </row>
    <row r="306" spans="1:33" ht="13.5">
      <c r="A306" s="177"/>
      <c r="B306" s="178"/>
      <c r="C306" s="179"/>
      <c r="D306" s="159"/>
      <c r="E306" s="159"/>
      <c r="F306" s="159"/>
      <c r="G306" s="179"/>
      <c r="H306" s="159"/>
      <c r="I306" s="159"/>
      <c r="J306" s="182"/>
      <c r="K306" s="182"/>
      <c r="L306" s="159"/>
      <c r="M306" s="159"/>
      <c r="N306" s="159"/>
      <c r="O306" s="159"/>
      <c r="P306" s="159"/>
      <c r="Q306" s="179"/>
      <c r="R306" s="159"/>
      <c r="S306" s="159"/>
      <c r="T306" s="159"/>
      <c r="U306" s="159"/>
      <c r="V306" s="159"/>
      <c r="W306" s="159"/>
      <c r="X306" s="159"/>
      <c r="Y306" s="159"/>
      <c r="Z306" s="159"/>
      <c r="AA306" s="159"/>
      <c r="AB306" s="159"/>
      <c r="AC306" s="159"/>
      <c r="AD306" s="159"/>
      <c r="AE306" s="159"/>
      <c r="AF306" s="159"/>
      <c r="AG306" s="159"/>
    </row>
    <row r="307" spans="1:33" ht="13.5">
      <c r="A307" s="177"/>
      <c r="B307" s="178"/>
      <c r="C307" s="179"/>
      <c r="D307" s="159"/>
      <c r="E307" s="159"/>
      <c r="F307" s="159"/>
      <c r="G307" s="179"/>
      <c r="H307" s="159"/>
      <c r="I307" s="159"/>
      <c r="J307" s="182"/>
      <c r="K307" s="182"/>
      <c r="L307" s="159"/>
      <c r="M307" s="159"/>
      <c r="N307" s="159"/>
      <c r="O307" s="159"/>
      <c r="P307" s="159"/>
      <c r="Q307" s="179"/>
      <c r="R307" s="159"/>
      <c r="S307" s="159"/>
      <c r="T307" s="159"/>
      <c r="U307" s="159"/>
      <c r="V307" s="159"/>
      <c r="W307" s="159"/>
      <c r="X307" s="159"/>
      <c r="Y307" s="159"/>
      <c r="Z307" s="159"/>
      <c r="AA307" s="159"/>
      <c r="AB307" s="159"/>
      <c r="AC307" s="159"/>
      <c r="AD307" s="159"/>
      <c r="AE307" s="159"/>
      <c r="AF307" s="159"/>
      <c r="AG307" s="159"/>
    </row>
    <row r="308" spans="1:33" ht="13.5">
      <c r="A308" s="177"/>
      <c r="B308" s="178"/>
      <c r="C308" s="179"/>
      <c r="D308" s="159"/>
      <c r="E308" s="159"/>
      <c r="F308" s="159"/>
      <c r="G308" s="179"/>
      <c r="H308" s="159"/>
      <c r="I308" s="159"/>
      <c r="J308" s="182"/>
      <c r="K308" s="182"/>
      <c r="L308" s="159"/>
      <c r="M308" s="159"/>
      <c r="N308" s="159"/>
      <c r="O308" s="159"/>
      <c r="P308" s="159"/>
      <c r="Q308" s="179"/>
      <c r="R308" s="159"/>
      <c r="S308" s="159"/>
      <c r="T308" s="159"/>
      <c r="U308" s="159"/>
      <c r="V308" s="159"/>
      <c r="W308" s="159"/>
      <c r="X308" s="159"/>
      <c r="Y308" s="159"/>
      <c r="Z308" s="159"/>
      <c r="AA308" s="159"/>
      <c r="AB308" s="159"/>
      <c r="AC308" s="159"/>
      <c r="AD308" s="159"/>
      <c r="AE308" s="159"/>
      <c r="AF308" s="159"/>
      <c r="AG308" s="159"/>
    </row>
    <row r="309" spans="1:33" ht="13.5">
      <c r="A309" s="177"/>
      <c r="B309" s="178"/>
      <c r="C309" s="179"/>
      <c r="D309" s="159"/>
      <c r="E309" s="159"/>
      <c r="F309" s="159"/>
      <c r="G309" s="179"/>
      <c r="H309" s="159"/>
      <c r="I309" s="159"/>
      <c r="J309" s="182"/>
      <c r="K309" s="182"/>
      <c r="L309" s="159"/>
      <c r="M309" s="159"/>
      <c r="N309" s="159"/>
      <c r="O309" s="159"/>
      <c r="P309" s="159"/>
      <c r="Q309" s="179"/>
      <c r="R309" s="159"/>
      <c r="S309" s="159"/>
      <c r="T309" s="159"/>
      <c r="U309" s="159"/>
      <c r="V309" s="159"/>
      <c r="W309" s="159"/>
      <c r="X309" s="159"/>
      <c r="Y309" s="159"/>
      <c r="Z309" s="159"/>
      <c r="AA309" s="159"/>
      <c r="AB309" s="159"/>
      <c r="AC309" s="159"/>
      <c r="AD309" s="159"/>
      <c r="AE309" s="159"/>
      <c r="AF309" s="159"/>
      <c r="AG309" s="159"/>
    </row>
    <row r="310" spans="1:33" ht="13.5">
      <c r="A310" s="177"/>
      <c r="B310" s="178"/>
      <c r="C310" s="179"/>
      <c r="D310" s="159"/>
      <c r="E310" s="159"/>
      <c r="F310" s="159"/>
      <c r="G310" s="179"/>
      <c r="H310" s="159"/>
      <c r="I310" s="159"/>
      <c r="J310" s="182"/>
      <c r="K310" s="182"/>
      <c r="L310" s="159"/>
      <c r="M310" s="159"/>
      <c r="N310" s="159"/>
      <c r="O310" s="159"/>
      <c r="P310" s="159"/>
      <c r="Q310" s="179"/>
      <c r="R310" s="159"/>
      <c r="S310" s="159"/>
      <c r="T310" s="159"/>
      <c r="U310" s="159"/>
      <c r="V310" s="159"/>
      <c r="W310" s="159"/>
      <c r="X310" s="159"/>
      <c r="Y310" s="159"/>
      <c r="Z310" s="159"/>
      <c r="AA310" s="159"/>
      <c r="AB310" s="159"/>
      <c r="AC310" s="159"/>
      <c r="AD310" s="159"/>
      <c r="AE310" s="159"/>
      <c r="AF310" s="159"/>
      <c r="AG310" s="159"/>
    </row>
    <row r="311" spans="1:33" ht="13.5">
      <c r="A311" s="177"/>
      <c r="B311" s="178"/>
      <c r="C311" s="179"/>
      <c r="D311" s="159"/>
      <c r="E311" s="159"/>
      <c r="F311" s="159"/>
      <c r="G311" s="179"/>
      <c r="H311" s="159"/>
      <c r="I311" s="159"/>
      <c r="J311" s="182"/>
      <c r="K311" s="182"/>
      <c r="L311" s="159"/>
      <c r="M311" s="159"/>
      <c r="N311" s="159"/>
      <c r="O311" s="159"/>
      <c r="P311" s="159"/>
      <c r="Q311" s="179"/>
      <c r="R311" s="159"/>
      <c r="S311" s="159"/>
      <c r="T311" s="159"/>
      <c r="U311" s="159"/>
      <c r="V311" s="159"/>
      <c r="W311" s="159"/>
      <c r="X311" s="159"/>
      <c r="Y311" s="159"/>
      <c r="Z311" s="159"/>
      <c r="AA311" s="159"/>
      <c r="AB311" s="159"/>
      <c r="AC311" s="159"/>
      <c r="AD311" s="159"/>
      <c r="AE311" s="159"/>
      <c r="AF311" s="159"/>
      <c r="AG311" s="159"/>
    </row>
    <row r="312" spans="1:33" ht="13.5">
      <c r="A312" s="177"/>
      <c r="B312" s="178"/>
      <c r="C312" s="179"/>
      <c r="D312" s="159"/>
      <c r="E312" s="159"/>
      <c r="F312" s="159"/>
      <c r="G312" s="179"/>
      <c r="H312" s="159"/>
      <c r="I312" s="159"/>
      <c r="J312" s="182"/>
      <c r="K312" s="182"/>
      <c r="L312" s="159"/>
      <c r="M312" s="159"/>
      <c r="N312" s="159"/>
      <c r="O312" s="159"/>
      <c r="P312" s="159"/>
      <c r="Q312" s="179"/>
      <c r="R312" s="159"/>
      <c r="S312" s="159"/>
      <c r="T312" s="159"/>
      <c r="U312" s="159"/>
      <c r="V312" s="159"/>
      <c r="W312" s="159"/>
      <c r="X312" s="159"/>
      <c r="Y312" s="159"/>
      <c r="Z312" s="159"/>
      <c r="AA312" s="159"/>
      <c r="AB312" s="159"/>
      <c r="AC312" s="159"/>
      <c r="AD312" s="159"/>
      <c r="AE312" s="159"/>
      <c r="AF312" s="159"/>
      <c r="AG312" s="159"/>
    </row>
    <row r="313" spans="1:33" ht="13.5">
      <c r="A313" s="177"/>
      <c r="B313" s="178"/>
      <c r="C313" s="179"/>
      <c r="D313" s="159"/>
      <c r="E313" s="159"/>
      <c r="F313" s="159"/>
      <c r="G313" s="179"/>
      <c r="H313" s="159"/>
      <c r="I313" s="159"/>
      <c r="J313" s="182"/>
      <c r="K313" s="182"/>
      <c r="L313" s="159"/>
      <c r="M313" s="159"/>
      <c r="N313" s="159"/>
      <c r="O313" s="159"/>
      <c r="P313" s="159"/>
      <c r="Q313" s="179"/>
      <c r="R313" s="159"/>
      <c r="S313" s="159"/>
      <c r="T313" s="159"/>
      <c r="U313" s="159"/>
      <c r="V313" s="159"/>
      <c r="W313" s="159"/>
      <c r="X313" s="159"/>
      <c r="Y313" s="159"/>
      <c r="Z313" s="159"/>
      <c r="AA313" s="159"/>
      <c r="AB313" s="159"/>
      <c r="AC313" s="159"/>
      <c r="AD313" s="159"/>
      <c r="AE313" s="159"/>
      <c r="AF313" s="159"/>
      <c r="AG313" s="159"/>
    </row>
    <row r="314" spans="1:33" ht="13.5">
      <c r="A314" s="177"/>
      <c r="B314" s="178"/>
      <c r="C314" s="179"/>
      <c r="D314" s="159"/>
      <c r="E314" s="159"/>
      <c r="F314" s="159"/>
      <c r="G314" s="179"/>
      <c r="H314" s="159"/>
      <c r="I314" s="159"/>
      <c r="J314" s="182"/>
      <c r="K314" s="182"/>
      <c r="L314" s="159"/>
      <c r="M314" s="159"/>
      <c r="N314" s="159"/>
      <c r="O314" s="159"/>
      <c r="P314" s="159"/>
      <c r="Q314" s="179"/>
      <c r="R314" s="159"/>
      <c r="S314" s="159"/>
      <c r="T314" s="159"/>
      <c r="U314" s="159"/>
      <c r="V314" s="159"/>
      <c r="W314" s="159"/>
      <c r="X314" s="159"/>
      <c r="Y314" s="159"/>
      <c r="Z314" s="159"/>
      <c r="AA314" s="159"/>
      <c r="AB314" s="159"/>
      <c r="AC314" s="159"/>
      <c r="AD314" s="159"/>
      <c r="AE314" s="159"/>
      <c r="AF314" s="159"/>
      <c r="AG314" s="159"/>
    </row>
    <row r="315" spans="1:33" ht="13.5">
      <c r="A315" s="177"/>
      <c r="B315" s="178"/>
      <c r="C315" s="179"/>
      <c r="D315" s="159"/>
      <c r="E315" s="159"/>
      <c r="F315" s="159"/>
      <c r="G315" s="179"/>
      <c r="H315" s="159"/>
      <c r="I315" s="159"/>
      <c r="J315" s="182"/>
      <c r="K315" s="182"/>
      <c r="L315" s="159"/>
      <c r="M315" s="159"/>
      <c r="N315" s="159"/>
      <c r="O315" s="159"/>
      <c r="P315" s="159"/>
      <c r="Q315" s="179"/>
      <c r="R315" s="159"/>
      <c r="S315" s="159"/>
      <c r="T315" s="159"/>
      <c r="U315" s="159"/>
      <c r="V315" s="159"/>
      <c r="W315" s="159"/>
      <c r="X315" s="159"/>
      <c r="Y315" s="159"/>
      <c r="Z315" s="159"/>
      <c r="AA315" s="159"/>
      <c r="AB315" s="159"/>
      <c r="AC315" s="159"/>
      <c r="AD315" s="159"/>
      <c r="AE315" s="159"/>
      <c r="AF315" s="159"/>
      <c r="AG315" s="159"/>
    </row>
    <row r="316" spans="1:33" ht="13.5">
      <c r="A316" s="177"/>
      <c r="B316" s="178"/>
      <c r="C316" s="179"/>
      <c r="D316" s="159"/>
      <c r="E316" s="159"/>
      <c r="F316" s="159"/>
      <c r="G316" s="179"/>
      <c r="H316" s="159"/>
      <c r="I316" s="159"/>
      <c r="J316" s="182"/>
      <c r="K316" s="182"/>
      <c r="L316" s="159"/>
      <c r="M316" s="159"/>
      <c r="N316" s="159"/>
      <c r="O316" s="159"/>
      <c r="P316" s="159"/>
      <c r="Q316" s="179"/>
      <c r="R316" s="159"/>
      <c r="S316" s="159"/>
      <c r="T316" s="159"/>
      <c r="U316" s="159"/>
      <c r="V316" s="159"/>
      <c r="W316" s="159"/>
      <c r="X316" s="159"/>
      <c r="Y316" s="159"/>
      <c r="Z316" s="159"/>
      <c r="AA316" s="159"/>
      <c r="AB316" s="159"/>
      <c r="AC316" s="159"/>
      <c r="AD316" s="159"/>
      <c r="AE316" s="159"/>
      <c r="AF316" s="159"/>
      <c r="AG316" s="159"/>
    </row>
    <row r="317" spans="1:33" ht="13.5">
      <c r="A317" s="177"/>
      <c r="B317" s="178"/>
      <c r="C317" s="179"/>
      <c r="D317" s="159"/>
      <c r="E317" s="159"/>
      <c r="F317" s="159"/>
      <c r="G317" s="179"/>
      <c r="H317" s="159"/>
      <c r="I317" s="159"/>
      <c r="J317" s="182"/>
      <c r="K317" s="182"/>
      <c r="L317" s="159"/>
      <c r="M317" s="159"/>
      <c r="N317" s="159"/>
      <c r="O317" s="159"/>
      <c r="P317" s="159"/>
      <c r="Q317" s="179"/>
      <c r="R317" s="159"/>
      <c r="S317" s="159"/>
      <c r="T317" s="159"/>
      <c r="U317" s="159"/>
      <c r="V317" s="159"/>
      <c r="W317" s="159"/>
      <c r="X317" s="159"/>
      <c r="Y317" s="159"/>
      <c r="Z317" s="159"/>
      <c r="AA317" s="159"/>
      <c r="AB317" s="159"/>
      <c r="AC317" s="159"/>
      <c r="AD317" s="159"/>
      <c r="AE317" s="159"/>
      <c r="AF317" s="159"/>
      <c r="AG317" s="159"/>
    </row>
    <row r="318" spans="1:33" ht="13.5">
      <c r="A318" s="177"/>
      <c r="B318" s="178"/>
      <c r="C318" s="179"/>
      <c r="D318" s="159"/>
      <c r="E318" s="159"/>
      <c r="F318" s="159"/>
      <c r="G318" s="179"/>
      <c r="H318" s="159"/>
      <c r="I318" s="159"/>
      <c r="J318" s="182"/>
      <c r="K318" s="182"/>
      <c r="L318" s="159"/>
      <c r="M318" s="159"/>
      <c r="N318" s="159"/>
      <c r="O318" s="159"/>
      <c r="P318" s="159"/>
      <c r="Q318" s="179"/>
      <c r="R318" s="159"/>
      <c r="S318" s="159"/>
      <c r="T318" s="159"/>
      <c r="U318" s="159"/>
      <c r="V318" s="159"/>
      <c r="W318" s="159"/>
      <c r="X318" s="159"/>
      <c r="Y318" s="159"/>
      <c r="Z318" s="159"/>
      <c r="AA318" s="159"/>
      <c r="AB318" s="159"/>
      <c r="AC318" s="159"/>
      <c r="AD318" s="159"/>
      <c r="AE318" s="159"/>
      <c r="AF318" s="159"/>
      <c r="AG318" s="159"/>
    </row>
    <row r="319" spans="1:33" ht="13.5">
      <c r="A319" s="177"/>
      <c r="B319" s="178"/>
      <c r="C319" s="179"/>
      <c r="D319" s="159"/>
      <c r="E319" s="159"/>
      <c r="F319" s="159"/>
      <c r="G319" s="179"/>
      <c r="H319" s="159"/>
      <c r="I319" s="159"/>
      <c r="J319" s="182"/>
      <c r="K319" s="182"/>
      <c r="L319" s="159"/>
      <c r="M319" s="159"/>
      <c r="N319" s="159"/>
      <c r="O319" s="159"/>
      <c r="P319" s="159"/>
      <c r="Q319" s="179"/>
      <c r="R319" s="159"/>
      <c r="S319" s="159"/>
      <c r="T319" s="159"/>
      <c r="U319" s="159"/>
      <c r="V319" s="159"/>
      <c r="W319" s="159"/>
      <c r="X319" s="159"/>
      <c r="Y319" s="159"/>
      <c r="Z319" s="159"/>
      <c r="AA319" s="159"/>
      <c r="AB319" s="159"/>
      <c r="AC319" s="159"/>
      <c r="AD319" s="159"/>
      <c r="AE319" s="159"/>
      <c r="AF319" s="159"/>
      <c r="AG319" s="159"/>
    </row>
    <row r="320" spans="1:33" ht="13.5">
      <c r="A320" s="177"/>
      <c r="B320" s="178"/>
      <c r="C320" s="179"/>
      <c r="D320" s="159"/>
      <c r="E320" s="159"/>
      <c r="F320" s="159"/>
      <c r="G320" s="179"/>
      <c r="H320" s="159"/>
      <c r="I320" s="159"/>
      <c r="J320" s="182"/>
      <c r="K320" s="182"/>
      <c r="L320" s="159"/>
      <c r="M320" s="159"/>
      <c r="N320" s="159"/>
      <c r="O320" s="159"/>
      <c r="P320" s="159"/>
      <c r="Q320" s="179"/>
      <c r="R320" s="159"/>
      <c r="S320" s="159"/>
      <c r="T320" s="159"/>
      <c r="U320" s="159"/>
      <c r="V320" s="159"/>
      <c r="W320" s="159"/>
      <c r="X320" s="159"/>
      <c r="Y320" s="159"/>
      <c r="Z320" s="159"/>
      <c r="AA320" s="159"/>
      <c r="AB320" s="159"/>
      <c r="AC320" s="159"/>
      <c r="AD320" s="159"/>
      <c r="AE320" s="159"/>
      <c r="AF320" s="159"/>
      <c r="AG320" s="159"/>
    </row>
    <row r="321" spans="1:33" ht="13.5">
      <c r="A321" s="177"/>
      <c r="B321" s="178"/>
      <c r="C321" s="179"/>
      <c r="D321" s="159"/>
      <c r="E321" s="159"/>
      <c r="F321" s="159"/>
      <c r="G321" s="179"/>
      <c r="H321" s="159"/>
      <c r="I321" s="159"/>
      <c r="J321" s="182"/>
      <c r="K321" s="182"/>
      <c r="L321" s="159"/>
      <c r="M321" s="159"/>
      <c r="N321" s="159"/>
      <c r="O321" s="159"/>
      <c r="P321" s="159"/>
      <c r="Q321" s="179"/>
      <c r="R321" s="159"/>
      <c r="S321" s="159"/>
      <c r="T321" s="159"/>
      <c r="U321" s="159"/>
      <c r="V321" s="159"/>
      <c r="W321" s="159"/>
      <c r="X321" s="159"/>
      <c r="Y321" s="159"/>
      <c r="Z321" s="159"/>
      <c r="AA321" s="159"/>
      <c r="AB321" s="159"/>
      <c r="AC321" s="159"/>
      <c r="AD321" s="159"/>
      <c r="AE321" s="159"/>
      <c r="AF321" s="159"/>
      <c r="AG321" s="159"/>
    </row>
    <row r="322" spans="1:33" ht="13.5">
      <c r="A322" s="177"/>
      <c r="B322" s="178"/>
      <c r="C322" s="179"/>
      <c r="D322" s="159"/>
      <c r="E322" s="159"/>
      <c r="F322" s="159"/>
      <c r="G322" s="179"/>
      <c r="H322" s="159"/>
      <c r="I322" s="159"/>
      <c r="J322" s="182"/>
      <c r="K322" s="182"/>
      <c r="L322" s="159"/>
      <c r="M322" s="159"/>
      <c r="N322" s="159"/>
      <c r="O322" s="159"/>
      <c r="P322" s="159"/>
      <c r="Q322" s="179"/>
      <c r="R322" s="159"/>
      <c r="S322" s="159"/>
      <c r="T322" s="159"/>
      <c r="U322" s="159"/>
      <c r="V322" s="159"/>
      <c r="W322" s="159"/>
      <c r="X322" s="159"/>
      <c r="Y322" s="159"/>
      <c r="Z322" s="159"/>
      <c r="AA322" s="159"/>
      <c r="AB322" s="159"/>
      <c r="AC322" s="159"/>
      <c r="AD322" s="159"/>
      <c r="AE322" s="159"/>
      <c r="AF322" s="159"/>
      <c r="AG322" s="159"/>
    </row>
    <row r="323" spans="1:33" ht="13.5">
      <c r="A323" s="177"/>
      <c r="B323" s="178"/>
      <c r="C323" s="179"/>
      <c r="D323" s="159"/>
      <c r="E323" s="159"/>
      <c r="F323" s="159"/>
      <c r="G323" s="179"/>
      <c r="H323" s="159"/>
      <c r="I323" s="159"/>
      <c r="J323" s="182"/>
      <c r="K323" s="182"/>
      <c r="L323" s="159"/>
      <c r="M323" s="159"/>
      <c r="N323" s="159"/>
      <c r="O323" s="159"/>
      <c r="P323" s="159"/>
      <c r="Q323" s="179"/>
      <c r="R323" s="159"/>
      <c r="S323" s="159"/>
      <c r="T323" s="159"/>
      <c r="U323" s="159"/>
      <c r="V323" s="159"/>
      <c r="W323" s="159"/>
      <c r="X323" s="159"/>
      <c r="Y323" s="159"/>
      <c r="Z323" s="159"/>
      <c r="AA323" s="159"/>
      <c r="AB323" s="159"/>
      <c r="AC323" s="159"/>
      <c r="AD323" s="159"/>
      <c r="AE323" s="159"/>
      <c r="AF323" s="159"/>
      <c r="AG323" s="159"/>
    </row>
    <row r="324" spans="1:33" ht="13.5">
      <c r="A324" s="177"/>
      <c r="B324" s="178"/>
      <c r="C324" s="179"/>
      <c r="D324" s="159"/>
      <c r="E324" s="159"/>
      <c r="F324" s="159"/>
      <c r="G324" s="179"/>
      <c r="H324" s="159"/>
      <c r="I324" s="159"/>
      <c r="J324" s="182"/>
      <c r="K324" s="182"/>
      <c r="L324" s="159"/>
      <c r="M324" s="159"/>
      <c r="N324" s="159"/>
      <c r="O324" s="159"/>
      <c r="P324" s="159"/>
      <c r="Q324" s="179"/>
      <c r="R324" s="159"/>
      <c r="S324" s="159"/>
      <c r="T324" s="159"/>
      <c r="U324" s="159"/>
      <c r="V324" s="159"/>
      <c r="W324" s="159"/>
      <c r="X324" s="159"/>
      <c r="Y324" s="159"/>
      <c r="Z324" s="159"/>
      <c r="AA324" s="159"/>
      <c r="AB324" s="159"/>
      <c r="AC324" s="159"/>
      <c r="AD324" s="159"/>
      <c r="AE324" s="159"/>
      <c r="AF324" s="159"/>
      <c r="AG324" s="159"/>
    </row>
    <row r="325" spans="1:33" ht="13.5">
      <c r="A325" s="177"/>
      <c r="B325" s="178"/>
      <c r="C325" s="179"/>
      <c r="D325" s="159"/>
      <c r="E325" s="159"/>
      <c r="F325" s="159"/>
      <c r="G325" s="179"/>
      <c r="H325" s="159"/>
      <c r="I325" s="159"/>
      <c r="J325" s="182"/>
      <c r="K325" s="182"/>
      <c r="L325" s="159"/>
      <c r="M325" s="159"/>
      <c r="N325" s="159"/>
      <c r="O325" s="159"/>
      <c r="P325" s="159"/>
      <c r="Q325" s="179"/>
      <c r="R325" s="159"/>
      <c r="S325" s="159"/>
      <c r="T325" s="159"/>
      <c r="U325" s="159"/>
      <c r="V325" s="159"/>
      <c r="W325" s="159"/>
      <c r="X325" s="159"/>
      <c r="Y325" s="159"/>
      <c r="Z325" s="159"/>
      <c r="AA325" s="159"/>
      <c r="AB325" s="159"/>
      <c r="AC325" s="159"/>
      <c r="AD325" s="159"/>
      <c r="AE325" s="159"/>
      <c r="AF325" s="159"/>
      <c r="AG325" s="159"/>
    </row>
    <row r="326" spans="1:33" ht="13.5">
      <c r="A326" s="177"/>
      <c r="B326" s="178"/>
      <c r="C326" s="179"/>
      <c r="D326" s="159"/>
      <c r="E326" s="159"/>
      <c r="F326" s="159"/>
      <c r="G326" s="179"/>
      <c r="H326" s="159"/>
      <c r="I326" s="159"/>
      <c r="J326" s="182"/>
      <c r="K326" s="182"/>
      <c r="L326" s="159"/>
      <c r="M326" s="159"/>
      <c r="N326" s="159"/>
      <c r="O326" s="159"/>
      <c r="P326" s="159"/>
      <c r="Q326" s="179"/>
      <c r="R326" s="159"/>
      <c r="S326" s="159"/>
      <c r="T326" s="159"/>
      <c r="U326" s="159"/>
      <c r="V326" s="159"/>
      <c r="W326" s="159"/>
      <c r="X326" s="159"/>
      <c r="Y326" s="159"/>
      <c r="Z326" s="159"/>
      <c r="AA326" s="159"/>
      <c r="AB326" s="159"/>
      <c r="AC326" s="159"/>
      <c r="AD326" s="159"/>
      <c r="AE326" s="159"/>
      <c r="AF326" s="159"/>
      <c r="AG326" s="159"/>
    </row>
    <row r="327" spans="1:33" ht="13.5">
      <c r="A327" s="177"/>
      <c r="B327" s="178"/>
      <c r="C327" s="179"/>
      <c r="D327" s="159"/>
      <c r="E327" s="159"/>
      <c r="F327" s="159"/>
      <c r="G327" s="179"/>
      <c r="H327" s="159"/>
      <c r="I327" s="159"/>
      <c r="J327" s="182"/>
      <c r="K327" s="182"/>
      <c r="L327" s="159"/>
      <c r="M327" s="159"/>
      <c r="N327" s="159"/>
      <c r="O327" s="159"/>
      <c r="P327" s="159"/>
      <c r="Q327" s="179"/>
      <c r="R327" s="159"/>
      <c r="S327" s="159"/>
      <c r="T327" s="159"/>
      <c r="U327" s="159"/>
      <c r="V327" s="159"/>
      <c r="W327" s="159"/>
      <c r="X327" s="159"/>
      <c r="Y327" s="159"/>
      <c r="Z327" s="159"/>
      <c r="AA327" s="159"/>
      <c r="AB327" s="159"/>
      <c r="AC327" s="159"/>
      <c r="AD327" s="159"/>
      <c r="AE327" s="159"/>
      <c r="AF327" s="159"/>
      <c r="AG327" s="159"/>
    </row>
    <row r="328" spans="1:33" ht="13.5">
      <c r="A328" s="177"/>
      <c r="B328" s="178"/>
      <c r="C328" s="179"/>
      <c r="D328" s="159"/>
      <c r="E328" s="159"/>
      <c r="F328" s="159"/>
      <c r="G328" s="179"/>
      <c r="H328" s="159"/>
      <c r="I328" s="159"/>
      <c r="J328" s="182"/>
      <c r="K328" s="182"/>
      <c r="L328" s="159"/>
      <c r="M328" s="159"/>
      <c r="N328" s="159"/>
      <c r="O328" s="159"/>
      <c r="P328" s="159"/>
      <c r="Q328" s="179"/>
      <c r="R328" s="159"/>
      <c r="S328" s="159"/>
      <c r="T328" s="159"/>
      <c r="U328" s="159"/>
      <c r="V328" s="159"/>
      <c r="W328" s="159"/>
      <c r="X328" s="159"/>
      <c r="Y328" s="159"/>
      <c r="Z328" s="159"/>
      <c r="AA328" s="159"/>
      <c r="AB328" s="159"/>
      <c r="AC328" s="159"/>
      <c r="AD328" s="159"/>
      <c r="AE328" s="159"/>
      <c r="AF328" s="159"/>
      <c r="AG328" s="159"/>
    </row>
    <row r="329" spans="1:33" ht="13.5">
      <c r="A329" s="177"/>
      <c r="B329" s="178"/>
      <c r="C329" s="179"/>
      <c r="D329" s="159"/>
      <c r="E329" s="159"/>
      <c r="F329" s="159"/>
      <c r="G329" s="179"/>
      <c r="H329" s="159"/>
      <c r="I329" s="159"/>
      <c r="J329" s="182"/>
      <c r="K329" s="182"/>
      <c r="L329" s="159"/>
      <c r="M329" s="159"/>
      <c r="N329" s="159"/>
      <c r="O329" s="159"/>
      <c r="P329" s="159"/>
      <c r="Q329" s="179"/>
      <c r="R329" s="159"/>
      <c r="S329" s="159"/>
      <c r="T329" s="159"/>
      <c r="U329" s="159"/>
      <c r="V329" s="159"/>
      <c r="W329" s="159"/>
      <c r="X329" s="159"/>
      <c r="Y329" s="159"/>
      <c r="Z329" s="159"/>
      <c r="AA329" s="159"/>
      <c r="AB329" s="159"/>
      <c r="AC329" s="159"/>
      <c r="AD329" s="159"/>
      <c r="AE329" s="159"/>
      <c r="AF329" s="159"/>
      <c r="AG329" s="159"/>
    </row>
    <row r="330" spans="1:33" ht="13.5">
      <c r="A330" s="177"/>
      <c r="B330" s="178"/>
      <c r="C330" s="179"/>
      <c r="D330" s="159"/>
      <c r="E330" s="159"/>
      <c r="F330" s="159"/>
      <c r="G330" s="179"/>
      <c r="H330" s="159"/>
      <c r="I330" s="159"/>
      <c r="J330" s="182"/>
      <c r="K330" s="182"/>
      <c r="L330" s="159"/>
      <c r="M330" s="159"/>
      <c r="N330" s="159"/>
      <c r="O330" s="159"/>
      <c r="P330" s="159"/>
      <c r="Q330" s="179"/>
      <c r="R330" s="159"/>
      <c r="S330" s="159"/>
      <c r="T330" s="159"/>
      <c r="U330" s="159"/>
      <c r="V330" s="159"/>
      <c r="W330" s="159"/>
      <c r="X330" s="159"/>
      <c r="Y330" s="159"/>
      <c r="Z330" s="159"/>
      <c r="AA330" s="159"/>
      <c r="AB330" s="159"/>
      <c r="AC330" s="159"/>
      <c r="AD330" s="159"/>
      <c r="AE330" s="159"/>
      <c r="AF330" s="159"/>
      <c r="AG330" s="159"/>
    </row>
    <row r="331" spans="1:33" ht="13.5">
      <c r="A331" s="177"/>
      <c r="B331" s="178"/>
      <c r="C331" s="179"/>
      <c r="D331" s="159"/>
      <c r="E331" s="159"/>
      <c r="F331" s="159"/>
      <c r="G331" s="179"/>
      <c r="H331" s="159"/>
      <c r="I331" s="159"/>
      <c r="J331" s="182"/>
      <c r="K331" s="182"/>
      <c r="L331" s="159"/>
      <c r="M331" s="159"/>
      <c r="N331" s="159"/>
      <c r="O331" s="159"/>
      <c r="P331" s="159"/>
      <c r="Q331" s="179"/>
      <c r="R331" s="159"/>
      <c r="S331" s="159"/>
      <c r="T331" s="159"/>
      <c r="U331" s="159"/>
      <c r="V331" s="159"/>
      <c r="W331" s="159"/>
      <c r="X331" s="159"/>
      <c r="Y331" s="159"/>
      <c r="Z331" s="159"/>
      <c r="AA331" s="159"/>
      <c r="AB331" s="159"/>
      <c r="AC331" s="159"/>
      <c r="AD331" s="159"/>
      <c r="AE331" s="159"/>
      <c r="AF331" s="159"/>
      <c r="AG331" s="159"/>
    </row>
    <row r="332" spans="1:33" ht="13.5">
      <c r="A332" s="177"/>
      <c r="B332" s="178"/>
      <c r="C332" s="179"/>
      <c r="D332" s="159"/>
      <c r="E332" s="159"/>
      <c r="F332" s="159"/>
      <c r="G332" s="179"/>
      <c r="H332" s="159"/>
      <c r="I332" s="159"/>
      <c r="J332" s="182"/>
      <c r="K332" s="182"/>
      <c r="L332" s="159"/>
      <c r="M332" s="159"/>
      <c r="N332" s="159"/>
      <c r="O332" s="159"/>
      <c r="P332" s="159"/>
      <c r="Q332" s="179"/>
      <c r="R332" s="159"/>
      <c r="S332" s="159"/>
      <c r="T332" s="159"/>
      <c r="U332" s="159"/>
      <c r="V332" s="159"/>
      <c r="W332" s="159"/>
      <c r="X332" s="159"/>
      <c r="Y332" s="159"/>
      <c r="Z332" s="159"/>
      <c r="AA332" s="159"/>
      <c r="AB332" s="159"/>
      <c r="AC332" s="159"/>
      <c r="AD332" s="159"/>
      <c r="AE332" s="159"/>
      <c r="AF332" s="159"/>
      <c r="AG332" s="159"/>
    </row>
    <row r="333" spans="1:33" ht="13.5">
      <c r="A333" s="177"/>
      <c r="B333" s="178"/>
      <c r="C333" s="179"/>
      <c r="D333" s="159"/>
      <c r="E333" s="159"/>
      <c r="F333" s="159"/>
      <c r="G333" s="179"/>
      <c r="H333" s="159"/>
      <c r="I333" s="159"/>
      <c r="J333" s="182"/>
      <c r="K333" s="182"/>
      <c r="L333" s="159"/>
      <c r="M333" s="159"/>
      <c r="N333" s="159"/>
      <c r="O333" s="159"/>
      <c r="P333" s="159"/>
      <c r="Q333" s="179"/>
      <c r="R333" s="159"/>
      <c r="S333" s="159"/>
      <c r="T333" s="159"/>
      <c r="U333" s="159"/>
      <c r="V333" s="159"/>
      <c r="W333" s="159"/>
      <c r="X333" s="159"/>
      <c r="Y333" s="159"/>
      <c r="Z333" s="159"/>
      <c r="AA333" s="159"/>
      <c r="AB333" s="159"/>
      <c r="AC333" s="159"/>
      <c r="AD333" s="159"/>
      <c r="AE333" s="159"/>
      <c r="AF333" s="159"/>
      <c r="AG333" s="159"/>
    </row>
    <row r="334" spans="1:33" ht="13.5">
      <c r="A334" s="177"/>
      <c r="B334" s="178"/>
      <c r="C334" s="179"/>
      <c r="D334" s="159"/>
      <c r="E334" s="159"/>
      <c r="F334" s="159"/>
      <c r="G334" s="179"/>
      <c r="H334" s="159"/>
      <c r="I334" s="159"/>
      <c r="J334" s="182"/>
      <c r="K334" s="182"/>
      <c r="L334" s="159"/>
      <c r="M334" s="159"/>
      <c r="N334" s="159"/>
      <c r="O334" s="159"/>
      <c r="P334" s="159"/>
      <c r="Q334" s="179"/>
      <c r="R334" s="159"/>
      <c r="S334" s="159"/>
      <c r="T334" s="159"/>
      <c r="U334" s="159"/>
      <c r="V334" s="159"/>
      <c r="W334" s="159"/>
      <c r="X334" s="159"/>
      <c r="Y334" s="159"/>
      <c r="Z334" s="159"/>
      <c r="AA334" s="159"/>
      <c r="AB334" s="159"/>
      <c r="AC334" s="159"/>
      <c r="AD334" s="159"/>
      <c r="AE334" s="159"/>
      <c r="AF334" s="159"/>
      <c r="AG334" s="159"/>
    </row>
    <row r="335" spans="1:33" ht="13.5">
      <c r="A335" s="177"/>
      <c r="B335" s="178"/>
      <c r="C335" s="179"/>
      <c r="D335" s="159"/>
      <c r="E335" s="159"/>
      <c r="F335" s="159"/>
      <c r="G335" s="179"/>
      <c r="H335" s="159"/>
      <c r="I335" s="159"/>
      <c r="J335" s="182"/>
      <c r="K335" s="182"/>
      <c r="L335" s="159"/>
      <c r="M335" s="159"/>
      <c r="N335" s="159"/>
      <c r="O335" s="159"/>
      <c r="P335" s="159"/>
      <c r="Q335" s="179"/>
      <c r="R335" s="159"/>
      <c r="S335" s="159"/>
      <c r="T335" s="159"/>
      <c r="U335" s="159"/>
      <c r="V335" s="159"/>
      <c r="W335" s="159"/>
      <c r="X335" s="159"/>
      <c r="Y335" s="159"/>
      <c r="Z335" s="159"/>
      <c r="AA335" s="159"/>
      <c r="AB335" s="159"/>
      <c r="AC335" s="159"/>
      <c r="AD335" s="159"/>
      <c r="AE335" s="159"/>
      <c r="AF335" s="159"/>
      <c r="AG335" s="159"/>
    </row>
    <row r="336" spans="1:33" ht="13.5">
      <c r="A336" s="177"/>
      <c r="B336" s="178"/>
      <c r="C336" s="179"/>
      <c r="D336" s="159"/>
      <c r="E336" s="159"/>
      <c r="F336" s="159"/>
      <c r="G336" s="179"/>
      <c r="H336" s="159"/>
      <c r="I336" s="159"/>
      <c r="J336" s="182"/>
      <c r="K336" s="182"/>
      <c r="L336" s="159"/>
      <c r="M336" s="159"/>
      <c r="N336" s="159"/>
      <c r="O336" s="159"/>
      <c r="P336" s="159"/>
      <c r="Q336" s="179"/>
      <c r="R336" s="159"/>
      <c r="S336" s="159"/>
      <c r="T336" s="159"/>
      <c r="U336" s="159"/>
      <c r="V336" s="159"/>
      <c r="W336" s="159"/>
      <c r="X336" s="159"/>
      <c r="Y336" s="159"/>
      <c r="Z336" s="159"/>
      <c r="AA336" s="159"/>
      <c r="AB336" s="159"/>
      <c r="AC336" s="159"/>
      <c r="AD336" s="159"/>
      <c r="AE336" s="159"/>
      <c r="AF336" s="159"/>
      <c r="AG336" s="159"/>
    </row>
    <row r="337" spans="1:33" ht="13.5">
      <c r="A337" s="177"/>
      <c r="B337" s="178"/>
      <c r="C337" s="179"/>
      <c r="D337" s="159"/>
      <c r="E337" s="159"/>
      <c r="F337" s="159"/>
      <c r="G337" s="179"/>
      <c r="H337" s="159"/>
      <c r="I337" s="159"/>
      <c r="J337" s="182"/>
      <c r="K337" s="182"/>
      <c r="L337" s="159"/>
      <c r="M337" s="159"/>
      <c r="N337" s="159"/>
      <c r="O337" s="159"/>
      <c r="P337" s="159"/>
      <c r="Q337" s="179"/>
      <c r="R337" s="159"/>
      <c r="S337" s="159"/>
      <c r="T337" s="159"/>
      <c r="U337" s="159"/>
      <c r="V337" s="159"/>
      <c r="W337" s="159"/>
      <c r="X337" s="159"/>
      <c r="Y337" s="159"/>
      <c r="Z337" s="159"/>
      <c r="AA337" s="159"/>
      <c r="AB337" s="159"/>
      <c r="AC337" s="159"/>
      <c r="AD337" s="159"/>
      <c r="AE337" s="159"/>
      <c r="AF337" s="159"/>
      <c r="AG337" s="159"/>
    </row>
    <row r="338" spans="1:33" ht="13.5">
      <c r="A338" s="177"/>
      <c r="B338" s="178"/>
      <c r="C338" s="179"/>
      <c r="D338" s="159"/>
      <c r="E338" s="159"/>
      <c r="F338" s="159"/>
      <c r="G338" s="179"/>
      <c r="H338" s="159"/>
      <c r="I338" s="159"/>
      <c r="J338" s="182"/>
      <c r="K338" s="182"/>
      <c r="L338" s="159"/>
      <c r="M338" s="159"/>
      <c r="N338" s="159"/>
      <c r="O338" s="159"/>
      <c r="P338" s="159"/>
      <c r="Q338" s="179"/>
      <c r="R338" s="159"/>
      <c r="S338" s="159"/>
      <c r="T338" s="159"/>
      <c r="U338" s="159"/>
      <c r="V338" s="159"/>
      <c r="W338" s="159"/>
      <c r="X338" s="159"/>
      <c r="Y338" s="159"/>
      <c r="Z338" s="159"/>
      <c r="AA338" s="159"/>
      <c r="AB338" s="159"/>
      <c r="AC338" s="159"/>
      <c r="AD338" s="159"/>
      <c r="AE338" s="159"/>
      <c r="AF338" s="159"/>
      <c r="AG338" s="159"/>
    </row>
    <row r="339" spans="1:33" ht="13.5">
      <c r="A339" s="177"/>
      <c r="B339" s="178"/>
      <c r="C339" s="179"/>
      <c r="D339" s="159"/>
      <c r="E339" s="159"/>
      <c r="F339" s="159"/>
      <c r="G339" s="179"/>
      <c r="H339" s="159"/>
      <c r="I339" s="159"/>
      <c r="J339" s="182"/>
      <c r="K339" s="182"/>
      <c r="L339" s="159"/>
      <c r="M339" s="159"/>
      <c r="N339" s="159"/>
      <c r="O339" s="159"/>
      <c r="P339" s="159"/>
      <c r="Q339" s="179"/>
      <c r="R339" s="159"/>
      <c r="S339" s="159"/>
      <c r="T339" s="159"/>
      <c r="U339" s="159"/>
      <c r="V339" s="159"/>
      <c r="W339" s="159"/>
      <c r="X339" s="159"/>
      <c r="Y339" s="159"/>
      <c r="Z339" s="159"/>
      <c r="AA339" s="159"/>
      <c r="AB339" s="159"/>
      <c r="AC339" s="159"/>
      <c r="AD339" s="159"/>
      <c r="AE339" s="159"/>
      <c r="AF339" s="159"/>
      <c r="AG339" s="159"/>
    </row>
    <row r="340" spans="1:33" ht="13.5">
      <c r="A340" s="177"/>
      <c r="B340" s="178"/>
      <c r="C340" s="179"/>
      <c r="D340" s="159"/>
      <c r="E340" s="159"/>
      <c r="F340" s="159"/>
      <c r="G340" s="179"/>
      <c r="H340" s="159"/>
      <c r="I340" s="159"/>
      <c r="J340" s="182"/>
      <c r="K340" s="182"/>
      <c r="L340" s="159"/>
      <c r="M340" s="159"/>
      <c r="N340" s="159"/>
      <c r="O340" s="159"/>
      <c r="P340" s="159"/>
      <c r="Q340" s="179"/>
      <c r="R340" s="159"/>
      <c r="S340" s="159"/>
      <c r="T340" s="159"/>
      <c r="U340" s="159"/>
      <c r="V340" s="159"/>
      <c r="W340" s="159"/>
      <c r="X340" s="159"/>
      <c r="Y340" s="159"/>
      <c r="Z340" s="159"/>
      <c r="AA340" s="159"/>
      <c r="AB340" s="159"/>
      <c r="AC340" s="159"/>
      <c r="AD340" s="159"/>
      <c r="AE340" s="159"/>
      <c r="AF340" s="159"/>
      <c r="AG340" s="159"/>
    </row>
    <row r="341" spans="1:33" ht="13.5">
      <c r="A341" s="177"/>
      <c r="B341" s="178"/>
      <c r="C341" s="179"/>
      <c r="D341" s="159"/>
      <c r="E341" s="159"/>
      <c r="F341" s="159"/>
      <c r="G341" s="179"/>
      <c r="H341" s="159"/>
      <c r="I341" s="159"/>
      <c r="J341" s="182"/>
      <c r="K341" s="182"/>
      <c r="L341" s="159"/>
      <c r="M341" s="159"/>
      <c r="N341" s="159"/>
      <c r="O341" s="159"/>
      <c r="P341" s="159"/>
      <c r="Q341" s="179"/>
      <c r="R341" s="159"/>
      <c r="S341" s="159"/>
      <c r="T341" s="159"/>
      <c r="U341" s="159"/>
      <c r="V341" s="159"/>
      <c r="W341" s="159"/>
      <c r="X341" s="159"/>
      <c r="Y341" s="159"/>
      <c r="Z341" s="159"/>
      <c r="AA341" s="159"/>
      <c r="AB341" s="159"/>
      <c r="AC341" s="159"/>
      <c r="AD341" s="159"/>
      <c r="AE341" s="159"/>
      <c r="AF341" s="159"/>
      <c r="AG341" s="159"/>
    </row>
    <row r="342" spans="1:33" ht="13.5">
      <c r="A342" s="177"/>
      <c r="B342" s="178"/>
      <c r="C342" s="179"/>
      <c r="D342" s="159"/>
      <c r="E342" s="159"/>
      <c r="F342" s="159"/>
      <c r="G342" s="179"/>
      <c r="H342" s="159"/>
      <c r="I342" s="159"/>
      <c r="J342" s="182"/>
      <c r="K342" s="182"/>
      <c r="L342" s="159"/>
      <c r="M342" s="159"/>
      <c r="N342" s="159"/>
      <c r="O342" s="159"/>
      <c r="P342" s="159"/>
      <c r="Q342" s="179"/>
      <c r="R342" s="159"/>
      <c r="S342" s="159"/>
      <c r="T342" s="159"/>
      <c r="U342" s="159"/>
      <c r="V342" s="159"/>
      <c r="W342" s="159"/>
      <c r="X342" s="159"/>
      <c r="Y342" s="159"/>
      <c r="Z342" s="159"/>
      <c r="AA342" s="159"/>
      <c r="AB342" s="159"/>
      <c r="AC342" s="159"/>
      <c r="AD342" s="159"/>
      <c r="AE342" s="159"/>
      <c r="AF342" s="159"/>
      <c r="AG342" s="159"/>
    </row>
    <row r="343" spans="1:33" ht="13.5">
      <c r="A343" s="177"/>
      <c r="B343" s="178"/>
      <c r="C343" s="179"/>
      <c r="D343" s="159"/>
      <c r="E343" s="159"/>
      <c r="F343" s="159"/>
      <c r="G343" s="179"/>
      <c r="H343" s="159"/>
      <c r="I343" s="159"/>
      <c r="J343" s="182"/>
      <c r="K343" s="182"/>
      <c r="L343" s="159"/>
      <c r="M343" s="159"/>
      <c r="N343" s="159"/>
      <c r="O343" s="159"/>
      <c r="P343" s="159"/>
      <c r="Q343" s="179"/>
      <c r="R343" s="159"/>
      <c r="S343" s="159"/>
      <c r="T343" s="159"/>
      <c r="U343" s="159"/>
      <c r="V343" s="159"/>
      <c r="W343" s="159"/>
      <c r="X343" s="159"/>
      <c r="Y343" s="159"/>
      <c r="Z343" s="159"/>
      <c r="AA343" s="159"/>
      <c r="AB343" s="159"/>
      <c r="AC343" s="159"/>
      <c r="AD343" s="159"/>
      <c r="AE343" s="159"/>
      <c r="AF343" s="159"/>
      <c r="AG343" s="159"/>
    </row>
    <row r="344" spans="1:33" ht="13.5">
      <c r="A344" s="177"/>
      <c r="B344" s="178"/>
      <c r="C344" s="179"/>
      <c r="D344" s="159"/>
      <c r="E344" s="159"/>
      <c r="F344" s="159"/>
      <c r="G344" s="179"/>
      <c r="H344" s="159"/>
      <c r="I344" s="159"/>
      <c r="J344" s="182"/>
      <c r="K344" s="182"/>
      <c r="L344" s="159"/>
      <c r="M344" s="159"/>
      <c r="N344" s="159"/>
      <c r="O344" s="159"/>
      <c r="P344" s="159"/>
      <c r="Q344" s="179"/>
      <c r="R344" s="159"/>
      <c r="S344" s="159"/>
      <c r="T344" s="159"/>
      <c r="U344" s="159"/>
      <c r="V344" s="159"/>
      <c r="W344" s="159"/>
      <c r="X344" s="159"/>
      <c r="Y344" s="159"/>
      <c r="Z344" s="159"/>
      <c r="AA344" s="159"/>
      <c r="AB344" s="159"/>
      <c r="AC344" s="159"/>
      <c r="AD344" s="159"/>
      <c r="AE344" s="159"/>
      <c r="AF344" s="159"/>
      <c r="AG344" s="159"/>
    </row>
    <row r="345" spans="1:33" ht="13.5">
      <c r="A345" s="177"/>
      <c r="B345" s="178"/>
      <c r="C345" s="179"/>
      <c r="D345" s="159"/>
      <c r="E345" s="159"/>
      <c r="F345" s="159"/>
      <c r="G345" s="179"/>
      <c r="H345" s="159"/>
      <c r="I345" s="159"/>
      <c r="J345" s="182"/>
      <c r="K345" s="182"/>
      <c r="L345" s="159"/>
      <c r="M345" s="159"/>
      <c r="N345" s="159"/>
      <c r="O345" s="159"/>
      <c r="P345" s="159"/>
      <c r="Q345" s="179"/>
      <c r="R345" s="159"/>
      <c r="S345" s="159"/>
      <c r="T345" s="159"/>
      <c r="U345" s="159"/>
      <c r="V345" s="159"/>
      <c r="W345" s="159"/>
      <c r="X345" s="159"/>
      <c r="Y345" s="159"/>
      <c r="Z345" s="159"/>
      <c r="AA345" s="159"/>
      <c r="AB345" s="159"/>
      <c r="AC345" s="159"/>
      <c r="AD345" s="159"/>
      <c r="AE345" s="159"/>
      <c r="AF345" s="159"/>
      <c r="AG345" s="159"/>
    </row>
    <row r="346" spans="1:33" ht="13.5">
      <c r="A346" s="177"/>
      <c r="B346" s="178"/>
      <c r="C346" s="179"/>
      <c r="D346" s="159"/>
      <c r="E346" s="159"/>
      <c r="F346" s="159"/>
      <c r="G346" s="179"/>
      <c r="H346" s="159"/>
      <c r="I346" s="159"/>
      <c r="J346" s="182"/>
      <c r="K346" s="182"/>
      <c r="L346" s="159"/>
      <c r="M346" s="159"/>
      <c r="N346" s="159"/>
      <c r="O346" s="159"/>
      <c r="P346" s="159"/>
      <c r="Q346" s="179"/>
      <c r="R346" s="159"/>
      <c r="S346" s="159"/>
      <c r="T346" s="159"/>
      <c r="U346" s="159"/>
      <c r="V346" s="159"/>
      <c r="W346" s="159"/>
      <c r="X346" s="159"/>
      <c r="Y346" s="159"/>
      <c r="Z346" s="159"/>
      <c r="AA346" s="159"/>
      <c r="AB346" s="159"/>
      <c r="AC346" s="159"/>
      <c r="AD346" s="159"/>
      <c r="AE346" s="159"/>
      <c r="AF346" s="159"/>
      <c r="AG346" s="159"/>
    </row>
    <row r="347" spans="1:33" ht="13.5">
      <c r="A347" s="177"/>
      <c r="B347" s="178"/>
      <c r="C347" s="179"/>
      <c r="D347" s="159"/>
      <c r="E347" s="159"/>
      <c r="F347" s="159"/>
      <c r="G347" s="179"/>
      <c r="H347" s="159"/>
      <c r="I347" s="159"/>
      <c r="J347" s="182"/>
      <c r="K347" s="182"/>
      <c r="L347" s="159"/>
      <c r="M347" s="159"/>
      <c r="N347" s="159"/>
      <c r="O347" s="159"/>
      <c r="P347" s="159"/>
      <c r="Q347" s="179"/>
      <c r="R347" s="159"/>
      <c r="S347" s="159"/>
      <c r="T347" s="159"/>
      <c r="U347" s="159"/>
      <c r="V347" s="159"/>
      <c r="W347" s="159"/>
      <c r="X347" s="159"/>
      <c r="Y347" s="159"/>
      <c r="Z347" s="159"/>
      <c r="AA347" s="159"/>
      <c r="AB347" s="159"/>
      <c r="AC347" s="159"/>
      <c r="AD347" s="159"/>
      <c r="AE347" s="159"/>
      <c r="AF347" s="159"/>
      <c r="AG347" s="159"/>
    </row>
    <row r="348" spans="1:33" ht="13.5">
      <c r="A348" s="177"/>
      <c r="B348" s="178"/>
      <c r="C348" s="179"/>
      <c r="D348" s="159"/>
      <c r="E348" s="159"/>
      <c r="F348" s="159"/>
      <c r="G348" s="179"/>
      <c r="H348" s="159"/>
      <c r="I348" s="159"/>
      <c r="J348" s="182"/>
      <c r="K348" s="182"/>
      <c r="L348" s="159"/>
      <c r="M348" s="159"/>
      <c r="N348" s="159"/>
      <c r="O348" s="159"/>
      <c r="P348" s="159"/>
      <c r="Q348" s="179"/>
      <c r="R348" s="159"/>
      <c r="S348" s="159"/>
      <c r="T348" s="159"/>
      <c r="U348" s="159"/>
      <c r="V348" s="159"/>
      <c r="W348" s="159"/>
      <c r="X348" s="159"/>
      <c r="Y348" s="159"/>
      <c r="Z348" s="159"/>
      <c r="AA348" s="159"/>
      <c r="AB348" s="159"/>
      <c r="AC348" s="159"/>
      <c r="AD348" s="159"/>
      <c r="AE348" s="159"/>
      <c r="AF348" s="159"/>
      <c r="AG348" s="159"/>
    </row>
    <row r="349" spans="1:33" ht="13.5">
      <c r="A349" s="177"/>
      <c r="B349" s="178"/>
      <c r="C349" s="179"/>
      <c r="D349" s="159"/>
      <c r="E349" s="159"/>
      <c r="F349" s="159"/>
      <c r="G349" s="179"/>
      <c r="H349" s="159"/>
      <c r="I349" s="159"/>
      <c r="J349" s="182"/>
      <c r="K349" s="182"/>
      <c r="L349" s="159"/>
      <c r="M349" s="159"/>
      <c r="N349" s="159"/>
      <c r="O349" s="159"/>
      <c r="P349" s="159"/>
      <c r="Q349" s="179"/>
      <c r="R349" s="159"/>
      <c r="S349" s="159"/>
      <c r="T349" s="159"/>
      <c r="U349" s="159"/>
      <c r="V349" s="159"/>
      <c r="W349" s="159"/>
      <c r="X349" s="159"/>
      <c r="Y349" s="159"/>
      <c r="Z349" s="159"/>
      <c r="AA349" s="159"/>
      <c r="AB349" s="159"/>
      <c r="AC349" s="159"/>
      <c r="AD349" s="159"/>
      <c r="AE349" s="159"/>
      <c r="AF349" s="159"/>
      <c r="AG349" s="159"/>
    </row>
    <row r="350" spans="1:33" ht="13.5">
      <c r="A350" s="177"/>
      <c r="B350" s="178"/>
      <c r="C350" s="179"/>
      <c r="D350" s="159"/>
      <c r="E350" s="159"/>
      <c r="F350" s="159"/>
      <c r="G350" s="179"/>
      <c r="H350" s="159"/>
      <c r="I350" s="159"/>
      <c r="J350" s="182"/>
      <c r="K350" s="182"/>
      <c r="L350" s="159"/>
      <c r="M350" s="159"/>
      <c r="N350" s="159"/>
      <c r="O350" s="159"/>
      <c r="P350" s="159"/>
      <c r="Q350" s="179"/>
      <c r="R350" s="159"/>
      <c r="S350" s="159"/>
      <c r="T350" s="159"/>
      <c r="U350" s="159"/>
      <c r="V350" s="159"/>
      <c r="W350" s="159"/>
      <c r="X350" s="159"/>
      <c r="Y350" s="159"/>
      <c r="Z350" s="159"/>
      <c r="AA350" s="159"/>
      <c r="AB350" s="159"/>
      <c r="AC350" s="159"/>
      <c r="AD350" s="159"/>
      <c r="AE350" s="159"/>
      <c r="AF350" s="159"/>
      <c r="AG350" s="159"/>
    </row>
    <row r="351" spans="1:33" ht="13.5">
      <c r="A351" s="177"/>
      <c r="B351" s="178"/>
      <c r="C351" s="179"/>
      <c r="D351" s="159"/>
      <c r="E351" s="159"/>
      <c r="F351" s="159"/>
      <c r="G351" s="179"/>
      <c r="H351" s="159"/>
      <c r="I351" s="159"/>
      <c r="J351" s="182"/>
      <c r="K351" s="182"/>
      <c r="L351" s="159"/>
      <c r="M351" s="159"/>
      <c r="N351" s="159"/>
      <c r="O351" s="159"/>
      <c r="P351" s="159"/>
      <c r="Q351" s="179"/>
      <c r="R351" s="159"/>
      <c r="S351" s="159"/>
      <c r="T351" s="159"/>
      <c r="U351" s="159"/>
      <c r="V351" s="159"/>
      <c r="W351" s="159"/>
      <c r="X351" s="159"/>
      <c r="Y351" s="159"/>
      <c r="Z351" s="159"/>
      <c r="AA351" s="159"/>
      <c r="AB351" s="159"/>
      <c r="AC351" s="159"/>
      <c r="AD351" s="159"/>
      <c r="AE351" s="159"/>
      <c r="AF351" s="159"/>
      <c r="AG351" s="159"/>
    </row>
    <row r="352" spans="1:33" ht="13.5">
      <c r="A352" s="177"/>
      <c r="B352" s="178"/>
      <c r="C352" s="179"/>
      <c r="D352" s="159"/>
      <c r="E352" s="159"/>
      <c r="F352" s="159"/>
      <c r="G352" s="179"/>
      <c r="H352" s="159"/>
      <c r="I352" s="159"/>
      <c r="J352" s="182"/>
      <c r="K352" s="182"/>
      <c r="L352" s="159"/>
      <c r="M352" s="159"/>
      <c r="N352" s="159"/>
      <c r="O352" s="159"/>
      <c r="P352" s="159"/>
      <c r="Q352" s="179"/>
      <c r="R352" s="159"/>
      <c r="S352" s="159"/>
      <c r="T352" s="159"/>
      <c r="U352" s="159"/>
      <c r="V352" s="159"/>
      <c r="W352" s="159"/>
      <c r="X352" s="159"/>
      <c r="Y352" s="159"/>
      <c r="Z352" s="159"/>
      <c r="AA352" s="159"/>
      <c r="AB352" s="159"/>
      <c r="AC352" s="159"/>
      <c r="AD352" s="159"/>
      <c r="AE352" s="159"/>
      <c r="AF352" s="159"/>
      <c r="AG352" s="159"/>
    </row>
    <row r="353" spans="1:33" ht="13.5">
      <c r="A353" s="177"/>
      <c r="B353" s="178"/>
      <c r="C353" s="179"/>
      <c r="D353" s="159"/>
      <c r="E353" s="159"/>
      <c r="F353" s="159"/>
      <c r="G353" s="179"/>
      <c r="H353" s="159"/>
      <c r="I353" s="159"/>
      <c r="J353" s="182"/>
      <c r="K353" s="182"/>
      <c r="L353" s="159"/>
      <c r="M353" s="159"/>
      <c r="N353" s="159"/>
      <c r="O353" s="159"/>
      <c r="P353" s="159"/>
      <c r="Q353" s="179"/>
      <c r="R353" s="159"/>
      <c r="S353" s="159"/>
      <c r="T353" s="159"/>
      <c r="U353" s="159"/>
      <c r="V353" s="159"/>
      <c r="W353" s="159"/>
      <c r="X353" s="159"/>
      <c r="Y353" s="159"/>
      <c r="Z353" s="159"/>
      <c r="AA353" s="159"/>
      <c r="AB353" s="159"/>
      <c r="AC353" s="159"/>
      <c r="AD353" s="159"/>
      <c r="AE353" s="159"/>
      <c r="AF353" s="159"/>
      <c r="AG353" s="159"/>
    </row>
    <row r="354" spans="1:33" ht="13.5">
      <c r="A354" s="177"/>
      <c r="B354" s="178"/>
      <c r="C354" s="179"/>
      <c r="D354" s="159"/>
      <c r="E354" s="159"/>
      <c r="F354" s="159"/>
      <c r="G354" s="179"/>
      <c r="H354" s="159"/>
      <c r="I354" s="159"/>
      <c r="J354" s="182"/>
      <c r="K354" s="182"/>
      <c r="L354" s="159"/>
      <c r="M354" s="159"/>
      <c r="N354" s="159"/>
      <c r="O354" s="159"/>
      <c r="P354" s="159"/>
      <c r="Q354" s="179"/>
      <c r="R354" s="159"/>
      <c r="S354" s="159"/>
      <c r="T354" s="159"/>
      <c r="U354" s="159"/>
      <c r="V354" s="159"/>
      <c r="W354" s="159"/>
      <c r="X354" s="159"/>
      <c r="Y354" s="159"/>
      <c r="Z354" s="159"/>
      <c r="AA354" s="159"/>
      <c r="AB354" s="159"/>
      <c r="AC354" s="159"/>
      <c r="AD354" s="159"/>
      <c r="AE354" s="159"/>
      <c r="AF354" s="159"/>
      <c r="AG354" s="159"/>
    </row>
    <row r="355" spans="1:33" ht="13.5">
      <c r="A355" s="177"/>
      <c r="B355" s="178"/>
      <c r="C355" s="179"/>
      <c r="D355" s="159"/>
      <c r="E355" s="159"/>
      <c r="F355" s="159"/>
      <c r="G355" s="179"/>
      <c r="H355" s="159"/>
      <c r="I355" s="159"/>
      <c r="J355" s="182"/>
      <c r="K355" s="182"/>
      <c r="L355" s="159"/>
      <c r="M355" s="159"/>
      <c r="N355" s="159"/>
      <c r="O355" s="159"/>
      <c r="P355" s="159"/>
      <c r="Q355" s="179"/>
      <c r="R355" s="159"/>
      <c r="S355" s="159"/>
      <c r="T355" s="159"/>
      <c r="U355" s="159"/>
      <c r="V355" s="159"/>
      <c r="W355" s="159"/>
      <c r="X355" s="159"/>
      <c r="Y355" s="159"/>
      <c r="Z355" s="159"/>
      <c r="AA355" s="159"/>
      <c r="AB355" s="159"/>
      <c r="AC355" s="159"/>
      <c r="AD355" s="159"/>
      <c r="AE355" s="159"/>
      <c r="AF355" s="159"/>
      <c r="AG355" s="159"/>
    </row>
    <row r="356" spans="1:33" ht="13.5">
      <c r="A356" s="177"/>
      <c r="B356" s="178"/>
      <c r="C356" s="179"/>
      <c r="D356" s="159"/>
      <c r="E356" s="159"/>
      <c r="F356" s="159"/>
      <c r="G356" s="179"/>
      <c r="H356" s="159"/>
      <c r="I356" s="159"/>
      <c r="J356" s="182"/>
      <c r="K356" s="182"/>
      <c r="L356" s="159"/>
      <c r="M356" s="159"/>
      <c r="N356" s="159"/>
      <c r="O356" s="159"/>
      <c r="P356" s="159"/>
      <c r="Q356" s="179"/>
      <c r="R356" s="159"/>
      <c r="S356" s="159"/>
      <c r="T356" s="159"/>
      <c r="U356" s="159"/>
      <c r="V356" s="159"/>
      <c r="W356" s="159"/>
      <c r="X356" s="159"/>
      <c r="Y356" s="159"/>
      <c r="Z356" s="159"/>
      <c r="AA356" s="159"/>
      <c r="AB356" s="159"/>
      <c r="AC356" s="159"/>
      <c r="AD356" s="159"/>
      <c r="AE356" s="159"/>
      <c r="AF356" s="159"/>
      <c r="AG356" s="159"/>
    </row>
    <row r="357" spans="1:33" ht="13.5">
      <c r="A357" s="177"/>
      <c r="B357" s="178"/>
      <c r="C357" s="179"/>
      <c r="D357" s="159"/>
      <c r="E357" s="159"/>
      <c r="F357" s="159"/>
      <c r="G357" s="179"/>
      <c r="H357" s="159"/>
      <c r="I357" s="159"/>
      <c r="J357" s="182"/>
      <c r="K357" s="182"/>
      <c r="L357" s="159"/>
      <c r="M357" s="159"/>
      <c r="N357" s="159"/>
      <c r="O357" s="159"/>
      <c r="P357" s="159"/>
      <c r="Q357" s="179"/>
      <c r="R357" s="159"/>
      <c r="S357" s="159"/>
      <c r="T357" s="159"/>
      <c r="U357" s="159"/>
      <c r="V357" s="159"/>
      <c r="W357" s="159"/>
      <c r="X357" s="159"/>
      <c r="Y357" s="159"/>
      <c r="Z357" s="159"/>
      <c r="AA357" s="159"/>
      <c r="AB357" s="159"/>
      <c r="AC357" s="159"/>
      <c r="AD357" s="159"/>
      <c r="AE357" s="159"/>
      <c r="AF357" s="159"/>
      <c r="AG357" s="159"/>
    </row>
    <row r="358" spans="1:33" ht="13.5">
      <c r="A358" s="177"/>
      <c r="B358" s="178"/>
      <c r="C358" s="179"/>
      <c r="D358" s="159"/>
      <c r="E358" s="159"/>
      <c r="F358" s="159"/>
      <c r="G358" s="179"/>
      <c r="H358" s="159"/>
      <c r="I358" s="159"/>
      <c r="J358" s="182"/>
      <c r="K358" s="182"/>
      <c r="L358" s="159"/>
      <c r="M358" s="159"/>
      <c r="N358" s="159"/>
      <c r="O358" s="159"/>
      <c r="P358" s="159"/>
      <c r="Q358" s="179"/>
      <c r="R358" s="159"/>
      <c r="S358" s="159"/>
      <c r="T358" s="159"/>
      <c r="U358" s="159"/>
      <c r="V358" s="159"/>
      <c r="W358" s="159"/>
      <c r="X358" s="159"/>
      <c r="Y358" s="159"/>
      <c r="Z358" s="159"/>
      <c r="AA358" s="159"/>
      <c r="AB358" s="159"/>
      <c r="AC358" s="159"/>
      <c r="AD358" s="159"/>
      <c r="AE358" s="159"/>
      <c r="AF358" s="159"/>
      <c r="AG358" s="159"/>
    </row>
    <row r="359" spans="1:33" ht="13.5">
      <c r="A359" s="177"/>
      <c r="B359" s="178"/>
      <c r="C359" s="179"/>
      <c r="D359" s="159"/>
      <c r="E359" s="159"/>
      <c r="F359" s="159"/>
      <c r="G359" s="179"/>
      <c r="H359" s="159"/>
      <c r="I359" s="159"/>
      <c r="J359" s="182"/>
      <c r="K359" s="182"/>
      <c r="L359" s="159"/>
      <c r="M359" s="159"/>
      <c r="N359" s="159"/>
      <c r="O359" s="159"/>
      <c r="P359" s="159"/>
      <c r="Q359" s="179"/>
      <c r="R359" s="159"/>
      <c r="S359" s="159"/>
      <c r="T359" s="159"/>
      <c r="U359" s="159"/>
      <c r="V359" s="159"/>
      <c r="W359" s="159"/>
      <c r="X359" s="159"/>
      <c r="Y359" s="159"/>
      <c r="Z359" s="159"/>
      <c r="AA359" s="159"/>
      <c r="AB359" s="159"/>
      <c r="AC359" s="159"/>
      <c r="AD359" s="159"/>
      <c r="AE359" s="159"/>
      <c r="AF359" s="159"/>
      <c r="AG359" s="159"/>
    </row>
    <row r="360" spans="1:33" ht="13.5">
      <c r="A360" s="177"/>
      <c r="B360" s="178"/>
      <c r="C360" s="179"/>
      <c r="D360" s="159"/>
      <c r="E360" s="159"/>
      <c r="F360" s="159"/>
      <c r="G360" s="179"/>
      <c r="H360" s="159"/>
      <c r="I360" s="159"/>
      <c r="J360" s="182"/>
      <c r="K360" s="182"/>
      <c r="L360" s="159"/>
      <c r="M360" s="159"/>
      <c r="N360" s="159"/>
      <c r="O360" s="159"/>
      <c r="P360" s="159"/>
      <c r="Q360" s="179"/>
      <c r="R360" s="159"/>
      <c r="S360" s="159"/>
      <c r="T360" s="159"/>
      <c r="U360" s="159"/>
      <c r="V360" s="159"/>
      <c r="W360" s="159"/>
      <c r="X360" s="159"/>
      <c r="Y360" s="159"/>
      <c r="Z360" s="159"/>
      <c r="AA360" s="159"/>
      <c r="AB360" s="159"/>
      <c r="AC360" s="159"/>
      <c r="AD360" s="159"/>
      <c r="AE360" s="159"/>
      <c r="AF360" s="159"/>
      <c r="AG360" s="159"/>
    </row>
    <row r="361" spans="1:33" ht="13.5">
      <c r="A361" s="177"/>
      <c r="B361" s="178"/>
      <c r="C361" s="179"/>
      <c r="D361" s="159"/>
      <c r="E361" s="159"/>
      <c r="F361" s="159"/>
      <c r="G361" s="179"/>
      <c r="H361" s="159"/>
      <c r="I361" s="159"/>
      <c r="J361" s="182"/>
      <c r="K361" s="182"/>
      <c r="L361" s="159"/>
      <c r="M361" s="159"/>
      <c r="N361" s="159"/>
      <c r="O361" s="159"/>
      <c r="P361" s="159"/>
      <c r="Q361" s="179"/>
      <c r="R361" s="159"/>
      <c r="S361" s="159"/>
      <c r="T361" s="159"/>
      <c r="U361" s="159"/>
      <c r="V361" s="159"/>
      <c r="W361" s="159"/>
      <c r="X361" s="159"/>
      <c r="Y361" s="159"/>
      <c r="Z361" s="159"/>
      <c r="AA361" s="159"/>
      <c r="AB361" s="159"/>
      <c r="AC361" s="159"/>
      <c r="AD361" s="159"/>
      <c r="AE361" s="159"/>
      <c r="AF361" s="159"/>
      <c r="AG361" s="159"/>
    </row>
    <row r="362" spans="1:33" ht="13.5">
      <c r="A362" s="177"/>
      <c r="B362" s="178"/>
      <c r="C362" s="179"/>
      <c r="D362" s="159"/>
      <c r="E362" s="159"/>
      <c r="F362" s="159"/>
      <c r="G362" s="179"/>
      <c r="H362" s="159"/>
      <c r="I362" s="159"/>
      <c r="J362" s="182"/>
      <c r="K362" s="182"/>
      <c r="L362" s="159"/>
      <c r="M362" s="159"/>
      <c r="N362" s="159"/>
      <c r="O362" s="159"/>
      <c r="P362" s="159"/>
      <c r="Q362" s="179"/>
      <c r="R362" s="159"/>
      <c r="S362" s="159"/>
      <c r="T362" s="159"/>
      <c r="U362" s="159"/>
      <c r="V362" s="159"/>
      <c r="W362" s="159"/>
      <c r="X362" s="159"/>
      <c r="Y362" s="159"/>
      <c r="Z362" s="159"/>
      <c r="AA362" s="159"/>
      <c r="AB362" s="159"/>
      <c r="AC362" s="159"/>
      <c r="AD362" s="159"/>
      <c r="AE362" s="159"/>
      <c r="AF362" s="159"/>
      <c r="AG362" s="159"/>
    </row>
    <row r="363" spans="1:33" ht="13.5">
      <c r="A363" s="177"/>
      <c r="B363" s="178"/>
      <c r="C363" s="179"/>
      <c r="D363" s="159"/>
      <c r="E363" s="159"/>
      <c r="F363" s="159"/>
      <c r="G363" s="179"/>
      <c r="H363" s="159"/>
      <c r="I363" s="159"/>
      <c r="J363" s="182"/>
      <c r="K363" s="182"/>
      <c r="L363" s="159"/>
      <c r="M363" s="159"/>
      <c r="N363" s="159"/>
      <c r="O363" s="159"/>
      <c r="P363" s="159"/>
      <c r="Q363" s="179"/>
      <c r="R363" s="159"/>
      <c r="S363" s="159"/>
      <c r="T363" s="159"/>
      <c r="U363" s="159"/>
      <c r="V363" s="159"/>
      <c r="W363" s="159"/>
      <c r="X363" s="159"/>
      <c r="Y363" s="159"/>
      <c r="Z363" s="159"/>
      <c r="AA363" s="159"/>
      <c r="AB363" s="159"/>
      <c r="AC363" s="159"/>
      <c r="AD363" s="159"/>
      <c r="AE363" s="159"/>
      <c r="AF363" s="159"/>
      <c r="AG363" s="159"/>
    </row>
    <row r="364" spans="1:33" ht="13.5">
      <c r="A364" s="177"/>
      <c r="B364" s="178"/>
      <c r="C364" s="179"/>
      <c r="D364" s="159"/>
      <c r="E364" s="159"/>
      <c r="F364" s="159"/>
      <c r="G364" s="179"/>
      <c r="H364" s="159"/>
      <c r="I364" s="159"/>
      <c r="J364" s="182"/>
      <c r="K364" s="182"/>
      <c r="L364" s="159"/>
      <c r="M364" s="159"/>
      <c r="N364" s="159"/>
      <c r="O364" s="159"/>
      <c r="P364" s="159"/>
      <c r="Q364" s="179"/>
      <c r="R364" s="159"/>
      <c r="S364" s="159"/>
      <c r="T364" s="159"/>
      <c r="U364" s="159"/>
      <c r="V364" s="159"/>
      <c r="W364" s="159"/>
      <c r="X364" s="159"/>
      <c r="Y364" s="159"/>
      <c r="Z364" s="159"/>
      <c r="AA364" s="159"/>
      <c r="AB364" s="159"/>
      <c r="AC364" s="159"/>
      <c r="AD364" s="159"/>
      <c r="AE364" s="159"/>
      <c r="AF364" s="159"/>
      <c r="AG364" s="159"/>
    </row>
    <row r="365" spans="1:33" ht="13.5">
      <c r="A365" s="177"/>
      <c r="B365" s="178"/>
      <c r="C365" s="179"/>
      <c r="D365" s="159"/>
      <c r="E365" s="159"/>
      <c r="F365" s="159"/>
      <c r="G365" s="179"/>
      <c r="H365" s="159"/>
      <c r="I365" s="159"/>
      <c r="J365" s="182"/>
      <c r="K365" s="182"/>
      <c r="L365" s="159"/>
      <c r="M365" s="159"/>
      <c r="N365" s="159"/>
      <c r="O365" s="159"/>
      <c r="P365" s="159"/>
      <c r="Q365" s="179"/>
      <c r="R365" s="159"/>
      <c r="S365" s="159"/>
      <c r="T365" s="159"/>
      <c r="U365" s="159"/>
      <c r="V365" s="159"/>
      <c r="W365" s="159"/>
      <c r="X365" s="159"/>
      <c r="Y365" s="159"/>
      <c r="Z365" s="159"/>
      <c r="AA365" s="159"/>
      <c r="AB365" s="159"/>
      <c r="AC365" s="159"/>
      <c r="AD365" s="159"/>
      <c r="AE365" s="159"/>
      <c r="AF365" s="159"/>
      <c r="AG365" s="159"/>
    </row>
    <row r="366" spans="1:33" ht="13.5">
      <c r="A366" s="177"/>
      <c r="B366" s="178"/>
      <c r="C366" s="179"/>
      <c r="D366" s="159"/>
      <c r="E366" s="159"/>
      <c r="F366" s="159"/>
      <c r="G366" s="179"/>
      <c r="H366" s="159"/>
      <c r="I366" s="159"/>
      <c r="J366" s="182"/>
      <c r="K366" s="182"/>
      <c r="L366" s="159"/>
      <c r="M366" s="159"/>
      <c r="N366" s="159"/>
      <c r="O366" s="159"/>
      <c r="P366" s="159"/>
      <c r="Q366" s="179"/>
      <c r="R366" s="159"/>
      <c r="S366" s="159"/>
      <c r="T366" s="159"/>
      <c r="U366" s="159"/>
      <c r="V366" s="159"/>
      <c r="W366" s="159"/>
      <c r="X366" s="159"/>
      <c r="Y366" s="159"/>
      <c r="Z366" s="159"/>
      <c r="AA366" s="159"/>
      <c r="AB366" s="159"/>
      <c r="AC366" s="159"/>
      <c r="AD366" s="159"/>
      <c r="AE366" s="159"/>
      <c r="AF366" s="159"/>
      <c r="AG366" s="159"/>
    </row>
    <row r="367" spans="1:33" ht="13.5">
      <c r="A367" s="177"/>
      <c r="B367" s="178"/>
      <c r="C367" s="179"/>
      <c r="D367" s="159"/>
      <c r="E367" s="159"/>
      <c r="F367" s="159"/>
      <c r="G367" s="179"/>
      <c r="H367" s="159"/>
      <c r="I367" s="159"/>
      <c r="J367" s="182"/>
      <c r="K367" s="182"/>
      <c r="L367" s="159"/>
      <c r="M367" s="159"/>
      <c r="N367" s="159"/>
      <c r="O367" s="159"/>
      <c r="P367" s="159"/>
      <c r="Q367" s="179"/>
      <c r="R367" s="159"/>
      <c r="S367" s="159"/>
      <c r="T367" s="159"/>
      <c r="U367" s="159"/>
      <c r="V367" s="159"/>
      <c r="W367" s="159"/>
      <c r="X367" s="159"/>
      <c r="Y367" s="159"/>
      <c r="Z367" s="159"/>
      <c r="AA367" s="159"/>
      <c r="AB367" s="159"/>
      <c r="AC367" s="159"/>
      <c r="AD367" s="159"/>
      <c r="AE367" s="159"/>
      <c r="AF367" s="159"/>
      <c r="AG367" s="159"/>
    </row>
    <row r="368" spans="1:33" ht="13.5">
      <c r="A368" s="177"/>
      <c r="B368" s="178"/>
      <c r="C368" s="179"/>
      <c r="D368" s="159"/>
      <c r="E368" s="159"/>
      <c r="F368" s="159"/>
      <c r="G368" s="179"/>
      <c r="H368" s="159"/>
      <c r="I368" s="159"/>
      <c r="J368" s="182"/>
      <c r="K368" s="182"/>
      <c r="L368" s="159"/>
      <c r="M368" s="159"/>
      <c r="N368" s="159"/>
      <c r="O368" s="159"/>
      <c r="P368" s="159"/>
      <c r="Q368" s="179"/>
      <c r="R368" s="159"/>
      <c r="S368" s="159"/>
      <c r="T368" s="159"/>
      <c r="U368" s="159"/>
      <c r="V368" s="159"/>
      <c r="W368" s="159"/>
      <c r="X368" s="159"/>
      <c r="Y368" s="159"/>
      <c r="Z368" s="159"/>
      <c r="AA368" s="159"/>
      <c r="AB368" s="159"/>
      <c r="AC368" s="159"/>
      <c r="AD368" s="159"/>
      <c r="AE368" s="159"/>
      <c r="AF368" s="159"/>
      <c r="AG368" s="159"/>
    </row>
    <row r="369" spans="1:33" ht="13.5">
      <c r="A369" s="177"/>
      <c r="B369" s="178"/>
      <c r="C369" s="179"/>
      <c r="D369" s="159"/>
      <c r="E369" s="159"/>
      <c r="F369" s="159"/>
      <c r="G369" s="179"/>
      <c r="H369" s="159"/>
      <c r="I369" s="159"/>
      <c r="J369" s="182"/>
      <c r="K369" s="182"/>
      <c r="L369" s="159"/>
      <c r="M369" s="159"/>
      <c r="N369" s="159"/>
      <c r="O369" s="159"/>
      <c r="P369" s="159"/>
      <c r="Q369" s="179"/>
      <c r="R369" s="159"/>
      <c r="S369" s="159"/>
      <c r="T369" s="159"/>
      <c r="U369" s="159"/>
      <c r="V369" s="159"/>
      <c r="W369" s="159"/>
      <c r="X369" s="159"/>
      <c r="Y369" s="159"/>
      <c r="Z369" s="159"/>
      <c r="AA369" s="159"/>
      <c r="AB369" s="159"/>
      <c r="AC369" s="159"/>
      <c r="AD369" s="159"/>
      <c r="AE369" s="159"/>
      <c r="AF369" s="159"/>
      <c r="AG369" s="159"/>
    </row>
    <row r="370" spans="1:33" ht="13.5">
      <c r="A370" s="177"/>
      <c r="B370" s="178"/>
      <c r="C370" s="179"/>
      <c r="D370" s="159"/>
      <c r="E370" s="159"/>
      <c r="F370" s="159"/>
      <c r="G370" s="179"/>
      <c r="H370" s="159"/>
      <c r="I370" s="159"/>
      <c r="J370" s="182"/>
      <c r="K370" s="182"/>
      <c r="L370" s="159"/>
      <c r="M370" s="159"/>
      <c r="N370" s="159"/>
      <c r="O370" s="159"/>
      <c r="P370" s="159"/>
      <c r="Q370" s="179"/>
      <c r="R370" s="159"/>
      <c r="S370" s="159"/>
      <c r="T370" s="159"/>
      <c r="U370" s="159"/>
      <c r="V370" s="159"/>
      <c r="W370" s="159"/>
      <c r="X370" s="159"/>
      <c r="Y370" s="159"/>
      <c r="Z370" s="159"/>
      <c r="AA370" s="159"/>
      <c r="AB370" s="159"/>
      <c r="AC370" s="159"/>
      <c r="AD370" s="159"/>
      <c r="AE370" s="159"/>
      <c r="AF370" s="159"/>
      <c r="AG370" s="159"/>
    </row>
    <row r="371" spans="1:33" ht="13.5">
      <c r="A371" s="177"/>
      <c r="B371" s="178"/>
      <c r="C371" s="179"/>
      <c r="D371" s="159"/>
      <c r="E371" s="159"/>
      <c r="F371" s="159"/>
      <c r="G371" s="179"/>
      <c r="H371" s="159"/>
      <c r="I371" s="159"/>
      <c r="J371" s="182"/>
      <c r="K371" s="182"/>
      <c r="L371" s="159"/>
      <c r="M371" s="159"/>
      <c r="N371" s="159"/>
      <c r="O371" s="159"/>
      <c r="P371" s="159"/>
      <c r="Q371" s="179"/>
      <c r="R371" s="159"/>
      <c r="S371" s="159"/>
      <c r="T371" s="159"/>
      <c r="U371" s="159"/>
      <c r="V371" s="159"/>
      <c r="W371" s="159"/>
      <c r="X371" s="159"/>
      <c r="Y371" s="159"/>
      <c r="Z371" s="159"/>
      <c r="AA371" s="159"/>
      <c r="AB371" s="159"/>
      <c r="AC371" s="159"/>
      <c r="AD371" s="159"/>
      <c r="AE371" s="159"/>
      <c r="AF371" s="159"/>
      <c r="AG371" s="159"/>
    </row>
    <row r="372" spans="1:33" ht="13.5">
      <c r="A372" s="177"/>
      <c r="B372" s="178"/>
      <c r="C372" s="179"/>
      <c r="D372" s="159"/>
      <c r="E372" s="159"/>
      <c r="F372" s="159"/>
      <c r="G372" s="179"/>
      <c r="H372" s="159"/>
      <c r="I372" s="159"/>
      <c r="J372" s="182"/>
      <c r="K372" s="182"/>
      <c r="L372" s="159"/>
      <c r="M372" s="159"/>
      <c r="N372" s="159"/>
      <c r="O372" s="159"/>
      <c r="P372" s="159"/>
      <c r="Q372" s="179"/>
      <c r="R372" s="159"/>
      <c r="S372" s="159"/>
      <c r="T372" s="159"/>
      <c r="U372" s="159"/>
      <c r="V372" s="159"/>
      <c r="W372" s="159"/>
      <c r="X372" s="159"/>
      <c r="Y372" s="159"/>
      <c r="Z372" s="159"/>
      <c r="AA372" s="159"/>
      <c r="AB372" s="159"/>
      <c r="AC372" s="159"/>
      <c r="AD372" s="159"/>
      <c r="AE372" s="159"/>
      <c r="AF372" s="159"/>
      <c r="AG372" s="159"/>
    </row>
    <row r="373" spans="1:33" ht="13.5">
      <c r="A373" s="177"/>
      <c r="B373" s="178"/>
      <c r="C373" s="179"/>
      <c r="D373" s="159"/>
      <c r="E373" s="159"/>
      <c r="F373" s="159"/>
      <c r="G373" s="179"/>
      <c r="H373" s="159"/>
      <c r="I373" s="159"/>
      <c r="J373" s="182"/>
      <c r="K373" s="182"/>
      <c r="L373" s="159"/>
      <c r="M373" s="159"/>
      <c r="N373" s="159"/>
      <c r="O373" s="159"/>
      <c r="P373" s="159"/>
      <c r="Q373" s="179"/>
      <c r="R373" s="159"/>
      <c r="S373" s="159"/>
      <c r="T373" s="159"/>
      <c r="U373" s="159"/>
      <c r="V373" s="159"/>
      <c r="W373" s="159"/>
      <c r="X373" s="159"/>
      <c r="Y373" s="159"/>
      <c r="Z373" s="159"/>
      <c r="AA373" s="159"/>
      <c r="AB373" s="159"/>
      <c r="AC373" s="159"/>
      <c r="AD373" s="159"/>
      <c r="AE373" s="159"/>
      <c r="AF373" s="159"/>
      <c r="AG373" s="159"/>
    </row>
    <row r="374" spans="1:33" ht="13.5">
      <c r="A374" s="177"/>
      <c r="B374" s="178"/>
      <c r="C374" s="179"/>
      <c r="D374" s="159"/>
      <c r="E374" s="159"/>
      <c r="F374" s="159"/>
      <c r="G374" s="179"/>
      <c r="H374" s="159"/>
      <c r="I374" s="159"/>
      <c r="J374" s="182"/>
      <c r="K374" s="182"/>
      <c r="L374" s="159"/>
      <c r="M374" s="159"/>
      <c r="N374" s="159"/>
      <c r="O374" s="159"/>
      <c r="P374" s="159"/>
      <c r="Q374" s="179"/>
      <c r="R374" s="159"/>
      <c r="S374" s="159"/>
      <c r="T374" s="159"/>
      <c r="U374" s="159"/>
      <c r="V374" s="159"/>
      <c r="W374" s="159"/>
      <c r="X374" s="159"/>
      <c r="Y374" s="159"/>
      <c r="Z374" s="159"/>
      <c r="AA374" s="159"/>
      <c r="AB374" s="159"/>
      <c r="AC374" s="159"/>
      <c r="AD374" s="159"/>
      <c r="AE374" s="159"/>
      <c r="AF374" s="159"/>
      <c r="AG374" s="159"/>
    </row>
    <row r="375" spans="1:33" ht="13.5">
      <c r="A375" s="177"/>
      <c r="B375" s="178"/>
      <c r="C375" s="179"/>
      <c r="D375" s="159"/>
      <c r="E375" s="159"/>
      <c r="F375" s="159"/>
      <c r="G375" s="179"/>
      <c r="H375" s="159"/>
      <c r="I375" s="159"/>
      <c r="J375" s="182"/>
      <c r="K375" s="182"/>
      <c r="L375" s="159"/>
      <c r="M375" s="159"/>
      <c r="N375" s="159"/>
      <c r="O375" s="159"/>
      <c r="P375" s="159"/>
      <c r="Q375" s="179"/>
      <c r="R375" s="159"/>
      <c r="S375" s="159"/>
      <c r="T375" s="159"/>
      <c r="U375" s="159"/>
      <c r="V375" s="159"/>
      <c r="W375" s="159"/>
      <c r="X375" s="159"/>
      <c r="Y375" s="159"/>
      <c r="Z375" s="159"/>
      <c r="AA375" s="159"/>
      <c r="AB375" s="159"/>
      <c r="AC375" s="159"/>
      <c r="AD375" s="159"/>
      <c r="AE375" s="159"/>
      <c r="AF375" s="159"/>
      <c r="AG375" s="159"/>
    </row>
    <row r="376" spans="1:33" ht="13.5">
      <c r="A376" s="177"/>
      <c r="B376" s="178"/>
      <c r="C376" s="179"/>
      <c r="D376" s="159"/>
      <c r="E376" s="159"/>
      <c r="F376" s="159"/>
      <c r="G376" s="179"/>
      <c r="H376" s="159"/>
      <c r="I376" s="159"/>
      <c r="J376" s="182"/>
      <c r="K376" s="182"/>
      <c r="L376" s="159"/>
      <c r="M376" s="159"/>
      <c r="N376" s="159"/>
      <c r="O376" s="159"/>
      <c r="P376" s="159"/>
      <c r="Q376" s="179"/>
      <c r="R376" s="159"/>
      <c r="S376" s="159"/>
      <c r="T376" s="159"/>
      <c r="U376" s="159"/>
      <c r="V376" s="159"/>
      <c r="W376" s="159"/>
      <c r="X376" s="159"/>
      <c r="Y376" s="159"/>
      <c r="Z376" s="159"/>
      <c r="AA376" s="159"/>
      <c r="AB376" s="159"/>
      <c r="AC376" s="159"/>
      <c r="AD376" s="159"/>
      <c r="AE376" s="159"/>
      <c r="AF376" s="159"/>
      <c r="AG376" s="159"/>
    </row>
    <row r="377" spans="1:33" ht="13.5">
      <c r="A377" s="177"/>
      <c r="B377" s="178"/>
      <c r="C377" s="179"/>
      <c r="D377" s="159"/>
      <c r="E377" s="159"/>
      <c r="F377" s="159"/>
      <c r="G377" s="179"/>
      <c r="H377" s="159"/>
      <c r="I377" s="159"/>
      <c r="J377" s="182"/>
      <c r="K377" s="182"/>
      <c r="L377" s="159"/>
      <c r="M377" s="159"/>
      <c r="N377" s="159"/>
      <c r="O377" s="159"/>
      <c r="P377" s="159"/>
      <c r="Q377" s="179"/>
      <c r="R377" s="159"/>
      <c r="S377" s="159"/>
      <c r="T377" s="159"/>
      <c r="U377" s="159"/>
      <c r="V377" s="159"/>
      <c r="W377" s="159"/>
      <c r="X377" s="159"/>
      <c r="Y377" s="159"/>
      <c r="Z377" s="159"/>
      <c r="AA377" s="159"/>
      <c r="AB377" s="159"/>
      <c r="AC377" s="159"/>
      <c r="AD377" s="159"/>
      <c r="AE377" s="159"/>
      <c r="AF377" s="159"/>
      <c r="AG377" s="159"/>
    </row>
    <row r="378" spans="1:33" ht="13.5">
      <c r="A378" s="177"/>
      <c r="B378" s="178"/>
      <c r="C378" s="179"/>
      <c r="D378" s="159"/>
      <c r="E378" s="159"/>
      <c r="F378" s="159"/>
      <c r="G378" s="179"/>
      <c r="H378" s="159"/>
      <c r="I378" s="159"/>
      <c r="J378" s="182"/>
      <c r="K378" s="182"/>
      <c r="L378" s="159"/>
      <c r="M378" s="159"/>
      <c r="N378" s="159"/>
      <c r="O378" s="159"/>
      <c r="P378" s="159"/>
      <c r="Q378" s="179"/>
      <c r="R378" s="159"/>
      <c r="S378" s="159"/>
      <c r="T378" s="159"/>
      <c r="U378" s="159"/>
      <c r="V378" s="159"/>
      <c r="W378" s="159"/>
      <c r="X378" s="159"/>
      <c r="Y378" s="159"/>
      <c r="Z378" s="159"/>
      <c r="AA378" s="159"/>
      <c r="AB378" s="159"/>
      <c r="AC378" s="159"/>
      <c r="AD378" s="159"/>
      <c r="AE378" s="159"/>
      <c r="AF378" s="159"/>
      <c r="AG378" s="159"/>
    </row>
    <row r="379" spans="1:33" ht="13.5">
      <c r="A379" s="177"/>
      <c r="B379" s="178"/>
      <c r="C379" s="179"/>
      <c r="D379" s="159"/>
      <c r="E379" s="159"/>
      <c r="F379" s="159"/>
      <c r="G379" s="179"/>
      <c r="H379" s="159"/>
      <c r="I379" s="159"/>
      <c r="J379" s="182"/>
      <c r="K379" s="182"/>
      <c r="L379" s="159"/>
      <c r="M379" s="159"/>
      <c r="N379" s="159"/>
      <c r="O379" s="159"/>
      <c r="P379" s="159"/>
      <c r="Q379" s="179"/>
      <c r="R379" s="159"/>
      <c r="S379" s="159"/>
      <c r="T379" s="159"/>
      <c r="U379" s="159"/>
      <c r="V379" s="159"/>
      <c r="W379" s="159"/>
      <c r="X379" s="159"/>
      <c r="Y379" s="159"/>
      <c r="Z379" s="159"/>
      <c r="AA379" s="159"/>
      <c r="AB379" s="159"/>
      <c r="AC379" s="159"/>
      <c r="AD379" s="159"/>
      <c r="AE379" s="159"/>
      <c r="AF379" s="159"/>
      <c r="AG379" s="159"/>
    </row>
    <row r="380" spans="1:33" ht="13.5">
      <c r="A380" s="177"/>
      <c r="B380" s="178"/>
      <c r="C380" s="179"/>
      <c r="D380" s="159"/>
      <c r="E380" s="159"/>
      <c r="F380" s="159"/>
      <c r="G380" s="179"/>
      <c r="H380" s="159"/>
      <c r="I380" s="159"/>
      <c r="J380" s="182"/>
      <c r="K380" s="182"/>
      <c r="L380" s="159"/>
      <c r="M380" s="159"/>
      <c r="N380" s="159"/>
      <c r="O380" s="159"/>
      <c r="P380" s="159"/>
      <c r="Q380" s="179"/>
      <c r="R380" s="159"/>
      <c r="S380" s="159"/>
      <c r="T380" s="159"/>
      <c r="U380" s="159"/>
      <c r="V380" s="159"/>
      <c r="W380" s="159"/>
      <c r="X380" s="159"/>
      <c r="Y380" s="159"/>
      <c r="Z380" s="159"/>
      <c r="AA380" s="159"/>
      <c r="AB380" s="159"/>
      <c r="AC380" s="159"/>
      <c r="AD380" s="159"/>
      <c r="AE380" s="159"/>
      <c r="AF380" s="159"/>
      <c r="AG380" s="159"/>
    </row>
    <row r="381" spans="1:33" ht="13.5">
      <c r="A381" s="177"/>
      <c r="B381" s="178"/>
      <c r="C381" s="179"/>
      <c r="D381" s="159"/>
      <c r="E381" s="159"/>
      <c r="F381" s="159"/>
      <c r="G381" s="179"/>
      <c r="H381" s="159"/>
      <c r="I381" s="159"/>
      <c r="J381" s="182"/>
      <c r="K381" s="182"/>
      <c r="L381" s="159"/>
      <c r="M381" s="159"/>
      <c r="N381" s="159"/>
      <c r="O381" s="159"/>
      <c r="P381" s="159"/>
      <c r="Q381" s="179"/>
      <c r="R381" s="159"/>
      <c r="S381" s="159"/>
      <c r="T381" s="159"/>
      <c r="U381" s="159"/>
      <c r="V381" s="159"/>
      <c r="W381" s="159"/>
      <c r="X381" s="159"/>
      <c r="Y381" s="159"/>
      <c r="Z381" s="159"/>
      <c r="AA381" s="159"/>
      <c r="AB381" s="159"/>
      <c r="AC381" s="159"/>
      <c r="AD381" s="159"/>
      <c r="AE381" s="159"/>
      <c r="AF381" s="159"/>
      <c r="AG381" s="159"/>
    </row>
    <row r="382" spans="1:33" ht="13.5">
      <c r="A382" s="177"/>
      <c r="B382" s="178"/>
      <c r="C382" s="179"/>
      <c r="D382" s="159"/>
      <c r="E382" s="159"/>
      <c r="F382" s="159"/>
      <c r="G382" s="179"/>
      <c r="H382" s="159"/>
      <c r="I382" s="159"/>
      <c r="J382" s="182"/>
      <c r="K382" s="182"/>
      <c r="L382" s="159"/>
      <c r="M382" s="159"/>
      <c r="N382" s="159"/>
      <c r="O382" s="159"/>
      <c r="P382" s="159"/>
      <c r="Q382" s="179"/>
      <c r="R382" s="159"/>
      <c r="S382" s="159"/>
      <c r="T382" s="159"/>
      <c r="U382" s="159"/>
      <c r="V382" s="159"/>
      <c r="W382" s="159"/>
      <c r="X382" s="159"/>
      <c r="Y382" s="159"/>
      <c r="Z382" s="159"/>
      <c r="AA382" s="159"/>
      <c r="AB382" s="159"/>
      <c r="AC382" s="159"/>
      <c r="AD382" s="159"/>
      <c r="AE382" s="159"/>
      <c r="AF382" s="159"/>
      <c r="AG382" s="159"/>
    </row>
    <row r="383" spans="1:33" ht="13.5">
      <c r="A383" s="177"/>
      <c r="B383" s="178"/>
      <c r="C383" s="179"/>
      <c r="D383" s="159"/>
      <c r="E383" s="159"/>
      <c r="F383" s="159"/>
      <c r="G383" s="179"/>
      <c r="H383" s="159"/>
      <c r="I383" s="159"/>
      <c r="J383" s="182"/>
      <c r="K383" s="182"/>
      <c r="L383" s="159"/>
      <c r="M383" s="159"/>
      <c r="N383" s="159"/>
      <c r="O383" s="159"/>
      <c r="P383" s="159"/>
      <c r="Q383" s="179"/>
      <c r="R383" s="159"/>
      <c r="S383" s="159"/>
      <c r="T383" s="159"/>
      <c r="U383" s="159"/>
      <c r="V383" s="159"/>
      <c r="W383" s="159"/>
      <c r="X383" s="159"/>
      <c r="Y383" s="159"/>
      <c r="Z383" s="159"/>
      <c r="AA383" s="159"/>
      <c r="AB383" s="159"/>
      <c r="AC383" s="159"/>
      <c r="AD383" s="159"/>
      <c r="AE383" s="159"/>
      <c r="AF383" s="159"/>
      <c r="AG383" s="159"/>
    </row>
    <row r="384" spans="1:33" ht="13.5">
      <c r="A384" s="177"/>
      <c r="B384" s="178"/>
      <c r="C384" s="179"/>
      <c r="D384" s="159"/>
      <c r="E384" s="159"/>
      <c r="F384" s="159"/>
      <c r="G384" s="179"/>
      <c r="H384" s="159"/>
      <c r="I384" s="159"/>
      <c r="J384" s="182"/>
      <c r="K384" s="182"/>
      <c r="L384" s="159"/>
      <c r="M384" s="159"/>
      <c r="N384" s="159"/>
      <c r="O384" s="159"/>
      <c r="P384" s="159"/>
      <c r="Q384" s="179"/>
      <c r="R384" s="159"/>
      <c r="S384" s="159"/>
      <c r="T384" s="159"/>
      <c r="U384" s="159"/>
      <c r="V384" s="159"/>
      <c r="W384" s="159"/>
      <c r="X384" s="159"/>
      <c r="Y384" s="159"/>
      <c r="Z384" s="159"/>
      <c r="AA384" s="159"/>
      <c r="AB384" s="159"/>
      <c r="AC384" s="159"/>
      <c r="AD384" s="159"/>
      <c r="AE384" s="159"/>
      <c r="AF384" s="159"/>
      <c r="AG384" s="159"/>
    </row>
    <row r="385" spans="1:33" ht="13.5">
      <c r="A385" s="177"/>
      <c r="B385" s="178"/>
      <c r="C385" s="179"/>
      <c r="D385" s="159"/>
      <c r="E385" s="159"/>
      <c r="F385" s="159"/>
      <c r="G385" s="179"/>
      <c r="H385" s="159"/>
      <c r="I385" s="159"/>
      <c r="J385" s="182"/>
      <c r="K385" s="182"/>
      <c r="L385" s="159"/>
      <c r="M385" s="159"/>
      <c r="N385" s="159"/>
      <c r="O385" s="159"/>
      <c r="P385" s="159"/>
      <c r="Q385" s="179"/>
      <c r="R385" s="159"/>
      <c r="S385" s="159"/>
      <c r="T385" s="159"/>
      <c r="U385" s="159"/>
      <c r="V385" s="159"/>
      <c r="W385" s="159"/>
      <c r="X385" s="159"/>
      <c r="Y385" s="159"/>
      <c r="Z385" s="159"/>
      <c r="AA385" s="159"/>
      <c r="AB385" s="159"/>
      <c r="AC385" s="159"/>
      <c r="AD385" s="159"/>
      <c r="AE385" s="159"/>
      <c r="AF385" s="159"/>
      <c r="AG385" s="159"/>
    </row>
    <row r="386" spans="1:33" ht="13.5">
      <c r="A386" s="177"/>
      <c r="B386" s="178"/>
      <c r="C386" s="179"/>
      <c r="D386" s="159"/>
      <c r="E386" s="159"/>
      <c r="F386" s="159"/>
      <c r="G386" s="179"/>
      <c r="H386" s="159"/>
      <c r="I386" s="159"/>
      <c r="J386" s="182"/>
      <c r="K386" s="182"/>
      <c r="L386" s="159"/>
      <c r="M386" s="159"/>
      <c r="N386" s="159"/>
      <c r="O386" s="159"/>
      <c r="P386" s="159"/>
      <c r="Q386" s="179"/>
      <c r="R386" s="159"/>
      <c r="S386" s="159"/>
      <c r="T386" s="159"/>
      <c r="U386" s="159"/>
      <c r="V386" s="159"/>
      <c r="W386" s="159"/>
      <c r="X386" s="159"/>
      <c r="Y386" s="159"/>
      <c r="Z386" s="159"/>
      <c r="AA386" s="159"/>
      <c r="AB386" s="159"/>
      <c r="AC386" s="159"/>
      <c r="AD386" s="159"/>
      <c r="AE386" s="159"/>
      <c r="AF386" s="159"/>
      <c r="AG386" s="159"/>
    </row>
    <row r="387" spans="1:33" ht="13.5">
      <c r="A387" s="177"/>
      <c r="B387" s="178"/>
      <c r="C387" s="179"/>
      <c r="D387" s="159"/>
      <c r="E387" s="159"/>
      <c r="F387" s="159"/>
      <c r="G387" s="179"/>
      <c r="H387" s="159"/>
      <c r="I387" s="159"/>
      <c r="J387" s="182"/>
      <c r="K387" s="182"/>
      <c r="L387" s="159"/>
      <c r="M387" s="159"/>
      <c r="N387" s="159"/>
      <c r="O387" s="159"/>
      <c r="P387" s="159"/>
      <c r="Q387" s="179"/>
      <c r="R387" s="159"/>
      <c r="S387" s="159"/>
      <c r="T387" s="159"/>
      <c r="U387" s="159"/>
      <c r="V387" s="159"/>
      <c r="W387" s="159"/>
      <c r="X387" s="159"/>
      <c r="Y387" s="159"/>
      <c r="Z387" s="159"/>
      <c r="AA387" s="159"/>
      <c r="AB387" s="159"/>
      <c r="AC387" s="159"/>
      <c r="AD387" s="159"/>
      <c r="AE387" s="159"/>
      <c r="AF387" s="159"/>
      <c r="AG387" s="159"/>
    </row>
    <row r="388" spans="1:33" ht="13.5">
      <c r="A388" s="177"/>
      <c r="B388" s="178"/>
      <c r="C388" s="179"/>
      <c r="D388" s="159"/>
      <c r="E388" s="159"/>
      <c r="F388" s="159"/>
      <c r="G388" s="179"/>
      <c r="H388" s="159"/>
      <c r="I388" s="159"/>
      <c r="J388" s="182"/>
      <c r="K388" s="182"/>
      <c r="L388" s="159"/>
      <c r="M388" s="159"/>
      <c r="N388" s="159"/>
      <c r="O388" s="159"/>
      <c r="P388" s="159"/>
      <c r="Q388" s="179"/>
      <c r="R388" s="159"/>
      <c r="S388" s="159"/>
      <c r="T388" s="159"/>
      <c r="U388" s="159"/>
      <c r="V388" s="159"/>
      <c r="W388" s="159"/>
      <c r="X388" s="159"/>
      <c r="Y388" s="159"/>
      <c r="Z388" s="159"/>
      <c r="AA388" s="159"/>
      <c r="AB388" s="159"/>
      <c r="AC388" s="159"/>
      <c r="AD388" s="159"/>
      <c r="AE388" s="159"/>
      <c r="AF388" s="159"/>
      <c r="AG388" s="159"/>
    </row>
    <row r="389" spans="1:33" ht="13.5">
      <c r="A389" s="177"/>
      <c r="B389" s="178"/>
      <c r="C389" s="179"/>
      <c r="D389" s="159"/>
      <c r="E389" s="159"/>
      <c r="F389" s="159"/>
      <c r="G389" s="179"/>
      <c r="H389" s="159"/>
      <c r="I389" s="159"/>
      <c r="J389" s="182"/>
      <c r="K389" s="182"/>
      <c r="L389" s="159"/>
      <c r="M389" s="159"/>
      <c r="N389" s="159"/>
      <c r="O389" s="159"/>
      <c r="P389" s="159"/>
      <c r="Q389" s="179"/>
      <c r="R389" s="159"/>
      <c r="S389" s="159"/>
      <c r="T389" s="159"/>
      <c r="U389" s="159"/>
      <c r="V389" s="159"/>
      <c r="W389" s="159"/>
      <c r="X389" s="159"/>
      <c r="Y389" s="159"/>
      <c r="Z389" s="159"/>
      <c r="AA389" s="159"/>
      <c r="AB389" s="159"/>
      <c r="AC389" s="159"/>
      <c r="AD389" s="159"/>
      <c r="AE389" s="159"/>
      <c r="AF389" s="159"/>
      <c r="AG389" s="159"/>
    </row>
    <row r="390" spans="1:33" ht="13.5">
      <c r="A390" s="177"/>
      <c r="B390" s="178"/>
      <c r="C390" s="179"/>
      <c r="D390" s="159"/>
      <c r="E390" s="159"/>
      <c r="F390" s="159"/>
      <c r="G390" s="179"/>
      <c r="H390" s="159"/>
      <c r="I390" s="159"/>
      <c r="J390" s="182"/>
      <c r="K390" s="182"/>
      <c r="L390" s="159"/>
      <c r="M390" s="159"/>
      <c r="N390" s="159"/>
      <c r="O390" s="159"/>
      <c r="P390" s="159"/>
      <c r="Q390" s="179"/>
      <c r="R390" s="159"/>
      <c r="S390" s="159"/>
      <c r="T390" s="159"/>
      <c r="U390" s="159"/>
      <c r="V390" s="159"/>
      <c r="W390" s="159"/>
      <c r="X390" s="159"/>
      <c r="Y390" s="159"/>
      <c r="Z390" s="159"/>
      <c r="AA390" s="159"/>
      <c r="AB390" s="159"/>
      <c r="AC390" s="159"/>
      <c r="AD390" s="159"/>
      <c r="AE390" s="159"/>
      <c r="AF390" s="159"/>
      <c r="AG390" s="159"/>
    </row>
    <row r="391" spans="1:33" ht="13.5">
      <c r="A391" s="177"/>
      <c r="B391" s="178"/>
      <c r="C391" s="179"/>
      <c r="D391" s="159"/>
      <c r="E391" s="159"/>
      <c r="F391" s="159"/>
      <c r="G391" s="179"/>
      <c r="H391" s="159"/>
      <c r="I391" s="159"/>
      <c r="J391" s="182"/>
      <c r="K391" s="182"/>
      <c r="L391" s="159"/>
      <c r="M391" s="159"/>
      <c r="N391" s="159"/>
      <c r="O391" s="159"/>
      <c r="P391" s="159"/>
      <c r="Q391" s="179"/>
      <c r="R391" s="159"/>
      <c r="S391" s="159"/>
      <c r="T391" s="159"/>
      <c r="U391" s="159"/>
      <c r="V391" s="159"/>
      <c r="W391" s="159"/>
      <c r="X391" s="159"/>
      <c r="Y391" s="159"/>
      <c r="Z391" s="159"/>
      <c r="AA391" s="159"/>
      <c r="AB391" s="159"/>
      <c r="AC391" s="159"/>
      <c r="AD391" s="159"/>
      <c r="AE391" s="159"/>
      <c r="AF391" s="159"/>
      <c r="AG391" s="159"/>
    </row>
    <row r="392" spans="1:33" ht="13.5">
      <c r="A392" s="177"/>
      <c r="B392" s="178"/>
      <c r="C392" s="179"/>
      <c r="D392" s="159"/>
      <c r="E392" s="159"/>
      <c r="F392" s="159"/>
      <c r="G392" s="179"/>
      <c r="H392" s="159"/>
      <c r="I392" s="159"/>
      <c r="J392" s="182"/>
      <c r="K392" s="182"/>
      <c r="L392" s="159"/>
      <c r="M392" s="159"/>
      <c r="N392" s="159"/>
      <c r="O392" s="159"/>
      <c r="P392" s="159"/>
      <c r="Q392" s="179"/>
      <c r="R392" s="159"/>
      <c r="S392" s="159"/>
      <c r="T392" s="159"/>
      <c r="U392" s="159"/>
      <c r="V392" s="159"/>
      <c r="W392" s="159"/>
      <c r="X392" s="159"/>
      <c r="Y392" s="159"/>
      <c r="Z392" s="159"/>
      <c r="AA392" s="159"/>
      <c r="AB392" s="159"/>
      <c r="AC392" s="159"/>
      <c r="AD392" s="159"/>
      <c r="AE392" s="159"/>
      <c r="AF392" s="159"/>
      <c r="AG392" s="159"/>
    </row>
    <row r="393" spans="1:33" ht="13.5">
      <c r="A393" s="177"/>
      <c r="B393" s="178"/>
      <c r="C393" s="179"/>
      <c r="D393" s="159"/>
      <c r="E393" s="159"/>
      <c r="F393" s="159"/>
      <c r="G393" s="179"/>
      <c r="H393" s="159"/>
      <c r="I393" s="159"/>
      <c r="J393" s="182"/>
      <c r="K393" s="182"/>
      <c r="L393" s="159"/>
      <c r="M393" s="159"/>
      <c r="N393" s="159"/>
      <c r="O393" s="159"/>
      <c r="P393" s="159"/>
      <c r="Q393" s="179"/>
      <c r="R393" s="159"/>
      <c r="S393" s="159"/>
      <c r="T393" s="159"/>
      <c r="U393" s="159"/>
      <c r="V393" s="159"/>
      <c r="W393" s="159"/>
      <c r="X393" s="159"/>
      <c r="Y393" s="159"/>
      <c r="Z393" s="159"/>
      <c r="AA393" s="159"/>
      <c r="AB393" s="159"/>
      <c r="AC393" s="159"/>
      <c r="AD393" s="159"/>
      <c r="AE393" s="159"/>
      <c r="AF393" s="159"/>
      <c r="AG393" s="159"/>
    </row>
    <row r="394" spans="1:33" ht="13.5">
      <c r="A394" s="177"/>
      <c r="B394" s="178"/>
      <c r="C394" s="179"/>
      <c r="D394" s="159"/>
      <c r="E394" s="159"/>
      <c r="F394" s="159"/>
      <c r="G394" s="179"/>
      <c r="H394" s="159"/>
      <c r="I394" s="159"/>
      <c r="J394" s="182"/>
      <c r="K394" s="182"/>
      <c r="L394" s="159"/>
      <c r="M394" s="159"/>
      <c r="N394" s="159"/>
      <c r="O394" s="159"/>
      <c r="P394" s="159"/>
      <c r="Q394" s="179"/>
      <c r="R394" s="159"/>
      <c r="S394" s="159"/>
      <c r="T394" s="159"/>
      <c r="U394" s="159"/>
      <c r="V394" s="159"/>
      <c r="W394" s="159"/>
      <c r="X394" s="159"/>
      <c r="Y394" s="159"/>
      <c r="Z394" s="159"/>
      <c r="AA394" s="159"/>
      <c r="AB394" s="159"/>
      <c r="AC394" s="159"/>
      <c r="AD394" s="159"/>
      <c r="AE394" s="159"/>
      <c r="AF394" s="159"/>
      <c r="AG394" s="159"/>
    </row>
    <row r="395" spans="1:33" ht="13.5">
      <c r="A395" s="177"/>
      <c r="B395" s="178"/>
      <c r="C395" s="179"/>
      <c r="D395" s="159"/>
      <c r="E395" s="159"/>
      <c r="F395" s="159"/>
      <c r="G395" s="179"/>
      <c r="H395" s="159"/>
      <c r="I395" s="159"/>
      <c r="J395" s="182"/>
      <c r="K395" s="182"/>
      <c r="L395" s="159"/>
      <c r="M395" s="159"/>
      <c r="N395" s="159"/>
      <c r="O395" s="159"/>
      <c r="P395" s="159"/>
      <c r="Q395" s="179"/>
      <c r="R395" s="159"/>
      <c r="S395" s="159"/>
      <c r="T395" s="159"/>
      <c r="U395" s="159"/>
      <c r="V395" s="159"/>
      <c r="W395" s="159"/>
      <c r="X395" s="159"/>
      <c r="Y395" s="159"/>
      <c r="Z395" s="159"/>
      <c r="AA395" s="159"/>
      <c r="AB395" s="159"/>
      <c r="AC395" s="159"/>
      <c r="AD395" s="159"/>
      <c r="AE395" s="159"/>
      <c r="AF395" s="159"/>
      <c r="AG395" s="159"/>
    </row>
    <row r="396" spans="1:33" ht="13.5">
      <c r="A396" s="177"/>
      <c r="B396" s="178"/>
      <c r="C396" s="179"/>
      <c r="D396" s="159"/>
      <c r="E396" s="159"/>
      <c r="F396" s="159"/>
      <c r="G396" s="179"/>
      <c r="H396" s="159"/>
      <c r="I396" s="159"/>
      <c r="J396" s="182"/>
      <c r="K396" s="182"/>
      <c r="L396" s="159"/>
      <c r="M396" s="159"/>
      <c r="N396" s="159"/>
      <c r="O396" s="159"/>
      <c r="P396" s="159"/>
      <c r="Q396" s="179"/>
      <c r="R396" s="159"/>
      <c r="S396" s="159"/>
      <c r="T396" s="159"/>
      <c r="U396" s="159"/>
      <c r="V396" s="159"/>
      <c r="W396" s="159"/>
      <c r="X396" s="159"/>
      <c r="Y396" s="159"/>
      <c r="Z396" s="159"/>
      <c r="AA396" s="159"/>
      <c r="AB396" s="159"/>
      <c r="AC396" s="159"/>
      <c r="AD396" s="159"/>
      <c r="AE396" s="159"/>
      <c r="AF396" s="159"/>
      <c r="AG396" s="159"/>
    </row>
    <row r="397" spans="1:33" ht="13.5">
      <c r="A397" s="177"/>
      <c r="B397" s="178"/>
      <c r="C397" s="179"/>
      <c r="D397" s="159"/>
      <c r="E397" s="159"/>
      <c r="F397" s="159"/>
      <c r="G397" s="179"/>
      <c r="H397" s="159"/>
      <c r="I397" s="159"/>
      <c r="J397" s="182"/>
      <c r="K397" s="182"/>
      <c r="L397" s="159"/>
      <c r="M397" s="159"/>
      <c r="N397" s="159"/>
      <c r="O397" s="159"/>
      <c r="P397" s="159"/>
      <c r="Q397" s="179"/>
      <c r="R397" s="159"/>
      <c r="S397" s="159"/>
      <c r="T397" s="159"/>
      <c r="U397" s="159"/>
      <c r="V397" s="159"/>
      <c r="W397" s="159"/>
      <c r="X397" s="159"/>
      <c r="Y397" s="159"/>
      <c r="Z397" s="159"/>
      <c r="AA397" s="159"/>
      <c r="AB397" s="159"/>
      <c r="AC397" s="159"/>
      <c r="AD397" s="159"/>
      <c r="AE397" s="159"/>
      <c r="AF397" s="159"/>
      <c r="AG397" s="159"/>
    </row>
    <row r="398" spans="1:33" ht="13.5">
      <c r="A398" s="177"/>
      <c r="B398" s="178"/>
      <c r="C398" s="179"/>
      <c r="D398" s="159"/>
      <c r="E398" s="159"/>
      <c r="F398" s="159"/>
      <c r="G398" s="179"/>
      <c r="H398" s="159"/>
      <c r="I398" s="159"/>
      <c r="J398" s="182"/>
      <c r="K398" s="182"/>
      <c r="L398" s="159"/>
      <c r="M398" s="159"/>
      <c r="N398" s="159"/>
      <c r="O398" s="159"/>
      <c r="P398" s="159"/>
      <c r="Q398" s="179"/>
      <c r="R398" s="159"/>
      <c r="S398" s="159"/>
      <c r="T398" s="159"/>
      <c r="U398" s="159"/>
      <c r="V398" s="159"/>
      <c r="W398" s="159"/>
      <c r="X398" s="159"/>
      <c r="Y398" s="159"/>
      <c r="Z398" s="159"/>
      <c r="AA398" s="159"/>
      <c r="AB398" s="159"/>
      <c r="AC398" s="159"/>
      <c r="AD398" s="159"/>
      <c r="AE398" s="159"/>
      <c r="AF398" s="159"/>
      <c r="AG398" s="159"/>
    </row>
    <row r="399" spans="1:33" ht="13.5">
      <c r="A399" s="177"/>
      <c r="B399" s="178"/>
      <c r="C399" s="179"/>
      <c r="D399" s="159"/>
      <c r="E399" s="159"/>
      <c r="F399" s="159"/>
      <c r="G399" s="179"/>
      <c r="H399" s="159"/>
      <c r="I399" s="159"/>
      <c r="J399" s="182"/>
      <c r="K399" s="182"/>
      <c r="L399" s="159"/>
      <c r="M399" s="159"/>
      <c r="N399" s="159"/>
      <c r="O399" s="159"/>
      <c r="P399" s="159"/>
      <c r="Q399" s="179"/>
      <c r="R399" s="159"/>
      <c r="S399" s="159"/>
      <c r="T399" s="159"/>
      <c r="U399" s="159"/>
      <c r="V399" s="159"/>
      <c r="W399" s="159"/>
      <c r="X399" s="159"/>
      <c r="Y399" s="159"/>
      <c r="Z399" s="159"/>
      <c r="AA399" s="159"/>
      <c r="AB399" s="159"/>
      <c r="AC399" s="159"/>
      <c r="AD399" s="159"/>
      <c r="AE399" s="159"/>
      <c r="AF399" s="159"/>
      <c r="AG399" s="159"/>
    </row>
    <row r="400" spans="1:33" ht="13.5">
      <c r="A400" s="177"/>
      <c r="B400" s="178"/>
      <c r="C400" s="179"/>
      <c r="D400" s="159"/>
      <c r="E400" s="159"/>
      <c r="F400" s="159"/>
      <c r="G400" s="179"/>
      <c r="H400" s="159"/>
      <c r="I400" s="159"/>
      <c r="J400" s="182"/>
      <c r="K400" s="182"/>
      <c r="L400" s="159"/>
      <c r="M400" s="159"/>
      <c r="N400" s="159"/>
      <c r="O400" s="159"/>
      <c r="P400" s="159"/>
      <c r="Q400" s="179"/>
      <c r="R400" s="159"/>
      <c r="S400" s="159"/>
      <c r="T400" s="159"/>
      <c r="U400" s="159"/>
      <c r="V400" s="159"/>
      <c r="W400" s="159"/>
      <c r="X400" s="159"/>
      <c r="Y400" s="159"/>
      <c r="Z400" s="159"/>
      <c r="AA400" s="159"/>
      <c r="AB400" s="159"/>
      <c r="AC400" s="159"/>
      <c r="AD400" s="159"/>
      <c r="AE400" s="159"/>
      <c r="AF400" s="159"/>
      <c r="AG400" s="159"/>
    </row>
    <row r="401" spans="1:33" ht="13.5">
      <c r="A401" s="177"/>
      <c r="B401" s="178"/>
      <c r="C401" s="179"/>
      <c r="D401" s="159"/>
      <c r="E401" s="159"/>
      <c r="F401" s="159"/>
      <c r="G401" s="179"/>
      <c r="H401" s="159"/>
      <c r="I401" s="159"/>
      <c r="J401" s="182"/>
      <c r="K401" s="182"/>
      <c r="L401" s="159"/>
      <c r="M401" s="159"/>
      <c r="N401" s="159"/>
      <c r="O401" s="159"/>
      <c r="P401" s="159"/>
      <c r="Q401" s="179"/>
      <c r="R401" s="159"/>
      <c r="S401" s="159"/>
      <c r="T401" s="159"/>
      <c r="U401" s="159"/>
      <c r="V401" s="159"/>
      <c r="W401" s="159"/>
      <c r="X401" s="159"/>
      <c r="Y401" s="159"/>
      <c r="Z401" s="159"/>
      <c r="AA401" s="159"/>
      <c r="AB401" s="159"/>
      <c r="AC401" s="159"/>
      <c r="AD401" s="159"/>
      <c r="AE401" s="159"/>
      <c r="AF401" s="159"/>
      <c r="AG401" s="159"/>
    </row>
    <row r="402" spans="1:33" ht="13.5">
      <c r="A402" s="177"/>
      <c r="B402" s="178"/>
      <c r="C402" s="179"/>
      <c r="D402" s="159"/>
      <c r="E402" s="159"/>
      <c r="F402" s="159"/>
      <c r="G402" s="179"/>
      <c r="H402" s="159"/>
      <c r="I402" s="159"/>
      <c r="J402" s="182"/>
      <c r="K402" s="182"/>
      <c r="L402" s="159"/>
      <c r="M402" s="159"/>
      <c r="N402" s="159"/>
      <c r="O402" s="159"/>
      <c r="P402" s="159"/>
      <c r="Q402" s="179"/>
      <c r="R402" s="159"/>
      <c r="S402" s="159"/>
      <c r="T402" s="159"/>
      <c r="U402" s="159"/>
      <c r="V402" s="159"/>
      <c r="W402" s="159"/>
      <c r="X402" s="159"/>
      <c r="Y402" s="159"/>
      <c r="Z402" s="159"/>
      <c r="AA402" s="159"/>
      <c r="AB402" s="159"/>
      <c r="AC402" s="159"/>
      <c r="AD402" s="159"/>
      <c r="AE402" s="159"/>
      <c r="AF402" s="159"/>
      <c r="AG402" s="159"/>
    </row>
    <row r="403" spans="1:33" ht="13.5">
      <c r="A403" s="177"/>
      <c r="B403" s="178"/>
      <c r="C403" s="179"/>
      <c r="D403" s="159"/>
      <c r="E403" s="159"/>
      <c r="F403" s="159"/>
      <c r="G403" s="179"/>
      <c r="H403" s="159"/>
      <c r="I403" s="159"/>
      <c r="J403" s="182"/>
      <c r="K403" s="182"/>
      <c r="L403" s="159"/>
      <c r="M403" s="159"/>
      <c r="N403" s="159"/>
      <c r="O403" s="159"/>
      <c r="P403" s="159"/>
      <c r="Q403" s="179"/>
      <c r="R403" s="159"/>
      <c r="S403" s="159"/>
      <c r="T403" s="159"/>
      <c r="U403" s="159"/>
      <c r="V403" s="159"/>
      <c r="W403" s="159"/>
      <c r="X403" s="159"/>
      <c r="Y403" s="159"/>
      <c r="Z403" s="159"/>
      <c r="AA403" s="159"/>
      <c r="AB403" s="159"/>
      <c r="AC403" s="159"/>
      <c r="AD403" s="159"/>
      <c r="AE403" s="159"/>
      <c r="AF403" s="159"/>
      <c r="AG403" s="159"/>
    </row>
    <row r="404" spans="1:33" ht="13.5">
      <c r="A404" s="177"/>
      <c r="B404" s="178"/>
      <c r="C404" s="179"/>
      <c r="D404" s="159"/>
      <c r="E404" s="159"/>
      <c r="F404" s="159"/>
      <c r="G404" s="179"/>
      <c r="H404" s="159"/>
      <c r="I404" s="159"/>
      <c r="J404" s="182"/>
      <c r="K404" s="182"/>
      <c r="L404" s="159"/>
      <c r="M404" s="159"/>
      <c r="N404" s="159"/>
      <c r="O404" s="159"/>
      <c r="P404" s="159"/>
      <c r="Q404" s="179"/>
      <c r="R404" s="159"/>
      <c r="S404" s="159"/>
      <c r="T404" s="159"/>
      <c r="U404" s="159"/>
      <c r="V404" s="159"/>
      <c r="W404" s="159"/>
      <c r="X404" s="159"/>
      <c r="Y404" s="159"/>
      <c r="Z404" s="159"/>
      <c r="AA404" s="159"/>
      <c r="AB404" s="159"/>
      <c r="AC404" s="159"/>
      <c r="AD404" s="159"/>
      <c r="AE404" s="159"/>
      <c r="AF404" s="159"/>
      <c r="AG404" s="159"/>
    </row>
    <row r="405" spans="1:33" ht="13.5">
      <c r="A405" s="177"/>
      <c r="B405" s="178"/>
      <c r="C405" s="179"/>
      <c r="D405" s="159"/>
      <c r="E405" s="159"/>
      <c r="F405" s="159"/>
      <c r="G405" s="179"/>
      <c r="H405" s="159"/>
      <c r="I405" s="159"/>
      <c r="J405" s="182"/>
      <c r="K405" s="182"/>
      <c r="L405" s="159"/>
      <c r="M405" s="159"/>
      <c r="N405" s="159"/>
      <c r="O405" s="159"/>
      <c r="P405" s="159"/>
      <c r="Q405" s="179"/>
      <c r="R405" s="159"/>
      <c r="S405" s="159"/>
      <c r="T405" s="159"/>
      <c r="U405" s="159"/>
      <c r="V405" s="159"/>
      <c r="W405" s="159"/>
      <c r="X405" s="159"/>
      <c r="Y405" s="159"/>
      <c r="Z405" s="159"/>
      <c r="AA405" s="159"/>
      <c r="AB405" s="159"/>
      <c r="AC405" s="159"/>
      <c r="AD405" s="159"/>
      <c r="AE405" s="159"/>
      <c r="AF405" s="159"/>
      <c r="AG405" s="159"/>
    </row>
    <row r="406" spans="1:33" ht="13.5">
      <c r="A406" s="177"/>
      <c r="B406" s="178"/>
      <c r="C406" s="179"/>
      <c r="D406" s="159"/>
      <c r="E406" s="159"/>
      <c r="F406" s="159"/>
      <c r="G406" s="179"/>
      <c r="H406" s="159"/>
      <c r="I406" s="159"/>
      <c r="J406" s="182"/>
      <c r="K406" s="182"/>
      <c r="L406" s="159"/>
      <c r="M406" s="159"/>
      <c r="N406" s="159"/>
      <c r="O406" s="159"/>
      <c r="P406" s="159"/>
      <c r="Q406" s="179"/>
      <c r="R406" s="159"/>
      <c r="S406" s="159"/>
      <c r="T406" s="159"/>
      <c r="U406" s="159"/>
      <c r="V406" s="159"/>
      <c r="W406" s="159"/>
      <c r="X406" s="159"/>
      <c r="Y406" s="159"/>
      <c r="Z406" s="159"/>
      <c r="AA406" s="159"/>
      <c r="AB406" s="159"/>
      <c r="AC406" s="159"/>
      <c r="AD406" s="159"/>
      <c r="AE406" s="159"/>
      <c r="AF406" s="159"/>
      <c r="AG406" s="159"/>
    </row>
    <row r="407" spans="1:33" ht="13.5">
      <c r="A407" s="177"/>
      <c r="B407" s="178"/>
      <c r="C407" s="179"/>
      <c r="D407" s="159"/>
      <c r="E407" s="159"/>
      <c r="F407" s="159"/>
      <c r="G407" s="179"/>
      <c r="H407" s="159"/>
      <c r="I407" s="159"/>
      <c r="J407" s="182"/>
      <c r="K407" s="182"/>
      <c r="L407" s="159"/>
      <c r="M407" s="159"/>
      <c r="N407" s="159"/>
      <c r="O407" s="159"/>
      <c r="P407" s="159"/>
      <c r="Q407" s="179"/>
      <c r="R407" s="159"/>
      <c r="S407" s="159"/>
      <c r="T407" s="159"/>
      <c r="U407" s="159"/>
      <c r="V407" s="159"/>
      <c r="W407" s="159"/>
      <c r="X407" s="159"/>
      <c r="Y407" s="159"/>
      <c r="Z407" s="159"/>
      <c r="AA407" s="159"/>
      <c r="AB407" s="159"/>
      <c r="AC407" s="159"/>
      <c r="AD407" s="159"/>
      <c r="AE407" s="159"/>
      <c r="AF407" s="159"/>
      <c r="AG407" s="159"/>
    </row>
    <row r="408" spans="1:33" ht="13.5">
      <c r="A408" s="177"/>
      <c r="B408" s="178"/>
      <c r="C408" s="179"/>
      <c r="D408" s="159"/>
      <c r="E408" s="159"/>
      <c r="F408" s="159"/>
      <c r="G408" s="179"/>
      <c r="H408" s="159"/>
      <c r="I408" s="159"/>
      <c r="J408" s="182"/>
      <c r="K408" s="182"/>
      <c r="L408" s="159"/>
      <c r="M408" s="159"/>
      <c r="N408" s="159"/>
      <c r="O408" s="159"/>
      <c r="P408" s="159"/>
      <c r="Q408" s="179"/>
      <c r="R408" s="159"/>
      <c r="S408" s="159"/>
      <c r="T408" s="159"/>
      <c r="U408" s="159"/>
      <c r="V408" s="159"/>
      <c r="W408" s="159"/>
      <c r="X408" s="159"/>
      <c r="Y408" s="159"/>
      <c r="Z408" s="159"/>
      <c r="AA408" s="159"/>
      <c r="AB408" s="159"/>
      <c r="AC408" s="159"/>
      <c r="AD408" s="159"/>
      <c r="AE408" s="159"/>
      <c r="AF408" s="159"/>
      <c r="AG408" s="159"/>
    </row>
    <row r="409" spans="1:33" ht="13.5">
      <c r="A409" s="177"/>
      <c r="B409" s="178"/>
      <c r="C409" s="179"/>
      <c r="D409" s="159"/>
      <c r="E409" s="159"/>
      <c r="F409" s="159"/>
      <c r="G409" s="179"/>
      <c r="H409" s="159"/>
      <c r="I409" s="159"/>
      <c r="J409" s="182"/>
      <c r="K409" s="182"/>
      <c r="L409" s="159"/>
      <c r="M409" s="159"/>
      <c r="N409" s="159"/>
      <c r="O409" s="159"/>
      <c r="P409" s="159"/>
      <c r="Q409" s="179"/>
      <c r="R409" s="159"/>
      <c r="S409" s="159"/>
      <c r="T409" s="159"/>
      <c r="U409" s="159"/>
      <c r="V409" s="159"/>
      <c r="W409" s="159"/>
      <c r="X409" s="159"/>
      <c r="Y409" s="159"/>
      <c r="Z409" s="159"/>
      <c r="AA409" s="159"/>
      <c r="AB409" s="159"/>
      <c r="AC409" s="159"/>
      <c r="AD409" s="159"/>
      <c r="AE409" s="159"/>
      <c r="AF409" s="159"/>
      <c r="AG409" s="159"/>
    </row>
    <row r="410" spans="1:33" ht="13.5">
      <c r="A410" s="177"/>
      <c r="B410" s="178"/>
      <c r="C410" s="179"/>
      <c r="D410" s="159"/>
      <c r="E410" s="159"/>
      <c r="F410" s="159"/>
      <c r="G410" s="179"/>
      <c r="H410" s="159"/>
      <c r="I410" s="159"/>
      <c r="J410" s="182"/>
      <c r="K410" s="182"/>
      <c r="L410" s="159"/>
      <c r="M410" s="159"/>
      <c r="N410" s="159"/>
      <c r="O410" s="159"/>
      <c r="P410" s="159"/>
      <c r="Q410" s="179"/>
      <c r="R410" s="159"/>
      <c r="S410" s="159"/>
      <c r="T410" s="159"/>
      <c r="U410" s="159"/>
      <c r="V410" s="159"/>
      <c r="W410" s="159"/>
      <c r="X410" s="159"/>
      <c r="Y410" s="159"/>
      <c r="Z410" s="159"/>
      <c r="AA410" s="159"/>
      <c r="AB410" s="159"/>
      <c r="AC410" s="159"/>
      <c r="AD410" s="159"/>
      <c r="AE410" s="159"/>
      <c r="AF410" s="159"/>
      <c r="AG410" s="159"/>
    </row>
    <row r="411" spans="1:33" ht="13.5">
      <c r="A411" s="177"/>
      <c r="B411" s="178"/>
      <c r="C411" s="179"/>
      <c r="D411" s="159"/>
      <c r="E411" s="159"/>
      <c r="F411" s="159"/>
      <c r="G411" s="179"/>
      <c r="H411" s="159"/>
      <c r="I411" s="159"/>
      <c r="J411" s="182"/>
      <c r="K411" s="182"/>
      <c r="L411" s="159"/>
      <c r="M411" s="159"/>
      <c r="N411" s="159"/>
      <c r="O411" s="159"/>
      <c r="P411" s="159"/>
      <c r="Q411" s="179"/>
      <c r="R411" s="159"/>
      <c r="S411" s="159"/>
      <c r="T411" s="159"/>
      <c r="U411" s="159"/>
      <c r="V411" s="159"/>
      <c r="W411" s="159"/>
      <c r="X411" s="159"/>
      <c r="Y411" s="159"/>
      <c r="Z411" s="159"/>
      <c r="AA411" s="159"/>
      <c r="AB411" s="159"/>
      <c r="AC411" s="159"/>
      <c r="AD411" s="159"/>
      <c r="AE411" s="159"/>
      <c r="AF411" s="159"/>
      <c r="AG411" s="159"/>
    </row>
    <row r="412" spans="1:33" ht="13.5">
      <c r="A412" s="177"/>
      <c r="B412" s="178"/>
      <c r="C412" s="179"/>
      <c r="D412" s="159"/>
      <c r="E412" s="159"/>
      <c r="F412" s="159"/>
      <c r="G412" s="179"/>
      <c r="H412" s="159"/>
      <c r="I412" s="159"/>
      <c r="J412" s="182"/>
      <c r="K412" s="182"/>
      <c r="L412" s="159"/>
      <c r="M412" s="159"/>
      <c r="N412" s="159"/>
      <c r="O412" s="159"/>
      <c r="P412" s="159"/>
      <c r="Q412" s="179"/>
      <c r="R412" s="159"/>
      <c r="S412" s="159"/>
      <c r="T412" s="159"/>
      <c r="U412" s="159"/>
      <c r="V412" s="159"/>
      <c r="W412" s="159"/>
      <c r="X412" s="159"/>
      <c r="Y412" s="159"/>
      <c r="Z412" s="159"/>
      <c r="AA412" s="159"/>
      <c r="AB412" s="159"/>
      <c r="AC412" s="159"/>
      <c r="AD412" s="159"/>
      <c r="AE412" s="159"/>
      <c r="AF412" s="159"/>
      <c r="AG412" s="159"/>
    </row>
    <row r="413" spans="1:33" ht="13.5">
      <c r="A413" s="177"/>
      <c r="B413" s="178"/>
      <c r="C413" s="179"/>
      <c r="D413" s="159"/>
      <c r="E413" s="159"/>
      <c r="F413" s="159"/>
      <c r="G413" s="179"/>
      <c r="H413" s="159"/>
      <c r="I413" s="159"/>
      <c r="J413" s="182"/>
      <c r="K413" s="182"/>
      <c r="L413" s="159"/>
      <c r="M413" s="159"/>
      <c r="N413" s="159"/>
      <c r="O413" s="159"/>
      <c r="P413" s="159"/>
      <c r="Q413" s="179"/>
      <c r="R413" s="159"/>
      <c r="S413" s="159"/>
      <c r="T413" s="159"/>
      <c r="U413" s="159"/>
      <c r="V413" s="159"/>
      <c r="W413" s="159"/>
      <c r="X413" s="159"/>
      <c r="Y413" s="159"/>
      <c r="Z413" s="159"/>
      <c r="AA413" s="159"/>
      <c r="AB413" s="159"/>
      <c r="AC413" s="159"/>
      <c r="AD413" s="159"/>
      <c r="AE413" s="159"/>
      <c r="AF413" s="159"/>
      <c r="AG413" s="159"/>
    </row>
    <row r="414" spans="1:33" ht="13.5">
      <c r="A414" s="177"/>
      <c r="B414" s="178"/>
      <c r="C414" s="179"/>
      <c r="D414" s="159"/>
      <c r="E414" s="159"/>
      <c r="F414" s="159"/>
      <c r="G414" s="179"/>
      <c r="H414" s="159"/>
      <c r="I414" s="159"/>
      <c r="J414" s="182"/>
      <c r="K414" s="182"/>
      <c r="L414" s="159"/>
      <c r="M414" s="159"/>
      <c r="N414" s="159"/>
      <c r="O414" s="159"/>
      <c r="P414" s="159"/>
      <c r="Q414" s="179"/>
      <c r="R414" s="159"/>
      <c r="S414" s="159"/>
      <c r="T414" s="159"/>
      <c r="U414" s="159"/>
      <c r="V414" s="159"/>
      <c r="W414" s="159"/>
      <c r="X414" s="159"/>
      <c r="Y414" s="159"/>
      <c r="Z414" s="159"/>
      <c r="AA414" s="159"/>
      <c r="AB414" s="159"/>
      <c r="AC414" s="159"/>
      <c r="AD414" s="159"/>
      <c r="AE414" s="159"/>
      <c r="AF414" s="159"/>
      <c r="AG414" s="159"/>
    </row>
    <row r="415" spans="1:33" ht="13.5">
      <c r="A415" s="177"/>
      <c r="B415" s="178"/>
      <c r="C415" s="179"/>
      <c r="D415" s="159"/>
      <c r="E415" s="159"/>
      <c r="F415" s="159"/>
      <c r="G415" s="179"/>
      <c r="H415" s="159"/>
      <c r="I415" s="159"/>
      <c r="J415" s="182"/>
      <c r="K415" s="182"/>
      <c r="L415" s="159"/>
      <c r="M415" s="159"/>
      <c r="N415" s="159"/>
      <c r="O415" s="159"/>
      <c r="P415" s="159"/>
      <c r="Q415" s="179"/>
      <c r="R415" s="159"/>
      <c r="S415" s="159"/>
      <c r="T415" s="159"/>
      <c r="U415" s="159"/>
      <c r="V415" s="159"/>
      <c r="W415" s="159"/>
      <c r="X415" s="159"/>
      <c r="Y415" s="159"/>
      <c r="Z415" s="159"/>
      <c r="AA415" s="159"/>
      <c r="AB415" s="159"/>
      <c r="AC415" s="159"/>
      <c r="AD415" s="159"/>
      <c r="AE415" s="159"/>
      <c r="AF415" s="159"/>
      <c r="AG415" s="159"/>
    </row>
    <row r="416" spans="1:33" ht="13.5">
      <c r="A416" s="177"/>
      <c r="B416" s="178"/>
      <c r="C416" s="179"/>
      <c r="D416" s="159"/>
      <c r="E416" s="159"/>
      <c r="F416" s="159"/>
      <c r="G416" s="179"/>
      <c r="H416" s="159"/>
      <c r="I416" s="159"/>
      <c r="J416" s="182"/>
      <c r="K416" s="182"/>
      <c r="L416" s="159"/>
      <c r="M416" s="159"/>
      <c r="N416" s="159"/>
      <c r="O416" s="159"/>
      <c r="P416" s="159"/>
      <c r="Q416" s="179"/>
      <c r="R416" s="159"/>
      <c r="S416" s="159"/>
      <c r="T416" s="159"/>
      <c r="U416" s="159"/>
      <c r="V416" s="159"/>
      <c r="W416" s="159"/>
      <c r="X416" s="159"/>
      <c r="Y416" s="159"/>
      <c r="Z416" s="159"/>
      <c r="AA416" s="159"/>
      <c r="AB416" s="159"/>
      <c r="AC416" s="159"/>
      <c r="AD416" s="159"/>
      <c r="AE416" s="159"/>
      <c r="AF416" s="159"/>
      <c r="AG416" s="159"/>
    </row>
    <row r="417" spans="1:33" ht="13.5">
      <c r="A417" s="177"/>
      <c r="B417" s="178"/>
      <c r="C417" s="179"/>
      <c r="D417" s="159"/>
      <c r="E417" s="159"/>
      <c r="F417" s="159"/>
      <c r="G417" s="179"/>
      <c r="H417" s="159"/>
      <c r="I417" s="159"/>
      <c r="J417" s="182"/>
      <c r="K417" s="182"/>
      <c r="L417" s="159"/>
      <c r="M417" s="159"/>
      <c r="N417" s="159"/>
      <c r="O417" s="159"/>
      <c r="P417" s="159"/>
      <c r="Q417" s="179"/>
      <c r="R417" s="159"/>
      <c r="S417" s="159"/>
      <c r="T417" s="159"/>
      <c r="U417" s="159"/>
      <c r="V417" s="159"/>
      <c r="W417" s="159"/>
      <c r="X417" s="159"/>
      <c r="Y417" s="159"/>
      <c r="Z417" s="159"/>
      <c r="AA417" s="159"/>
      <c r="AB417" s="159"/>
      <c r="AC417" s="159"/>
      <c r="AD417" s="159"/>
      <c r="AE417" s="159"/>
      <c r="AF417" s="159"/>
      <c r="AG417" s="159"/>
    </row>
    <row r="418" spans="1:33" ht="13.5">
      <c r="A418" s="177"/>
      <c r="B418" s="178"/>
      <c r="C418" s="179"/>
      <c r="D418" s="159"/>
      <c r="E418" s="159"/>
      <c r="F418" s="159"/>
      <c r="G418" s="179"/>
      <c r="H418" s="159"/>
      <c r="I418" s="159"/>
      <c r="J418" s="182"/>
      <c r="K418" s="182"/>
      <c r="L418" s="159"/>
      <c r="M418" s="159"/>
      <c r="N418" s="159"/>
      <c r="O418" s="159"/>
      <c r="P418" s="159"/>
      <c r="Q418" s="179"/>
      <c r="R418" s="159"/>
      <c r="S418" s="159"/>
      <c r="T418" s="159"/>
      <c r="U418" s="159"/>
      <c r="V418" s="159"/>
      <c r="W418" s="159"/>
      <c r="X418" s="159"/>
      <c r="Y418" s="159"/>
      <c r="Z418" s="159"/>
      <c r="AA418" s="159"/>
      <c r="AB418" s="159"/>
      <c r="AC418" s="159"/>
      <c r="AD418" s="159"/>
      <c r="AE418" s="159"/>
      <c r="AF418" s="159"/>
      <c r="AG418" s="159"/>
    </row>
    <row r="419" spans="1:33" ht="13.5">
      <c r="A419" s="177"/>
      <c r="B419" s="178"/>
      <c r="C419" s="179"/>
      <c r="D419" s="159"/>
      <c r="E419" s="159"/>
      <c r="F419" s="159"/>
      <c r="G419" s="179"/>
      <c r="H419" s="159"/>
      <c r="I419" s="159"/>
      <c r="J419" s="182"/>
      <c r="K419" s="182"/>
      <c r="L419" s="159"/>
      <c r="M419" s="159"/>
      <c r="N419" s="159"/>
      <c r="O419" s="159"/>
      <c r="P419" s="159"/>
      <c r="Q419" s="179"/>
      <c r="R419" s="159"/>
      <c r="S419" s="159"/>
      <c r="T419" s="159"/>
      <c r="U419" s="159"/>
      <c r="V419" s="159"/>
      <c r="W419" s="159"/>
      <c r="X419" s="159"/>
      <c r="Y419" s="159"/>
      <c r="Z419" s="159"/>
      <c r="AA419" s="159"/>
      <c r="AB419" s="159"/>
      <c r="AC419" s="159"/>
      <c r="AD419" s="159"/>
      <c r="AE419" s="159"/>
      <c r="AF419" s="159"/>
      <c r="AG419" s="159"/>
    </row>
    <row r="420" spans="1:33" ht="13.5">
      <c r="A420" s="177"/>
      <c r="B420" s="178"/>
      <c r="C420" s="179"/>
      <c r="D420" s="159"/>
      <c r="E420" s="159"/>
      <c r="F420" s="159"/>
      <c r="G420" s="179"/>
      <c r="H420" s="159"/>
      <c r="I420" s="159"/>
      <c r="J420" s="182"/>
      <c r="K420" s="182"/>
      <c r="L420" s="159"/>
      <c r="M420" s="159"/>
      <c r="N420" s="159"/>
      <c r="O420" s="159"/>
      <c r="P420" s="159"/>
      <c r="Q420" s="179"/>
      <c r="R420" s="159"/>
      <c r="S420" s="159"/>
      <c r="T420" s="159"/>
      <c r="U420" s="159"/>
      <c r="V420" s="159"/>
      <c r="W420" s="159"/>
      <c r="X420" s="159"/>
      <c r="Y420" s="159"/>
      <c r="Z420" s="159"/>
      <c r="AA420" s="159"/>
      <c r="AB420" s="159"/>
      <c r="AC420" s="159"/>
      <c r="AD420" s="159"/>
      <c r="AE420" s="159"/>
      <c r="AF420" s="159"/>
      <c r="AG420" s="159"/>
    </row>
    <row r="421" spans="1:33" ht="13.5">
      <c r="A421" s="177"/>
      <c r="B421" s="178"/>
      <c r="C421" s="179"/>
      <c r="D421" s="159"/>
      <c r="E421" s="159"/>
      <c r="F421" s="159"/>
      <c r="G421" s="179"/>
      <c r="H421" s="159"/>
      <c r="I421" s="159"/>
      <c r="J421" s="182"/>
      <c r="K421" s="182"/>
      <c r="L421" s="159"/>
      <c r="M421" s="159"/>
      <c r="N421" s="159"/>
      <c r="O421" s="159"/>
      <c r="P421" s="159"/>
      <c r="Q421" s="179"/>
      <c r="R421" s="159"/>
      <c r="S421" s="159"/>
      <c r="T421" s="159"/>
      <c r="U421" s="159"/>
      <c r="V421" s="159"/>
      <c r="W421" s="159"/>
      <c r="X421" s="159"/>
      <c r="Y421" s="159"/>
      <c r="Z421" s="159"/>
      <c r="AA421" s="159"/>
      <c r="AB421" s="159"/>
      <c r="AC421" s="159"/>
      <c r="AD421" s="159"/>
      <c r="AE421" s="159"/>
      <c r="AF421" s="159"/>
      <c r="AG421" s="159"/>
    </row>
    <row r="422" spans="1:33" ht="13.5">
      <c r="A422" s="177"/>
      <c r="B422" s="178"/>
      <c r="C422" s="179"/>
      <c r="D422" s="159"/>
      <c r="E422" s="159"/>
      <c r="F422" s="159"/>
      <c r="G422" s="179"/>
      <c r="H422" s="159"/>
      <c r="I422" s="159"/>
      <c r="J422" s="182"/>
      <c r="K422" s="182"/>
      <c r="L422" s="159"/>
      <c r="M422" s="159"/>
      <c r="N422" s="159"/>
      <c r="O422" s="159"/>
      <c r="P422" s="159"/>
      <c r="Q422" s="179"/>
      <c r="R422" s="159"/>
      <c r="S422" s="159"/>
      <c r="T422" s="159"/>
      <c r="U422" s="159"/>
      <c r="V422" s="159"/>
      <c r="W422" s="159"/>
      <c r="X422" s="159"/>
      <c r="Y422" s="159"/>
      <c r="Z422" s="159"/>
      <c r="AA422" s="159"/>
      <c r="AB422" s="159"/>
      <c r="AC422" s="159"/>
      <c r="AD422" s="159"/>
      <c r="AE422" s="159"/>
      <c r="AF422" s="159"/>
      <c r="AG422" s="159"/>
    </row>
    <row r="423" spans="1:33" ht="13.5">
      <c r="A423" s="177"/>
      <c r="B423" s="178"/>
      <c r="C423" s="179"/>
      <c r="D423" s="159"/>
      <c r="E423" s="159"/>
      <c r="F423" s="159"/>
      <c r="G423" s="179"/>
      <c r="H423" s="159"/>
      <c r="I423" s="159"/>
      <c r="J423" s="182"/>
      <c r="K423" s="182"/>
      <c r="L423" s="159"/>
      <c r="M423" s="159"/>
      <c r="N423" s="159"/>
      <c r="O423" s="159"/>
      <c r="P423" s="159"/>
      <c r="Q423" s="179"/>
      <c r="R423" s="159"/>
      <c r="S423" s="159"/>
      <c r="T423" s="159"/>
      <c r="U423" s="159"/>
      <c r="V423" s="159"/>
      <c r="W423" s="159"/>
      <c r="X423" s="159"/>
      <c r="Y423" s="159"/>
      <c r="Z423" s="159"/>
      <c r="AA423" s="159"/>
      <c r="AB423" s="159"/>
      <c r="AC423" s="159"/>
      <c r="AD423" s="159"/>
      <c r="AE423" s="159"/>
      <c r="AF423" s="159"/>
      <c r="AG423" s="159"/>
    </row>
    <row r="424" spans="1:33" ht="13.5">
      <c r="A424" s="177"/>
      <c r="B424" s="178"/>
      <c r="C424" s="179"/>
      <c r="D424" s="159"/>
      <c r="E424" s="159"/>
      <c r="F424" s="159"/>
      <c r="G424" s="179"/>
      <c r="H424" s="159"/>
      <c r="I424" s="159"/>
      <c r="J424" s="182"/>
      <c r="K424" s="182"/>
      <c r="L424" s="159"/>
      <c r="M424" s="159"/>
      <c r="N424" s="159"/>
      <c r="O424" s="159"/>
      <c r="P424" s="159"/>
      <c r="Q424" s="179"/>
      <c r="R424" s="159"/>
      <c r="S424" s="159"/>
      <c r="T424" s="159"/>
      <c r="U424" s="159"/>
      <c r="V424" s="159"/>
      <c r="W424" s="159"/>
      <c r="X424" s="159"/>
      <c r="Y424" s="159"/>
      <c r="Z424" s="159"/>
      <c r="AA424" s="159"/>
      <c r="AB424" s="159"/>
      <c r="AC424" s="159"/>
      <c r="AD424" s="159"/>
      <c r="AE424" s="159"/>
      <c r="AF424" s="159"/>
      <c r="AG424" s="159"/>
    </row>
    <row r="425" spans="1:33" ht="13.5">
      <c r="A425" s="177"/>
      <c r="B425" s="178"/>
      <c r="C425" s="179"/>
      <c r="D425" s="159"/>
      <c r="E425" s="159"/>
      <c r="F425" s="159"/>
      <c r="G425" s="179"/>
      <c r="H425" s="159"/>
      <c r="I425" s="159"/>
      <c r="J425" s="182"/>
      <c r="K425" s="182"/>
      <c r="L425" s="159"/>
      <c r="M425" s="159"/>
      <c r="N425" s="159"/>
      <c r="O425" s="159"/>
      <c r="P425" s="159"/>
      <c r="Q425" s="179"/>
      <c r="R425" s="159"/>
      <c r="S425" s="159"/>
      <c r="T425" s="159"/>
      <c r="U425" s="159"/>
      <c r="V425" s="159"/>
      <c r="W425" s="159"/>
      <c r="X425" s="159"/>
      <c r="Y425" s="159"/>
      <c r="Z425" s="159"/>
      <c r="AA425" s="159"/>
      <c r="AB425" s="159"/>
      <c r="AC425" s="159"/>
      <c r="AD425" s="159"/>
      <c r="AE425" s="159"/>
      <c r="AF425" s="159"/>
      <c r="AG425" s="159"/>
    </row>
    <row r="426" spans="1:33" ht="13.5">
      <c r="A426" s="177"/>
      <c r="B426" s="178"/>
      <c r="C426" s="179"/>
      <c r="D426" s="159"/>
      <c r="E426" s="159"/>
      <c r="F426" s="159"/>
      <c r="G426" s="179"/>
      <c r="H426" s="159"/>
      <c r="I426" s="159"/>
      <c r="J426" s="182"/>
      <c r="K426" s="182"/>
      <c r="L426" s="159"/>
      <c r="M426" s="159"/>
      <c r="N426" s="159"/>
      <c r="O426" s="159"/>
      <c r="P426" s="159"/>
      <c r="Q426" s="179"/>
      <c r="R426" s="159"/>
      <c r="S426" s="159"/>
      <c r="T426" s="159"/>
      <c r="U426" s="159"/>
      <c r="V426" s="159"/>
      <c r="W426" s="159"/>
      <c r="X426" s="159"/>
      <c r="Y426" s="159"/>
      <c r="Z426" s="159"/>
      <c r="AA426" s="159"/>
      <c r="AB426" s="159"/>
      <c r="AC426" s="159"/>
      <c r="AD426" s="159"/>
      <c r="AE426" s="159"/>
      <c r="AF426" s="159"/>
      <c r="AG426" s="159"/>
    </row>
    <row r="427" spans="1:33" ht="13.5">
      <c r="A427" s="177"/>
      <c r="B427" s="178"/>
      <c r="C427" s="179"/>
      <c r="D427" s="159"/>
      <c r="E427" s="159"/>
      <c r="F427" s="159"/>
      <c r="G427" s="179"/>
      <c r="H427" s="159"/>
      <c r="I427" s="159"/>
      <c r="J427" s="182"/>
      <c r="K427" s="182"/>
      <c r="L427" s="159"/>
      <c r="M427" s="159"/>
      <c r="N427" s="159"/>
      <c r="O427" s="159"/>
      <c r="P427" s="159"/>
      <c r="Q427" s="179"/>
      <c r="R427" s="159"/>
      <c r="S427" s="159"/>
      <c r="T427" s="159"/>
      <c r="U427" s="159"/>
      <c r="V427" s="159"/>
      <c r="W427" s="159"/>
      <c r="X427" s="159"/>
      <c r="Y427" s="159"/>
      <c r="Z427" s="159"/>
      <c r="AA427" s="159"/>
      <c r="AB427" s="159"/>
      <c r="AC427" s="159"/>
      <c r="AD427" s="159"/>
      <c r="AE427" s="159"/>
      <c r="AF427" s="159"/>
      <c r="AG427" s="159"/>
    </row>
    <row r="428" spans="1:33" ht="13.5">
      <c r="A428" s="177"/>
      <c r="B428" s="178"/>
      <c r="C428" s="179"/>
      <c r="D428" s="159"/>
      <c r="E428" s="159"/>
      <c r="F428" s="159"/>
      <c r="G428" s="179"/>
      <c r="H428" s="159"/>
      <c r="I428" s="159"/>
      <c r="J428" s="182"/>
      <c r="K428" s="182"/>
      <c r="L428" s="159"/>
      <c r="M428" s="159"/>
      <c r="N428" s="159"/>
      <c r="O428" s="159"/>
      <c r="P428" s="159"/>
      <c r="Q428" s="179"/>
      <c r="R428" s="159"/>
      <c r="S428" s="159"/>
      <c r="T428" s="159"/>
      <c r="U428" s="159"/>
      <c r="V428" s="159"/>
      <c r="W428" s="159"/>
      <c r="X428" s="159"/>
      <c r="Y428" s="159"/>
      <c r="Z428" s="159"/>
      <c r="AA428" s="159"/>
      <c r="AB428" s="159"/>
      <c r="AC428" s="159"/>
      <c r="AD428" s="159"/>
      <c r="AE428" s="159"/>
      <c r="AF428" s="159"/>
      <c r="AG428" s="159"/>
    </row>
    <row r="429" spans="1:33" ht="13.5">
      <c r="A429" s="177"/>
      <c r="B429" s="178"/>
      <c r="C429" s="179"/>
      <c r="D429" s="159"/>
      <c r="E429" s="159"/>
      <c r="F429" s="159"/>
      <c r="G429" s="179"/>
      <c r="H429" s="159"/>
      <c r="I429" s="159"/>
      <c r="J429" s="182"/>
      <c r="K429" s="182"/>
      <c r="L429" s="159"/>
      <c r="M429" s="159"/>
      <c r="N429" s="159"/>
      <c r="O429" s="159"/>
      <c r="P429" s="159"/>
      <c r="Q429" s="179"/>
      <c r="R429" s="159"/>
      <c r="S429" s="159"/>
      <c r="T429" s="159"/>
      <c r="U429" s="159"/>
      <c r="V429" s="159"/>
      <c r="W429" s="159"/>
      <c r="X429" s="159"/>
      <c r="Y429" s="159"/>
      <c r="Z429" s="159"/>
      <c r="AA429" s="159"/>
      <c r="AB429" s="159"/>
      <c r="AC429" s="159"/>
      <c r="AD429" s="159"/>
      <c r="AE429" s="159"/>
      <c r="AF429" s="159"/>
      <c r="AG429" s="159"/>
    </row>
    <row r="430" spans="1:33" ht="13.5">
      <c r="A430" s="177"/>
      <c r="B430" s="178"/>
      <c r="C430" s="179"/>
      <c r="D430" s="159"/>
      <c r="E430" s="159"/>
      <c r="F430" s="159"/>
      <c r="G430" s="179"/>
      <c r="H430" s="159"/>
      <c r="I430" s="159"/>
      <c r="J430" s="182"/>
      <c r="K430" s="182"/>
      <c r="L430" s="159"/>
      <c r="M430" s="159"/>
      <c r="N430" s="159"/>
      <c r="O430" s="159"/>
      <c r="P430" s="159"/>
      <c r="Q430" s="179"/>
      <c r="R430" s="159"/>
      <c r="S430" s="159"/>
      <c r="T430" s="159"/>
      <c r="U430" s="159"/>
      <c r="V430" s="159"/>
      <c r="W430" s="159"/>
      <c r="X430" s="159"/>
      <c r="Y430" s="159"/>
      <c r="Z430" s="159"/>
      <c r="AA430" s="159"/>
      <c r="AB430" s="159"/>
      <c r="AC430" s="159"/>
      <c r="AD430" s="159"/>
      <c r="AE430" s="159"/>
      <c r="AF430" s="159"/>
      <c r="AG430" s="159"/>
    </row>
    <row r="431" spans="1:33" ht="13.5">
      <c r="A431" s="177"/>
      <c r="B431" s="178"/>
      <c r="C431" s="179"/>
      <c r="D431" s="159"/>
      <c r="E431" s="159"/>
      <c r="F431" s="159"/>
      <c r="G431" s="179"/>
      <c r="H431" s="159"/>
      <c r="I431" s="159"/>
      <c r="J431" s="182"/>
      <c r="K431" s="182"/>
      <c r="L431" s="159"/>
      <c r="M431" s="159"/>
      <c r="N431" s="159"/>
      <c r="O431" s="159"/>
      <c r="P431" s="159"/>
      <c r="Q431" s="179"/>
      <c r="R431" s="159"/>
      <c r="S431" s="159"/>
      <c r="T431" s="159"/>
      <c r="U431" s="159"/>
      <c r="V431" s="159"/>
      <c r="W431" s="159"/>
      <c r="X431" s="159"/>
      <c r="Y431" s="159"/>
      <c r="Z431" s="159"/>
      <c r="AA431" s="159"/>
      <c r="AB431" s="159"/>
      <c r="AC431" s="159"/>
      <c r="AD431" s="159"/>
      <c r="AE431" s="159"/>
      <c r="AF431" s="159"/>
      <c r="AG431" s="159"/>
    </row>
    <row r="432" spans="1:33" ht="13.5">
      <c r="A432" s="177"/>
      <c r="B432" s="178"/>
      <c r="C432" s="179"/>
      <c r="D432" s="159"/>
      <c r="E432" s="159"/>
      <c r="F432" s="159"/>
      <c r="G432" s="179"/>
      <c r="H432" s="159"/>
      <c r="I432" s="159"/>
      <c r="J432" s="182"/>
      <c r="K432" s="182"/>
      <c r="L432" s="159"/>
      <c r="M432" s="159"/>
      <c r="N432" s="159"/>
      <c r="O432" s="159"/>
      <c r="P432" s="159"/>
      <c r="Q432" s="179"/>
      <c r="R432" s="159"/>
      <c r="S432" s="159"/>
      <c r="T432" s="159"/>
      <c r="U432" s="159"/>
      <c r="V432" s="159"/>
      <c r="W432" s="159"/>
      <c r="X432" s="159"/>
      <c r="Y432" s="159"/>
      <c r="Z432" s="159"/>
      <c r="AA432" s="159"/>
      <c r="AB432" s="159"/>
      <c r="AC432" s="159"/>
      <c r="AD432" s="159"/>
      <c r="AE432" s="159"/>
      <c r="AF432" s="159"/>
      <c r="AG432" s="159"/>
    </row>
    <row r="433" spans="1:33" ht="13.5">
      <c r="A433" s="177"/>
      <c r="B433" s="178"/>
      <c r="C433" s="179"/>
      <c r="D433" s="159"/>
      <c r="E433" s="159"/>
      <c r="F433" s="159"/>
      <c r="G433" s="179"/>
      <c r="H433" s="159"/>
      <c r="I433" s="159"/>
      <c r="J433" s="182"/>
      <c r="K433" s="182"/>
      <c r="L433" s="159"/>
      <c r="M433" s="159"/>
      <c r="N433" s="159"/>
      <c r="O433" s="159"/>
      <c r="P433" s="159"/>
      <c r="Q433" s="179"/>
      <c r="R433" s="159"/>
      <c r="S433" s="159"/>
      <c r="T433" s="159"/>
      <c r="U433" s="159"/>
      <c r="V433" s="159"/>
      <c r="W433" s="159"/>
      <c r="X433" s="159"/>
      <c r="Y433" s="159"/>
      <c r="Z433" s="159"/>
      <c r="AA433" s="159"/>
      <c r="AB433" s="159"/>
      <c r="AC433" s="159"/>
      <c r="AD433" s="159"/>
      <c r="AE433" s="159"/>
      <c r="AF433" s="159"/>
      <c r="AG433" s="159"/>
    </row>
    <row r="434" spans="1:33" ht="13.5">
      <c r="A434" s="177"/>
      <c r="B434" s="178"/>
      <c r="C434" s="179"/>
      <c r="D434" s="159"/>
      <c r="E434" s="159"/>
      <c r="F434" s="159"/>
      <c r="G434" s="179"/>
      <c r="H434" s="159"/>
      <c r="I434" s="159"/>
      <c r="J434" s="182"/>
      <c r="K434" s="182"/>
      <c r="L434" s="159"/>
      <c r="M434" s="159"/>
      <c r="N434" s="159"/>
      <c r="O434" s="159"/>
      <c r="P434" s="159"/>
      <c r="Q434" s="179"/>
      <c r="R434" s="159"/>
      <c r="S434" s="159"/>
      <c r="T434" s="159"/>
      <c r="U434" s="159"/>
      <c r="V434" s="159"/>
      <c r="W434" s="159"/>
      <c r="X434" s="159"/>
      <c r="Y434" s="159"/>
      <c r="Z434" s="159"/>
      <c r="AA434" s="159"/>
      <c r="AB434" s="159"/>
      <c r="AC434" s="159"/>
      <c r="AD434" s="159"/>
      <c r="AE434" s="159"/>
      <c r="AF434" s="159"/>
      <c r="AG434" s="159"/>
    </row>
    <row r="435" spans="1:33" ht="13.5">
      <c r="A435" s="177"/>
      <c r="B435" s="178"/>
      <c r="C435" s="179"/>
      <c r="D435" s="159"/>
      <c r="E435" s="159"/>
      <c r="F435" s="159"/>
      <c r="G435" s="179"/>
      <c r="H435" s="159"/>
      <c r="I435" s="159"/>
      <c r="J435" s="182"/>
      <c r="K435" s="182"/>
      <c r="L435" s="159"/>
      <c r="M435" s="159"/>
      <c r="N435" s="159"/>
      <c r="O435" s="159"/>
      <c r="P435" s="159"/>
      <c r="Q435" s="179"/>
      <c r="R435" s="159"/>
      <c r="S435" s="159"/>
      <c r="T435" s="159"/>
      <c r="U435" s="159"/>
      <c r="V435" s="159"/>
      <c r="W435" s="159"/>
      <c r="X435" s="159"/>
      <c r="Y435" s="159"/>
      <c r="Z435" s="159"/>
      <c r="AA435" s="159"/>
      <c r="AB435" s="159"/>
      <c r="AC435" s="159"/>
      <c r="AD435" s="159"/>
      <c r="AE435" s="159"/>
      <c r="AF435" s="159"/>
      <c r="AG435" s="159"/>
    </row>
    <row r="436" spans="1:33" ht="13.5">
      <c r="A436" s="177"/>
      <c r="B436" s="178"/>
      <c r="C436" s="179"/>
      <c r="D436" s="159"/>
      <c r="E436" s="159"/>
      <c r="F436" s="159"/>
      <c r="G436" s="179"/>
      <c r="H436" s="159"/>
      <c r="I436" s="159"/>
      <c r="J436" s="182"/>
      <c r="K436" s="182"/>
      <c r="L436" s="159"/>
      <c r="M436" s="159"/>
      <c r="N436" s="159"/>
      <c r="O436" s="159"/>
      <c r="P436" s="159"/>
      <c r="Q436" s="179"/>
      <c r="R436" s="159"/>
      <c r="S436" s="159"/>
      <c r="T436" s="159"/>
      <c r="U436" s="159"/>
      <c r="V436" s="159"/>
      <c r="W436" s="159"/>
      <c r="X436" s="159"/>
      <c r="Y436" s="159"/>
      <c r="Z436" s="159"/>
      <c r="AA436" s="159"/>
      <c r="AB436" s="159"/>
      <c r="AC436" s="159"/>
      <c r="AD436" s="159"/>
      <c r="AE436" s="159"/>
      <c r="AF436" s="159"/>
      <c r="AG436" s="159"/>
    </row>
    <row r="437" spans="1:33" ht="13.5">
      <c r="A437" s="177"/>
      <c r="B437" s="178"/>
      <c r="C437" s="179"/>
      <c r="D437" s="159"/>
      <c r="E437" s="159"/>
      <c r="F437" s="159"/>
      <c r="G437" s="179"/>
      <c r="H437" s="159"/>
      <c r="I437" s="159"/>
      <c r="J437" s="182"/>
      <c r="K437" s="182"/>
      <c r="L437" s="159"/>
      <c r="M437" s="159"/>
      <c r="N437" s="159"/>
      <c r="O437" s="159"/>
      <c r="P437" s="159"/>
      <c r="Q437" s="179"/>
      <c r="R437" s="159"/>
      <c r="S437" s="159"/>
      <c r="T437" s="159"/>
      <c r="U437" s="159"/>
      <c r="V437" s="159"/>
      <c r="W437" s="159"/>
      <c r="X437" s="159"/>
      <c r="Y437" s="159"/>
      <c r="Z437" s="159"/>
      <c r="AA437" s="159"/>
      <c r="AB437" s="159"/>
      <c r="AC437" s="159"/>
      <c r="AD437" s="159"/>
      <c r="AE437" s="159"/>
      <c r="AF437" s="159"/>
      <c r="AG437" s="159"/>
    </row>
    <row r="438" spans="1:33" ht="13.5">
      <c r="A438" s="177"/>
      <c r="B438" s="178"/>
      <c r="C438" s="179"/>
      <c r="D438" s="159"/>
      <c r="E438" s="159"/>
      <c r="F438" s="159"/>
      <c r="G438" s="179"/>
      <c r="H438" s="159"/>
      <c r="I438" s="159"/>
      <c r="J438" s="182"/>
      <c r="K438" s="182"/>
      <c r="L438" s="159"/>
      <c r="M438" s="159"/>
      <c r="N438" s="159"/>
      <c r="O438" s="159"/>
      <c r="P438" s="159"/>
      <c r="Q438" s="179"/>
      <c r="R438" s="159"/>
      <c r="S438" s="159"/>
      <c r="T438" s="159"/>
      <c r="U438" s="159"/>
      <c r="V438" s="159"/>
      <c r="W438" s="159"/>
      <c r="X438" s="159"/>
      <c r="Y438" s="159"/>
      <c r="Z438" s="159"/>
      <c r="AA438" s="159"/>
      <c r="AB438" s="159"/>
      <c r="AC438" s="159"/>
      <c r="AD438" s="159"/>
      <c r="AE438" s="159"/>
      <c r="AF438" s="159"/>
      <c r="AG438" s="159"/>
    </row>
    <row r="439" spans="1:33" ht="13.5">
      <c r="A439" s="177"/>
      <c r="B439" s="178"/>
      <c r="C439" s="179"/>
      <c r="D439" s="159"/>
      <c r="E439" s="159"/>
      <c r="F439" s="159"/>
      <c r="G439" s="179"/>
      <c r="H439" s="159"/>
      <c r="I439" s="159"/>
      <c r="J439" s="182"/>
      <c r="K439" s="182"/>
      <c r="L439" s="159"/>
      <c r="M439" s="159"/>
      <c r="N439" s="159"/>
      <c r="O439" s="159"/>
      <c r="P439" s="159"/>
      <c r="Q439" s="179"/>
      <c r="R439" s="159"/>
      <c r="S439" s="159"/>
      <c r="T439" s="159"/>
      <c r="U439" s="159"/>
      <c r="V439" s="159"/>
      <c r="W439" s="159"/>
      <c r="X439" s="159"/>
      <c r="Y439" s="159"/>
      <c r="Z439" s="159"/>
      <c r="AA439" s="159"/>
      <c r="AB439" s="159"/>
      <c r="AC439" s="159"/>
      <c r="AD439" s="159"/>
      <c r="AE439" s="159"/>
      <c r="AF439" s="159"/>
      <c r="AG439" s="159"/>
    </row>
    <row r="440" spans="1:33" ht="13.5">
      <c r="A440" s="177"/>
      <c r="B440" s="178"/>
      <c r="C440" s="179"/>
      <c r="D440" s="159"/>
      <c r="E440" s="159"/>
      <c r="F440" s="159"/>
      <c r="G440" s="179"/>
      <c r="H440" s="159"/>
      <c r="I440" s="159"/>
      <c r="J440" s="182"/>
      <c r="K440" s="182"/>
      <c r="L440" s="159"/>
      <c r="M440" s="159"/>
      <c r="N440" s="159"/>
      <c r="O440" s="159"/>
      <c r="P440" s="159"/>
      <c r="Q440" s="179"/>
      <c r="R440" s="159"/>
      <c r="S440" s="159"/>
      <c r="T440" s="159"/>
      <c r="U440" s="159"/>
      <c r="V440" s="159"/>
      <c r="W440" s="159"/>
      <c r="X440" s="159"/>
      <c r="Y440" s="159"/>
      <c r="Z440" s="159"/>
      <c r="AA440" s="159"/>
      <c r="AB440" s="159"/>
      <c r="AC440" s="159"/>
      <c r="AD440" s="159"/>
      <c r="AE440" s="159"/>
      <c r="AF440" s="159"/>
      <c r="AG440" s="159"/>
    </row>
    <row r="441" spans="1:33" ht="13.5">
      <c r="A441" s="177"/>
      <c r="B441" s="178"/>
      <c r="C441" s="179"/>
      <c r="D441" s="159"/>
      <c r="E441" s="159"/>
      <c r="F441" s="159"/>
      <c r="G441" s="179"/>
      <c r="H441" s="159"/>
      <c r="I441" s="159"/>
      <c r="J441" s="182"/>
      <c r="K441" s="182"/>
      <c r="L441" s="159"/>
      <c r="M441" s="159"/>
      <c r="N441" s="159"/>
      <c r="O441" s="159"/>
      <c r="P441" s="159"/>
      <c r="Q441" s="179"/>
      <c r="R441" s="159"/>
      <c r="S441" s="159"/>
      <c r="T441" s="159"/>
      <c r="U441" s="159"/>
      <c r="V441" s="159"/>
      <c r="W441" s="159"/>
      <c r="X441" s="159"/>
      <c r="Y441" s="159"/>
      <c r="Z441" s="159"/>
      <c r="AA441" s="159"/>
      <c r="AB441" s="159"/>
      <c r="AC441" s="159"/>
      <c r="AD441" s="159"/>
      <c r="AE441" s="159"/>
      <c r="AF441" s="159"/>
      <c r="AG441" s="159"/>
    </row>
    <row r="442" spans="1:33" ht="13.5">
      <c r="A442" s="177"/>
      <c r="B442" s="178"/>
      <c r="C442" s="179"/>
      <c r="D442" s="159"/>
      <c r="E442" s="159"/>
      <c r="F442" s="159"/>
      <c r="G442" s="179"/>
      <c r="H442" s="159"/>
      <c r="I442" s="159"/>
      <c r="J442" s="182"/>
      <c r="K442" s="182"/>
      <c r="L442" s="159"/>
      <c r="M442" s="159"/>
      <c r="N442" s="159"/>
      <c r="O442" s="159"/>
      <c r="P442" s="159"/>
      <c r="Q442" s="179"/>
      <c r="R442" s="159"/>
      <c r="S442" s="159"/>
      <c r="T442" s="159"/>
      <c r="U442" s="159"/>
      <c r="V442" s="159"/>
      <c r="W442" s="159"/>
      <c r="X442" s="159"/>
      <c r="Y442" s="159"/>
      <c r="Z442" s="159"/>
      <c r="AA442" s="159"/>
      <c r="AB442" s="159"/>
      <c r="AC442" s="159"/>
      <c r="AD442" s="159"/>
      <c r="AE442" s="159"/>
      <c r="AF442" s="159"/>
      <c r="AG442" s="159"/>
    </row>
    <row r="443" spans="1:33" ht="13.5">
      <c r="A443" s="177"/>
      <c r="B443" s="178"/>
      <c r="C443" s="179"/>
      <c r="D443" s="159"/>
      <c r="E443" s="159"/>
      <c r="F443" s="159"/>
      <c r="G443" s="179"/>
      <c r="H443" s="159"/>
      <c r="I443" s="159"/>
      <c r="J443" s="182"/>
      <c r="K443" s="182"/>
      <c r="L443" s="159"/>
      <c r="M443" s="159"/>
      <c r="N443" s="159"/>
      <c r="O443" s="159"/>
      <c r="P443" s="159"/>
      <c r="Q443" s="179"/>
      <c r="R443" s="159"/>
      <c r="S443" s="159"/>
      <c r="T443" s="159"/>
      <c r="U443" s="159"/>
      <c r="V443" s="159"/>
      <c r="W443" s="159"/>
      <c r="X443" s="159"/>
      <c r="Y443" s="159"/>
      <c r="Z443" s="159"/>
      <c r="AA443" s="159"/>
      <c r="AB443" s="159"/>
      <c r="AC443" s="159"/>
      <c r="AD443" s="159"/>
      <c r="AE443" s="159"/>
      <c r="AF443" s="159"/>
      <c r="AG443" s="159"/>
    </row>
    <row r="444" spans="1:33" ht="13.5">
      <c r="A444" s="177"/>
      <c r="B444" s="178"/>
      <c r="C444" s="179"/>
      <c r="D444" s="159"/>
      <c r="E444" s="159"/>
      <c r="F444" s="159"/>
      <c r="G444" s="179"/>
      <c r="H444" s="159"/>
      <c r="I444" s="159"/>
      <c r="J444" s="182"/>
      <c r="K444" s="182"/>
      <c r="L444" s="159"/>
      <c r="M444" s="159"/>
      <c r="N444" s="159"/>
      <c r="O444" s="159"/>
      <c r="P444" s="159"/>
      <c r="Q444" s="179"/>
      <c r="R444" s="159"/>
      <c r="S444" s="159"/>
      <c r="T444" s="159"/>
      <c r="U444" s="159"/>
      <c r="V444" s="159"/>
      <c r="W444" s="159"/>
      <c r="X444" s="159"/>
      <c r="Y444" s="159"/>
      <c r="Z444" s="159"/>
      <c r="AA444" s="159"/>
      <c r="AB444" s="159"/>
      <c r="AC444" s="159"/>
      <c r="AD444" s="159"/>
      <c r="AE444" s="159"/>
      <c r="AF444" s="159"/>
      <c r="AG444" s="159"/>
    </row>
    <row r="445" spans="1:33" ht="13.5">
      <c r="A445" s="177"/>
      <c r="B445" s="178"/>
      <c r="C445" s="179"/>
      <c r="D445" s="159"/>
      <c r="E445" s="159"/>
      <c r="F445" s="159"/>
      <c r="G445" s="179"/>
      <c r="H445" s="159"/>
      <c r="I445" s="159"/>
      <c r="J445" s="182"/>
      <c r="K445" s="182"/>
      <c r="L445" s="159"/>
      <c r="M445" s="159"/>
      <c r="N445" s="159"/>
      <c r="O445" s="159"/>
      <c r="P445" s="159"/>
      <c r="Q445" s="179"/>
      <c r="R445" s="159"/>
      <c r="S445" s="159"/>
      <c r="T445" s="159"/>
      <c r="U445" s="159"/>
      <c r="V445" s="159"/>
      <c r="W445" s="159"/>
      <c r="X445" s="159"/>
      <c r="Y445" s="159"/>
      <c r="Z445" s="159"/>
      <c r="AA445" s="159"/>
      <c r="AB445" s="159"/>
      <c r="AC445" s="159"/>
      <c r="AD445" s="159"/>
      <c r="AE445" s="159"/>
      <c r="AF445" s="159"/>
      <c r="AG445" s="159"/>
    </row>
    <row r="446" spans="1:33" ht="13.5">
      <c r="A446" s="177"/>
      <c r="B446" s="178"/>
      <c r="C446" s="179"/>
      <c r="D446" s="159"/>
      <c r="E446" s="159"/>
      <c r="F446" s="159"/>
      <c r="G446" s="179"/>
      <c r="H446" s="159"/>
      <c r="I446" s="159"/>
      <c r="J446" s="182"/>
      <c r="K446" s="182"/>
      <c r="L446" s="159"/>
      <c r="M446" s="159"/>
      <c r="N446" s="159"/>
      <c r="O446" s="159"/>
      <c r="P446" s="159"/>
      <c r="Q446" s="179"/>
      <c r="R446" s="159"/>
      <c r="S446" s="159"/>
      <c r="T446" s="159"/>
      <c r="U446" s="159"/>
      <c r="V446" s="159"/>
      <c r="W446" s="159"/>
      <c r="X446" s="159"/>
      <c r="Y446" s="159"/>
      <c r="Z446" s="159"/>
      <c r="AA446" s="159"/>
      <c r="AB446" s="159"/>
      <c r="AC446" s="159"/>
      <c r="AD446" s="159"/>
      <c r="AE446" s="159"/>
      <c r="AF446" s="159"/>
      <c r="AG446" s="159"/>
    </row>
    <row r="447" spans="1:33" ht="13.5">
      <c r="A447" s="177"/>
      <c r="B447" s="178"/>
      <c r="C447" s="179"/>
      <c r="D447" s="159"/>
      <c r="E447" s="159"/>
      <c r="F447" s="159"/>
      <c r="G447" s="179"/>
      <c r="H447" s="159"/>
      <c r="I447" s="159"/>
      <c r="J447" s="182"/>
      <c r="K447" s="182"/>
      <c r="L447" s="159"/>
      <c r="M447" s="159"/>
      <c r="N447" s="159"/>
      <c r="O447" s="159"/>
      <c r="P447" s="159"/>
      <c r="Q447" s="179"/>
      <c r="R447" s="159"/>
      <c r="S447" s="159"/>
      <c r="T447" s="159"/>
      <c r="U447" s="159"/>
      <c r="V447" s="159"/>
      <c r="W447" s="159"/>
      <c r="X447" s="159"/>
      <c r="Y447" s="159"/>
      <c r="Z447" s="159"/>
      <c r="AA447" s="159"/>
      <c r="AB447" s="159"/>
      <c r="AC447" s="159"/>
      <c r="AD447" s="159"/>
      <c r="AE447" s="159"/>
      <c r="AF447" s="159"/>
      <c r="AG447" s="159"/>
    </row>
    <row r="448" spans="1:33" ht="13.5">
      <c r="A448" s="177"/>
      <c r="B448" s="178"/>
      <c r="C448" s="179"/>
      <c r="D448" s="159"/>
      <c r="E448" s="159"/>
      <c r="F448" s="159"/>
      <c r="G448" s="179"/>
      <c r="H448" s="159"/>
      <c r="I448" s="159"/>
      <c r="J448" s="182"/>
      <c r="K448" s="182"/>
      <c r="L448" s="159"/>
      <c r="M448" s="159"/>
      <c r="N448" s="159"/>
      <c r="O448" s="159"/>
      <c r="P448" s="159"/>
      <c r="Q448" s="179"/>
      <c r="R448" s="159"/>
      <c r="S448" s="159"/>
      <c r="T448" s="159"/>
      <c r="U448" s="159"/>
      <c r="V448" s="159"/>
      <c r="W448" s="159"/>
      <c r="X448" s="159"/>
      <c r="Y448" s="159"/>
      <c r="Z448" s="159"/>
      <c r="AA448" s="159"/>
      <c r="AB448" s="159"/>
      <c r="AC448" s="159"/>
      <c r="AD448" s="159"/>
      <c r="AE448" s="159"/>
      <c r="AF448" s="159"/>
      <c r="AG448" s="159"/>
    </row>
    <row r="449" spans="1:33" ht="13.5">
      <c r="A449" s="177"/>
      <c r="B449" s="178"/>
      <c r="C449" s="179"/>
      <c r="D449" s="159"/>
      <c r="E449" s="159"/>
      <c r="F449" s="159"/>
      <c r="G449" s="179"/>
      <c r="H449" s="159"/>
      <c r="I449" s="159"/>
      <c r="J449" s="182"/>
      <c r="K449" s="182"/>
      <c r="L449" s="159"/>
      <c r="M449" s="159"/>
      <c r="N449" s="159"/>
      <c r="O449" s="159"/>
      <c r="P449" s="159"/>
      <c r="Q449" s="179"/>
      <c r="R449" s="159"/>
      <c r="S449" s="159"/>
      <c r="T449" s="159"/>
      <c r="U449" s="159"/>
      <c r="V449" s="159"/>
      <c r="W449" s="159"/>
      <c r="X449" s="159"/>
      <c r="Y449" s="159"/>
      <c r="Z449" s="159"/>
      <c r="AA449" s="159"/>
      <c r="AB449" s="159"/>
      <c r="AC449" s="159"/>
      <c r="AD449" s="159"/>
      <c r="AE449" s="159"/>
      <c r="AF449" s="159"/>
      <c r="AG449" s="159"/>
    </row>
    <row r="450" spans="1:33" ht="13.5">
      <c r="A450" s="177"/>
      <c r="B450" s="178"/>
      <c r="C450" s="179"/>
      <c r="D450" s="159"/>
      <c r="E450" s="159"/>
      <c r="F450" s="159"/>
      <c r="G450" s="179"/>
      <c r="H450" s="159"/>
      <c r="I450" s="159"/>
      <c r="J450" s="182"/>
      <c r="K450" s="182"/>
      <c r="L450" s="159"/>
      <c r="M450" s="159"/>
      <c r="N450" s="159"/>
      <c r="O450" s="159"/>
      <c r="P450" s="159"/>
      <c r="Q450" s="179"/>
      <c r="R450" s="159"/>
      <c r="S450" s="159"/>
      <c r="T450" s="159"/>
      <c r="U450" s="159"/>
      <c r="V450" s="159"/>
      <c r="W450" s="159"/>
      <c r="X450" s="159"/>
      <c r="Y450" s="159"/>
      <c r="Z450" s="159"/>
      <c r="AA450" s="159"/>
      <c r="AB450" s="159"/>
      <c r="AC450" s="159"/>
      <c r="AD450" s="159"/>
      <c r="AE450" s="159"/>
      <c r="AF450" s="159"/>
      <c r="AG450" s="159"/>
    </row>
    <row r="451" spans="1:33" ht="13.5">
      <c r="A451" s="177"/>
      <c r="B451" s="178"/>
      <c r="C451" s="179"/>
      <c r="D451" s="159"/>
      <c r="E451" s="159"/>
      <c r="F451" s="159"/>
      <c r="G451" s="179"/>
      <c r="H451" s="159"/>
      <c r="I451" s="159"/>
      <c r="J451" s="182"/>
      <c r="K451" s="182"/>
      <c r="L451" s="159"/>
      <c r="M451" s="159"/>
      <c r="N451" s="159"/>
      <c r="O451" s="159"/>
      <c r="P451" s="159"/>
      <c r="Q451" s="179"/>
      <c r="R451" s="159"/>
      <c r="S451" s="159"/>
      <c r="T451" s="159"/>
      <c r="U451" s="159"/>
      <c r="V451" s="159"/>
      <c r="W451" s="159"/>
      <c r="X451" s="159"/>
      <c r="Y451" s="159"/>
      <c r="Z451" s="159"/>
      <c r="AA451" s="159"/>
      <c r="AB451" s="159"/>
      <c r="AC451" s="159"/>
      <c r="AD451" s="159"/>
      <c r="AE451" s="159"/>
      <c r="AF451" s="159"/>
      <c r="AG451" s="159"/>
    </row>
    <row r="452" spans="1:33" ht="13.5">
      <c r="A452" s="177"/>
      <c r="B452" s="178"/>
      <c r="C452" s="179"/>
      <c r="D452" s="159"/>
      <c r="E452" s="159"/>
      <c r="F452" s="159"/>
      <c r="G452" s="179"/>
      <c r="H452" s="159"/>
      <c r="I452" s="159"/>
      <c r="J452" s="182"/>
      <c r="K452" s="182"/>
      <c r="L452" s="159"/>
      <c r="M452" s="159"/>
      <c r="N452" s="159"/>
      <c r="O452" s="159"/>
      <c r="P452" s="159"/>
      <c r="Q452" s="179"/>
      <c r="R452" s="159"/>
      <c r="S452" s="159"/>
      <c r="T452" s="159"/>
      <c r="U452" s="159"/>
      <c r="V452" s="159"/>
      <c r="W452" s="159"/>
      <c r="X452" s="159"/>
      <c r="Y452" s="159"/>
      <c r="Z452" s="159"/>
      <c r="AA452" s="159"/>
      <c r="AB452" s="159"/>
      <c r="AC452" s="159"/>
      <c r="AD452" s="159"/>
      <c r="AE452" s="159"/>
      <c r="AF452" s="159"/>
      <c r="AG452" s="159"/>
    </row>
    <row r="453" spans="1:33" ht="13.5">
      <c r="A453" s="177"/>
      <c r="B453" s="178"/>
      <c r="C453" s="179"/>
      <c r="D453" s="159"/>
      <c r="E453" s="159"/>
      <c r="F453" s="159"/>
      <c r="G453" s="179"/>
      <c r="H453" s="159"/>
      <c r="I453" s="159"/>
      <c r="J453" s="182"/>
      <c r="K453" s="182"/>
      <c r="L453" s="159"/>
      <c r="M453" s="159"/>
      <c r="N453" s="159"/>
      <c r="O453" s="159"/>
      <c r="P453" s="159"/>
      <c r="Q453" s="179"/>
      <c r="R453" s="159"/>
      <c r="S453" s="159"/>
      <c r="T453" s="159"/>
      <c r="U453" s="159"/>
      <c r="V453" s="159"/>
      <c r="W453" s="159"/>
      <c r="X453" s="159"/>
      <c r="Y453" s="159"/>
      <c r="Z453" s="159"/>
      <c r="AA453" s="159"/>
      <c r="AB453" s="159"/>
      <c r="AC453" s="159"/>
      <c r="AD453" s="159"/>
      <c r="AE453" s="159"/>
      <c r="AF453" s="159"/>
      <c r="AG453" s="159"/>
    </row>
    <row r="454" spans="1:33" ht="13.5">
      <c r="A454" s="177"/>
      <c r="B454" s="178"/>
      <c r="C454" s="179"/>
      <c r="D454" s="159"/>
      <c r="E454" s="159"/>
      <c r="F454" s="159"/>
      <c r="G454" s="179"/>
      <c r="H454" s="159"/>
      <c r="I454" s="159"/>
      <c r="J454" s="182"/>
      <c r="K454" s="182"/>
      <c r="L454" s="159"/>
      <c r="M454" s="159"/>
      <c r="N454" s="159"/>
      <c r="O454" s="159"/>
      <c r="P454" s="159"/>
      <c r="Q454" s="179"/>
      <c r="R454" s="159"/>
      <c r="S454" s="159"/>
      <c r="T454" s="159"/>
      <c r="U454" s="159"/>
      <c r="V454" s="159"/>
      <c r="W454" s="159"/>
      <c r="X454" s="159"/>
      <c r="Y454" s="159"/>
      <c r="Z454" s="159"/>
      <c r="AA454" s="159"/>
      <c r="AB454" s="159"/>
      <c r="AC454" s="159"/>
      <c r="AD454" s="159"/>
      <c r="AE454" s="159"/>
      <c r="AF454" s="159"/>
      <c r="AG454" s="159"/>
    </row>
    <row r="455" spans="1:33" ht="13.5">
      <c r="A455" s="177"/>
      <c r="B455" s="178"/>
      <c r="C455" s="179"/>
      <c r="D455" s="159"/>
      <c r="E455" s="159"/>
      <c r="F455" s="159"/>
      <c r="G455" s="179"/>
      <c r="H455" s="159"/>
      <c r="I455" s="159"/>
      <c r="J455" s="182"/>
      <c r="K455" s="182"/>
      <c r="L455" s="159"/>
      <c r="M455" s="159"/>
      <c r="N455" s="159"/>
      <c r="O455" s="159"/>
      <c r="P455" s="159"/>
      <c r="Q455" s="179"/>
      <c r="R455" s="159"/>
      <c r="S455" s="159"/>
      <c r="T455" s="159"/>
      <c r="U455" s="159"/>
      <c r="V455" s="159"/>
      <c r="W455" s="159"/>
      <c r="X455" s="159"/>
      <c r="Y455" s="159"/>
      <c r="Z455" s="159"/>
      <c r="AA455" s="159"/>
      <c r="AB455" s="159"/>
      <c r="AC455" s="159"/>
      <c r="AD455" s="159"/>
      <c r="AE455" s="159"/>
      <c r="AF455" s="159"/>
      <c r="AG455" s="159"/>
    </row>
    <row r="456" spans="1:33" ht="13.5">
      <c r="A456" s="177"/>
      <c r="B456" s="178"/>
      <c r="C456" s="179"/>
      <c r="D456" s="159"/>
      <c r="E456" s="159"/>
      <c r="F456" s="159"/>
      <c r="G456" s="179"/>
      <c r="H456" s="159"/>
      <c r="I456" s="159"/>
      <c r="J456" s="182"/>
      <c r="K456" s="182"/>
      <c r="L456" s="159"/>
      <c r="M456" s="159"/>
      <c r="N456" s="159"/>
      <c r="O456" s="159"/>
      <c r="P456" s="159"/>
      <c r="Q456" s="179"/>
      <c r="R456" s="159"/>
      <c r="S456" s="159"/>
      <c r="T456" s="159"/>
      <c r="U456" s="159"/>
      <c r="V456" s="159"/>
      <c r="W456" s="159"/>
      <c r="X456" s="159"/>
      <c r="Y456" s="159"/>
      <c r="Z456" s="159"/>
      <c r="AA456" s="159"/>
      <c r="AB456" s="159"/>
      <c r="AC456" s="159"/>
      <c r="AD456" s="159"/>
      <c r="AE456" s="159"/>
      <c r="AF456" s="159"/>
      <c r="AG456" s="159"/>
    </row>
    <row r="457" spans="1:33" ht="13.5">
      <c r="A457" s="177"/>
      <c r="B457" s="178"/>
      <c r="C457" s="179"/>
      <c r="D457" s="159"/>
      <c r="E457" s="159"/>
      <c r="F457" s="159"/>
      <c r="G457" s="179"/>
      <c r="H457" s="159"/>
      <c r="I457" s="159"/>
      <c r="J457" s="182"/>
      <c r="K457" s="182"/>
      <c r="L457" s="159"/>
      <c r="M457" s="159"/>
      <c r="N457" s="159"/>
      <c r="O457" s="159"/>
      <c r="P457" s="159"/>
      <c r="Q457" s="179"/>
      <c r="R457" s="159"/>
      <c r="S457" s="159"/>
      <c r="T457" s="159"/>
      <c r="U457" s="159"/>
      <c r="V457" s="159"/>
      <c r="W457" s="159"/>
      <c r="X457" s="159"/>
      <c r="Y457" s="159"/>
      <c r="Z457" s="159"/>
      <c r="AA457" s="159"/>
      <c r="AB457" s="159"/>
      <c r="AC457" s="159"/>
      <c r="AD457" s="159"/>
      <c r="AE457" s="159"/>
      <c r="AF457" s="159"/>
      <c r="AG457" s="159"/>
    </row>
    <row r="458" spans="1:33" ht="13.5">
      <c r="A458" s="177"/>
      <c r="B458" s="178"/>
      <c r="C458" s="179"/>
      <c r="D458" s="159"/>
      <c r="E458" s="159"/>
      <c r="F458" s="159"/>
      <c r="G458" s="179"/>
      <c r="H458" s="159"/>
      <c r="I458" s="159"/>
      <c r="J458" s="182"/>
      <c r="K458" s="182"/>
      <c r="L458" s="159"/>
      <c r="M458" s="159"/>
      <c r="N458" s="159"/>
      <c r="O458" s="159"/>
      <c r="P458" s="159"/>
      <c r="Q458" s="179"/>
      <c r="R458" s="159"/>
      <c r="S458" s="159"/>
      <c r="T458" s="159"/>
      <c r="U458" s="159"/>
      <c r="V458" s="159"/>
      <c r="W458" s="159"/>
      <c r="X458" s="159"/>
      <c r="Y458" s="159"/>
      <c r="Z458" s="159"/>
      <c r="AA458" s="159"/>
      <c r="AB458" s="159"/>
      <c r="AC458" s="159"/>
      <c r="AD458" s="159"/>
      <c r="AE458" s="159"/>
      <c r="AF458" s="159"/>
      <c r="AG458" s="159"/>
    </row>
    <row r="459" spans="1:33" ht="13.5">
      <c r="A459" s="177"/>
      <c r="B459" s="178"/>
      <c r="C459" s="179"/>
      <c r="D459" s="159"/>
      <c r="E459" s="159"/>
      <c r="F459" s="159"/>
      <c r="G459" s="179"/>
      <c r="H459" s="159"/>
      <c r="I459" s="159"/>
      <c r="J459" s="182"/>
      <c r="K459" s="182"/>
      <c r="L459" s="159"/>
      <c r="M459" s="159"/>
      <c r="N459" s="159"/>
      <c r="O459" s="159"/>
      <c r="P459" s="159"/>
      <c r="Q459" s="179"/>
      <c r="R459" s="159"/>
      <c r="S459" s="159"/>
      <c r="T459" s="159"/>
      <c r="U459" s="159"/>
      <c r="V459" s="159"/>
      <c r="W459" s="159"/>
      <c r="X459" s="159"/>
      <c r="Y459" s="159"/>
      <c r="Z459" s="159"/>
      <c r="AA459" s="159"/>
      <c r="AB459" s="159"/>
      <c r="AC459" s="159"/>
      <c r="AD459" s="159"/>
      <c r="AE459" s="159"/>
      <c r="AF459" s="159"/>
      <c r="AG459" s="159"/>
    </row>
    <row r="460" spans="1:33" ht="13.5">
      <c r="A460" s="177"/>
      <c r="B460" s="178"/>
      <c r="C460" s="179"/>
      <c r="D460" s="159"/>
      <c r="E460" s="159"/>
      <c r="F460" s="159"/>
      <c r="G460" s="179"/>
      <c r="H460" s="159"/>
      <c r="I460" s="159"/>
      <c r="J460" s="182"/>
      <c r="K460" s="182"/>
      <c r="L460" s="159"/>
      <c r="M460" s="159"/>
      <c r="N460" s="159"/>
      <c r="O460" s="159"/>
      <c r="P460" s="159"/>
      <c r="Q460" s="179"/>
      <c r="R460" s="159"/>
      <c r="S460" s="159"/>
      <c r="T460" s="159"/>
      <c r="U460" s="159"/>
      <c r="V460" s="159"/>
      <c r="W460" s="159"/>
      <c r="X460" s="159"/>
      <c r="Y460" s="159"/>
      <c r="Z460" s="159"/>
      <c r="AA460" s="159"/>
      <c r="AB460" s="159"/>
      <c r="AC460" s="159"/>
      <c r="AD460" s="159"/>
      <c r="AE460" s="159"/>
      <c r="AF460" s="159"/>
      <c r="AG460" s="159"/>
    </row>
    <row r="461" spans="1:33" ht="13.5">
      <c r="A461" s="177"/>
      <c r="B461" s="178"/>
      <c r="C461" s="179"/>
      <c r="D461" s="159"/>
      <c r="E461" s="159"/>
      <c r="F461" s="159"/>
      <c r="G461" s="179"/>
      <c r="H461" s="159"/>
      <c r="I461" s="159"/>
      <c r="J461" s="182"/>
      <c r="K461" s="182"/>
      <c r="L461" s="159"/>
      <c r="M461" s="159"/>
      <c r="N461" s="159"/>
      <c r="O461" s="159"/>
      <c r="P461" s="159"/>
      <c r="Q461" s="179"/>
      <c r="R461" s="159"/>
      <c r="S461" s="159"/>
      <c r="T461" s="159"/>
      <c r="U461" s="159"/>
      <c r="V461" s="159"/>
      <c r="W461" s="159"/>
      <c r="X461" s="159"/>
      <c r="Y461" s="159"/>
      <c r="Z461" s="159"/>
      <c r="AA461" s="159"/>
      <c r="AB461" s="159"/>
      <c r="AC461" s="159"/>
      <c r="AD461" s="159"/>
      <c r="AE461" s="159"/>
      <c r="AF461" s="159"/>
      <c r="AG461" s="159"/>
    </row>
    <row r="462" spans="1:33" ht="13.5">
      <c r="A462" s="177"/>
      <c r="B462" s="178"/>
      <c r="C462" s="179"/>
      <c r="D462" s="159"/>
      <c r="E462" s="159"/>
      <c r="F462" s="159"/>
      <c r="G462" s="179"/>
      <c r="H462" s="159"/>
      <c r="I462" s="159"/>
      <c r="J462" s="182"/>
      <c r="K462" s="182"/>
      <c r="L462" s="159"/>
      <c r="M462" s="159"/>
      <c r="N462" s="159"/>
      <c r="O462" s="159"/>
      <c r="P462" s="159"/>
      <c r="Q462" s="179"/>
      <c r="R462" s="159"/>
      <c r="S462" s="159"/>
      <c r="T462" s="159"/>
      <c r="U462" s="159"/>
      <c r="V462" s="159"/>
      <c r="W462" s="159"/>
      <c r="X462" s="159"/>
      <c r="Y462" s="159"/>
      <c r="Z462" s="159"/>
      <c r="AA462" s="159"/>
      <c r="AB462" s="159"/>
      <c r="AC462" s="159"/>
      <c r="AD462" s="159"/>
      <c r="AE462" s="159"/>
      <c r="AF462" s="159"/>
      <c r="AG462" s="159"/>
    </row>
    <row r="463" spans="1:33" ht="13.5">
      <c r="A463" s="177"/>
      <c r="B463" s="178"/>
      <c r="C463" s="179"/>
      <c r="D463" s="159"/>
      <c r="E463" s="159"/>
      <c r="F463" s="159"/>
      <c r="G463" s="179"/>
      <c r="H463" s="159"/>
      <c r="I463" s="159"/>
      <c r="J463" s="182"/>
      <c r="K463" s="182"/>
      <c r="L463" s="159"/>
      <c r="M463" s="159"/>
      <c r="N463" s="159"/>
      <c r="O463" s="159"/>
      <c r="P463" s="159"/>
      <c r="Q463" s="179"/>
      <c r="R463" s="159"/>
      <c r="S463" s="159"/>
      <c r="T463" s="159"/>
      <c r="U463" s="159"/>
      <c r="V463" s="159"/>
      <c r="W463" s="159"/>
      <c r="X463" s="159"/>
      <c r="Y463" s="159"/>
      <c r="Z463" s="159"/>
      <c r="AA463" s="159"/>
      <c r="AB463" s="159"/>
      <c r="AC463" s="159"/>
      <c r="AD463" s="159"/>
      <c r="AE463" s="159"/>
      <c r="AF463" s="159"/>
      <c r="AG463" s="159"/>
    </row>
    <row r="464" spans="1:33" ht="13.5">
      <c r="A464" s="177"/>
      <c r="B464" s="178"/>
      <c r="C464" s="179"/>
      <c r="D464" s="159"/>
      <c r="E464" s="159"/>
      <c r="F464" s="159"/>
      <c r="G464" s="179"/>
      <c r="H464" s="159"/>
      <c r="I464" s="159"/>
      <c r="J464" s="182"/>
      <c r="K464" s="182"/>
      <c r="L464" s="159"/>
      <c r="M464" s="159"/>
      <c r="N464" s="159"/>
      <c r="O464" s="159"/>
      <c r="P464" s="159"/>
      <c r="Q464" s="179"/>
      <c r="R464" s="159"/>
      <c r="S464" s="159"/>
      <c r="T464" s="159"/>
      <c r="U464" s="159"/>
      <c r="V464" s="159"/>
      <c r="W464" s="159"/>
      <c r="X464" s="159"/>
      <c r="Y464" s="159"/>
      <c r="Z464" s="159"/>
      <c r="AA464" s="159"/>
      <c r="AB464" s="159"/>
      <c r="AC464" s="159"/>
      <c r="AD464" s="159"/>
      <c r="AE464" s="159"/>
      <c r="AF464" s="159"/>
      <c r="AG464" s="159"/>
    </row>
    <row r="465" spans="1:33" ht="13.5">
      <c r="A465" s="177"/>
      <c r="B465" s="178"/>
      <c r="C465" s="179"/>
      <c r="D465" s="159"/>
      <c r="E465" s="159"/>
      <c r="F465" s="159"/>
      <c r="G465" s="179"/>
      <c r="H465" s="159"/>
      <c r="I465" s="159"/>
      <c r="J465" s="182"/>
      <c r="K465" s="182"/>
      <c r="L465" s="159"/>
      <c r="M465" s="159"/>
      <c r="N465" s="159"/>
      <c r="O465" s="159"/>
      <c r="P465" s="159"/>
      <c r="Q465" s="179"/>
      <c r="R465" s="159"/>
      <c r="S465" s="159"/>
      <c r="T465" s="159"/>
      <c r="U465" s="159"/>
      <c r="V465" s="159"/>
      <c r="W465" s="159"/>
      <c r="X465" s="159"/>
      <c r="Y465" s="159"/>
      <c r="Z465" s="159"/>
      <c r="AA465" s="159"/>
      <c r="AB465" s="159"/>
      <c r="AC465" s="159"/>
      <c r="AD465" s="159"/>
      <c r="AE465" s="159"/>
      <c r="AF465" s="159"/>
      <c r="AG465" s="159"/>
    </row>
    <row r="466" spans="1:33" ht="13.5">
      <c r="A466" s="177"/>
      <c r="B466" s="178"/>
      <c r="C466" s="179"/>
      <c r="D466" s="159"/>
      <c r="E466" s="159"/>
      <c r="F466" s="159"/>
      <c r="G466" s="179"/>
      <c r="H466" s="159"/>
      <c r="I466" s="159"/>
      <c r="J466" s="182"/>
      <c r="K466" s="182"/>
      <c r="L466" s="159"/>
      <c r="M466" s="159"/>
      <c r="N466" s="159"/>
      <c r="O466" s="159"/>
      <c r="P466" s="159"/>
      <c r="Q466" s="179"/>
      <c r="R466" s="159"/>
      <c r="S466" s="159"/>
      <c r="T466" s="159"/>
      <c r="U466" s="159"/>
      <c r="V466" s="159"/>
      <c r="W466" s="159"/>
      <c r="X466" s="159"/>
      <c r="Y466" s="159"/>
      <c r="Z466" s="159"/>
      <c r="AA466" s="159"/>
      <c r="AB466" s="159"/>
      <c r="AC466" s="159"/>
      <c r="AD466" s="159"/>
      <c r="AE466" s="159"/>
      <c r="AF466" s="159"/>
      <c r="AG466" s="159"/>
    </row>
    <row r="467" spans="1:33" ht="13.5">
      <c r="A467" s="177"/>
      <c r="B467" s="178"/>
      <c r="C467" s="179"/>
      <c r="D467" s="159"/>
      <c r="E467" s="159"/>
      <c r="F467" s="159"/>
      <c r="G467" s="179"/>
      <c r="H467" s="159"/>
      <c r="I467" s="159"/>
      <c r="J467" s="182"/>
      <c r="K467" s="182"/>
      <c r="L467" s="159"/>
      <c r="M467" s="159"/>
      <c r="N467" s="159"/>
      <c r="O467" s="159"/>
      <c r="P467" s="159"/>
      <c r="Q467" s="179"/>
      <c r="R467" s="159"/>
      <c r="S467" s="159"/>
      <c r="T467" s="159"/>
      <c r="U467" s="159"/>
      <c r="V467" s="159"/>
      <c r="W467" s="159"/>
      <c r="X467" s="159"/>
      <c r="Y467" s="159"/>
      <c r="Z467" s="159"/>
      <c r="AA467" s="159"/>
      <c r="AB467" s="159"/>
      <c r="AC467" s="159"/>
      <c r="AD467" s="159"/>
      <c r="AE467" s="159"/>
      <c r="AF467" s="159"/>
      <c r="AG467" s="159"/>
    </row>
    <row r="468" spans="1:33" ht="13.5">
      <c r="A468" s="177"/>
      <c r="B468" s="178"/>
      <c r="C468" s="179"/>
      <c r="D468" s="159"/>
      <c r="E468" s="159"/>
      <c r="F468" s="159"/>
      <c r="G468" s="179"/>
      <c r="H468" s="159"/>
      <c r="I468" s="159"/>
      <c r="J468" s="182"/>
      <c r="K468" s="182"/>
      <c r="L468" s="159"/>
      <c r="M468" s="159"/>
      <c r="N468" s="159"/>
      <c r="O468" s="159"/>
      <c r="P468" s="159"/>
      <c r="Q468" s="179"/>
      <c r="R468" s="159"/>
      <c r="S468" s="159"/>
      <c r="T468" s="159"/>
      <c r="U468" s="159"/>
      <c r="V468" s="159"/>
      <c r="W468" s="159"/>
      <c r="X468" s="159"/>
      <c r="Y468" s="159"/>
      <c r="Z468" s="159"/>
      <c r="AA468" s="159"/>
      <c r="AB468" s="159"/>
      <c r="AC468" s="159"/>
      <c r="AD468" s="159"/>
      <c r="AE468" s="159"/>
      <c r="AF468" s="159"/>
      <c r="AG468" s="159"/>
    </row>
    <row r="469" spans="1:33" ht="13.5">
      <c r="A469" s="177"/>
      <c r="B469" s="178"/>
      <c r="C469" s="179"/>
      <c r="D469" s="159"/>
      <c r="E469" s="159"/>
      <c r="F469" s="159"/>
      <c r="G469" s="179"/>
      <c r="H469" s="159"/>
      <c r="I469" s="159"/>
      <c r="J469" s="182"/>
      <c r="K469" s="182"/>
      <c r="L469" s="159"/>
      <c r="M469" s="159"/>
      <c r="N469" s="159"/>
      <c r="O469" s="159"/>
      <c r="P469" s="159"/>
      <c r="Q469" s="179"/>
      <c r="R469" s="159"/>
      <c r="S469" s="159"/>
      <c r="T469" s="159"/>
      <c r="U469" s="159"/>
      <c r="V469" s="159"/>
      <c r="W469" s="159"/>
      <c r="X469" s="159"/>
      <c r="Y469" s="159"/>
      <c r="Z469" s="159"/>
      <c r="AA469" s="159"/>
      <c r="AB469" s="159"/>
      <c r="AC469" s="159"/>
      <c r="AD469" s="159"/>
      <c r="AE469" s="159"/>
      <c r="AF469" s="159"/>
      <c r="AG469" s="159"/>
    </row>
    <row r="470" spans="1:33" ht="13.5">
      <c r="A470" s="177"/>
      <c r="B470" s="178"/>
      <c r="C470" s="179"/>
      <c r="D470" s="159"/>
      <c r="E470" s="159"/>
      <c r="F470" s="159"/>
      <c r="G470" s="179"/>
      <c r="H470" s="159"/>
      <c r="I470" s="159"/>
      <c r="J470" s="182"/>
      <c r="K470" s="182"/>
      <c r="L470" s="159"/>
      <c r="M470" s="159"/>
      <c r="N470" s="159"/>
      <c r="O470" s="159"/>
      <c r="P470" s="159"/>
      <c r="Q470" s="179"/>
      <c r="R470" s="159"/>
      <c r="S470" s="159"/>
      <c r="T470" s="159"/>
      <c r="U470" s="159"/>
      <c r="V470" s="159"/>
      <c r="W470" s="159"/>
      <c r="X470" s="159"/>
      <c r="Y470" s="159"/>
      <c r="Z470" s="159"/>
      <c r="AA470" s="159"/>
      <c r="AB470" s="159"/>
      <c r="AC470" s="159"/>
      <c r="AD470" s="159"/>
      <c r="AE470" s="159"/>
      <c r="AF470" s="159"/>
      <c r="AG470" s="159"/>
    </row>
    <row r="471" spans="1:33" ht="13.5">
      <c r="A471" s="177"/>
      <c r="B471" s="178"/>
      <c r="C471" s="179"/>
      <c r="D471" s="159"/>
      <c r="E471" s="159"/>
      <c r="F471" s="159"/>
      <c r="G471" s="179"/>
      <c r="H471" s="159"/>
      <c r="I471" s="159"/>
      <c r="J471" s="182"/>
      <c r="K471" s="182"/>
      <c r="L471" s="159"/>
      <c r="M471" s="159"/>
      <c r="N471" s="159"/>
      <c r="O471" s="159"/>
      <c r="P471" s="159"/>
      <c r="Q471" s="179"/>
      <c r="R471" s="159"/>
      <c r="S471" s="159"/>
      <c r="T471" s="159"/>
      <c r="U471" s="159"/>
      <c r="V471" s="159"/>
      <c r="W471" s="159"/>
      <c r="X471" s="159"/>
      <c r="Y471" s="159"/>
      <c r="Z471" s="159"/>
      <c r="AA471" s="159"/>
      <c r="AB471" s="159"/>
      <c r="AC471" s="159"/>
      <c r="AD471" s="159"/>
      <c r="AE471" s="159"/>
      <c r="AF471" s="159"/>
      <c r="AG471" s="159"/>
    </row>
    <row r="472" spans="1:33" ht="13.5">
      <c r="A472" s="177"/>
      <c r="B472" s="178"/>
      <c r="C472" s="179"/>
      <c r="D472" s="159"/>
      <c r="E472" s="159"/>
      <c r="F472" s="159"/>
      <c r="G472" s="179"/>
      <c r="H472" s="159"/>
      <c r="I472" s="159"/>
      <c r="J472" s="182"/>
      <c r="K472" s="182"/>
      <c r="L472" s="159"/>
      <c r="M472" s="159"/>
      <c r="N472" s="159"/>
      <c r="O472" s="159"/>
      <c r="P472" s="159"/>
      <c r="Q472" s="179"/>
      <c r="R472" s="159"/>
      <c r="S472" s="159"/>
      <c r="T472" s="159"/>
      <c r="U472" s="159"/>
      <c r="V472" s="159"/>
      <c r="W472" s="159"/>
      <c r="X472" s="159"/>
      <c r="Y472" s="159"/>
      <c r="Z472" s="159"/>
      <c r="AA472" s="159"/>
      <c r="AB472" s="159"/>
      <c r="AC472" s="159"/>
      <c r="AD472" s="159"/>
      <c r="AE472" s="159"/>
      <c r="AF472" s="159"/>
      <c r="AG472" s="159"/>
    </row>
    <row r="473" spans="1:33" ht="13.5">
      <c r="A473" s="177"/>
      <c r="B473" s="178"/>
      <c r="C473" s="179"/>
      <c r="D473" s="159"/>
      <c r="E473" s="159"/>
      <c r="F473" s="159"/>
      <c r="G473" s="179"/>
      <c r="H473" s="159"/>
      <c r="I473" s="159"/>
      <c r="J473" s="182"/>
      <c r="K473" s="182"/>
      <c r="L473" s="159"/>
      <c r="M473" s="159"/>
      <c r="N473" s="159"/>
      <c r="O473" s="159"/>
      <c r="P473" s="159"/>
      <c r="Q473" s="179"/>
      <c r="R473" s="159"/>
      <c r="S473" s="159"/>
      <c r="T473" s="159"/>
      <c r="U473" s="159"/>
      <c r="V473" s="159"/>
      <c r="W473" s="159"/>
      <c r="X473" s="159"/>
      <c r="Y473" s="159"/>
      <c r="Z473" s="159"/>
      <c r="AA473" s="159"/>
      <c r="AB473" s="159"/>
      <c r="AC473" s="159"/>
      <c r="AD473" s="159"/>
      <c r="AE473" s="159"/>
      <c r="AF473" s="159"/>
      <c r="AG473" s="159"/>
    </row>
    <row r="474" spans="1:33" ht="13.5">
      <c r="A474" s="177"/>
      <c r="B474" s="178"/>
      <c r="C474" s="179"/>
      <c r="D474" s="159"/>
      <c r="E474" s="159"/>
      <c r="F474" s="159"/>
      <c r="G474" s="179"/>
      <c r="H474" s="159"/>
      <c r="I474" s="159"/>
      <c r="J474" s="182"/>
      <c r="K474" s="182"/>
      <c r="L474" s="159"/>
      <c r="M474" s="159"/>
      <c r="N474" s="159"/>
      <c r="O474" s="159"/>
      <c r="P474" s="159"/>
      <c r="Q474" s="179"/>
      <c r="R474" s="159"/>
      <c r="S474" s="159"/>
      <c r="T474" s="159"/>
      <c r="U474" s="159"/>
      <c r="V474" s="159"/>
      <c r="W474" s="159"/>
      <c r="X474" s="159"/>
      <c r="Y474" s="159"/>
      <c r="Z474" s="159"/>
      <c r="AA474" s="159"/>
      <c r="AB474" s="159"/>
      <c r="AC474" s="159"/>
      <c r="AD474" s="159"/>
      <c r="AE474" s="159"/>
      <c r="AF474" s="159"/>
      <c r="AG474" s="159"/>
    </row>
    <row r="475" spans="1:33" ht="13.5">
      <c r="A475" s="177"/>
      <c r="B475" s="178"/>
      <c r="C475" s="179"/>
      <c r="D475" s="159"/>
      <c r="E475" s="159"/>
      <c r="F475" s="159"/>
      <c r="G475" s="179"/>
      <c r="H475" s="159"/>
      <c r="I475" s="159"/>
      <c r="J475" s="182"/>
      <c r="K475" s="182"/>
      <c r="L475" s="159"/>
      <c r="M475" s="159"/>
      <c r="N475" s="159"/>
      <c r="O475" s="159"/>
      <c r="P475" s="159"/>
      <c r="Q475" s="179"/>
      <c r="R475" s="159"/>
      <c r="S475" s="159"/>
      <c r="T475" s="159"/>
      <c r="U475" s="159"/>
      <c r="V475" s="159"/>
      <c r="W475" s="159"/>
      <c r="X475" s="159"/>
      <c r="Y475" s="159"/>
      <c r="Z475" s="159"/>
      <c r="AA475" s="159"/>
      <c r="AB475" s="159"/>
      <c r="AC475" s="159"/>
      <c r="AD475" s="159"/>
      <c r="AE475" s="159"/>
      <c r="AF475" s="159"/>
      <c r="AG475" s="159"/>
    </row>
    <row r="476" spans="1:33" ht="13.5">
      <c r="A476" s="177"/>
      <c r="B476" s="178"/>
      <c r="C476" s="179"/>
      <c r="D476" s="159"/>
      <c r="E476" s="159"/>
      <c r="F476" s="159"/>
      <c r="G476" s="179"/>
      <c r="H476" s="159"/>
      <c r="I476" s="159"/>
      <c r="J476" s="182"/>
      <c r="K476" s="182"/>
      <c r="L476" s="159"/>
      <c r="M476" s="159"/>
      <c r="N476" s="159"/>
      <c r="O476" s="159"/>
      <c r="P476" s="159"/>
      <c r="Q476" s="179"/>
      <c r="R476" s="159"/>
      <c r="S476" s="159"/>
      <c r="T476" s="159"/>
      <c r="U476" s="159"/>
      <c r="V476" s="159"/>
      <c r="W476" s="159"/>
      <c r="X476" s="159"/>
      <c r="Y476" s="159"/>
      <c r="Z476" s="159"/>
      <c r="AA476" s="159"/>
      <c r="AB476" s="159"/>
      <c r="AC476" s="159"/>
      <c r="AD476" s="159"/>
      <c r="AE476" s="159"/>
      <c r="AF476" s="159"/>
      <c r="AG476" s="159"/>
    </row>
    <row r="477" spans="1:33" ht="13.5">
      <c r="A477" s="177"/>
      <c r="B477" s="178"/>
      <c r="C477" s="179"/>
      <c r="D477" s="159"/>
      <c r="E477" s="159"/>
      <c r="F477" s="159"/>
      <c r="G477" s="179"/>
      <c r="H477" s="159"/>
      <c r="I477" s="159"/>
      <c r="J477" s="182"/>
      <c r="K477" s="182"/>
      <c r="L477" s="159"/>
      <c r="M477" s="159"/>
      <c r="N477" s="159"/>
      <c r="O477" s="159"/>
      <c r="P477" s="159"/>
      <c r="Q477" s="179"/>
      <c r="R477" s="159"/>
      <c r="S477" s="159"/>
      <c r="T477" s="159"/>
      <c r="U477" s="159"/>
      <c r="V477" s="159"/>
      <c r="W477" s="159"/>
      <c r="X477" s="159"/>
      <c r="Y477" s="159"/>
      <c r="Z477" s="159"/>
      <c r="AA477" s="159"/>
      <c r="AB477" s="159"/>
      <c r="AC477" s="159"/>
      <c r="AD477" s="159"/>
      <c r="AE477" s="159"/>
      <c r="AF477" s="159"/>
      <c r="AG477" s="159"/>
    </row>
    <row r="478" spans="1:33" ht="13.5">
      <c r="A478" s="177"/>
      <c r="B478" s="178"/>
      <c r="C478" s="179"/>
      <c r="D478" s="159"/>
      <c r="E478" s="159"/>
      <c r="F478" s="159"/>
      <c r="G478" s="179"/>
      <c r="H478" s="159"/>
      <c r="I478" s="159"/>
      <c r="J478" s="182"/>
      <c r="K478" s="182"/>
      <c r="L478" s="159"/>
      <c r="M478" s="159"/>
      <c r="N478" s="159"/>
      <c r="O478" s="159"/>
      <c r="P478" s="159"/>
      <c r="Q478" s="179"/>
      <c r="R478" s="159"/>
      <c r="S478" s="159"/>
      <c r="T478" s="159"/>
      <c r="U478" s="159"/>
      <c r="V478" s="159"/>
      <c r="W478" s="159"/>
      <c r="X478" s="159"/>
      <c r="Y478" s="159"/>
      <c r="Z478" s="159"/>
      <c r="AA478" s="159"/>
      <c r="AB478" s="159"/>
      <c r="AC478" s="159"/>
      <c r="AD478" s="159"/>
      <c r="AE478" s="159"/>
      <c r="AF478" s="159"/>
      <c r="AG478" s="159"/>
    </row>
    <row r="479" spans="1:33" ht="13.5">
      <c r="A479" s="177"/>
      <c r="B479" s="178"/>
      <c r="C479" s="179"/>
      <c r="D479" s="159"/>
      <c r="E479" s="159"/>
      <c r="F479" s="159"/>
      <c r="G479" s="179"/>
      <c r="H479" s="159"/>
      <c r="I479" s="159"/>
      <c r="J479" s="182"/>
      <c r="K479" s="182"/>
      <c r="L479" s="159"/>
      <c r="M479" s="159"/>
      <c r="N479" s="159"/>
      <c r="O479" s="159"/>
      <c r="P479" s="159"/>
      <c r="Q479" s="179"/>
      <c r="R479" s="159"/>
      <c r="S479" s="159"/>
      <c r="T479" s="159"/>
      <c r="U479" s="159"/>
      <c r="V479" s="159"/>
      <c r="W479" s="159"/>
      <c r="X479" s="159"/>
      <c r="Y479" s="159"/>
      <c r="Z479" s="159"/>
      <c r="AA479" s="159"/>
      <c r="AB479" s="159"/>
      <c r="AC479" s="159"/>
      <c r="AD479" s="159"/>
      <c r="AE479" s="159"/>
      <c r="AF479" s="159"/>
      <c r="AG479" s="159"/>
    </row>
    <row r="480" spans="1:33" ht="13.5">
      <c r="A480" s="177"/>
      <c r="B480" s="178"/>
      <c r="C480" s="179"/>
      <c r="D480" s="159"/>
      <c r="E480" s="159"/>
      <c r="F480" s="159"/>
      <c r="G480" s="179"/>
      <c r="H480" s="159"/>
      <c r="I480" s="159"/>
      <c r="J480" s="182"/>
      <c r="K480" s="182"/>
      <c r="L480" s="159"/>
      <c r="M480" s="159"/>
      <c r="N480" s="159"/>
      <c r="O480" s="159"/>
      <c r="P480" s="159"/>
      <c r="Q480" s="179"/>
      <c r="R480" s="159"/>
      <c r="S480" s="159"/>
      <c r="T480" s="159"/>
      <c r="U480" s="159"/>
      <c r="V480" s="159"/>
      <c r="W480" s="159"/>
      <c r="X480" s="159"/>
      <c r="Y480" s="159"/>
      <c r="Z480" s="159"/>
      <c r="AA480" s="159"/>
      <c r="AB480" s="159"/>
      <c r="AC480" s="159"/>
      <c r="AD480" s="159"/>
      <c r="AE480" s="159"/>
      <c r="AF480" s="159"/>
      <c r="AG480" s="159"/>
    </row>
    <row r="481" spans="1:33" ht="13.5">
      <c r="A481" s="177"/>
      <c r="B481" s="178"/>
      <c r="C481" s="179"/>
      <c r="D481" s="159"/>
      <c r="E481" s="159"/>
      <c r="F481" s="159"/>
      <c r="G481" s="179"/>
      <c r="H481" s="159"/>
      <c r="I481" s="159"/>
      <c r="J481" s="182"/>
      <c r="K481" s="182"/>
      <c r="L481" s="159"/>
      <c r="M481" s="159"/>
      <c r="N481" s="159"/>
      <c r="O481" s="159"/>
      <c r="P481" s="159"/>
      <c r="Q481" s="179"/>
      <c r="R481" s="159"/>
      <c r="S481" s="159"/>
      <c r="T481" s="159"/>
      <c r="U481" s="159"/>
      <c r="V481" s="159"/>
      <c r="W481" s="159"/>
      <c r="X481" s="159"/>
      <c r="Y481" s="159"/>
      <c r="Z481" s="159"/>
      <c r="AA481" s="159"/>
      <c r="AB481" s="159"/>
      <c r="AC481" s="159"/>
      <c r="AD481" s="159"/>
      <c r="AE481" s="159"/>
      <c r="AF481" s="159"/>
      <c r="AG481" s="159"/>
    </row>
    <row r="482" spans="1:33" ht="13.5">
      <c r="A482" s="177"/>
      <c r="B482" s="178"/>
      <c r="C482" s="179"/>
      <c r="D482" s="159"/>
      <c r="E482" s="159"/>
      <c r="F482" s="159"/>
      <c r="G482" s="179"/>
      <c r="H482" s="159"/>
      <c r="I482" s="159"/>
      <c r="J482" s="182"/>
      <c r="K482" s="182"/>
      <c r="L482" s="159"/>
      <c r="M482" s="159"/>
      <c r="N482" s="159"/>
      <c r="O482" s="159"/>
      <c r="P482" s="159"/>
      <c r="Q482" s="179"/>
      <c r="R482" s="159"/>
      <c r="S482" s="159"/>
      <c r="T482" s="159"/>
      <c r="U482" s="159"/>
      <c r="V482" s="159"/>
      <c r="W482" s="159"/>
      <c r="X482" s="159"/>
      <c r="Y482" s="159"/>
      <c r="Z482" s="159"/>
      <c r="AA482" s="159"/>
      <c r="AB482" s="159"/>
      <c r="AC482" s="159"/>
      <c r="AD482" s="159"/>
      <c r="AE482" s="159"/>
      <c r="AF482" s="159"/>
      <c r="AG482" s="159"/>
    </row>
    <row r="483" spans="1:33" ht="13.5">
      <c r="A483" s="177"/>
      <c r="B483" s="178"/>
      <c r="C483" s="179"/>
      <c r="D483" s="159"/>
      <c r="E483" s="159"/>
      <c r="F483" s="159"/>
      <c r="G483" s="179"/>
      <c r="H483" s="159"/>
      <c r="I483" s="159"/>
      <c r="J483" s="182"/>
      <c r="K483" s="182"/>
      <c r="L483" s="159"/>
      <c r="M483" s="159"/>
      <c r="N483" s="159"/>
      <c r="O483" s="159"/>
      <c r="P483" s="159"/>
      <c r="Q483" s="179"/>
      <c r="R483" s="159"/>
      <c r="S483" s="159"/>
      <c r="T483" s="159"/>
      <c r="U483" s="159"/>
      <c r="V483" s="159"/>
      <c r="W483" s="159"/>
      <c r="X483" s="159"/>
      <c r="Y483" s="159"/>
      <c r="Z483" s="159"/>
      <c r="AA483" s="159"/>
      <c r="AB483" s="159"/>
      <c r="AC483" s="159"/>
      <c r="AD483" s="159"/>
      <c r="AE483" s="159"/>
      <c r="AF483" s="159"/>
      <c r="AG483" s="159"/>
    </row>
    <row r="484" spans="1:33" ht="13.5">
      <c r="A484" s="177"/>
      <c r="B484" s="178"/>
      <c r="C484" s="179"/>
      <c r="D484" s="159"/>
      <c r="E484" s="159"/>
      <c r="F484" s="159"/>
      <c r="G484" s="179"/>
      <c r="H484" s="159"/>
      <c r="I484" s="159"/>
      <c r="J484" s="182"/>
      <c r="K484" s="182"/>
      <c r="L484" s="159"/>
      <c r="M484" s="159"/>
      <c r="N484" s="159"/>
      <c r="O484" s="159"/>
      <c r="P484" s="159"/>
      <c r="Q484" s="179"/>
      <c r="R484" s="159"/>
      <c r="S484" s="159"/>
      <c r="T484" s="159"/>
      <c r="U484" s="159"/>
      <c r="V484" s="159"/>
      <c r="W484" s="159"/>
      <c r="X484" s="159"/>
      <c r="Y484" s="159"/>
      <c r="Z484" s="159"/>
      <c r="AA484" s="159"/>
      <c r="AB484" s="159"/>
      <c r="AC484" s="159"/>
      <c r="AD484" s="159"/>
      <c r="AE484" s="159"/>
      <c r="AF484" s="159"/>
      <c r="AG484" s="159"/>
    </row>
    <row r="485" spans="1:33" ht="13.5">
      <c r="A485" s="177"/>
      <c r="B485" s="178"/>
      <c r="C485" s="179"/>
      <c r="D485" s="159"/>
      <c r="E485" s="159"/>
      <c r="F485" s="159"/>
      <c r="G485" s="179"/>
      <c r="H485" s="159"/>
      <c r="I485" s="159"/>
      <c r="J485" s="182"/>
      <c r="K485" s="182"/>
      <c r="L485" s="159"/>
      <c r="M485" s="159"/>
      <c r="N485" s="159"/>
      <c r="O485" s="159"/>
      <c r="P485" s="159"/>
      <c r="Q485" s="179"/>
      <c r="R485" s="159"/>
      <c r="S485" s="159"/>
      <c r="T485" s="159"/>
      <c r="U485" s="159"/>
      <c r="V485" s="159"/>
      <c r="W485" s="159"/>
      <c r="X485" s="159"/>
      <c r="Y485" s="159"/>
      <c r="Z485" s="159"/>
      <c r="AA485" s="159"/>
      <c r="AB485" s="159"/>
      <c r="AC485" s="159"/>
      <c r="AD485" s="159"/>
      <c r="AE485" s="159"/>
      <c r="AF485" s="159"/>
      <c r="AG485" s="159"/>
    </row>
    <row r="486" spans="1:33" ht="13.5">
      <c r="A486" s="177"/>
      <c r="B486" s="178"/>
      <c r="C486" s="179"/>
      <c r="D486" s="159"/>
      <c r="E486" s="159"/>
      <c r="F486" s="159"/>
      <c r="G486" s="179"/>
      <c r="H486" s="159"/>
      <c r="I486" s="159"/>
      <c r="J486" s="182"/>
      <c r="K486" s="182"/>
      <c r="L486" s="159"/>
      <c r="M486" s="159"/>
      <c r="N486" s="159"/>
      <c r="O486" s="159"/>
      <c r="P486" s="159"/>
      <c r="Q486" s="179"/>
      <c r="R486" s="159"/>
      <c r="S486" s="159"/>
      <c r="T486" s="159"/>
      <c r="U486" s="159"/>
      <c r="V486" s="159"/>
      <c r="W486" s="159"/>
      <c r="X486" s="159"/>
      <c r="Y486" s="159"/>
      <c r="Z486" s="159"/>
      <c r="AA486" s="159"/>
      <c r="AB486" s="159"/>
      <c r="AC486" s="159"/>
      <c r="AD486" s="159"/>
      <c r="AE486" s="159"/>
      <c r="AF486" s="159"/>
      <c r="AG486" s="159"/>
    </row>
    <row r="487" spans="1:33" ht="13.5">
      <c r="A487" s="177"/>
      <c r="B487" s="178"/>
      <c r="C487" s="179"/>
      <c r="D487" s="159"/>
      <c r="E487" s="159"/>
      <c r="F487" s="159"/>
      <c r="G487" s="179"/>
      <c r="H487" s="159"/>
      <c r="I487" s="159"/>
      <c r="J487" s="182"/>
      <c r="K487" s="182"/>
      <c r="L487" s="159"/>
      <c r="M487" s="159"/>
      <c r="N487" s="159"/>
      <c r="O487" s="159"/>
      <c r="P487" s="159"/>
      <c r="Q487" s="179"/>
      <c r="R487" s="159"/>
      <c r="S487" s="159"/>
      <c r="T487" s="159"/>
      <c r="U487" s="159"/>
      <c r="V487" s="159"/>
      <c r="W487" s="159"/>
      <c r="X487" s="159"/>
      <c r="Y487" s="159"/>
      <c r="Z487" s="159"/>
      <c r="AA487" s="159"/>
      <c r="AB487" s="159"/>
      <c r="AC487" s="159"/>
      <c r="AD487" s="159"/>
      <c r="AE487" s="159"/>
      <c r="AF487" s="159"/>
      <c r="AG487" s="159"/>
    </row>
    <row r="488" spans="1:33" ht="13.5">
      <c r="A488" s="177"/>
      <c r="B488" s="178"/>
      <c r="C488" s="179"/>
      <c r="D488" s="159"/>
      <c r="E488" s="159"/>
      <c r="F488" s="159"/>
      <c r="G488" s="179"/>
      <c r="H488" s="159"/>
      <c r="I488" s="159"/>
      <c r="J488" s="182"/>
      <c r="K488" s="182"/>
      <c r="L488" s="159"/>
      <c r="M488" s="159"/>
      <c r="N488" s="159"/>
      <c r="O488" s="159"/>
      <c r="P488" s="159"/>
      <c r="Q488" s="179"/>
      <c r="R488" s="159"/>
      <c r="S488" s="159"/>
      <c r="T488" s="159"/>
      <c r="U488" s="159"/>
      <c r="V488" s="159"/>
      <c r="W488" s="159"/>
      <c r="X488" s="159"/>
      <c r="Y488" s="159"/>
      <c r="Z488" s="159"/>
      <c r="AA488" s="159"/>
      <c r="AB488" s="159"/>
      <c r="AC488" s="159"/>
      <c r="AD488" s="159"/>
      <c r="AE488" s="159"/>
      <c r="AF488" s="159"/>
      <c r="AG488" s="159"/>
    </row>
    <row r="489" spans="1:33" ht="13.5">
      <c r="A489" s="177"/>
      <c r="B489" s="178"/>
      <c r="C489" s="179"/>
      <c r="D489" s="159"/>
      <c r="E489" s="159"/>
      <c r="F489" s="159"/>
      <c r="G489" s="179"/>
      <c r="H489" s="159"/>
      <c r="I489" s="159"/>
      <c r="J489" s="182"/>
      <c r="K489" s="182"/>
      <c r="L489" s="159"/>
      <c r="M489" s="159"/>
      <c r="N489" s="159"/>
      <c r="O489" s="159"/>
      <c r="P489" s="159"/>
      <c r="Q489" s="179"/>
      <c r="R489" s="159"/>
      <c r="S489" s="159"/>
      <c r="T489" s="159"/>
      <c r="U489" s="159"/>
      <c r="V489" s="159"/>
      <c r="W489" s="159"/>
      <c r="X489" s="159"/>
      <c r="Y489" s="159"/>
      <c r="Z489" s="159"/>
      <c r="AA489" s="159"/>
      <c r="AB489" s="159"/>
      <c r="AC489" s="159"/>
      <c r="AD489" s="159"/>
      <c r="AE489" s="159"/>
      <c r="AF489" s="159"/>
      <c r="AG489" s="159"/>
    </row>
    <row r="490" spans="1:33" ht="13.5">
      <c r="A490" s="177"/>
      <c r="B490" s="178"/>
      <c r="C490" s="179"/>
      <c r="D490" s="159"/>
      <c r="E490" s="159"/>
      <c r="F490" s="159"/>
      <c r="G490" s="179"/>
      <c r="H490" s="159"/>
      <c r="I490" s="159"/>
      <c r="J490" s="182"/>
      <c r="K490" s="182"/>
      <c r="L490" s="159"/>
      <c r="M490" s="159"/>
      <c r="N490" s="159"/>
      <c r="O490" s="159"/>
      <c r="P490" s="159"/>
      <c r="Q490" s="179"/>
      <c r="R490" s="159"/>
      <c r="S490" s="159"/>
      <c r="T490" s="159"/>
      <c r="U490" s="159"/>
      <c r="V490" s="159"/>
      <c r="W490" s="159"/>
      <c r="X490" s="159"/>
      <c r="Y490" s="159"/>
      <c r="Z490" s="159"/>
      <c r="AA490" s="159"/>
      <c r="AB490" s="159"/>
      <c r="AC490" s="159"/>
      <c r="AD490" s="159"/>
      <c r="AE490" s="159"/>
      <c r="AF490" s="159"/>
      <c r="AG490" s="159"/>
    </row>
    <row r="491" spans="1:33" ht="13.5">
      <c r="A491" s="177"/>
      <c r="B491" s="178"/>
      <c r="C491" s="179"/>
      <c r="D491" s="159"/>
      <c r="E491" s="159"/>
      <c r="F491" s="159"/>
      <c r="G491" s="179"/>
      <c r="H491" s="159"/>
      <c r="I491" s="159"/>
      <c r="J491" s="182"/>
      <c r="K491" s="182"/>
      <c r="L491" s="159"/>
      <c r="M491" s="159"/>
      <c r="N491" s="159"/>
      <c r="O491" s="159"/>
      <c r="P491" s="159"/>
      <c r="Q491" s="179"/>
      <c r="R491" s="159"/>
      <c r="S491" s="159"/>
      <c r="T491" s="159"/>
      <c r="U491" s="159"/>
      <c r="V491" s="159"/>
      <c r="W491" s="159"/>
      <c r="X491" s="159"/>
      <c r="Y491" s="159"/>
      <c r="Z491" s="159"/>
      <c r="AA491" s="159"/>
      <c r="AB491" s="159"/>
      <c r="AC491" s="159"/>
      <c r="AD491" s="159"/>
      <c r="AE491" s="159"/>
      <c r="AF491" s="159"/>
      <c r="AG491" s="159"/>
    </row>
    <row r="492" spans="1:33" ht="13.5">
      <c r="A492" s="177"/>
      <c r="B492" s="178"/>
      <c r="C492" s="179"/>
      <c r="D492" s="159"/>
      <c r="E492" s="159"/>
      <c r="F492" s="159"/>
      <c r="G492" s="179"/>
      <c r="H492" s="159"/>
      <c r="I492" s="159"/>
      <c r="J492" s="182"/>
      <c r="K492" s="182"/>
      <c r="L492" s="159"/>
      <c r="M492" s="159"/>
      <c r="N492" s="159"/>
      <c r="O492" s="159"/>
      <c r="P492" s="159"/>
      <c r="Q492" s="179"/>
      <c r="R492" s="159"/>
      <c r="S492" s="159"/>
      <c r="T492" s="159"/>
      <c r="U492" s="159"/>
      <c r="V492" s="159"/>
      <c r="W492" s="159"/>
      <c r="X492" s="159"/>
      <c r="Y492" s="159"/>
      <c r="Z492" s="159"/>
      <c r="AA492" s="159"/>
      <c r="AB492" s="159"/>
      <c r="AC492" s="159"/>
      <c r="AD492" s="159"/>
      <c r="AE492" s="159"/>
      <c r="AF492" s="159"/>
      <c r="AG492" s="159"/>
    </row>
    <row r="493" spans="1:33" ht="13.5">
      <c r="A493" s="177"/>
      <c r="B493" s="178"/>
      <c r="C493" s="179"/>
      <c r="D493" s="159"/>
      <c r="E493" s="159"/>
      <c r="F493" s="159"/>
      <c r="G493" s="179"/>
      <c r="H493" s="159"/>
      <c r="I493" s="159"/>
      <c r="J493" s="182"/>
      <c r="K493" s="182"/>
      <c r="L493" s="159"/>
      <c r="M493" s="159"/>
      <c r="N493" s="159"/>
      <c r="O493" s="159"/>
      <c r="P493" s="159"/>
      <c r="Q493" s="179"/>
      <c r="R493" s="159"/>
      <c r="S493" s="159"/>
      <c r="T493" s="159"/>
      <c r="U493" s="159"/>
      <c r="V493" s="159"/>
      <c r="W493" s="159"/>
      <c r="X493" s="159"/>
      <c r="Y493" s="159"/>
      <c r="Z493" s="159"/>
      <c r="AA493" s="159"/>
      <c r="AB493" s="159"/>
      <c r="AC493" s="159"/>
      <c r="AD493" s="159"/>
      <c r="AE493" s="159"/>
      <c r="AF493" s="159"/>
      <c r="AG493" s="159"/>
    </row>
    <row r="494" spans="1:33" ht="13.5">
      <c r="A494" s="177"/>
      <c r="B494" s="178"/>
      <c r="C494" s="179"/>
      <c r="D494" s="159"/>
      <c r="E494" s="159"/>
      <c r="F494" s="159"/>
      <c r="G494" s="179"/>
      <c r="H494" s="159"/>
      <c r="I494" s="159"/>
      <c r="J494" s="182"/>
      <c r="K494" s="182"/>
      <c r="L494" s="159"/>
      <c r="M494" s="159"/>
      <c r="N494" s="159"/>
      <c r="O494" s="159"/>
      <c r="P494" s="159"/>
      <c r="Q494" s="179"/>
      <c r="R494" s="159"/>
      <c r="S494" s="159"/>
      <c r="T494" s="159"/>
      <c r="U494" s="159"/>
      <c r="V494" s="159"/>
      <c r="W494" s="159"/>
      <c r="X494" s="159"/>
      <c r="Y494" s="159"/>
      <c r="Z494" s="159"/>
      <c r="AA494" s="159"/>
      <c r="AB494" s="159"/>
      <c r="AC494" s="159"/>
      <c r="AD494" s="159"/>
      <c r="AE494" s="159"/>
      <c r="AF494" s="159"/>
      <c r="AG494" s="159"/>
    </row>
    <row r="495" spans="1:33" ht="13.5">
      <c r="A495" s="177"/>
      <c r="B495" s="178"/>
      <c r="C495" s="179"/>
      <c r="D495" s="159"/>
      <c r="E495" s="159"/>
      <c r="F495" s="159"/>
      <c r="G495" s="179"/>
      <c r="H495" s="159"/>
      <c r="I495" s="159"/>
      <c r="J495" s="182"/>
      <c r="K495" s="182"/>
      <c r="L495" s="159"/>
      <c r="M495" s="159"/>
      <c r="N495" s="159"/>
      <c r="O495" s="159"/>
      <c r="P495" s="159"/>
      <c r="Q495" s="179"/>
      <c r="R495" s="159"/>
      <c r="S495" s="159"/>
      <c r="T495" s="159"/>
      <c r="U495" s="159"/>
      <c r="V495" s="159"/>
      <c r="W495" s="159"/>
      <c r="X495" s="159"/>
      <c r="Y495" s="159"/>
      <c r="Z495" s="159"/>
      <c r="AA495" s="159"/>
      <c r="AB495" s="159"/>
      <c r="AC495" s="159"/>
      <c r="AD495" s="159"/>
      <c r="AE495" s="159"/>
      <c r="AF495" s="159"/>
      <c r="AG495" s="159"/>
    </row>
    <row r="496" spans="1:33" ht="13.5">
      <c r="A496" s="177"/>
      <c r="B496" s="178"/>
      <c r="C496" s="179"/>
      <c r="D496" s="159"/>
      <c r="E496" s="159"/>
      <c r="F496" s="159"/>
      <c r="G496" s="179"/>
      <c r="H496" s="159"/>
      <c r="I496" s="159"/>
      <c r="J496" s="182"/>
      <c r="K496" s="182"/>
      <c r="L496" s="159"/>
      <c r="M496" s="159"/>
      <c r="N496" s="159"/>
      <c r="O496" s="159"/>
      <c r="P496" s="159"/>
      <c r="Q496" s="179"/>
      <c r="R496" s="159"/>
      <c r="S496" s="159"/>
      <c r="T496" s="159"/>
      <c r="U496" s="159"/>
      <c r="V496" s="159"/>
      <c r="W496" s="159"/>
      <c r="X496" s="159"/>
      <c r="Y496" s="159"/>
      <c r="Z496" s="159"/>
      <c r="AA496" s="159"/>
      <c r="AB496" s="159"/>
      <c r="AC496" s="159"/>
      <c r="AD496" s="159"/>
      <c r="AE496" s="159"/>
      <c r="AF496" s="159"/>
      <c r="AG496" s="159"/>
    </row>
    <row r="497" spans="1:33" ht="13.5">
      <c r="A497" s="177"/>
      <c r="B497" s="178"/>
      <c r="C497" s="179"/>
      <c r="D497" s="159"/>
      <c r="E497" s="159"/>
      <c r="F497" s="159"/>
      <c r="G497" s="179"/>
      <c r="H497" s="159"/>
      <c r="I497" s="159"/>
      <c r="J497" s="182"/>
      <c r="K497" s="182"/>
      <c r="L497" s="159"/>
      <c r="M497" s="159"/>
      <c r="N497" s="159"/>
      <c r="O497" s="159"/>
      <c r="P497" s="159"/>
      <c r="Q497" s="179"/>
      <c r="R497" s="159"/>
      <c r="S497" s="159"/>
      <c r="T497" s="159"/>
      <c r="U497" s="159"/>
      <c r="V497" s="159"/>
      <c r="W497" s="159"/>
      <c r="X497" s="159"/>
      <c r="Y497" s="159"/>
      <c r="Z497" s="159"/>
      <c r="AA497" s="159"/>
      <c r="AB497" s="159"/>
      <c r="AC497" s="159"/>
      <c r="AD497" s="159"/>
      <c r="AE497" s="159"/>
      <c r="AF497" s="159"/>
      <c r="AG497" s="159"/>
    </row>
    <row r="498" spans="1:33" ht="13.5">
      <c r="A498" s="177"/>
      <c r="B498" s="178"/>
      <c r="C498" s="179"/>
      <c r="D498" s="159"/>
      <c r="E498" s="159"/>
      <c r="F498" s="159"/>
      <c r="G498" s="179"/>
      <c r="H498" s="159"/>
      <c r="I498" s="159"/>
      <c r="J498" s="182"/>
      <c r="K498" s="182"/>
      <c r="L498" s="159"/>
      <c r="M498" s="159"/>
      <c r="N498" s="159"/>
      <c r="O498" s="159"/>
      <c r="P498" s="159"/>
      <c r="Q498" s="179"/>
      <c r="R498" s="159"/>
      <c r="S498" s="159"/>
      <c r="T498" s="159"/>
      <c r="U498" s="159"/>
      <c r="V498" s="159"/>
      <c r="W498" s="159"/>
      <c r="X498" s="159"/>
      <c r="Y498" s="159"/>
      <c r="Z498" s="159"/>
      <c r="AA498" s="159"/>
      <c r="AB498" s="159"/>
      <c r="AC498" s="159"/>
      <c r="AD498" s="159"/>
      <c r="AE498" s="159"/>
      <c r="AF498" s="159"/>
      <c r="AG498" s="159"/>
    </row>
    <row r="499" spans="1:33" ht="13.5">
      <c r="A499" s="177"/>
      <c r="B499" s="178"/>
      <c r="C499" s="179"/>
      <c r="D499" s="159"/>
      <c r="E499" s="159"/>
      <c r="F499" s="159"/>
      <c r="G499" s="179"/>
      <c r="H499" s="159"/>
      <c r="I499" s="159"/>
      <c r="J499" s="182"/>
      <c r="K499" s="182"/>
      <c r="L499" s="159"/>
      <c r="M499" s="159"/>
      <c r="N499" s="159"/>
      <c r="O499" s="159"/>
      <c r="P499" s="159"/>
      <c r="Q499" s="179"/>
      <c r="R499" s="159"/>
      <c r="S499" s="159"/>
      <c r="T499" s="159"/>
      <c r="U499" s="159"/>
      <c r="V499" s="159"/>
      <c r="W499" s="159"/>
      <c r="X499" s="159"/>
      <c r="Y499" s="159"/>
      <c r="Z499" s="159"/>
      <c r="AA499" s="159"/>
      <c r="AB499" s="159"/>
      <c r="AC499" s="159"/>
      <c r="AD499" s="159"/>
      <c r="AE499" s="159"/>
      <c r="AF499" s="159"/>
      <c r="AG499" s="159"/>
    </row>
    <row r="500" spans="1:33" ht="13.5">
      <c r="A500" s="177"/>
      <c r="B500" s="178"/>
      <c r="C500" s="179"/>
      <c r="D500" s="159"/>
      <c r="E500" s="159"/>
      <c r="F500" s="159"/>
      <c r="G500" s="179"/>
      <c r="H500" s="159"/>
      <c r="I500" s="159"/>
      <c r="J500" s="182"/>
      <c r="K500" s="182"/>
      <c r="L500" s="159"/>
      <c r="M500" s="159"/>
      <c r="N500" s="159"/>
      <c r="O500" s="159"/>
      <c r="P500" s="159"/>
      <c r="Q500" s="179"/>
      <c r="R500" s="159"/>
      <c r="S500" s="159"/>
      <c r="T500" s="159"/>
      <c r="U500" s="159"/>
      <c r="V500" s="159"/>
      <c r="W500" s="159"/>
      <c r="X500" s="159"/>
      <c r="Y500" s="159"/>
      <c r="Z500" s="159"/>
      <c r="AA500" s="159"/>
      <c r="AB500" s="159"/>
      <c r="AC500" s="159"/>
      <c r="AD500" s="159"/>
      <c r="AE500" s="159"/>
      <c r="AF500" s="159"/>
      <c r="AG500" s="159"/>
    </row>
    <row r="501" spans="1:33" ht="13.5">
      <c r="A501" s="177"/>
      <c r="B501" s="178"/>
      <c r="C501" s="179"/>
      <c r="D501" s="159"/>
      <c r="E501" s="159"/>
      <c r="F501" s="159"/>
      <c r="G501" s="179"/>
      <c r="H501" s="159"/>
      <c r="I501" s="159"/>
      <c r="J501" s="182"/>
      <c r="K501" s="182"/>
      <c r="L501" s="159"/>
      <c r="M501" s="159"/>
      <c r="N501" s="159"/>
      <c r="O501" s="159"/>
      <c r="P501" s="159"/>
      <c r="Q501" s="179"/>
      <c r="R501" s="159"/>
      <c r="S501" s="159"/>
      <c r="T501" s="159"/>
      <c r="U501" s="159"/>
      <c r="V501" s="159"/>
      <c r="W501" s="159"/>
      <c r="X501" s="159"/>
      <c r="Y501" s="159"/>
      <c r="Z501" s="159"/>
      <c r="AA501" s="159"/>
      <c r="AB501" s="159"/>
      <c r="AC501" s="159"/>
      <c r="AD501" s="159"/>
      <c r="AE501" s="159"/>
      <c r="AF501" s="159"/>
      <c r="AG501" s="159"/>
    </row>
    <row r="502" spans="1:33" ht="13.5">
      <c r="A502" s="177"/>
      <c r="B502" s="178"/>
      <c r="C502" s="179"/>
      <c r="D502" s="159"/>
      <c r="E502" s="159"/>
      <c r="F502" s="159"/>
      <c r="G502" s="179"/>
      <c r="H502" s="159"/>
      <c r="I502" s="159"/>
      <c r="J502" s="182"/>
      <c r="K502" s="182"/>
      <c r="L502" s="159"/>
      <c r="M502" s="159"/>
      <c r="N502" s="159"/>
      <c r="O502" s="159"/>
      <c r="P502" s="159"/>
      <c r="Q502" s="179"/>
      <c r="R502" s="159"/>
      <c r="S502" s="159"/>
      <c r="T502" s="159"/>
      <c r="U502" s="159"/>
      <c r="V502" s="159"/>
      <c r="W502" s="159"/>
      <c r="X502" s="159"/>
      <c r="Y502" s="159"/>
      <c r="Z502" s="159"/>
      <c r="AA502" s="159"/>
      <c r="AB502" s="159"/>
      <c r="AC502" s="159"/>
      <c r="AD502" s="159"/>
      <c r="AE502" s="159"/>
      <c r="AF502" s="159"/>
      <c r="AG502" s="159"/>
    </row>
    <row r="503" spans="1:33" ht="13.5">
      <c r="A503" s="177"/>
      <c r="B503" s="178"/>
      <c r="C503" s="179"/>
      <c r="D503" s="159"/>
      <c r="E503" s="159"/>
      <c r="F503" s="159"/>
      <c r="G503" s="179"/>
      <c r="H503" s="159"/>
      <c r="I503" s="159"/>
      <c r="J503" s="182"/>
      <c r="K503" s="182"/>
      <c r="L503" s="159"/>
      <c r="M503" s="159"/>
      <c r="N503" s="159"/>
      <c r="O503" s="159"/>
      <c r="P503" s="159"/>
      <c r="Q503" s="179"/>
      <c r="R503" s="159"/>
      <c r="S503" s="159"/>
      <c r="T503" s="159"/>
      <c r="U503" s="159"/>
      <c r="V503" s="159"/>
      <c r="W503" s="159"/>
      <c r="X503" s="159"/>
      <c r="Y503" s="159"/>
      <c r="Z503" s="159"/>
      <c r="AA503" s="159"/>
      <c r="AB503" s="159"/>
      <c r="AC503" s="159"/>
      <c r="AD503" s="159"/>
      <c r="AE503" s="159"/>
      <c r="AF503" s="159"/>
      <c r="AG503" s="159"/>
    </row>
    <row r="504" spans="1:33" ht="13.5">
      <c r="A504" s="177"/>
      <c r="B504" s="178"/>
      <c r="C504" s="179"/>
      <c r="D504" s="159"/>
      <c r="E504" s="159"/>
      <c r="F504" s="159"/>
      <c r="G504" s="179"/>
      <c r="H504" s="159"/>
      <c r="I504" s="159"/>
      <c r="J504" s="182"/>
      <c r="K504" s="182"/>
      <c r="L504" s="159"/>
      <c r="M504" s="159"/>
      <c r="N504" s="159"/>
      <c r="O504" s="159"/>
      <c r="P504" s="159"/>
      <c r="Q504" s="179"/>
      <c r="R504" s="159"/>
      <c r="S504" s="159"/>
      <c r="T504" s="159"/>
      <c r="U504" s="159"/>
      <c r="V504" s="159"/>
      <c r="W504" s="159"/>
      <c r="X504" s="159"/>
      <c r="Y504" s="159"/>
      <c r="Z504" s="159"/>
      <c r="AA504" s="159"/>
      <c r="AB504" s="159"/>
      <c r="AC504" s="159"/>
      <c r="AD504" s="159"/>
      <c r="AE504" s="159"/>
      <c r="AF504" s="159"/>
      <c r="AG504" s="159"/>
    </row>
    <row r="505" spans="1:33" ht="13.5">
      <c r="A505" s="177"/>
      <c r="B505" s="178"/>
      <c r="C505" s="179"/>
      <c r="D505" s="159"/>
      <c r="E505" s="159"/>
      <c r="F505" s="159"/>
      <c r="G505" s="179"/>
      <c r="H505" s="159"/>
      <c r="I505" s="159"/>
      <c r="J505" s="182"/>
      <c r="K505" s="182"/>
      <c r="L505" s="159"/>
      <c r="M505" s="159"/>
      <c r="N505" s="159"/>
      <c r="O505" s="159"/>
      <c r="P505" s="159"/>
      <c r="Q505" s="179"/>
      <c r="R505" s="159"/>
      <c r="S505" s="159"/>
      <c r="T505" s="159"/>
      <c r="U505" s="159"/>
      <c r="V505" s="159"/>
      <c r="W505" s="159"/>
      <c r="X505" s="159"/>
      <c r="Y505" s="159"/>
      <c r="Z505" s="159"/>
      <c r="AA505" s="159"/>
      <c r="AB505" s="159"/>
      <c r="AC505" s="159"/>
      <c r="AD505" s="159"/>
      <c r="AE505" s="159"/>
      <c r="AF505" s="159"/>
      <c r="AG505" s="159"/>
    </row>
    <row r="506" spans="1:33" ht="13.5">
      <c r="A506" s="177"/>
      <c r="B506" s="178"/>
      <c r="C506" s="179"/>
      <c r="D506" s="159"/>
      <c r="E506" s="159"/>
      <c r="F506" s="159"/>
      <c r="G506" s="179"/>
      <c r="H506" s="159"/>
      <c r="I506" s="159"/>
      <c r="J506" s="182"/>
      <c r="K506" s="182"/>
      <c r="L506" s="159"/>
      <c r="M506" s="159"/>
      <c r="N506" s="159"/>
      <c r="O506" s="159"/>
      <c r="P506" s="159"/>
      <c r="Q506" s="179"/>
      <c r="R506" s="159"/>
      <c r="S506" s="159"/>
      <c r="T506" s="159"/>
      <c r="U506" s="159"/>
      <c r="V506" s="159"/>
      <c r="W506" s="159"/>
      <c r="X506" s="159"/>
      <c r="Y506" s="159"/>
      <c r="Z506" s="159"/>
      <c r="AA506" s="159"/>
      <c r="AB506" s="159"/>
      <c r="AC506" s="159"/>
      <c r="AD506" s="159"/>
      <c r="AE506" s="159"/>
      <c r="AF506" s="159"/>
      <c r="AG506" s="159"/>
    </row>
    <row r="507" spans="1:33" ht="13.5">
      <c r="A507" s="177"/>
      <c r="B507" s="178"/>
      <c r="C507" s="179"/>
      <c r="D507" s="159"/>
      <c r="E507" s="159"/>
      <c r="F507" s="159"/>
      <c r="G507" s="179"/>
      <c r="H507" s="159"/>
      <c r="I507" s="159"/>
      <c r="J507" s="182"/>
      <c r="K507" s="182"/>
      <c r="L507" s="159"/>
      <c r="M507" s="159"/>
      <c r="N507" s="159"/>
      <c r="O507" s="159"/>
      <c r="P507" s="159"/>
      <c r="Q507" s="179"/>
      <c r="R507" s="159"/>
      <c r="S507" s="159"/>
      <c r="T507" s="159"/>
      <c r="U507" s="159"/>
      <c r="V507" s="159"/>
      <c r="W507" s="159"/>
      <c r="X507" s="159"/>
      <c r="Y507" s="159"/>
      <c r="Z507" s="159"/>
      <c r="AA507" s="159"/>
      <c r="AB507" s="159"/>
      <c r="AC507" s="159"/>
      <c r="AD507" s="159"/>
      <c r="AE507" s="159"/>
      <c r="AF507" s="159"/>
      <c r="AG507" s="159"/>
    </row>
    <row r="508" spans="1:33" ht="13.5">
      <c r="A508" s="177"/>
      <c r="B508" s="178"/>
      <c r="C508" s="179"/>
      <c r="D508" s="159"/>
      <c r="E508" s="159"/>
      <c r="F508" s="159"/>
      <c r="G508" s="179"/>
      <c r="H508" s="159"/>
      <c r="I508" s="159"/>
      <c r="J508" s="182"/>
      <c r="K508" s="182"/>
      <c r="L508" s="159"/>
      <c r="M508" s="159"/>
      <c r="N508" s="159"/>
      <c r="O508" s="159"/>
      <c r="P508" s="159"/>
      <c r="Q508" s="179"/>
      <c r="R508" s="159"/>
      <c r="S508" s="159"/>
      <c r="T508" s="159"/>
      <c r="U508" s="159"/>
      <c r="V508" s="159"/>
      <c r="W508" s="159"/>
      <c r="X508" s="159"/>
      <c r="Y508" s="159"/>
      <c r="Z508" s="159"/>
      <c r="AA508" s="159"/>
      <c r="AB508" s="159"/>
      <c r="AC508" s="159"/>
      <c r="AD508" s="159"/>
      <c r="AE508" s="159"/>
      <c r="AF508" s="159"/>
      <c r="AG508" s="159"/>
    </row>
    <row r="509" spans="1:33" ht="13.5">
      <c r="A509" s="177"/>
      <c r="B509" s="178"/>
      <c r="C509" s="179"/>
      <c r="D509" s="159"/>
      <c r="E509" s="159"/>
      <c r="F509" s="159"/>
      <c r="G509" s="179"/>
      <c r="H509" s="159"/>
      <c r="I509" s="159"/>
      <c r="J509" s="182"/>
      <c r="K509" s="182"/>
      <c r="L509" s="159"/>
      <c r="M509" s="159"/>
      <c r="N509" s="159"/>
      <c r="O509" s="159"/>
      <c r="P509" s="159"/>
      <c r="Q509" s="179"/>
      <c r="R509" s="159"/>
      <c r="S509" s="159"/>
      <c r="T509" s="159"/>
      <c r="U509" s="159"/>
      <c r="V509" s="159"/>
      <c r="W509" s="159"/>
      <c r="X509" s="159"/>
      <c r="Y509" s="159"/>
      <c r="Z509" s="159"/>
      <c r="AA509" s="159"/>
      <c r="AB509" s="159"/>
      <c r="AC509" s="159"/>
      <c r="AD509" s="159"/>
      <c r="AE509" s="159"/>
      <c r="AF509" s="159"/>
      <c r="AG509" s="159"/>
    </row>
    <row r="510" spans="1:33" ht="13.5">
      <c r="A510" s="177"/>
      <c r="B510" s="178"/>
      <c r="C510" s="179"/>
      <c r="D510" s="159"/>
      <c r="E510" s="159"/>
      <c r="F510" s="159"/>
      <c r="G510" s="179"/>
      <c r="H510" s="159"/>
      <c r="I510" s="159"/>
      <c r="J510" s="182"/>
      <c r="K510" s="182"/>
      <c r="L510" s="159"/>
      <c r="M510" s="159"/>
      <c r="N510" s="159"/>
      <c r="O510" s="159"/>
      <c r="P510" s="159"/>
      <c r="Q510" s="179"/>
      <c r="R510" s="159"/>
      <c r="S510" s="159"/>
      <c r="T510" s="159"/>
      <c r="U510" s="159"/>
      <c r="V510" s="159"/>
      <c r="W510" s="159"/>
      <c r="X510" s="159"/>
      <c r="Y510" s="159"/>
      <c r="Z510" s="159"/>
      <c r="AA510" s="159"/>
      <c r="AB510" s="159"/>
      <c r="AC510" s="159"/>
      <c r="AD510" s="159"/>
      <c r="AE510" s="159"/>
      <c r="AF510" s="159"/>
      <c r="AG510" s="159"/>
    </row>
    <row r="511" spans="1:33" ht="13.5">
      <c r="A511" s="177"/>
      <c r="B511" s="178"/>
      <c r="C511" s="179"/>
      <c r="D511" s="159"/>
      <c r="E511" s="159"/>
      <c r="F511" s="159"/>
      <c r="G511" s="179"/>
      <c r="H511" s="159"/>
      <c r="I511" s="159"/>
      <c r="J511" s="182"/>
      <c r="K511" s="182"/>
      <c r="L511" s="159"/>
      <c r="M511" s="159"/>
      <c r="N511" s="159"/>
      <c r="O511" s="159"/>
      <c r="P511" s="159"/>
      <c r="Q511" s="179"/>
      <c r="R511" s="159"/>
      <c r="S511" s="159"/>
      <c r="T511" s="159"/>
      <c r="U511" s="159"/>
      <c r="V511" s="159"/>
      <c r="W511" s="159"/>
      <c r="X511" s="159"/>
      <c r="Y511" s="159"/>
      <c r="Z511" s="159"/>
      <c r="AA511" s="159"/>
      <c r="AB511" s="159"/>
      <c r="AC511" s="159"/>
      <c r="AD511" s="159"/>
      <c r="AE511" s="159"/>
      <c r="AF511" s="159"/>
      <c r="AG511" s="159"/>
    </row>
    <row r="512" spans="1:33" ht="13.5">
      <c r="A512" s="177"/>
      <c r="B512" s="178"/>
      <c r="C512" s="179"/>
      <c r="D512" s="159"/>
      <c r="E512" s="159"/>
      <c r="F512" s="159"/>
      <c r="G512" s="179"/>
      <c r="H512" s="159"/>
      <c r="I512" s="159"/>
      <c r="J512" s="182"/>
      <c r="K512" s="182"/>
      <c r="L512" s="159"/>
      <c r="M512" s="159"/>
      <c r="N512" s="159"/>
      <c r="O512" s="159"/>
      <c r="P512" s="159"/>
      <c r="Q512" s="179"/>
      <c r="R512" s="159"/>
      <c r="S512" s="159"/>
      <c r="T512" s="159"/>
      <c r="U512" s="159"/>
      <c r="V512" s="159"/>
      <c r="W512" s="159"/>
      <c r="X512" s="159"/>
      <c r="Y512" s="159"/>
      <c r="Z512" s="159"/>
      <c r="AA512" s="159"/>
      <c r="AB512" s="159"/>
      <c r="AC512" s="159"/>
      <c r="AD512" s="159"/>
      <c r="AE512" s="159"/>
      <c r="AF512" s="159"/>
      <c r="AG512" s="159"/>
    </row>
    <row r="513" spans="1:33" ht="13.5">
      <c r="A513" s="177"/>
      <c r="B513" s="178"/>
      <c r="C513" s="179"/>
      <c r="D513" s="159"/>
      <c r="E513" s="159"/>
      <c r="F513" s="159"/>
      <c r="G513" s="179"/>
      <c r="H513" s="159"/>
      <c r="I513" s="159"/>
      <c r="J513" s="182"/>
      <c r="K513" s="182"/>
      <c r="L513" s="159"/>
      <c r="M513" s="159"/>
      <c r="N513" s="159"/>
      <c r="O513" s="159"/>
      <c r="P513" s="159"/>
      <c r="Q513" s="179"/>
      <c r="R513" s="159"/>
      <c r="S513" s="159"/>
      <c r="T513" s="159"/>
      <c r="U513" s="159"/>
      <c r="V513" s="159"/>
      <c r="W513" s="159"/>
      <c r="X513" s="159"/>
      <c r="Y513" s="159"/>
      <c r="Z513" s="159"/>
      <c r="AA513" s="159"/>
      <c r="AB513" s="159"/>
      <c r="AC513" s="159"/>
      <c r="AD513" s="159"/>
      <c r="AE513" s="159"/>
      <c r="AF513" s="159"/>
      <c r="AG513" s="159"/>
    </row>
    <row r="514" spans="1:33" ht="13.5">
      <c r="A514" s="177"/>
      <c r="B514" s="178"/>
      <c r="C514" s="179"/>
      <c r="D514" s="159"/>
      <c r="E514" s="159"/>
      <c r="F514" s="159"/>
      <c r="G514" s="179"/>
      <c r="H514" s="159"/>
      <c r="I514" s="159"/>
      <c r="J514" s="182"/>
      <c r="K514" s="182"/>
      <c r="L514" s="159"/>
      <c r="M514" s="159"/>
      <c r="N514" s="159"/>
      <c r="O514" s="159"/>
      <c r="P514" s="159"/>
      <c r="Q514" s="179"/>
      <c r="R514" s="159"/>
      <c r="S514" s="159"/>
      <c r="T514" s="159"/>
      <c r="U514" s="159"/>
      <c r="V514" s="159"/>
      <c r="W514" s="159"/>
      <c r="X514" s="159"/>
      <c r="Y514" s="159"/>
      <c r="Z514" s="159"/>
      <c r="AA514" s="159"/>
      <c r="AB514" s="159"/>
      <c r="AC514" s="159"/>
      <c r="AD514" s="159"/>
      <c r="AE514" s="159"/>
      <c r="AF514" s="159"/>
      <c r="AG514" s="159"/>
    </row>
    <row r="515" spans="1:33" ht="13.5">
      <c r="A515" s="177"/>
      <c r="B515" s="178"/>
      <c r="C515" s="179"/>
      <c r="D515" s="159"/>
      <c r="E515" s="159"/>
      <c r="F515" s="159"/>
      <c r="G515" s="179"/>
      <c r="H515" s="159"/>
      <c r="I515" s="159"/>
      <c r="J515" s="182"/>
      <c r="K515" s="182"/>
      <c r="L515" s="159"/>
      <c r="M515" s="159"/>
      <c r="N515" s="159"/>
      <c r="O515" s="159"/>
      <c r="P515" s="159"/>
      <c r="Q515" s="179"/>
      <c r="R515" s="159"/>
      <c r="S515" s="159"/>
      <c r="T515" s="159"/>
      <c r="U515" s="159"/>
      <c r="V515" s="159"/>
      <c r="W515" s="159"/>
      <c r="X515" s="159"/>
      <c r="Y515" s="159"/>
      <c r="Z515" s="159"/>
      <c r="AA515" s="159"/>
      <c r="AB515" s="159"/>
      <c r="AC515" s="159"/>
      <c r="AD515" s="159"/>
      <c r="AE515" s="159"/>
      <c r="AF515" s="159"/>
      <c r="AG515" s="159"/>
    </row>
    <row r="516" spans="1:33" ht="13.5">
      <c r="A516" s="177"/>
      <c r="B516" s="178"/>
      <c r="C516" s="179"/>
      <c r="D516" s="159"/>
      <c r="E516" s="159"/>
      <c r="F516" s="159"/>
      <c r="G516" s="179"/>
      <c r="H516" s="159"/>
      <c r="I516" s="159"/>
      <c r="J516" s="182"/>
      <c r="K516" s="182"/>
      <c r="L516" s="159"/>
      <c r="M516" s="159"/>
      <c r="N516" s="159"/>
      <c r="O516" s="159"/>
      <c r="P516" s="159"/>
      <c r="Q516" s="179"/>
      <c r="R516" s="159"/>
      <c r="S516" s="159"/>
      <c r="T516" s="159"/>
      <c r="U516" s="159"/>
      <c r="V516" s="159"/>
      <c r="W516" s="159"/>
      <c r="X516" s="159"/>
      <c r="Y516" s="159"/>
      <c r="Z516" s="159"/>
      <c r="AA516" s="159"/>
      <c r="AB516" s="159"/>
      <c r="AC516" s="159"/>
      <c r="AD516" s="159"/>
      <c r="AE516" s="159"/>
      <c r="AF516" s="159"/>
      <c r="AG516" s="159"/>
    </row>
    <row r="517" spans="1:33" ht="13.5">
      <c r="A517" s="177"/>
      <c r="B517" s="178"/>
      <c r="C517" s="179"/>
      <c r="D517" s="159"/>
      <c r="E517" s="159"/>
      <c r="F517" s="159"/>
      <c r="G517" s="179"/>
      <c r="H517" s="159"/>
      <c r="I517" s="159"/>
      <c r="J517" s="182"/>
      <c r="K517" s="182"/>
      <c r="L517" s="159"/>
      <c r="M517" s="159"/>
      <c r="N517" s="159"/>
      <c r="O517" s="159"/>
      <c r="P517" s="159"/>
      <c r="Q517" s="179"/>
      <c r="R517" s="159"/>
      <c r="S517" s="159"/>
      <c r="T517" s="159"/>
      <c r="U517" s="159"/>
      <c r="V517" s="159"/>
      <c r="W517" s="159"/>
      <c r="X517" s="159"/>
      <c r="Y517" s="159"/>
      <c r="Z517" s="159"/>
      <c r="AA517" s="159"/>
      <c r="AB517" s="159"/>
      <c r="AC517" s="159"/>
      <c r="AD517" s="159"/>
      <c r="AE517" s="159"/>
      <c r="AF517" s="159"/>
      <c r="AG517" s="159"/>
    </row>
    <row r="518" spans="1:33" ht="13.5">
      <c r="A518" s="177"/>
      <c r="B518" s="178"/>
      <c r="C518" s="179"/>
      <c r="D518" s="159"/>
      <c r="E518" s="159"/>
      <c r="F518" s="159"/>
      <c r="G518" s="179"/>
      <c r="H518" s="159"/>
      <c r="I518" s="159"/>
      <c r="J518" s="182"/>
      <c r="K518" s="182"/>
      <c r="L518" s="159"/>
      <c r="M518" s="159"/>
      <c r="N518" s="159"/>
      <c r="O518" s="159"/>
      <c r="P518" s="159"/>
      <c r="Q518" s="179"/>
      <c r="R518" s="159"/>
      <c r="S518" s="159"/>
      <c r="T518" s="159"/>
      <c r="U518" s="159"/>
      <c r="V518" s="159"/>
      <c r="W518" s="159"/>
      <c r="X518" s="159"/>
      <c r="Y518" s="159"/>
      <c r="Z518" s="159"/>
      <c r="AA518" s="159"/>
      <c r="AB518" s="159"/>
      <c r="AC518" s="159"/>
      <c r="AD518" s="159"/>
      <c r="AE518" s="159"/>
      <c r="AF518" s="159"/>
      <c r="AG518" s="159"/>
    </row>
    <row r="519" spans="1:33" ht="13.5">
      <c r="A519" s="177"/>
      <c r="B519" s="178"/>
      <c r="C519" s="179"/>
      <c r="D519" s="159"/>
      <c r="E519" s="159"/>
      <c r="F519" s="159"/>
      <c r="G519" s="179"/>
      <c r="H519" s="159"/>
      <c r="I519" s="159"/>
      <c r="J519" s="182"/>
      <c r="K519" s="182"/>
      <c r="L519" s="159"/>
      <c r="M519" s="159"/>
      <c r="N519" s="159"/>
      <c r="O519" s="159"/>
      <c r="P519" s="159"/>
      <c r="Q519" s="179"/>
      <c r="R519" s="159"/>
      <c r="S519" s="159"/>
      <c r="T519" s="159"/>
      <c r="U519" s="159"/>
      <c r="V519" s="159"/>
      <c r="W519" s="159"/>
      <c r="X519" s="159"/>
      <c r="Y519" s="159"/>
      <c r="Z519" s="159"/>
      <c r="AA519" s="159"/>
      <c r="AB519" s="159"/>
      <c r="AC519" s="159"/>
      <c r="AD519" s="159"/>
      <c r="AE519" s="159"/>
      <c r="AF519" s="159"/>
      <c r="AG519" s="159"/>
    </row>
    <row r="520" spans="1:33" ht="13.5">
      <c r="A520" s="177"/>
      <c r="B520" s="178"/>
      <c r="C520" s="179"/>
      <c r="D520" s="159"/>
      <c r="E520" s="159"/>
      <c r="F520" s="159"/>
      <c r="G520" s="179"/>
      <c r="H520" s="159"/>
      <c r="I520" s="159"/>
      <c r="J520" s="182"/>
      <c r="K520" s="182"/>
      <c r="L520" s="159"/>
      <c r="M520" s="159"/>
      <c r="N520" s="159"/>
      <c r="O520" s="159"/>
      <c r="P520" s="159"/>
      <c r="Q520" s="179"/>
      <c r="R520" s="159"/>
      <c r="S520" s="159"/>
      <c r="T520" s="159"/>
      <c r="U520" s="159"/>
      <c r="V520" s="159"/>
      <c r="W520" s="159"/>
      <c r="X520" s="159"/>
      <c r="Y520" s="159"/>
      <c r="Z520" s="159"/>
      <c r="AA520" s="159"/>
      <c r="AB520" s="159"/>
      <c r="AC520" s="159"/>
      <c r="AD520" s="159"/>
      <c r="AE520" s="159"/>
      <c r="AF520" s="159"/>
      <c r="AG520" s="159"/>
    </row>
    <row r="521" spans="1:33" ht="13.5">
      <c r="A521" s="177"/>
      <c r="B521" s="178"/>
      <c r="C521" s="179"/>
      <c r="D521" s="159"/>
      <c r="E521" s="159"/>
      <c r="F521" s="159"/>
      <c r="G521" s="179"/>
      <c r="H521" s="159"/>
      <c r="I521" s="159"/>
      <c r="J521" s="182"/>
      <c r="K521" s="182"/>
      <c r="L521" s="159"/>
      <c r="M521" s="159"/>
      <c r="N521" s="159"/>
      <c r="O521" s="159"/>
      <c r="P521" s="159"/>
      <c r="Q521" s="179"/>
      <c r="R521" s="159"/>
      <c r="S521" s="159"/>
      <c r="T521" s="159"/>
      <c r="U521" s="159"/>
      <c r="V521" s="159"/>
      <c r="W521" s="159"/>
      <c r="X521" s="159"/>
      <c r="Y521" s="159"/>
      <c r="Z521" s="159"/>
      <c r="AA521" s="159"/>
      <c r="AB521" s="159"/>
      <c r="AC521" s="159"/>
      <c r="AD521" s="159"/>
      <c r="AE521" s="159"/>
      <c r="AF521" s="159"/>
      <c r="AG521" s="159"/>
    </row>
    <row r="522" spans="1:33" ht="13.5">
      <c r="A522" s="177"/>
      <c r="B522" s="178"/>
      <c r="C522" s="179"/>
      <c r="D522" s="159"/>
      <c r="E522" s="159"/>
      <c r="F522" s="159"/>
      <c r="G522" s="179"/>
      <c r="H522" s="159"/>
      <c r="I522" s="159"/>
      <c r="J522" s="182"/>
      <c r="K522" s="182"/>
      <c r="L522" s="159"/>
      <c r="M522" s="159"/>
      <c r="N522" s="159"/>
      <c r="O522" s="159"/>
      <c r="P522" s="159"/>
      <c r="Q522" s="179"/>
      <c r="R522" s="159"/>
      <c r="S522" s="159"/>
      <c r="T522" s="159"/>
      <c r="U522" s="159"/>
      <c r="V522" s="159"/>
      <c r="W522" s="159"/>
      <c r="X522" s="159"/>
      <c r="Y522" s="159"/>
      <c r="Z522" s="159"/>
      <c r="AA522" s="159"/>
      <c r="AB522" s="159"/>
      <c r="AC522" s="159"/>
      <c r="AD522" s="159"/>
      <c r="AE522" s="159"/>
      <c r="AF522" s="159"/>
      <c r="AG522" s="159"/>
    </row>
    <row r="523" spans="1:33" ht="13.5">
      <c r="A523" s="177"/>
      <c r="B523" s="178"/>
      <c r="C523" s="179"/>
      <c r="D523" s="159"/>
      <c r="E523" s="159"/>
      <c r="F523" s="159"/>
      <c r="G523" s="179"/>
      <c r="H523" s="159"/>
      <c r="I523" s="159"/>
      <c r="J523" s="182"/>
      <c r="K523" s="182"/>
      <c r="L523" s="159"/>
      <c r="M523" s="159"/>
      <c r="N523" s="159"/>
      <c r="O523" s="159"/>
      <c r="P523" s="159"/>
      <c r="Q523" s="179"/>
      <c r="R523" s="159"/>
      <c r="S523" s="159"/>
      <c r="T523" s="159"/>
      <c r="U523" s="159"/>
      <c r="V523" s="159"/>
      <c r="W523" s="159"/>
      <c r="X523" s="159"/>
      <c r="Y523" s="159"/>
      <c r="Z523" s="159"/>
      <c r="AA523" s="159"/>
      <c r="AB523" s="159"/>
      <c r="AC523" s="159"/>
      <c r="AD523" s="159"/>
      <c r="AE523" s="159"/>
      <c r="AF523" s="159"/>
      <c r="AG523" s="159"/>
    </row>
    <row r="524" spans="1:33" ht="13.5">
      <c r="A524" s="177"/>
      <c r="B524" s="178"/>
      <c r="C524" s="179"/>
      <c r="D524" s="159"/>
      <c r="E524" s="159"/>
      <c r="F524" s="159"/>
      <c r="G524" s="179"/>
      <c r="H524" s="159"/>
      <c r="I524" s="159"/>
      <c r="J524" s="182"/>
      <c r="K524" s="182"/>
      <c r="L524" s="159"/>
      <c r="M524" s="159"/>
      <c r="N524" s="159"/>
      <c r="O524" s="159"/>
      <c r="P524" s="159"/>
      <c r="Q524" s="179"/>
      <c r="R524" s="159"/>
      <c r="S524" s="159"/>
      <c r="T524" s="159"/>
      <c r="U524" s="159"/>
      <c r="V524" s="159"/>
      <c r="W524" s="159"/>
      <c r="X524" s="159"/>
      <c r="Y524" s="159"/>
      <c r="Z524" s="159"/>
      <c r="AA524" s="159"/>
      <c r="AB524" s="159"/>
      <c r="AC524" s="159"/>
      <c r="AD524" s="159"/>
      <c r="AE524" s="159"/>
      <c r="AF524" s="159"/>
      <c r="AG524" s="159"/>
    </row>
    <row r="525" spans="1:33" ht="13.5">
      <c r="A525" s="177"/>
      <c r="B525" s="178"/>
      <c r="C525" s="179"/>
      <c r="D525" s="159"/>
      <c r="E525" s="159"/>
      <c r="F525" s="159"/>
      <c r="G525" s="179"/>
      <c r="H525" s="159"/>
      <c r="I525" s="159"/>
      <c r="J525" s="182"/>
      <c r="K525" s="182"/>
      <c r="L525" s="159"/>
      <c r="M525" s="159"/>
      <c r="N525" s="159"/>
      <c r="O525" s="159"/>
      <c r="P525" s="159"/>
      <c r="Q525" s="179"/>
      <c r="R525" s="159"/>
      <c r="S525" s="159"/>
      <c r="T525" s="159"/>
      <c r="U525" s="159"/>
      <c r="V525" s="159"/>
      <c r="W525" s="159"/>
      <c r="X525" s="159"/>
      <c r="Y525" s="159"/>
      <c r="Z525" s="159"/>
      <c r="AA525" s="159"/>
      <c r="AB525" s="159"/>
      <c r="AC525" s="159"/>
      <c r="AD525" s="159"/>
      <c r="AE525" s="159"/>
      <c r="AF525" s="159"/>
      <c r="AG525" s="159"/>
    </row>
    <row r="526" spans="1:33" ht="13.5">
      <c r="A526" s="177"/>
      <c r="B526" s="178"/>
      <c r="C526" s="179"/>
      <c r="D526" s="159"/>
      <c r="E526" s="159"/>
      <c r="F526" s="159"/>
      <c r="G526" s="179"/>
      <c r="H526" s="159"/>
      <c r="I526" s="159"/>
      <c r="J526" s="182"/>
      <c r="K526" s="182"/>
      <c r="L526" s="159"/>
      <c r="M526" s="159"/>
      <c r="N526" s="159"/>
      <c r="O526" s="159"/>
      <c r="P526" s="159"/>
      <c r="Q526" s="179"/>
      <c r="R526" s="159"/>
      <c r="S526" s="159"/>
      <c r="T526" s="159"/>
      <c r="U526" s="159"/>
      <c r="V526" s="159"/>
      <c r="W526" s="159"/>
      <c r="X526" s="159"/>
      <c r="Y526" s="159"/>
      <c r="Z526" s="159"/>
      <c r="AA526" s="159"/>
      <c r="AB526" s="159"/>
      <c r="AC526" s="159"/>
      <c r="AD526" s="159"/>
      <c r="AE526" s="159"/>
      <c r="AF526" s="159"/>
      <c r="AG526" s="159"/>
    </row>
    <row r="527" spans="1:33" ht="13.5">
      <c r="A527" s="177"/>
      <c r="B527" s="178"/>
      <c r="C527" s="179"/>
      <c r="D527" s="159"/>
      <c r="E527" s="159"/>
      <c r="F527" s="159"/>
      <c r="G527" s="179"/>
      <c r="H527" s="159"/>
      <c r="I527" s="159"/>
      <c r="J527" s="182"/>
      <c r="K527" s="182"/>
      <c r="L527" s="159"/>
      <c r="M527" s="159"/>
      <c r="N527" s="159"/>
      <c r="O527" s="159"/>
      <c r="P527" s="159"/>
      <c r="Q527" s="179"/>
      <c r="R527" s="159"/>
      <c r="S527" s="159"/>
      <c r="T527" s="159"/>
      <c r="U527" s="159"/>
      <c r="V527" s="159"/>
      <c r="W527" s="159"/>
      <c r="X527" s="159"/>
      <c r="Y527" s="159"/>
      <c r="Z527" s="159"/>
      <c r="AA527" s="159"/>
      <c r="AB527" s="159"/>
      <c r="AC527" s="159"/>
      <c r="AD527" s="159"/>
      <c r="AE527" s="159"/>
      <c r="AF527" s="159"/>
      <c r="AG527" s="159"/>
    </row>
    <row r="528" spans="1:33" ht="13.5">
      <c r="A528" s="177"/>
      <c r="B528" s="178"/>
      <c r="C528" s="179"/>
      <c r="D528" s="159"/>
      <c r="E528" s="159"/>
      <c r="F528" s="159"/>
      <c r="G528" s="179"/>
      <c r="H528" s="159"/>
      <c r="I528" s="159"/>
      <c r="J528" s="182"/>
      <c r="K528" s="182"/>
      <c r="L528" s="159"/>
      <c r="M528" s="159"/>
      <c r="N528" s="159"/>
      <c r="O528" s="159"/>
      <c r="P528" s="159"/>
      <c r="Q528" s="179"/>
      <c r="R528" s="159"/>
      <c r="S528" s="159"/>
      <c r="T528" s="159"/>
      <c r="U528" s="159"/>
      <c r="V528" s="159"/>
      <c r="W528" s="159"/>
      <c r="X528" s="159"/>
      <c r="Y528" s="159"/>
      <c r="Z528" s="159"/>
      <c r="AA528" s="159"/>
      <c r="AB528" s="159"/>
      <c r="AC528" s="159"/>
      <c r="AD528" s="159"/>
      <c r="AE528" s="159"/>
      <c r="AF528" s="159"/>
      <c r="AG528" s="159"/>
    </row>
    <row r="529" spans="1:33" ht="13.5">
      <c r="A529" s="177"/>
      <c r="B529" s="178"/>
      <c r="C529" s="179"/>
      <c r="D529" s="159"/>
      <c r="E529" s="159"/>
      <c r="F529" s="159"/>
      <c r="G529" s="179"/>
      <c r="H529" s="159"/>
      <c r="I529" s="159"/>
      <c r="J529" s="182"/>
      <c r="K529" s="182"/>
      <c r="L529" s="159"/>
      <c r="M529" s="159"/>
      <c r="N529" s="159"/>
      <c r="O529" s="159"/>
      <c r="P529" s="159"/>
      <c r="Q529" s="179"/>
      <c r="R529" s="159"/>
      <c r="S529" s="159"/>
      <c r="T529" s="159"/>
      <c r="U529" s="159"/>
      <c r="V529" s="159"/>
      <c r="W529" s="159"/>
      <c r="X529" s="159"/>
      <c r="Y529" s="159"/>
      <c r="Z529" s="159"/>
      <c r="AA529" s="159"/>
      <c r="AB529" s="159"/>
      <c r="AC529" s="159"/>
      <c r="AD529" s="159"/>
      <c r="AE529" s="159"/>
      <c r="AF529" s="159"/>
      <c r="AG529" s="159"/>
    </row>
    <row r="530" spans="1:33" ht="13.5">
      <c r="A530" s="177"/>
      <c r="B530" s="178"/>
      <c r="C530" s="179"/>
      <c r="D530" s="159"/>
      <c r="E530" s="159"/>
      <c r="F530" s="159"/>
      <c r="G530" s="179"/>
      <c r="H530" s="159"/>
      <c r="I530" s="159"/>
      <c r="J530" s="182"/>
      <c r="K530" s="182"/>
      <c r="L530" s="159"/>
      <c r="M530" s="159"/>
      <c r="N530" s="159"/>
      <c r="O530" s="159"/>
      <c r="P530" s="159"/>
      <c r="Q530" s="179"/>
      <c r="R530" s="159"/>
      <c r="S530" s="159"/>
      <c r="T530" s="159"/>
      <c r="U530" s="159"/>
      <c r="V530" s="159"/>
      <c r="W530" s="159"/>
      <c r="X530" s="159"/>
      <c r="Y530" s="159"/>
      <c r="Z530" s="159"/>
      <c r="AA530" s="159"/>
      <c r="AB530" s="159"/>
      <c r="AC530" s="159"/>
      <c r="AD530" s="159"/>
      <c r="AE530" s="159"/>
      <c r="AF530" s="159"/>
      <c r="AG530" s="159"/>
    </row>
    <row r="531" spans="1:33" ht="13.5">
      <c r="A531" s="177"/>
      <c r="B531" s="178"/>
      <c r="C531" s="179"/>
      <c r="D531" s="159"/>
      <c r="E531" s="159"/>
      <c r="F531" s="159"/>
      <c r="G531" s="179"/>
      <c r="H531" s="159"/>
      <c r="I531" s="159"/>
      <c r="J531" s="182"/>
      <c r="K531" s="182"/>
      <c r="L531" s="159"/>
      <c r="M531" s="159"/>
      <c r="N531" s="159"/>
      <c r="O531" s="159"/>
      <c r="P531" s="159"/>
      <c r="Q531" s="179"/>
      <c r="R531" s="159"/>
      <c r="S531" s="159"/>
      <c r="T531" s="159"/>
      <c r="U531" s="159"/>
      <c r="V531" s="159"/>
      <c r="W531" s="159"/>
      <c r="X531" s="159"/>
      <c r="Y531" s="159"/>
      <c r="Z531" s="159"/>
      <c r="AA531" s="159"/>
      <c r="AB531" s="159"/>
      <c r="AC531" s="159"/>
      <c r="AD531" s="159"/>
      <c r="AE531" s="159"/>
      <c r="AF531" s="159"/>
      <c r="AG531" s="159"/>
    </row>
    <row r="532" spans="1:33" ht="13.5">
      <c r="A532" s="177"/>
      <c r="B532" s="178"/>
      <c r="C532" s="179"/>
      <c r="D532" s="159"/>
      <c r="E532" s="159"/>
      <c r="F532" s="159"/>
      <c r="G532" s="179"/>
      <c r="H532" s="159"/>
      <c r="I532" s="159"/>
      <c r="J532" s="182"/>
      <c r="K532" s="182"/>
      <c r="L532" s="159"/>
      <c r="M532" s="159"/>
      <c r="N532" s="159"/>
      <c r="O532" s="159"/>
      <c r="P532" s="159"/>
      <c r="Q532" s="179"/>
      <c r="R532" s="159"/>
      <c r="S532" s="159"/>
      <c r="T532" s="159"/>
      <c r="U532" s="159"/>
      <c r="V532" s="159"/>
      <c r="W532" s="159"/>
      <c r="X532" s="159"/>
      <c r="Y532" s="159"/>
      <c r="Z532" s="159"/>
      <c r="AA532" s="159"/>
      <c r="AB532" s="159"/>
      <c r="AC532" s="159"/>
      <c r="AD532" s="159"/>
      <c r="AE532" s="159"/>
      <c r="AF532" s="159"/>
      <c r="AG532" s="159"/>
    </row>
    <row r="533" spans="1:33" ht="13.5">
      <c r="A533" s="177"/>
      <c r="B533" s="178"/>
      <c r="C533" s="179"/>
      <c r="D533" s="159"/>
      <c r="E533" s="159"/>
      <c r="F533" s="159"/>
      <c r="G533" s="179"/>
      <c r="H533" s="159"/>
      <c r="I533" s="159"/>
      <c r="J533" s="182"/>
      <c r="K533" s="182"/>
      <c r="L533" s="159"/>
      <c r="M533" s="159"/>
      <c r="N533" s="159"/>
      <c r="O533" s="159"/>
      <c r="P533" s="159"/>
      <c r="Q533" s="179"/>
      <c r="R533" s="159"/>
      <c r="S533" s="159"/>
      <c r="T533" s="159"/>
      <c r="U533" s="159"/>
      <c r="V533" s="159"/>
      <c r="W533" s="159"/>
      <c r="X533" s="159"/>
      <c r="Y533" s="159"/>
      <c r="Z533" s="159"/>
      <c r="AA533" s="159"/>
      <c r="AB533" s="159"/>
      <c r="AC533" s="159"/>
      <c r="AD533" s="159"/>
      <c r="AE533" s="159"/>
      <c r="AF533" s="159"/>
      <c r="AG533" s="159"/>
    </row>
    <row r="534" spans="1:33" ht="13.5">
      <c r="A534" s="177"/>
      <c r="B534" s="178"/>
      <c r="C534" s="179"/>
      <c r="D534" s="159"/>
      <c r="E534" s="159"/>
      <c r="F534" s="159"/>
      <c r="G534" s="179"/>
      <c r="H534" s="159"/>
      <c r="I534" s="159"/>
      <c r="J534" s="182"/>
      <c r="K534" s="182"/>
      <c r="L534" s="159"/>
      <c r="M534" s="159"/>
      <c r="N534" s="159"/>
      <c r="O534" s="159"/>
      <c r="P534" s="159"/>
      <c r="Q534" s="179"/>
      <c r="R534" s="159"/>
      <c r="S534" s="159"/>
      <c r="T534" s="159"/>
      <c r="U534" s="159"/>
      <c r="V534" s="159"/>
      <c r="W534" s="159"/>
      <c r="X534" s="159"/>
      <c r="Y534" s="159"/>
      <c r="Z534" s="159"/>
      <c r="AA534" s="159"/>
      <c r="AB534" s="159"/>
      <c r="AC534" s="159"/>
      <c r="AD534" s="159"/>
      <c r="AE534" s="159"/>
      <c r="AF534" s="159"/>
      <c r="AG534" s="159"/>
    </row>
    <row r="535" spans="1:33" ht="13.5">
      <c r="A535" s="177"/>
      <c r="B535" s="178"/>
      <c r="C535" s="179"/>
      <c r="D535" s="159"/>
      <c r="E535" s="159"/>
      <c r="F535" s="159"/>
      <c r="G535" s="179"/>
      <c r="H535" s="159"/>
      <c r="I535" s="159"/>
      <c r="J535" s="182"/>
      <c r="K535" s="182"/>
      <c r="L535" s="159"/>
      <c r="M535" s="159"/>
      <c r="N535" s="159"/>
      <c r="O535" s="159"/>
      <c r="P535" s="159"/>
      <c r="Q535" s="179"/>
      <c r="R535" s="159"/>
      <c r="S535" s="159"/>
      <c r="T535" s="159"/>
      <c r="U535" s="159"/>
      <c r="V535" s="159"/>
      <c r="W535" s="159"/>
      <c r="X535" s="159"/>
      <c r="Y535" s="159"/>
      <c r="Z535" s="159"/>
      <c r="AA535" s="159"/>
      <c r="AB535" s="159"/>
      <c r="AC535" s="159"/>
      <c r="AD535" s="159"/>
      <c r="AE535" s="159"/>
      <c r="AF535" s="159"/>
      <c r="AG535" s="159"/>
    </row>
    <row r="536" spans="1:33" ht="13.5">
      <c r="A536" s="177"/>
      <c r="B536" s="178"/>
      <c r="C536" s="179"/>
      <c r="D536" s="159"/>
      <c r="E536" s="159"/>
      <c r="F536" s="159"/>
      <c r="G536" s="179"/>
      <c r="H536" s="159"/>
      <c r="I536" s="159"/>
      <c r="J536" s="182"/>
      <c r="K536" s="182"/>
      <c r="L536" s="159"/>
      <c r="M536" s="159"/>
      <c r="N536" s="159"/>
      <c r="O536" s="159"/>
      <c r="P536" s="159"/>
      <c r="Q536" s="179"/>
      <c r="R536" s="159"/>
      <c r="S536" s="159"/>
      <c r="T536" s="159"/>
      <c r="U536" s="159"/>
      <c r="V536" s="159"/>
      <c r="W536" s="159"/>
      <c r="X536" s="159"/>
      <c r="Y536" s="159"/>
      <c r="Z536" s="159"/>
      <c r="AA536" s="159"/>
      <c r="AB536" s="159"/>
      <c r="AC536" s="159"/>
      <c r="AD536" s="159"/>
      <c r="AE536" s="159"/>
      <c r="AF536" s="159"/>
      <c r="AG536" s="159"/>
    </row>
    <row r="537" spans="1:33" ht="13.5">
      <c r="A537" s="177"/>
      <c r="B537" s="178"/>
      <c r="C537" s="179"/>
      <c r="D537" s="159"/>
      <c r="E537" s="159"/>
      <c r="F537" s="159"/>
      <c r="G537" s="179"/>
      <c r="H537" s="159"/>
      <c r="I537" s="159"/>
      <c r="J537" s="182"/>
      <c r="K537" s="182"/>
      <c r="L537" s="159"/>
      <c r="M537" s="159"/>
      <c r="N537" s="159"/>
      <c r="O537" s="159"/>
      <c r="P537" s="159"/>
      <c r="Q537" s="179"/>
      <c r="R537" s="159"/>
      <c r="S537" s="159"/>
      <c r="T537" s="159"/>
      <c r="U537" s="159"/>
      <c r="V537" s="159"/>
      <c r="W537" s="159"/>
      <c r="X537" s="159"/>
      <c r="Y537" s="159"/>
      <c r="Z537" s="159"/>
      <c r="AA537" s="159"/>
      <c r="AB537" s="159"/>
      <c r="AC537" s="159"/>
      <c r="AD537" s="159"/>
      <c r="AE537" s="159"/>
      <c r="AF537" s="159"/>
      <c r="AG537" s="159"/>
    </row>
    <row r="538" spans="1:33" ht="13.5">
      <c r="A538" s="177"/>
      <c r="B538" s="178"/>
      <c r="C538" s="179"/>
      <c r="D538" s="159"/>
      <c r="E538" s="159"/>
      <c r="F538" s="159"/>
      <c r="G538" s="179"/>
      <c r="H538" s="159"/>
      <c r="I538" s="159"/>
      <c r="J538" s="182"/>
      <c r="K538" s="182"/>
      <c r="L538" s="159"/>
      <c r="M538" s="159"/>
      <c r="N538" s="159"/>
      <c r="O538" s="159"/>
      <c r="P538" s="159"/>
      <c r="Q538" s="179"/>
      <c r="R538" s="159"/>
      <c r="S538" s="159"/>
      <c r="T538" s="159"/>
      <c r="U538" s="159"/>
      <c r="V538" s="159"/>
      <c r="W538" s="159"/>
      <c r="X538" s="159"/>
      <c r="Y538" s="159"/>
      <c r="Z538" s="159"/>
      <c r="AA538" s="159"/>
      <c r="AB538" s="159"/>
      <c r="AC538" s="159"/>
      <c r="AD538" s="159"/>
      <c r="AE538" s="159"/>
      <c r="AF538" s="159"/>
      <c r="AG538" s="159"/>
    </row>
    <row r="539" spans="1:33" ht="13.5">
      <c r="A539" s="177"/>
      <c r="B539" s="178"/>
      <c r="C539" s="179"/>
      <c r="D539" s="159"/>
      <c r="E539" s="159"/>
      <c r="F539" s="159"/>
      <c r="G539" s="179"/>
      <c r="H539" s="159"/>
      <c r="I539" s="159"/>
      <c r="J539" s="182"/>
      <c r="K539" s="182"/>
      <c r="L539" s="159"/>
      <c r="M539" s="159"/>
      <c r="N539" s="159"/>
      <c r="O539" s="159"/>
      <c r="P539" s="159"/>
      <c r="Q539" s="179"/>
      <c r="R539" s="159"/>
      <c r="S539" s="159"/>
      <c r="T539" s="159"/>
      <c r="U539" s="159"/>
      <c r="V539" s="159"/>
      <c r="W539" s="159"/>
      <c r="X539" s="159"/>
      <c r="Y539" s="159"/>
      <c r="Z539" s="159"/>
      <c r="AA539" s="159"/>
      <c r="AB539" s="159"/>
      <c r="AC539" s="159"/>
      <c r="AD539" s="159"/>
      <c r="AE539" s="159"/>
      <c r="AF539" s="159"/>
      <c r="AG539" s="159"/>
    </row>
    <row r="540" spans="1:33" ht="13.5">
      <c r="A540" s="177"/>
      <c r="B540" s="178"/>
      <c r="C540" s="179"/>
      <c r="D540" s="159"/>
      <c r="E540" s="159"/>
      <c r="F540" s="159"/>
      <c r="G540" s="179"/>
      <c r="H540" s="159"/>
      <c r="I540" s="159"/>
      <c r="J540" s="182"/>
      <c r="K540" s="182"/>
      <c r="L540" s="159"/>
      <c r="M540" s="159"/>
      <c r="N540" s="159"/>
      <c r="O540" s="159"/>
      <c r="P540" s="159"/>
      <c r="Q540" s="179"/>
      <c r="R540" s="159"/>
      <c r="S540" s="159"/>
      <c r="T540" s="159"/>
      <c r="U540" s="159"/>
      <c r="V540" s="159"/>
      <c r="W540" s="159"/>
      <c r="X540" s="159"/>
      <c r="Y540" s="159"/>
      <c r="Z540" s="159"/>
      <c r="AA540" s="159"/>
      <c r="AB540" s="159"/>
      <c r="AC540" s="159"/>
      <c r="AD540" s="159"/>
      <c r="AE540" s="159"/>
      <c r="AF540" s="159"/>
      <c r="AG540" s="159"/>
    </row>
    <row r="541" spans="1:33" ht="13.5">
      <c r="A541" s="177"/>
      <c r="B541" s="178"/>
      <c r="C541" s="179"/>
      <c r="D541" s="159"/>
      <c r="E541" s="159"/>
      <c r="F541" s="159"/>
      <c r="G541" s="179"/>
      <c r="H541" s="159"/>
      <c r="I541" s="159"/>
      <c r="J541" s="182"/>
      <c r="K541" s="182"/>
      <c r="L541" s="159"/>
      <c r="M541" s="159"/>
      <c r="N541" s="159"/>
      <c r="O541" s="159"/>
      <c r="P541" s="159"/>
      <c r="Q541" s="179"/>
      <c r="R541" s="159"/>
      <c r="S541" s="159"/>
      <c r="T541" s="159"/>
      <c r="U541" s="159"/>
      <c r="V541" s="159"/>
      <c r="W541" s="159"/>
      <c r="X541" s="159"/>
      <c r="Y541" s="159"/>
      <c r="Z541" s="159"/>
      <c r="AA541" s="159"/>
      <c r="AB541" s="159"/>
      <c r="AC541" s="159"/>
      <c r="AD541" s="159"/>
      <c r="AE541" s="159"/>
      <c r="AF541" s="159"/>
      <c r="AG541" s="159"/>
    </row>
    <row r="542" spans="1:33" ht="13.5">
      <c r="A542" s="177"/>
      <c r="B542" s="178"/>
      <c r="C542" s="179"/>
      <c r="D542" s="159"/>
      <c r="E542" s="159"/>
      <c r="F542" s="159"/>
      <c r="G542" s="179"/>
      <c r="H542" s="159"/>
      <c r="I542" s="159"/>
      <c r="J542" s="182"/>
      <c r="K542" s="182"/>
      <c r="L542" s="159"/>
      <c r="M542" s="159"/>
      <c r="N542" s="159"/>
      <c r="O542" s="159"/>
      <c r="P542" s="159"/>
      <c r="Q542" s="179"/>
      <c r="R542" s="159"/>
      <c r="S542" s="159"/>
      <c r="T542" s="159"/>
      <c r="U542" s="159"/>
      <c r="V542" s="159"/>
      <c r="W542" s="159"/>
      <c r="X542" s="159"/>
      <c r="Y542" s="159"/>
      <c r="Z542" s="159"/>
      <c r="AA542" s="159"/>
      <c r="AB542" s="159"/>
      <c r="AC542" s="159"/>
      <c r="AD542" s="159"/>
      <c r="AE542" s="159"/>
      <c r="AF542" s="159"/>
      <c r="AG542" s="159"/>
    </row>
    <row r="543" spans="1:33" ht="13.5">
      <c r="A543" s="177"/>
      <c r="B543" s="178"/>
      <c r="C543" s="179"/>
      <c r="D543" s="159"/>
      <c r="E543" s="159"/>
      <c r="F543" s="159"/>
      <c r="G543" s="179"/>
      <c r="H543" s="159"/>
      <c r="I543" s="159"/>
      <c r="J543" s="182"/>
      <c r="K543" s="182"/>
      <c r="L543" s="159"/>
      <c r="M543" s="159"/>
      <c r="N543" s="159"/>
      <c r="O543" s="159"/>
      <c r="P543" s="159"/>
      <c r="Q543" s="179"/>
      <c r="R543" s="159"/>
      <c r="S543" s="159"/>
      <c r="T543" s="159"/>
      <c r="U543" s="159"/>
      <c r="V543" s="159"/>
      <c r="W543" s="159"/>
      <c r="X543" s="159"/>
      <c r="Y543" s="159"/>
      <c r="Z543" s="159"/>
      <c r="AA543" s="159"/>
      <c r="AB543" s="159"/>
      <c r="AC543" s="159"/>
      <c r="AD543" s="159"/>
      <c r="AE543" s="159"/>
      <c r="AF543" s="159"/>
      <c r="AG543" s="159"/>
    </row>
    <row r="544" spans="1:33" ht="13.5">
      <c r="A544" s="177"/>
      <c r="B544" s="178"/>
      <c r="C544" s="179"/>
      <c r="D544" s="159"/>
      <c r="E544" s="159"/>
      <c r="F544" s="159"/>
      <c r="G544" s="179"/>
      <c r="H544" s="159"/>
      <c r="I544" s="159"/>
      <c r="J544" s="182"/>
      <c r="K544" s="182"/>
      <c r="L544" s="159"/>
      <c r="M544" s="159"/>
      <c r="N544" s="159"/>
      <c r="O544" s="159"/>
      <c r="P544" s="159"/>
      <c r="Q544" s="179"/>
      <c r="R544" s="159"/>
      <c r="S544" s="159"/>
      <c r="T544" s="159"/>
      <c r="U544" s="159"/>
      <c r="V544" s="159"/>
      <c r="W544" s="159"/>
      <c r="X544" s="159"/>
      <c r="Y544" s="159"/>
      <c r="Z544" s="159"/>
      <c r="AA544" s="159"/>
      <c r="AB544" s="159"/>
      <c r="AC544" s="159"/>
      <c r="AD544" s="159"/>
      <c r="AE544" s="159"/>
      <c r="AF544" s="159"/>
      <c r="AG544" s="159"/>
    </row>
    <row r="545" spans="1:33" ht="13.5">
      <c r="A545" s="177"/>
      <c r="B545" s="178"/>
      <c r="C545" s="179"/>
      <c r="D545" s="159"/>
      <c r="E545" s="159"/>
      <c r="F545" s="159"/>
      <c r="G545" s="179"/>
      <c r="H545" s="159"/>
      <c r="I545" s="159"/>
      <c r="J545" s="182"/>
      <c r="K545" s="182"/>
      <c r="L545" s="159"/>
      <c r="M545" s="159"/>
      <c r="N545" s="159"/>
      <c r="O545" s="159"/>
      <c r="P545" s="159"/>
      <c r="Q545" s="179"/>
      <c r="R545" s="159"/>
      <c r="S545" s="159"/>
      <c r="T545" s="159"/>
      <c r="U545" s="159"/>
      <c r="V545" s="159"/>
      <c r="W545" s="159"/>
      <c r="X545" s="159"/>
      <c r="Y545" s="159"/>
      <c r="Z545" s="159"/>
      <c r="AA545" s="159"/>
      <c r="AB545" s="159"/>
      <c r="AC545" s="159"/>
      <c r="AD545" s="159"/>
      <c r="AE545" s="159"/>
      <c r="AF545" s="159"/>
      <c r="AG545" s="159"/>
    </row>
    <row r="546" spans="1:33" ht="13.5">
      <c r="A546" s="177"/>
      <c r="B546" s="178"/>
      <c r="C546" s="179"/>
      <c r="D546" s="159"/>
      <c r="E546" s="159"/>
      <c r="F546" s="159"/>
      <c r="G546" s="179"/>
      <c r="H546" s="159"/>
      <c r="I546" s="159"/>
      <c r="J546" s="182"/>
      <c r="K546" s="182"/>
      <c r="L546" s="159"/>
      <c r="M546" s="159"/>
      <c r="N546" s="159"/>
      <c r="O546" s="159"/>
      <c r="P546" s="159"/>
      <c r="Q546" s="179"/>
      <c r="R546" s="159"/>
      <c r="S546" s="159"/>
      <c r="T546" s="159"/>
      <c r="U546" s="159"/>
      <c r="V546" s="159"/>
      <c r="W546" s="159"/>
      <c r="X546" s="159"/>
      <c r="Y546" s="159"/>
      <c r="Z546" s="159"/>
      <c r="AA546" s="159"/>
      <c r="AB546" s="159"/>
      <c r="AC546" s="159"/>
      <c r="AD546" s="159"/>
      <c r="AE546" s="159"/>
      <c r="AF546" s="159"/>
      <c r="AG546" s="159"/>
    </row>
    <row r="547" spans="1:33" ht="13.5">
      <c r="A547" s="177"/>
      <c r="B547" s="178"/>
      <c r="C547" s="179"/>
      <c r="D547" s="159"/>
      <c r="E547" s="159"/>
      <c r="F547" s="159"/>
      <c r="G547" s="179"/>
      <c r="H547" s="159"/>
      <c r="I547" s="159"/>
      <c r="J547" s="182"/>
      <c r="K547" s="182"/>
      <c r="L547" s="159"/>
      <c r="M547" s="159"/>
      <c r="N547" s="159"/>
      <c r="O547" s="159"/>
      <c r="P547" s="159"/>
      <c r="Q547" s="179"/>
      <c r="R547" s="159"/>
      <c r="S547" s="159"/>
      <c r="T547" s="159"/>
      <c r="U547" s="159"/>
      <c r="V547" s="159"/>
      <c r="W547" s="159"/>
      <c r="X547" s="159"/>
      <c r="Y547" s="159"/>
      <c r="Z547" s="159"/>
      <c r="AA547" s="159"/>
      <c r="AB547" s="159"/>
      <c r="AC547" s="159"/>
      <c r="AD547" s="159"/>
      <c r="AE547" s="159"/>
      <c r="AF547" s="159"/>
      <c r="AG547" s="159"/>
    </row>
    <row r="548" spans="1:33" ht="13.5">
      <c r="A548" s="177"/>
      <c r="B548" s="178"/>
      <c r="C548" s="179"/>
      <c r="D548" s="159"/>
      <c r="E548" s="159"/>
      <c r="F548" s="159"/>
      <c r="G548" s="179"/>
      <c r="H548" s="159"/>
      <c r="I548" s="159"/>
      <c r="J548" s="182"/>
      <c r="K548" s="182"/>
      <c r="L548" s="159"/>
      <c r="M548" s="159"/>
      <c r="N548" s="159"/>
      <c r="O548" s="159"/>
      <c r="P548" s="159"/>
      <c r="Q548" s="179"/>
      <c r="R548" s="159"/>
      <c r="S548" s="159"/>
      <c r="T548" s="159"/>
      <c r="U548" s="159"/>
      <c r="V548" s="159"/>
      <c r="W548" s="159"/>
      <c r="X548" s="159"/>
      <c r="Y548" s="159"/>
      <c r="Z548" s="159"/>
      <c r="AA548" s="159"/>
      <c r="AB548" s="159"/>
      <c r="AC548" s="159"/>
      <c r="AD548" s="159"/>
      <c r="AE548" s="159"/>
      <c r="AF548" s="159"/>
      <c r="AG548" s="159"/>
    </row>
    <row r="549" spans="1:33" ht="13.5">
      <c r="A549" s="177"/>
      <c r="B549" s="178"/>
      <c r="C549" s="179"/>
      <c r="D549" s="159"/>
      <c r="E549" s="159"/>
      <c r="F549" s="159"/>
      <c r="G549" s="179"/>
      <c r="H549" s="159"/>
      <c r="I549" s="159"/>
      <c r="J549" s="182"/>
      <c r="K549" s="182"/>
      <c r="L549" s="159"/>
      <c r="M549" s="159"/>
      <c r="N549" s="159"/>
      <c r="O549" s="159"/>
      <c r="P549" s="159"/>
      <c r="Q549" s="179"/>
      <c r="R549" s="159"/>
      <c r="S549" s="159"/>
      <c r="T549" s="159"/>
      <c r="U549" s="159"/>
      <c r="V549" s="159"/>
      <c r="W549" s="159"/>
      <c r="X549" s="159"/>
      <c r="Y549" s="159"/>
      <c r="Z549" s="159"/>
      <c r="AA549" s="159"/>
      <c r="AB549" s="159"/>
      <c r="AC549" s="159"/>
      <c r="AD549" s="159"/>
      <c r="AE549" s="159"/>
      <c r="AF549" s="159"/>
      <c r="AG549" s="159"/>
    </row>
    <row r="550" spans="1:33" ht="13.5">
      <c r="A550" s="177"/>
      <c r="B550" s="178"/>
      <c r="C550" s="179"/>
      <c r="D550" s="159"/>
      <c r="E550" s="159"/>
      <c r="F550" s="159"/>
      <c r="G550" s="179"/>
      <c r="H550" s="159"/>
      <c r="I550" s="159"/>
      <c r="J550" s="182"/>
      <c r="K550" s="182"/>
      <c r="L550" s="159"/>
      <c r="M550" s="159"/>
      <c r="N550" s="159"/>
      <c r="O550" s="159"/>
      <c r="P550" s="159"/>
      <c r="Q550" s="179"/>
      <c r="R550" s="159"/>
      <c r="S550" s="159"/>
      <c r="T550" s="159"/>
      <c r="U550" s="159"/>
      <c r="V550" s="159"/>
      <c r="W550" s="159"/>
      <c r="X550" s="159"/>
      <c r="Y550" s="159"/>
      <c r="Z550" s="159"/>
      <c r="AA550" s="159"/>
      <c r="AB550" s="159"/>
      <c r="AC550" s="159"/>
      <c r="AD550" s="159"/>
      <c r="AE550" s="159"/>
      <c r="AF550" s="159"/>
      <c r="AG550" s="159"/>
    </row>
    <row r="551" spans="1:33" ht="13.5">
      <c r="A551" s="177"/>
      <c r="B551" s="178"/>
      <c r="C551" s="179"/>
      <c r="D551" s="159"/>
      <c r="E551" s="159"/>
      <c r="F551" s="159"/>
      <c r="G551" s="179"/>
      <c r="H551" s="159"/>
      <c r="I551" s="159"/>
      <c r="J551" s="182"/>
      <c r="K551" s="182"/>
      <c r="L551" s="159"/>
      <c r="M551" s="159"/>
      <c r="N551" s="159"/>
      <c r="O551" s="159"/>
      <c r="P551" s="159"/>
      <c r="Q551" s="179"/>
      <c r="R551" s="159"/>
      <c r="S551" s="159"/>
      <c r="T551" s="159"/>
      <c r="U551" s="159"/>
      <c r="V551" s="159"/>
      <c r="W551" s="159"/>
      <c r="X551" s="159"/>
      <c r="Y551" s="159"/>
      <c r="Z551" s="159"/>
      <c r="AA551" s="159"/>
      <c r="AB551" s="159"/>
      <c r="AC551" s="159"/>
      <c r="AD551" s="159"/>
      <c r="AE551" s="159"/>
      <c r="AF551" s="159"/>
      <c r="AG551" s="159"/>
    </row>
    <row r="552" spans="1:33" ht="13.5">
      <c r="A552" s="177"/>
      <c r="B552" s="178"/>
      <c r="C552" s="179"/>
      <c r="D552" s="159"/>
      <c r="E552" s="159"/>
      <c r="F552" s="159"/>
      <c r="G552" s="179"/>
      <c r="H552" s="159"/>
      <c r="I552" s="159"/>
      <c r="J552" s="182"/>
      <c r="K552" s="182"/>
      <c r="L552" s="159"/>
      <c r="M552" s="159"/>
      <c r="N552" s="159"/>
      <c r="O552" s="159"/>
      <c r="P552" s="159"/>
      <c r="Q552" s="179"/>
      <c r="R552" s="159"/>
      <c r="S552" s="159"/>
      <c r="T552" s="159"/>
      <c r="U552" s="159"/>
      <c r="V552" s="159"/>
      <c r="W552" s="159"/>
      <c r="X552" s="159"/>
      <c r="Y552" s="159"/>
      <c r="Z552" s="159"/>
      <c r="AA552" s="159"/>
      <c r="AB552" s="159"/>
      <c r="AC552" s="159"/>
      <c r="AD552" s="159"/>
      <c r="AE552" s="159"/>
      <c r="AF552" s="159"/>
      <c r="AG552" s="159"/>
    </row>
    <row r="553" spans="1:33" ht="13.5">
      <c r="A553" s="177"/>
      <c r="B553" s="178"/>
      <c r="C553" s="179"/>
      <c r="D553" s="159"/>
      <c r="E553" s="159"/>
      <c r="F553" s="159"/>
      <c r="G553" s="179"/>
      <c r="H553" s="159"/>
      <c r="I553" s="159"/>
      <c r="J553" s="182"/>
      <c r="K553" s="182"/>
      <c r="L553" s="159"/>
      <c r="M553" s="159"/>
      <c r="N553" s="159"/>
      <c r="O553" s="159"/>
      <c r="P553" s="159"/>
      <c r="Q553" s="179"/>
      <c r="R553" s="159"/>
      <c r="S553" s="159"/>
      <c r="T553" s="159"/>
      <c r="U553" s="159"/>
      <c r="V553" s="159"/>
      <c r="W553" s="159"/>
      <c r="X553" s="159"/>
      <c r="Y553" s="159"/>
      <c r="Z553" s="159"/>
      <c r="AA553" s="159"/>
      <c r="AB553" s="159"/>
      <c r="AC553" s="159"/>
      <c r="AD553" s="159"/>
      <c r="AE553" s="159"/>
      <c r="AF553" s="159"/>
      <c r="AG553" s="159"/>
    </row>
    <row r="554" spans="1:33" ht="13.5">
      <c r="A554" s="177"/>
      <c r="B554" s="178"/>
      <c r="C554" s="179"/>
      <c r="D554" s="159"/>
      <c r="E554" s="159"/>
      <c r="F554" s="159"/>
      <c r="G554" s="179"/>
      <c r="H554" s="159"/>
      <c r="I554" s="159"/>
      <c r="J554" s="182"/>
      <c r="K554" s="182"/>
      <c r="L554" s="159"/>
      <c r="M554" s="159"/>
      <c r="N554" s="159"/>
      <c r="O554" s="159"/>
      <c r="P554" s="159"/>
      <c r="Q554" s="179"/>
      <c r="R554" s="159"/>
      <c r="S554" s="159"/>
      <c r="T554" s="159"/>
      <c r="U554" s="159"/>
      <c r="V554" s="159"/>
      <c r="W554" s="159"/>
      <c r="X554" s="159"/>
      <c r="Y554" s="159"/>
      <c r="Z554" s="159"/>
      <c r="AA554" s="159"/>
      <c r="AB554" s="159"/>
      <c r="AC554" s="159"/>
      <c r="AD554" s="159"/>
      <c r="AE554" s="159"/>
      <c r="AF554" s="159"/>
      <c r="AG554" s="159"/>
    </row>
    <row r="555" spans="1:33" ht="13.5">
      <c r="A555" s="177"/>
      <c r="B555" s="178"/>
      <c r="C555" s="179"/>
      <c r="D555" s="159"/>
      <c r="E555" s="159"/>
      <c r="F555" s="159"/>
      <c r="G555" s="179"/>
      <c r="H555" s="159"/>
      <c r="I555" s="159"/>
      <c r="J555" s="182"/>
      <c r="K555" s="182"/>
      <c r="L555" s="159"/>
      <c r="M555" s="159"/>
      <c r="N555" s="159"/>
      <c r="O555" s="159"/>
      <c r="P555" s="159"/>
      <c r="Q555" s="179"/>
      <c r="R555" s="159"/>
      <c r="S555" s="159"/>
      <c r="T555" s="159"/>
      <c r="U555" s="159"/>
      <c r="V555" s="159"/>
      <c r="W555" s="159"/>
      <c r="X555" s="159"/>
      <c r="Y555" s="159"/>
      <c r="Z555" s="159"/>
      <c r="AA555" s="159"/>
      <c r="AB555" s="159"/>
      <c r="AC555" s="159"/>
      <c r="AD555" s="159"/>
      <c r="AE555" s="159"/>
      <c r="AF555" s="159"/>
      <c r="AG555" s="159"/>
    </row>
    <row r="556" spans="1:33" ht="13.5">
      <c r="A556" s="177"/>
      <c r="B556" s="178"/>
      <c r="C556" s="179"/>
      <c r="D556" s="159"/>
      <c r="E556" s="159"/>
      <c r="F556" s="159"/>
      <c r="G556" s="179"/>
      <c r="H556" s="159"/>
      <c r="I556" s="159"/>
      <c r="J556" s="182"/>
      <c r="K556" s="182"/>
      <c r="L556" s="159"/>
      <c r="M556" s="159"/>
      <c r="N556" s="159"/>
      <c r="O556" s="159"/>
      <c r="P556" s="159"/>
      <c r="Q556" s="179"/>
      <c r="R556" s="159"/>
      <c r="S556" s="159"/>
      <c r="T556" s="159"/>
      <c r="U556" s="159"/>
      <c r="V556" s="159"/>
      <c r="W556" s="159"/>
      <c r="X556" s="159"/>
      <c r="Y556" s="159"/>
      <c r="Z556" s="159"/>
      <c r="AA556" s="159"/>
      <c r="AB556" s="159"/>
      <c r="AC556" s="159"/>
      <c r="AD556" s="159"/>
      <c r="AE556" s="159"/>
      <c r="AF556" s="159"/>
      <c r="AG556" s="159"/>
    </row>
    <row r="557" spans="1:33" ht="13.5">
      <c r="A557" s="177"/>
      <c r="B557" s="178"/>
      <c r="C557" s="179"/>
      <c r="D557" s="159"/>
      <c r="E557" s="159"/>
      <c r="F557" s="159"/>
      <c r="G557" s="179"/>
      <c r="H557" s="159"/>
      <c r="I557" s="159"/>
      <c r="J557" s="182"/>
      <c r="K557" s="182"/>
      <c r="L557" s="159"/>
      <c r="M557" s="159"/>
      <c r="N557" s="159"/>
      <c r="O557" s="159"/>
      <c r="P557" s="159"/>
      <c r="Q557" s="179"/>
      <c r="R557" s="159"/>
      <c r="S557" s="159"/>
      <c r="T557" s="159"/>
      <c r="U557" s="159"/>
      <c r="V557" s="159"/>
      <c r="W557" s="159"/>
      <c r="X557" s="159"/>
      <c r="Y557" s="159"/>
      <c r="Z557" s="159"/>
      <c r="AA557" s="159"/>
      <c r="AB557" s="159"/>
      <c r="AC557" s="159"/>
      <c r="AD557" s="159"/>
      <c r="AE557" s="159"/>
      <c r="AF557" s="159"/>
      <c r="AG557" s="159"/>
    </row>
    <row r="558" spans="1:33" ht="13.5">
      <c r="A558" s="177"/>
      <c r="B558" s="178"/>
      <c r="C558" s="179"/>
      <c r="D558" s="159"/>
      <c r="E558" s="159"/>
      <c r="F558" s="159"/>
      <c r="G558" s="179"/>
      <c r="H558" s="159"/>
      <c r="I558" s="159"/>
      <c r="J558" s="182"/>
      <c r="K558" s="182"/>
      <c r="L558" s="159"/>
      <c r="M558" s="159"/>
      <c r="N558" s="159"/>
      <c r="O558" s="159"/>
      <c r="P558" s="159"/>
      <c r="Q558" s="179"/>
      <c r="R558" s="159"/>
      <c r="S558" s="159"/>
      <c r="T558" s="159"/>
      <c r="U558" s="159"/>
      <c r="V558" s="159"/>
      <c r="W558" s="159"/>
      <c r="X558" s="159"/>
      <c r="Y558" s="159"/>
      <c r="Z558" s="159"/>
      <c r="AA558" s="159"/>
      <c r="AB558" s="159"/>
      <c r="AC558" s="159"/>
      <c r="AD558" s="159"/>
      <c r="AE558" s="159"/>
      <c r="AF558" s="159"/>
      <c r="AG558" s="159"/>
    </row>
    <row r="559" spans="1:33" ht="13.5">
      <c r="A559" s="177"/>
      <c r="B559" s="178"/>
      <c r="C559" s="179"/>
      <c r="D559" s="159"/>
      <c r="E559" s="159"/>
      <c r="F559" s="159"/>
      <c r="G559" s="179"/>
      <c r="H559" s="159"/>
      <c r="I559" s="159"/>
      <c r="J559" s="182"/>
      <c r="K559" s="182"/>
      <c r="L559" s="159"/>
      <c r="M559" s="159"/>
      <c r="N559" s="159"/>
      <c r="O559" s="159"/>
      <c r="P559" s="159"/>
      <c r="Q559" s="179"/>
      <c r="R559" s="159"/>
      <c r="S559" s="159"/>
      <c r="T559" s="159"/>
      <c r="U559" s="159"/>
      <c r="V559" s="159"/>
      <c r="W559" s="159"/>
      <c r="X559" s="159"/>
      <c r="Y559" s="159"/>
      <c r="Z559" s="159"/>
      <c r="AA559" s="159"/>
      <c r="AB559" s="159"/>
      <c r="AC559" s="159"/>
      <c r="AD559" s="159"/>
      <c r="AE559" s="159"/>
      <c r="AF559" s="159"/>
      <c r="AG559" s="159"/>
    </row>
    <row r="560" spans="1:33" ht="13.5">
      <c r="A560" s="177"/>
      <c r="B560" s="178"/>
      <c r="C560" s="179"/>
      <c r="D560" s="159"/>
      <c r="E560" s="159"/>
      <c r="F560" s="159"/>
      <c r="G560" s="179"/>
      <c r="H560" s="159"/>
      <c r="I560" s="159"/>
      <c r="J560" s="182"/>
      <c r="K560" s="182"/>
      <c r="L560" s="159"/>
      <c r="M560" s="159"/>
      <c r="N560" s="159"/>
      <c r="O560" s="159"/>
      <c r="P560" s="159"/>
      <c r="Q560" s="179"/>
      <c r="R560" s="159"/>
      <c r="S560" s="159"/>
      <c r="T560" s="159"/>
      <c r="U560" s="159"/>
      <c r="V560" s="159"/>
      <c r="W560" s="159"/>
      <c r="X560" s="159"/>
      <c r="Y560" s="159"/>
      <c r="Z560" s="159"/>
      <c r="AA560" s="159"/>
      <c r="AB560" s="159"/>
      <c r="AC560" s="159"/>
      <c r="AD560" s="159"/>
      <c r="AE560" s="159"/>
      <c r="AF560" s="159"/>
      <c r="AG560" s="159"/>
    </row>
    <row r="561" spans="1:33" ht="13.5">
      <c r="A561" s="177"/>
      <c r="B561" s="178"/>
      <c r="C561" s="179"/>
      <c r="D561" s="159"/>
      <c r="E561" s="159"/>
      <c r="F561" s="159"/>
      <c r="G561" s="179"/>
      <c r="H561" s="159"/>
      <c r="I561" s="159"/>
      <c r="J561" s="182"/>
      <c r="K561" s="182"/>
      <c r="L561" s="159"/>
      <c r="M561" s="159"/>
      <c r="N561" s="159"/>
      <c r="O561" s="159"/>
      <c r="P561" s="159"/>
      <c r="Q561" s="179"/>
      <c r="R561" s="159"/>
      <c r="S561" s="159"/>
      <c r="T561" s="159"/>
      <c r="U561" s="159"/>
      <c r="V561" s="159"/>
      <c r="W561" s="159"/>
      <c r="X561" s="159"/>
      <c r="Y561" s="159"/>
      <c r="Z561" s="159"/>
      <c r="AA561" s="159"/>
      <c r="AB561" s="159"/>
      <c r="AC561" s="159"/>
      <c r="AD561" s="159"/>
      <c r="AE561" s="159"/>
      <c r="AF561" s="159"/>
      <c r="AG561" s="159"/>
    </row>
    <row r="562" spans="1:33" ht="13.5">
      <c r="A562" s="177"/>
      <c r="B562" s="178"/>
      <c r="C562" s="179"/>
      <c r="D562" s="159"/>
      <c r="E562" s="159"/>
      <c r="F562" s="159"/>
      <c r="G562" s="179"/>
      <c r="H562" s="159"/>
      <c r="I562" s="159"/>
      <c r="J562" s="182"/>
      <c r="K562" s="182"/>
      <c r="L562" s="159"/>
      <c r="M562" s="159"/>
      <c r="N562" s="159"/>
      <c r="O562" s="159"/>
      <c r="P562" s="159"/>
      <c r="Q562" s="179"/>
      <c r="R562" s="159"/>
      <c r="S562" s="159"/>
      <c r="T562" s="159"/>
      <c r="U562" s="159"/>
      <c r="V562" s="159"/>
      <c r="W562" s="159"/>
      <c r="X562" s="159"/>
      <c r="Y562" s="159"/>
      <c r="Z562" s="159"/>
      <c r="AA562" s="159"/>
      <c r="AB562" s="159"/>
      <c r="AC562" s="159"/>
      <c r="AD562" s="159"/>
      <c r="AE562" s="159"/>
      <c r="AF562" s="159"/>
      <c r="AG562" s="159"/>
    </row>
    <row r="563" spans="1:33" ht="13.5">
      <c r="A563" s="177"/>
      <c r="B563" s="178"/>
      <c r="C563" s="179"/>
      <c r="D563" s="159"/>
      <c r="E563" s="159"/>
      <c r="F563" s="159"/>
      <c r="G563" s="179"/>
      <c r="H563" s="159"/>
      <c r="I563" s="159"/>
      <c r="J563" s="182"/>
      <c r="K563" s="182"/>
      <c r="L563" s="159"/>
      <c r="M563" s="159"/>
      <c r="N563" s="159"/>
      <c r="O563" s="159"/>
      <c r="P563" s="159"/>
      <c r="Q563" s="179"/>
      <c r="R563" s="159"/>
      <c r="S563" s="159"/>
      <c r="T563" s="159"/>
      <c r="U563" s="159"/>
      <c r="V563" s="159"/>
      <c r="W563" s="159"/>
      <c r="X563" s="159"/>
      <c r="Y563" s="159"/>
      <c r="Z563" s="159"/>
      <c r="AA563" s="159"/>
      <c r="AB563" s="159"/>
      <c r="AC563" s="159"/>
      <c r="AD563" s="159"/>
      <c r="AE563" s="159"/>
      <c r="AF563" s="159"/>
      <c r="AG563" s="159"/>
    </row>
    <row r="564" spans="1:33" ht="13.5">
      <c r="A564" s="177"/>
      <c r="B564" s="178"/>
      <c r="C564" s="179"/>
      <c r="D564" s="159"/>
      <c r="E564" s="159"/>
      <c r="F564" s="159"/>
      <c r="G564" s="179"/>
      <c r="H564" s="159"/>
      <c r="I564" s="159"/>
      <c r="J564" s="182"/>
      <c r="K564" s="182"/>
      <c r="L564" s="159"/>
      <c r="M564" s="159"/>
      <c r="N564" s="159"/>
      <c r="O564" s="159"/>
      <c r="P564" s="159"/>
      <c r="Q564" s="179"/>
      <c r="R564" s="159"/>
      <c r="S564" s="159"/>
      <c r="T564" s="159"/>
      <c r="U564" s="159"/>
      <c r="V564" s="159"/>
      <c r="W564" s="159"/>
      <c r="X564" s="159"/>
      <c r="Y564" s="159"/>
      <c r="Z564" s="159"/>
      <c r="AA564" s="159"/>
      <c r="AB564" s="159"/>
      <c r="AC564" s="159"/>
      <c r="AD564" s="159"/>
      <c r="AE564" s="159"/>
      <c r="AF564" s="159"/>
      <c r="AG564" s="159"/>
    </row>
    <row r="565" spans="1:33" ht="13.5">
      <c r="A565" s="177"/>
      <c r="B565" s="178"/>
      <c r="C565" s="179"/>
      <c r="D565" s="159"/>
      <c r="E565" s="159"/>
      <c r="F565" s="159"/>
      <c r="G565" s="179"/>
      <c r="H565" s="159"/>
      <c r="I565" s="159"/>
      <c r="J565" s="182"/>
      <c r="K565" s="182"/>
      <c r="L565" s="159"/>
      <c r="M565" s="159"/>
      <c r="N565" s="159"/>
      <c r="O565" s="159"/>
      <c r="P565" s="159"/>
      <c r="Q565" s="179"/>
      <c r="R565" s="159"/>
      <c r="S565" s="159"/>
      <c r="T565" s="159"/>
      <c r="U565" s="159"/>
      <c r="V565" s="159"/>
      <c r="W565" s="159"/>
      <c r="X565" s="159"/>
      <c r="Y565" s="159"/>
      <c r="Z565" s="159"/>
      <c r="AA565" s="159"/>
      <c r="AB565" s="159"/>
      <c r="AC565" s="159"/>
      <c r="AD565" s="159"/>
      <c r="AE565" s="159"/>
      <c r="AF565" s="159"/>
      <c r="AG565" s="159"/>
    </row>
    <row r="566" spans="1:33" ht="13.5">
      <c r="A566" s="177"/>
      <c r="B566" s="178"/>
      <c r="C566" s="179"/>
      <c r="D566" s="159"/>
      <c r="E566" s="159"/>
      <c r="F566" s="159"/>
      <c r="G566" s="179"/>
      <c r="H566" s="159"/>
      <c r="I566" s="159"/>
      <c r="J566" s="182"/>
      <c r="K566" s="182"/>
      <c r="L566" s="159"/>
      <c r="M566" s="159"/>
      <c r="N566" s="159"/>
      <c r="O566" s="159"/>
      <c r="P566" s="159"/>
      <c r="Q566" s="179"/>
      <c r="R566" s="159"/>
      <c r="S566" s="159"/>
      <c r="T566" s="159"/>
      <c r="U566" s="159"/>
      <c r="V566" s="159"/>
      <c r="W566" s="159"/>
      <c r="X566" s="159"/>
      <c r="Y566" s="159"/>
      <c r="Z566" s="159"/>
      <c r="AA566" s="159"/>
      <c r="AB566" s="159"/>
      <c r="AC566" s="159"/>
      <c r="AD566" s="159"/>
      <c r="AE566" s="159"/>
      <c r="AF566" s="159"/>
      <c r="AG566" s="159"/>
    </row>
    <row r="567" spans="1:33" ht="13.5">
      <c r="A567" s="177"/>
      <c r="B567" s="178"/>
      <c r="C567" s="179"/>
      <c r="D567" s="159"/>
      <c r="E567" s="159"/>
      <c r="F567" s="159"/>
      <c r="G567" s="179"/>
      <c r="H567" s="159"/>
      <c r="I567" s="159"/>
      <c r="J567" s="182"/>
      <c r="K567" s="182"/>
      <c r="L567" s="159"/>
      <c r="M567" s="159"/>
      <c r="N567" s="159"/>
      <c r="O567" s="159"/>
      <c r="P567" s="159"/>
      <c r="Q567" s="179"/>
      <c r="R567" s="159"/>
      <c r="S567" s="159"/>
      <c r="T567" s="159"/>
      <c r="U567" s="159"/>
      <c r="V567" s="159"/>
      <c r="W567" s="159"/>
      <c r="X567" s="159"/>
      <c r="Y567" s="159"/>
      <c r="Z567" s="159"/>
      <c r="AA567" s="159"/>
      <c r="AB567" s="159"/>
      <c r="AC567" s="159"/>
      <c r="AD567" s="159"/>
      <c r="AE567" s="159"/>
      <c r="AF567" s="159"/>
      <c r="AG567" s="159"/>
    </row>
    <row r="568" spans="1:33" ht="13.5">
      <c r="A568" s="177"/>
      <c r="B568" s="178"/>
      <c r="C568" s="179"/>
      <c r="D568" s="159"/>
      <c r="E568" s="159"/>
      <c r="F568" s="159"/>
      <c r="G568" s="179"/>
      <c r="H568" s="159"/>
      <c r="I568" s="159"/>
      <c r="J568" s="182"/>
      <c r="K568" s="182"/>
      <c r="L568" s="159"/>
      <c r="M568" s="159"/>
      <c r="N568" s="159"/>
      <c r="O568" s="159"/>
      <c r="P568" s="159"/>
      <c r="Q568" s="179"/>
      <c r="R568" s="159"/>
      <c r="S568" s="159"/>
      <c r="T568" s="159"/>
      <c r="U568" s="159"/>
      <c r="V568" s="159"/>
      <c r="W568" s="159"/>
      <c r="X568" s="159"/>
      <c r="Y568" s="159"/>
      <c r="Z568" s="159"/>
      <c r="AA568" s="159"/>
      <c r="AB568" s="159"/>
      <c r="AC568" s="159"/>
      <c r="AD568" s="159"/>
      <c r="AE568" s="159"/>
      <c r="AF568" s="159"/>
      <c r="AG568" s="159"/>
    </row>
    <row r="569" spans="1:33" ht="13.5">
      <c r="A569" s="177"/>
      <c r="B569" s="178"/>
      <c r="C569" s="179"/>
      <c r="D569" s="159"/>
      <c r="E569" s="159"/>
      <c r="F569" s="159"/>
      <c r="G569" s="179"/>
      <c r="H569" s="159"/>
      <c r="I569" s="159"/>
      <c r="J569" s="182"/>
      <c r="K569" s="182"/>
      <c r="L569" s="159"/>
      <c r="M569" s="159"/>
      <c r="N569" s="159"/>
      <c r="O569" s="159"/>
      <c r="P569" s="159"/>
      <c r="Q569" s="179"/>
      <c r="R569" s="159"/>
      <c r="S569" s="159"/>
      <c r="T569" s="159"/>
      <c r="U569" s="159"/>
      <c r="V569" s="159"/>
      <c r="W569" s="159"/>
      <c r="X569" s="159"/>
      <c r="Y569" s="159"/>
      <c r="Z569" s="159"/>
      <c r="AA569" s="159"/>
      <c r="AB569" s="159"/>
      <c r="AC569" s="159"/>
      <c r="AD569" s="159"/>
      <c r="AE569" s="159"/>
      <c r="AF569" s="159"/>
      <c r="AG569" s="159"/>
    </row>
    <row r="570" spans="1:33" ht="13.5">
      <c r="A570" s="177"/>
      <c r="B570" s="178"/>
      <c r="C570" s="179"/>
      <c r="D570" s="159"/>
      <c r="E570" s="159"/>
      <c r="F570" s="159"/>
      <c r="G570" s="179"/>
      <c r="H570" s="159"/>
      <c r="I570" s="159"/>
      <c r="J570" s="182"/>
      <c r="K570" s="182"/>
      <c r="L570" s="159"/>
      <c r="M570" s="159"/>
      <c r="N570" s="159"/>
      <c r="O570" s="159"/>
      <c r="P570" s="159"/>
      <c r="Q570" s="179"/>
      <c r="R570" s="159"/>
      <c r="S570" s="159"/>
      <c r="T570" s="159"/>
      <c r="U570" s="159"/>
      <c r="V570" s="159"/>
      <c r="W570" s="159"/>
      <c r="X570" s="159"/>
      <c r="Y570" s="159"/>
      <c r="Z570" s="159"/>
      <c r="AA570" s="159"/>
      <c r="AB570" s="159"/>
      <c r="AC570" s="159"/>
      <c r="AD570" s="159"/>
      <c r="AE570" s="159"/>
      <c r="AF570" s="159"/>
      <c r="AG570" s="159"/>
    </row>
    <row r="571" spans="1:33" ht="13.5">
      <c r="A571" s="177"/>
      <c r="B571" s="178"/>
      <c r="C571" s="179"/>
      <c r="D571" s="159"/>
      <c r="E571" s="159"/>
      <c r="F571" s="159"/>
      <c r="G571" s="179"/>
      <c r="H571" s="159"/>
      <c r="I571" s="159"/>
      <c r="J571" s="182"/>
      <c r="K571" s="182"/>
      <c r="L571" s="159"/>
      <c r="M571" s="159"/>
      <c r="N571" s="159"/>
      <c r="O571" s="159"/>
      <c r="P571" s="159"/>
      <c r="Q571" s="179"/>
      <c r="R571" s="159"/>
      <c r="S571" s="159"/>
      <c r="T571" s="159"/>
      <c r="U571" s="159"/>
      <c r="V571" s="159"/>
      <c r="W571" s="159"/>
      <c r="X571" s="159"/>
      <c r="Y571" s="159"/>
      <c r="Z571" s="159"/>
      <c r="AA571" s="159"/>
      <c r="AB571" s="159"/>
      <c r="AC571" s="159"/>
      <c r="AD571" s="159"/>
      <c r="AE571" s="159"/>
      <c r="AF571" s="159"/>
      <c r="AG571" s="159"/>
    </row>
    <row r="572" spans="1:33" ht="13.5">
      <c r="A572" s="177"/>
      <c r="B572" s="178"/>
      <c r="C572" s="179"/>
      <c r="D572" s="159"/>
      <c r="E572" s="159"/>
      <c r="F572" s="159"/>
      <c r="G572" s="179"/>
      <c r="H572" s="159"/>
      <c r="I572" s="159"/>
      <c r="J572" s="182"/>
      <c r="K572" s="182"/>
      <c r="L572" s="159"/>
      <c r="M572" s="159"/>
      <c r="N572" s="159"/>
      <c r="O572" s="159"/>
      <c r="P572" s="159"/>
      <c r="Q572" s="179"/>
      <c r="R572" s="159"/>
      <c r="S572" s="159"/>
      <c r="T572" s="159"/>
      <c r="U572" s="159"/>
      <c r="V572" s="159"/>
      <c r="W572" s="159"/>
      <c r="X572" s="159"/>
      <c r="Y572" s="159"/>
      <c r="Z572" s="159"/>
      <c r="AA572" s="159"/>
      <c r="AB572" s="159"/>
      <c r="AC572" s="159"/>
      <c r="AD572" s="159"/>
      <c r="AE572" s="159"/>
      <c r="AF572" s="159"/>
      <c r="AG572" s="159"/>
    </row>
    <row r="573" spans="1:33" ht="13.5">
      <c r="A573" s="177"/>
      <c r="B573" s="178"/>
      <c r="C573" s="179"/>
      <c r="D573" s="159"/>
      <c r="E573" s="159"/>
      <c r="F573" s="159"/>
      <c r="G573" s="179"/>
      <c r="H573" s="159"/>
      <c r="I573" s="159"/>
      <c r="J573" s="182"/>
      <c r="K573" s="182"/>
      <c r="L573" s="159"/>
      <c r="M573" s="159"/>
      <c r="N573" s="159"/>
      <c r="O573" s="159"/>
      <c r="P573" s="159"/>
      <c r="Q573" s="179"/>
      <c r="R573" s="159"/>
      <c r="S573" s="159"/>
      <c r="T573" s="159"/>
      <c r="U573" s="159"/>
      <c r="V573" s="159"/>
      <c r="W573" s="159"/>
      <c r="X573" s="159"/>
      <c r="Y573" s="159"/>
      <c r="Z573" s="159"/>
      <c r="AA573" s="159"/>
      <c r="AB573" s="159"/>
      <c r="AC573" s="159"/>
      <c r="AD573" s="159"/>
      <c r="AE573" s="159"/>
      <c r="AF573" s="159"/>
      <c r="AG573" s="159"/>
    </row>
    <row r="574" spans="1:33" ht="13.5">
      <c r="A574" s="177"/>
      <c r="B574" s="178"/>
      <c r="C574" s="179"/>
      <c r="D574" s="159"/>
      <c r="E574" s="159"/>
      <c r="F574" s="159"/>
      <c r="G574" s="179"/>
      <c r="H574" s="159"/>
      <c r="I574" s="159"/>
      <c r="J574" s="182"/>
      <c r="K574" s="182"/>
      <c r="L574" s="159"/>
      <c r="M574" s="159"/>
      <c r="N574" s="159"/>
      <c r="O574" s="159"/>
      <c r="P574" s="159"/>
      <c r="Q574" s="179"/>
      <c r="R574" s="159"/>
      <c r="S574" s="159"/>
      <c r="T574" s="159"/>
      <c r="U574" s="159"/>
      <c r="V574" s="159"/>
      <c r="W574" s="159"/>
      <c r="X574" s="159"/>
      <c r="Y574" s="159"/>
      <c r="Z574" s="159"/>
      <c r="AA574" s="159"/>
      <c r="AB574" s="159"/>
      <c r="AC574" s="159"/>
      <c r="AD574" s="159"/>
      <c r="AE574" s="159"/>
      <c r="AF574" s="159"/>
      <c r="AG574" s="159"/>
    </row>
    <row r="575" spans="1:33" ht="13.5">
      <c r="A575" s="177"/>
      <c r="B575" s="178"/>
      <c r="C575" s="179"/>
      <c r="D575" s="159"/>
      <c r="E575" s="159"/>
      <c r="F575" s="159"/>
      <c r="G575" s="179"/>
      <c r="H575" s="159"/>
      <c r="I575" s="159"/>
      <c r="J575" s="182"/>
      <c r="K575" s="182"/>
      <c r="L575" s="159"/>
      <c r="M575" s="159"/>
      <c r="N575" s="159"/>
      <c r="O575" s="159"/>
      <c r="P575" s="159"/>
      <c r="Q575" s="179"/>
      <c r="R575" s="159"/>
      <c r="S575" s="159"/>
      <c r="T575" s="159"/>
      <c r="U575" s="159"/>
      <c r="V575" s="159"/>
      <c r="W575" s="159"/>
      <c r="X575" s="159"/>
      <c r="Y575" s="159"/>
      <c r="Z575" s="159"/>
      <c r="AA575" s="159"/>
      <c r="AB575" s="159"/>
      <c r="AC575" s="159"/>
      <c r="AD575" s="159"/>
      <c r="AE575" s="159"/>
      <c r="AF575" s="159"/>
      <c r="AG575" s="159"/>
    </row>
    <row r="576" spans="1:33" ht="13.5">
      <c r="A576" s="177"/>
      <c r="B576" s="178"/>
      <c r="C576" s="179"/>
      <c r="D576" s="159"/>
      <c r="E576" s="159"/>
      <c r="F576" s="159"/>
      <c r="G576" s="179"/>
      <c r="H576" s="159"/>
      <c r="I576" s="159"/>
      <c r="J576" s="182"/>
      <c r="K576" s="182"/>
      <c r="L576" s="159"/>
      <c r="M576" s="159"/>
      <c r="N576" s="159"/>
      <c r="O576" s="159"/>
      <c r="P576" s="159"/>
      <c r="Q576" s="179"/>
      <c r="R576" s="159"/>
      <c r="S576" s="159"/>
      <c r="T576" s="159"/>
      <c r="U576" s="159"/>
      <c r="V576" s="159"/>
      <c r="W576" s="159"/>
      <c r="X576" s="159"/>
      <c r="Y576" s="159"/>
      <c r="Z576" s="159"/>
      <c r="AA576" s="159"/>
      <c r="AB576" s="159"/>
      <c r="AC576" s="159"/>
      <c r="AD576" s="159"/>
      <c r="AE576" s="159"/>
      <c r="AF576" s="159"/>
      <c r="AG576" s="159"/>
    </row>
    <row r="577" spans="1:33" ht="13.5">
      <c r="A577" s="177"/>
      <c r="B577" s="178"/>
      <c r="C577" s="179"/>
      <c r="D577" s="159"/>
      <c r="E577" s="159"/>
      <c r="F577" s="159"/>
      <c r="G577" s="179"/>
      <c r="H577" s="159"/>
      <c r="I577" s="159"/>
      <c r="J577" s="182"/>
      <c r="K577" s="182"/>
      <c r="L577" s="159"/>
      <c r="M577" s="159"/>
      <c r="N577" s="159"/>
      <c r="O577" s="159"/>
      <c r="P577" s="159"/>
      <c r="Q577" s="179"/>
      <c r="R577" s="159"/>
      <c r="S577" s="159"/>
      <c r="T577" s="159"/>
      <c r="U577" s="159"/>
      <c r="V577" s="159"/>
      <c r="W577" s="159"/>
      <c r="X577" s="159"/>
      <c r="Y577" s="159"/>
      <c r="Z577" s="159"/>
      <c r="AA577" s="159"/>
      <c r="AB577" s="159"/>
      <c r="AC577" s="159"/>
      <c r="AD577" s="159"/>
      <c r="AE577" s="159"/>
      <c r="AF577" s="159"/>
      <c r="AG577" s="159"/>
    </row>
    <row r="578" spans="1:33" ht="13.5">
      <c r="A578" s="177"/>
      <c r="B578" s="178"/>
      <c r="C578" s="179"/>
      <c r="D578" s="159"/>
      <c r="E578" s="159"/>
      <c r="F578" s="159"/>
      <c r="G578" s="179"/>
      <c r="H578" s="159"/>
      <c r="I578" s="159"/>
      <c r="J578" s="182"/>
      <c r="K578" s="182"/>
      <c r="L578" s="159"/>
      <c r="M578" s="159"/>
      <c r="N578" s="159"/>
      <c r="O578" s="159"/>
      <c r="P578" s="159"/>
      <c r="Q578" s="179"/>
      <c r="R578" s="159"/>
      <c r="S578" s="159"/>
      <c r="T578" s="159"/>
      <c r="U578" s="159"/>
      <c r="V578" s="159"/>
      <c r="W578" s="159"/>
      <c r="X578" s="159"/>
      <c r="Y578" s="159"/>
      <c r="Z578" s="159"/>
      <c r="AA578" s="159"/>
      <c r="AB578" s="159"/>
      <c r="AC578" s="159"/>
      <c r="AD578" s="159"/>
      <c r="AE578" s="159"/>
      <c r="AF578" s="159"/>
      <c r="AG578" s="159"/>
    </row>
    <row r="579" spans="1:33" ht="13.5">
      <c r="A579" s="177"/>
      <c r="B579" s="178"/>
      <c r="C579" s="179"/>
      <c r="D579" s="159"/>
      <c r="E579" s="159"/>
      <c r="F579" s="159"/>
      <c r="G579" s="179"/>
      <c r="H579" s="159"/>
      <c r="I579" s="159"/>
      <c r="J579" s="182"/>
      <c r="K579" s="182"/>
      <c r="L579" s="159"/>
      <c r="M579" s="159"/>
      <c r="N579" s="159"/>
      <c r="O579" s="159"/>
      <c r="P579" s="159"/>
      <c r="Q579" s="179"/>
      <c r="R579" s="159"/>
      <c r="S579" s="159"/>
      <c r="T579" s="159"/>
      <c r="U579" s="159"/>
      <c r="V579" s="159"/>
      <c r="W579" s="159"/>
      <c r="X579" s="159"/>
      <c r="Y579" s="159"/>
      <c r="Z579" s="159"/>
      <c r="AA579" s="159"/>
      <c r="AB579" s="159"/>
      <c r="AC579" s="159"/>
      <c r="AD579" s="159"/>
      <c r="AE579" s="159"/>
      <c r="AF579" s="159"/>
      <c r="AG579" s="159"/>
    </row>
    <row r="580" spans="1:33" ht="13.5">
      <c r="A580" s="177"/>
      <c r="B580" s="178"/>
      <c r="C580" s="179"/>
      <c r="D580" s="159"/>
      <c r="E580" s="159"/>
      <c r="F580" s="159"/>
      <c r="G580" s="179"/>
      <c r="H580" s="159"/>
      <c r="I580" s="159"/>
      <c r="J580" s="182"/>
      <c r="K580" s="182"/>
      <c r="L580" s="159"/>
      <c r="M580" s="159"/>
      <c r="N580" s="159"/>
      <c r="O580" s="159"/>
      <c r="P580" s="159"/>
      <c r="Q580" s="179"/>
      <c r="R580" s="159"/>
      <c r="S580" s="159"/>
      <c r="T580" s="159"/>
      <c r="U580" s="159"/>
      <c r="V580" s="159"/>
      <c r="W580" s="159"/>
      <c r="X580" s="159"/>
      <c r="Y580" s="159"/>
      <c r="Z580" s="159"/>
      <c r="AA580" s="159"/>
      <c r="AB580" s="159"/>
      <c r="AC580" s="159"/>
      <c r="AD580" s="159"/>
      <c r="AE580" s="159"/>
      <c r="AF580" s="159"/>
      <c r="AG580" s="159"/>
    </row>
    <row r="581" spans="1:33" ht="13.5">
      <c r="A581" s="177"/>
      <c r="B581" s="178"/>
      <c r="C581" s="179"/>
      <c r="D581" s="159"/>
      <c r="E581" s="159"/>
      <c r="F581" s="159"/>
      <c r="G581" s="179"/>
      <c r="H581" s="159"/>
      <c r="I581" s="159"/>
      <c r="J581" s="182"/>
      <c r="K581" s="182"/>
      <c r="L581" s="159"/>
      <c r="M581" s="159"/>
      <c r="N581" s="159"/>
      <c r="O581" s="159"/>
      <c r="P581" s="159"/>
      <c r="Q581" s="179"/>
      <c r="R581" s="159"/>
      <c r="S581" s="159"/>
      <c r="T581" s="159"/>
      <c r="U581" s="159"/>
      <c r="V581" s="159"/>
      <c r="W581" s="159"/>
      <c r="X581" s="159"/>
      <c r="Y581" s="159"/>
      <c r="Z581" s="159"/>
      <c r="AA581" s="159"/>
      <c r="AB581" s="159"/>
      <c r="AC581" s="159"/>
      <c r="AD581" s="159"/>
      <c r="AE581" s="159"/>
      <c r="AF581" s="159"/>
      <c r="AG581" s="159"/>
    </row>
    <row r="582" spans="1:33" ht="13.5">
      <c r="A582" s="177"/>
      <c r="B582" s="178"/>
      <c r="C582" s="179"/>
      <c r="D582" s="159"/>
      <c r="E582" s="159"/>
      <c r="F582" s="159"/>
      <c r="G582" s="179"/>
      <c r="H582" s="159"/>
      <c r="I582" s="159"/>
      <c r="J582" s="182"/>
      <c r="K582" s="182"/>
      <c r="L582" s="159"/>
      <c r="M582" s="159"/>
      <c r="N582" s="159"/>
      <c r="O582" s="159"/>
      <c r="P582" s="159"/>
      <c r="Q582" s="179"/>
      <c r="R582" s="159"/>
      <c r="S582" s="159"/>
      <c r="T582" s="159"/>
      <c r="U582" s="159"/>
      <c r="V582" s="159"/>
      <c r="W582" s="159"/>
      <c r="X582" s="159"/>
      <c r="Y582" s="159"/>
      <c r="Z582" s="159"/>
      <c r="AA582" s="159"/>
      <c r="AB582" s="159"/>
      <c r="AC582" s="159"/>
      <c r="AD582" s="159"/>
      <c r="AE582" s="159"/>
      <c r="AF582" s="159"/>
      <c r="AG582" s="159"/>
    </row>
    <row r="583" spans="1:33" ht="13.5">
      <c r="A583" s="177"/>
      <c r="B583" s="178"/>
      <c r="C583" s="179"/>
      <c r="D583" s="159"/>
      <c r="E583" s="159"/>
      <c r="F583" s="159"/>
      <c r="G583" s="179"/>
      <c r="H583" s="159"/>
      <c r="I583" s="159"/>
      <c r="J583" s="182"/>
      <c r="K583" s="182"/>
      <c r="L583" s="159"/>
      <c r="M583" s="159"/>
      <c r="N583" s="159"/>
      <c r="O583" s="159"/>
      <c r="P583" s="159"/>
      <c r="Q583" s="179"/>
      <c r="R583" s="159"/>
      <c r="S583" s="159"/>
      <c r="T583" s="159"/>
      <c r="U583" s="159"/>
      <c r="V583" s="159"/>
      <c r="W583" s="159"/>
      <c r="X583" s="159"/>
      <c r="Y583" s="159"/>
      <c r="Z583" s="159"/>
      <c r="AA583" s="159"/>
      <c r="AB583" s="159"/>
      <c r="AC583" s="159"/>
      <c r="AD583" s="159"/>
      <c r="AE583" s="159"/>
      <c r="AF583" s="159"/>
      <c r="AG583" s="159"/>
    </row>
    <row r="584" spans="1:33" ht="13.5">
      <c r="A584" s="177"/>
      <c r="B584" s="178"/>
      <c r="C584" s="179"/>
      <c r="D584" s="159"/>
      <c r="E584" s="159"/>
      <c r="F584" s="159"/>
      <c r="G584" s="179"/>
      <c r="H584" s="159"/>
      <c r="I584" s="159"/>
      <c r="J584" s="182"/>
      <c r="K584" s="182"/>
      <c r="L584" s="159"/>
      <c r="M584" s="159"/>
      <c r="N584" s="159"/>
      <c r="O584" s="159"/>
      <c r="P584" s="159"/>
      <c r="Q584" s="179"/>
      <c r="R584" s="159"/>
      <c r="S584" s="159"/>
      <c r="T584" s="159"/>
      <c r="U584" s="159"/>
      <c r="V584" s="159"/>
      <c r="W584" s="159"/>
      <c r="X584" s="159"/>
      <c r="Y584" s="159"/>
      <c r="Z584" s="159"/>
      <c r="AA584" s="159"/>
      <c r="AB584" s="159"/>
      <c r="AC584" s="159"/>
      <c r="AD584" s="159"/>
      <c r="AE584" s="159"/>
      <c r="AF584" s="159"/>
      <c r="AG584" s="159"/>
    </row>
    <row r="585" spans="1:33" ht="13.5">
      <c r="A585" s="177"/>
      <c r="B585" s="178"/>
      <c r="C585" s="179"/>
      <c r="D585" s="159"/>
      <c r="E585" s="159"/>
      <c r="F585" s="159"/>
      <c r="G585" s="179"/>
      <c r="H585" s="159"/>
      <c r="I585" s="159"/>
      <c r="J585" s="182"/>
      <c r="K585" s="182"/>
      <c r="L585" s="159"/>
      <c r="M585" s="159"/>
      <c r="N585" s="159"/>
      <c r="O585" s="159"/>
      <c r="P585" s="159"/>
      <c r="Q585" s="179"/>
      <c r="R585" s="159"/>
      <c r="S585" s="159"/>
      <c r="T585" s="159"/>
      <c r="U585" s="159"/>
      <c r="V585" s="159"/>
      <c r="W585" s="159"/>
      <c r="X585" s="159"/>
      <c r="Y585" s="159"/>
      <c r="Z585" s="159"/>
      <c r="AA585" s="159"/>
      <c r="AB585" s="159"/>
      <c r="AC585" s="159"/>
      <c r="AD585" s="159"/>
      <c r="AE585" s="159"/>
      <c r="AF585" s="159"/>
      <c r="AG585" s="159"/>
    </row>
    <row r="586" spans="1:33" ht="13.5">
      <c r="A586" s="177"/>
      <c r="B586" s="178"/>
      <c r="C586" s="179"/>
      <c r="D586" s="159"/>
      <c r="E586" s="159"/>
      <c r="F586" s="159"/>
      <c r="G586" s="179"/>
      <c r="H586" s="159"/>
      <c r="I586" s="159"/>
      <c r="J586" s="182"/>
      <c r="K586" s="182"/>
      <c r="L586" s="159"/>
      <c r="M586" s="159"/>
      <c r="N586" s="159"/>
      <c r="O586" s="159"/>
      <c r="P586" s="159"/>
      <c r="Q586" s="179"/>
      <c r="R586" s="159"/>
      <c r="S586" s="159"/>
      <c r="T586" s="159"/>
      <c r="U586" s="159"/>
      <c r="V586" s="159"/>
      <c r="W586" s="159"/>
      <c r="X586" s="159"/>
      <c r="Y586" s="159"/>
      <c r="Z586" s="159"/>
      <c r="AA586" s="159"/>
      <c r="AB586" s="159"/>
      <c r="AC586" s="159"/>
      <c r="AD586" s="159"/>
      <c r="AE586" s="159"/>
      <c r="AF586" s="159"/>
      <c r="AG586" s="159"/>
    </row>
    <row r="587" spans="1:33" ht="13.5">
      <c r="A587" s="177"/>
      <c r="B587" s="178"/>
      <c r="C587" s="179"/>
      <c r="D587" s="159"/>
      <c r="E587" s="159"/>
      <c r="F587" s="159"/>
      <c r="G587" s="179"/>
      <c r="H587" s="159"/>
      <c r="I587" s="159"/>
      <c r="J587" s="182"/>
      <c r="K587" s="182"/>
      <c r="L587" s="159"/>
      <c r="M587" s="159"/>
      <c r="N587" s="159"/>
      <c r="O587" s="159"/>
      <c r="P587" s="159"/>
      <c r="Q587" s="179"/>
      <c r="R587" s="159"/>
      <c r="S587" s="159"/>
      <c r="T587" s="159"/>
      <c r="U587" s="159"/>
      <c r="V587" s="159"/>
      <c r="W587" s="159"/>
      <c r="X587" s="159"/>
      <c r="Y587" s="159"/>
      <c r="Z587" s="159"/>
      <c r="AA587" s="159"/>
      <c r="AB587" s="159"/>
      <c r="AC587" s="159"/>
      <c r="AD587" s="159"/>
      <c r="AE587" s="159"/>
      <c r="AF587" s="159"/>
      <c r="AG587" s="159"/>
    </row>
    <row r="588" spans="1:33" ht="13.5">
      <c r="A588" s="177"/>
      <c r="B588" s="178"/>
      <c r="C588" s="179"/>
      <c r="D588" s="159"/>
      <c r="E588" s="159"/>
      <c r="F588" s="159"/>
      <c r="G588" s="179"/>
      <c r="H588" s="159"/>
      <c r="I588" s="159"/>
      <c r="J588" s="182"/>
      <c r="K588" s="182"/>
      <c r="L588" s="159"/>
      <c r="M588" s="159"/>
      <c r="N588" s="159"/>
      <c r="O588" s="159"/>
      <c r="P588" s="159"/>
      <c r="Q588" s="179"/>
      <c r="R588" s="159"/>
      <c r="S588" s="159"/>
      <c r="T588" s="159"/>
      <c r="U588" s="159"/>
      <c r="V588" s="159"/>
      <c r="W588" s="159"/>
      <c r="X588" s="159"/>
      <c r="Y588" s="159"/>
      <c r="Z588" s="159"/>
      <c r="AA588" s="159"/>
      <c r="AB588" s="159"/>
      <c r="AC588" s="159"/>
      <c r="AD588" s="159"/>
      <c r="AE588" s="159"/>
      <c r="AF588" s="159"/>
      <c r="AG588" s="159"/>
    </row>
    <row r="589" spans="1:33" ht="13.5">
      <c r="A589" s="177"/>
      <c r="B589" s="178"/>
      <c r="C589" s="179"/>
      <c r="D589" s="159"/>
      <c r="E589" s="159"/>
      <c r="F589" s="159"/>
      <c r="G589" s="179"/>
      <c r="H589" s="159"/>
      <c r="I589" s="159"/>
      <c r="J589" s="182"/>
      <c r="K589" s="182"/>
      <c r="L589" s="159"/>
      <c r="M589" s="159"/>
      <c r="N589" s="159"/>
      <c r="O589" s="159"/>
      <c r="P589" s="159"/>
      <c r="Q589" s="179"/>
      <c r="R589" s="159"/>
      <c r="S589" s="159"/>
      <c r="T589" s="159"/>
      <c r="U589" s="159"/>
      <c r="V589" s="159"/>
      <c r="W589" s="159"/>
      <c r="X589" s="159"/>
      <c r="Y589" s="159"/>
      <c r="Z589" s="159"/>
      <c r="AA589" s="159"/>
      <c r="AB589" s="159"/>
      <c r="AC589" s="159"/>
      <c r="AD589" s="159"/>
      <c r="AE589" s="159"/>
      <c r="AF589" s="159"/>
      <c r="AG589" s="159"/>
    </row>
    <row r="590" spans="1:33" ht="13.5">
      <c r="A590" s="177"/>
      <c r="B590" s="178"/>
      <c r="C590" s="179"/>
      <c r="D590" s="159"/>
      <c r="E590" s="159"/>
      <c r="F590" s="159"/>
      <c r="G590" s="179"/>
      <c r="H590" s="159"/>
      <c r="I590" s="159"/>
      <c r="J590" s="182"/>
      <c r="K590" s="182"/>
      <c r="L590" s="159"/>
      <c r="M590" s="159"/>
      <c r="N590" s="159"/>
      <c r="O590" s="159"/>
      <c r="P590" s="159"/>
      <c r="Q590" s="179"/>
      <c r="R590" s="159"/>
      <c r="S590" s="159"/>
      <c r="T590" s="159"/>
      <c r="U590" s="159"/>
      <c r="V590" s="159"/>
      <c r="W590" s="159"/>
      <c r="X590" s="159"/>
      <c r="Y590" s="159"/>
      <c r="Z590" s="159"/>
      <c r="AA590" s="159"/>
      <c r="AB590" s="159"/>
      <c r="AC590" s="159"/>
      <c r="AD590" s="159"/>
      <c r="AE590" s="159"/>
      <c r="AF590" s="159"/>
      <c r="AG590" s="159"/>
    </row>
    <row r="591" spans="1:33" ht="13.5">
      <c r="A591" s="177"/>
      <c r="B591" s="178"/>
      <c r="C591" s="179"/>
      <c r="D591" s="159"/>
      <c r="E591" s="159"/>
      <c r="F591" s="159"/>
      <c r="G591" s="179"/>
      <c r="H591" s="159"/>
      <c r="I591" s="159"/>
      <c r="J591" s="182"/>
      <c r="K591" s="182"/>
      <c r="L591" s="159"/>
      <c r="M591" s="159"/>
      <c r="N591" s="159"/>
      <c r="O591" s="159"/>
      <c r="P591" s="159"/>
      <c r="Q591" s="179"/>
      <c r="R591" s="159"/>
      <c r="S591" s="159"/>
      <c r="T591" s="159"/>
      <c r="U591" s="159"/>
      <c r="V591" s="159"/>
      <c r="W591" s="159"/>
      <c r="X591" s="159"/>
      <c r="Y591" s="159"/>
      <c r="Z591" s="159"/>
      <c r="AA591" s="159"/>
      <c r="AB591" s="159"/>
      <c r="AC591" s="159"/>
      <c r="AD591" s="159"/>
      <c r="AE591" s="159"/>
      <c r="AF591" s="159"/>
      <c r="AG591" s="159"/>
    </row>
    <row r="592" spans="1:33" ht="13.5">
      <c r="A592" s="177"/>
      <c r="B592" s="178"/>
      <c r="C592" s="179"/>
      <c r="D592" s="159"/>
      <c r="E592" s="159"/>
      <c r="F592" s="159"/>
      <c r="G592" s="179"/>
      <c r="H592" s="159"/>
      <c r="I592" s="159"/>
      <c r="J592" s="182"/>
      <c r="K592" s="182"/>
      <c r="L592" s="159"/>
      <c r="M592" s="159"/>
      <c r="N592" s="159"/>
      <c r="O592" s="159"/>
      <c r="P592" s="159"/>
      <c r="Q592" s="179"/>
      <c r="R592" s="159"/>
      <c r="S592" s="159"/>
      <c r="T592" s="159"/>
      <c r="U592" s="159"/>
      <c r="V592" s="159"/>
      <c r="W592" s="159"/>
      <c r="X592" s="159"/>
      <c r="Y592" s="159"/>
      <c r="Z592" s="159"/>
      <c r="AA592" s="159"/>
      <c r="AB592" s="159"/>
      <c r="AC592" s="159"/>
      <c r="AD592" s="159"/>
      <c r="AE592" s="159"/>
      <c r="AF592" s="159"/>
      <c r="AG592" s="159"/>
    </row>
    <row r="593" spans="1:33" ht="13.5">
      <c r="A593" s="177"/>
      <c r="B593" s="178"/>
      <c r="C593" s="179"/>
      <c r="D593" s="159"/>
      <c r="E593" s="159"/>
      <c r="F593" s="159"/>
      <c r="G593" s="179"/>
      <c r="H593" s="159"/>
      <c r="I593" s="159"/>
      <c r="J593" s="182"/>
      <c r="K593" s="182"/>
      <c r="L593" s="159"/>
      <c r="M593" s="159"/>
      <c r="N593" s="159"/>
      <c r="O593" s="159"/>
      <c r="P593" s="159"/>
      <c r="Q593" s="179"/>
      <c r="R593" s="159"/>
      <c r="S593" s="159"/>
      <c r="T593" s="159"/>
      <c r="U593" s="159"/>
      <c r="V593" s="159"/>
      <c r="W593" s="159"/>
      <c r="X593" s="159"/>
      <c r="Y593" s="159"/>
      <c r="Z593" s="159"/>
      <c r="AA593" s="159"/>
      <c r="AB593" s="159"/>
      <c r="AC593" s="159"/>
      <c r="AD593" s="159"/>
      <c r="AE593" s="159"/>
      <c r="AF593" s="159"/>
      <c r="AG593" s="159"/>
    </row>
    <row r="594" spans="1:33" ht="13.5">
      <c r="A594" s="177"/>
      <c r="B594" s="178"/>
      <c r="C594" s="179"/>
      <c r="D594" s="159"/>
      <c r="E594" s="159"/>
      <c r="F594" s="159"/>
      <c r="G594" s="179"/>
      <c r="H594" s="159"/>
      <c r="I594" s="159"/>
      <c r="J594" s="182"/>
      <c r="K594" s="182"/>
      <c r="L594" s="159"/>
      <c r="M594" s="159"/>
      <c r="N594" s="159"/>
      <c r="O594" s="159"/>
      <c r="P594" s="159"/>
      <c r="Q594" s="179"/>
      <c r="R594" s="159"/>
      <c r="S594" s="159"/>
      <c r="T594" s="159"/>
      <c r="U594" s="159"/>
      <c r="V594" s="159"/>
      <c r="W594" s="159"/>
      <c r="X594" s="159"/>
      <c r="Y594" s="159"/>
      <c r="Z594" s="159"/>
      <c r="AA594" s="159"/>
      <c r="AB594" s="159"/>
      <c r="AC594" s="159"/>
      <c r="AD594" s="159"/>
      <c r="AE594" s="159"/>
      <c r="AF594" s="159"/>
      <c r="AG594" s="159"/>
    </row>
    <row r="595" spans="1:33" ht="13.5">
      <c r="A595" s="177"/>
      <c r="B595" s="178"/>
      <c r="C595" s="179"/>
      <c r="D595" s="159"/>
      <c r="E595" s="159"/>
      <c r="F595" s="159"/>
      <c r="G595" s="179"/>
      <c r="H595" s="159"/>
      <c r="I595" s="159"/>
      <c r="J595" s="182"/>
      <c r="K595" s="182"/>
      <c r="L595" s="159"/>
      <c r="M595" s="159"/>
      <c r="N595" s="159"/>
      <c r="O595" s="159"/>
      <c r="P595" s="159"/>
      <c r="Q595" s="179"/>
      <c r="R595" s="159"/>
      <c r="S595" s="159"/>
      <c r="T595" s="159"/>
      <c r="U595" s="159"/>
      <c r="V595" s="159"/>
      <c r="W595" s="159"/>
      <c r="X595" s="159"/>
      <c r="Y595" s="159"/>
      <c r="Z595" s="159"/>
      <c r="AA595" s="159"/>
      <c r="AB595" s="159"/>
      <c r="AC595" s="159"/>
      <c r="AD595" s="159"/>
      <c r="AE595" s="159"/>
      <c r="AF595" s="159"/>
      <c r="AG595" s="159"/>
    </row>
    <row r="596" spans="1:33" ht="13.5">
      <c r="A596" s="177"/>
      <c r="B596" s="178"/>
      <c r="C596" s="179"/>
      <c r="D596" s="159"/>
      <c r="E596" s="159"/>
      <c r="F596" s="159"/>
      <c r="G596" s="179"/>
      <c r="H596" s="159"/>
      <c r="I596" s="159"/>
      <c r="J596" s="182"/>
      <c r="K596" s="182"/>
      <c r="L596" s="159"/>
      <c r="M596" s="159"/>
      <c r="N596" s="159"/>
      <c r="O596" s="159"/>
      <c r="P596" s="159"/>
      <c r="Q596" s="179"/>
      <c r="R596" s="159"/>
      <c r="S596" s="159"/>
      <c r="T596" s="159"/>
      <c r="U596" s="159"/>
      <c r="V596" s="159"/>
      <c r="W596" s="159"/>
      <c r="X596" s="159"/>
      <c r="Y596" s="159"/>
      <c r="Z596" s="159"/>
      <c r="AA596" s="159"/>
      <c r="AB596" s="159"/>
      <c r="AC596" s="159"/>
      <c r="AD596" s="159"/>
      <c r="AE596" s="159"/>
      <c r="AF596" s="159"/>
      <c r="AG596" s="159"/>
    </row>
    <row r="597" spans="1:33" ht="13.5">
      <c r="A597" s="177"/>
      <c r="B597" s="178"/>
      <c r="C597" s="179"/>
      <c r="D597" s="159"/>
      <c r="E597" s="159"/>
      <c r="F597" s="159"/>
      <c r="G597" s="179"/>
      <c r="H597" s="159"/>
      <c r="I597" s="159"/>
      <c r="J597" s="182"/>
      <c r="K597" s="182"/>
      <c r="L597" s="159"/>
      <c r="M597" s="159"/>
      <c r="N597" s="159"/>
      <c r="O597" s="159"/>
      <c r="P597" s="159"/>
      <c r="Q597" s="179"/>
      <c r="R597" s="159"/>
      <c r="S597" s="159"/>
      <c r="T597" s="159"/>
      <c r="U597" s="159"/>
      <c r="V597" s="159"/>
      <c r="W597" s="159"/>
      <c r="X597" s="159"/>
      <c r="Y597" s="159"/>
      <c r="Z597" s="159"/>
      <c r="AA597" s="159"/>
      <c r="AB597" s="159"/>
      <c r="AC597" s="159"/>
      <c r="AD597" s="159"/>
      <c r="AE597" s="159"/>
      <c r="AF597" s="159"/>
      <c r="AG597" s="159"/>
    </row>
    <row r="598" spans="1:33" ht="13.5">
      <c r="A598" s="177"/>
      <c r="B598" s="178"/>
      <c r="C598" s="179"/>
      <c r="D598" s="159"/>
      <c r="E598" s="159"/>
      <c r="F598" s="159"/>
      <c r="G598" s="179"/>
      <c r="H598" s="159"/>
      <c r="I598" s="159"/>
      <c r="J598" s="182"/>
      <c r="K598" s="182"/>
      <c r="L598" s="159"/>
      <c r="M598" s="159"/>
      <c r="N598" s="159"/>
      <c r="O598" s="159"/>
      <c r="P598" s="159"/>
      <c r="Q598" s="179"/>
      <c r="R598" s="159"/>
      <c r="S598" s="159"/>
      <c r="T598" s="159"/>
      <c r="U598" s="159"/>
      <c r="V598" s="159"/>
      <c r="W598" s="159"/>
      <c r="X598" s="159"/>
      <c r="Y598" s="159"/>
      <c r="Z598" s="159"/>
      <c r="AA598" s="159"/>
      <c r="AB598" s="159"/>
      <c r="AC598" s="159"/>
      <c r="AD598" s="159"/>
      <c r="AE598" s="159"/>
      <c r="AF598" s="159"/>
      <c r="AG598" s="159"/>
    </row>
    <row r="599" spans="1:33" ht="13.5">
      <c r="A599" s="177"/>
      <c r="B599" s="178"/>
      <c r="C599" s="179"/>
      <c r="D599" s="159"/>
      <c r="E599" s="159"/>
      <c r="F599" s="159"/>
      <c r="G599" s="179"/>
      <c r="H599" s="159"/>
      <c r="I599" s="159"/>
      <c r="J599" s="182"/>
      <c r="K599" s="182"/>
      <c r="L599" s="159"/>
      <c r="M599" s="159"/>
      <c r="N599" s="159"/>
      <c r="O599" s="159"/>
      <c r="P599" s="159"/>
      <c r="Q599" s="179"/>
      <c r="R599" s="159"/>
      <c r="S599" s="159"/>
      <c r="T599" s="159"/>
      <c r="U599" s="159"/>
      <c r="V599" s="159"/>
      <c r="W599" s="159"/>
      <c r="X599" s="159"/>
      <c r="Y599" s="159"/>
      <c r="Z599" s="159"/>
      <c r="AA599" s="159"/>
      <c r="AB599" s="159"/>
      <c r="AC599" s="159"/>
      <c r="AD599" s="159"/>
      <c r="AE599" s="159"/>
      <c r="AF599" s="159"/>
      <c r="AG599" s="159"/>
    </row>
    <row r="600" spans="1:33" ht="13.5">
      <c r="A600" s="177"/>
      <c r="B600" s="178"/>
      <c r="C600" s="179"/>
      <c r="D600" s="159"/>
      <c r="E600" s="159"/>
      <c r="F600" s="159"/>
      <c r="G600" s="179"/>
      <c r="H600" s="159"/>
      <c r="I600" s="159"/>
      <c r="J600" s="182"/>
      <c r="K600" s="182"/>
      <c r="L600" s="159"/>
      <c r="M600" s="159"/>
      <c r="N600" s="159"/>
      <c r="O600" s="159"/>
      <c r="P600" s="159"/>
      <c r="Q600" s="179"/>
      <c r="R600" s="159"/>
      <c r="S600" s="159"/>
      <c r="T600" s="159"/>
      <c r="U600" s="159"/>
      <c r="V600" s="159"/>
      <c r="W600" s="159"/>
      <c r="X600" s="159"/>
      <c r="Y600" s="159"/>
      <c r="Z600" s="159"/>
      <c r="AA600" s="159"/>
      <c r="AB600" s="159"/>
      <c r="AC600" s="159"/>
      <c r="AD600" s="159"/>
      <c r="AE600" s="159"/>
      <c r="AF600" s="159"/>
      <c r="AG600" s="159"/>
    </row>
    <row r="601" spans="1:33" ht="13.5">
      <c r="A601" s="177"/>
      <c r="B601" s="178"/>
      <c r="C601" s="179"/>
      <c r="D601" s="159"/>
      <c r="E601" s="159"/>
      <c r="F601" s="159"/>
      <c r="G601" s="179"/>
      <c r="H601" s="159"/>
      <c r="I601" s="159"/>
      <c r="J601" s="182"/>
      <c r="K601" s="182"/>
      <c r="L601" s="159"/>
      <c r="M601" s="159"/>
      <c r="N601" s="159"/>
      <c r="O601" s="159"/>
      <c r="P601" s="159"/>
      <c r="Q601" s="179"/>
      <c r="R601" s="159"/>
      <c r="S601" s="159"/>
      <c r="T601" s="159"/>
      <c r="U601" s="159"/>
      <c r="V601" s="159"/>
      <c r="W601" s="159"/>
      <c r="X601" s="159"/>
      <c r="Y601" s="159"/>
      <c r="Z601" s="159"/>
      <c r="AA601" s="159"/>
      <c r="AB601" s="159"/>
      <c r="AC601" s="159"/>
      <c r="AD601" s="159"/>
      <c r="AE601" s="159"/>
      <c r="AF601" s="159"/>
      <c r="AG601" s="159"/>
    </row>
    <row r="602" spans="1:33" ht="13.5">
      <c r="A602" s="177"/>
      <c r="B602" s="178"/>
      <c r="C602" s="179"/>
      <c r="D602" s="159"/>
      <c r="E602" s="159"/>
      <c r="F602" s="159"/>
      <c r="G602" s="179"/>
      <c r="H602" s="159"/>
      <c r="I602" s="159"/>
      <c r="J602" s="182"/>
      <c r="K602" s="182"/>
      <c r="L602" s="159"/>
      <c r="M602" s="159"/>
      <c r="N602" s="159"/>
      <c r="O602" s="159"/>
      <c r="P602" s="159"/>
      <c r="Q602" s="179"/>
      <c r="R602" s="159"/>
      <c r="S602" s="159"/>
      <c r="T602" s="159"/>
      <c r="U602" s="159"/>
      <c r="V602" s="159"/>
      <c r="W602" s="159"/>
      <c r="X602" s="159"/>
      <c r="Y602" s="159"/>
      <c r="Z602" s="159"/>
      <c r="AA602" s="159"/>
      <c r="AB602" s="159"/>
      <c r="AC602" s="159"/>
      <c r="AD602" s="159"/>
      <c r="AE602" s="159"/>
      <c r="AF602" s="159"/>
      <c r="AG602" s="159"/>
    </row>
    <row r="603" spans="1:33" ht="13.5">
      <c r="A603" s="177"/>
      <c r="B603" s="178"/>
      <c r="C603" s="179"/>
      <c r="D603" s="159"/>
      <c r="E603" s="159"/>
      <c r="F603" s="159"/>
      <c r="G603" s="179"/>
      <c r="H603" s="159"/>
      <c r="I603" s="159"/>
      <c r="J603" s="182"/>
      <c r="K603" s="182"/>
      <c r="L603" s="159"/>
      <c r="M603" s="159"/>
      <c r="N603" s="159"/>
      <c r="O603" s="159"/>
      <c r="P603" s="159"/>
      <c r="Q603" s="179"/>
      <c r="R603" s="159"/>
      <c r="S603" s="159"/>
      <c r="T603" s="159"/>
      <c r="U603" s="159"/>
      <c r="V603" s="159"/>
      <c r="W603" s="159"/>
      <c r="X603" s="159"/>
      <c r="Y603" s="159"/>
      <c r="Z603" s="159"/>
      <c r="AA603" s="159"/>
      <c r="AB603" s="159"/>
      <c r="AC603" s="159"/>
      <c r="AD603" s="159"/>
      <c r="AE603" s="159"/>
      <c r="AF603" s="159"/>
      <c r="AG603" s="159"/>
    </row>
    <row r="604" spans="1:33" ht="13.5">
      <c r="A604" s="177"/>
      <c r="B604" s="178"/>
      <c r="C604" s="179"/>
      <c r="D604" s="159"/>
      <c r="E604" s="159"/>
      <c r="F604" s="159"/>
      <c r="G604" s="179"/>
      <c r="H604" s="159"/>
      <c r="I604" s="159"/>
      <c r="J604" s="182"/>
      <c r="K604" s="182"/>
      <c r="L604" s="159"/>
      <c r="M604" s="159"/>
      <c r="N604" s="159"/>
      <c r="O604" s="159"/>
      <c r="P604" s="159"/>
      <c r="Q604" s="179"/>
      <c r="R604" s="159"/>
      <c r="S604" s="159"/>
      <c r="T604" s="159"/>
      <c r="U604" s="159"/>
      <c r="V604" s="159"/>
      <c r="W604" s="159"/>
      <c r="X604" s="159"/>
      <c r="Y604" s="159"/>
      <c r="Z604" s="159"/>
      <c r="AA604" s="159"/>
      <c r="AB604" s="159"/>
      <c r="AC604" s="159"/>
      <c r="AD604" s="159"/>
      <c r="AE604" s="159"/>
      <c r="AF604" s="159"/>
      <c r="AG604" s="159"/>
    </row>
    <row r="605" spans="1:33" ht="13.5">
      <c r="A605" s="177"/>
      <c r="B605" s="178"/>
      <c r="C605" s="179"/>
      <c r="D605" s="159"/>
      <c r="E605" s="159"/>
      <c r="F605" s="159"/>
      <c r="G605" s="179"/>
      <c r="H605" s="159"/>
      <c r="I605" s="159"/>
      <c r="J605" s="182"/>
      <c r="K605" s="182"/>
      <c r="L605" s="159"/>
      <c r="M605" s="159"/>
      <c r="N605" s="159"/>
      <c r="O605" s="159"/>
      <c r="P605" s="159"/>
      <c r="Q605" s="179"/>
      <c r="R605" s="159"/>
      <c r="S605" s="159"/>
      <c r="T605" s="159"/>
      <c r="U605" s="159"/>
      <c r="V605" s="159"/>
      <c r="W605" s="159"/>
      <c r="X605" s="159"/>
      <c r="Y605" s="159"/>
      <c r="Z605" s="159"/>
      <c r="AA605" s="159"/>
      <c r="AB605" s="159"/>
      <c r="AC605" s="159"/>
      <c r="AD605" s="159"/>
      <c r="AE605" s="159"/>
      <c r="AF605" s="159"/>
      <c r="AG605" s="159"/>
    </row>
    <row r="606" spans="1:33" ht="13.5">
      <c r="A606" s="177"/>
      <c r="B606" s="178"/>
      <c r="C606" s="179"/>
      <c r="D606" s="159"/>
      <c r="E606" s="159"/>
      <c r="F606" s="159"/>
      <c r="G606" s="179"/>
      <c r="H606" s="159"/>
      <c r="I606" s="159"/>
      <c r="J606" s="182"/>
      <c r="K606" s="182"/>
      <c r="L606" s="159"/>
      <c r="M606" s="159"/>
      <c r="N606" s="159"/>
      <c r="O606" s="159"/>
      <c r="P606" s="159"/>
      <c r="Q606" s="179"/>
      <c r="R606" s="159"/>
      <c r="S606" s="159"/>
      <c r="T606" s="159"/>
      <c r="U606" s="159"/>
      <c r="V606" s="159"/>
      <c r="W606" s="159"/>
      <c r="X606" s="159"/>
      <c r="Y606" s="159"/>
      <c r="Z606" s="159"/>
      <c r="AA606" s="159"/>
      <c r="AB606" s="159"/>
      <c r="AC606" s="159"/>
      <c r="AD606" s="159"/>
      <c r="AE606" s="159"/>
      <c r="AF606" s="159"/>
      <c r="AG606" s="159"/>
    </row>
    <row r="607" spans="1:33" ht="13.5">
      <c r="A607" s="177"/>
      <c r="B607" s="178"/>
      <c r="C607" s="179"/>
      <c r="D607" s="159"/>
      <c r="E607" s="159"/>
      <c r="F607" s="159"/>
      <c r="G607" s="179"/>
      <c r="H607" s="159"/>
      <c r="I607" s="159"/>
      <c r="J607" s="182"/>
      <c r="K607" s="182"/>
      <c r="L607" s="159"/>
      <c r="M607" s="159"/>
      <c r="N607" s="159"/>
      <c r="O607" s="159"/>
      <c r="P607" s="159"/>
      <c r="Q607" s="179"/>
      <c r="R607" s="159"/>
      <c r="S607" s="159"/>
      <c r="T607" s="159"/>
      <c r="U607" s="159"/>
      <c r="V607" s="159"/>
      <c r="W607" s="159"/>
      <c r="X607" s="159"/>
      <c r="Y607" s="159"/>
      <c r="Z607" s="159"/>
      <c r="AA607" s="159"/>
      <c r="AB607" s="159"/>
      <c r="AC607" s="159"/>
      <c r="AD607" s="159"/>
      <c r="AE607" s="159"/>
      <c r="AF607" s="159"/>
      <c r="AG607" s="159"/>
    </row>
    <row r="608" spans="1:33" ht="13.5">
      <c r="A608" s="177"/>
      <c r="B608" s="178"/>
      <c r="C608" s="179"/>
      <c r="D608" s="159"/>
      <c r="E608" s="159"/>
      <c r="F608" s="159"/>
      <c r="G608" s="179"/>
      <c r="H608" s="159"/>
      <c r="I608" s="159"/>
      <c r="J608" s="182"/>
      <c r="K608" s="182"/>
      <c r="L608" s="159"/>
      <c r="M608" s="159"/>
      <c r="N608" s="159"/>
      <c r="O608" s="159"/>
      <c r="P608" s="159"/>
      <c r="Q608" s="179"/>
      <c r="R608" s="159"/>
      <c r="S608" s="159"/>
      <c r="T608" s="159"/>
      <c r="U608" s="159"/>
      <c r="V608" s="159"/>
      <c r="W608" s="159"/>
      <c r="X608" s="159"/>
      <c r="Y608" s="159"/>
      <c r="Z608" s="159"/>
      <c r="AA608" s="159"/>
      <c r="AB608" s="159"/>
      <c r="AC608" s="159"/>
      <c r="AD608" s="159"/>
      <c r="AE608" s="159"/>
      <c r="AF608" s="159"/>
      <c r="AG608" s="159"/>
    </row>
    <row r="609" spans="1:33" ht="13.5">
      <c r="A609" s="177"/>
      <c r="B609" s="178"/>
      <c r="C609" s="179"/>
      <c r="D609" s="159"/>
      <c r="E609" s="159"/>
      <c r="F609" s="159"/>
      <c r="G609" s="179"/>
      <c r="H609" s="159"/>
      <c r="I609" s="159"/>
      <c r="J609" s="182"/>
      <c r="K609" s="182"/>
      <c r="L609" s="159"/>
      <c r="M609" s="159"/>
      <c r="N609" s="159"/>
      <c r="O609" s="159"/>
      <c r="P609" s="159"/>
      <c r="Q609" s="179"/>
      <c r="R609" s="159"/>
      <c r="S609" s="159"/>
      <c r="T609" s="159"/>
      <c r="U609" s="159"/>
      <c r="V609" s="159"/>
      <c r="W609" s="159"/>
      <c r="X609" s="159"/>
      <c r="Y609" s="159"/>
      <c r="Z609" s="159"/>
      <c r="AA609" s="159"/>
      <c r="AB609" s="159"/>
      <c r="AC609" s="159"/>
      <c r="AD609" s="159"/>
      <c r="AE609" s="159"/>
      <c r="AF609" s="159"/>
      <c r="AG609" s="159"/>
    </row>
    <row r="610" spans="1:33" ht="13.5">
      <c r="A610" s="177"/>
      <c r="B610" s="178"/>
      <c r="C610" s="179"/>
      <c r="D610" s="159"/>
      <c r="E610" s="159"/>
      <c r="F610" s="159"/>
      <c r="G610" s="179"/>
      <c r="H610" s="159"/>
      <c r="I610" s="159"/>
      <c r="J610" s="182"/>
      <c r="K610" s="182"/>
      <c r="L610" s="159"/>
      <c r="M610" s="159"/>
      <c r="N610" s="159"/>
      <c r="O610" s="159"/>
      <c r="P610" s="159"/>
      <c r="Q610" s="179"/>
      <c r="R610" s="159"/>
      <c r="S610" s="159"/>
      <c r="T610" s="159"/>
      <c r="U610" s="159"/>
      <c r="V610" s="159"/>
      <c r="W610" s="159"/>
      <c r="X610" s="159"/>
      <c r="Y610" s="159"/>
      <c r="Z610" s="159"/>
      <c r="AA610" s="159"/>
      <c r="AB610" s="159"/>
      <c r="AC610" s="159"/>
      <c r="AD610" s="159"/>
      <c r="AE610" s="159"/>
      <c r="AF610" s="159"/>
      <c r="AG610" s="159"/>
    </row>
    <row r="611" spans="1:33" ht="13.5">
      <c r="A611" s="177"/>
      <c r="B611" s="178"/>
      <c r="C611" s="179"/>
      <c r="D611" s="159"/>
      <c r="E611" s="159"/>
      <c r="F611" s="159"/>
      <c r="G611" s="179"/>
      <c r="H611" s="159"/>
      <c r="I611" s="159"/>
      <c r="J611" s="182"/>
      <c r="K611" s="182"/>
      <c r="L611" s="159"/>
      <c r="M611" s="159"/>
      <c r="N611" s="159"/>
      <c r="O611" s="159"/>
      <c r="P611" s="159"/>
      <c r="Q611" s="179"/>
      <c r="R611" s="159"/>
      <c r="S611" s="159"/>
      <c r="T611" s="159"/>
      <c r="U611" s="159"/>
      <c r="V611" s="159"/>
      <c r="W611" s="159"/>
      <c r="X611" s="159"/>
      <c r="Y611" s="159"/>
      <c r="Z611" s="159"/>
      <c r="AA611" s="159"/>
      <c r="AB611" s="159"/>
      <c r="AC611" s="159"/>
      <c r="AD611" s="159"/>
      <c r="AE611" s="159"/>
      <c r="AF611" s="159"/>
      <c r="AG611" s="159"/>
    </row>
    <row r="612" spans="1:33" ht="13.5">
      <c r="A612" s="177"/>
      <c r="B612" s="178"/>
      <c r="C612" s="179"/>
      <c r="D612" s="159"/>
      <c r="E612" s="159"/>
      <c r="F612" s="159"/>
      <c r="G612" s="179"/>
      <c r="H612" s="159"/>
      <c r="I612" s="159"/>
      <c r="J612" s="182"/>
      <c r="K612" s="182"/>
      <c r="L612" s="159"/>
      <c r="M612" s="159"/>
      <c r="N612" s="159"/>
      <c r="O612" s="159"/>
      <c r="P612" s="159"/>
      <c r="Q612" s="179"/>
      <c r="R612" s="159"/>
      <c r="S612" s="159"/>
      <c r="T612" s="159"/>
      <c r="U612" s="159"/>
      <c r="V612" s="159"/>
      <c r="W612" s="159"/>
      <c r="X612" s="159"/>
      <c r="Y612" s="159"/>
      <c r="Z612" s="159"/>
      <c r="AA612" s="159"/>
      <c r="AB612" s="159"/>
      <c r="AC612" s="159"/>
      <c r="AD612" s="159"/>
      <c r="AE612" s="159"/>
      <c r="AF612" s="159"/>
      <c r="AG612" s="159"/>
    </row>
    <row r="613" spans="1:33" ht="13.5">
      <c r="A613" s="177"/>
      <c r="B613" s="178"/>
      <c r="C613" s="179"/>
      <c r="D613" s="159"/>
      <c r="E613" s="159"/>
      <c r="F613" s="159"/>
      <c r="G613" s="179"/>
      <c r="H613" s="159"/>
      <c r="I613" s="159"/>
      <c r="J613" s="182"/>
      <c r="K613" s="182"/>
      <c r="L613" s="159"/>
      <c r="M613" s="159"/>
      <c r="N613" s="159"/>
      <c r="O613" s="159"/>
      <c r="P613" s="159"/>
      <c r="Q613" s="179"/>
      <c r="R613" s="159"/>
      <c r="S613" s="159"/>
      <c r="T613" s="159"/>
      <c r="U613" s="159"/>
      <c r="V613" s="159"/>
      <c r="W613" s="159"/>
      <c r="X613" s="159"/>
      <c r="Y613" s="159"/>
      <c r="Z613" s="159"/>
      <c r="AA613" s="159"/>
      <c r="AB613" s="159"/>
      <c r="AC613" s="159"/>
      <c r="AD613" s="159"/>
      <c r="AE613" s="159"/>
      <c r="AF613" s="159"/>
      <c r="AG613" s="159"/>
    </row>
    <row r="614" spans="1:33" ht="13.5">
      <c r="A614" s="177"/>
      <c r="B614" s="178"/>
      <c r="C614" s="179"/>
      <c r="D614" s="159"/>
      <c r="E614" s="159"/>
      <c r="F614" s="159"/>
      <c r="G614" s="179"/>
      <c r="H614" s="159"/>
      <c r="I614" s="159"/>
      <c r="J614" s="182"/>
      <c r="K614" s="182"/>
      <c r="L614" s="159"/>
      <c r="M614" s="159"/>
      <c r="N614" s="159"/>
      <c r="O614" s="159"/>
      <c r="P614" s="159"/>
      <c r="Q614" s="179"/>
      <c r="R614" s="159"/>
      <c r="S614" s="159"/>
      <c r="T614" s="159"/>
      <c r="U614" s="159"/>
      <c r="V614" s="159"/>
      <c r="W614" s="159"/>
      <c r="X614" s="159"/>
      <c r="Y614" s="159"/>
      <c r="Z614" s="159"/>
      <c r="AA614" s="159"/>
      <c r="AB614" s="159"/>
      <c r="AC614" s="159"/>
      <c r="AD614" s="159"/>
      <c r="AE614" s="159"/>
      <c r="AF614" s="159"/>
      <c r="AG614" s="159"/>
    </row>
    <row r="615" spans="1:33" ht="13.5">
      <c r="A615" s="177"/>
      <c r="B615" s="178"/>
      <c r="C615" s="179"/>
      <c r="D615" s="159"/>
      <c r="E615" s="159"/>
      <c r="F615" s="159"/>
      <c r="G615" s="179"/>
      <c r="H615" s="159"/>
      <c r="I615" s="159"/>
      <c r="J615" s="182"/>
      <c r="K615" s="182"/>
      <c r="L615" s="159"/>
      <c r="M615" s="159"/>
      <c r="N615" s="159"/>
      <c r="O615" s="159"/>
      <c r="P615" s="159"/>
      <c r="Q615" s="179"/>
      <c r="R615" s="159"/>
      <c r="S615" s="159"/>
      <c r="T615" s="159"/>
      <c r="U615" s="159"/>
      <c r="V615" s="159"/>
      <c r="W615" s="159"/>
      <c r="X615" s="159"/>
      <c r="Y615" s="159"/>
      <c r="Z615" s="159"/>
      <c r="AA615" s="159"/>
      <c r="AB615" s="159"/>
      <c r="AC615" s="159"/>
      <c r="AD615" s="159"/>
      <c r="AE615" s="159"/>
      <c r="AF615" s="159"/>
      <c r="AG615" s="159"/>
    </row>
    <row r="616" spans="1:33" ht="13.5">
      <c r="A616" s="177"/>
      <c r="B616" s="178"/>
      <c r="C616" s="179"/>
      <c r="D616" s="159"/>
      <c r="E616" s="159"/>
      <c r="F616" s="159"/>
      <c r="G616" s="179"/>
      <c r="H616" s="159"/>
      <c r="I616" s="159"/>
      <c r="J616" s="182"/>
      <c r="K616" s="182"/>
      <c r="L616" s="159"/>
      <c r="M616" s="159"/>
      <c r="N616" s="159"/>
      <c r="O616" s="159"/>
      <c r="P616" s="159"/>
      <c r="Q616" s="179"/>
      <c r="R616" s="159"/>
      <c r="S616" s="159"/>
      <c r="T616" s="159"/>
      <c r="U616" s="159"/>
      <c r="V616" s="159"/>
      <c r="W616" s="159"/>
      <c r="X616" s="159"/>
      <c r="Y616" s="159"/>
      <c r="Z616" s="159"/>
      <c r="AA616" s="159"/>
      <c r="AB616" s="159"/>
      <c r="AC616" s="159"/>
      <c r="AD616" s="159"/>
      <c r="AE616" s="159"/>
      <c r="AF616" s="159"/>
      <c r="AG616" s="159"/>
    </row>
    <row r="617" spans="1:33" ht="13.5">
      <c r="A617" s="177"/>
      <c r="B617" s="178"/>
      <c r="C617" s="179"/>
      <c r="D617" s="159"/>
      <c r="E617" s="159"/>
      <c r="F617" s="159"/>
      <c r="G617" s="179"/>
      <c r="H617" s="159"/>
      <c r="I617" s="159"/>
      <c r="J617" s="182"/>
      <c r="K617" s="182"/>
      <c r="L617" s="159"/>
      <c r="M617" s="159"/>
      <c r="N617" s="159"/>
      <c r="O617" s="159"/>
      <c r="P617" s="159"/>
      <c r="Q617" s="179"/>
      <c r="R617" s="159"/>
      <c r="S617" s="159"/>
      <c r="T617" s="159"/>
      <c r="U617" s="159"/>
      <c r="V617" s="159"/>
      <c r="W617" s="159"/>
      <c r="X617" s="159"/>
      <c r="Y617" s="159"/>
      <c r="Z617" s="159"/>
      <c r="AA617" s="159"/>
      <c r="AB617" s="159"/>
      <c r="AC617" s="159"/>
      <c r="AD617" s="159"/>
      <c r="AE617" s="159"/>
      <c r="AF617" s="159"/>
      <c r="AG617" s="159"/>
    </row>
    <row r="618" spans="1:33" ht="13.5">
      <c r="A618" s="177"/>
      <c r="B618" s="178"/>
      <c r="C618" s="179"/>
      <c r="D618" s="159"/>
      <c r="E618" s="159"/>
      <c r="F618" s="159"/>
      <c r="G618" s="179"/>
      <c r="H618" s="159"/>
      <c r="I618" s="159"/>
      <c r="J618" s="182"/>
      <c r="K618" s="182"/>
      <c r="L618" s="159"/>
      <c r="M618" s="159"/>
      <c r="N618" s="159"/>
      <c r="O618" s="159"/>
      <c r="P618" s="159"/>
      <c r="Q618" s="179"/>
      <c r="R618" s="159"/>
      <c r="S618" s="159"/>
      <c r="T618" s="159"/>
      <c r="U618" s="159"/>
      <c r="V618" s="159"/>
      <c r="W618" s="159"/>
      <c r="X618" s="159"/>
      <c r="Y618" s="159"/>
      <c r="Z618" s="159"/>
      <c r="AA618" s="159"/>
      <c r="AB618" s="159"/>
      <c r="AC618" s="159"/>
      <c r="AD618" s="159"/>
      <c r="AE618" s="159"/>
      <c r="AF618" s="159"/>
      <c r="AG618" s="159"/>
    </row>
    <row r="619" spans="1:33" ht="13.5">
      <c r="A619" s="177"/>
      <c r="B619" s="178"/>
      <c r="C619" s="179"/>
      <c r="D619" s="159"/>
      <c r="E619" s="159"/>
      <c r="F619" s="159"/>
      <c r="G619" s="179"/>
      <c r="H619" s="159"/>
      <c r="I619" s="159"/>
      <c r="J619" s="182"/>
      <c r="K619" s="182"/>
      <c r="L619" s="159"/>
      <c r="M619" s="159"/>
      <c r="N619" s="159"/>
      <c r="O619" s="159"/>
      <c r="P619" s="159"/>
      <c r="Q619" s="179"/>
      <c r="R619" s="159"/>
      <c r="S619" s="159"/>
      <c r="T619" s="159"/>
      <c r="U619" s="159"/>
      <c r="V619" s="159"/>
      <c r="W619" s="159"/>
      <c r="X619" s="159"/>
      <c r="Y619" s="159"/>
      <c r="Z619" s="159"/>
      <c r="AA619" s="159"/>
      <c r="AB619" s="159"/>
      <c r="AC619" s="159"/>
      <c r="AD619" s="159"/>
      <c r="AE619" s="159"/>
      <c r="AF619" s="159"/>
      <c r="AG619" s="159"/>
    </row>
    <row r="620" spans="1:33" ht="13.5">
      <c r="A620" s="177"/>
      <c r="B620" s="178"/>
      <c r="C620" s="179"/>
      <c r="D620" s="159"/>
      <c r="E620" s="159"/>
      <c r="F620" s="159"/>
      <c r="G620" s="179"/>
      <c r="H620" s="159"/>
      <c r="I620" s="159"/>
      <c r="J620" s="182"/>
      <c r="K620" s="182"/>
      <c r="L620" s="159"/>
      <c r="M620" s="159"/>
      <c r="N620" s="159"/>
      <c r="O620" s="159"/>
      <c r="P620" s="159"/>
      <c r="Q620" s="179"/>
      <c r="R620" s="159"/>
      <c r="S620" s="159"/>
      <c r="T620" s="159"/>
      <c r="U620" s="159"/>
      <c r="V620" s="159"/>
      <c r="W620" s="159"/>
      <c r="X620" s="159"/>
      <c r="Y620" s="159"/>
      <c r="Z620" s="159"/>
      <c r="AA620" s="159"/>
      <c r="AB620" s="159"/>
      <c r="AC620" s="159"/>
      <c r="AD620" s="159"/>
      <c r="AE620" s="159"/>
      <c r="AF620" s="159"/>
      <c r="AG620" s="159"/>
    </row>
    <row r="621" spans="1:33" ht="13.5">
      <c r="A621" s="177"/>
      <c r="B621" s="178"/>
      <c r="C621" s="179"/>
      <c r="D621" s="159"/>
      <c r="E621" s="159"/>
      <c r="F621" s="159"/>
      <c r="G621" s="179"/>
      <c r="H621" s="159"/>
      <c r="I621" s="159"/>
      <c r="J621" s="182"/>
      <c r="K621" s="182"/>
      <c r="L621" s="159"/>
      <c r="M621" s="159"/>
      <c r="N621" s="159"/>
      <c r="O621" s="159"/>
      <c r="P621" s="159"/>
      <c r="Q621" s="179"/>
      <c r="R621" s="159"/>
      <c r="S621" s="159"/>
      <c r="T621" s="159"/>
      <c r="U621" s="159"/>
      <c r="V621" s="159"/>
      <c r="W621" s="159"/>
      <c r="X621" s="159"/>
      <c r="Y621" s="159"/>
      <c r="Z621" s="159"/>
      <c r="AA621" s="159"/>
      <c r="AB621" s="159"/>
      <c r="AC621" s="159"/>
      <c r="AD621" s="159"/>
      <c r="AE621" s="159"/>
      <c r="AF621" s="159"/>
      <c r="AG621" s="159"/>
    </row>
    <row r="622" spans="1:33" ht="13.5">
      <c r="A622" s="177"/>
      <c r="B622" s="178"/>
      <c r="C622" s="179"/>
      <c r="D622" s="159"/>
      <c r="E622" s="159"/>
      <c r="F622" s="159"/>
      <c r="G622" s="179"/>
      <c r="H622" s="159"/>
      <c r="I622" s="159"/>
      <c r="J622" s="182"/>
      <c r="K622" s="182"/>
      <c r="L622" s="159"/>
      <c r="M622" s="159"/>
      <c r="N622" s="159"/>
      <c r="O622" s="159"/>
      <c r="P622" s="159"/>
      <c r="Q622" s="179"/>
      <c r="R622" s="159"/>
      <c r="S622" s="159"/>
      <c r="T622" s="159"/>
      <c r="U622" s="159"/>
      <c r="V622" s="159"/>
      <c r="W622" s="159"/>
      <c r="X622" s="159"/>
      <c r="Y622" s="159"/>
      <c r="Z622" s="159"/>
      <c r="AA622" s="159"/>
      <c r="AB622" s="159"/>
      <c r="AC622" s="159"/>
      <c r="AD622" s="159"/>
      <c r="AE622" s="159"/>
      <c r="AF622" s="159"/>
      <c r="AG622" s="159"/>
    </row>
    <row r="623" spans="1:33" ht="13.5">
      <c r="A623" s="177"/>
      <c r="B623" s="178"/>
      <c r="C623" s="179"/>
      <c r="D623" s="159"/>
      <c r="E623" s="159"/>
      <c r="F623" s="159"/>
      <c r="G623" s="179"/>
      <c r="H623" s="159"/>
      <c r="I623" s="159"/>
      <c r="J623" s="182"/>
      <c r="K623" s="182"/>
      <c r="L623" s="159"/>
      <c r="M623" s="159"/>
      <c r="N623" s="159"/>
      <c r="O623" s="159"/>
      <c r="P623" s="159"/>
      <c r="Q623" s="179"/>
      <c r="R623" s="159"/>
      <c r="S623" s="159"/>
      <c r="T623" s="159"/>
      <c r="U623" s="159"/>
      <c r="V623" s="159"/>
      <c r="W623" s="159"/>
      <c r="X623" s="159"/>
      <c r="Y623" s="159"/>
      <c r="Z623" s="159"/>
      <c r="AA623" s="159"/>
      <c r="AB623" s="159"/>
      <c r="AC623" s="159"/>
      <c r="AD623" s="159"/>
      <c r="AE623" s="159"/>
      <c r="AF623" s="159"/>
      <c r="AG623" s="159"/>
    </row>
    <row r="624" spans="1:33" ht="13.5">
      <c r="A624" s="177"/>
      <c r="B624" s="178"/>
      <c r="C624" s="179"/>
      <c r="D624" s="159"/>
      <c r="E624" s="159"/>
      <c r="F624" s="159"/>
      <c r="G624" s="179"/>
      <c r="H624" s="159"/>
      <c r="I624" s="159"/>
      <c r="J624" s="182"/>
      <c r="K624" s="182"/>
      <c r="L624" s="159"/>
      <c r="M624" s="159"/>
      <c r="N624" s="159"/>
      <c r="O624" s="159"/>
      <c r="P624" s="159"/>
      <c r="Q624" s="179"/>
      <c r="R624" s="159"/>
      <c r="S624" s="159"/>
      <c r="T624" s="159"/>
      <c r="U624" s="159"/>
      <c r="V624" s="159"/>
      <c r="W624" s="159"/>
      <c r="X624" s="159"/>
      <c r="Y624" s="159"/>
      <c r="Z624" s="159"/>
      <c r="AA624" s="159"/>
      <c r="AB624" s="159"/>
      <c r="AC624" s="159"/>
      <c r="AD624" s="159"/>
      <c r="AE624" s="159"/>
      <c r="AF624" s="159"/>
      <c r="AG624" s="159"/>
    </row>
    <row r="625" spans="1:33" ht="13.5">
      <c r="A625" s="177"/>
      <c r="B625" s="178"/>
      <c r="C625" s="179"/>
      <c r="D625" s="159"/>
      <c r="E625" s="159"/>
      <c r="F625" s="159"/>
      <c r="G625" s="179"/>
      <c r="H625" s="159"/>
      <c r="I625" s="159"/>
      <c r="J625" s="182"/>
      <c r="K625" s="182"/>
      <c r="L625" s="159"/>
      <c r="M625" s="159"/>
      <c r="N625" s="159"/>
      <c r="O625" s="159"/>
      <c r="P625" s="159"/>
      <c r="Q625" s="179"/>
      <c r="R625" s="159"/>
      <c r="S625" s="159"/>
      <c r="T625" s="159"/>
      <c r="U625" s="159"/>
      <c r="V625" s="159"/>
      <c r="W625" s="159"/>
      <c r="X625" s="159"/>
      <c r="Y625" s="159"/>
      <c r="Z625" s="159"/>
      <c r="AA625" s="159"/>
      <c r="AB625" s="159"/>
      <c r="AC625" s="159"/>
      <c r="AD625" s="159"/>
      <c r="AE625" s="159"/>
      <c r="AF625" s="159"/>
      <c r="AG625" s="159"/>
    </row>
    <row r="626" spans="1:33" ht="13.5">
      <c r="A626" s="177"/>
      <c r="B626" s="178"/>
      <c r="C626" s="179"/>
      <c r="D626" s="159"/>
      <c r="E626" s="159"/>
      <c r="F626" s="159"/>
      <c r="G626" s="179"/>
      <c r="H626" s="159"/>
      <c r="I626" s="159"/>
      <c r="J626" s="182"/>
      <c r="K626" s="182"/>
      <c r="L626" s="159"/>
      <c r="M626" s="159"/>
      <c r="N626" s="159"/>
      <c r="O626" s="159"/>
      <c r="P626" s="159"/>
      <c r="Q626" s="179"/>
      <c r="R626" s="159"/>
      <c r="S626" s="159"/>
      <c r="T626" s="159"/>
      <c r="U626" s="159"/>
      <c r="V626" s="159"/>
      <c r="W626" s="159"/>
      <c r="X626" s="159"/>
      <c r="Y626" s="159"/>
      <c r="Z626" s="159"/>
      <c r="AA626" s="159"/>
      <c r="AB626" s="159"/>
      <c r="AC626" s="159"/>
      <c r="AD626" s="159"/>
      <c r="AE626" s="159"/>
      <c r="AF626" s="159"/>
      <c r="AG626" s="159"/>
    </row>
    <row r="627" spans="1:33" ht="13.5">
      <c r="A627" s="177"/>
      <c r="B627" s="178"/>
      <c r="C627" s="179"/>
      <c r="D627" s="159"/>
      <c r="E627" s="159"/>
      <c r="F627" s="159"/>
      <c r="G627" s="179"/>
      <c r="H627" s="159"/>
      <c r="I627" s="159"/>
      <c r="J627" s="182"/>
      <c r="K627" s="182"/>
      <c r="L627" s="159"/>
      <c r="M627" s="159"/>
      <c r="N627" s="159"/>
      <c r="O627" s="159"/>
      <c r="P627" s="159"/>
      <c r="Q627" s="179"/>
      <c r="R627" s="159"/>
      <c r="S627" s="159"/>
      <c r="T627" s="159"/>
      <c r="U627" s="159"/>
      <c r="V627" s="159"/>
      <c r="W627" s="159"/>
      <c r="X627" s="159"/>
      <c r="Y627" s="159"/>
      <c r="Z627" s="159"/>
      <c r="AA627" s="159"/>
      <c r="AB627" s="159"/>
      <c r="AC627" s="159"/>
      <c r="AD627" s="159"/>
      <c r="AE627" s="159"/>
      <c r="AF627" s="159"/>
      <c r="AG627" s="159"/>
    </row>
    <row r="628" spans="1:33" ht="13.5">
      <c r="A628" s="177"/>
      <c r="B628" s="178"/>
      <c r="C628" s="179"/>
      <c r="D628" s="159"/>
      <c r="E628" s="159"/>
      <c r="F628" s="159"/>
      <c r="G628" s="179"/>
      <c r="H628" s="159"/>
      <c r="I628" s="159"/>
      <c r="J628" s="182"/>
      <c r="K628" s="182"/>
      <c r="L628" s="159"/>
      <c r="M628" s="159"/>
      <c r="N628" s="159"/>
      <c r="O628" s="159"/>
      <c r="P628" s="159"/>
      <c r="Q628" s="179"/>
      <c r="R628" s="159"/>
      <c r="S628" s="159"/>
      <c r="T628" s="159"/>
      <c r="U628" s="159"/>
      <c r="V628" s="159"/>
      <c r="W628" s="159"/>
      <c r="X628" s="159"/>
      <c r="Y628" s="159"/>
      <c r="Z628" s="159"/>
      <c r="AA628" s="159"/>
      <c r="AB628" s="159"/>
      <c r="AC628" s="159"/>
      <c r="AD628" s="159"/>
      <c r="AE628" s="159"/>
      <c r="AF628" s="159"/>
      <c r="AG628" s="159"/>
    </row>
    <row r="629" spans="1:33" ht="13.5">
      <c r="A629" s="177"/>
      <c r="B629" s="178"/>
      <c r="C629" s="179"/>
      <c r="D629" s="159"/>
      <c r="E629" s="159"/>
      <c r="F629" s="159"/>
      <c r="G629" s="179"/>
      <c r="H629" s="159"/>
      <c r="I629" s="159"/>
      <c r="J629" s="182"/>
      <c r="K629" s="182"/>
      <c r="L629" s="159"/>
      <c r="M629" s="159"/>
      <c r="N629" s="159"/>
      <c r="O629" s="159"/>
      <c r="P629" s="159"/>
      <c r="Q629" s="179"/>
      <c r="R629" s="159"/>
      <c r="S629" s="159"/>
      <c r="T629" s="159"/>
      <c r="U629" s="159"/>
      <c r="V629" s="159"/>
      <c r="W629" s="159"/>
      <c r="X629" s="159"/>
      <c r="Y629" s="159"/>
      <c r="Z629" s="159"/>
      <c r="AA629" s="159"/>
      <c r="AB629" s="159"/>
      <c r="AC629" s="159"/>
      <c r="AD629" s="159"/>
      <c r="AE629" s="159"/>
      <c r="AF629" s="159"/>
      <c r="AG629" s="159"/>
    </row>
    <row r="630" spans="1:33" ht="13.5">
      <c r="A630" s="177"/>
      <c r="B630" s="178"/>
      <c r="C630" s="179"/>
      <c r="D630" s="159"/>
      <c r="E630" s="159"/>
      <c r="F630" s="159"/>
      <c r="G630" s="179"/>
      <c r="H630" s="159"/>
      <c r="I630" s="159"/>
      <c r="J630" s="182"/>
      <c r="K630" s="182"/>
      <c r="L630" s="159"/>
      <c r="M630" s="159"/>
      <c r="N630" s="159"/>
      <c r="O630" s="159"/>
      <c r="P630" s="159"/>
      <c r="Q630" s="179"/>
      <c r="R630" s="159"/>
      <c r="S630" s="159"/>
      <c r="T630" s="159"/>
      <c r="U630" s="159"/>
      <c r="V630" s="159"/>
      <c r="W630" s="159"/>
      <c r="X630" s="159"/>
      <c r="Y630" s="159"/>
      <c r="Z630" s="159"/>
      <c r="AA630" s="159"/>
      <c r="AB630" s="159"/>
      <c r="AC630" s="159"/>
      <c r="AD630" s="159"/>
      <c r="AE630" s="159"/>
      <c r="AF630" s="159"/>
      <c r="AG630" s="159"/>
    </row>
    <row r="631" spans="1:33" ht="13.5">
      <c r="A631" s="177"/>
      <c r="B631" s="178"/>
      <c r="C631" s="179"/>
      <c r="D631" s="159"/>
      <c r="E631" s="159"/>
      <c r="F631" s="159"/>
      <c r="G631" s="179"/>
      <c r="H631" s="159"/>
      <c r="I631" s="159"/>
      <c r="J631" s="182"/>
      <c r="K631" s="182"/>
      <c r="L631" s="159"/>
      <c r="M631" s="159"/>
      <c r="N631" s="159"/>
      <c r="O631" s="159"/>
      <c r="P631" s="159"/>
      <c r="Q631" s="179"/>
      <c r="R631" s="159"/>
      <c r="S631" s="159"/>
      <c r="T631" s="159"/>
      <c r="U631" s="159"/>
      <c r="V631" s="159"/>
      <c r="W631" s="159"/>
      <c r="X631" s="159"/>
      <c r="Y631" s="159"/>
      <c r="Z631" s="159"/>
      <c r="AA631" s="159"/>
      <c r="AB631" s="159"/>
      <c r="AC631" s="159"/>
      <c r="AD631" s="159"/>
      <c r="AE631" s="159"/>
      <c r="AF631" s="159"/>
      <c r="AG631" s="159"/>
    </row>
    <row r="632" spans="1:33" ht="13.5">
      <c r="A632" s="177"/>
      <c r="B632" s="178"/>
      <c r="C632" s="179"/>
      <c r="D632" s="159"/>
      <c r="E632" s="159"/>
      <c r="F632" s="159"/>
      <c r="G632" s="179"/>
      <c r="H632" s="159"/>
      <c r="I632" s="159"/>
      <c r="J632" s="182"/>
      <c r="K632" s="182"/>
      <c r="L632" s="159"/>
      <c r="M632" s="159"/>
      <c r="N632" s="159"/>
      <c r="O632" s="159"/>
      <c r="P632" s="159"/>
      <c r="Q632" s="179"/>
      <c r="R632" s="159"/>
      <c r="S632" s="159"/>
      <c r="T632" s="159"/>
      <c r="U632" s="159"/>
      <c r="V632" s="159"/>
      <c r="W632" s="159"/>
      <c r="X632" s="159"/>
      <c r="Y632" s="159"/>
      <c r="Z632" s="159"/>
      <c r="AA632" s="159"/>
      <c r="AB632" s="159"/>
      <c r="AC632" s="159"/>
      <c r="AD632" s="159"/>
      <c r="AE632" s="159"/>
      <c r="AF632" s="159"/>
      <c r="AG632" s="159"/>
    </row>
    <row r="633" spans="1:33" ht="13.5">
      <c r="A633" s="177"/>
      <c r="B633" s="178"/>
      <c r="C633" s="179"/>
      <c r="D633" s="159"/>
      <c r="E633" s="159"/>
      <c r="F633" s="159"/>
      <c r="G633" s="179"/>
      <c r="H633" s="159"/>
      <c r="I633" s="159"/>
      <c r="J633" s="182"/>
      <c r="K633" s="182"/>
      <c r="L633" s="159"/>
      <c r="M633" s="159"/>
      <c r="N633" s="159"/>
      <c r="O633" s="159"/>
      <c r="P633" s="159"/>
      <c r="Q633" s="179"/>
      <c r="R633" s="159"/>
      <c r="S633" s="159"/>
      <c r="T633" s="159"/>
      <c r="U633" s="159"/>
      <c r="V633" s="159"/>
      <c r="W633" s="159"/>
      <c r="X633" s="159"/>
      <c r="Y633" s="159"/>
      <c r="Z633" s="159"/>
      <c r="AA633" s="159"/>
      <c r="AB633" s="159"/>
      <c r="AC633" s="159"/>
      <c r="AD633" s="159"/>
      <c r="AE633" s="159"/>
      <c r="AF633" s="159"/>
      <c r="AG633" s="159"/>
    </row>
    <row r="634" spans="1:33" ht="13.5">
      <c r="A634" s="177"/>
      <c r="B634" s="178"/>
      <c r="C634" s="179"/>
      <c r="D634" s="159"/>
      <c r="E634" s="159"/>
      <c r="F634" s="159"/>
      <c r="G634" s="179"/>
      <c r="H634" s="159"/>
      <c r="I634" s="159"/>
      <c r="J634" s="182"/>
      <c r="K634" s="182"/>
      <c r="L634" s="159"/>
      <c r="M634" s="159"/>
      <c r="N634" s="159"/>
      <c r="O634" s="159"/>
      <c r="P634" s="159"/>
      <c r="Q634" s="179"/>
      <c r="R634" s="159"/>
      <c r="S634" s="159"/>
      <c r="T634" s="159"/>
      <c r="U634" s="159"/>
      <c r="V634" s="159"/>
      <c r="W634" s="159"/>
      <c r="X634" s="159"/>
      <c r="Y634" s="159"/>
      <c r="Z634" s="159"/>
      <c r="AA634" s="159"/>
      <c r="AB634" s="159"/>
      <c r="AC634" s="159"/>
      <c r="AD634" s="159"/>
      <c r="AE634" s="159"/>
      <c r="AF634" s="159"/>
      <c r="AG634" s="159"/>
    </row>
    <row r="635" spans="1:33" ht="13.5">
      <c r="A635" s="177"/>
      <c r="B635" s="178"/>
      <c r="C635" s="179"/>
      <c r="D635" s="159"/>
      <c r="E635" s="159"/>
      <c r="F635" s="159"/>
      <c r="G635" s="179"/>
      <c r="H635" s="159"/>
      <c r="I635" s="159"/>
      <c r="J635" s="182"/>
      <c r="K635" s="182"/>
      <c r="L635" s="159"/>
      <c r="M635" s="159"/>
      <c r="N635" s="159"/>
      <c r="O635" s="159"/>
      <c r="P635" s="159"/>
      <c r="Q635" s="179"/>
      <c r="R635" s="159"/>
      <c r="S635" s="159"/>
      <c r="T635" s="159"/>
      <c r="U635" s="159"/>
      <c r="V635" s="159"/>
      <c r="W635" s="159"/>
      <c r="X635" s="159"/>
      <c r="Y635" s="159"/>
      <c r="Z635" s="159"/>
      <c r="AA635" s="159"/>
      <c r="AB635" s="159"/>
      <c r="AC635" s="159"/>
      <c r="AD635" s="159"/>
      <c r="AE635" s="159"/>
      <c r="AF635" s="159"/>
      <c r="AG635" s="159"/>
    </row>
    <row r="636" spans="1:33" ht="13.5">
      <c r="A636" s="177"/>
      <c r="B636" s="178"/>
      <c r="C636" s="179"/>
      <c r="D636" s="159"/>
      <c r="E636" s="159"/>
      <c r="F636" s="159"/>
      <c r="G636" s="179"/>
      <c r="H636" s="159"/>
      <c r="I636" s="159"/>
      <c r="J636" s="182"/>
      <c r="K636" s="182"/>
      <c r="L636" s="159"/>
      <c r="M636" s="159"/>
      <c r="N636" s="159"/>
      <c r="O636" s="159"/>
      <c r="P636" s="159"/>
      <c r="Q636" s="179"/>
      <c r="R636" s="159"/>
      <c r="S636" s="159"/>
      <c r="T636" s="159"/>
      <c r="U636" s="159"/>
      <c r="V636" s="159"/>
      <c r="W636" s="159"/>
      <c r="X636" s="159"/>
      <c r="Y636" s="159"/>
      <c r="Z636" s="159"/>
      <c r="AA636" s="159"/>
      <c r="AB636" s="159"/>
      <c r="AC636" s="159"/>
      <c r="AD636" s="159"/>
      <c r="AE636" s="159"/>
      <c r="AF636" s="159"/>
      <c r="AG636" s="159"/>
    </row>
    <row r="637" spans="1:33" ht="13.5">
      <c r="A637" s="177"/>
      <c r="B637" s="178"/>
      <c r="C637" s="179"/>
      <c r="D637" s="159"/>
      <c r="E637" s="159"/>
      <c r="F637" s="159"/>
      <c r="G637" s="179"/>
      <c r="H637" s="159"/>
      <c r="I637" s="159"/>
      <c r="J637" s="182"/>
      <c r="K637" s="182"/>
      <c r="L637" s="159"/>
      <c r="M637" s="159"/>
      <c r="N637" s="159"/>
      <c r="O637" s="159"/>
      <c r="P637" s="159"/>
      <c r="Q637" s="179"/>
      <c r="R637" s="159"/>
      <c r="S637" s="159"/>
      <c r="T637" s="159"/>
      <c r="U637" s="159"/>
      <c r="V637" s="159"/>
      <c r="W637" s="159"/>
      <c r="X637" s="159"/>
      <c r="Y637" s="159"/>
      <c r="Z637" s="159"/>
      <c r="AA637" s="159"/>
      <c r="AB637" s="159"/>
      <c r="AC637" s="159"/>
      <c r="AD637" s="159"/>
      <c r="AE637" s="159"/>
      <c r="AF637" s="159"/>
      <c r="AG637" s="159"/>
    </row>
    <row r="638" spans="1:33" ht="13.5">
      <c r="A638" s="177"/>
      <c r="B638" s="178"/>
      <c r="C638" s="179"/>
      <c r="D638" s="159"/>
      <c r="E638" s="159"/>
      <c r="F638" s="159"/>
      <c r="G638" s="179"/>
      <c r="H638" s="159"/>
      <c r="I638" s="159"/>
      <c r="J638" s="182"/>
      <c r="K638" s="182"/>
      <c r="L638" s="159"/>
      <c r="M638" s="159"/>
      <c r="N638" s="159"/>
      <c r="O638" s="159"/>
      <c r="P638" s="159"/>
      <c r="Q638" s="179"/>
      <c r="R638" s="159"/>
      <c r="S638" s="159"/>
      <c r="T638" s="159"/>
      <c r="U638" s="159"/>
      <c r="V638" s="159"/>
      <c r="W638" s="159"/>
      <c r="X638" s="159"/>
      <c r="Y638" s="159"/>
      <c r="Z638" s="159"/>
      <c r="AA638" s="159"/>
      <c r="AB638" s="159"/>
      <c r="AC638" s="159"/>
      <c r="AD638" s="159"/>
      <c r="AE638" s="159"/>
      <c r="AF638" s="159"/>
      <c r="AG638" s="159"/>
    </row>
    <row r="639" spans="1:33" ht="13.5">
      <c r="A639" s="177"/>
      <c r="B639" s="178"/>
      <c r="C639" s="179"/>
      <c r="D639" s="159"/>
      <c r="E639" s="159"/>
      <c r="F639" s="159"/>
      <c r="G639" s="179"/>
      <c r="H639" s="159"/>
      <c r="I639" s="159"/>
      <c r="J639" s="182"/>
      <c r="K639" s="182"/>
      <c r="L639" s="159"/>
      <c r="M639" s="159"/>
      <c r="N639" s="159"/>
      <c r="O639" s="159"/>
      <c r="P639" s="159"/>
      <c r="Q639" s="179"/>
      <c r="R639" s="159"/>
      <c r="S639" s="159"/>
      <c r="T639" s="159"/>
      <c r="U639" s="159"/>
      <c r="V639" s="159"/>
      <c r="W639" s="159"/>
      <c r="X639" s="159"/>
      <c r="Y639" s="159"/>
      <c r="Z639" s="159"/>
      <c r="AA639" s="159"/>
      <c r="AB639" s="159"/>
      <c r="AC639" s="159"/>
      <c r="AD639" s="159"/>
      <c r="AE639" s="159"/>
      <c r="AF639" s="159"/>
      <c r="AG639" s="159"/>
    </row>
    <row r="640" spans="1:33" ht="13.5">
      <c r="A640" s="177"/>
      <c r="B640" s="178"/>
      <c r="C640" s="179"/>
      <c r="D640" s="159"/>
      <c r="E640" s="159"/>
      <c r="F640" s="159"/>
      <c r="G640" s="179"/>
      <c r="H640" s="159"/>
      <c r="I640" s="159"/>
      <c r="J640" s="182"/>
      <c r="K640" s="182"/>
      <c r="L640" s="159"/>
      <c r="M640" s="159"/>
      <c r="N640" s="159"/>
      <c r="O640" s="159"/>
      <c r="P640" s="159"/>
      <c r="Q640" s="179"/>
      <c r="R640" s="159"/>
      <c r="S640" s="159"/>
      <c r="T640" s="159"/>
      <c r="U640" s="159"/>
      <c r="V640" s="159"/>
      <c r="W640" s="159"/>
      <c r="X640" s="159"/>
      <c r="Y640" s="159"/>
      <c r="Z640" s="159"/>
      <c r="AA640" s="159"/>
      <c r="AB640" s="159"/>
      <c r="AC640" s="159"/>
      <c r="AD640" s="159"/>
      <c r="AE640" s="159"/>
      <c r="AF640" s="159"/>
      <c r="AG640" s="159"/>
    </row>
    <row r="641" spans="1:33" ht="13.5">
      <c r="A641" s="177"/>
      <c r="B641" s="178"/>
      <c r="C641" s="179"/>
      <c r="D641" s="159"/>
      <c r="E641" s="159"/>
      <c r="F641" s="159"/>
      <c r="G641" s="179"/>
      <c r="H641" s="159"/>
      <c r="I641" s="159"/>
      <c r="J641" s="182"/>
      <c r="K641" s="182"/>
      <c r="L641" s="159"/>
      <c r="M641" s="159"/>
      <c r="N641" s="159"/>
      <c r="O641" s="159"/>
      <c r="P641" s="159"/>
      <c r="Q641" s="179"/>
      <c r="R641" s="159"/>
      <c r="S641" s="159"/>
      <c r="T641" s="159"/>
      <c r="U641" s="159"/>
      <c r="V641" s="159"/>
      <c r="W641" s="159"/>
      <c r="X641" s="159"/>
      <c r="Y641" s="159"/>
      <c r="Z641" s="159"/>
      <c r="AA641" s="159"/>
      <c r="AB641" s="159"/>
      <c r="AC641" s="159"/>
      <c r="AD641" s="159"/>
      <c r="AE641" s="159"/>
      <c r="AF641" s="159"/>
      <c r="AG641" s="159"/>
    </row>
    <row r="642" spans="1:33" ht="13.5">
      <c r="A642" s="177"/>
      <c r="B642" s="178"/>
      <c r="C642" s="179"/>
      <c r="D642" s="159"/>
      <c r="E642" s="159"/>
      <c r="F642" s="159"/>
      <c r="G642" s="179"/>
      <c r="H642" s="159"/>
      <c r="I642" s="159"/>
      <c r="J642" s="182"/>
      <c r="K642" s="182"/>
      <c r="L642" s="159"/>
      <c r="M642" s="159"/>
      <c r="N642" s="159"/>
      <c r="O642" s="159"/>
      <c r="P642" s="159"/>
      <c r="Q642" s="179"/>
      <c r="R642" s="159"/>
      <c r="S642" s="159"/>
      <c r="T642" s="159"/>
      <c r="U642" s="159"/>
      <c r="V642" s="159"/>
      <c r="W642" s="159"/>
      <c r="X642" s="159"/>
      <c r="Y642" s="159"/>
      <c r="Z642" s="159"/>
      <c r="AA642" s="159"/>
      <c r="AB642" s="159"/>
      <c r="AC642" s="159"/>
      <c r="AD642" s="159"/>
      <c r="AE642" s="159"/>
      <c r="AF642" s="159"/>
      <c r="AG642" s="159"/>
    </row>
    <row r="643" spans="1:33" ht="13.5">
      <c r="A643" s="177"/>
      <c r="B643" s="178"/>
      <c r="C643" s="179"/>
      <c r="D643" s="159"/>
      <c r="E643" s="159"/>
      <c r="F643" s="159"/>
      <c r="G643" s="179"/>
      <c r="H643" s="159"/>
      <c r="I643" s="159"/>
      <c r="J643" s="182"/>
      <c r="K643" s="182"/>
      <c r="L643" s="159"/>
      <c r="M643" s="159"/>
      <c r="N643" s="159"/>
      <c r="O643" s="159"/>
      <c r="P643" s="159"/>
      <c r="Q643" s="179"/>
      <c r="R643" s="159"/>
      <c r="S643" s="159"/>
      <c r="T643" s="159"/>
      <c r="U643" s="159"/>
      <c r="V643" s="159"/>
      <c r="W643" s="159"/>
      <c r="X643" s="159"/>
      <c r="Y643" s="159"/>
      <c r="Z643" s="159"/>
      <c r="AA643" s="159"/>
      <c r="AB643" s="159"/>
      <c r="AC643" s="159"/>
      <c r="AD643" s="159"/>
      <c r="AE643" s="159"/>
      <c r="AF643" s="159"/>
      <c r="AG643" s="159"/>
    </row>
    <row r="644" spans="1:33" ht="13.5">
      <c r="A644" s="177"/>
      <c r="B644" s="178"/>
      <c r="C644" s="179"/>
      <c r="D644" s="159"/>
      <c r="E644" s="159"/>
      <c r="F644" s="159"/>
      <c r="G644" s="179"/>
      <c r="H644" s="159"/>
      <c r="I644" s="159"/>
      <c r="J644" s="182"/>
      <c r="K644" s="182"/>
      <c r="L644" s="159"/>
      <c r="M644" s="159"/>
      <c r="N644" s="159"/>
      <c r="O644" s="159"/>
      <c r="P644" s="159"/>
      <c r="Q644" s="179"/>
      <c r="R644" s="159"/>
      <c r="S644" s="159"/>
      <c r="T644" s="159"/>
      <c r="U644" s="159"/>
      <c r="V644" s="159"/>
      <c r="W644" s="159"/>
      <c r="X644" s="159"/>
      <c r="Y644" s="159"/>
      <c r="Z644" s="159"/>
      <c r="AA644" s="159"/>
      <c r="AB644" s="159"/>
      <c r="AC644" s="159"/>
      <c r="AD644" s="159"/>
      <c r="AE644" s="159"/>
      <c r="AF644" s="159"/>
      <c r="AG644" s="159"/>
    </row>
    <row r="645" spans="1:33" ht="13.5">
      <c r="A645" s="177"/>
      <c r="B645" s="178"/>
      <c r="C645" s="179"/>
      <c r="D645" s="159"/>
      <c r="E645" s="159"/>
      <c r="F645" s="159"/>
      <c r="G645" s="179"/>
      <c r="H645" s="159"/>
      <c r="I645" s="159"/>
      <c r="J645" s="182"/>
      <c r="K645" s="182"/>
      <c r="L645" s="159"/>
      <c r="M645" s="159"/>
      <c r="N645" s="159"/>
      <c r="O645" s="159"/>
      <c r="P645" s="159"/>
      <c r="Q645" s="179"/>
      <c r="R645" s="159"/>
      <c r="S645" s="159"/>
      <c r="T645" s="159"/>
      <c r="U645" s="159"/>
      <c r="V645" s="159"/>
      <c r="W645" s="159"/>
      <c r="X645" s="159"/>
      <c r="Y645" s="159"/>
      <c r="Z645" s="159"/>
      <c r="AA645" s="159"/>
      <c r="AB645" s="159"/>
      <c r="AC645" s="159"/>
      <c r="AD645" s="159"/>
      <c r="AE645" s="159"/>
      <c r="AF645" s="159"/>
      <c r="AG645" s="159"/>
    </row>
    <row r="646" spans="1:33" ht="13.5">
      <c r="A646" s="177"/>
      <c r="B646" s="178"/>
      <c r="C646" s="179"/>
      <c r="D646" s="159"/>
      <c r="E646" s="159"/>
      <c r="F646" s="159"/>
      <c r="G646" s="179"/>
      <c r="H646" s="159"/>
      <c r="I646" s="159"/>
      <c r="J646" s="182"/>
      <c r="K646" s="182"/>
      <c r="L646" s="159"/>
      <c r="M646" s="159"/>
      <c r="N646" s="159"/>
      <c r="O646" s="159"/>
      <c r="P646" s="159"/>
      <c r="Q646" s="179"/>
      <c r="R646" s="159"/>
      <c r="S646" s="159"/>
      <c r="T646" s="159"/>
      <c r="U646" s="159"/>
      <c r="V646" s="159"/>
      <c r="W646" s="159"/>
      <c r="X646" s="159"/>
      <c r="Y646" s="159"/>
      <c r="Z646" s="159"/>
      <c r="AA646" s="159"/>
      <c r="AB646" s="159"/>
      <c r="AC646" s="159"/>
      <c r="AD646" s="159"/>
      <c r="AE646" s="159"/>
      <c r="AF646" s="159"/>
      <c r="AG646" s="159"/>
    </row>
    <row r="647" spans="1:33" ht="13.5">
      <c r="A647" s="177"/>
      <c r="B647" s="178"/>
      <c r="C647" s="179"/>
      <c r="D647" s="159"/>
      <c r="E647" s="159"/>
      <c r="F647" s="159"/>
      <c r="G647" s="179"/>
      <c r="H647" s="159"/>
      <c r="I647" s="159"/>
      <c r="J647" s="182"/>
      <c r="K647" s="182"/>
      <c r="L647" s="159"/>
      <c r="M647" s="159"/>
      <c r="N647" s="159"/>
      <c r="O647" s="159"/>
      <c r="P647" s="159"/>
      <c r="Q647" s="179"/>
      <c r="R647" s="159"/>
      <c r="S647" s="159"/>
      <c r="T647" s="159"/>
      <c r="U647" s="159"/>
      <c r="V647" s="159"/>
      <c r="W647" s="159"/>
      <c r="X647" s="159"/>
      <c r="Y647" s="159"/>
      <c r="Z647" s="159"/>
      <c r="AA647" s="159"/>
      <c r="AB647" s="159"/>
      <c r="AC647" s="159"/>
      <c r="AD647" s="159"/>
      <c r="AE647" s="159"/>
      <c r="AF647" s="159"/>
      <c r="AG647" s="159"/>
    </row>
    <row r="648" spans="1:33" ht="13.5">
      <c r="A648" s="177"/>
      <c r="B648" s="178"/>
      <c r="C648" s="179"/>
      <c r="D648" s="159"/>
      <c r="E648" s="159"/>
      <c r="F648" s="159"/>
      <c r="G648" s="179"/>
      <c r="H648" s="159"/>
      <c r="I648" s="159"/>
      <c r="J648" s="182"/>
      <c r="K648" s="182"/>
      <c r="L648" s="159"/>
      <c r="M648" s="159"/>
      <c r="N648" s="159"/>
      <c r="O648" s="159"/>
      <c r="P648" s="159"/>
      <c r="Q648" s="179"/>
      <c r="R648" s="159"/>
      <c r="S648" s="159"/>
      <c r="T648" s="159"/>
      <c r="U648" s="159"/>
      <c r="V648" s="159"/>
      <c r="W648" s="159"/>
      <c r="X648" s="159"/>
      <c r="Y648" s="159"/>
      <c r="Z648" s="159"/>
      <c r="AA648" s="159"/>
      <c r="AB648" s="159"/>
      <c r="AC648" s="159"/>
      <c r="AD648" s="159"/>
      <c r="AE648" s="159"/>
      <c r="AF648" s="159"/>
      <c r="AG648" s="159"/>
    </row>
    <row r="649" spans="1:33" ht="13.5">
      <c r="A649" s="177"/>
      <c r="B649" s="178"/>
      <c r="C649" s="179"/>
      <c r="D649" s="159"/>
      <c r="E649" s="159"/>
      <c r="F649" s="159"/>
      <c r="G649" s="179"/>
      <c r="H649" s="159"/>
      <c r="I649" s="159"/>
      <c r="J649" s="182"/>
      <c r="K649" s="182"/>
      <c r="L649" s="159"/>
      <c r="M649" s="159"/>
      <c r="N649" s="159"/>
      <c r="O649" s="159"/>
      <c r="P649" s="159"/>
      <c r="Q649" s="179"/>
      <c r="R649" s="159"/>
      <c r="S649" s="159"/>
      <c r="T649" s="159"/>
      <c r="U649" s="159"/>
      <c r="V649" s="159"/>
      <c r="W649" s="159"/>
      <c r="X649" s="159"/>
      <c r="Y649" s="159"/>
      <c r="Z649" s="159"/>
      <c r="AA649" s="159"/>
      <c r="AB649" s="159"/>
      <c r="AC649" s="159"/>
      <c r="AD649" s="159"/>
      <c r="AE649" s="159"/>
      <c r="AF649" s="159"/>
      <c r="AG649" s="159"/>
    </row>
    <row r="650" spans="1:33" ht="13.5">
      <c r="A650" s="177"/>
      <c r="B650" s="178"/>
      <c r="C650" s="179"/>
      <c r="D650" s="159"/>
      <c r="E650" s="159"/>
      <c r="F650" s="159"/>
      <c r="G650" s="179"/>
      <c r="H650" s="159"/>
      <c r="I650" s="159"/>
      <c r="J650" s="182"/>
      <c r="K650" s="182"/>
      <c r="L650" s="159"/>
      <c r="M650" s="159"/>
      <c r="N650" s="159"/>
      <c r="O650" s="159"/>
      <c r="P650" s="159"/>
      <c r="Q650" s="179"/>
      <c r="R650" s="159"/>
      <c r="S650" s="159"/>
      <c r="T650" s="159"/>
      <c r="U650" s="159"/>
      <c r="V650" s="159"/>
      <c r="W650" s="159"/>
      <c r="X650" s="159"/>
      <c r="Y650" s="159"/>
      <c r="Z650" s="159"/>
      <c r="AA650" s="159"/>
      <c r="AB650" s="159"/>
      <c r="AC650" s="159"/>
      <c r="AD650" s="159"/>
      <c r="AE650" s="159"/>
      <c r="AF650" s="159"/>
      <c r="AG650" s="159"/>
    </row>
    <row r="651" spans="1:33" ht="13.5">
      <c r="A651" s="177"/>
      <c r="B651" s="178"/>
      <c r="C651" s="179"/>
      <c r="D651" s="159"/>
      <c r="E651" s="159"/>
      <c r="F651" s="159"/>
      <c r="G651" s="179"/>
      <c r="H651" s="159"/>
      <c r="I651" s="159"/>
      <c r="J651" s="182"/>
      <c r="K651" s="182"/>
      <c r="L651" s="159"/>
      <c r="M651" s="159"/>
      <c r="N651" s="159"/>
      <c r="O651" s="159"/>
      <c r="P651" s="159"/>
      <c r="Q651" s="179"/>
      <c r="R651" s="159"/>
      <c r="S651" s="159"/>
      <c r="T651" s="159"/>
      <c r="U651" s="159"/>
      <c r="V651" s="159"/>
      <c r="W651" s="159"/>
      <c r="X651" s="159"/>
      <c r="Y651" s="159"/>
      <c r="Z651" s="159"/>
      <c r="AA651" s="159"/>
      <c r="AB651" s="159"/>
      <c r="AC651" s="159"/>
      <c r="AD651" s="159"/>
      <c r="AE651" s="159"/>
      <c r="AF651" s="159"/>
      <c r="AG651" s="159"/>
    </row>
    <row r="652" spans="1:33" ht="13.5">
      <c r="A652" s="177"/>
      <c r="B652" s="178"/>
      <c r="C652" s="179"/>
      <c r="D652" s="159"/>
      <c r="E652" s="159"/>
      <c r="F652" s="159"/>
      <c r="G652" s="179"/>
      <c r="H652" s="159"/>
      <c r="I652" s="159"/>
      <c r="J652" s="182"/>
      <c r="K652" s="182"/>
      <c r="L652" s="159"/>
      <c r="M652" s="159"/>
      <c r="N652" s="159"/>
      <c r="O652" s="159"/>
      <c r="P652" s="159"/>
      <c r="Q652" s="179"/>
      <c r="R652" s="159"/>
      <c r="S652" s="159"/>
      <c r="T652" s="159"/>
      <c r="U652" s="159"/>
      <c r="V652" s="159"/>
      <c r="W652" s="159"/>
      <c r="X652" s="159"/>
      <c r="Y652" s="159"/>
      <c r="Z652" s="159"/>
      <c r="AA652" s="159"/>
      <c r="AB652" s="159"/>
      <c r="AC652" s="159"/>
      <c r="AD652" s="159"/>
      <c r="AE652" s="159"/>
      <c r="AF652" s="159"/>
      <c r="AG652" s="159"/>
    </row>
    <row r="653" spans="1:33" ht="13.5">
      <c r="A653" s="177"/>
      <c r="B653" s="178"/>
      <c r="C653" s="179"/>
      <c r="D653" s="159"/>
      <c r="E653" s="159"/>
      <c r="F653" s="159"/>
      <c r="G653" s="179"/>
      <c r="H653" s="159"/>
      <c r="I653" s="159"/>
      <c r="J653" s="182"/>
      <c r="K653" s="182"/>
      <c r="L653" s="159"/>
      <c r="M653" s="159"/>
      <c r="N653" s="159"/>
      <c r="O653" s="159"/>
      <c r="P653" s="159"/>
      <c r="Q653" s="179"/>
      <c r="R653" s="159"/>
      <c r="S653" s="159"/>
      <c r="T653" s="159"/>
      <c r="U653" s="159"/>
      <c r="V653" s="159"/>
      <c r="W653" s="159"/>
      <c r="X653" s="159"/>
      <c r="Y653" s="159"/>
      <c r="Z653" s="159"/>
      <c r="AA653" s="159"/>
      <c r="AB653" s="159"/>
      <c r="AC653" s="159"/>
      <c r="AD653" s="159"/>
      <c r="AE653" s="159"/>
      <c r="AF653" s="159"/>
      <c r="AG653" s="159"/>
    </row>
    <row r="654" spans="1:33" ht="13.5">
      <c r="A654" s="177"/>
      <c r="B654" s="178"/>
      <c r="C654" s="179"/>
      <c r="D654" s="159"/>
      <c r="E654" s="159"/>
      <c r="F654" s="159"/>
      <c r="G654" s="179"/>
      <c r="H654" s="159"/>
      <c r="I654" s="159"/>
      <c r="J654" s="182"/>
      <c r="K654" s="182"/>
      <c r="L654" s="159"/>
      <c r="M654" s="159"/>
      <c r="N654" s="159"/>
      <c r="O654" s="159"/>
      <c r="P654" s="159"/>
      <c r="Q654" s="179"/>
      <c r="R654" s="159"/>
      <c r="S654" s="159"/>
      <c r="T654" s="159"/>
      <c r="U654" s="159"/>
      <c r="V654" s="159"/>
      <c r="W654" s="159"/>
      <c r="X654" s="159"/>
      <c r="Y654" s="159"/>
      <c r="Z654" s="159"/>
      <c r="AA654" s="159"/>
      <c r="AB654" s="159"/>
      <c r="AC654" s="159"/>
      <c r="AD654" s="159"/>
      <c r="AE654" s="159"/>
      <c r="AF654" s="159"/>
      <c r="AG654" s="159"/>
    </row>
    <row r="655" spans="1:33" ht="13.5">
      <c r="A655" s="177"/>
      <c r="B655" s="178"/>
      <c r="C655" s="179"/>
      <c r="D655" s="159"/>
      <c r="E655" s="159"/>
      <c r="F655" s="159"/>
      <c r="G655" s="179"/>
      <c r="H655" s="159"/>
      <c r="I655" s="159"/>
      <c r="J655" s="182"/>
      <c r="K655" s="182"/>
      <c r="L655" s="159"/>
      <c r="M655" s="159"/>
      <c r="N655" s="159"/>
      <c r="O655" s="159"/>
      <c r="P655" s="159"/>
      <c r="Q655" s="179"/>
      <c r="R655" s="159"/>
      <c r="S655" s="159"/>
      <c r="T655" s="159"/>
      <c r="U655" s="159"/>
      <c r="V655" s="159"/>
      <c r="W655" s="159"/>
      <c r="X655" s="159"/>
      <c r="Y655" s="159"/>
      <c r="Z655" s="159"/>
      <c r="AA655" s="159"/>
      <c r="AB655" s="159"/>
      <c r="AC655" s="159"/>
      <c r="AD655" s="159"/>
      <c r="AE655" s="159"/>
      <c r="AF655" s="159"/>
      <c r="AG655" s="159"/>
    </row>
    <row r="656" spans="1:33" ht="13.5">
      <c r="A656" s="177"/>
      <c r="B656" s="178"/>
      <c r="C656" s="179"/>
      <c r="D656" s="159"/>
      <c r="E656" s="159"/>
      <c r="F656" s="159"/>
      <c r="G656" s="179"/>
      <c r="H656" s="159"/>
      <c r="I656" s="159"/>
      <c r="J656" s="182"/>
      <c r="K656" s="182"/>
      <c r="L656" s="159"/>
      <c r="M656" s="159"/>
      <c r="N656" s="159"/>
      <c r="O656" s="159"/>
      <c r="P656" s="159"/>
      <c r="Q656" s="179"/>
      <c r="R656" s="159"/>
      <c r="S656" s="159"/>
      <c r="T656" s="159"/>
      <c r="U656" s="159"/>
      <c r="V656" s="159"/>
      <c r="W656" s="159"/>
      <c r="X656" s="159"/>
      <c r="Y656" s="159"/>
      <c r="Z656" s="159"/>
      <c r="AA656" s="159"/>
      <c r="AB656" s="159"/>
      <c r="AC656" s="159"/>
      <c r="AD656" s="159"/>
      <c r="AE656" s="159"/>
      <c r="AF656" s="159"/>
      <c r="AG656" s="159"/>
    </row>
    <row r="657" spans="1:33" ht="13.5">
      <c r="A657" s="177"/>
      <c r="B657" s="178"/>
      <c r="C657" s="179"/>
      <c r="D657" s="159"/>
      <c r="E657" s="159"/>
      <c r="F657" s="159"/>
      <c r="G657" s="179"/>
      <c r="H657" s="159"/>
      <c r="I657" s="159"/>
      <c r="J657" s="182"/>
      <c r="K657" s="182"/>
      <c r="L657" s="159"/>
      <c r="M657" s="159"/>
      <c r="N657" s="159"/>
      <c r="O657" s="159"/>
      <c r="P657" s="159"/>
      <c r="Q657" s="179"/>
      <c r="R657" s="159"/>
      <c r="S657" s="159"/>
      <c r="T657" s="159"/>
      <c r="U657" s="159"/>
      <c r="V657" s="159"/>
      <c r="W657" s="159"/>
      <c r="X657" s="159"/>
      <c r="Y657" s="159"/>
      <c r="Z657" s="159"/>
      <c r="AA657" s="159"/>
      <c r="AB657" s="159"/>
      <c r="AC657" s="159"/>
      <c r="AD657" s="159"/>
      <c r="AE657" s="159"/>
      <c r="AF657" s="159"/>
      <c r="AG657" s="159"/>
    </row>
    <row r="658" spans="1:33" ht="13.5">
      <c r="A658" s="177"/>
      <c r="B658" s="178"/>
      <c r="C658" s="179"/>
      <c r="D658" s="159"/>
      <c r="E658" s="159"/>
      <c r="F658" s="159"/>
      <c r="G658" s="179"/>
      <c r="H658" s="159"/>
      <c r="I658" s="159"/>
      <c r="J658" s="182"/>
      <c r="K658" s="182"/>
      <c r="L658" s="159"/>
      <c r="M658" s="159"/>
      <c r="N658" s="159"/>
      <c r="O658" s="159"/>
      <c r="P658" s="159"/>
      <c r="Q658" s="179"/>
      <c r="R658" s="159"/>
      <c r="S658" s="159"/>
      <c r="T658" s="159"/>
      <c r="U658" s="159"/>
      <c r="V658" s="159"/>
      <c r="W658" s="159"/>
      <c r="X658" s="159"/>
      <c r="Y658" s="159"/>
      <c r="Z658" s="159"/>
      <c r="AA658" s="159"/>
      <c r="AB658" s="159"/>
      <c r="AC658" s="159"/>
      <c r="AD658" s="159"/>
      <c r="AE658" s="159"/>
      <c r="AF658" s="159"/>
      <c r="AG658" s="159"/>
    </row>
    <row r="659" spans="1:33" ht="13.5">
      <c r="A659" s="177"/>
      <c r="B659" s="178"/>
      <c r="C659" s="179"/>
      <c r="D659" s="159"/>
      <c r="E659" s="159"/>
      <c r="F659" s="159"/>
      <c r="G659" s="179"/>
      <c r="H659" s="159"/>
      <c r="I659" s="159"/>
      <c r="J659" s="182"/>
      <c r="K659" s="182"/>
      <c r="L659" s="159"/>
      <c r="M659" s="159"/>
      <c r="N659" s="159"/>
      <c r="O659" s="159"/>
      <c r="P659" s="159"/>
      <c r="Q659" s="179"/>
      <c r="R659" s="159"/>
      <c r="S659" s="159"/>
      <c r="T659" s="159"/>
      <c r="U659" s="159"/>
      <c r="V659" s="159"/>
      <c r="W659" s="159"/>
      <c r="X659" s="159"/>
      <c r="Y659" s="159"/>
      <c r="Z659" s="159"/>
      <c r="AA659" s="159"/>
      <c r="AB659" s="159"/>
      <c r="AC659" s="159"/>
      <c r="AD659" s="159"/>
      <c r="AE659" s="159"/>
      <c r="AF659" s="159"/>
      <c r="AG659" s="159"/>
    </row>
    <row r="660" spans="1:33" ht="13.5">
      <c r="A660" s="177"/>
      <c r="B660" s="178"/>
      <c r="C660" s="179"/>
      <c r="D660" s="159"/>
      <c r="E660" s="159"/>
      <c r="F660" s="159"/>
      <c r="G660" s="179"/>
      <c r="H660" s="159"/>
      <c r="I660" s="159"/>
      <c r="J660" s="182"/>
      <c r="K660" s="182"/>
      <c r="L660" s="159"/>
      <c r="M660" s="159"/>
      <c r="N660" s="159"/>
      <c r="O660" s="159"/>
      <c r="P660" s="159"/>
      <c r="Q660" s="179"/>
      <c r="R660" s="159"/>
      <c r="S660" s="159"/>
      <c r="T660" s="159"/>
      <c r="U660" s="159"/>
      <c r="V660" s="159"/>
      <c r="W660" s="159"/>
      <c r="X660" s="159"/>
      <c r="Y660" s="159"/>
      <c r="Z660" s="159"/>
      <c r="AA660" s="159"/>
      <c r="AB660" s="159"/>
      <c r="AC660" s="159"/>
      <c r="AD660" s="159"/>
      <c r="AE660" s="159"/>
      <c r="AF660" s="159"/>
      <c r="AG660" s="159"/>
    </row>
    <row r="661" spans="1:33" ht="13.5">
      <c r="A661" s="177"/>
      <c r="B661" s="178"/>
      <c r="C661" s="179"/>
      <c r="D661" s="159"/>
      <c r="E661" s="159"/>
      <c r="F661" s="159"/>
      <c r="G661" s="179"/>
      <c r="H661" s="159"/>
      <c r="I661" s="159"/>
      <c r="J661" s="182"/>
      <c r="K661" s="182"/>
      <c r="L661" s="159"/>
      <c r="M661" s="159"/>
      <c r="N661" s="159"/>
      <c r="O661" s="159"/>
      <c r="P661" s="159"/>
      <c r="Q661" s="179"/>
      <c r="R661" s="159"/>
      <c r="S661" s="159"/>
      <c r="T661" s="159"/>
      <c r="U661" s="159"/>
      <c r="V661" s="159"/>
      <c r="W661" s="159"/>
      <c r="X661" s="159"/>
      <c r="Y661" s="159"/>
      <c r="Z661" s="159"/>
      <c r="AA661" s="159"/>
      <c r="AB661" s="159"/>
      <c r="AC661" s="159"/>
      <c r="AD661" s="159"/>
      <c r="AE661" s="159"/>
      <c r="AF661" s="159"/>
      <c r="AG661" s="159"/>
    </row>
    <row r="662" spans="1:33" ht="13.5">
      <c r="A662" s="177"/>
      <c r="B662" s="178"/>
      <c r="C662" s="179"/>
      <c r="D662" s="159"/>
      <c r="E662" s="159"/>
      <c r="F662" s="159"/>
      <c r="G662" s="179"/>
      <c r="H662" s="159"/>
      <c r="I662" s="159"/>
      <c r="J662" s="182"/>
      <c r="K662" s="182"/>
      <c r="L662" s="159"/>
      <c r="M662" s="159"/>
      <c r="N662" s="159"/>
      <c r="O662" s="159"/>
      <c r="P662" s="159"/>
      <c r="Q662" s="179"/>
      <c r="R662" s="159"/>
      <c r="S662" s="159"/>
      <c r="T662" s="159"/>
      <c r="U662" s="159"/>
      <c r="V662" s="159"/>
      <c r="W662" s="159"/>
      <c r="X662" s="159"/>
      <c r="Y662" s="159"/>
      <c r="Z662" s="159"/>
      <c r="AA662" s="159"/>
      <c r="AB662" s="159"/>
      <c r="AC662" s="159"/>
      <c r="AD662" s="159"/>
      <c r="AE662" s="159"/>
      <c r="AF662" s="159"/>
      <c r="AG662" s="159"/>
    </row>
    <row r="663" spans="1:33" ht="13.5">
      <c r="A663" s="177"/>
      <c r="B663" s="178"/>
      <c r="C663" s="179"/>
      <c r="D663" s="159"/>
      <c r="E663" s="159"/>
      <c r="F663" s="159"/>
      <c r="G663" s="179"/>
      <c r="H663" s="159"/>
      <c r="I663" s="159"/>
      <c r="J663" s="182"/>
      <c r="K663" s="182"/>
      <c r="L663" s="159"/>
      <c r="M663" s="159"/>
      <c r="N663" s="159"/>
      <c r="O663" s="159"/>
      <c r="P663" s="159"/>
      <c r="Q663" s="179"/>
      <c r="R663" s="159"/>
      <c r="S663" s="159"/>
      <c r="T663" s="159"/>
      <c r="U663" s="159"/>
      <c r="V663" s="159"/>
      <c r="W663" s="159"/>
      <c r="X663" s="159"/>
      <c r="Y663" s="159"/>
      <c r="Z663" s="159"/>
      <c r="AA663" s="159"/>
      <c r="AB663" s="159"/>
      <c r="AC663" s="159"/>
      <c r="AD663" s="159"/>
      <c r="AE663" s="159"/>
      <c r="AF663" s="159"/>
      <c r="AG663" s="159"/>
    </row>
    <row r="664" spans="1:33" ht="13.5">
      <c r="A664" s="177"/>
      <c r="B664" s="178"/>
      <c r="C664" s="179"/>
      <c r="D664" s="159"/>
      <c r="E664" s="159"/>
      <c r="F664" s="159"/>
      <c r="G664" s="179"/>
      <c r="H664" s="159"/>
      <c r="I664" s="159"/>
      <c r="J664" s="182"/>
      <c r="K664" s="182"/>
      <c r="L664" s="159"/>
      <c r="M664" s="159"/>
      <c r="N664" s="159"/>
      <c r="O664" s="159"/>
      <c r="P664" s="159"/>
      <c r="Q664" s="179"/>
      <c r="R664" s="159"/>
      <c r="S664" s="159"/>
      <c r="T664" s="159"/>
      <c r="U664" s="159"/>
      <c r="V664" s="159"/>
      <c r="W664" s="159"/>
      <c r="X664" s="159"/>
      <c r="Y664" s="159"/>
      <c r="Z664" s="159"/>
      <c r="AA664" s="159"/>
      <c r="AB664" s="159"/>
      <c r="AC664" s="159"/>
      <c r="AD664" s="159"/>
      <c r="AE664" s="159"/>
      <c r="AF664" s="159"/>
      <c r="AG664" s="159"/>
    </row>
    <row r="665" spans="1:33" ht="13.5">
      <c r="A665" s="177"/>
      <c r="B665" s="178"/>
      <c r="C665" s="179"/>
      <c r="D665" s="159"/>
      <c r="E665" s="159"/>
      <c r="F665" s="159"/>
      <c r="G665" s="179"/>
      <c r="H665" s="159"/>
      <c r="I665" s="159"/>
      <c r="J665" s="182"/>
      <c r="K665" s="182"/>
      <c r="L665" s="159"/>
      <c r="M665" s="159"/>
      <c r="N665" s="159"/>
      <c r="O665" s="159"/>
      <c r="P665" s="159"/>
      <c r="Q665" s="179"/>
      <c r="R665" s="159"/>
      <c r="S665" s="159"/>
      <c r="T665" s="159"/>
      <c r="U665" s="159"/>
      <c r="V665" s="159"/>
      <c r="W665" s="159"/>
      <c r="X665" s="159"/>
      <c r="Y665" s="159"/>
      <c r="Z665" s="159"/>
      <c r="AA665" s="159"/>
      <c r="AB665" s="159"/>
      <c r="AC665" s="159"/>
      <c r="AD665" s="159"/>
      <c r="AE665" s="159"/>
      <c r="AF665" s="159"/>
      <c r="AG665" s="159"/>
    </row>
    <row r="666" spans="1:33" ht="13.5">
      <c r="A666" s="177"/>
      <c r="B666" s="178"/>
      <c r="C666" s="179"/>
      <c r="D666" s="159"/>
      <c r="E666" s="159"/>
      <c r="F666" s="159"/>
      <c r="G666" s="179"/>
      <c r="H666" s="159"/>
      <c r="I666" s="159"/>
      <c r="J666" s="182"/>
      <c r="K666" s="182"/>
      <c r="L666" s="159"/>
      <c r="M666" s="159"/>
      <c r="N666" s="159"/>
      <c r="O666" s="159"/>
      <c r="P666" s="159"/>
      <c r="Q666" s="179"/>
      <c r="R666" s="159"/>
      <c r="S666" s="159"/>
      <c r="T666" s="159"/>
      <c r="U666" s="159"/>
      <c r="V666" s="159"/>
      <c r="W666" s="159"/>
      <c r="X666" s="159"/>
      <c r="Y666" s="159"/>
      <c r="Z666" s="159"/>
      <c r="AA666" s="159"/>
      <c r="AB666" s="159"/>
      <c r="AC666" s="159"/>
      <c r="AD666" s="159"/>
      <c r="AE666" s="159"/>
      <c r="AF666" s="159"/>
      <c r="AG666" s="159"/>
    </row>
    <row r="667" spans="1:33" ht="13.5">
      <c r="A667" s="177"/>
      <c r="B667" s="178"/>
      <c r="C667" s="179"/>
      <c r="D667" s="159"/>
      <c r="E667" s="159"/>
      <c r="F667" s="159"/>
      <c r="G667" s="179"/>
      <c r="H667" s="159"/>
      <c r="I667" s="159"/>
      <c r="J667" s="182"/>
      <c r="K667" s="182"/>
      <c r="L667" s="159"/>
      <c r="M667" s="159"/>
      <c r="N667" s="159"/>
      <c r="O667" s="159"/>
      <c r="P667" s="159"/>
      <c r="Q667" s="179"/>
      <c r="R667" s="159"/>
      <c r="S667" s="159"/>
      <c r="T667" s="159"/>
      <c r="U667" s="159"/>
      <c r="V667" s="159"/>
      <c r="W667" s="159"/>
      <c r="X667" s="159"/>
      <c r="Y667" s="159"/>
      <c r="Z667" s="159"/>
      <c r="AA667" s="159"/>
      <c r="AB667" s="159"/>
      <c r="AC667" s="159"/>
      <c r="AD667" s="159"/>
      <c r="AE667" s="159"/>
      <c r="AF667" s="159"/>
      <c r="AG667" s="159"/>
    </row>
    <row r="668" spans="1:33" ht="13.5">
      <c r="A668" s="177"/>
      <c r="B668" s="178"/>
      <c r="C668" s="179"/>
      <c r="D668" s="159"/>
      <c r="E668" s="159"/>
      <c r="F668" s="159"/>
      <c r="G668" s="179"/>
      <c r="H668" s="159"/>
      <c r="I668" s="159"/>
      <c r="J668" s="182"/>
      <c r="K668" s="182"/>
      <c r="L668" s="159"/>
      <c r="M668" s="159"/>
      <c r="N668" s="159"/>
      <c r="O668" s="159"/>
      <c r="P668" s="159"/>
      <c r="Q668" s="179"/>
      <c r="R668" s="159"/>
      <c r="S668" s="159"/>
      <c r="T668" s="159"/>
      <c r="U668" s="159"/>
      <c r="V668" s="159"/>
      <c r="W668" s="159"/>
      <c r="X668" s="159"/>
      <c r="Y668" s="159"/>
      <c r="Z668" s="159"/>
      <c r="AA668" s="159"/>
      <c r="AB668" s="159"/>
      <c r="AC668" s="159"/>
      <c r="AD668" s="159"/>
      <c r="AE668" s="159"/>
      <c r="AF668" s="159"/>
      <c r="AG668" s="159"/>
    </row>
    <row r="669" spans="1:33" ht="13.5">
      <c r="A669" s="177"/>
      <c r="B669" s="178"/>
      <c r="C669" s="179"/>
      <c r="D669" s="159"/>
      <c r="E669" s="159"/>
      <c r="F669" s="159"/>
      <c r="G669" s="179"/>
      <c r="H669" s="159"/>
      <c r="I669" s="159"/>
      <c r="J669" s="182"/>
      <c r="K669" s="182"/>
      <c r="L669" s="159"/>
      <c r="M669" s="159"/>
      <c r="N669" s="159"/>
      <c r="O669" s="159"/>
      <c r="P669" s="159"/>
      <c r="Q669" s="179"/>
      <c r="R669" s="159"/>
      <c r="S669" s="159"/>
      <c r="T669" s="159"/>
      <c r="U669" s="159"/>
      <c r="V669" s="159"/>
      <c r="W669" s="159"/>
      <c r="X669" s="159"/>
      <c r="Y669" s="159"/>
      <c r="Z669" s="159"/>
      <c r="AA669" s="159"/>
      <c r="AB669" s="159"/>
      <c r="AC669" s="159"/>
      <c r="AD669" s="159"/>
      <c r="AE669" s="159"/>
      <c r="AF669" s="159"/>
      <c r="AG669" s="159"/>
    </row>
    <row r="670" spans="1:33" ht="13.5">
      <c r="A670" s="177"/>
      <c r="B670" s="178"/>
      <c r="C670" s="179"/>
      <c r="D670" s="159"/>
      <c r="E670" s="159"/>
      <c r="F670" s="159"/>
      <c r="G670" s="179"/>
      <c r="H670" s="159"/>
      <c r="I670" s="159"/>
      <c r="J670" s="182"/>
      <c r="K670" s="182"/>
      <c r="L670" s="159"/>
      <c r="M670" s="159"/>
      <c r="N670" s="159"/>
      <c r="O670" s="159"/>
      <c r="P670" s="159"/>
      <c r="Q670" s="179"/>
      <c r="R670" s="159"/>
      <c r="S670" s="159"/>
      <c r="T670" s="159"/>
      <c r="U670" s="159"/>
      <c r="V670" s="159"/>
      <c r="W670" s="159"/>
      <c r="X670" s="159"/>
      <c r="Y670" s="159"/>
      <c r="Z670" s="159"/>
      <c r="AA670" s="159"/>
      <c r="AB670" s="159"/>
      <c r="AC670" s="159"/>
      <c r="AD670" s="159"/>
      <c r="AE670" s="159"/>
      <c r="AF670" s="159"/>
      <c r="AG670" s="159"/>
    </row>
    <row r="671" spans="1:33" ht="13.5">
      <c r="A671" s="177"/>
      <c r="B671" s="178"/>
      <c r="C671" s="179"/>
      <c r="D671" s="159"/>
      <c r="E671" s="159"/>
      <c r="F671" s="159"/>
      <c r="G671" s="179"/>
      <c r="H671" s="159"/>
      <c r="I671" s="159"/>
      <c r="J671" s="182"/>
      <c r="K671" s="182"/>
      <c r="L671" s="159"/>
      <c r="M671" s="159"/>
      <c r="N671" s="159"/>
      <c r="O671" s="159"/>
      <c r="P671" s="159"/>
      <c r="Q671" s="179"/>
      <c r="R671" s="159"/>
      <c r="S671" s="159"/>
      <c r="T671" s="159"/>
      <c r="U671" s="159"/>
      <c r="V671" s="159"/>
      <c r="W671" s="159"/>
      <c r="X671" s="159"/>
      <c r="Y671" s="159"/>
      <c r="Z671" s="159"/>
      <c r="AA671" s="159"/>
      <c r="AB671" s="159"/>
      <c r="AC671" s="159"/>
      <c r="AD671" s="159"/>
      <c r="AE671" s="159"/>
      <c r="AF671" s="159"/>
      <c r="AG671" s="159"/>
    </row>
    <row r="672" spans="1:33" ht="13.5">
      <c r="A672" s="177"/>
      <c r="B672" s="178"/>
      <c r="C672" s="179"/>
      <c r="D672" s="159"/>
      <c r="E672" s="159"/>
      <c r="F672" s="159"/>
      <c r="G672" s="179"/>
      <c r="H672" s="159"/>
      <c r="I672" s="159"/>
      <c r="J672" s="182"/>
      <c r="K672" s="182"/>
      <c r="L672" s="159"/>
      <c r="M672" s="159"/>
      <c r="N672" s="159"/>
      <c r="O672" s="159"/>
      <c r="P672" s="159"/>
      <c r="Q672" s="179"/>
      <c r="R672" s="159"/>
      <c r="S672" s="159"/>
      <c r="T672" s="159"/>
      <c r="U672" s="159"/>
      <c r="V672" s="159"/>
      <c r="W672" s="159"/>
      <c r="X672" s="159"/>
      <c r="Y672" s="159"/>
      <c r="Z672" s="159"/>
      <c r="AA672" s="159"/>
      <c r="AB672" s="159"/>
      <c r="AC672" s="159"/>
      <c r="AD672" s="159"/>
      <c r="AE672" s="159"/>
      <c r="AF672" s="159"/>
      <c r="AG672" s="159"/>
    </row>
    <row r="673" spans="1:33" ht="13.5">
      <c r="A673" s="177"/>
      <c r="B673" s="178"/>
      <c r="C673" s="179"/>
      <c r="D673" s="159"/>
      <c r="E673" s="159"/>
      <c r="F673" s="159"/>
      <c r="G673" s="179"/>
      <c r="H673" s="159"/>
      <c r="I673" s="159"/>
      <c r="J673" s="182"/>
      <c r="K673" s="182"/>
      <c r="L673" s="159"/>
      <c r="M673" s="159"/>
      <c r="N673" s="159"/>
      <c r="O673" s="159"/>
      <c r="P673" s="159"/>
      <c r="Q673" s="179"/>
      <c r="R673" s="159"/>
      <c r="S673" s="159"/>
      <c r="T673" s="159"/>
      <c r="U673" s="159"/>
      <c r="V673" s="159"/>
      <c r="W673" s="159"/>
      <c r="X673" s="159"/>
      <c r="Y673" s="159"/>
      <c r="Z673" s="159"/>
      <c r="AA673" s="159"/>
      <c r="AB673" s="159"/>
      <c r="AC673" s="159"/>
      <c r="AD673" s="159"/>
      <c r="AE673" s="159"/>
      <c r="AF673" s="159"/>
      <c r="AG673" s="159"/>
    </row>
    <row r="674" spans="1:33" ht="13.5">
      <c r="A674" s="177"/>
      <c r="B674" s="178"/>
      <c r="C674" s="179"/>
      <c r="D674" s="159"/>
      <c r="E674" s="159"/>
      <c r="F674" s="159"/>
      <c r="G674" s="179"/>
      <c r="H674" s="159"/>
      <c r="I674" s="159"/>
      <c r="J674" s="182"/>
      <c r="K674" s="182"/>
      <c r="L674" s="159"/>
      <c r="M674" s="159"/>
      <c r="N674" s="159"/>
      <c r="O674" s="159"/>
      <c r="P674" s="159"/>
      <c r="Q674" s="179"/>
      <c r="R674" s="159"/>
      <c r="S674" s="159"/>
      <c r="T674" s="159"/>
      <c r="U674" s="159"/>
      <c r="V674" s="159"/>
      <c r="W674" s="159"/>
      <c r="X674" s="159"/>
      <c r="Y674" s="159"/>
      <c r="Z674" s="159"/>
      <c r="AA674" s="159"/>
      <c r="AB674" s="159"/>
      <c r="AC674" s="159"/>
      <c r="AD674" s="159"/>
      <c r="AE674" s="159"/>
      <c r="AF674" s="159"/>
      <c r="AG674" s="159"/>
    </row>
    <row r="675" spans="1:33" ht="13.5">
      <c r="A675" s="177"/>
      <c r="B675" s="178"/>
      <c r="C675" s="179"/>
      <c r="D675" s="159"/>
      <c r="E675" s="159"/>
      <c r="F675" s="159"/>
      <c r="G675" s="179"/>
      <c r="H675" s="159"/>
      <c r="I675" s="159"/>
      <c r="J675" s="182"/>
      <c r="K675" s="182"/>
      <c r="L675" s="159"/>
      <c r="M675" s="159"/>
      <c r="N675" s="159"/>
      <c r="O675" s="159"/>
      <c r="P675" s="159"/>
      <c r="Q675" s="179"/>
      <c r="R675" s="159"/>
      <c r="S675" s="159"/>
      <c r="T675" s="159"/>
      <c r="U675" s="159"/>
      <c r="V675" s="159"/>
      <c r="W675" s="159"/>
      <c r="X675" s="159"/>
      <c r="Y675" s="159"/>
      <c r="Z675" s="159"/>
      <c r="AA675" s="159"/>
      <c r="AB675" s="159"/>
      <c r="AC675" s="159"/>
      <c r="AD675" s="159"/>
      <c r="AE675" s="159"/>
      <c r="AF675" s="159"/>
      <c r="AG675" s="159"/>
    </row>
    <row r="676" spans="1:33" ht="13.5">
      <c r="A676" s="177"/>
      <c r="B676" s="178"/>
      <c r="C676" s="179"/>
      <c r="D676" s="159"/>
      <c r="E676" s="159"/>
      <c r="F676" s="159"/>
      <c r="G676" s="179"/>
      <c r="H676" s="159"/>
      <c r="I676" s="159"/>
      <c r="J676" s="182"/>
      <c r="K676" s="182"/>
      <c r="L676" s="159"/>
      <c r="M676" s="159"/>
      <c r="N676" s="159"/>
      <c r="O676" s="159"/>
      <c r="P676" s="159"/>
      <c r="Q676" s="179"/>
      <c r="R676" s="159"/>
      <c r="S676" s="159"/>
      <c r="T676" s="159"/>
      <c r="U676" s="159"/>
      <c r="V676" s="159"/>
      <c r="W676" s="159"/>
      <c r="X676" s="159"/>
      <c r="Y676" s="159"/>
      <c r="Z676" s="159"/>
      <c r="AA676" s="159"/>
      <c r="AB676" s="159"/>
      <c r="AC676" s="159"/>
      <c r="AD676" s="159"/>
      <c r="AE676" s="159"/>
      <c r="AF676" s="159"/>
      <c r="AG676" s="159"/>
    </row>
    <row r="677" spans="1:33" ht="13.5">
      <c r="A677" s="177"/>
      <c r="B677" s="178"/>
      <c r="C677" s="179"/>
      <c r="D677" s="159"/>
      <c r="E677" s="159"/>
      <c r="F677" s="159"/>
      <c r="G677" s="179"/>
      <c r="H677" s="159"/>
      <c r="I677" s="159"/>
      <c r="J677" s="182"/>
      <c r="K677" s="182"/>
      <c r="L677" s="159"/>
      <c r="M677" s="159"/>
      <c r="N677" s="159"/>
      <c r="O677" s="159"/>
      <c r="P677" s="159"/>
      <c r="Q677" s="179"/>
      <c r="R677" s="159"/>
      <c r="S677" s="159"/>
      <c r="T677" s="159"/>
      <c r="U677" s="159"/>
      <c r="V677" s="159"/>
      <c r="W677" s="159"/>
      <c r="X677" s="159"/>
      <c r="Y677" s="159"/>
      <c r="Z677" s="159"/>
      <c r="AA677" s="159"/>
      <c r="AB677" s="159"/>
      <c r="AC677" s="159"/>
      <c r="AD677" s="159"/>
      <c r="AE677" s="159"/>
      <c r="AF677" s="159"/>
      <c r="AG677" s="159"/>
    </row>
    <row r="678" spans="1:33" ht="13.5">
      <c r="A678" s="177"/>
      <c r="B678" s="178"/>
      <c r="C678" s="179"/>
      <c r="D678" s="159"/>
      <c r="E678" s="159"/>
      <c r="F678" s="159"/>
      <c r="G678" s="179"/>
      <c r="H678" s="159"/>
      <c r="I678" s="159"/>
      <c r="J678" s="182"/>
      <c r="K678" s="182"/>
      <c r="L678" s="159"/>
      <c r="M678" s="159"/>
      <c r="N678" s="159"/>
      <c r="O678" s="159"/>
      <c r="P678" s="159"/>
      <c r="Q678" s="179"/>
      <c r="R678" s="159"/>
      <c r="S678" s="159"/>
      <c r="T678" s="159"/>
      <c r="U678" s="159"/>
      <c r="V678" s="159"/>
      <c r="W678" s="159"/>
      <c r="X678" s="159"/>
      <c r="Y678" s="159"/>
      <c r="Z678" s="159"/>
      <c r="AA678" s="159"/>
      <c r="AB678" s="159"/>
      <c r="AC678" s="159"/>
      <c r="AD678" s="159"/>
      <c r="AE678" s="159"/>
      <c r="AF678" s="159"/>
      <c r="AG678" s="159"/>
    </row>
    <row r="679" spans="1:33" ht="13.5">
      <c r="A679" s="177"/>
      <c r="B679" s="178"/>
      <c r="C679" s="179"/>
      <c r="D679" s="159"/>
      <c r="E679" s="159"/>
      <c r="F679" s="159"/>
      <c r="G679" s="179"/>
      <c r="H679" s="159"/>
      <c r="I679" s="159"/>
      <c r="J679" s="182"/>
      <c r="K679" s="182"/>
      <c r="L679" s="159"/>
      <c r="M679" s="159"/>
      <c r="N679" s="159"/>
      <c r="O679" s="159"/>
      <c r="P679" s="159"/>
      <c r="Q679" s="179"/>
      <c r="R679" s="159"/>
      <c r="S679" s="159"/>
      <c r="T679" s="159"/>
      <c r="U679" s="159"/>
      <c r="V679" s="159"/>
      <c r="W679" s="159"/>
      <c r="X679" s="159"/>
      <c r="Y679" s="159"/>
      <c r="Z679" s="159"/>
      <c r="AA679" s="159"/>
      <c r="AB679" s="159"/>
      <c r="AC679" s="159"/>
      <c r="AD679" s="159"/>
      <c r="AE679" s="159"/>
      <c r="AF679" s="159"/>
      <c r="AG679" s="159"/>
    </row>
    <row r="680" spans="1:33" ht="13.5">
      <c r="A680" s="177"/>
      <c r="B680" s="178"/>
      <c r="C680" s="179"/>
      <c r="D680" s="159"/>
      <c r="E680" s="159"/>
      <c r="F680" s="159"/>
      <c r="G680" s="179"/>
      <c r="H680" s="159"/>
      <c r="I680" s="159"/>
      <c r="J680" s="182"/>
      <c r="K680" s="182"/>
      <c r="L680" s="159"/>
      <c r="M680" s="159"/>
      <c r="N680" s="159"/>
      <c r="O680" s="159"/>
      <c r="P680" s="159"/>
      <c r="Q680" s="179"/>
      <c r="R680" s="159"/>
      <c r="S680" s="159"/>
      <c r="T680" s="159"/>
      <c r="U680" s="159"/>
      <c r="V680" s="159"/>
      <c r="W680" s="159"/>
      <c r="X680" s="159"/>
      <c r="Y680" s="159"/>
      <c r="Z680" s="159"/>
      <c r="AA680" s="159"/>
      <c r="AB680" s="159"/>
      <c r="AC680" s="159"/>
      <c r="AD680" s="159"/>
      <c r="AE680" s="159"/>
      <c r="AF680" s="159"/>
      <c r="AG680" s="159"/>
    </row>
    <row r="681" spans="1:33" ht="13.5">
      <c r="A681" s="177"/>
      <c r="B681" s="178"/>
      <c r="C681" s="179"/>
      <c r="D681" s="159"/>
      <c r="E681" s="159"/>
      <c r="F681" s="159"/>
      <c r="G681" s="179"/>
      <c r="H681" s="159"/>
      <c r="I681" s="159"/>
      <c r="J681" s="182"/>
      <c r="K681" s="182"/>
      <c r="L681" s="159"/>
      <c r="M681" s="159"/>
      <c r="N681" s="159"/>
      <c r="O681" s="159"/>
      <c r="P681" s="159"/>
      <c r="Q681" s="179"/>
      <c r="R681" s="159"/>
      <c r="S681" s="159"/>
      <c r="T681" s="159"/>
      <c r="U681" s="159"/>
      <c r="V681" s="159"/>
      <c r="W681" s="159"/>
      <c r="X681" s="159"/>
      <c r="Y681" s="159"/>
      <c r="Z681" s="159"/>
      <c r="AA681" s="159"/>
      <c r="AB681" s="159"/>
      <c r="AC681" s="159"/>
      <c r="AD681" s="159"/>
      <c r="AE681" s="159"/>
      <c r="AF681" s="159"/>
      <c r="AG681" s="159"/>
    </row>
    <row r="682" spans="1:33" ht="13.5">
      <c r="A682" s="177"/>
      <c r="B682" s="178"/>
      <c r="C682" s="179"/>
      <c r="D682" s="159"/>
      <c r="E682" s="159"/>
      <c r="F682" s="159"/>
      <c r="G682" s="179"/>
      <c r="H682" s="159"/>
      <c r="I682" s="159"/>
      <c r="J682" s="182"/>
      <c r="K682" s="182"/>
      <c r="L682" s="159"/>
      <c r="M682" s="159"/>
      <c r="N682" s="159"/>
      <c r="O682" s="159"/>
      <c r="P682" s="159"/>
      <c r="Q682" s="179"/>
      <c r="R682" s="159"/>
      <c r="S682" s="159"/>
      <c r="T682" s="159"/>
      <c r="U682" s="159"/>
      <c r="V682" s="159"/>
      <c r="W682" s="159"/>
      <c r="X682" s="159"/>
      <c r="Y682" s="159"/>
      <c r="Z682" s="159"/>
      <c r="AA682" s="159"/>
      <c r="AB682" s="159"/>
      <c r="AC682" s="159"/>
      <c r="AD682" s="159"/>
      <c r="AE682" s="159"/>
      <c r="AF682" s="159"/>
      <c r="AG682" s="159"/>
    </row>
    <row r="683" spans="1:33" ht="13.5">
      <c r="A683" s="177"/>
      <c r="B683" s="178"/>
      <c r="C683" s="179"/>
      <c r="D683" s="159"/>
      <c r="E683" s="159"/>
      <c r="F683" s="159"/>
      <c r="G683" s="179"/>
      <c r="H683" s="159"/>
      <c r="I683" s="159"/>
      <c r="J683" s="182"/>
      <c r="K683" s="182"/>
      <c r="L683" s="159"/>
      <c r="M683" s="159"/>
      <c r="N683" s="159"/>
      <c r="O683" s="159"/>
      <c r="P683" s="159"/>
      <c r="Q683" s="179"/>
      <c r="R683" s="159"/>
      <c r="S683" s="159"/>
      <c r="T683" s="159"/>
      <c r="U683" s="159"/>
      <c r="V683" s="159"/>
      <c r="W683" s="159"/>
      <c r="X683" s="159"/>
      <c r="Y683" s="159"/>
      <c r="Z683" s="159"/>
      <c r="AA683" s="159"/>
      <c r="AB683" s="159"/>
      <c r="AC683" s="159"/>
      <c r="AD683" s="159"/>
      <c r="AE683" s="159"/>
      <c r="AF683" s="159"/>
      <c r="AG683" s="159"/>
    </row>
    <row r="684" spans="1:33" ht="13.5">
      <c r="A684" s="177"/>
      <c r="B684" s="178"/>
      <c r="C684" s="179"/>
      <c r="D684" s="159"/>
      <c r="E684" s="159"/>
      <c r="F684" s="159"/>
      <c r="G684" s="179"/>
      <c r="H684" s="159"/>
      <c r="I684" s="159"/>
      <c r="J684" s="182"/>
      <c r="K684" s="182"/>
      <c r="L684" s="159"/>
      <c r="M684" s="159"/>
      <c r="N684" s="159"/>
      <c r="O684" s="159"/>
      <c r="P684" s="159"/>
      <c r="Q684" s="179"/>
      <c r="R684" s="159"/>
      <c r="S684" s="159"/>
      <c r="T684" s="159"/>
      <c r="U684" s="159"/>
      <c r="V684" s="159"/>
      <c r="W684" s="159"/>
      <c r="X684" s="159"/>
      <c r="Y684" s="159"/>
      <c r="Z684" s="159"/>
      <c r="AA684" s="159"/>
      <c r="AB684" s="159"/>
      <c r="AC684" s="159"/>
      <c r="AD684" s="159"/>
      <c r="AE684" s="159"/>
      <c r="AF684" s="159"/>
      <c r="AG684" s="159"/>
    </row>
    <row r="685" spans="1:33" ht="13.5">
      <c r="A685" s="177"/>
      <c r="B685" s="178"/>
      <c r="C685" s="179"/>
      <c r="D685" s="159"/>
      <c r="E685" s="159"/>
      <c r="F685" s="159"/>
      <c r="G685" s="179"/>
      <c r="H685" s="159"/>
      <c r="I685" s="159"/>
      <c r="J685" s="182"/>
      <c r="K685" s="182"/>
      <c r="L685" s="159"/>
      <c r="M685" s="159"/>
      <c r="N685" s="159"/>
      <c r="O685" s="159"/>
      <c r="P685" s="159"/>
      <c r="Q685" s="179"/>
      <c r="R685" s="159"/>
      <c r="S685" s="159"/>
      <c r="T685" s="159"/>
      <c r="U685" s="159"/>
      <c r="V685" s="159"/>
      <c r="W685" s="159"/>
      <c r="X685" s="159"/>
      <c r="Y685" s="159"/>
      <c r="Z685" s="159"/>
      <c r="AA685" s="159"/>
      <c r="AB685" s="159"/>
      <c r="AC685" s="159"/>
      <c r="AD685" s="159"/>
      <c r="AE685" s="159"/>
      <c r="AF685" s="159"/>
      <c r="AG685" s="159"/>
    </row>
    <row r="686" spans="1:33" ht="13.5">
      <c r="A686" s="177"/>
      <c r="B686" s="178"/>
      <c r="C686" s="179"/>
      <c r="D686" s="159"/>
      <c r="E686" s="159"/>
      <c r="F686" s="159"/>
      <c r="G686" s="179"/>
      <c r="H686" s="159"/>
      <c r="I686" s="159"/>
      <c r="J686" s="182"/>
      <c r="K686" s="182"/>
      <c r="L686" s="159"/>
      <c r="M686" s="159"/>
      <c r="N686" s="159"/>
      <c r="O686" s="159"/>
      <c r="P686" s="159"/>
      <c r="Q686" s="179"/>
      <c r="R686" s="159"/>
      <c r="S686" s="159"/>
      <c r="T686" s="159"/>
      <c r="U686" s="159"/>
      <c r="V686" s="159"/>
      <c r="W686" s="159"/>
      <c r="X686" s="159"/>
      <c r="Y686" s="159"/>
      <c r="Z686" s="159"/>
      <c r="AA686" s="159"/>
      <c r="AB686" s="159"/>
      <c r="AC686" s="159"/>
      <c r="AD686" s="159"/>
      <c r="AE686" s="159"/>
      <c r="AF686" s="159"/>
      <c r="AG686" s="159"/>
    </row>
    <row r="687" spans="1:33" ht="13.5">
      <c r="A687" s="177"/>
      <c r="B687" s="178"/>
      <c r="C687" s="179"/>
      <c r="D687" s="159"/>
      <c r="E687" s="159"/>
      <c r="F687" s="159"/>
      <c r="G687" s="179"/>
      <c r="H687" s="159"/>
      <c r="I687" s="159"/>
      <c r="J687" s="182"/>
      <c r="K687" s="182"/>
      <c r="L687" s="159"/>
      <c r="M687" s="159"/>
      <c r="N687" s="159"/>
      <c r="O687" s="159"/>
      <c r="P687" s="159"/>
      <c r="Q687" s="179"/>
      <c r="R687" s="159"/>
      <c r="S687" s="159"/>
      <c r="T687" s="159"/>
      <c r="U687" s="159"/>
      <c r="V687" s="159"/>
      <c r="W687" s="159"/>
      <c r="X687" s="159"/>
      <c r="Y687" s="159"/>
      <c r="Z687" s="159"/>
      <c r="AA687" s="159"/>
      <c r="AB687" s="159"/>
      <c r="AC687" s="159"/>
      <c r="AD687" s="159"/>
      <c r="AE687" s="159"/>
      <c r="AF687" s="159"/>
      <c r="AG687" s="159"/>
    </row>
    <row r="688" spans="1:33" ht="13.5">
      <c r="A688" s="177"/>
      <c r="B688" s="178"/>
      <c r="C688" s="179"/>
      <c r="D688" s="159"/>
      <c r="E688" s="159"/>
      <c r="F688" s="159"/>
      <c r="G688" s="179"/>
      <c r="H688" s="159"/>
      <c r="I688" s="159"/>
      <c r="J688" s="182"/>
      <c r="K688" s="182"/>
      <c r="L688" s="159"/>
      <c r="M688" s="159"/>
      <c r="N688" s="159"/>
      <c r="O688" s="159"/>
      <c r="P688" s="159"/>
      <c r="Q688" s="179"/>
      <c r="R688" s="159"/>
      <c r="S688" s="159"/>
      <c r="T688" s="159"/>
      <c r="U688" s="159"/>
      <c r="V688" s="159"/>
      <c r="W688" s="159"/>
      <c r="X688" s="159"/>
      <c r="Y688" s="159"/>
      <c r="Z688" s="159"/>
      <c r="AA688" s="159"/>
      <c r="AB688" s="159"/>
      <c r="AC688" s="159"/>
      <c r="AD688" s="159"/>
      <c r="AE688" s="159"/>
      <c r="AF688" s="159"/>
      <c r="AG688" s="159"/>
    </row>
    <row r="689" spans="1:33" ht="13.5">
      <c r="A689" s="177"/>
      <c r="B689" s="178"/>
      <c r="C689" s="179"/>
      <c r="D689" s="159"/>
      <c r="E689" s="159"/>
      <c r="F689" s="159"/>
      <c r="G689" s="179"/>
      <c r="H689" s="159"/>
      <c r="I689" s="159"/>
      <c r="J689" s="182"/>
      <c r="K689" s="182"/>
      <c r="L689" s="159"/>
      <c r="M689" s="159"/>
      <c r="N689" s="159"/>
      <c r="O689" s="159"/>
      <c r="P689" s="159"/>
      <c r="Q689" s="179"/>
      <c r="R689" s="159"/>
      <c r="S689" s="159"/>
      <c r="T689" s="159"/>
      <c r="U689" s="159"/>
      <c r="V689" s="159"/>
      <c r="W689" s="159"/>
      <c r="X689" s="159"/>
      <c r="Y689" s="159"/>
      <c r="Z689" s="159"/>
      <c r="AA689" s="159"/>
      <c r="AB689" s="159"/>
      <c r="AC689" s="159"/>
      <c r="AD689" s="159"/>
      <c r="AE689" s="159"/>
      <c r="AF689" s="159"/>
      <c r="AG689" s="159"/>
    </row>
    <row r="690" spans="1:33" ht="13.5">
      <c r="A690" s="177"/>
      <c r="B690" s="178"/>
      <c r="C690" s="179"/>
      <c r="D690" s="159"/>
      <c r="E690" s="159"/>
      <c r="F690" s="159"/>
      <c r="G690" s="179"/>
      <c r="H690" s="159"/>
      <c r="I690" s="159"/>
      <c r="J690" s="182"/>
      <c r="K690" s="182"/>
      <c r="L690" s="159"/>
      <c r="M690" s="159"/>
      <c r="N690" s="159"/>
      <c r="O690" s="159"/>
      <c r="P690" s="159"/>
      <c r="Q690" s="179"/>
      <c r="R690" s="159"/>
      <c r="S690" s="159"/>
      <c r="T690" s="159"/>
      <c r="U690" s="159"/>
      <c r="V690" s="159"/>
      <c r="W690" s="159"/>
      <c r="X690" s="159"/>
      <c r="Y690" s="159"/>
      <c r="Z690" s="159"/>
      <c r="AA690" s="159"/>
      <c r="AB690" s="159"/>
      <c r="AC690" s="159"/>
      <c r="AD690" s="159"/>
      <c r="AE690" s="159"/>
      <c r="AF690" s="159"/>
      <c r="AG690" s="159"/>
    </row>
    <row r="691" spans="1:33" ht="13.5">
      <c r="A691" s="177"/>
      <c r="B691" s="178"/>
      <c r="C691" s="179"/>
      <c r="D691" s="159"/>
      <c r="E691" s="159"/>
      <c r="F691" s="159"/>
      <c r="G691" s="179"/>
      <c r="H691" s="159"/>
      <c r="I691" s="159"/>
      <c r="J691" s="182"/>
      <c r="K691" s="182"/>
      <c r="L691" s="159"/>
      <c r="M691" s="159"/>
      <c r="N691" s="159"/>
      <c r="O691" s="159"/>
      <c r="P691" s="159"/>
      <c r="Q691" s="179"/>
      <c r="R691" s="159"/>
      <c r="S691" s="159"/>
      <c r="T691" s="159"/>
      <c r="U691" s="159"/>
      <c r="V691" s="159"/>
      <c r="W691" s="159"/>
      <c r="X691" s="159"/>
      <c r="Y691" s="159"/>
      <c r="Z691" s="159"/>
      <c r="AA691" s="159"/>
      <c r="AB691" s="159"/>
      <c r="AC691" s="159"/>
      <c r="AD691" s="159"/>
      <c r="AE691" s="159"/>
      <c r="AF691" s="159"/>
      <c r="AG691" s="159"/>
    </row>
    <row r="692" spans="1:33" ht="13.5">
      <c r="A692" s="177"/>
      <c r="B692" s="178"/>
      <c r="C692" s="179"/>
      <c r="D692" s="159"/>
      <c r="E692" s="159"/>
      <c r="F692" s="159"/>
      <c r="G692" s="179"/>
      <c r="H692" s="159"/>
      <c r="I692" s="159"/>
      <c r="J692" s="182"/>
      <c r="K692" s="182"/>
      <c r="L692" s="159"/>
      <c r="M692" s="159"/>
      <c r="N692" s="159"/>
      <c r="O692" s="159"/>
      <c r="P692" s="159"/>
      <c r="Q692" s="179"/>
      <c r="R692" s="159"/>
      <c r="S692" s="159"/>
      <c r="T692" s="159"/>
      <c r="U692" s="159"/>
      <c r="V692" s="159"/>
      <c r="W692" s="159"/>
      <c r="X692" s="159"/>
      <c r="Y692" s="159"/>
      <c r="Z692" s="159"/>
      <c r="AA692" s="159"/>
      <c r="AB692" s="159"/>
      <c r="AC692" s="159"/>
      <c r="AD692" s="159"/>
      <c r="AE692" s="159"/>
      <c r="AF692" s="159"/>
      <c r="AG692" s="159"/>
    </row>
    <row r="693" spans="1:33" ht="13.5">
      <c r="A693" s="177"/>
      <c r="B693" s="178"/>
      <c r="C693" s="179"/>
      <c r="D693" s="159"/>
      <c r="E693" s="159"/>
      <c r="F693" s="159"/>
      <c r="G693" s="179"/>
      <c r="H693" s="159"/>
      <c r="I693" s="159"/>
      <c r="J693" s="182"/>
      <c r="K693" s="182"/>
      <c r="L693" s="159"/>
      <c r="M693" s="159"/>
      <c r="N693" s="159"/>
      <c r="O693" s="159"/>
      <c r="P693" s="159"/>
      <c r="Q693" s="179"/>
      <c r="R693" s="159"/>
      <c r="S693" s="159"/>
      <c r="T693" s="159"/>
      <c r="U693" s="159"/>
      <c r="V693" s="159"/>
      <c r="W693" s="159"/>
      <c r="X693" s="159"/>
      <c r="Y693" s="159"/>
      <c r="Z693" s="159"/>
      <c r="AA693" s="159"/>
      <c r="AB693" s="159"/>
      <c r="AC693" s="159"/>
      <c r="AD693" s="159"/>
      <c r="AE693" s="159"/>
      <c r="AF693" s="159"/>
      <c r="AG693" s="159"/>
    </row>
    <row r="694" spans="1:33" ht="13.5">
      <c r="A694" s="177"/>
      <c r="B694" s="178"/>
      <c r="C694" s="179"/>
      <c r="D694" s="159"/>
      <c r="E694" s="159"/>
      <c r="F694" s="159"/>
      <c r="G694" s="179"/>
      <c r="H694" s="159"/>
      <c r="I694" s="159"/>
      <c r="J694" s="182"/>
      <c r="K694" s="182"/>
      <c r="L694" s="159"/>
      <c r="M694" s="159"/>
      <c r="N694" s="159"/>
      <c r="O694" s="159"/>
      <c r="P694" s="159"/>
      <c r="Q694" s="179"/>
      <c r="R694" s="159"/>
      <c r="S694" s="159"/>
      <c r="T694" s="159"/>
      <c r="U694" s="159"/>
      <c r="V694" s="159"/>
      <c r="W694" s="159"/>
      <c r="X694" s="159"/>
      <c r="Y694" s="159"/>
      <c r="Z694" s="159"/>
      <c r="AA694" s="159"/>
      <c r="AB694" s="159"/>
      <c r="AC694" s="159"/>
      <c r="AD694" s="159"/>
      <c r="AE694" s="159"/>
      <c r="AF694" s="159"/>
      <c r="AG694" s="159"/>
    </row>
    <row r="695" spans="1:33" ht="13.5">
      <c r="A695" s="177"/>
      <c r="B695" s="178"/>
      <c r="C695" s="179"/>
      <c r="D695" s="159"/>
      <c r="E695" s="159"/>
      <c r="F695" s="159"/>
      <c r="G695" s="179"/>
      <c r="H695" s="159"/>
      <c r="I695" s="159"/>
      <c r="J695" s="182"/>
      <c r="K695" s="182"/>
      <c r="L695" s="159"/>
      <c r="M695" s="159"/>
      <c r="N695" s="159"/>
      <c r="O695" s="159"/>
      <c r="P695" s="159"/>
      <c r="Q695" s="179"/>
      <c r="R695" s="159"/>
      <c r="S695" s="159"/>
      <c r="T695" s="159"/>
      <c r="U695" s="159"/>
      <c r="V695" s="159"/>
      <c r="W695" s="159"/>
      <c r="X695" s="159"/>
      <c r="Y695" s="159"/>
      <c r="Z695" s="159"/>
      <c r="AA695" s="159"/>
      <c r="AB695" s="159"/>
      <c r="AC695" s="159"/>
      <c r="AD695" s="159"/>
      <c r="AE695" s="159"/>
      <c r="AF695" s="159"/>
      <c r="AG695" s="159"/>
    </row>
    <row r="696" spans="1:33" ht="13.5">
      <c r="A696" s="177"/>
      <c r="B696" s="178"/>
      <c r="C696" s="179"/>
      <c r="D696" s="159"/>
      <c r="E696" s="159"/>
      <c r="F696" s="159"/>
      <c r="G696" s="179"/>
      <c r="H696" s="159"/>
      <c r="I696" s="159"/>
      <c r="J696" s="182"/>
      <c r="K696" s="182"/>
      <c r="L696" s="159"/>
      <c r="M696" s="159"/>
      <c r="N696" s="159"/>
      <c r="O696" s="159"/>
      <c r="P696" s="159"/>
      <c r="Q696" s="179"/>
      <c r="R696" s="159"/>
      <c r="S696" s="159"/>
      <c r="T696" s="159"/>
      <c r="U696" s="159"/>
      <c r="V696" s="159"/>
      <c r="W696" s="159"/>
      <c r="X696" s="159"/>
      <c r="Y696" s="159"/>
      <c r="Z696" s="159"/>
      <c r="AA696" s="159"/>
      <c r="AB696" s="159"/>
      <c r="AC696" s="159"/>
      <c r="AD696" s="159"/>
      <c r="AE696" s="159"/>
      <c r="AF696" s="159"/>
      <c r="AG696" s="159"/>
    </row>
    <row r="697" spans="1:33" ht="13.5">
      <c r="A697" s="177"/>
      <c r="B697" s="178"/>
      <c r="C697" s="179"/>
      <c r="D697" s="159"/>
      <c r="E697" s="159"/>
      <c r="F697" s="159"/>
      <c r="G697" s="179"/>
      <c r="H697" s="159"/>
      <c r="I697" s="159"/>
      <c r="J697" s="182"/>
      <c r="K697" s="182"/>
      <c r="L697" s="159"/>
      <c r="M697" s="159"/>
      <c r="N697" s="159"/>
      <c r="O697" s="159"/>
      <c r="P697" s="159"/>
      <c r="Q697" s="179"/>
      <c r="R697" s="159"/>
      <c r="S697" s="159"/>
      <c r="T697" s="159"/>
      <c r="U697" s="159"/>
      <c r="V697" s="159"/>
      <c r="W697" s="159"/>
      <c r="X697" s="159"/>
      <c r="Y697" s="159"/>
      <c r="Z697" s="159"/>
      <c r="AA697" s="159"/>
      <c r="AB697" s="159"/>
      <c r="AC697" s="159"/>
      <c r="AD697" s="159"/>
      <c r="AE697" s="159"/>
      <c r="AF697" s="159"/>
      <c r="AG697" s="159"/>
    </row>
    <row r="698" spans="1:33" ht="13.5">
      <c r="A698" s="177"/>
      <c r="B698" s="178"/>
      <c r="C698" s="179"/>
      <c r="D698" s="159"/>
      <c r="E698" s="159"/>
      <c r="F698" s="159"/>
      <c r="G698" s="179"/>
      <c r="H698" s="159"/>
      <c r="I698" s="159"/>
      <c r="J698" s="182"/>
      <c r="K698" s="182"/>
      <c r="L698" s="159"/>
      <c r="M698" s="159"/>
      <c r="N698" s="159"/>
      <c r="O698" s="159"/>
      <c r="P698" s="159"/>
      <c r="Q698" s="179"/>
      <c r="R698" s="159"/>
      <c r="S698" s="159"/>
      <c r="T698" s="159"/>
      <c r="U698" s="159"/>
      <c r="V698" s="159"/>
      <c r="W698" s="159"/>
      <c r="X698" s="159"/>
      <c r="Y698" s="159"/>
      <c r="Z698" s="159"/>
      <c r="AA698" s="159"/>
      <c r="AB698" s="159"/>
      <c r="AC698" s="159"/>
      <c r="AD698" s="159"/>
      <c r="AE698" s="159"/>
      <c r="AF698" s="159"/>
      <c r="AG698" s="159"/>
    </row>
    <row r="699" spans="1:33" ht="13.5">
      <c r="A699" s="177"/>
      <c r="B699" s="178"/>
      <c r="C699" s="179"/>
      <c r="D699" s="159"/>
      <c r="E699" s="159"/>
      <c r="F699" s="159"/>
      <c r="G699" s="179"/>
      <c r="H699" s="159"/>
      <c r="I699" s="159"/>
      <c r="J699" s="182"/>
      <c r="K699" s="182"/>
      <c r="L699" s="159"/>
      <c r="M699" s="159"/>
      <c r="N699" s="159"/>
      <c r="O699" s="159"/>
      <c r="P699" s="159"/>
      <c r="Q699" s="179"/>
      <c r="R699" s="159"/>
      <c r="S699" s="159"/>
      <c r="T699" s="159"/>
      <c r="U699" s="159"/>
      <c r="V699" s="159"/>
      <c r="W699" s="159"/>
      <c r="X699" s="159"/>
      <c r="Y699" s="159"/>
      <c r="Z699" s="159"/>
      <c r="AA699" s="159"/>
      <c r="AB699" s="159"/>
      <c r="AC699" s="159"/>
      <c r="AD699" s="159"/>
      <c r="AE699" s="159"/>
      <c r="AF699" s="159"/>
      <c r="AG699" s="159"/>
    </row>
    <row r="700" spans="1:33" ht="13.5">
      <c r="A700" s="177"/>
      <c r="B700" s="178"/>
      <c r="C700" s="179"/>
      <c r="D700" s="159"/>
      <c r="E700" s="159"/>
      <c r="F700" s="159"/>
      <c r="G700" s="179"/>
      <c r="H700" s="159"/>
      <c r="I700" s="159"/>
      <c r="J700" s="182"/>
      <c r="K700" s="182"/>
      <c r="L700" s="159"/>
      <c r="M700" s="159"/>
      <c r="N700" s="159"/>
      <c r="O700" s="159"/>
      <c r="P700" s="159"/>
      <c r="Q700" s="179"/>
      <c r="R700" s="159"/>
      <c r="S700" s="159"/>
      <c r="T700" s="159"/>
      <c r="U700" s="159"/>
      <c r="V700" s="159"/>
      <c r="W700" s="159"/>
      <c r="X700" s="159"/>
      <c r="Y700" s="159"/>
      <c r="Z700" s="159"/>
      <c r="AA700" s="159"/>
      <c r="AB700" s="159"/>
      <c r="AC700" s="159"/>
      <c r="AD700" s="159"/>
      <c r="AE700" s="159"/>
      <c r="AF700" s="159"/>
      <c r="AG700" s="159"/>
    </row>
    <row r="701" spans="1:33" ht="13.5">
      <c r="A701" s="177"/>
      <c r="B701" s="178"/>
      <c r="C701" s="179"/>
      <c r="D701" s="159"/>
      <c r="E701" s="159"/>
      <c r="F701" s="159"/>
      <c r="G701" s="179"/>
      <c r="H701" s="159"/>
      <c r="I701" s="159"/>
      <c r="J701" s="182"/>
      <c r="K701" s="182"/>
      <c r="L701" s="159"/>
      <c r="M701" s="159"/>
      <c r="N701" s="159"/>
      <c r="O701" s="159"/>
      <c r="P701" s="159"/>
      <c r="Q701" s="179"/>
      <c r="R701" s="159"/>
      <c r="S701" s="159"/>
      <c r="T701" s="159"/>
      <c r="U701" s="159"/>
      <c r="V701" s="159"/>
      <c r="W701" s="159"/>
      <c r="X701" s="159"/>
      <c r="Y701" s="159"/>
      <c r="Z701" s="159"/>
      <c r="AA701" s="159"/>
      <c r="AB701" s="159"/>
      <c r="AC701" s="159"/>
      <c r="AD701" s="159"/>
      <c r="AE701" s="159"/>
      <c r="AF701" s="159"/>
      <c r="AG701" s="159"/>
    </row>
    <row r="702" spans="1:33" ht="13.5">
      <c r="A702" s="177"/>
      <c r="B702" s="178"/>
      <c r="C702" s="179"/>
      <c r="D702" s="159"/>
      <c r="E702" s="159"/>
      <c r="F702" s="159"/>
      <c r="G702" s="179"/>
      <c r="H702" s="159"/>
      <c r="I702" s="159"/>
      <c r="J702" s="182"/>
      <c r="K702" s="182"/>
      <c r="L702" s="159"/>
      <c r="M702" s="159"/>
      <c r="N702" s="159"/>
      <c r="O702" s="159"/>
      <c r="P702" s="159"/>
      <c r="Q702" s="179"/>
      <c r="R702" s="159"/>
      <c r="S702" s="159"/>
      <c r="T702" s="159"/>
      <c r="U702" s="159"/>
      <c r="V702" s="159"/>
      <c r="W702" s="159"/>
      <c r="X702" s="159"/>
      <c r="Y702" s="159"/>
      <c r="Z702" s="159"/>
      <c r="AA702" s="159"/>
      <c r="AB702" s="159"/>
      <c r="AC702" s="159"/>
      <c r="AD702" s="159"/>
      <c r="AE702" s="159"/>
      <c r="AF702" s="159"/>
      <c r="AG702" s="159"/>
    </row>
    <row r="703" spans="1:33" ht="13.5">
      <c r="A703" s="177"/>
      <c r="B703" s="178"/>
      <c r="C703" s="179"/>
      <c r="D703" s="159"/>
      <c r="E703" s="159"/>
      <c r="F703" s="159"/>
      <c r="G703" s="179"/>
      <c r="H703" s="159"/>
      <c r="I703" s="159"/>
      <c r="J703" s="182"/>
      <c r="K703" s="182"/>
      <c r="L703" s="159"/>
      <c r="M703" s="159"/>
      <c r="N703" s="159"/>
      <c r="O703" s="159"/>
      <c r="P703" s="159"/>
      <c r="Q703" s="179"/>
      <c r="R703" s="159"/>
      <c r="S703" s="159"/>
      <c r="T703" s="159"/>
      <c r="U703" s="159"/>
      <c r="V703" s="159"/>
      <c r="W703" s="159"/>
      <c r="X703" s="159"/>
      <c r="Y703" s="159"/>
      <c r="Z703" s="159"/>
      <c r="AA703" s="159"/>
      <c r="AB703" s="159"/>
      <c r="AC703" s="159"/>
      <c r="AD703" s="159"/>
      <c r="AE703" s="159"/>
      <c r="AF703" s="159"/>
      <c r="AG703" s="159"/>
    </row>
    <row r="704" spans="1:33" ht="13.5">
      <c r="A704" s="177"/>
      <c r="B704" s="178"/>
      <c r="C704" s="179"/>
      <c r="D704" s="159"/>
      <c r="E704" s="159"/>
      <c r="F704" s="159"/>
      <c r="G704" s="179"/>
      <c r="H704" s="159"/>
      <c r="I704" s="159"/>
      <c r="J704" s="182"/>
      <c r="K704" s="182"/>
      <c r="L704" s="159"/>
      <c r="M704" s="159"/>
      <c r="N704" s="159"/>
      <c r="O704" s="159"/>
      <c r="P704" s="159"/>
      <c r="Q704" s="179"/>
      <c r="R704" s="159"/>
      <c r="S704" s="159"/>
      <c r="T704" s="159"/>
      <c r="U704" s="159"/>
      <c r="V704" s="159"/>
      <c r="W704" s="159"/>
      <c r="X704" s="159"/>
      <c r="Y704" s="159"/>
      <c r="Z704" s="159"/>
      <c r="AA704" s="159"/>
      <c r="AB704" s="159"/>
      <c r="AC704" s="159"/>
      <c r="AD704" s="159"/>
      <c r="AE704" s="159"/>
      <c r="AF704" s="159"/>
      <c r="AG704" s="159"/>
    </row>
    <row r="705" spans="1:33" ht="13.5">
      <c r="A705" s="177"/>
      <c r="B705" s="178"/>
      <c r="C705" s="179"/>
      <c r="D705" s="159"/>
      <c r="E705" s="159"/>
      <c r="F705" s="159"/>
      <c r="G705" s="179"/>
      <c r="H705" s="159"/>
      <c r="I705" s="159"/>
      <c r="J705" s="182"/>
      <c r="K705" s="182"/>
      <c r="L705" s="159"/>
      <c r="M705" s="159"/>
      <c r="N705" s="159"/>
      <c r="O705" s="159"/>
      <c r="P705" s="159"/>
      <c r="Q705" s="179"/>
      <c r="R705" s="159"/>
      <c r="S705" s="159"/>
      <c r="T705" s="159"/>
      <c r="U705" s="159"/>
      <c r="V705" s="159"/>
      <c r="W705" s="159"/>
      <c r="X705" s="159"/>
      <c r="Y705" s="159"/>
      <c r="Z705" s="159"/>
      <c r="AA705" s="159"/>
      <c r="AB705" s="159"/>
      <c r="AC705" s="159"/>
      <c r="AD705" s="159"/>
      <c r="AE705" s="159"/>
      <c r="AF705" s="159"/>
      <c r="AG705" s="159"/>
    </row>
    <row r="706" spans="1:33" ht="13.5">
      <c r="A706" s="177"/>
      <c r="B706" s="178"/>
      <c r="C706" s="179"/>
      <c r="D706" s="159"/>
      <c r="E706" s="159"/>
      <c r="F706" s="159"/>
      <c r="G706" s="179"/>
      <c r="H706" s="159"/>
      <c r="I706" s="159"/>
      <c r="J706" s="182"/>
      <c r="K706" s="182"/>
      <c r="L706" s="159"/>
      <c r="M706" s="159"/>
      <c r="N706" s="159"/>
      <c r="O706" s="159"/>
      <c r="P706" s="159"/>
      <c r="Q706" s="179"/>
      <c r="R706" s="159"/>
      <c r="S706" s="159"/>
      <c r="T706" s="159"/>
      <c r="U706" s="159"/>
      <c r="V706" s="159"/>
      <c r="W706" s="159"/>
      <c r="X706" s="159"/>
      <c r="Y706" s="159"/>
      <c r="Z706" s="159"/>
      <c r="AA706" s="159"/>
      <c r="AB706" s="159"/>
      <c r="AC706" s="159"/>
      <c r="AD706" s="159"/>
      <c r="AE706" s="159"/>
      <c r="AF706" s="159"/>
      <c r="AG706" s="159"/>
    </row>
    <row r="707" spans="1:33" ht="13.5">
      <c r="A707" s="177"/>
      <c r="B707" s="178"/>
      <c r="C707" s="179"/>
      <c r="D707" s="159"/>
      <c r="E707" s="159"/>
      <c r="F707" s="159"/>
      <c r="G707" s="179"/>
      <c r="H707" s="159"/>
      <c r="I707" s="159"/>
      <c r="J707" s="182"/>
      <c r="K707" s="182"/>
      <c r="L707" s="159"/>
      <c r="M707" s="159"/>
      <c r="N707" s="159"/>
      <c r="O707" s="159"/>
      <c r="P707" s="159"/>
      <c r="Q707" s="179"/>
      <c r="R707" s="159"/>
      <c r="S707" s="159"/>
      <c r="T707" s="159"/>
      <c r="U707" s="159"/>
      <c r="V707" s="159"/>
      <c r="W707" s="159"/>
      <c r="X707" s="159"/>
      <c r="Y707" s="159"/>
      <c r="Z707" s="159"/>
      <c r="AA707" s="159"/>
      <c r="AB707" s="159"/>
      <c r="AC707" s="159"/>
      <c r="AD707" s="159"/>
      <c r="AE707" s="159"/>
      <c r="AF707" s="159"/>
      <c r="AG707" s="159"/>
    </row>
    <row r="708" spans="1:33" ht="13.5">
      <c r="A708" s="177"/>
      <c r="B708" s="178"/>
      <c r="C708" s="179"/>
      <c r="D708" s="159"/>
      <c r="E708" s="159"/>
      <c r="F708" s="159"/>
      <c r="G708" s="179"/>
      <c r="H708" s="159"/>
      <c r="I708" s="159"/>
      <c r="J708" s="182"/>
      <c r="K708" s="182"/>
      <c r="L708" s="159"/>
      <c r="M708" s="159"/>
      <c r="N708" s="159"/>
      <c r="O708" s="159"/>
      <c r="P708" s="159"/>
      <c r="Q708" s="179"/>
      <c r="R708" s="159"/>
      <c r="S708" s="159"/>
      <c r="T708" s="159"/>
      <c r="U708" s="159"/>
      <c r="V708" s="159"/>
      <c r="W708" s="159"/>
      <c r="X708" s="159"/>
      <c r="Y708" s="159"/>
      <c r="Z708" s="159"/>
      <c r="AA708" s="159"/>
      <c r="AB708" s="159"/>
      <c r="AC708" s="159"/>
      <c r="AD708" s="159"/>
      <c r="AE708" s="159"/>
      <c r="AF708" s="159"/>
      <c r="AG708" s="159"/>
    </row>
    <row r="709" spans="1:33" ht="13.5">
      <c r="A709" s="177"/>
      <c r="B709" s="178"/>
      <c r="C709" s="179"/>
      <c r="D709" s="159"/>
      <c r="E709" s="159"/>
      <c r="F709" s="159"/>
      <c r="G709" s="179"/>
      <c r="H709" s="159"/>
      <c r="I709" s="159"/>
      <c r="J709" s="182"/>
      <c r="K709" s="182"/>
      <c r="L709" s="159"/>
      <c r="M709" s="159"/>
      <c r="N709" s="159"/>
      <c r="O709" s="159"/>
      <c r="P709" s="159"/>
      <c r="Q709" s="179"/>
      <c r="R709" s="159"/>
      <c r="S709" s="159"/>
      <c r="T709" s="159"/>
      <c r="U709" s="159"/>
      <c r="V709" s="159"/>
      <c r="W709" s="159"/>
      <c r="X709" s="159"/>
      <c r="Y709" s="159"/>
      <c r="Z709" s="159"/>
      <c r="AA709" s="159"/>
      <c r="AB709" s="159"/>
      <c r="AC709" s="159"/>
      <c r="AD709" s="159"/>
      <c r="AE709" s="159"/>
      <c r="AF709" s="159"/>
      <c r="AG709" s="159"/>
    </row>
    <row r="710" spans="1:33" ht="13.5">
      <c r="A710" s="177"/>
      <c r="B710" s="178"/>
      <c r="C710" s="179"/>
      <c r="D710" s="159"/>
      <c r="E710" s="159"/>
      <c r="F710" s="159"/>
      <c r="G710" s="179"/>
      <c r="H710" s="159"/>
      <c r="I710" s="159"/>
      <c r="J710" s="182"/>
      <c r="K710" s="182"/>
      <c r="L710" s="159"/>
      <c r="M710" s="159"/>
      <c r="N710" s="159"/>
      <c r="O710" s="159"/>
      <c r="P710" s="159"/>
      <c r="Q710" s="179"/>
      <c r="R710" s="159"/>
      <c r="S710" s="159"/>
      <c r="T710" s="159"/>
      <c r="U710" s="159"/>
      <c r="V710" s="159"/>
      <c r="W710" s="159"/>
      <c r="X710" s="159"/>
      <c r="Y710" s="159"/>
      <c r="Z710" s="159"/>
      <c r="AA710" s="159"/>
      <c r="AB710" s="159"/>
      <c r="AC710" s="159"/>
      <c r="AD710" s="159"/>
      <c r="AE710" s="159"/>
      <c r="AF710" s="159"/>
      <c r="AG710" s="159"/>
    </row>
    <row r="711" spans="1:33" ht="13.5">
      <c r="A711" s="177"/>
      <c r="B711" s="178"/>
      <c r="C711" s="179"/>
      <c r="D711" s="159"/>
      <c r="E711" s="159"/>
      <c r="F711" s="159"/>
      <c r="G711" s="179"/>
      <c r="H711" s="159"/>
      <c r="I711" s="159"/>
      <c r="J711" s="182"/>
      <c r="K711" s="182"/>
      <c r="L711" s="159"/>
      <c r="M711" s="159"/>
      <c r="N711" s="159"/>
      <c r="O711" s="159"/>
      <c r="P711" s="159"/>
      <c r="Q711" s="179"/>
      <c r="R711" s="159"/>
      <c r="S711" s="159"/>
      <c r="T711" s="159"/>
      <c r="U711" s="159"/>
      <c r="V711" s="159"/>
      <c r="W711" s="159"/>
      <c r="X711" s="159"/>
      <c r="Y711" s="159"/>
      <c r="Z711" s="159"/>
      <c r="AA711" s="159"/>
      <c r="AB711" s="159"/>
      <c r="AC711" s="159"/>
      <c r="AD711" s="159"/>
      <c r="AE711" s="159"/>
      <c r="AF711" s="159"/>
      <c r="AG711" s="159"/>
    </row>
    <row r="712" spans="1:33" ht="13.5">
      <c r="A712" s="177"/>
      <c r="B712" s="178"/>
      <c r="C712" s="179"/>
      <c r="D712" s="159"/>
      <c r="E712" s="159"/>
      <c r="F712" s="159"/>
      <c r="G712" s="179"/>
      <c r="H712" s="159"/>
      <c r="I712" s="159"/>
      <c r="J712" s="182"/>
      <c r="K712" s="182"/>
      <c r="L712" s="159"/>
      <c r="M712" s="159"/>
      <c r="N712" s="159"/>
      <c r="O712" s="159"/>
      <c r="P712" s="159"/>
      <c r="Q712" s="179"/>
      <c r="R712" s="159"/>
      <c r="S712" s="159"/>
      <c r="T712" s="159"/>
      <c r="U712" s="159"/>
      <c r="V712" s="159"/>
      <c r="W712" s="159"/>
      <c r="X712" s="159"/>
      <c r="Y712" s="159"/>
      <c r="Z712" s="159"/>
      <c r="AA712" s="159"/>
      <c r="AB712" s="159"/>
      <c r="AC712" s="159"/>
      <c r="AD712" s="159"/>
      <c r="AE712" s="159"/>
      <c r="AF712" s="159"/>
      <c r="AG712" s="159"/>
    </row>
    <row r="713" spans="1:33" ht="13.5">
      <c r="A713" s="177"/>
      <c r="B713" s="178"/>
      <c r="C713" s="179"/>
      <c r="D713" s="159"/>
      <c r="E713" s="159"/>
      <c r="F713" s="159"/>
      <c r="G713" s="179"/>
      <c r="H713" s="159"/>
      <c r="I713" s="159"/>
      <c r="J713" s="182"/>
      <c r="K713" s="182"/>
      <c r="L713" s="159"/>
      <c r="M713" s="159"/>
      <c r="N713" s="159"/>
      <c r="O713" s="159"/>
      <c r="P713" s="159"/>
      <c r="Q713" s="179"/>
      <c r="R713" s="159"/>
      <c r="S713" s="159"/>
      <c r="T713" s="159"/>
      <c r="U713" s="159"/>
      <c r="V713" s="159"/>
      <c r="W713" s="159"/>
      <c r="X713" s="159"/>
      <c r="Y713" s="159"/>
      <c r="Z713" s="159"/>
      <c r="AA713" s="159"/>
      <c r="AB713" s="159"/>
      <c r="AC713" s="159"/>
      <c r="AD713" s="159"/>
      <c r="AE713" s="159"/>
      <c r="AF713" s="159"/>
      <c r="AG713" s="159"/>
    </row>
    <row r="714" spans="1:33" ht="13.5">
      <c r="A714" s="177"/>
      <c r="B714" s="178"/>
      <c r="C714" s="179"/>
      <c r="D714" s="159"/>
      <c r="E714" s="159"/>
      <c r="F714" s="159"/>
      <c r="G714" s="179"/>
      <c r="H714" s="159"/>
      <c r="I714" s="159"/>
      <c r="J714" s="182"/>
      <c r="K714" s="182"/>
      <c r="L714" s="159"/>
      <c r="M714" s="159"/>
      <c r="N714" s="159"/>
      <c r="O714" s="159"/>
      <c r="P714" s="159"/>
      <c r="Q714" s="179"/>
      <c r="R714" s="159"/>
      <c r="S714" s="159"/>
      <c r="T714" s="159"/>
      <c r="U714" s="159"/>
      <c r="V714" s="159"/>
      <c r="W714" s="159"/>
      <c r="X714" s="159"/>
      <c r="Y714" s="159"/>
      <c r="Z714" s="159"/>
      <c r="AA714" s="159"/>
      <c r="AB714" s="159"/>
      <c r="AC714" s="159"/>
      <c r="AD714" s="159"/>
      <c r="AE714" s="159"/>
      <c r="AF714" s="159"/>
      <c r="AG714" s="159"/>
    </row>
    <row r="715" spans="1:33" ht="13.5">
      <c r="A715" s="177"/>
      <c r="B715" s="178"/>
      <c r="C715" s="179"/>
      <c r="D715" s="159"/>
      <c r="E715" s="159"/>
      <c r="F715" s="159"/>
      <c r="G715" s="179"/>
      <c r="H715" s="159"/>
      <c r="I715" s="159"/>
      <c r="J715" s="182"/>
      <c r="K715" s="182"/>
      <c r="L715" s="159"/>
      <c r="M715" s="159"/>
      <c r="N715" s="159"/>
      <c r="O715" s="159"/>
      <c r="P715" s="159"/>
      <c r="Q715" s="179"/>
      <c r="R715" s="159"/>
      <c r="S715" s="159"/>
      <c r="T715" s="159"/>
      <c r="U715" s="159"/>
      <c r="V715" s="159"/>
      <c r="W715" s="159"/>
      <c r="X715" s="159"/>
      <c r="Y715" s="159"/>
      <c r="Z715" s="159"/>
      <c r="AA715" s="159"/>
      <c r="AB715" s="159"/>
      <c r="AC715" s="159"/>
      <c r="AD715" s="159"/>
      <c r="AE715" s="159"/>
      <c r="AF715" s="159"/>
      <c r="AG715" s="159"/>
    </row>
    <row r="716" spans="1:33" ht="13.5">
      <c r="A716" s="177"/>
      <c r="B716" s="178"/>
      <c r="C716" s="179"/>
      <c r="D716" s="159"/>
      <c r="E716" s="159"/>
      <c r="F716" s="159"/>
      <c r="G716" s="179"/>
      <c r="H716" s="159"/>
      <c r="I716" s="159"/>
      <c r="J716" s="182"/>
      <c r="K716" s="182"/>
      <c r="L716" s="159"/>
      <c r="M716" s="159"/>
      <c r="N716" s="159"/>
      <c r="O716" s="159"/>
      <c r="P716" s="159"/>
      <c r="Q716" s="179"/>
      <c r="R716" s="159"/>
      <c r="S716" s="159"/>
      <c r="T716" s="159"/>
      <c r="U716" s="159"/>
      <c r="V716" s="159"/>
      <c r="W716" s="159"/>
      <c r="X716" s="159"/>
      <c r="Y716" s="159"/>
      <c r="Z716" s="159"/>
      <c r="AA716" s="159"/>
      <c r="AB716" s="159"/>
      <c r="AC716" s="159"/>
      <c r="AD716" s="159"/>
      <c r="AE716" s="159"/>
      <c r="AF716" s="159"/>
      <c r="AG716" s="159"/>
    </row>
    <row r="717" spans="1:33" ht="13.5">
      <c r="A717" s="177"/>
      <c r="B717" s="178"/>
      <c r="C717" s="179"/>
      <c r="D717" s="159"/>
      <c r="E717" s="159"/>
      <c r="F717" s="159"/>
      <c r="G717" s="179"/>
      <c r="H717" s="159"/>
      <c r="I717" s="159"/>
      <c r="J717" s="182"/>
      <c r="K717" s="182"/>
      <c r="L717" s="159"/>
      <c r="M717" s="159"/>
      <c r="N717" s="159"/>
      <c r="O717" s="159"/>
      <c r="P717" s="159"/>
      <c r="Q717" s="179"/>
      <c r="R717" s="159"/>
      <c r="S717" s="159"/>
      <c r="T717" s="159"/>
      <c r="U717" s="159"/>
      <c r="V717" s="159"/>
      <c r="W717" s="159"/>
      <c r="X717" s="159"/>
      <c r="Y717" s="159"/>
      <c r="Z717" s="159"/>
      <c r="AA717" s="159"/>
      <c r="AB717" s="159"/>
      <c r="AC717" s="159"/>
      <c r="AD717" s="159"/>
      <c r="AE717" s="159"/>
      <c r="AF717" s="159"/>
      <c r="AG717" s="159"/>
    </row>
    <row r="718" spans="1:33" ht="13.5">
      <c r="A718" s="177"/>
      <c r="B718" s="178"/>
      <c r="C718" s="179"/>
      <c r="D718" s="159"/>
      <c r="E718" s="159"/>
      <c r="F718" s="159"/>
      <c r="G718" s="179"/>
      <c r="H718" s="159"/>
      <c r="I718" s="159"/>
      <c r="J718" s="182"/>
      <c r="K718" s="182"/>
      <c r="L718" s="159"/>
      <c r="M718" s="159"/>
      <c r="N718" s="159"/>
      <c r="O718" s="159"/>
      <c r="P718" s="159"/>
      <c r="Q718" s="179"/>
      <c r="R718" s="159"/>
      <c r="S718" s="159"/>
      <c r="T718" s="159"/>
      <c r="U718" s="159"/>
      <c r="V718" s="159"/>
      <c r="W718" s="159"/>
      <c r="X718" s="159"/>
      <c r="Y718" s="159"/>
      <c r="Z718" s="159"/>
      <c r="AA718" s="159"/>
      <c r="AB718" s="159"/>
      <c r="AC718" s="159"/>
      <c r="AD718" s="159"/>
      <c r="AE718" s="159"/>
      <c r="AF718" s="159"/>
      <c r="AG718" s="159"/>
    </row>
    <row r="719" spans="1:33" ht="13.5">
      <c r="A719" s="177"/>
      <c r="B719" s="178"/>
      <c r="C719" s="179"/>
      <c r="D719" s="159"/>
      <c r="E719" s="159"/>
      <c r="F719" s="159"/>
      <c r="G719" s="179"/>
      <c r="H719" s="159"/>
      <c r="I719" s="159"/>
      <c r="J719" s="182"/>
      <c r="K719" s="182"/>
      <c r="L719" s="159"/>
      <c r="M719" s="159"/>
      <c r="N719" s="159"/>
      <c r="O719" s="159"/>
      <c r="P719" s="159"/>
      <c r="Q719" s="179"/>
      <c r="R719" s="159"/>
      <c r="S719" s="159"/>
      <c r="T719" s="159"/>
      <c r="U719" s="159"/>
      <c r="V719" s="159"/>
      <c r="W719" s="159"/>
      <c r="X719" s="159"/>
      <c r="Y719" s="159"/>
      <c r="Z719" s="159"/>
      <c r="AA719" s="159"/>
      <c r="AB719" s="159"/>
      <c r="AC719" s="159"/>
      <c r="AD719" s="159"/>
      <c r="AE719" s="159"/>
      <c r="AF719" s="159"/>
      <c r="AG719" s="159"/>
    </row>
    <row r="720" spans="1:33" ht="13.5">
      <c r="A720" s="177"/>
      <c r="B720" s="178"/>
      <c r="C720" s="179"/>
      <c r="D720" s="159"/>
      <c r="E720" s="159"/>
      <c r="F720" s="159"/>
      <c r="G720" s="179"/>
      <c r="H720" s="159"/>
      <c r="I720" s="159"/>
      <c r="J720" s="182"/>
      <c r="K720" s="182"/>
      <c r="L720" s="159"/>
      <c r="M720" s="159"/>
      <c r="N720" s="159"/>
      <c r="O720" s="159"/>
      <c r="P720" s="159"/>
      <c r="Q720" s="179"/>
      <c r="R720" s="159"/>
      <c r="S720" s="159"/>
      <c r="T720" s="159"/>
      <c r="U720" s="159"/>
      <c r="V720" s="159"/>
      <c r="W720" s="159"/>
      <c r="X720" s="159"/>
      <c r="Y720" s="159"/>
      <c r="Z720" s="159"/>
      <c r="AA720" s="159"/>
      <c r="AB720" s="159"/>
      <c r="AC720" s="159"/>
      <c r="AD720" s="159"/>
      <c r="AE720" s="159"/>
      <c r="AF720" s="159"/>
      <c r="AG720" s="159"/>
    </row>
    <row r="721" spans="1:33" ht="13.5">
      <c r="A721" s="177"/>
      <c r="B721" s="178"/>
      <c r="C721" s="179"/>
      <c r="D721" s="159"/>
      <c r="E721" s="159"/>
      <c r="F721" s="159"/>
      <c r="G721" s="179"/>
      <c r="H721" s="159"/>
      <c r="I721" s="159"/>
      <c r="J721" s="182"/>
      <c r="K721" s="182"/>
      <c r="L721" s="159"/>
      <c r="M721" s="159"/>
      <c r="N721" s="159"/>
      <c r="O721" s="159"/>
      <c r="P721" s="159"/>
      <c r="Q721" s="179"/>
      <c r="R721" s="159"/>
      <c r="S721" s="159"/>
      <c r="T721" s="159"/>
      <c r="U721" s="159"/>
      <c r="V721" s="159"/>
      <c r="W721" s="159"/>
      <c r="X721" s="159"/>
      <c r="Y721" s="159"/>
      <c r="Z721" s="159"/>
      <c r="AA721" s="159"/>
      <c r="AB721" s="159"/>
      <c r="AC721" s="159"/>
      <c r="AD721" s="159"/>
      <c r="AE721" s="159"/>
      <c r="AF721" s="159"/>
      <c r="AG721" s="159"/>
    </row>
    <row r="722" spans="1:33" ht="13.5">
      <c r="A722" s="177"/>
      <c r="B722" s="178"/>
      <c r="C722" s="179"/>
      <c r="D722" s="159"/>
      <c r="E722" s="159"/>
      <c r="F722" s="159"/>
      <c r="G722" s="179"/>
      <c r="H722" s="159"/>
      <c r="I722" s="159"/>
      <c r="J722" s="182"/>
      <c r="K722" s="182"/>
      <c r="L722" s="159"/>
      <c r="M722" s="159"/>
      <c r="N722" s="159"/>
      <c r="O722" s="159"/>
      <c r="P722" s="159"/>
      <c r="Q722" s="179"/>
      <c r="R722" s="159"/>
      <c r="S722" s="159"/>
      <c r="T722" s="159"/>
      <c r="U722" s="159"/>
      <c r="V722" s="159"/>
      <c r="W722" s="159"/>
      <c r="X722" s="159"/>
      <c r="Y722" s="159"/>
      <c r="Z722" s="159"/>
      <c r="AA722" s="159"/>
      <c r="AB722" s="159"/>
      <c r="AC722" s="159"/>
      <c r="AD722" s="159"/>
      <c r="AE722" s="159"/>
      <c r="AF722" s="159"/>
      <c r="AG722" s="159"/>
    </row>
    <row r="723" spans="1:33" ht="13.5">
      <c r="A723" s="177"/>
      <c r="B723" s="178"/>
      <c r="C723" s="179"/>
      <c r="D723" s="159"/>
      <c r="E723" s="159"/>
      <c r="F723" s="159"/>
      <c r="G723" s="179"/>
      <c r="H723" s="159"/>
      <c r="I723" s="159"/>
      <c r="J723" s="182"/>
      <c r="K723" s="182"/>
      <c r="L723" s="159"/>
      <c r="M723" s="159"/>
      <c r="N723" s="159"/>
      <c r="O723" s="159"/>
      <c r="P723" s="159"/>
      <c r="Q723" s="179"/>
      <c r="R723" s="159"/>
      <c r="S723" s="159"/>
      <c r="T723" s="159"/>
      <c r="U723" s="159"/>
      <c r="V723" s="159"/>
      <c r="W723" s="159"/>
      <c r="X723" s="159"/>
      <c r="Y723" s="159"/>
      <c r="Z723" s="159"/>
      <c r="AA723" s="159"/>
      <c r="AB723" s="159"/>
      <c r="AC723" s="159"/>
      <c r="AD723" s="159"/>
      <c r="AE723" s="159"/>
      <c r="AF723" s="159"/>
      <c r="AG723" s="159"/>
    </row>
    <row r="724" spans="1:33" ht="13.5">
      <c r="A724" s="177"/>
      <c r="B724" s="178"/>
      <c r="C724" s="179"/>
      <c r="D724" s="159"/>
      <c r="E724" s="159"/>
      <c r="F724" s="159"/>
      <c r="G724" s="179"/>
      <c r="H724" s="159"/>
      <c r="I724" s="159"/>
      <c r="J724" s="182"/>
      <c r="K724" s="182"/>
      <c r="L724" s="159"/>
      <c r="M724" s="159"/>
      <c r="N724" s="159"/>
      <c r="O724" s="159"/>
      <c r="P724" s="159"/>
      <c r="Q724" s="179"/>
      <c r="R724" s="159"/>
      <c r="S724" s="159"/>
      <c r="T724" s="159"/>
      <c r="U724" s="159"/>
      <c r="V724" s="159"/>
      <c r="W724" s="159"/>
      <c r="X724" s="159"/>
      <c r="Y724" s="159"/>
      <c r="Z724" s="159"/>
      <c r="AA724" s="159"/>
      <c r="AB724" s="159"/>
      <c r="AC724" s="159"/>
      <c r="AD724" s="159"/>
      <c r="AE724" s="159"/>
      <c r="AF724" s="159"/>
      <c r="AG724" s="159"/>
    </row>
    <row r="725" spans="1:33" ht="13.5">
      <c r="A725" s="177"/>
      <c r="B725" s="178"/>
      <c r="C725" s="179"/>
      <c r="D725" s="159"/>
      <c r="E725" s="159"/>
      <c r="F725" s="159"/>
      <c r="G725" s="179"/>
      <c r="H725" s="159"/>
      <c r="I725" s="159"/>
      <c r="J725" s="182"/>
      <c r="K725" s="182"/>
      <c r="L725" s="159"/>
      <c r="M725" s="159"/>
      <c r="N725" s="159"/>
      <c r="O725" s="159"/>
      <c r="P725" s="159"/>
      <c r="Q725" s="179"/>
      <c r="R725" s="159"/>
      <c r="S725" s="159"/>
      <c r="T725" s="159"/>
      <c r="U725" s="159"/>
      <c r="V725" s="159"/>
      <c r="W725" s="159"/>
      <c r="X725" s="159"/>
      <c r="Y725" s="159"/>
      <c r="Z725" s="159"/>
      <c r="AA725" s="159"/>
      <c r="AB725" s="159"/>
      <c r="AC725" s="159"/>
      <c r="AD725" s="159"/>
      <c r="AE725" s="159"/>
      <c r="AF725" s="159"/>
      <c r="AG725" s="159"/>
    </row>
    <row r="726" spans="1:33" ht="13.5">
      <c r="A726" s="177"/>
      <c r="B726" s="178"/>
      <c r="C726" s="179"/>
      <c r="D726" s="159"/>
      <c r="E726" s="159"/>
      <c r="F726" s="159"/>
      <c r="G726" s="179"/>
      <c r="H726" s="159"/>
      <c r="I726" s="159"/>
      <c r="J726" s="182"/>
      <c r="K726" s="182"/>
      <c r="L726" s="159"/>
      <c r="M726" s="159"/>
      <c r="N726" s="159"/>
      <c r="O726" s="159"/>
      <c r="P726" s="159"/>
      <c r="Q726" s="179"/>
      <c r="R726" s="159"/>
      <c r="S726" s="159"/>
      <c r="T726" s="159"/>
      <c r="U726" s="159"/>
      <c r="V726" s="159"/>
      <c r="W726" s="159"/>
      <c r="X726" s="159"/>
      <c r="Y726" s="159"/>
      <c r="Z726" s="159"/>
      <c r="AA726" s="159"/>
      <c r="AB726" s="159"/>
      <c r="AC726" s="159"/>
      <c r="AD726" s="159"/>
      <c r="AE726" s="159"/>
      <c r="AF726" s="159"/>
      <c r="AG726" s="159"/>
    </row>
    <row r="727" spans="1:33" ht="13.5">
      <c r="A727" s="177"/>
      <c r="B727" s="178"/>
      <c r="C727" s="179"/>
      <c r="D727" s="159"/>
      <c r="E727" s="159"/>
      <c r="F727" s="159"/>
      <c r="G727" s="179"/>
      <c r="H727" s="159"/>
      <c r="I727" s="159"/>
      <c r="J727" s="182"/>
      <c r="K727" s="182"/>
      <c r="L727" s="159"/>
      <c r="M727" s="159"/>
      <c r="N727" s="159"/>
      <c r="O727" s="159"/>
      <c r="P727" s="159"/>
      <c r="Q727" s="179"/>
      <c r="R727" s="159"/>
      <c r="S727" s="159"/>
      <c r="T727" s="159"/>
      <c r="U727" s="159"/>
      <c r="V727" s="159"/>
      <c r="W727" s="159"/>
      <c r="X727" s="159"/>
      <c r="Y727" s="159"/>
      <c r="Z727" s="159"/>
      <c r="AA727" s="159"/>
      <c r="AB727" s="159"/>
      <c r="AC727" s="159"/>
      <c r="AD727" s="159"/>
      <c r="AE727" s="159"/>
      <c r="AF727" s="159"/>
      <c r="AG727" s="159"/>
    </row>
    <row r="728" spans="1:33" ht="13.5">
      <c r="A728" s="177"/>
      <c r="B728" s="178"/>
      <c r="C728" s="179"/>
      <c r="D728" s="159"/>
      <c r="E728" s="159"/>
      <c r="F728" s="159"/>
      <c r="G728" s="179"/>
      <c r="H728" s="159"/>
      <c r="I728" s="159"/>
      <c r="J728" s="182"/>
      <c r="K728" s="182"/>
      <c r="L728" s="159"/>
      <c r="M728" s="159"/>
      <c r="N728" s="159"/>
      <c r="O728" s="159"/>
      <c r="P728" s="159"/>
      <c r="Q728" s="179"/>
      <c r="R728" s="159"/>
      <c r="S728" s="159"/>
      <c r="T728" s="159"/>
      <c r="U728" s="159"/>
      <c r="V728" s="159"/>
      <c r="W728" s="159"/>
      <c r="X728" s="159"/>
      <c r="Y728" s="159"/>
      <c r="Z728" s="159"/>
      <c r="AA728" s="159"/>
      <c r="AB728" s="159"/>
      <c r="AC728" s="159"/>
      <c r="AD728" s="159"/>
      <c r="AE728" s="159"/>
      <c r="AF728" s="159"/>
      <c r="AG728" s="159"/>
    </row>
    <row r="729" spans="1:33" ht="13.5">
      <c r="A729" s="177"/>
      <c r="B729" s="178"/>
      <c r="C729" s="179"/>
      <c r="D729" s="159"/>
      <c r="E729" s="159"/>
      <c r="F729" s="159"/>
      <c r="G729" s="179"/>
      <c r="H729" s="159"/>
      <c r="I729" s="159"/>
      <c r="J729" s="182"/>
      <c r="K729" s="182"/>
      <c r="L729" s="159"/>
      <c r="M729" s="159"/>
      <c r="N729" s="159"/>
      <c r="O729" s="159"/>
      <c r="P729" s="159"/>
      <c r="Q729" s="179"/>
      <c r="R729" s="159"/>
      <c r="S729" s="159"/>
      <c r="T729" s="159"/>
      <c r="U729" s="159"/>
      <c r="V729" s="159"/>
      <c r="W729" s="159"/>
      <c r="X729" s="159"/>
      <c r="Y729" s="159"/>
      <c r="Z729" s="159"/>
      <c r="AA729" s="159"/>
      <c r="AB729" s="159"/>
      <c r="AC729" s="159"/>
      <c r="AD729" s="159"/>
      <c r="AE729" s="159"/>
      <c r="AF729" s="159"/>
      <c r="AG729" s="159"/>
    </row>
    <row r="730" spans="1:33" ht="13.5">
      <c r="A730" s="177"/>
      <c r="B730" s="178"/>
      <c r="C730" s="179"/>
      <c r="D730" s="159"/>
      <c r="E730" s="159"/>
      <c r="F730" s="159"/>
      <c r="G730" s="179"/>
      <c r="H730" s="159"/>
      <c r="I730" s="159"/>
      <c r="J730" s="182"/>
      <c r="K730" s="182"/>
      <c r="L730" s="159"/>
      <c r="M730" s="159"/>
      <c r="N730" s="159"/>
      <c r="O730" s="159"/>
      <c r="P730" s="159"/>
      <c r="Q730" s="179"/>
      <c r="R730" s="159"/>
      <c r="S730" s="159"/>
      <c r="T730" s="159"/>
      <c r="U730" s="159"/>
      <c r="V730" s="159"/>
      <c r="W730" s="159"/>
      <c r="X730" s="159"/>
      <c r="Y730" s="159"/>
      <c r="Z730" s="159"/>
      <c r="AA730" s="159"/>
      <c r="AB730" s="159"/>
      <c r="AC730" s="159"/>
      <c r="AD730" s="159"/>
      <c r="AE730" s="159"/>
      <c r="AF730" s="159"/>
      <c r="AG730" s="159"/>
    </row>
    <row r="731" spans="1:33" ht="13.5">
      <c r="A731" s="177"/>
      <c r="B731" s="178"/>
      <c r="C731" s="179"/>
      <c r="D731" s="159"/>
      <c r="E731" s="159"/>
      <c r="F731" s="159"/>
      <c r="G731" s="179"/>
      <c r="H731" s="159"/>
      <c r="I731" s="159"/>
      <c r="J731" s="182"/>
      <c r="K731" s="182"/>
      <c r="L731" s="159"/>
      <c r="M731" s="159"/>
      <c r="N731" s="159"/>
      <c r="O731" s="159"/>
      <c r="P731" s="159"/>
      <c r="Q731" s="179"/>
      <c r="R731" s="159"/>
      <c r="S731" s="159"/>
      <c r="T731" s="159"/>
      <c r="U731" s="159"/>
      <c r="V731" s="159"/>
      <c r="W731" s="159"/>
      <c r="X731" s="159"/>
      <c r="Y731" s="159"/>
      <c r="Z731" s="159"/>
      <c r="AA731" s="159"/>
      <c r="AB731" s="159"/>
      <c r="AC731" s="159"/>
      <c r="AD731" s="159"/>
      <c r="AE731" s="159"/>
      <c r="AF731" s="159"/>
      <c r="AG731" s="159"/>
    </row>
    <row r="732" spans="1:33" ht="13.5">
      <c r="A732" s="177"/>
      <c r="B732" s="178"/>
      <c r="C732" s="179"/>
      <c r="D732" s="159"/>
      <c r="E732" s="159"/>
      <c r="F732" s="159"/>
      <c r="G732" s="179"/>
      <c r="H732" s="159"/>
      <c r="I732" s="159"/>
      <c r="J732" s="182"/>
      <c r="K732" s="182"/>
      <c r="L732" s="159"/>
      <c r="M732" s="159"/>
      <c r="N732" s="159"/>
      <c r="O732" s="159"/>
      <c r="P732" s="159"/>
      <c r="Q732" s="179"/>
      <c r="R732" s="159"/>
      <c r="S732" s="159"/>
      <c r="T732" s="159"/>
      <c r="U732" s="159"/>
      <c r="V732" s="159"/>
      <c r="W732" s="159"/>
      <c r="X732" s="159"/>
      <c r="Y732" s="159"/>
      <c r="Z732" s="159"/>
      <c r="AA732" s="159"/>
      <c r="AB732" s="159"/>
      <c r="AC732" s="159"/>
      <c r="AD732" s="159"/>
      <c r="AE732" s="159"/>
      <c r="AF732" s="159"/>
      <c r="AG732" s="159"/>
    </row>
    <row r="733" spans="1:33" ht="13.5">
      <c r="A733" s="177"/>
      <c r="B733" s="178"/>
      <c r="C733" s="179"/>
      <c r="D733" s="159"/>
      <c r="E733" s="159"/>
      <c r="F733" s="159"/>
      <c r="G733" s="179"/>
      <c r="H733" s="159"/>
      <c r="I733" s="159"/>
      <c r="J733" s="182"/>
      <c r="K733" s="182"/>
      <c r="L733" s="159"/>
      <c r="M733" s="159"/>
      <c r="N733" s="159"/>
      <c r="O733" s="159"/>
      <c r="P733" s="159"/>
      <c r="Q733" s="179"/>
      <c r="R733" s="159"/>
      <c r="S733" s="159"/>
      <c r="T733" s="159"/>
      <c r="U733" s="159"/>
      <c r="V733" s="159"/>
      <c r="W733" s="159"/>
      <c r="X733" s="159"/>
      <c r="Y733" s="159"/>
      <c r="Z733" s="159"/>
      <c r="AA733" s="159"/>
      <c r="AB733" s="159"/>
      <c r="AC733" s="159"/>
      <c r="AD733" s="159"/>
      <c r="AE733" s="159"/>
      <c r="AF733" s="159"/>
      <c r="AG733" s="159"/>
    </row>
    <row r="734" spans="1:33" ht="13.5">
      <c r="A734" s="177"/>
      <c r="B734" s="178"/>
      <c r="C734" s="179"/>
      <c r="D734" s="159"/>
      <c r="E734" s="159"/>
      <c r="F734" s="159"/>
      <c r="G734" s="179"/>
      <c r="H734" s="159"/>
      <c r="I734" s="159"/>
      <c r="J734" s="182"/>
      <c r="K734" s="182"/>
      <c r="L734" s="159"/>
      <c r="M734" s="159"/>
      <c r="N734" s="159"/>
      <c r="O734" s="159"/>
      <c r="P734" s="159"/>
      <c r="Q734" s="179"/>
      <c r="R734" s="159"/>
      <c r="S734" s="159"/>
      <c r="T734" s="159"/>
      <c r="U734" s="159"/>
      <c r="V734" s="159"/>
      <c r="W734" s="159"/>
      <c r="X734" s="159"/>
      <c r="Y734" s="159"/>
      <c r="Z734" s="159"/>
      <c r="AA734" s="159"/>
      <c r="AB734" s="159"/>
      <c r="AC734" s="159"/>
      <c r="AD734" s="159"/>
      <c r="AE734" s="159"/>
      <c r="AF734" s="159"/>
      <c r="AG734" s="159"/>
    </row>
    <row r="735" spans="1:33" ht="13.5">
      <c r="A735" s="177"/>
      <c r="B735" s="178"/>
      <c r="C735" s="179"/>
      <c r="D735" s="159"/>
      <c r="E735" s="159"/>
      <c r="F735" s="159"/>
      <c r="G735" s="179"/>
      <c r="H735" s="159"/>
      <c r="I735" s="159"/>
      <c r="J735" s="182"/>
      <c r="K735" s="182"/>
      <c r="L735" s="159"/>
      <c r="M735" s="159"/>
      <c r="N735" s="159"/>
      <c r="O735" s="159"/>
      <c r="P735" s="159"/>
      <c r="Q735" s="179"/>
      <c r="R735" s="159"/>
      <c r="S735" s="159"/>
      <c r="T735" s="159"/>
      <c r="U735" s="159"/>
      <c r="V735" s="159"/>
      <c r="W735" s="159"/>
      <c r="X735" s="159"/>
      <c r="Y735" s="159"/>
      <c r="Z735" s="159"/>
      <c r="AA735" s="159"/>
      <c r="AB735" s="159"/>
      <c r="AC735" s="159"/>
      <c r="AD735" s="159"/>
      <c r="AE735" s="159"/>
      <c r="AF735" s="159"/>
      <c r="AG735" s="159"/>
    </row>
    <row r="736" spans="1:33" ht="13.5">
      <c r="A736" s="177"/>
      <c r="B736" s="178"/>
      <c r="C736" s="179"/>
      <c r="D736" s="159"/>
      <c r="E736" s="159"/>
      <c r="F736" s="159"/>
      <c r="G736" s="179"/>
      <c r="H736" s="159"/>
      <c r="I736" s="159"/>
      <c r="J736" s="182"/>
      <c r="K736" s="182"/>
      <c r="L736" s="159"/>
      <c r="M736" s="159"/>
      <c r="N736" s="159"/>
      <c r="O736" s="159"/>
      <c r="P736" s="159"/>
      <c r="Q736" s="179"/>
      <c r="R736" s="159"/>
      <c r="S736" s="159"/>
      <c r="T736" s="159"/>
      <c r="U736" s="159"/>
      <c r="V736" s="159"/>
      <c r="W736" s="159"/>
      <c r="X736" s="159"/>
      <c r="Y736" s="159"/>
      <c r="Z736" s="159"/>
      <c r="AA736" s="159"/>
      <c r="AB736" s="159"/>
      <c r="AC736" s="159"/>
      <c r="AD736" s="159"/>
      <c r="AE736" s="159"/>
      <c r="AF736" s="159"/>
      <c r="AG736" s="159"/>
    </row>
    <row r="737" spans="1:33" ht="13.5">
      <c r="A737" s="177"/>
      <c r="B737" s="178"/>
      <c r="C737" s="179"/>
      <c r="D737" s="159"/>
      <c r="E737" s="159"/>
      <c r="F737" s="159"/>
      <c r="G737" s="179"/>
      <c r="H737" s="159"/>
      <c r="I737" s="159"/>
      <c r="J737" s="182"/>
      <c r="K737" s="182"/>
      <c r="L737" s="159"/>
      <c r="M737" s="159"/>
      <c r="N737" s="159"/>
      <c r="O737" s="159"/>
      <c r="P737" s="159"/>
      <c r="Q737" s="179"/>
      <c r="R737" s="159"/>
      <c r="S737" s="159"/>
      <c r="T737" s="159"/>
      <c r="U737" s="159"/>
      <c r="V737" s="159"/>
      <c r="W737" s="159"/>
      <c r="X737" s="159"/>
      <c r="Y737" s="159"/>
      <c r="Z737" s="159"/>
      <c r="AA737" s="159"/>
      <c r="AB737" s="159"/>
      <c r="AC737" s="159"/>
      <c r="AD737" s="159"/>
      <c r="AE737" s="159"/>
      <c r="AF737" s="159"/>
      <c r="AG737" s="159"/>
    </row>
    <row r="738" spans="1:33" ht="13.5">
      <c r="A738" s="177"/>
      <c r="B738" s="178"/>
      <c r="C738" s="179"/>
      <c r="D738" s="159"/>
      <c r="E738" s="159"/>
      <c r="F738" s="159"/>
      <c r="G738" s="179"/>
      <c r="H738" s="159"/>
      <c r="I738" s="159"/>
      <c r="J738" s="182"/>
      <c r="K738" s="182"/>
      <c r="L738" s="159"/>
      <c r="M738" s="159"/>
      <c r="N738" s="159"/>
      <c r="O738" s="159"/>
      <c r="P738" s="159"/>
      <c r="Q738" s="179"/>
      <c r="R738" s="159"/>
      <c r="S738" s="159"/>
      <c r="T738" s="159"/>
      <c r="U738" s="159"/>
      <c r="V738" s="159"/>
      <c r="W738" s="159"/>
      <c r="X738" s="159"/>
      <c r="Y738" s="159"/>
      <c r="Z738" s="159"/>
      <c r="AA738" s="159"/>
      <c r="AB738" s="159"/>
      <c r="AC738" s="159"/>
      <c r="AD738" s="159"/>
      <c r="AE738" s="159"/>
      <c r="AF738" s="159"/>
      <c r="AG738" s="159"/>
    </row>
    <row r="739" spans="1:33" ht="13.5">
      <c r="A739" s="177"/>
      <c r="B739" s="178"/>
      <c r="C739" s="179"/>
      <c r="D739" s="159"/>
      <c r="E739" s="159"/>
      <c r="F739" s="159"/>
      <c r="G739" s="179"/>
      <c r="H739" s="159"/>
      <c r="I739" s="159"/>
      <c r="J739" s="182"/>
      <c r="K739" s="182"/>
      <c r="L739" s="159"/>
      <c r="M739" s="159"/>
      <c r="N739" s="159"/>
      <c r="O739" s="159"/>
      <c r="P739" s="159"/>
      <c r="Q739" s="179"/>
      <c r="R739" s="159"/>
      <c r="S739" s="159"/>
      <c r="T739" s="159"/>
      <c r="U739" s="159"/>
      <c r="V739" s="159"/>
      <c r="W739" s="159"/>
      <c r="X739" s="159"/>
      <c r="Y739" s="159"/>
      <c r="Z739" s="159"/>
      <c r="AA739" s="159"/>
      <c r="AB739" s="159"/>
      <c r="AC739" s="159"/>
      <c r="AD739" s="159"/>
      <c r="AE739" s="159"/>
      <c r="AF739" s="159"/>
      <c r="AG739" s="159"/>
    </row>
    <row r="740" spans="1:33" ht="13.5">
      <c r="A740" s="177"/>
      <c r="B740" s="178"/>
      <c r="C740" s="179"/>
      <c r="D740" s="159"/>
      <c r="E740" s="159"/>
      <c r="F740" s="159"/>
      <c r="G740" s="179"/>
      <c r="H740" s="159"/>
      <c r="I740" s="159"/>
      <c r="J740" s="182"/>
      <c r="K740" s="182"/>
      <c r="L740" s="159"/>
      <c r="M740" s="159"/>
      <c r="N740" s="159"/>
      <c r="O740" s="159"/>
      <c r="P740" s="159"/>
      <c r="Q740" s="179"/>
      <c r="R740" s="159"/>
      <c r="S740" s="159"/>
      <c r="T740" s="159"/>
      <c r="U740" s="159"/>
      <c r="V740" s="159"/>
      <c r="W740" s="159"/>
      <c r="X740" s="159"/>
      <c r="Y740" s="159"/>
      <c r="Z740" s="159"/>
      <c r="AA740" s="159"/>
      <c r="AB740" s="159"/>
      <c r="AC740" s="159"/>
      <c r="AD740" s="159"/>
      <c r="AE740" s="159"/>
      <c r="AF740" s="159"/>
      <c r="AG740" s="159"/>
    </row>
    <row r="741" spans="1:33" ht="13.5">
      <c r="A741" s="177"/>
      <c r="B741" s="178"/>
      <c r="C741" s="179"/>
      <c r="D741" s="159"/>
      <c r="E741" s="159"/>
      <c r="F741" s="159"/>
      <c r="G741" s="179"/>
      <c r="H741" s="159"/>
      <c r="I741" s="159"/>
      <c r="J741" s="182"/>
      <c r="K741" s="182"/>
      <c r="L741" s="159"/>
      <c r="M741" s="159"/>
      <c r="N741" s="159"/>
      <c r="O741" s="159"/>
      <c r="P741" s="159"/>
      <c r="Q741" s="179"/>
      <c r="R741" s="159"/>
      <c r="S741" s="159"/>
      <c r="T741" s="159"/>
      <c r="U741" s="159"/>
      <c r="V741" s="159"/>
      <c r="W741" s="159"/>
      <c r="X741" s="159"/>
      <c r="Y741" s="159"/>
      <c r="Z741" s="159"/>
      <c r="AA741" s="159"/>
      <c r="AB741" s="159"/>
      <c r="AC741" s="159"/>
      <c r="AD741" s="159"/>
      <c r="AE741" s="159"/>
      <c r="AF741" s="159"/>
      <c r="AG741" s="159"/>
    </row>
    <row r="742" spans="1:33" ht="13.5">
      <c r="A742" s="177"/>
      <c r="B742" s="178"/>
      <c r="C742" s="179"/>
      <c r="D742" s="159"/>
      <c r="E742" s="159"/>
      <c r="F742" s="159"/>
      <c r="G742" s="179"/>
      <c r="H742" s="159"/>
      <c r="I742" s="159"/>
      <c r="J742" s="182"/>
      <c r="K742" s="182"/>
      <c r="L742" s="159"/>
      <c r="M742" s="159"/>
      <c r="N742" s="159"/>
      <c r="O742" s="159"/>
      <c r="P742" s="159"/>
      <c r="Q742" s="179"/>
      <c r="R742" s="159"/>
      <c r="S742" s="159"/>
      <c r="T742" s="159"/>
      <c r="U742" s="159"/>
      <c r="V742" s="159"/>
      <c r="W742" s="159"/>
      <c r="X742" s="159"/>
      <c r="Y742" s="159"/>
      <c r="Z742" s="159"/>
      <c r="AA742" s="159"/>
      <c r="AB742" s="159"/>
      <c r="AC742" s="159"/>
      <c r="AD742" s="159"/>
      <c r="AE742" s="159"/>
      <c r="AF742" s="159"/>
      <c r="AG742" s="159"/>
    </row>
    <row r="743" spans="1:33" ht="13.5">
      <c r="A743" s="177"/>
      <c r="B743" s="178"/>
      <c r="C743" s="179"/>
      <c r="D743" s="159"/>
      <c r="E743" s="159"/>
      <c r="F743" s="159"/>
      <c r="G743" s="179"/>
      <c r="H743" s="159"/>
      <c r="I743" s="159"/>
      <c r="J743" s="182"/>
      <c r="K743" s="182"/>
      <c r="L743" s="159"/>
      <c r="M743" s="159"/>
      <c r="N743" s="159"/>
      <c r="O743" s="159"/>
      <c r="P743" s="159"/>
      <c r="Q743" s="179"/>
      <c r="R743" s="159"/>
      <c r="S743" s="159"/>
      <c r="T743" s="159"/>
      <c r="U743" s="159"/>
      <c r="V743" s="159"/>
      <c r="W743" s="159"/>
      <c r="X743" s="159"/>
      <c r="Y743" s="159"/>
      <c r="Z743" s="159"/>
      <c r="AA743" s="159"/>
      <c r="AB743" s="159"/>
      <c r="AC743" s="159"/>
      <c r="AD743" s="159"/>
      <c r="AE743" s="159"/>
      <c r="AF743" s="159"/>
      <c r="AG743" s="159"/>
    </row>
    <row r="744" spans="1:33" ht="13.5">
      <c r="A744" s="177"/>
      <c r="B744" s="178"/>
      <c r="C744" s="179"/>
      <c r="D744" s="159"/>
      <c r="E744" s="159"/>
      <c r="F744" s="159"/>
      <c r="G744" s="179"/>
      <c r="H744" s="159"/>
      <c r="I744" s="159"/>
      <c r="J744" s="182"/>
      <c r="K744" s="182"/>
      <c r="L744" s="159"/>
      <c r="M744" s="159"/>
      <c r="N744" s="159"/>
      <c r="O744" s="159"/>
      <c r="P744" s="159"/>
      <c r="Q744" s="179"/>
      <c r="R744" s="159"/>
      <c r="S744" s="159"/>
      <c r="T744" s="159"/>
      <c r="U744" s="159"/>
      <c r="V744" s="159"/>
      <c r="W744" s="159"/>
      <c r="X744" s="159"/>
      <c r="Y744" s="159"/>
      <c r="Z744" s="159"/>
      <c r="AA744" s="159"/>
      <c r="AB744" s="159"/>
      <c r="AC744" s="159"/>
      <c r="AD744" s="159"/>
      <c r="AE744" s="159"/>
      <c r="AF744" s="159"/>
      <c r="AG744" s="159"/>
    </row>
    <row r="745" spans="1:33" ht="13.5">
      <c r="A745" s="177"/>
      <c r="B745" s="178"/>
      <c r="C745" s="179"/>
      <c r="D745" s="159"/>
      <c r="E745" s="159"/>
      <c r="F745" s="159"/>
      <c r="G745" s="179"/>
      <c r="H745" s="159"/>
      <c r="I745" s="159"/>
      <c r="J745" s="182"/>
      <c r="K745" s="182"/>
      <c r="L745" s="159"/>
      <c r="M745" s="159"/>
      <c r="N745" s="159"/>
      <c r="O745" s="159"/>
      <c r="P745" s="159"/>
      <c r="Q745" s="179"/>
      <c r="R745" s="159"/>
      <c r="S745" s="159"/>
      <c r="T745" s="159"/>
      <c r="U745" s="159"/>
      <c r="V745" s="159"/>
      <c r="W745" s="159"/>
      <c r="X745" s="159"/>
      <c r="Y745" s="159"/>
      <c r="Z745" s="159"/>
      <c r="AA745" s="159"/>
      <c r="AB745" s="159"/>
      <c r="AC745" s="159"/>
      <c r="AD745" s="159"/>
      <c r="AE745" s="159"/>
      <c r="AF745" s="159"/>
      <c r="AG745" s="159"/>
    </row>
    <row r="746" spans="1:33" ht="13.5">
      <c r="A746" s="177"/>
      <c r="B746" s="178"/>
      <c r="C746" s="179"/>
      <c r="D746" s="159"/>
      <c r="E746" s="159"/>
      <c r="F746" s="159"/>
      <c r="G746" s="179"/>
      <c r="H746" s="159"/>
      <c r="I746" s="159"/>
      <c r="J746" s="182"/>
      <c r="K746" s="182"/>
      <c r="L746" s="159"/>
      <c r="M746" s="159"/>
      <c r="N746" s="159"/>
      <c r="O746" s="159"/>
      <c r="P746" s="159"/>
      <c r="Q746" s="179"/>
      <c r="R746" s="159"/>
      <c r="S746" s="159"/>
      <c r="T746" s="159"/>
      <c r="U746" s="159"/>
      <c r="V746" s="159"/>
      <c r="W746" s="159"/>
      <c r="X746" s="159"/>
      <c r="Y746" s="159"/>
      <c r="Z746" s="159"/>
      <c r="AA746" s="159"/>
      <c r="AB746" s="159"/>
      <c r="AC746" s="159"/>
      <c r="AD746" s="159"/>
      <c r="AE746" s="159"/>
      <c r="AF746" s="159"/>
      <c r="AG746" s="159"/>
    </row>
    <row r="747" spans="1:33" ht="13.5">
      <c r="A747" s="177"/>
      <c r="B747" s="178"/>
      <c r="C747" s="179"/>
      <c r="D747" s="159"/>
      <c r="E747" s="159"/>
      <c r="F747" s="159"/>
      <c r="G747" s="179"/>
      <c r="H747" s="159"/>
      <c r="I747" s="159"/>
      <c r="J747" s="182"/>
      <c r="K747" s="182"/>
      <c r="L747" s="159"/>
      <c r="M747" s="159"/>
      <c r="N747" s="159"/>
      <c r="O747" s="159"/>
      <c r="P747" s="159"/>
      <c r="Q747" s="179"/>
      <c r="R747" s="159"/>
      <c r="S747" s="159"/>
      <c r="T747" s="159"/>
      <c r="U747" s="159"/>
      <c r="V747" s="159"/>
      <c r="W747" s="159"/>
      <c r="X747" s="159"/>
      <c r="Y747" s="159"/>
      <c r="Z747" s="159"/>
      <c r="AA747" s="159"/>
      <c r="AB747" s="159"/>
      <c r="AC747" s="159"/>
      <c r="AD747" s="159"/>
      <c r="AE747" s="159"/>
      <c r="AF747" s="159"/>
      <c r="AG747" s="159"/>
    </row>
    <row r="748" spans="1:33" ht="13.5">
      <c r="A748" s="177"/>
      <c r="B748" s="178"/>
      <c r="C748" s="179"/>
      <c r="D748" s="159"/>
      <c r="E748" s="159"/>
      <c r="F748" s="159"/>
      <c r="G748" s="179"/>
      <c r="H748" s="159"/>
      <c r="I748" s="159"/>
      <c r="J748" s="182"/>
      <c r="K748" s="182"/>
      <c r="L748" s="159"/>
      <c r="M748" s="159"/>
      <c r="N748" s="159"/>
      <c r="O748" s="159"/>
      <c r="P748" s="159"/>
      <c r="Q748" s="179"/>
      <c r="R748" s="159"/>
      <c r="S748" s="159"/>
      <c r="T748" s="159"/>
      <c r="U748" s="159"/>
      <c r="V748" s="159"/>
      <c r="W748" s="159"/>
      <c r="X748" s="159"/>
      <c r="Y748" s="159"/>
      <c r="Z748" s="159"/>
      <c r="AA748" s="159"/>
      <c r="AB748" s="159"/>
      <c r="AC748" s="159"/>
      <c r="AD748" s="159"/>
      <c r="AE748" s="159"/>
      <c r="AF748" s="159"/>
      <c r="AG748" s="159"/>
    </row>
    <row r="749" spans="1:33" ht="13.5">
      <c r="A749" s="177"/>
      <c r="B749" s="178"/>
      <c r="C749" s="179"/>
      <c r="D749" s="159"/>
      <c r="E749" s="159"/>
      <c r="F749" s="159"/>
      <c r="G749" s="179"/>
      <c r="H749" s="159"/>
      <c r="I749" s="159"/>
      <c r="J749" s="182"/>
      <c r="K749" s="182"/>
      <c r="L749" s="159"/>
      <c r="M749" s="159"/>
      <c r="N749" s="159"/>
      <c r="O749" s="159"/>
      <c r="P749" s="159"/>
      <c r="Q749" s="179"/>
      <c r="R749" s="159"/>
      <c r="S749" s="159"/>
      <c r="T749" s="159"/>
      <c r="U749" s="159"/>
      <c r="V749" s="159"/>
      <c r="W749" s="159"/>
      <c r="X749" s="159"/>
      <c r="Y749" s="159"/>
      <c r="Z749" s="159"/>
      <c r="AA749" s="159"/>
      <c r="AB749" s="159"/>
      <c r="AC749" s="159"/>
      <c r="AD749" s="159"/>
      <c r="AE749" s="159"/>
      <c r="AF749" s="159"/>
      <c r="AG749" s="159"/>
    </row>
    <row r="750" spans="1:33" ht="13.5">
      <c r="A750" s="177"/>
      <c r="B750" s="178"/>
      <c r="C750" s="179"/>
      <c r="D750" s="159"/>
      <c r="E750" s="159"/>
      <c r="F750" s="159"/>
      <c r="G750" s="179"/>
      <c r="H750" s="159"/>
      <c r="I750" s="159"/>
      <c r="J750" s="182"/>
      <c r="K750" s="182"/>
      <c r="L750" s="159"/>
      <c r="M750" s="159"/>
      <c r="N750" s="159"/>
      <c r="O750" s="159"/>
      <c r="P750" s="159"/>
      <c r="Q750" s="179"/>
      <c r="R750" s="159"/>
      <c r="S750" s="159"/>
      <c r="T750" s="159"/>
      <c r="U750" s="159"/>
      <c r="V750" s="159"/>
      <c r="W750" s="159"/>
      <c r="X750" s="159"/>
      <c r="Y750" s="159"/>
      <c r="Z750" s="159"/>
      <c r="AA750" s="159"/>
      <c r="AB750" s="159"/>
      <c r="AC750" s="159"/>
      <c r="AD750" s="159"/>
      <c r="AE750" s="159"/>
      <c r="AF750" s="159"/>
      <c r="AG750" s="159"/>
    </row>
    <row r="751" spans="1:33" ht="13.5">
      <c r="A751" s="177"/>
      <c r="B751" s="178"/>
      <c r="C751" s="179"/>
      <c r="D751" s="159"/>
      <c r="E751" s="159"/>
      <c r="F751" s="159"/>
      <c r="G751" s="179"/>
      <c r="H751" s="159"/>
      <c r="I751" s="159"/>
      <c r="J751" s="182"/>
      <c r="K751" s="182"/>
      <c r="L751" s="159"/>
      <c r="M751" s="159"/>
      <c r="N751" s="159"/>
      <c r="O751" s="159"/>
      <c r="P751" s="159"/>
      <c r="Q751" s="179"/>
      <c r="R751" s="159"/>
      <c r="S751" s="159"/>
      <c r="T751" s="159"/>
      <c r="U751" s="159"/>
      <c r="V751" s="159"/>
      <c r="W751" s="159"/>
      <c r="X751" s="159"/>
      <c r="Y751" s="159"/>
      <c r="Z751" s="159"/>
      <c r="AA751" s="159"/>
      <c r="AB751" s="159"/>
      <c r="AC751" s="159"/>
      <c r="AD751" s="159"/>
      <c r="AE751" s="159"/>
      <c r="AF751" s="159"/>
      <c r="AG751" s="159"/>
    </row>
    <row r="752" spans="1:33" ht="13.5">
      <c r="A752" s="177"/>
      <c r="B752" s="178"/>
      <c r="C752" s="179"/>
      <c r="D752" s="159"/>
      <c r="E752" s="159"/>
      <c r="F752" s="159"/>
      <c r="G752" s="179"/>
      <c r="H752" s="159"/>
      <c r="I752" s="159"/>
      <c r="J752" s="182"/>
      <c r="K752" s="182"/>
      <c r="L752" s="159"/>
      <c r="M752" s="159"/>
      <c r="N752" s="159"/>
      <c r="O752" s="159"/>
      <c r="P752" s="159"/>
      <c r="Q752" s="179"/>
      <c r="R752" s="159"/>
      <c r="S752" s="159"/>
      <c r="T752" s="159"/>
      <c r="U752" s="159"/>
      <c r="V752" s="159"/>
      <c r="W752" s="159"/>
      <c r="X752" s="159"/>
      <c r="Y752" s="159"/>
      <c r="Z752" s="159"/>
      <c r="AA752" s="159"/>
      <c r="AB752" s="159"/>
      <c r="AC752" s="159"/>
      <c r="AD752" s="159"/>
      <c r="AE752" s="159"/>
      <c r="AF752" s="159"/>
      <c r="AG752" s="159"/>
    </row>
    <row r="753" spans="1:33" ht="13.5">
      <c r="A753" s="177"/>
      <c r="B753" s="178"/>
      <c r="C753" s="179"/>
      <c r="D753" s="159"/>
      <c r="E753" s="159"/>
      <c r="F753" s="159"/>
      <c r="G753" s="179"/>
      <c r="H753" s="159"/>
      <c r="I753" s="159"/>
      <c r="J753" s="182"/>
      <c r="K753" s="182"/>
      <c r="L753" s="159"/>
      <c r="M753" s="159"/>
      <c r="N753" s="159"/>
      <c r="O753" s="159"/>
      <c r="P753" s="159"/>
      <c r="Q753" s="179"/>
      <c r="R753" s="159"/>
      <c r="S753" s="159"/>
      <c r="T753" s="159"/>
      <c r="U753" s="159"/>
      <c r="V753" s="159"/>
      <c r="W753" s="159"/>
      <c r="X753" s="159"/>
      <c r="Y753" s="159"/>
      <c r="Z753" s="159"/>
      <c r="AA753" s="159"/>
      <c r="AB753" s="159"/>
      <c r="AC753" s="159"/>
      <c r="AD753" s="159"/>
      <c r="AE753" s="159"/>
      <c r="AF753" s="159"/>
      <c r="AG753" s="159"/>
    </row>
    <row r="754" spans="1:33" ht="13.5">
      <c r="A754" s="177"/>
      <c r="B754" s="178"/>
      <c r="C754" s="179"/>
      <c r="D754" s="159"/>
      <c r="E754" s="159"/>
      <c r="F754" s="159"/>
      <c r="G754" s="179"/>
      <c r="H754" s="159"/>
      <c r="I754" s="159"/>
      <c r="J754" s="182"/>
      <c r="K754" s="182"/>
      <c r="L754" s="159"/>
      <c r="M754" s="159"/>
      <c r="N754" s="159"/>
      <c r="O754" s="159"/>
      <c r="P754" s="159"/>
      <c r="Q754" s="179"/>
      <c r="R754" s="159"/>
      <c r="S754" s="159"/>
      <c r="T754" s="159"/>
      <c r="U754" s="159"/>
      <c r="V754" s="159"/>
      <c r="W754" s="159"/>
      <c r="X754" s="159"/>
      <c r="Y754" s="159"/>
      <c r="Z754" s="159"/>
      <c r="AA754" s="159"/>
      <c r="AB754" s="159"/>
      <c r="AC754" s="159"/>
      <c r="AD754" s="159"/>
      <c r="AE754" s="159"/>
      <c r="AF754" s="159"/>
      <c r="AG754" s="159"/>
    </row>
    <row r="755" spans="1:33" ht="13.5">
      <c r="A755" s="177"/>
      <c r="B755" s="178"/>
      <c r="C755" s="179"/>
      <c r="D755" s="159"/>
      <c r="E755" s="159"/>
      <c r="F755" s="159"/>
      <c r="G755" s="179"/>
      <c r="H755" s="159"/>
      <c r="I755" s="159"/>
      <c r="J755" s="182"/>
      <c r="K755" s="182"/>
      <c r="L755" s="159"/>
      <c r="M755" s="159"/>
      <c r="N755" s="159"/>
      <c r="O755" s="159"/>
      <c r="P755" s="159"/>
      <c r="Q755" s="179"/>
      <c r="R755" s="159"/>
      <c r="S755" s="159"/>
      <c r="T755" s="159"/>
      <c r="U755" s="159"/>
      <c r="V755" s="159"/>
      <c r="W755" s="159"/>
      <c r="X755" s="159"/>
      <c r="Y755" s="159"/>
      <c r="Z755" s="159"/>
      <c r="AA755" s="159"/>
      <c r="AB755" s="159"/>
      <c r="AC755" s="159"/>
      <c r="AD755" s="159"/>
      <c r="AE755" s="159"/>
      <c r="AF755" s="159"/>
      <c r="AG755" s="159"/>
    </row>
    <row r="756" spans="1:33" ht="13.5">
      <c r="A756" s="177"/>
      <c r="B756" s="178"/>
      <c r="C756" s="179"/>
      <c r="D756" s="159"/>
      <c r="E756" s="159"/>
      <c r="F756" s="159"/>
      <c r="G756" s="179"/>
      <c r="H756" s="159"/>
      <c r="I756" s="159"/>
      <c r="J756" s="182"/>
      <c r="K756" s="182"/>
      <c r="L756" s="159"/>
      <c r="M756" s="159"/>
      <c r="N756" s="159"/>
      <c r="O756" s="159"/>
      <c r="P756" s="159"/>
      <c r="Q756" s="179"/>
      <c r="R756" s="159"/>
      <c r="S756" s="159"/>
      <c r="T756" s="159"/>
      <c r="U756" s="159"/>
      <c r="V756" s="159"/>
      <c r="W756" s="159"/>
      <c r="X756" s="159"/>
      <c r="Y756" s="159"/>
      <c r="Z756" s="159"/>
      <c r="AA756" s="159"/>
      <c r="AB756" s="159"/>
      <c r="AC756" s="159"/>
      <c r="AD756" s="159"/>
      <c r="AE756" s="159"/>
      <c r="AF756" s="159"/>
      <c r="AG756" s="159"/>
    </row>
    <row r="757" spans="1:33" ht="13.5">
      <c r="A757" s="177"/>
      <c r="B757" s="178"/>
      <c r="C757" s="179"/>
      <c r="D757" s="159"/>
      <c r="E757" s="159"/>
      <c r="F757" s="159"/>
      <c r="G757" s="179"/>
      <c r="H757" s="159"/>
      <c r="I757" s="159"/>
      <c r="J757" s="182"/>
      <c r="K757" s="182"/>
      <c r="L757" s="159"/>
      <c r="M757" s="159"/>
      <c r="N757" s="159"/>
      <c r="O757" s="159"/>
      <c r="P757" s="159"/>
      <c r="Q757" s="179"/>
      <c r="R757" s="159"/>
      <c r="S757" s="159"/>
      <c r="T757" s="159"/>
      <c r="U757" s="159"/>
      <c r="V757" s="159"/>
      <c r="W757" s="159"/>
      <c r="X757" s="159"/>
      <c r="Y757" s="159"/>
      <c r="Z757" s="159"/>
      <c r="AA757" s="159"/>
      <c r="AB757" s="159"/>
      <c r="AC757" s="159"/>
      <c r="AD757" s="159"/>
      <c r="AE757" s="159"/>
      <c r="AF757" s="159"/>
      <c r="AG757" s="159"/>
    </row>
    <row r="758" spans="1:33" ht="13.5">
      <c r="A758" s="177"/>
      <c r="B758" s="178"/>
      <c r="C758" s="179"/>
      <c r="D758" s="159"/>
      <c r="E758" s="159"/>
      <c r="F758" s="159"/>
      <c r="G758" s="179"/>
      <c r="H758" s="159"/>
      <c r="I758" s="159"/>
      <c r="J758" s="182"/>
      <c r="K758" s="182"/>
      <c r="L758" s="159"/>
      <c r="M758" s="159"/>
      <c r="N758" s="159"/>
      <c r="O758" s="159"/>
      <c r="P758" s="159"/>
      <c r="Q758" s="179"/>
      <c r="R758" s="159"/>
      <c r="S758" s="159"/>
      <c r="T758" s="159"/>
      <c r="U758" s="159"/>
      <c r="V758" s="159"/>
      <c r="W758" s="159"/>
      <c r="X758" s="159"/>
      <c r="Y758" s="159"/>
      <c r="Z758" s="159"/>
      <c r="AA758" s="159"/>
      <c r="AB758" s="159"/>
      <c r="AC758" s="159"/>
      <c r="AD758" s="159"/>
      <c r="AE758" s="159"/>
      <c r="AF758" s="159"/>
      <c r="AG758" s="159"/>
    </row>
    <row r="759" spans="1:33" ht="13.5">
      <c r="A759" s="177"/>
      <c r="B759" s="178"/>
      <c r="C759" s="179"/>
      <c r="D759" s="159"/>
      <c r="E759" s="159"/>
      <c r="F759" s="159"/>
      <c r="G759" s="179"/>
      <c r="H759" s="159"/>
      <c r="I759" s="159"/>
      <c r="J759" s="182"/>
      <c r="K759" s="182"/>
      <c r="L759" s="159"/>
      <c r="M759" s="159"/>
      <c r="N759" s="159"/>
      <c r="O759" s="159"/>
      <c r="P759" s="159"/>
      <c r="Q759" s="179"/>
      <c r="R759" s="159"/>
      <c r="S759" s="159"/>
      <c r="T759" s="159"/>
      <c r="U759" s="159"/>
      <c r="V759" s="159"/>
      <c r="W759" s="159"/>
      <c r="X759" s="159"/>
      <c r="Y759" s="159"/>
      <c r="Z759" s="159"/>
      <c r="AA759" s="159"/>
      <c r="AB759" s="159"/>
      <c r="AC759" s="159"/>
      <c r="AD759" s="159"/>
      <c r="AE759" s="159"/>
      <c r="AF759" s="159"/>
      <c r="AG759" s="159"/>
    </row>
    <row r="760" spans="1:33" ht="13.5">
      <c r="A760" s="177"/>
      <c r="B760" s="178"/>
      <c r="C760" s="179"/>
      <c r="D760" s="159"/>
      <c r="E760" s="159"/>
      <c r="F760" s="159"/>
      <c r="G760" s="179"/>
      <c r="H760" s="159"/>
      <c r="I760" s="159"/>
      <c r="J760" s="182"/>
      <c r="K760" s="182"/>
      <c r="L760" s="159"/>
      <c r="M760" s="159"/>
      <c r="N760" s="159"/>
      <c r="O760" s="159"/>
      <c r="P760" s="159"/>
      <c r="Q760" s="179"/>
      <c r="R760" s="159"/>
      <c r="S760" s="159"/>
      <c r="T760" s="159"/>
      <c r="U760" s="159"/>
      <c r="V760" s="159"/>
      <c r="W760" s="159"/>
      <c r="X760" s="159"/>
      <c r="Y760" s="159"/>
      <c r="Z760" s="159"/>
      <c r="AA760" s="159"/>
      <c r="AB760" s="159"/>
      <c r="AC760" s="159"/>
      <c r="AD760" s="159"/>
      <c r="AE760" s="159"/>
      <c r="AF760" s="159"/>
      <c r="AG760" s="159"/>
    </row>
    <row r="761" spans="1:33" ht="13.5">
      <c r="A761" s="177"/>
      <c r="B761" s="178"/>
      <c r="C761" s="179"/>
      <c r="D761" s="159"/>
      <c r="E761" s="159"/>
      <c r="F761" s="159"/>
      <c r="G761" s="179"/>
      <c r="H761" s="159"/>
      <c r="I761" s="159"/>
      <c r="J761" s="182"/>
      <c r="K761" s="182"/>
      <c r="L761" s="159"/>
      <c r="M761" s="159"/>
      <c r="N761" s="159"/>
      <c r="O761" s="159"/>
      <c r="P761" s="159"/>
      <c r="Q761" s="179"/>
      <c r="R761" s="159"/>
      <c r="S761" s="159"/>
      <c r="T761" s="159"/>
      <c r="U761" s="159"/>
      <c r="V761" s="159"/>
      <c r="W761" s="159"/>
      <c r="X761" s="159"/>
      <c r="Y761" s="159"/>
      <c r="Z761" s="159"/>
      <c r="AA761" s="159"/>
      <c r="AB761" s="159"/>
      <c r="AC761" s="159"/>
      <c r="AD761" s="159"/>
      <c r="AE761" s="159"/>
      <c r="AF761" s="159"/>
      <c r="AG761" s="159"/>
    </row>
    <row r="762" spans="1:33" ht="13.5">
      <c r="A762" s="177"/>
      <c r="B762" s="178"/>
      <c r="C762" s="179"/>
      <c r="D762" s="159"/>
      <c r="E762" s="159"/>
      <c r="F762" s="159"/>
      <c r="G762" s="179"/>
      <c r="H762" s="159"/>
      <c r="I762" s="159"/>
      <c r="J762" s="182"/>
      <c r="K762" s="182"/>
      <c r="L762" s="159"/>
      <c r="M762" s="159"/>
      <c r="N762" s="159"/>
      <c r="O762" s="159"/>
      <c r="P762" s="159"/>
      <c r="Q762" s="179"/>
      <c r="R762" s="159"/>
      <c r="S762" s="159"/>
      <c r="T762" s="159"/>
      <c r="U762" s="159"/>
      <c r="V762" s="159"/>
      <c r="W762" s="159"/>
      <c r="X762" s="159"/>
      <c r="Y762" s="159"/>
      <c r="Z762" s="159"/>
      <c r="AA762" s="159"/>
      <c r="AB762" s="159"/>
      <c r="AC762" s="159"/>
      <c r="AD762" s="159"/>
      <c r="AE762" s="159"/>
      <c r="AF762" s="159"/>
      <c r="AG762" s="159"/>
    </row>
    <row r="763" spans="1:33" ht="13.5">
      <c r="A763" s="177"/>
      <c r="B763" s="178"/>
      <c r="C763" s="179"/>
      <c r="D763" s="159"/>
      <c r="E763" s="159"/>
      <c r="F763" s="159"/>
      <c r="G763" s="179"/>
      <c r="H763" s="159"/>
      <c r="I763" s="159"/>
      <c r="J763" s="182"/>
      <c r="K763" s="182"/>
      <c r="L763" s="159"/>
      <c r="M763" s="159"/>
      <c r="N763" s="159"/>
      <c r="O763" s="159"/>
      <c r="P763" s="159"/>
      <c r="Q763" s="179"/>
      <c r="R763" s="159"/>
      <c r="S763" s="159"/>
      <c r="T763" s="159"/>
      <c r="U763" s="159"/>
      <c r="V763" s="159"/>
      <c r="W763" s="159"/>
      <c r="X763" s="159"/>
      <c r="Y763" s="159"/>
      <c r="Z763" s="159"/>
      <c r="AA763" s="159"/>
      <c r="AB763" s="159"/>
      <c r="AC763" s="159"/>
      <c r="AD763" s="159"/>
      <c r="AE763" s="159"/>
      <c r="AF763" s="159"/>
      <c r="AG763" s="159"/>
    </row>
    <row r="764" spans="1:33" ht="13.5">
      <c r="A764" s="177"/>
      <c r="B764" s="178"/>
      <c r="C764" s="179"/>
      <c r="D764" s="159"/>
      <c r="E764" s="159"/>
      <c r="F764" s="159"/>
      <c r="G764" s="179"/>
      <c r="H764" s="159"/>
      <c r="I764" s="159"/>
      <c r="J764" s="182"/>
      <c r="K764" s="182"/>
      <c r="L764" s="159"/>
      <c r="M764" s="159"/>
      <c r="N764" s="159"/>
      <c r="O764" s="159"/>
      <c r="P764" s="159"/>
      <c r="Q764" s="179"/>
      <c r="R764" s="159"/>
      <c r="S764" s="159"/>
      <c r="T764" s="159"/>
      <c r="U764" s="159"/>
      <c r="V764" s="159"/>
      <c r="W764" s="159"/>
      <c r="X764" s="159"/>
      <c r="Y764" s="159"/>
      <c r="Z764" s="159"/>
      <c r="AA764" s="159"/>
      <c r="AB764" s="159"/>
      <c r="AC764" s="159"/>
      <c r="AD764" s="159"/>
      <c r="AE764" s="159"/>
      <c r="AF764" s="159"/>
      <c r="AG764" s="159"/>
    </row>
    <row r="765" spans="1:33" ht="13.5">
      <c r="A765" s="177"/>
      <c r="B765" s="178"/>
      <c r="C765" s="179"/>
      <c r="D765" s="159"/>
      <c r="E765" s="159"/>
      <c r="F765" s="159"/>
      <c r="G765" s="179"/>
      <c r="H765" s="159"/>
      <c r="I765" s="159"/>
      <c r="J765" s="182"/>
      <c r="K765" s="182"/>
      <c r="L765" s="159"/>
      <c r="M765" s="159"/>
      <c r="N765" s="159"/>
      <c r="O765" s="159"/>
      <c r="P765" s="159"/>
      <c r="Q765" s="179"/>
      <c r="R765" s="159"/>
      <c r="S765" s="159"/>
      <c r="T765" s="159"/>
      <c r="U765" s="159"/>
      <c r="V765" s="159"/>
      <c r="W765" s="159"/>
      <c r="X765" s="159"/>
      <c r="Y765" s="159"/>
      <c r="Z765" s="159"/>
      <c r="AA765" s="159"/>
      <c r="AB765" s="159"/>
      <c r="AC765" s="159"/>
      <c r="AD765" s="159"/>
      <c r="AE765" s="159"/>
      <c r="AF765" s="159"/>
      <c r="AG765" s="159"/>
    </row>
    <row r="766" spans="1:33" ht="13.5">
      <c r="A766" s="177"/>
      <c r="B766" s="178"/>
      <c r="C766" s="179"/>
      <c r="D766" s="159"/>
      <c r="E766" s="159"/>
      <c r="F766" s="159"/>
      <c r="G766" s="179"/>
      <c r="H766" s="159"/>
      <c r="I766" s="159"/>
      <c r="J766" s="182"/>
      <c r="K766" s="182"/>
      <c r="L766" s="159"/>
      <c r="M766" s="159"/>
      <c r="N766" s="159"/>
      <c r="O766" s="159"/>
      <c r="P766" s="159"/>
      <c r="Q766" s="179"/>
      <c r="R766" s="159"/>
      <c r="S766" s="159"/>
      <c r="T766" s="159"/>
      <c r="U766" s="159"/>
      <c r="V766" s="159"/>
      <c r="W766" s="159"/>
      <c r="X766" s="159"/>
      <c r="Y766" s="159"/>
      <c r="Z766" s="159"/>
      <c r="AA766" s="159"/>
      <c r="AB766" s="159"/>
      <c r="AC766" s="159"/>
      <c r="AD766" s="159"/>
      <c r="AE766" s="159"/>
      <c r="AF766" s="159"/>
      <c r="AG766" s="159"/>
    </row>
    <row r="767" spans="1:33" ht="13.5">
      <c r="A767" s="177"/>
      <c r="B767" s="178"/>
      <c r="C767" s="179"/>
      <c r="D767" s="159"/>
      <c r="E767" s="159"/>
      <c r="F767" s="159"/>
      <c r="G767" s="179"/>
      <c r="H767" s="159"/>
      <c r="I767" s="159"/>
      <c r="J767" s="182"/>
      <c r="K767" s="182"/>
      <c r="L767" s="159"/>
      <c r="M767" s="159"/>
      <c r="N767" s="159"/>
      <c r="O767" s="159"/>
      <c r="P767" s="159"/>
      <c r="Q767" s="179"/>
      <c r="R767" s="159"/>
      <c r="S767" s="159"/>
      <c r="T767" s="159"/>
      <c r="U767" s="159"/>
      <c r="V767" s="159"/>
      <c r="W767" s="159"/>
      <c r="X767" s="159"/>
      <c r="Y767" s="159"/>
      <c r="Z767" s="159"/>
      <c r="AA767" s="159"/>
      <c r="AB767" s="159"/>
      <c r="AC767" s="159"/>
      <c r="AD767" s="159"/>
      <c r="AE767" s="159"/>
      <c r="AF767" s="159"/>
      <c r="AG767" s="159"/>
    </row>
    <row r="768" spans="1:33" ht="13.5">
      <c r="A768" s="177"/>
      <c r="B768" s="178"/>
      <c r="C768" s="179"/>
      <c r="D768" s="159"/>
      <c r="E768" s="159"/>
      <c r="F768" s="159"/>
      <c r="G768" s="179"/>
      <c r="H768" s="159"/>
      <c r="I768" s="159"/>
      <c r="J768" s="182"/>
      <c r="K768" s="182"/>
      <c r="L768" s="159"/>
      <c r="M768" s="159"/>
      <c r="N768" s="159"/>
      <c r="O768" s="159"/>
      <c r="P768" s="159"/>
      <c r="Q768" s="179"/>
      <c r="R768" s="159"/>
      <c r="S768" s="159"/>
      <c r="T768" s="159"/>
      <c r="U768" s="159"/>
      <c r="V768" s="159"/>
      <c r="W768" s="159"/>
      <c r="X768" s="159"/>
      <c r="Y768" s="159"/>
      <c r="Z768" s="159"/>
      <c r="AA768" s="159"/>
      <c r="AB768" s="159"/>
      <c r="AC768" s="159"/>
      <c r="AD768" s="159"/>
      <c r="AE768" s="159"/>
      <c r="AF768" s="159"/>
      <c r="AG768" s="159"/>
    </row>
    <row r="769" spans="1:33" ht="13.5">
      <c r="A769" s="177"/>
      <c r="B769" s="178"/>
      <c r="C769" s="179"/>
      <c r="D769" s="159"/>
      <c r="E769" s="159"/>
      <c r="F769" s="159"/>
      <c r="G769" s="179"/>
      <c r="H769" s="159"/>
      <c r="I769" s="159"/>
      <c r="J769" s="182"/>
      <c r="K769" s="182"/>
      <c r="L769" s="159"/>
      <c r="M769" s="159"/>
      <c r="N769" s="159"/>
      <c r="O769" s="159"/>
      <c r="P769" s="159"/>
      <c r="Q769" s="179"/>
      <c r="R769" s="159"/>
      <c r="S769" s="159"/>
      <c r="T769" s="159"/>
      <c r="U769" s="159"/>
      <c r="V769" s="159"/>
      <c r="W769" s="159"/>
      <c r="X769" s="159"/>
      <c r="Y769" s="159"/>
      <c r="Z769" s="159"/>
      <c r="AA769" s="159"/>
      <c r="AB769" s="159"/>
      <c r="AC769" s="159"/>
      <c r="AD769" s="159"/>
      <c r="AE769" s="159"/>
      <c r="AF769" s="159"/>
      <c r="AG769" s="159"/>
    </row>
    <row r="770" spans="1:33" ht="13.5">
      <c r="A770" s="177"/>
      <c r="B770" s="178"/>
      <c r="C770" s="179"/>
      <c r="D770" s="159"/>
      <c r="E770" s="159"/>
      <c r="F770" s="159"/>
      <c r="G770" s="179"/>
      <c r="H770" s="159"/>
      <c r="I770" s="159"/>
      <c r="J770" s="182"/>
      <c r="K770" s="182"/>
      <c r="L770" s="159"/>
      <c r="M770" s="159"/>
      <c r="N770" s="159"/>
      <c r="O770" s="159"/>
      <c r="P770" s="159"/>
      <c r="Q770" s="179"/>
      <c r="R770" s="159"/>
      <c r="S770" s="159"/>
      <c r="T770" s="159"/>
      <c r="U770" s="159"/>
      <c r="V770" s="159"/>
      <c r="W770" s="159"/>
      <c r="X770" s="159"/>
      <c r="Y770" s="159"/>
      <c r="Z770" s="159"/>
      <c r="AA770" s="159"/>
      <c r="AB770" s="159"/>
      <c r="AC770" s="159"/>
      <c r="AD770" s="159"/>
      <c r="AE770" s="159"/>
      <c r="AF770" s="159"/>
      <c r="AG770" s="159"/>
    </row>
    <row r="771" spans="1:33" ht="13.5">
      <c r="A771" s="177"/>
      <c r="B771" s="178"/>
      <c r="C771" s="179"/>
      <c r="D771" s="159"/>
      <c r="E771" s="159"/>
      <c r="F771" s="159"/>
      <c r="G771" s="179"/>
      <c r="H771" s="159"/>
      <c r="I771" s="159"/>
      <c r="J771" s="182"/>
      <c r="K771" s="182"/>
      <c r="L771" s="159"/>
      <c r="M771" s="159"/>
      <c r="N771" s="159"/>
      <c r="O771" s="159"/>
      <c r="P771" s="159"/>
      <c r="Q771" s="179"/>
      <c r="R771" s="159"/>
      <c r="S771" s="159"/>
      <c r="T771" s="159"/>
      <c r="U771" s="159"/>
      <c r="V771" s="159"/>
      <c r="W771" s="159"/>
      <c r="X771" s="159"/>
      <c r="Y771" s="159"/>
      <c r="Z771" s="159"/>
      <c r="AA771" s="159"/>
      <c r="AB771" s="159"/>
      <c r="AC771" s="159"/>
      <c r="AD771" s="159"/>
      <c r="AE771" s="159"/>
      <c r="AF771" s="159"/>
      <c r="AG771" s="159"/>
    </row>
    <row r="772" spans="1:33" ht="13.5">
      <c r="A772" s="177"/>
      <c r="B772" s="178"/>
      <c r="C772" s="179"/>
      <c r="D772" s="159"/>
      <c r="E772" s="159"/>
      <c r="F772" s="159"/>
      <c r="G772" s="179"/>
      <c r="H772" s="159"/>
      <c r="I772" s="159"/>
      <c r="J772" s="182"/>
      <c r="K772" s="182"/>
      <c r="L772" s="159"/>
      <c r="M772" s="159"/>
      <c r="N772" s="159"/>
      <c r="O772" s="159"/>
      <c r="P772" s="159"/>
      <c r="Q772" s="179"/>
      <c r="R772" s="159"/>
      <c r="S772" s="159"/>
      <c r="T772" s="159"/>
      <c r="U772" s="159"/>
      <c r="V772" s="159"/>
      <c r="W772" s="159"/>
      <c r="X772" s="159"/>
      <c r="Y772" s="159"/>
      <c r="Z772" s="159"/>
      <c r="AA772" s="159"/>
      <c r="AB772" s="159"/>
      <c r="AC772" s="159"/>
      <c r="AD772" s="159"/>
      <c r="AE772" s="159"/>
      <c r="AF772" s="159"/>
      <c r="AG772" s="159"/>
    </row>
    <row r="773" spans="1:33" ht="13.5">
      <c r="A773" s="177"/>
      <c r="B773" s="178"/>
      <c r="C773" s="179"/>
      <c r="D773" s="159"/>
      <c r="E773" s="159"/>
      <c r="F773" s="159"/>
      <c r="G773" s="179"/>
      <c r="H773" s="159"/>
      <c r="I773" s="159"/>
      <c r="J773" s="182"/>
      <c r="K773" s="182"/>
      <c r="L773" s="159"/>
      <c r="M773" s="159"/>
      <c r="N773" s="159"/>
      <c r="O773" s="159"/>
      <c r="P773" s="159"/>
      <c r="Q773" s="179"/>
      <c r="R773" s="159"/>
      <c r="S773" s="159"/>
      <c r="T773" s="159"/>
      <c r="U773" s="159"/>
      <c r="V773" s="159"/>
      <c r="W773" s="159"/>
      <c r="X773" s="159"/>
      <c r="Y773" s="159"/>
      <c r="Z773" s="159"/>
      <c r="AA773" s="159"/>
      <c r="AB773" s="159"/>
      <c r="AC773" s="159"/>
      <c r="AD773" s="159"/>
      <c r="AE773" s="159"/>
      <c r="AF773" s="159"/>
      <c r="AG773" s="159"/>
    </row>
    <row r="774" spans="1:33" ht="13.5">
      <c r="A774" s="177"/>
      <c r="B774" s="178"/>
      <c r="C774" s="179"/>
      <c r="D774" s="159"/>
      <c r="E774" s="159"/>
      <c r="F774" s="159"/>
      <c r="G774" s="179"/>
      <c r="H774" s="159"/>
      <c r="I774" s="159"/>
      <c r="J774" s="182"/>
      <c r="K774" s="182"/>
      <c r="L774" s="159"/>
      <c r="M774" s="159"/>
      <c r="N774" s="159"/>
      <c r="O774" s="159"/>
      <c r="P774" s="159"/>
      <c r="Q774" s="179"/>
      <c r="R774" s="159"/>
      <c r="S774" s="159"/>
      <c r="T774" s="159"/>
      <c r="U774" s="159"/>
      <c r="V774" s="159"/>
      <c r="W774" s="159"/>
      <c r="X774" s="159"/>
      <c r="Y774" s="159"/>
      <c r="Z774" s="159"/>
      <c r="AA774" s="159"/>
      <c r="AB774" s="159"/>
      <c r="AC774" s="159"/>
      <c r="AD774" s="159"/>
      <c r="AE774" s="159"/>
      <c r="AF774" s="159"/>
      <c r="AG774" s="159"/>
    </row>
    <row r="775" spans="1:33" ht="13.5">
      <c r="A775" s="177"/>
      <c r="B775" s="178"/>
      <c r="C775" s="179"/>
      <c r="D775" s="159"/>
      <c r="E775" s="159"/>
      <c r="F775" s="159"/>
      <c r="G775" s="179"/>
      <c r="H775" s="159"/>
      <c r="I775" s="159"/>
      <c r="J775" s="182"/>
      <c r="K775" s="182"/>
      <c r="L775" s="159"/>
      <c r="M775" s="159"/>
      <c r="N775" s="159"/>
      <c r="O775" s="159"/>
      <c r="P775" s="159"/>
      <c r="Q775" s="179"/>
      <c r="R775" s="159"/>
      <c r="S775" s="159"/>
      <c r="T775" s="159"/>
      <c r="U775" s="159"/>
      <c r="V775" s="159"/>
      <c r="W775" s="159"/>
      <c r="X775" s="159"/>
      <c r="Y775" s="159"/>
      <c r="Z775" s="159"/>
      <c r="AA775" s="159"/>
      <c r="AB775" s="159"/>
      <c r="AC775" s="159"/>
      <c r="AD775" s="159"/>
      <c r="AE775" s="159"/>
      <c r="AF775" s="159"/>
      <c r="AG775" s="159"/>
    </row>
    <row r="776" spans="1:33" ht="13.5">
      <c r="A776" s="177"/>
      <c r="B776" s="178"/>
      <c r="C776" s="179"/>
      <c r="D776" s="159"/>
      <c r="E776" s="159"/>
      <c r="F776" s="159"/>
      <c r="G776" s="179"/>
      <c r="H776" s="159"/>
      <c r="I776" s="159"/>
      <c r="J776" s="182"/>
      <c r="K776" s="182"/>
      <c r="L776" s="159"/>
      <c r="M776" s="159"/>
      <c r="N776" s="159"/>
      <c r="O776" s="159"/>
      <c r="P776" s="159"/>
      <c r="Q776" s="179"/>
      <c r="R776" s="159"/>
      <c r="S776" s="159"/>
      <c r="T776" s="159"/>
      <c r="U776" s="159"/>
      <c r="V776" s="159"/>
      <c r="W776" s="159"/>
      <c r="X776" s="159"/>
      <c r="Y776" s="159"/>
      <c r="Z776" s="159"/>
      <c r="AA776" s="159"/>
      <c r="AB776" s="159"/>
      <c r="AC776" s="159"/>
      <c r="AD776" s="159"/>
      <c r="AE776" s="159"/>
      <c r="AF776" s="159"/>
      <c r="AG776" s="159"/>
    </row>
    <row r="777" spans="1:33" ht="13.5">
      <c r="A777" s="177"/>
      <c r="B777" s="178"/>
      <c r="C777" s="179"/>
      <c r="D777" s="159"/>
      <c r="E777" s="159"/>
      <c r="F777" s="159"/>
      <c r="G777" s="179"/>
      <c r="H777" s="159"/>
      <c r="I777" s="159"/>
      <c r="J777" s="182"/>
      <c r="K777" s="182"/>
      <c r="L777" s="159"/>
      <c r="M777" s="159"/>
      <c r="N777" s="159"/>
      <c r="O777" s="159"/>
      <c r="P777" s="159"/>
      <c r="Q777" s="179"/>
      <c r="R777" s="159"/>
      <c r="S777" s="159"/>
      <c r="T777" s="159"/>
      <c r="U777" s="159"/>
      <c r="V777" s="159"/>
      <c r="W777" s="159"/>
      <c r="X777" s="159"/>
      <c r="Y777" s="159"/>
      <c r="Z777" s="159"/>
      <c r="AA777" s="159"/>
      <c r="AB777" s="159"/>
      <c r="AC777" s="159"/>
      <c r="AD777" s="159"/>
      <c r="AE777" s="159"/>
      <c r="AF777" s="159"/>
      <c r="AG777" s="159"/>
    </row>
    <row r="778" spans="1:33" ht="13.5">
      <c r="A778" s="177"/>
      <c r="B778" s="178"/>
      <c r="C778" s="179"/>
      <c r="D778" s="159"/>
      <c r="E778" s="159"/>
      <c r="F778" s="159"/>
      <c r="G778" s="179"/>
      <c r="H778" s="159"/>
      <c r="I778" s="159"/>
      <c r="J778" s="182"/>
      <c r="K778" s="182"/>
      <c r="L778" s="159"/>
      <c r="M778" s="159"/>
      <c r="N778" s="159"/>
      <c r="O778" s="159"/>
      <c r="P778" s="159"/>
      <c r="Q778" s="179"/>
      <c r="R778" s="159"/>
      <c r="S778" s="159"/>
      <c r="T778" s="159"/>
      <c r="U778" s="159"/>
      <c r="V778" s="159"/>
      <c r="W778" s="159"/>
      <c r="X778" s="159"/>
      <c r="Y778" s="159"/>
      <c r="Z778" s="159"/>
      <c r="AA778" s="159"/>
      <c r="AB778" s="159"/>
      <c r="AC778" s="159"/>
      <c r="AD778" s="159"/>
      <c r="AE778" s="159"/>
      <c r="AF778" s="159"/>
      <c r="AG778" s="159"/>
    </row>
    <row r="779" spans="1:33" ht="13.5">
      <c r="A779" s="177"/>
      <c r="B779" s="178"/>
      <c r="C779" s="179"/>
      <c r="D779" s="159"/>
      <c r="E779" s="159"/>
      <c r="F779" s="159"/>
      <c r="G779" s="179"/>
      <c r="H779" s="159"/>
      <c r="I779" s="159"/>
      <c r="J779" s="182"/>
      <c r="K779" s="182"/>
      <c r="L779" s="159"/>
      <c r="M779" s="159"/>
      <c r="N779" s="159"/>
      <c r="O779" s="159"/>
      <c r="P779" s="159"/>
      <c r="Q779" s="179"/>
      <c r="R779" s="159"/>
      <c r="S779" s="159"/>
      <c r="T779" s="159"/>
      <c r="U779" s="159"/>
      <c r="V779" s="159"/>
      <c r="W779" s="159"/>
      <c r="X779" s="159"/>
      <c r="Y779" s="159"/>
      <c r="Z779" s="159"/>
      <c r="AA779" s="159"/>
      <c r="AB779" s="159"/>
      <c r="AC779" s="159"/>
      <c r="AD779" s="159"/>
      <c r="AE779" s="159"/>
      <c r="AF779" s="159"/>
      <c r="AG779" s="159"/>
    </row>
    <row r="780" spans="1:33" ht="13.5">
      <c r="A780" s="177"/>
      <c r="B780" s="178"/>
      <c r="C780" s="179"/>
      <c r="D780" s="159"/>
      <c r="E780" s="159"/>
      <c r="F780" s="159"/>
      <c r="G780" s="179"/>
      <c r="H780" s="159"/>
      <c r="I780" s="159"/>
      <c r="J780" s="182"/>
      <c r="K780" s="182"/>
      <c r="L780" s="159"/>
      <c r="M780" s="159"/>
      <c r="N780" s="159"/>
      <c r="O780" s="159"/>
      <c r="P780" s="159"/>
      <c r="Q780" s="179"/>
      <c r="R780" s="159"/>
      <c r="S780" s="159"/>
      <c r="T780" s="159"/>
      <c r="U780" s="159"/>
      <c r="V780" s="159"/>
      <c r="W780" s="159"/>
      <c r="X780" s="159"/>
      <c r="Y780" s="159"/>
      <c r="Z780" s="159"/>
      <c r="AA780" s="159"/>
      <c r="AB780" s="159"/>
      <c r="AC780" s="159"/>
      <c r="AD780" s="159"/>
      <c r="AE780" s="159"/>
      <c r="AF780" s="159"/>
      <c r="AG780" s="159"/>
    </row>
    <row r="781" spans="1:33" ht="13.5">
      <c r="A781" s="177"/>
      <c r="B781" s="178"/>
      <c r="C781" s="179"/>
      <c r="D781" s="159"/>
      <c r="E781" s="159"/>
      <c r="F781" s="159"/>
      <c r="G781" s="179"/>
      <c r="H781" s="159"/>
      <c r="I781" s="159"/>
      <c r="J781" s="182"/>
      <c r="K781" s="182"/>
      <c r="L781" s="159"/>
      <c r="M781" s="159"/>
      <c r="N781" s="159"/>
      <c r="O781" s="159"/>
      <c r="P781" s="159"/>
      <c r="Q781" s="179"/>
      <c r="R781" s="159"/>
      <c r="S781" s="159"/>
      <c r="T781" s="159"/>
      <c r="U781" s="159"/>
      <c r="V781" s="159"/>
      <c r="W781" s="159"/>
      <c r="X781" s="159"/>
      <c r="Y781" s="159"/>
      <c r="Z781" s="159"/>
      <c r="AA781" s="159"/>
      <c r="AB781" s="159"/>
      <c r="AC781" s="159"/>
      <c r="AD781" s="159"/>
      <c r="AE781" s="159"/>
      <c r="AF781" s="159"/>
      <c r="AG781" s="159"/>
    </row>
    <row r="782" spans="1:33" ht="13.5">
      <c r="A782" s="177"/>
      <c r="B782" s="178"/>
      <c r="C782" s="179"/>
      <c r="D782" s="159"/>
      <c r="E782" s="159"/>
      <c r="F782" s="159"/>
      <c r="G782" s="179"/>
      <c r="H782" s="159"/>
      <c r="I782" s="159"/>
      <c r="J782" s="182"/>
      <c r="K782" s="182"/>
      <c r="L782" s="159"/>
      <c r="M782" s="159"/>
      <c r="N782" s="159"/>
      <c r="O782" s="159"/>
      <c r="P782" s="159"/>
      <c r="Q782" s="179"/>
      <c r="R782" s="159"/>
      <c r="S782" s="159"/>
      <c r="T782" s="159"/>
      <c r="U782" s="159"/>
      <c r="V782" s="159"/>
      <c r="W782" s="159"/>
      <c r="X782" s="159"/>
      <c r="Y782" s="159"/>
      <c r="Z782" s="159"/>
      <c r="AA782" s="159"/>
      <c r="AB782" s="159"/>
      <c r="AC782" s="159"/>
      <c r="AD782" s="159"/>
      <c r="AE782" s="159"/>
      <c r="AF782" s="159"/>
      <c r="AG782" s="159"/>
    </row>
    <row r="783" spans="1:33" ht="13.5">
      <c r="A783" s="177"/>
      <c r="B783" s="178"/>
      <c r="C783" s="179"/>
      <c r="D783" s="159"/>
      <c r="E783" s="159"/>
      <c r="F783" s="159"/>
      <c r="G783" s="179"/>
      <c r="H783" s="159"/>
      <c r="I783" s="159"/>
      <c r="J783" s="182"/>
      <c r="K783" s="182"/>
      <c r="L783" s="159"/>
      <c r="M783" s="159"/>
      <c r="N783" s="159"/>
      <c r="O783" s="159"/>
      <c r="P783" s="159"/>
      <c r="Q783" s="179"/>
      <c r="R783" s="159"/>
      <c r="S783" s="159"/>
      <c r="T783" s="159"/>
      <c r="U783" s="159"/>
      <c r="V783" s="159"/>
      <c r="W783" s="159"/>
      <c r="X783" s="159"/>
      <c r="Y783" s="159"/>
      <c r="Z783" s="159"/>
      <c r="AA783" s="159"/>
      <c r="AB783" s="159"/>
      <c r="AC783" s="159"/>
      <c r="AD783" s="159"/>
      <c r="AE783" s="159"/>
      <c r="AF783" s="159"/>
      <c r="AG783" s="159"/>
    </row>
    <row r="784" spans="1:33" ht="13.5">
      <c r="A784" s="177"/>
      <c r="B784" s="178"/>
      <c r="C784" s="179"/>
      <c r="D784" s="159"/>
      <c r="E784" s="159"/>
      <c r="F784" s="159"/>
      <c r="G784" s="179"/>
      <c r="H784" s="159"/>
      <c r="I784" s="159"/>
      <c r="J784" s="182"/>
      <c r="K784" s="182"/>
      <c r="L784" s="159"/>
      <c r="M784" s="159"/>
      <c r="N784" s="159"/>
      <c r="O784" s="159"/>
      <c r="P784" s="159"/>
      <c r="Q784" s="179"/>
      <c r="R784" s="159"/>
      <c r="S784" s="159"/>
      <c r="T784" s="159"/>
      <c r="U784" s="159"/>
      <c r="V784" s="159"/>
      <c r="W784" s="159"/>
      <c r="X784" s="159"/>
      <c r="Y784" s="159"/>
      <c r="Z784" s="159"/>
      <c r="AA784" s="159"/>
      <c r="AB784" s="159"/>
      <c r="AC784" s="159"/>
      <c r="AD784" s="159"/>
      <c r="AE784" s="159"/>
      <c r="AF784" s="159"/>
      <c r="AG784" s="159"/>
    </row>
    <row r="785" spans="1:33" ht="13.5">
      <c r="A785" s="177"/>
      <c r="B785" s="178"/>
      <c r="C785" s="179"/>
      <c r="D785" s="159"/>
      <c r="E785" s="159"/>
      <c r="F785" s="159"/>
      <c r="G785" s="179"/>
      <c r="H785" s="159"/>
      <c r="I785" s="159"/>
      <c r="J785" s="182"/>
      <c r="K785" s="182"/>
      <c r="L785" s="159"/>
      <c r="M785" s="159"/>
      <c r="N785" s="159"/>
      <c r="O785" s="159"/>
      <c r="P785" s="159"/>
      <c r="Q785" s="179"/>
      <c r="R785" s="159"/>
      <c r="S785" s="159"/>
      <c r="T785" s="159"/>
      <c r="U785" s="159"/>
      <c r="V785" s="159"/>
      <c r="W785" s="159"/>
      <c r="X785" s="159"/>
      <c r="Y785" s="159"/>
      <c r="Z785" s="159"/>
      <c r="AA785" s="159"/>
      <c r="AB785" s="159"/>
      <c r="AC785" s="159"/>
      <c r="AD785" s="159"/>
      <c r="AE785" s="159"/>
      <c r="AF785" s="159"/>
      <c r="AG785" s="159"/>
    </row>
    <row r="786" spans="1:33" ht="13.5">
      <c r="A786" s="177"/>
      <c r="B786" s="178"/>
      <c r="C786" s="179"/>
      <c r="D786" s="159"/>
      <c r="E786" s="159"/>
      <c r="F786" s="159"/>
      <c r="G786" s="179"/>
      <c r="H786" s="159"/>
      <c r="I786" s="159"/>
      <c r="J786" s="182"/>
      <c r="K786" s="182"/>
      <c r="L786" s="159"/>
      <c r="M786" s="159"/>
      <c r="N786" s="159"/>
      <c r="O786" s="159"/>
      <c r="P786" s="159"/>
      <c r="Q786" s="179"/>
      <c r="R786" s="159"/>
      <c r="S786" s="159"/>
      <c r="T786" s="159"/>
      <c r="U786" s="159"/>
      <c r="V786" s="159"/>
      <c r="W786" s="159"/>
      <c r="X786" s="159"/>
      <c r="Y786" s="159"/>
      <c r="Z786" s="159"/>
      <c r="AA786" s="159"/>
      <c r="AB786" s="159"/>
      <c r="AC786" s="159"/>
      <c r="AD786" s="159"/>
      <c r="AE786" s="159"/>
      <c r="AF786" s="159"/>
      <c r="AG786" s="159"/>
    </row>
    <row r="787" spans="1:33" ht="13.5">
      <c r="A787" s="177"/>
      <c r="B787" s="178"/>
      <c r="C787" s="179"/>
      <c r="D787" s="159"/>
      <c r="E787" s="159"/>
      <c r="F787" s="159"/>
      <c r="G787" s="179"/>
      <c r="H787" s="159"/>
      <c r="I787" s="159"/>
      <c r="J787" s="182"/>
      <c r="K787" s="182"/>
      <c r="L787" s="159"/>
      <c r="M787" s="159"/>
      <c r="N787" s="159"/>
      <c r="O787" s="159"/>
      <c r="P787" s="159"/>
      <c r="Q787" s="179"/>
      <c r="R787" s="159"/>
      <c r="S787" s="159"/>
      <c r="T787" s="159"/>
      <c r="U787" s="159"/>
      <c r="V787" s="159"/>
      <c r="W787" s="159"/>
      <c r="X787" s="159"/>
      <c r="Y787" s="159"/>
      <c r="Z787" s="159"/>
      <c r="AA787" s="159"/>
      <c r="AB787" s="159"/>
      <c r="AC787" s="159"/>
      <c r="AD787" s="159"/>
      <c r="AE787" s="159"/>
      <c r="AF787" s="159"/>
      <c r="AG787" s="159"/>
    </row>
    <row r="788" spans="1:33" ht="13.5">
      <c r="A788" s="177"/>
      <c r="B788" s="178"/>
      <c r="C788" s="179"/>
      <c r="D788" s="159"/>
      <c r="E788" s="159"/>
      <c r="F788" s="159"/>
      <c r="G788" s="179"/>
      <c r="H788" s="159"/>
      <c r="I788" s="159"/>
      <c r="J788" s="182"/>
      <c r="K788" s="182"/>
      <c r="L788" s="159"/>
      <c r="M788" s="159"/>
      <c r="N788" s="159"/>
      <c r="O788" s="159"/>
      <c r="P788" s="159"/>
      <c r="Q788" s="179"/>
      <c r="R788" s="159"/>
      <c r="S788" s="159"/>
      <c r="T788" s="159"/>
      <c r="U788" s="159"/>
      <c r="V788" s="159"/>
      <c r="W788" s="159"/>
      <c r="X788" s="159"/>
      <c r="Y788" s="159"/>
      <c r="Z788" s="159"/>
      <c r="AA788" s="159"/>
      <c r="AB788" s="159"/>
      <c r="AC788" s="159"/>
      <c r="AD788" s="159"/>
      <c r="AE788" s="159"/>
      <c r="AF788" s="159"/>
      <c r="AG788" s="159"/>
    </row>
    <row r="789" spans="1:33" ht="13.5">
      <c r="A789" s="177"/>
      <c r="B789" s="178"/>
      <c r="C789" s="179"/>
      <c r="D789" s="159"/>
      <c r="E789" s="159"/>
      <c r="F789" s="159"/>
      <c r="G789" s="179"/>
      <c r="H789" s="159"/>
      <c r="I789" s="159"/>
      <c r="J789" s="182"/>
      <c r="K789" s="182"/>
      <c r="L789" s="159"/>
      <c r="M789" s="159"/>
      <c r="N789" s="159"/>
      <c r="O789" s="159"/>
      <c r="P789" s="159"/>
      <c r="Q789" s="179"/>
      <c r="R789" s="159"/>
      <c r="S789" s="159"/>
      <c r="T789" s="159"/>
      <c r="U789" s="159"/>
      <c r="V789" s="159"/>
      <c r="W789" s="159"/>
      <c r="X789" s="159"/>
      <c r="Y789" s="159"/>
      <c r="Z789" s="159"/>
      <c r="AA789" s="159"/>
      <c r="AB789" s="159"/>
      <c r="AC789" s="159"/>
      <c r="AD789" s="159"/>
      <c r="AE789" s="159"/>
      <c r="AF789" s="159"/>
      <c r="AG789" s="159"/>
    </row>
    <row r="790" spans="1:33" ht="13.5">
      <c r="A790" s="177"/>
      <c r="B790" s="178"/>
      <c r="C790" s="179"/>
      <c r="D790" s="159"/>
      <c r="E790" s="159"/>
      <c r="F790" s="159"/>
      <c r="G790" s="179"/>
      <c r="H790" s="159"/>
      <c r="I790" s="159"/>
      <c r="J790" s="182"/>
      <c r="K790" s="182"/>
      <c r="L790" s="159"/>
      <c r="M790" s="159"/>
      <c r="N790" s="159"/>
      <c r="O790" s="159"/>
      <c r="P790" s="159"/>
      <c r="Q790" s="179"/>
      <c r="R790" s="159"/>
      <c r="S790" s="159"/>
      <c r="T790" s="159"/>
      <c r="U790" s="159"/>
      <c r="V790" s="159"/>
      <c r="W790" s="159"/>
      <c r="X790" s="159"/>
      <c r="Y790" s="159"/>
      <c r="Z790" s="159"/>
      <c r="AA790" s="159"/>
      <c r="AB790" s="159"/>
      <c r="AC790" s="159"/>
      <c r="AD790" s="159"/>
      <c r="AE790" s="159"/>
      <c r="AF790" s="159"/>
      <c r="AG790" s="159"/>
    </row>
    <row r="791" spans="1:33" ht="13.5">
      <c r="A791" s="177"/>
      <c r="B791" s="178"/>
      <c r="C791" s="179"/>
      <c r="D791" s="159"/>
      <c r="E791" s="159"/>
      <c r="F791" s="159"/>
      <c r="G791" s="179"/>
      <c r="H791" s="159"/>
      <c r="I791" s="159"/>
      <c r="J791" s="182"/>
      <c r="K791" s="182"/>
      <c r="L791" s="159"/>
      <c r="M791" s="159"/>
      <c r="N791" s="159"/>
      <c r="O791" s="159"/>
      <c r="P791" s="159"/>
      <c r="Q791" s="179"/>
      <c r="R791" s="159"/>
      <c r="S791" s="159"/>
      <c r="T791" s="159"/>
      <c r="U791" s="159"/>
      <c r="V791" s="159"/>
      <c r="W791" s="159"/>
      <c r="X791" s="159"/>
      <c r="Y791" s="159"/>
      <c r="Z791" s="159"/>
      <c r="AA791" s="159"/>
      <c r="AB791" s="159"/>
      <c r="AC791" s="159"/>
      <c r="AD791" s="159"/>
      <c r="AE791" s="159"/>
      <c r="AF791" s="159"/>
      <c r="AG791" s="159"/>
    </row>
    <row r="792" spans="1:33" ht="13.5">
      <c r="A792" s="177"/>
      <c r="B792" s="178"/>
      <c r="C792" s="179"/>
      <c r="D792" s="159"/>
      <c r="E792" s="159"/>
      <c r="F792" s="159"/>
      <c r="G792" s="179"/>
      <c r="H792" s="159"/>
      <c r="I792" s="159"/>
      <c r="J792" s="182"/>
      <c r="K792" s="182"/>
      <c r="L792" s="159"/>
      <c r="M792" s="159"/>
      <c r="N792" s="159"/>
      <c r="O792" s="159"/>
      <c r="P792" s="159"/>
      <c r="Q792" s="179"/>
      <c r="R792" s="159"/>
      <c r="S792" s="159"/>
      <c r="T792" s="159"/>
      <c r="U792" s="159"/>
      <c r="V792" s="159"/>
      <c r="W792" s="159"/>
      <c r="X792" s="159"/>
      <c r="Y792" s="159"/>
      <c r="Z792" s="159"/>
      <c r="AA792" s="159"/>
      <c r="AB792" s="159"/>
      <c r="AC792" s="159"/>
      <c r="AD792" s="159"/>
      <c r="AE792" s="159"/>
      <c r="AF792" s="159"/>
      <c r="AG792" s="159"/>
    </row>
    <row r="793" spans="1:33" ht="13.5">
      <c r="A793" s="177"/>
      <c r="B793" s="178"/>
      <c r="C793" s="179"/>
      <c r="D793" s="159"/>
      <c r="E793" s="159"/>
      <c r="F793" s="159"/>
      <c r="G793" s="179"/>
      <c r="H793" s="159"/>
      <c r="I793" s="159"/>
      <c r="J793" s="182"/>
      <c r="K793" s="182"/>
      <c r="L793" s="159"/>
      <c r="M793" s="159"/>
      <c r="N793" s="159"/>
      <c r="O793" s="159"/>
      <c r="P793" s="159"/>
      <c r="Q793" s="179"/>
      <c r="R793" s="159"/>
      <c r="S793" s="159"/>
      <c r="T793" s="159"/>
      <c r="U793" s="159"/>
      <c r="V793" s="159"/>
      <c r="W793" s="159"/>
      <c r="X793" s="159"/>
      <c r="Y793" s="159"/>
      <c r="Z793" s="159"/>
      <c r="AA793" s="159"/>
      <c r="AB793" s="159"/>
      <c r="AC793" s="159"/>
      <c r="AD793" s="159"/>
      <c r="AE793" s="159"/>
      <c r="AF793" s="159"/>
      <c r="AG793" s="159"/>
    </row>
    <row r="794" spans="1:33" ht="13.5">
      <c r="A794" s="177"/>
      <c r="B794" s="178"/>
      <c r="C794" s="179"/>
      <c r="D794" s="159"/>
      <c r="E794" s="159"/>
      <c r="F794" s="159"/>
      <c r="G794" s="179"/>
      <c r="H794" s="159"/>
      <c r="I794" s="159"/>
      <c r="J794" s="182"/>
      <c r="K794" s="182"/>
      <c r="L794" s="159"/>
      <c r="M794" s="159"/>
      <c r="N794" s="159"/>
      <c r="O794" s="159"/>
      <c r="P794" s="159"/>
      <c r="Q794" s="179"/>
      <c r="R794" s="159"/>
      <c r="S794" s="159"/>
      <c r="T794" s="159"/>
      <c r="U794" s="159"/>
      <c r="V794" s="159"/>
      <c r="W794" s="159"/>
      <c r="X794" s="159"/>
      <c r="Y794" s="159"/>
      <c r="Z794" s="159"/>
      <c r="AA794" s="159"/>
      <c r="AB794" s="159"/>
      <c r="AC794" s="159"/>
      <c r="AD794" s="159"/>
      <c r="AE794" s="159"/>
      <c r="AF794" s="159"/>
      <c r="AG794" s="159"/>
    </row>
    <row r="795" spans="1:33" ht="13.5">
      <c r="A795" s="177"/>
      <c r="B795" s="178"/>
      <c r="C795" s="179"/>
      <c r="D795" s="159"/>
      <c r="E795" s="159"/>
      <c r="F795" s="159"/>
      <c r="G795" s="179"/>
      <c r="H795" s="159"/>
      <c r="I795" s="159"/>
      <c r="J795" s="182"/>
      <c r="K795" s="182"/>
      <c r="L795" s="159"/>
      <c r="M795" s="159"/>
      <c r="N795" s="159"/>
      <c r="O795" s="159"/>
      <c r="P795" s="159"/>
      <c r="Q795" s="179"/>
      <c r="R795" s="159"/>
      <c r="S795" s="159"/>
      <c r="T795" s="159"/>
      <c r="U795" s="159"/>
      <c r="V795" s="159"/>
      <c r="W795" s="159"/>
      <c r="X795" s="159"/>
      <c r="Y795" s="159"/>
      <c r="Z795" s="159"/>
      <c r="AA795" s="159"/>
      <c r="AB795" s="159"/>
      <c r="AC795" s="159"/>
      <c r="AD795" s="159"/>
      <c r="AE795" s="159"/>
      <c r="AF795" s="159"/>
      <c r="AG795" s="159"/>
    </row>
    <row r="796" spans="1:33" ht="13.5">
      <c r="A796" s="177"/>
      <c r="B796" s="178"/>
      <c r="C796" s="179"/>
      <c r="D796" s="159"/>
      <c r="E796" s="159"/>
      <c r="F796" s="159"/>
      <c r="G796" s="179"/>
      <c r="H796" s="159"/>
      <c r="I796" s="159"/>
      <c r="J796" s="182"/>
      <c r="K796" s="182"/>
      <c r="L796" s="159"/>
      <c r="M796" s="159"/>
      <c r="N796" s="159"/>
      <c r="O796" s="159"/>
      <c r="P796" s="159"/>
      <c r="Q796" s="179"/>
      <c r="R796" s="159"/>
      <c r="S796" s="159"/>
      <c r="T796" s="159"/>
      <c r="U796" s="159"/>
      <c r="V796" s="159"/>
      <c r="W796" s="159"/>
      <c r="X796" s="159"/>
      <c r="Y796" s="159"/>
      <c r="Z796" s="159"/>
      <c r="AA796" s="159"/>
      <c r="AB796" s="159"/>
      <c r="AC796" s="159"/>
      <c r="AD796" s="159"/>
      <c r="AE796" s="159"/>
      <c r="AF796" s="159"/>
      <c r="AG796" s="159"/>
    </row>
    <row r="797" spans="1:33" ht="13.5">
      <c r="A797" s="177"/>
      <c r="B797" s="178"/>
      <c r="C797" s="179"/>
      <c r="D797" s="159"/>
      <c r="E797" s="159"/>
      <c r="F797" s="159"/>
      <c r="G797" s="179"/>
      <c r="H797" s="159"/>
      <c r="I797" s="159"/>
      <c r="J797" s="182"/>
      <c r="K797" s="182"/>
      <c r="L797" s="159"/>
      <c r="M797" s="159"/>
      <c r="N797" s="159"/>
      <c r="O797" s="159"/>
      <c r="P797" s="159"/>
      <c r="Q797" s="179"/>
      <c r="R797" s="159"/>
      <c r="S797" s="159"/>
      <c r="T797" s="159"/>
      <c r="U797" s="159"/>
      <c r="V797" s="159"/>
      <c r="W797" s="159"/>
      <c r="X797" s="159"/>
      <c r="Y797" s="159"/>
      <c r="Z797" s="159"/>
      <c r="AA797" s="159"/>
      <c r="AB797" s="159"/>
      <c r="AC797" s="159"/>
      <c r="AD797" s="159"/>
      <c r="AE797" s="159"/>
      <c r="AF797" s="159"/>
      <c r="AG797" s="159"/>
    </row>
    <row r="798" spans="1:33" ht="13.5">
      <c r="A798" s="177"/>
      <c r="B798" s="178"/>
      <c r="C798" s="179"/>
      <c r="D798" s="159"/>
      <c r="E798" s="159"/>
      <c r="F798" s="159"/>
      <c r="G798" s="179"/>
      <c r="H798" s="159"/>
      <c r="I798" s="159"/>
      <c r="J798" s="182"/>
      <c r="K798" s="182"/>
      <c r="L798" s="159"/>
      <c r="M798" s="159"/>
      <c r="N798" s="159"/>
      <c r="O798" s="159"/>
      <c r="P798" s="159"/>
      <c r="Q798" s="179"/>
      <c r="R798" s="159"/>
      <c r="S798" s="159"/>
      <c r="T798" s="159"/>
      <c r="U798" s="159"/>
      <c r="V798" s="159"/>
      <c r="W798" s="159"/>
      <c r="X798" s="159"/>
      <c r="Y798" s="159"/>
      <c r="Z798" s="159"/>
      <c r="AA798" s="159"/>
      <c r="AB798" s="159"/>
      <c r="AC798" s="159"/>
      <c r="AD798" s="159"/>
      <c r="AE798" s="159"/>
      <c r="AF798" s="159"/>
      <c r="AG798" s="159"/>
    </row>
    <row r="799" spans="1:33" ht="13.5">
      <c r="A799" s="177"/>
      <c r="B799" s="178"/>
      <c r="C799" s="179"/>
      <c r="D799" s="159"/>
      <c r="E799" s="159"/>
      <c r="F799" s="159"/>
      <c r="G799" s="179"/>
      <c r="H799" s="159"/>
      <c r="I799" s="159"/>
      <c r="J799" s="182"/>
      <c r="K799" s="182"/>
      <c r="L799" s="159"/>
      <c r="M799" s="159"/>
      <c r="N799" s="159"/>
      <c r="O799" s="159"/>
      <c r="P799" s="159"/>
      <c r="Q799" s="179"/>
      <c r="R799" s="159"/>
      <c r="S799" s="159"/>
      <c r="T799" s="159"/>
      <c r="U799" s="159"/>
      <c r="V799" s="159"/>
      <c r="W799" s="159"/>
      <c r="X799" s="159"/>
      <c r="Y799" s="159"/>
      <c r="Z799" s="159"/>
      <c r="AA799" s="159"/>
      <c r="AB799" s="159"/>
      <c r="AC799" s="159"/>
      <c r="AD799" s="159"/>
      <c r="AE799" s="159"/>
      <c r="AF799" s="159"/>
      <c r="AG799" s="159"/>
    </row>
    <row r="800" spans="1:33" ht="13.5">
      <c r="A800" s="177"/>
      <c r="B800" s="178"/>
      <c r="C800" s="179"/>
      <c r="D800" s="159"/>
      <c r="E800" s="159"/>
      <c r="F800" s="159"/>
      <c r="G800" s="179"/>
      <c r="H800" s="159"/>
      <c r="I800" s="159"/>
      <c r="J800" s="182"/>
      <c r="K800" s="182"/>
      <c r="L800" s="159"/>
      <c r="M800" s="159"/>
      <c r="N800" s="159"/>
      <c r="O800" s="159"/>
      <c r="P800" s="159"/>
      <c r="Q800" s="179"/>
      <c r="R800" s="159"/>
      <c r="S800" s="159"/>
      <c r="T800" s="159"/>
      <c r="U800" s="159"/>
      <c r="V800" s="159"/>
      <c r="W800" s="159"/>
      <c r="X800" s="159"/>
      <c r="Y800" s="159"/>
      <c r="Z800" s="159"/>
      <c r="AA800" s="159"/>
      <c r="AB800" s="159"/>
      <c r="AC800" s="159"/>
      <c r="AD800" s="159"/>
      <c r="AE800" s="159"/>
      <c r="AF800" s="159"/>
      <c r="AG800" s="159"/>
    </row>
    <row r="801" spans="1:33" ht="13.5">
      <c r="A801" s="177"/>
      <c r="B801" s="178"/>
      <c r="C801" s="179"/>
      <c r="D801" s="159"/>
      <c r="E801" s="159"/>
      <c r="F801" s="159"/>
      <c r="G801" s="179"/>
      <c r="H801" s="159"/>
      <c r="I801" s="159"/>
      <c r="J801" s="182"/>
      <c r="K801" s="182"/>
      <c r="L801" s="159"/>
      <c r="M801" s="159"/>
      <c r="N801" s="159"/>
      <c r="O801" s="159"/>
      <c r="P801" s="159"/>
      <c r="Q801" s="179"/>
      <c r="R801" s="159"/>
      <c r="S801" s="159"/>
      <c r="T801" s="159"/>
      <c r="U801" s="159"/>
      <c r="V801" s="159"/>
      <c r="W801" s="159"/>
      <c r="X801" s="159"/>
      <c r="Y801" s="159"/>
      <c r="Z801" s="159"/>
      <c r="AA801" s="159"/>
      <c r="AB801" s="159"/>
      <c r="AC801" s="159"/>
      <c r="AD801" s="159"/>
      <c r="AE801" s="159"/>
      <c r="AF801" s="159"/>
      <c r="AG801" s="159"/>
    </row>
    <row r="802" spans="1:33" ht="13.5">
      <c r="A802" s="177"/>
      <c r="B802" s="178"/>
      <c r="C802" s="179"/>
      <c r="D802" s="159"/>
      <c r="E802" s="159"/>
      <c r="F802" s="159"/>
      <c r="G802" s="179"/>
      <c r="H802" s="159"/>
      <c r="I802" s="159"/>
      <c r="J802" s="182"/>
      <c r="K802" s="182"/>
      <c r="L802" s="159"/>
      <c r="M802" s="159"/>
      <c r="N802" s="159"/>
      <c r="O802" s="159"/>
      <c r="P802" s="159"/>
      <c r="Q802" s="179"/>
      <c r="R802" s="159"/>
      <c r="S802" s="159"/>
      <c r="T802" s="159"/>
      <c r="U802" s="159"/>
      <c r="V802" s="159"/>
      <c r="W802" s="159"/>
      <c r="X802" s="159"/>
      <c r="Y802" s="159"/>
      <c r="Z802" s="159"/>
      <c r="AA802" s="159"/>
      <c r="AB802" s="159"/>
      <c r="AC802" s="159"/>
      <c r="AD802" s="159"/>
      <c r="AE802" s="159"/>
      <c r="AF802" s="159"/>
      <c r="AG802" s="159"/>
    </row>
    <row r="803" spans="1:33" ht="13.5">
      <c r="A803" s="177"/>
      <c r="B803" s="178"/>
      <c r="C803" s="179"/>
      <c r="D803" s="159"/>
      <c r="E803" s="159"/>
      <c r="F803" s="159"/>
      <c r="G803" s="179"/>
      <c r="H803" s="159"/>
      <c r="I803" s="159"/>
      <c r="J803" s="182"/>
      <c r="K803" s="182"/>
      <c r="L803" s="159"/>
      <c r="M803" s="159"/>
      <c r="N803" s="159"/>
      <c r="O803" s="159"/>
      <c r="P803" s="159"/>
      <c r="Q803" s="179"/>
      <c r="R803" s="159"/>
      <c r="S803" s="159"/>
      <c r="T803" s="159"/>
      <c r="U803" s="159"/>
      <c r="V803" s="159"/>
      <c r="W803" s="159"/>
      <c r="X803" s="159"/>
      <c r="Y803" s="159"/>
      <c r="Z803" s="159"/>
      <c r="AA803" s="159"/>
      <c r="AB803" s="159"/>
      <c r="AC803" s="159"/>
      <c r="AD803" s="159"/>
      <c r="AE803" s="159"/>
      <c r="AF803" s="159"/>
      <c r="AG803" s="159"/>
    </row>
    <row r="804" spans="1:33" ht="13.5">
      <c r="A804" s="177"/>
      <c r="B804" s="178"/>
      <c r="C804" s="179"/>
      <c r="D804" s="159"/>
      <c r="E804" s="159"/>
      <c r="F804" s="159"/>
      <c r="G804" s="179"/>
      <c r="H804" s="159"/>
      <c r="I804" s="159"/>
      <c r="J804" s="182"/>
      <c r="K804" s="182"/>
      <c r="L804" s="159"/>
      <c r="M804" s="159"/>
      <c r="N804" s="159"/>
      <c r="O804" s="159"/>
      <c r="P804" s="159"/>
      <c r="Q804" s="179"/>
      <c r="R804" s="159"/>
      <c r="S804" s="159"/>
      <c r="T804" s="159"/>
      <c r="U804" s="159"/>
      <c r="V804" s="159"/>
      <c r="W804" s="159"/>
      <c r="X804" s="159"/>
      <c r="Y804" s="159"/>
      <c r="Z804" s="159"/>
      <c r="AA804" s="159"/>
      <c r="AB804" s="159"/>
      <c r="AC804" s="159"/>
      <c r="AD804" s="159"/>
      <c r="AE804" s="159"/>
      <c r="AF804" s="159"/>
      <c r="AG804" s="159"/>
    </row>
    <row r="805" spans="1:33" ht="13.5">
      <c r="A805" s="177"/>
      <c r="B805" s="178"/>
      <c r="C805" s="179"/>
      <c r="D805" s="159"/>
      <c r="E805" s="159"/>
      <c r="F805" s="159"/>
      <c r="G805" s="179"/>
      <c r="H805" s="159"/>
      <c r="I805" s="159"/>
      <c r="J805" s="182"/>
      <c r="K805" s="182"/>
      <c r="L805" s="159"/>
      <c r="M805" s="159"/>
      <c r="N805" s="159"/>
      <c r="O805" s="159"/>
      <c r="P805" s="159"/>
      <c r="Q805" s="179"/>
      <c r="R805" s="159"/>
      <c r="S805" s="159"/>
      <c r="T805" s="159"/>
      <c r="U805" s="159"/>
      <c r="V805" s="159"/>
      <c r="W805" s="159"/>
      <c r="X805" s="159"/>
      <c r="Y805" s="159"/>
      <c r="Z805" s="159"/>
      <c r="AA805" s="159"/>
      <c r="AB805" s="159"/>
      <c r="AC805" s="159"/>
      <c r="AD805" s="159"/>
      <c r="AE805" s="159"/>
      <c r="AF805" s="159"/>
      <c r="AG805" s="159"/>
    </row>
    <row r="806" spans="1:33" ht="13.5">
      <c r="A806" s="177"/>
      <c r="B806" s="178"/>
      <c r="C806" s="179"/>
      <c r="D806" s="159"/>
      <c r="E806" s="159"/>
      <c r="F806" s="159"/>
      <c r="G806" s="179"/>
      <c r="H806" s="159"/>
      <c r="I806" s="159"/>
      <c r="J806" s="182"/>
      <c r="K806" s="182"/>
      <c r="L806" s="159"/>
      <c r="M806" s="159"/>
      <c r="N806" s="159"/>
      <c r="O806" s="159"/>
      <c r="P806" s="159"/>
      <c r="Q806" s="179"/>
      <c r="R806" s="159"/>
      <c r="S806" s="159"/>
      <c r="T806" s="159"/>
      <c r="U806" s="159"/>
      <c r="V806" s="159"/>
      <c r="W806" s="159"/>
      <c r="X806" s="159"/>
      <c r="Y806" s="159"/>
      <c r="Z806" s="159"/>
      <c r="AA806" s="159"/>
      <c r="AB806" s="159"/>
      <c r="AC806" s="159"/>
      <c r="AD806" s="159"/>
      <c r="AE806" s="159"/>
      <c r="AF806" s="159"/>
      <c r="AG806" s="159"/>
    </row>
    <row r="807" spans="1:33" ht="13.5">
      <c r="A807" s="177"/>
      <c r="B807" s="178"/>
      <c r="C807" s="179"/>
      <c r="D807" s="159"/>
      <c r="E807" s="159"/>
      <c r="F807" s="159"/>
      <c r="G807" s="179"/>
      <c r="H807" s="159"/>
      <c r="I807" s="159"/>
      <c r="J807" s="182"/>
      <c r="K807" s="182"/>
      <c r="L807" s="159"/>
      <c r="M807" s="159"/>
      <c r="N807" s="159"/>
      <c r="O807" s="159"/>
      <c r="P807" s="159"/>
      <c r="Q807" s="179"/>
      <c r="R807" s="159"/>
      <c r="S807" s="159"/>
      <c r="T807" s="159"/>
      <c r="U807" s="159"/>
      <c r="V807" s="159"/>
      <c r="W807" s="159"/>
      <c r="X807" s="159"/>
      <c r="Y807" s="159"/>
      <c r="Z807" s="159"/>
      <c r="AA807" s="159"/>
      <c r="AB807" s="159"/>
      <c r="AC807" s="159"/>
      <c r="AD807" s="159"/>
      <c r="AE807" s="159"/>
      <c r="AF807" s="159"/>
      <c r="AG807" s="159"/>
    </row>
    <row r="808" spans="1:33" ht="13.5">
      <c r="A808" s="177"/>
      <c r="B808" s="178"/>
      <c r="C808" s="179"/>
      <c r="D808" s="159"/>
      <c r="E808" s="159"/>
      <c r="F808" s="159"/>
      <c r="G808" s="179"/>
      <c r="H808" s="159"/>
      <c r="I808" s="159"/>
      <c r="J808" s="182"/>
      <c r="K808" s="182"/>
      <c r="L808" s="159"/>
      <c r="M808" s="159"/>
      <c r="N808" s="159"/>
      <c r="O808" s="159"/>
      <c r="P808" s="159"/>
      <c r="Q808" s="179"/>
      <c r="R808" s="159"/>
      <c r="S808" s="159"/>
      <c r="T808" s="159"/>
      <c r="U808" s="159"/>
      <c r="V808" s="159"/>
      <c r="W808" s="159"/>
      <c r="X808" s="159"/>
      <c r="Y808" s="159"/>
      <c r="Z808" s="159"/>
      <c r="AA808" s="159"/>
      <c r="AB808" s="159"/>
      <c r="AC808" s="159"/>
      <c r="AD808" s="159"/>
      <c r="AE808" s="159"/>
      <c r="AF808" s="159"/>
      <c r="AG808" s="159"/>
    </row>
    <row r="809" spans="1:33" ht="13.5">
      <c r="A809" s="177"/>
      <c r="B809" s="178"/>
      <c r="C809" s="179"/>
      <c r="D809" s="159"/>
      <c r="E809" s="159"/>
      <c r="F809" s="159"/>
      <c r="G809" s="179"/>
      <c r="H809" s="159"/>
      <c r="I809" s="159"/>
      <c r="J809" s="182"/>
      <c r="K809" s="182"/>
      <c r="L809" s="159"/>
      <c r="M809" s="159"/>
      <c r="N809" s="159"/>
      <c r="O809" s="159"/>
      <c r="P809" s="159"/>
      <c r="Q809" s="179"/>
      <c r="R809" s="159"/>
      <c r="S809" s="159"/>
      <c r="T809" s="159"/>
      <c r="U809" s="159"/>
      <c r="V809" s="159"/>
      <c r="W809" s="159"/>
      <c r="X809" s="159"/>
      <c r="Y809" s="159"/>
      <c r="Z809" s="159"/>
      <c r="AA809" s="159"/>
      <c r="AB809" s="159"/>
      <c r="AC809" s="159"/>
      <c r="AD809" s="159"/>
      <c r="AE809" s="159"/>
      <c r="AF809" s="159"/>
      <c r="AG809" s="159"/>
    </row>
    <row r="810" spans="1:33" ht="13.5">
      <c r="A810" s="177"/>
      <c r="B810" s="178"/>
      <c r="C810" s="179"/>
      <c r="D810" s="159"/>
      <c r="E810" s="159"/>
      <c r="F810" s="159"/>
      <c r="G810" s="179"/>
      <c r="H810" s="159"/>
      <c r="I810" s="159"/>
      <c r="J810" s="182"/>
      <c r="K810" s="182"/>
      <c r="L810" s="159"/>
      <c r="M810" s="159"/>
      <c r="N810" s="159"/>
      <c r="O810" s="159"/>
      <c r="P810" s="159"/>
      <c r="Q810" s="179"/>
      <c r="R810" s="159"/>
      <c r="S810" s="159"/>
      <c r="T810" s="159"/>
      <c r="U810" s="159"/>
      <c r="V810" s="159"/>
      <c r="W810" s="159"/>
      <c r="X810" s="159"/>
      <c r="Y810" s="159"/>
      <c r="Z810" s="159"/>
      <c r="AA810" s="159"/>
      <c r="AB810" s="159"/>
      <c r="AC810" s="159"/>
      <c r="AD810" s="159"/>
      <c r="AE810" s="159"/>
      <c r="AF810" s="159"/>
      <c r="AG810" s="159"/>
    </row>
    <row r="811" spans="1:33" ht="13.5">
      <c r="A811" s="177"/>
      <c r="B811" s="178"/>
      <c r="C811" s="179"/>
      <c r="D811" s="159"/>
      <c r="E811" s="159"/>
      <c r="F811" s="159"/>
      <c r="G811" s="179"/>
      <c r="H811" s="159"/>
      <c r="I811" s="159"/>
      <c r="J811" s="182"/>
      <c r="K811" s="182"/>
      <c r="L811" s="159"/>
      <c r="M811" s="159"/>
      <c r="N811" s="159"/>
      <c r="O811" s="159"/>
      <c r="P811" s="159"/>
      <c r="Q811" s="179"/>
      <c r="R811" s="159"/>
      <c r="S811" s="159"/>
      <c r="T811" s="159"/>
      <c r="U811" s="159"/>
      <c r="V811" s="159"/>
      <c r="W811" s="159"/>
      <c r="X811" s="159"/>
      <c r="Y811" s="159"/>
      <c r="Z811" s="159"/>
      <c r="AA811" s="159"/>
      <c r="AB811" s="159"/>
      <c r="AC811" s="159"/>
      <c r="AD811" s="159"/>
      <c r="AE811" s="159"/>
      <c r="AF811" s="159"/>
      <c r="AG811" s="159"/>
    </row>
    <row r="812" spans="1:33" ht="13.5">
      <c r="A812" s="177"/>
      <c r="B812" s="178"/>
      <c r="C812" s="179"/>
      <c r="D812" s="159"/>
      <c r="E812" s="159"/>
      <c r="F812" s="159"/>
      <c r="G812" s="179"/>
      <c r="H812" s="159"/>
      <c r="I812" s="159"/>
      <c r="J812" s="182"/>
      <c r="K812" s="182"/>
      <c r="L812" s="159"/>
      <c r="M812" s="159"/>
      <c r="N812" s="159"/>
      <c r="O812" s="159"/>
      <c r="P812" s="159"/>
      <c r="Q812" s="179"/>
      <c r="R812" s="159"/>
      <c r="S812" s="159"/>
      <c r="T812" s="159"/>
      <c r="U812" s="159"/>
      <c r="V812" s="159"/>
      <c r="W812" s="159"/>
      <c r="X812" s="159"/>
      <c r="Y812" s="159"/>
      <c r="Z812" s="159"/>
      <c r="AA812" s="159"/>
      <c r="AB812" s="159"/>
      <c r="AC812" s="159"/>
      <c r="AD812" s="159"/>
      <c r="AE812" s="159"/>
      <c r="AF812" s="159"/>
      <c r="AG812" s="159"/>
    </row>
    <row r="813" spans="1:33" ht="13.5">
      <c r="A813" s="177"/>
      <c r="B813" s="178"/>
      <c r="C813" s="179"/>
      <c r="D813" s="159"/>
      <c r="E813" s="159"/>
      <c r="F813" s="159"/>
      <c r="G813" s="179"/>
      <c r="H813" s="159"/>
      <c r="I813" s="159"/>
      <c r="J813" s="182"/>
      <c r="K813" s="182"/>
      <c r="L813" s="159"/>
      <c r="M813" s="159"/>
      <c r="N813" s="159"/>
      <c r="O813" s="159"/>
      <c r="P813" s="159"/>
      <c r="Q813" s="179"/>
      <c r="R813" s="159"/>
      <c r="S813" s="159"/>
      <c r="T813" s="159"/>
      <c r="U813" s="159"/>
      <c r="V813" s="159"/>
      <c r="W813" s="159"/>
      <c r="X813" s="159"/>
      <c r="Y813" s="159"/>
      <c r="Z813" s="159"/>
      <c r="AA813" s="159"/>
      <c r="AB813" s="159"/>
      <c r="AC813" s="159"/>
      <c r="AD813" s="159"/>
      <c r="AE813" s="159"/>
      <c r="AF813" s="159"/>
      <c r="AG813" s="159"/>
    </row>
    <row r="814" spans="1:33" ht="13.5">
      <c r="A814" s="177"/>
      <c r="B814" s="178"/>
      <c r="C814" s="179"/>
      <c r="D814" s="159"/>
      <c r="E814" s="159"/>
      <c r="F814" s="159"/>
      <c r="G814" s="179"/>
      <c r="H814" s="159"/>
      <c r="I814" s="159"/>
      <c r="J814" s="182"/>
      <c r="K814" s="182"/>
      <c r="L814" s="159"/>
      <c r="M814" s="159"/>
      <c r="N814" s="159"/>
      <c r="O814" s="159"/>
      <c r="P814" s="159"/>
      <c r="Q814" s="179"/>
      <c r="R814" s="159"/>
      <c r="S814" s="159"/>
      <c r="T814" s="159"/>
      <c r="U814" s="159"/>
      <c r="V814" s="159"/>
      <c r="W814" s="159"/>
      <c r="X814" s="159"/>
      <c r="Y814" s="159"/>
      <c r="Z814" s="159"/>
      <c r="AA814" s="159"/>
      <c r="AB814" s="159"/>
      <c r="AC814" s="159"/>
      <c r="AD814" s="159"/>
      <c r="AE814" s="159"/>
      <c r="AF814" s="159"/>
      <c r="AG814" s="159"/>
    </row>
    <row r="815" spans="1:33" ht="13.5">
      <c r="A815" s="177"/>
      <c r="B815" s="178"/>
      <c r="C815" s="179"/>
      <c r="D815" s="159"/>
      <c r="E815" s="159"/>
      <c r="F815" s="159"/>
      <c r="G815" s="179"/>
      <c r="H815" s="159"/>
      <c r="I815" s="159"/>
      <c r="J815" s="182"/>
      <c r="K815" s="182"/>
      <c r="L815" s="159"/>
      <c r="M815" s="159"/>
      <c r="N815" s="159"/>
      <c r="O815" s="159"/>
      <c r="P815" s="159"/>
      <c r="Q815" s="179"/>
      <c r="R815" s="159"/>
      <c r="S815" s="159"/>
      <c r="T815" s="159"/>
      <c r="U815" s="159"/>
      <c r="V815" s="159"/>
      <c r="W815" s="159"/>
      <c r="X815" s="159"/>
      <c r="Y815" s="159"/>
      <c r="Z815" s="159"/>
      <c r="AA815" s="159"/>
      <c r="AB815" s="159"/>
      <c r="AC815" s="159"/>
      <c r="AD815" s="159"/>
      <c r="AE815" s="159"/>
      <c r="AF815" s="159"/>
      <c r="AG815" s="159"/>
    </row>
    <row r="816" spans="1:33" ht="13.5">
      <c r="A816" s="177"/>
      <c r="B816" s="178"/>
      <c r="C816" s="179"/>
      <c r="D816" s="159"/>
      <c r="E816" s="159"/>
      <c r="F816" s="159"/>
      <c r="G816" s="179"/>
      <c r="H816" s="159"/>
      <c r="I816" s="159"/>
      <c r="J816" s="182"/>
      <c r="K816" s="182"/>
      <c r="L816" s="159"/>
      <c r="M816" s="159"/>
      <c r="N816" s="159"/>
      <c r="O816" s="159"/>
      <c r="P816" s="159"/>
      <c r="Q816" s="179"/>
      <c r="R816" s="159"/>
      <c r="S816" s="159"/>
      <c r="T816" s="159"/>
      <c r="U816" s="159"/>
      <c r="V816" s="159"/>
      <c r="W816" s="159"/>
      <c r="X816" s="159"/>
      <c r="Y816" s="159"/>
      <c r="Z816" s="159"/>
      <c r="AA816" s="159"/>
      <c r="AB816" s="159"/>
      <c r="AC816" s="159"/>
      <c r="AD816" s="159"/>
      <c r="AE816" s="159"/>
      <c r="AF816" s="159"/>
      <c r="AG816" s="159"/>
    </row>
    <row r="817" spans="1:33" ht="13.5">
      <c r="A817" s="177"/>
      <c r="B817" s="178"/>
      <c r="C817" s="179"/>
      <c r="D817" s="159"/>
      <c r="E817" s="159"/>
      <c r="F817" s="159"/>
      <c r="G817" s="179"/>
      <c r="H817" s="159"/>
      <c r="I817" s="159"/>
      <c r="J817" s="182"/>
      <c r="K817" s="182"/>
      <c r="L817" s="159"/>
      <c r="M817" s="159"/>
      <c r="N817" s="159"/>
      <c r="O817" s="159"/>
      <c r="P817" s="159"/>
      <c r="Q817" s="179"/>
      <c r="R817" s="159"/>
      <c r="S817" s="159"/>
      <c r="T817" s="159"/>
      <c r="U817" s="159"/>
      <c r="V817" s="159"/>
      <c r="W817" s="159"/>
      <c r="X817" s="159"/>
      <c r="Y817" s="159"/>
      <c r="Z817" s="159"/>
      <c r="AA817" s="159"/>
      <c r="AB817" s="159"/>
      <c r="AC817" s="159"/>
      <c r="AD817" s="159"/>
      <c r="AE817" s="159"/>
      <c r="AF817" s="159"/>
      <c r="AG817" s="159"/>
    </row>
    <row r="818" spans="1:33" ht="13.5">
      <c r="A818" s="177"/>
      <c r="B818" s="178"/>
      <c r="C818" s="179"/>
      <c r="D818" s="159"/>
      <c r="E818" s="159"/>
      <c r="F818" s="159"/>
      <c r="G818" s="179"/>
      <c r="H818" s="159"/>
      <c r="I818" s="159"/>
      <c r="J818" s="182"/>
      <c r="K818" s="182"/>
      <c r="L818" s="159"/>
      <c r="M818" s="159"/>
      <c r="N818" s="159"/>
      <c r="O818" s="159"/>
      <c r="P818" s="159"/>
      <c r="Q818" s="179"/>
      <c r="R818" s="159"/>
      <c r="S818" s="159"/>
      <c r="T818" s="159"/>
      <c r="U818" s="159"/>
      <c r="V818" s="159"/>
      <c r="W818" s="159"/>
      <c r="X818" s="159"/>
      <c r="Y818" s="159"/>
      <c r="Z818" s="159"/>
      <c r="AA818" s="159"/>
      <c r="AB818" s="159"/>
      <c r="AC818" s="159"/>
      <c r="AD818" s="159"/>
      <c r="AE818" s="159"/>
      <c r="AF818" s="159"/>
      <c r="AG818" s="159"/>
    </row>
    <row r="819" spans="1:33" ht="13.5">
      <c r="A819" s="177"/>
      <c r="B819" s="178"/>
      <c r="C819" s="179"/>
      <c r="D819" s="159"/>
      <c r="E819" s="159"/>
      <c r="F819" s="159"/>
      <c r="G819" s="179"/>
      <c r="H819" s="159"/>
      <c r="I819" s="159"/>
      <c r="J819" s="182"/>
      <c r="K819" s="182"/>
      <c r="L819" s="159"/>
      <c r="M819" s="159"/>
      <c r="N819" s="159"/>
      <c r="O819" s="159"/>
      <c r="P819" s="159"/>
      <c r="Q819" s="179"/>
      <c r="R819" s="159"/>
      <c r="S819" s="159"/>
      <c r="T819" s="159"/>
      <c r="U819" s="159"/>
      <c r="V819" s="159"/>
      <c r="W819" s="159"/>
      <c r="X819" s="159"/>
      <c r="Y819" s="159"/>
      <c r="Z819" s="159"/>
      <c r="AA819" s="159"/>
      <c r="AB819" s="159"/>
      <c r="AC819" s="159"/>
      <c r="AD819" s="159"/>
      <c r="AE819" s="159"/>
      <c r="AF819" s="159"/>
      <c r="AG819" s="159"/>
    </row>
    <row r="820" spans="1:33" ht="13.5">
      <c r="A820" s="177"/>
      <c r="B820" s="178"/>
      <c r="C820" s="179"/>
      <c r="D820" s="159"/>
      <c r="E820" s="159"/>
      <c r="F820" s="159"/>
      <c r="G820" s="179"/>
      <c r="H820" s="159"/>
      <c r="I820" s="159"/>
      <c r="J820" s="182"/>
      <c r="K820" s="182"/>
      <c r="L820" s="159"/>
      <c r="M820" s="159"/>
      <c r="N820" s="159"/>
      <c r="O820" s="159"/>
      <c r="P820" s="159"/>
      <c r="Q820" s="179"/>
      <c r="R820" s="159"/>
      <c r="S820" s="159"/>
      <c r="T820" s="159"/>
      <c r="U820" s="159"/>
      <c r="V820" s="159"/>
      <c r="W820" s="159"/>
      <c r="X820" s="159"/>
      <c r="Y820" s="159"/>
      <c r="Z820" s="159"/>
      <c r="AA820" s="159"/>
      <c r="AB820" s="159"/>
      <c r="AC820" s="159"/>
      <c r="AD820" s="159"/>
      <c r="AE820" s="159"/>
      <c r="AF820" s="159"/>
      <c r="AG820" s="159"/>
    </row>
    <row r="821" spans="1:33" ht="13.5">
      <c r="A821" s="177"/>
      <c r="B821" s="178"/>
      <c r="C821" s="179"/>
      <c r="D821" s="159"/>
      <c r="E821" s="159"/>
      <c r="F821" s="159"/>
      <c r="G821" s="179"/>
      <c r="H821" s="159"/>
      <c r="I821" s="159"/>
      <c r="J821" s="182"/>
      <c r="K821" s="182"/>
      <c r="L821" s="159"/>
      <c r="M821" s="159"/>
      <c r="N821" s="159"/>
      <c r="O821" s="159"/>
      <c r="P821" s="159"/>
      <c r="Q821" s="179"/>
      <c r="R821" s="159"/>
      <c r="S821" s="159"/>
      <c r="T821" s="159"/>
      <c r="U821" s="159"/>
      <c r="V821" s="159"/>
      <c r="W821" s="159"/>
      <c r="X821" s="159"/>
      <c r="Y821" s="159"/>
      <c r="Z821" s="159"/>
      <c r="AA821" s="159"/>
      <c r="AB821" s="159"/>
      <c r="AC821" s="159"/>
      <c r="AD821" s="159"/>
      <c r="AE821" s="159"/>
      <c r="AF821" s="159"/>
      <c r="AG821" s="159"/>
    </row>
    <row r="822" spans="1:33" ht="13.5">
      <c r="A822" s="177"/>
      <c r="B822" s="178"/>
      <c r="C822" s="179"/>
      <c r="D822" s="159"/>
      <c r="E822" s="159"/>
      <c r="F822" s="159"/>
      <c r="G822" s="179"/>
      <c r="H822" s="159"/>
      <c r="I822" s="159"/>
      <c r="J822" s="182"/>
      <c r="K822" s="182"/>
      <c r="L822" s="159"/>
      <c r="M822" s="159"/>
      <c r="N822" s="159"/>
      <c r="O822" s="159"/>
      <c r="P822" s="159"/>
      <c r="Q822" s="179"/>
      <c r="R822" s="159"/>
      <c r="S822" s="159"/>
      <c r="T822" s="159"/>
      <c r="U822" s="159"/>
      <c r="V822" s="159"/>
      <c r="W822" s="159"/>
      <c r="X822" s="159"/>
      <c r="Y822" s="159"/>
      <c r="Z822" s="159"/>
      <c r="AA822" s="159"/>
      <c r="AB822" s="159"/>
      <c r="AC822" s="159"/>
      <c r="AD822" s="159"/>
      <c r="AE822" s="159"/>
      <c r="AF822" s="159"/>
      <c r="AG822" s="159"/>
    </row>
    <row r="823" spans="1:33" ht="13.5">
      <c r="A823" s="177"/>
      <c r="B823" s="178"/>
      <c r="C823" s="179"/>
      <c r="D823" s="159"/>
      <c r="E823" s="159"/>
      <c r="F823" s="159"/>
      <c r="G823" s="179"/>
      <c r="H823" s="159"/>
      <c r="I823" s="159"/>
      <c r="J823" s="182"/>
      <c r="K823" s="182"/>
      <c r="L823" s="159"/>
      <c r="M823" s="159"/>
      <c r="N823" s="159"/>
      <c r="O823" s="159"/>
      <c r="P823" s="159"/>
      <c r="Q823" s="179"/>
      <c r="R823" s="159"/>
      <c r="S823" s="159"/>
      <c r="T823" s="159"/>
      <c r="U823" s="159"/>
      <c r="V823" s="159"/>
      <c r="W823" s="159"/>
      <c r="X823" s="159"/>
      <c r="Y823" s="159"/>
      <c r="Z823" s="159"/>
      <c r="AA823" s="159"/>
      <c r="AB823" s="159"/>
      <c r="AC823" s="159"/>
      <c r="AD823" s="159"/>
      <c r="AE823" s="159"/>
      <c r="AF823" s="159"/>
      <c r="AG823" s="159"/>
    </row>
    <row r="824" spans="1:33" ht="13.5">
      <c r="A824" s="177"/>
      <c r="B824" s="178"/>
      <c r="C824" s="179"/>
      <c r="D824" s="159"/>
      <c r="E824" s="159"/>
      <c r="F824" s="159"/>
      <c r="G824" s="179"/>
      <c r="H824" s="159"/>
      <c r="I824" s="159"/>
      <c r="J824" s="182"/>
      <c r="K824" s="182"/>
      <c r="L824" s="159"/>
      <c r="M824" s="159"/>
      <c r="N824" s="159"/>
      <c r="O824" s="159"/>
      <c r="P824" s="159"/>
      <c r="Q824" s="179"/>
      <c r="R824" s="159"/>
      <c r="S824" s="159"/>
      <c r="T824" s="159"/>
      <c r="U824" s="159"/>
      <c r="V824" s="159"/>
      <c r="W824" s="159"/>
      <c r="X824" s="159"/>
      <c r="Y824" s="159"/>
      <c r="Z824" s="159"/>
      <c r="AA824" s="159"/>
      <c r="AB824" s="159"/>
      <c r="AC824" s="159"/>
      <c r="AD824" s="159"/>
      <c r="AE824" s="159"/>
      <c r="AF824" s="159"/>
      <c r="AG824" s="159"/>
    </row>
    <row r="825" spans="1:33" ht="13.5">
      <c r="A825" s="177"/>
      <c r="B825" s="178"/>
      <c r="C825" s="179"/>
      <c r="D825" s="159"/>
      <c r="E825" s="159"/>
      <c r="F825" s="159"/>
      <c r="G825" s="179"/>
      <c r="H825" s="159"/>
      <c r="I825" s="159"/>
      <c r="J825" s="182"/>
      <c r="K825" s="182"/>
      <c r="L825" s="159"/>
      <c r="M825" s="159"/>
      <c r="N825" s="159"/>
      <c r="O825" s="159"/>
      <c r="P825" s="159"/>
      <c r="Q825" s="179"/>
      <c r="R825" s="159"/>
      <c r="S825" s="159"/>
      <c r="T825" s="159"/>
      <c r="U825" s="159"/>
      <c r="V825" s="159"/>
      <c r="W825" s="159"/>
      <c r="X825" s="159"/>
      <c r="Y825" s="159"/>
      <c r="Z825" s="159"/>
      <c r="AA825" s="159"/>
      <c r="AB825" s="159"/>
      <c r="AC825" s="159"/>
      <c r="AD825" s="159"/>
      <c r="AE825" s="159"/>
      <c r="AF825" s="159"/>
      <c r="AG825" s="159"/>
    </row>
    <row r="826" spans="1:33" ht="13.5">
      <c r="A826" s="177"/>
      <c r="B826" s="178"/>
      <c r="C826" s="179"/>
      <c r="D826" s="159"/>
      <c r="E826" s="159"/>
      <c r="F826" s="159"/>
      <c r="G826" s="179"/>
      <c r="H826" s="159"/>
      <c r="I826" s="159"/>
      <c r="J826" s="182"/>
      <c r="K826" s="182"/>
      <c r="L826" s="159"/>
      <c r="M826" s="159"/>
      <c r="N826" s="159"/>
      <c r="O826" s="159"/>
      <c r="P826" s="159"/>
      <c r="Q826" s="179"/>
      <c r="R826" s="159"/>
      <c r="S826" s="159"/>
      <c r="T826" s="159"/>
      <c r="U826" s="159"/>
      <c r="V826" s="159"/>
      <c r="W826" s="159"/>
      <c r="X826" s="159"/>
      <c r="Y826" s="159"/>
      <c r="Z826" s="159"/>
      <c r="AA826" s="159"/>
      <c r="AB826" s="159"/>
      <c r="AC826" s="159"/>
      <c r="AD826" s="159"/>
      <c r="AE826" s="159"/>
      <c r="AF826" s="159"/>
      <c r="AG826" s="159"/>
    </row>
    <row r="827" spans="1:33" ht="13.5">
      <c r="A827" s="177"/>
      <c r="B827" s="178"/>
      <c r="C827" s="179"/>
      <c r="D827" s="159"/>
      <c r="E827" s="159"/>
      <c r="F827" s="159"/>
      <c r="G827" s="179"/>
      <c r="H827" s="159"/>
      <c r="I827" s="159"/>
      <c r="J827" s="182"/>
      <c r="K827" s="182"/>
      <c r="L827" s="159"/>
      <c r="M827" s="159"/>
      <c r="N827" s="159"/>
      <c r="O827" s="159"/>
      <c r="P827" s="159"/>
      <c r="Q827" s="179"/>
      <c r="R827" s="159"/>
      <c r="S827" s="159"/>
      <c r="T827" s="159"/>
      <c r="U827" s="159"/>
      <c r="V827" s="159"/>
      <c r="W827" s="159"/>
      <c r="X827" s="159"/>
      <c r="Y827" s="159"/>
      <c r="Z827" s="159"/>
      <c r="AA827" s="159"/>
      <c r="AB827" s="159"/>
      <c r="AC827" s="159"/>
      <c r="AD827" s="159"/>
      <c r="AE827" s="159"/>
      <c r="AF827" s="159"/>
      <c r="AG827" s="159"/>
    </row>
    <row r="828" spans="1:33" ht="13.5">
      <c r="A828" s="177"/>
      <c r="B828" s="178"/>
      <c r="C828" s="179"/>
      <c r="D828" s="159"/>
      <c r="E828" s="159"/>
      <c r="F828" s="159"/>
      <c r="G828" s="179"/>
      <c r="H828" s="159"/>
      <c r="I828" s="159"/>
      <c r="J828" s="182"/>
      <c r="K828" s="182"/>
      <c r="L828" s="159"/>
      <c r="M828" s="159"/>
      <c r="N828" s="159"/>
      <c r="O828" s="159"/>
      <c r="P828" s="159"/>
      <c r="Q828" s="179"/>
      <c r="R828" s="159"/>
      <c r="S828" s="159"/>
      <c r="T828" s="159"/>
      <c r="U828" s="159"/>
      <c r="V828" s="159"/>
      <c r="W828" s="159"/>
      <c r="X828" s="159"/>
      <c r="Y828" s="159"/>
      <c r="Z828" s="159"/>
      <c r="AA828" s="159"/>
      <c r="AB828" s="159"/>
      <c r="AC828" s="159"/>
      <c r="AD828" s="159"/>
      <c r="AE828" s="159"/>
      <c r="AF828" s="159"/>
      <c r="AG828" s="159"/>
    </row>
    <row r="829" spans="1:33" ht="13.5">
      <c r="A829" s="177"/>
      <c r="B829" s="178"/>
      <c r="C829" s="179"/>
      <c r="D829" s="159"/>
      <c r="E829" s="159"/>
      <c r="F829" s="159"/>
      <c r="G829" s="179"/>
      <c r="H829" s="159"/>
      <c r="I829" s="159"/>
      <c r="J829" s="182"/>
      <c r="K829" s="182"/>
      <c r="L829" s="159"/>
      <c r="M829" s="159"/>
      <c r="N829" s="159"/>
      <c r="O829" s="159"/>
      <c r="P829" s="159"/>
      <c r="Q829" s="179"/>
      <c r="R829" s="159"/>
      <c r="S829" s="159"/>
      <c r="T829" s="159"/>
      <c r="U829" s="159"/>
      <c r="V829" s="159"/>
      <c r="W829" s="159"/>
      <c r="X829" s="159"/>
      <c r="Y829" s="159"/>
      <c r="Z829" s="159"/>
      <c r="AA829" s="159"/>
      <c r="AB829" s="159"/>
      <c r="AC829" s="159"/>
      <c r="AD829" s="159"/>
      <c r="AE829" s="159"/>
      <c r="AF829" s="159"/>
      <c r="AG829" s="159"/>
    </row>
    <row r="830" spans="1:33" ht="13.5">
      <c r="A830" s="177"/>
      <c r="B830" s="178"/>
      <c r="C830" s="179"/>
      <c r="D830" s="159"/>
      <c r="E830" s="159"/>
      <c r="F830" s="159"/>
      <c r="G830" s="179"/>
      <c r="H830" s="159"/>
      <c r="I830" s="159"/>
      <c r="J830" s="182"/>
      <c r="K830" s="182"/>
      <c r="L830" s="159"/>
      <c r="M830" s="159"/>
      <c r="N830" s="159"/>
      <c r="O830" s="159"/>
      <c r="P830" s="159"/>
      <c r="Q830" s="179"/>
      <c r="R830" s="159"/>
      <c r="S830" s="159"/>
      <c r="T830" s="159"/>
      <c r="U830" s="159"/>
      <c r="V830" s="159"/>
      <c r="W830" s="159"/>
      <c r="X830" s="159"/>
      <c r="Y830" s="159"/>
      <c r="Z830" s="159"/>
      <c r="AA830" s="159"/>
      <c r="AB830" s="159"/>
      <c r="AC830" s="159"/>
      <c r="AD830" s="159"/>
      <c r="AE830" s="159"/>
      <c r="AF830" s="159"/>
      <c r="AG830" s="159"/>
    </row>
    <row r="831" spans="1:33" ht="13.5">
      <c r="A831" s="177"/>
      <c r="B831" s="178"/>
      <c r="C831" s="179"/>
      <c r="D831" s="159"/>
      <c r="E831" s="159"/>
      <c r="F831" s="159"/>
      <c r="G831" s="179"/>
      <c r="H831" s="159"/>
      <c r="I831" s="159"/>
      <c r="J831" s="182"/>
      <c r="K831" s="182"/>
      <c r="L831" s="159"/>
      <c r="M831" s="159"/>
      <c r="N831" s="159"/>
      <c r="O831" s="159"/>
      <c r="P831" s="159"/>
      <c r="Q831" s="179"/>
      <c r="R831" s="159"/>
      <c r="S831" s="159"/>
      <c r="T831" s="159"/>
      <c r="U831" s="159"/>
      <c r="V831" s="159"/>
      <c r="W831" s="159"/>
      <c r="X831" s="159"/>
      <c r="Y831" s="159"/>
      <c r="Z831" s="159"/>
      <c r="AA831" s="159"/>
      <c r="AB831" s="159"/>
      <c r="AC831" s="159"/>
      <c r="AD831" s="159"/>
      <c r="AE831" s="159"/>
      <c r="AF831" s="159"/>
      <c r="AG831" s="159"/>
    </row>
    <row r="832" spans="1:33" ht="13.5">
      <c r="A832" s="177"/>
      <c r="B832" s="178"/>
      <c r="C832" s="179"/>
      <c r="D832" s="159"/>
      <c r="E832" s="159"/>
      <c r="F832" s="159"/>
      <c r="G832" s="179"/>
      <c r="H832" s="159"/>
      <c r="I832" s="159"/>
      <c r="J832" s="182"/>
      <c r="K832" s="182"/>
      <c r="L832" s="159"/>
      <c r="M832" s="159"/>
      <c r="N832" s="159"/>
      <c r="O832" s="159"/>
      <c r="P832" s="159"/>
      <c r="Q832" s="179"/>
      <c r="R832" s="159"/>
      <c r="S832" s="159"/>
      <c r="T832" s="159"/>
      <c r="U832" s="159"/>
      <c r="V832" s="159"/>
      <c r="W832" s="159"/>
      <c r="X832" s="159"/>
      <c r="Y832" s="159"/>
      <c r="Z832" s="159"/>
      <c r="AA832" s="159"/>
      <c r="AB832" s="159"/>
      <c r="AC832" s="159"/>
      <c r="AD832" s="159"/>
      <c r="AE832" s="159"/>
      <c r="AF832" s="159"/>
      <c r="AG832" s="159"/>
    </row>
    <row r="833" spans="1:33" ht="13.5">
      <c r="A833" s="177"/>
      <c r="B833" s="178"/>
      <c r="C833" s="179"/>
      <c r="D833" s="159"/>
      <c r="E833" s="159"/>
      <c r="F833" s="159"/>
      <c r="G833" s="179"/>
      <c r="H833" s="159"/>
      <c r="I833" s="159"/>
      <c r="J833" s="182"/>
      <c r="K833" s="182"/>
      <c r="L833" s="159"/>
      <c r="M833" s="159"/>
      <c r="N833" s="159"/>
      <c r="O833" s="159"/>
      <c r="P833" s="159"/>
      <c r="Q833" s="179"/>
      <c r="R833" s="159"/>
      <c r="S833" s="159"/>
      <c r="T833" s="159"/>
      <c r="U833" s="159"/>
      <c r="V833" s="159"/>
      <c r="W833" s="159"/>
      <c r="X833" s="159"/>
      <c r="Y833" s="159"/>
      <c r="Z833" s="159"/>
      <c r="AA833" s="159"/>
      <c r="AB833" s="159"/>
      <c r="AC833" s="159"/>
      <c r="AD833" s="159"/>
      <c r="AE833" s="159"/>
      <c r="AF833" s="159"/>
      <c r="AG833" s="159"/>
    </row>
    <row r="834" spans="1:33" ht="13.5">
      <c r="A834" s="177"/>
      <c r="B834" s="178"/>
      <c r="C834" s="179"/>
      <c r="D834" s="159"/>
      <c r="E834" s="159"/>
      <c r="F834" s="159"/>
      <c r="G834" s="179"/>
      <c r="H834" s="159"/>
      <c r="I834" s="159"/>
      <c r="J834" s="182"/>
      <c r="K834" s="182"/>
      <c r="L834" s="159"/>
      <c r="M834" s="159"/>
      <c r="N834" s="159"/>
      <c r="O834" s="159"/>
      <c r="P834" s="159"/>
      <c r="Q834" s="179"/>
      <c r="R834" s="159"/>
      <c r="S834" s="159"/>
      <c r="T834" s="159"/>
      <c r="U834" s="159"/>
      <c r="V834" s="159"/>
      <c r="W834" s="159"/>
      <c r="X834" s="159"/>
      <c r="Y834" s="159"/>
      <c r="Z834" s="159"/>
      <c r="AA834" s="159"/>
      <c r="AB834" s="159"/>
      <c r="AC834" s="159"/>
      <c r="AD834" s="159"/>
      <c r="AE834" s="159"/>
      <c r="AF834" s="159"/>
      <c r="AG834" s="159"/>
    </row>
    <row r="835" spans="1:33" ht="13.5">
      <c r="A835" s="177"/>
      <c r="B835" s="178"/>
      <c r="C835" s="179"/>
      <c r="D835" s="159"/>
      <c r="E835" s="159"/>
      <c r="F835" s="159"/>
      <c r="G835" s="179"/>
      <c r="H835" s="159"/>
      <c r="I835" s="159"/>
      <c r="J835" s="182"/>
      <c r="K835" s="182"/>
      <c r="L835" s="159"/>
      <c r="M835" s="159"/>
      <c r="N835" s="159"/>
      <c r="O835" s="159"/>
      <c r="P835" s="159"/>
      <c r="Q835" s="179"/>
      <c r="R835" s="159"/>
      <c r="S835" s="159"/>
      <c r="T835" s="159"/>
      <c r="U835" s="159"/>
      <c r="V835" s="159"/>
      <c r="W835" s="159"/>
      <c r="X835" s="159"/>
      <c r="Y835" s="159"/>
      <c r="Z835" s="159"/>
      <c r="AA835" s="159"/>
      <c r="AB835" s="159"/>
      <c r="AC835" s="159"/>
      <c r="AD835" s="159"/>
      <c r="AE835" s="159"/>
      <c r="AF835" s="159"/>
      <c r="AG835" s="159"/>
    </row>
    <row r="836" spans="1:33" ht="13.5">
      <c r="A836" s="177"/>
      <c r="B836" s="178"/>
      <c r="C836" s="179"/>
      <c r="D836" s="159"/>
      <c r="E836" s="159"/>
      <c r="F836" s="159"/>
      <c r="G836" s="179"/>
      <c r="H836" s="159"/>
      <c r="I836" s="159"/>
      <c r="J836" s="182"/>
      <c r="K836" s="182"/>
      <c r="L836" s="159"/>
      <c r="M836" s="159"/>
      <c r="N836" s="159"/>
      <c r="O836" s="159"/>
      <c r="P836" s="159"/>
      <c r="Q836" s="179"/>
      <c r="R836" s="159"/>
      <c r="S836" s="159"/>
      <c r="T836" s="159"/>
      <c r="U836" s="159"/>
      <c r="V836" s="159"/>
      <c r="W836" s="159"/>
      <c r="X836" s="159"/>
      <c r="Y836" s="159"/>
      <c r="Z836" s="159"/>
      <c r="AA836" s="159"/>
      <c r="AB836" s="159"/>
      <c r="AC836" s="159"/>
      <c r="AD836" s="159"/>
      <c r="AE836" s="159"/>
      <c r="AF836" s="159"/>
      <c r="AG836" s="159"/>
    </row>
    <row r="837" spans="1:33" ht="13.5">
      <c r="A837" s="177"/>
      <c r="B837" s="178"/>
      <c r="C837" s="179"/>
      <c r="D837" s="159"/>
      <c r="E837" s="159"/>
      <c r="F837" s="159"/>
      <c r="G837" s="179"/>
      <c r="H837" s="159"/>
      <c r="I837" s="159"/>
      <c r="J837" s="182"/>
      <c r="K837" s="182"/>
      <c r="L837" s="159"/>
      <c r="M837" s="159"/>
      <c r="N837" s="159"/>
      <c r="O837" s="159"/>
      <c r="P837" s="159"/>
      <c r="Q837" s="179"/>
      <c r="R837" s="159"/>
      <c r="S837" s="159"/>
      <c r="T837" s="159"/>
      <c r="U837" s="159"/>
      <c r="V837" s="159"/>
      <c r="W837" s="159"/>
      <c r="X837" s="159"/>
      <c r="Y837" s="159"/>
      <c r="Z837" s="159"/>
      <c r="AA837" s="159"/>
      <c r="AB837" s="159"/>
      <c r="AC837" s="159"/>
      <c r="AD837" s="159"/>
      <c r="AE837" s="159"/>
      <c r="AF837" s="159"/>
      <c r="AG837" s="159"/>
    </row>
    <row r="838" spans="1:33" ht="13.5">
      <c r="A838" s="177"/>
      <c r="B838" s="178"/>
      <c r="C838" s="179"/>
      <c r="D838" s="159"/>
      <c r="E838" s="159"/>
      <c r="F838" s="159"/>
      <c r="G838" s="179"/>
      <c r="H838" s="159"/>
      <c r="I838" s="159"/>
      <c r="J838" s="182"/>
      <c r="K838" s="182"/>
      <c r="L838" s="159"/>
      <c r="M838" s="159"/>
      <c r="N838" s="159"/>
      <c r="O838" s="159"/>
      <c r="P838" s="159"/>
      <c r="Q838" s="179"/>
      <c r="R838" s="159"/>
      <c r="S838" s="159"/>
      <c r="T838" s="159"/>
      <c r="U838" s="159"/>
      <c r="V838" s="159"/>
      <c r="W838" s="159"/>
      <c r="X838" s="159"/>
      <c r="Y838" s="159"/>
      <c r="Z838" s="159"/>
      <c r="AA838" s="159"/>
      <c r="AB838" s="159"/>
      <c r="AC838" s="159"/>
      <c r="AD838" s="159"/>
      <c r="AE838" s="159"/>
      <c r="AF838" s="159"/>
      <c r="AG838" s="159"/>
    </row>
    <row r="839" spans="1:33" ht="13.5">
      <c r="A839" s="177"/>
      <c r="B839" s="178"/>
      <c r="C839" s="179"/>
      <c r="D839" s="159"/>
      <c r="E839" s="159"/>
      <c r="F839" s="159"/>
      <c r="G839" s="179"/>
      <c r="H839" s="159"/>
      <c r="I839" s="159"/>
      <c r="J839" s="182"/>
      <c r="K839" s="182"/>
      <c r="L839" s="159"/>
      <c r="M839" s="159"/>
      <c r="N839" s="159"/>
      <c r="O839" s="159"/>
      <c r="P839" s="159"/>
      <c r="Q839" s="179"/>
      <c r="R839" s="159"/>
      <c r="S839" s="159"/>
      <c r="T839" s="159"/>
      <c r="U839" s="159"/>
      <c r="V839" s="159"/>
      <c r="W839" s="159"/>
      <c r="X839" s="159"/>
      <c r="Y839" s="159"/>
      <c r="Z839" s="159"/>
      <c r="AA839" s="159"/>
      <c r="AB839" s="159"/>
      <c r="AC839" s="159"/>
      <c r="AD839" s="159"/>
      <c r="AE839" s="159"/>
      <c r="AF839" s="159"/>
      <c r="AG839" s="159"/>
    </row>
    <row r="840" spans="1:33" ht="13.5">
      <c r="A840" s="177"/>
      <c r="B840" s="178"/>
      <c r="C840" s="179"/>
      <c r="D840" s="159"/>
      <c r="E840" s="159"/>
      <c r="F840" s="159"/>
      <c r="G840" s="179"/>
      <c r="H840" s="159"/>
      <c r="I840" s="159"/>
      <c r="J840" s="182"/>
      <c r="K840" s="182"/>
      <c r="L840" s="159"/>
      <c r="M840" s="159"/>
      <c r="N840" s="159"/>
      <c r="O840" s="159"/>
      <c r="P840" s="159"/>
      <c r="Q840" s="179"/>
      <c r="R840" s="159"/>
      <c r="S840" s="159"/>
      <c r="T840" s="159"/>
      <c r="U840" s="159"/>
      <c r="V840" s="159"/>
      <c r="W840" s="159"/>
      <c r="X840" s="159"/>
      <c r="Y840" s="159"/>
      <c r="Z840" s="159"/>
      <c r="AA840" s="159"/>
      <c r="AB840" s="159"/>
      <c r="AC840" s="159"/>
      <c r="AD840" s="159"/>
      <c r="AE840" s="159"/>
      <c r="AF840" s="159"/>
      <c r="AG840" s="159"/>
    </row>
    <row r="841" spans="1:33" ht="13.5">
      <c r="A841" s="177"/>
      <c r="B841" s="178"/>
      <c r="C841" s="179"/>
      <c r="D841" s="159"/>
      <c r="E841" s="159"/>
      <c r="F841" s="159"/>
      <c r="G841" s="179"/>
      <c r="H841" s="159"/>
      <c r="I841" s="159"/>
      <c r="J841" s="182"/>
      <c r="K841" s="182"/>
      <c r="L841" s="159"/>
      <c r="M841" s="159"/>
      <c r="N841" s="159"/>
      <c r="O841" s="159"/>
      <c r="P841" s="159"/>
      <c r="Q841" s="179"/>
      <c r="R841" s="159"/>
      <c r="S841" s="159"/>
      <c r="T841" s="159"/>
      <c r="U841" s="159"/>
      <c r="V841" s="159"/>
      <c r="W841" s="159"/>
      <c r="X841" s="159"/>
      <c r="Y841" s="159"/>
      <c r="Z841" s="159"/>
      <c r="AA841" s="159"/>
      <c r="AB841" s="159"/>
      <c r="AC841" s="159"/>
      <c r="AD841" s="159"/>
      <c r="AE841" s="159"/>
      <c r="AF841" s="159"/>
      <c r="AG841" s="159"/>
    </row>
    <row r="842" spans="1:33" ht="13.5">
      <c r="A842" s="177"/>
      <c r="B842" s="178"/>
      <c r="C842" s="179"/>
      <c r="D842" s="159"/>
      <c r="E842" s="159"/>
      <c r="F842" s="159"/>
      <c r="G842" s="179"/>
      <c r="H842" s="159"/>
      <c r="I842" s="159"/>
      <c r="J842" s="182"/>
      <c r="K842" s="182"/>
      <c r="L842" s="159"/>
      <c r="M842" s="159"/>
      <c r="N842" s="159"/>
      <c r="O842" s="159"/>
      <c r="P842" s="159"/>
      <c r="Q842" s="179"/>
      <c r="R842" s="159"/>
      <c r="S842" s="159"/>
      <c r="T842" s="159"/>
      <c r="U842" s="159"/>
      <c r="V842" s="159"/>
      <c r="W842" s="159"/>
      <c r="X842" s="159"/>
      <c r="Y842" s="159"/>
      <c r="Z842" s="159"/>
      <c r="AA842" s="159"/>
      <c r="AB842" s="159"/>
      <c r="AC842" s="159"/>
      <c r="AD842" s="159"/>
      <c r="AE842" s="159"/>
      <c r="AF842" s="159"/>
      <c r="AG842" s="159"/>
    </row>
    <row r="843" spans="1:33" ht="13.5">
      <c r="A843" s="177"/>
      <c r="B843" s="178"/>
      <c r="C843" s="179"/>
      <c r="D843" s="159"/>
      <c r="E843" s="159"/>
      <c r="F843" s="159"/>
      <c r="G843" s="179"/>
      <c r="H843" s="159"/>
      <c r="I843" s="159"/>
      <c r="J843" s="182"/>
      <c r="K843" s="182"/>
      <c r="L843" s="159"/>
      <c r="M843" s="159"/>
      <c r="N843" s="159"/>
      <c r="O843" s="159"/>
      <c r="P843" s="159"/>
      <c r="Q843" s="179"/>
      <c r="R843" s="159"/>
      <c r="S843" s="159"/>
      <c r="T843" s="159"/>
      <c r="U843" s="159"/>
      <c r="V843" s="159"/>
      <c r="W843" s="159"/>
      <c r="X843" s="159"/>
      <c r="Y843" s="159"/>
      <c r="Z843" s="159"/>
      <c r="AA843" s="159"/>
      <c r="AB843" s="159"/>
      <c r="AC843" s="159"/>
      <c r="AD843" s="159"/>
      <c r="AE843" s="159"/>
      <c r="AF843" s="159"/>
      <c r="AG843" s="159"/>
    </row>
    <row r="844" spans="1:33" ht="13.5">
      <c r="A844" s="177"/>
      <c r="B844" s="178"/>
      <c r="C844" s="179"/>
      <c r="D844" s="159"/>
      <c r="E844" s="159"/>
      <c r="F844" s="159"/>
      <c r="G844" s="179"/>
      <c r="H844" s="159"/>
      <c r="I844" s="159"/>
      <c r="J844" s="182"/>
      <c r="K844" s="182"/>
      <c r="L844" s="159"/>
      <c r="M844" s="159"/>
      <c r="N844" s="159"/>
      <c r="O844" s="159"/>
      <c r="P844" s="159"/>
      <c r="Q844" s="179"/>
      <c r="R844" s="159"/>
      <c r="S844" s="159"/>
      <c r="T844" s="159"/>
      <c r="U844" s="159"/>
      <c r="V844" s="159"/>
      <c r="W844" s="159"/>
      <c r="X844" s="159"/>
      <c r="Y844" s="159"/>
      <c r="Z844" s="159"/>
      <c r="AA844" s="159"/>
      <c r="AB844" s="159"/>
      <c r="AC844" s="159"/>
      <c r="AD844" s="159"/>
      <c r="AE844" s="159"/>
      <c r="AF844" s="159"/>
      <c r="AG844" s="159"/>
    </row>
    <row r="845" spans="1:33" ht="13.5">
      <c r="A845" s="177"/>
      <c r="B845" s="178"/>
      <c r="C845" s="179"/>
      <c r="D845" s="159"/>
      <c r="E845" s="159"/>
      <c r="F845" s="159"/>
      <c r="G845" s="179"/>
      <c r="H845" s="159"/>
      <c r="I845" s="159"/>
      <c r="J845" s="182"/>
      <c r="K845" s="182"/>
      <c r="L845" s="159"/>
      <c r="M845" s="159"/>
      <c r="N845" s="159"/>
      <c r="O845" s="159"/>
      <c r="P845" s="159"/>
      <c r="Q845" s="179"/>
      <c r="R845" s="159"/>
      <c r="S845" s="159"/>
      <c r="T845" s="159"/>
      <c r="U845" s="159"/>
      <c r="V845" s="159"/>
      <c r="W845" s="159"/>
      <c r="X845" s="159"/>
      <c r="Y845" s="159"/>
      <c r="Z845" s="159"/>
      <c r="AA845" s="159"/>
      <c r="AB845" s="159"/>
      <c r="AC845" s="159"/>
      <c r="AD845" s="159"/>
      <c r="AE845" s="159"/>
      <c r="AF845" s="159"/>
      <c r="AG845" s="159"/>
    </row>
    <row r="846" spans="1:33" ht="13.5">
      <c r="A846" s="177"/>
      <c r="B846" s="178"/>
      <c r="C846" s="179"/>
      <c r="D846" s="159"/>
      <c r="E846" s="159"/>
      <c r="F846" s="159"/>
      <c r="G846" s="179"/>
      <c r="H846" s="159"/>
      <c r="I846" s="159"/>
      <c r="J846" s="182"/>
      <c r="K846" s="182"/>
      <c r="L846" s="159"/>
      <c r="M846" s="159"/>
      <c r="N846" s="159"/>
      <c r="O846" s="159"/>
      <c r="P846" s="159"/>
      <c r="Q846" s="179"/>
      <c r="R846" s="159"/>
      <c r="S846" s="159"/>
      <c r="T846" s="159"/>
      <c r="U846" s="159"/>
      <c r="V846" s="159"/>
      <c r="W846" s="159"/>
      <c r="X846" s="159"/>
      <c r="Y846" s="159"/>
      <c r="Z846" s="159"/>
      <c r="AA846" s="159"/>
      <c r="AB846" s="159"/>
      <c r="AC846" s="159"/>
      <c r="AD846" s="159"/>
      <c r="AE846" s="159"/>
      <c r="AF846" s="159"/>
      <c r="AG846" s="159"/>
    </row>
    <row r="847" spans="1:33" ht="13.5">
      <c r="A847" s="177"/>
      <c r="B847" s="178"/>
      <c r="C847" s="179"/>
      <c r="D847" s="159"/>
      <c r="E847" s="159"/>
      <c r="F847" s="159"/>
      <c r="G847" s="179"/>
      <c r="H847" s="159"/>
      <c r="I847" s="159"/>
      <c r="J847" s="182"/>
      <c r="K847" s="182"/>
      <c r="L847" s="159"/>
      <c r="M847" s="159"/>
      <c r="N847" s="159"/>
      <c r="O847" s="159"/>
      <c r="P847" s="159"/>
      <c r="Q847" s="179"/>
      <c r="R847" s="159"/>
      <c r="S847" s="159"/>
      <c r="T847" s="159"/>
      <c r="U847" s="159"/>
      <c r="V847" s="159"/>
      <c r="W847" s="159"/>
      <c r="X847" s="159"/>
      <c r="Y847" s="159"/>
      <c r="Z847" s="159"/>
      <c r="AA847" s="159"/>
      <c r="AB847" s="159"/>
      <c r="AC847" s="159"/>
      <c r="AD847" s="159"/>
      <c r="AE847" s="159"/>
      <c r="AF847" s="159"/>
      <c r="AG847" s="159"/>
    </row>
    <row r="848" spans="1:33" ht="13.5">
      <c r="A848" s="177"/>
      <c r="B848" s="178"/>
      <c r="C848" s="179"/>
      <c r="D848" s="159"/>
      <c r="E848" s="159"/>
      <c r="F848" s="159"/>
      <c r="G848" s="179"/>
      <c r="H848" s="159"/>
      <c r="I848" s="159"/>
      <c r="J848" s="182"/>
      <c r="K848" s="182"/>
      <c r="L848" s="159"/>
      <c r="M848" s="159"/>
      <c r="N848" s="159"/>
      <c r="O848" s="159"/>
      <c r="P848" s="159"/>
      <c r="Q848" s="179"/>
      <c r="R848" s="159"/>
      <c r="S848" s="159"/>
      <c r="T848" s="159"/>
      <c r="U848" s="159"/>
      <c r="V848" s="159"/>
      <c r="W848" s="159"/>
      <c r="X848" s="159"/>
      <c r="Y848" s="159"/>
      <c r="Z848" s="159"/>
      <c r="AA848" s="159"/>
      <c r="AB848" s="159"/>
      <c r="AC848" s="159"/>
      <c r="AD848" s="159"/>
      <c r="AE848" s="159"/>
      <c r="AF848" s="159"/>
      <c r="AG848" s="159"/>
    </row>
    <row r="849" spans="1:33" ht="13.5">
      <c r="A849" s="177"/>
      <c r="B849" s="178"/>
      <c r="C849" s="179"/>
      <c r="D849" s="159"/>
      <c r="E849" s="159"/>
      <c r="F849" s="159"/>
      <c r="G849" s="179"/>
      <c r="H849" s="159"/>
      <c r="I849" s="159"/>
      <c r="J849" s="182"/>
      <c r="K849" s="182"/>
      <c r="L849" s="159"/>
      <c r="M849" s="159"/>
      <c r="N849" s="159"/>
      <c r="O849" s="159"/>
      <c r="P849" s="159"/>
      <c r="Q849" s="179"/>
      <c r="R849" s="159"/>
      <c r="S849" s="159"/>
      <c r="T849" s="159"/>
      <c r="U849" s="159"/>
      <c r="V849" s="159"/>
      <c r="W849" s="159"/>
      <c r="X849" s="159"/>
      <c r="Y849" s="159"/>
      <c r="Z849" s="159"/>
      <c r="AA849" s="159"/>
      <c r="AB849" s="159"/>
      <c r="AC849" s="159"/>
      <c r="AD849" s="159"/>
      <c r="AE849" s="159"/>
      <c r="AF849" s="159"/>
      <c r="AG849" s="159"/>
    </row>
    <row r="850" spans="1:33" ht="13.5">
      <c r="A850" s="177"/>
      <c r="B850" s="178"/>
      <c r="C850" s="179"/>
      <c r="D850" s="159"/>
      <c r="E850" s="159"/>
      <c r="F850" s="159"/>
      <c r="G850" s="179"/>
      <c r="H850" s="159"/>
      <c r="I850" s="159"/>
      <c r="J850" s="182"/>
      <c r="K850" s="182"/>
      <c r="L850" s="159"/>
      <c r="M850" s="159"/>
      <c r="N850" s="159"/>
      <c r="O850" s="159"/>
      <c r="P850" s="159"/>
      <c r="Q850" s="179"/>
      <c r="R850" s="159"/>
      <c r="S850" s="159"/>
      <c r="T850" s="159"/>
      <c r="U850" s="159"/>
      <c r="V850" s="159"/>
      <c r="W850" s="159"/>
      <c r="X850" s="159"/>
      <c r="Y850" s="159"/>
      <c r="Z850" s="159"/>
      <c r="AA850" s="159"/>
      <c r="AB850" s="159"/>
      <c r="AC850" s="159"/>
      <c r="AD850" s="159"/>
      <c r="AE850" s="159"/>
      <c r="AF850" s="159"/>
      <c r="AG850" s="159"/>
    </row>
    <row r="851" spans="1:33" ht="13.5">
      <c r="A851" s="177"/>
      <c r="B851" s="178"/>
      <c r="C851" s="179"/>
      <c r="D851" s="159"/>
      <c r="E851" s="159"/>
      <c r="F851" s="159"/>
      <c r="G851" s="179"/>
      <c r="H851" s="159"/>
      <c r="I851" s="159"/>
      <c r="J851" s="182"/>
      <c r="K851" s="182"/>
      <c r="L851" s="159"/>
      <c r="M851" s="159"/>
      <c r="N851" s="159"/>
      <c r="O851" s="159"/>
      <c r="P851" s="159"/>
      <c r="Q851" s="179"/>
      <c r="R851" s="159"/>
      <c r="S851" s="159"/>
      <c r="T851" s="159"/>
      <c r="U851" s="159"/>
      <c r="V851" s="159"/>
      <c r="W851" s="159"/>
      <c r="X851" s="159"/>
      <c r="Y851" s="159"/>
      <c r="Z851" s="159"/>
      <c r="AA851" s="159"/>
      <c r="AB851" s="159"/>
      <c r="AC851" s="159"/>
      <c r="AD851" s="159"/>
      <c r="AE851" s="159"/>
      <c r="AF851" s="159"/>
      <c r="AG851" s="159"/>
    </row>
    <row r="852" spans="1:33" ht="13.5">
      <c r="A852" s="177"/>
      <c r="B852" s="178"/>
      <c r="C852" s="179"/>
      <c r="D852" s="159"/>
      <c r="E852" s="159"/>
      <c r="F852" s="159"/>
      <c r="G852" s="179"/>
      <c r="H852" s="159"/>
      <c r="I852" s="159"/>
      <c r="J852" s="182"/>
      <c r="K852" s="182"/>
      <c r="L852" s="159"/>
      <c r="M852" s="159"/>
      <c r="N852" s="159"/>
      <c r="O852" s="159"/>
      <c r="P852" s="159"/>
      <c r="Q852" s="179"/>
      <c r="R852" s="159"/>
      <c r="S852" s="159"/>
      <c r="T852" s="159"/>
      <c r="U852" s="159"/>
      <c r="V852" s="159"/>
      <c r="W852" s="159"/>
      <c r="X852" s="159"/>
      <c r="Y852" s="159"/>
      <c r="Z852" s="159"/>
      <c r="AA852" s="159"/>
      <c r="AB852" s="159"/>
      <c r="AC852" s="159"/>
      <c r="AD852" s="159"/>
      <c r="AE852" s="159"/>
      <c r="AF852" s="159"/>
      <c r="AG852" s="159"/>
    </row>
    <row r="853" spans="1:33" ht="13.5">
      <c r="A853" s="177"/>
      <c r="B853" s="178"/>
      <c r="C853" s="179"/>
      <c r="D853" s="159"/>
      <c r="E853" s="159"/>
      <c r="F853" s="159"/>
      <c r="G853" s="179"/>
      <c r="H853" s="159"/>
      <c r="I853" s="159"/>
      <c r="J853" s="182"/>
      <c r="K853" s="182"/>
      <c r="L853" s="159"/>
      <c r="M853" s="159"/>
      <c r="N853" s="159"/>
      <c r="O853" s="159"/>
      <c r="P853" s="159"/>
      <c r="Q853" s="179"/>
      <c r="R853" s="159"/>
      <c r="S853" s="159"/>
      <c r="T853" s="159"/>
      <c r="U853" s="159"/>
      <c r="V853" s="159"/>
      <c r="W853" s="159"/>
      <c r="X853" s="159"/>
      <c r="Y853" s="159"/>
      <c r="Z853" s="159"/>
      <c r="AA853" s="159"/>
      <c r="AB853" s="159"/>
      <c r="AC853" s="159"/>
      <c r="AD853" s="159"/>
      <c r="AE853" s="159"/>
      <c r="AF853" s="159"/>
      <c r="AG853" s="159"/>
    </row>
    <row r="854" spans="1:33" ht="13.5">
      <c r="A854" s="177"/>
      <c r="B854" s="178"/>
      <c r="C854" s="179"/>
      <c r="D854" s="159"/>
      <c r="E854" s="159"/>
      <c r="F854" s="159"/>
      <c r="G854" s="179"/>
      <c r="H854" s="159"/>
      <c r="I854" s="159"/>
      <c r="J854" s="182"/>
      <c r="K854" s="182"/>
      <c r="L854" s="159"/>
      <c r="M854" s="159"/>
      <c r="N854" s="159"/>
      <c r="O854" s="159"/>
      <c r="P854" s="159"/>
      <c r="Q854" s="179"/>
      <c r="R854" s="159"/>
      <c r="S854" s="159"/>
      <c r="T854" s="159"/>
      <c r="U854" s="159"/>
      <c r="V854" s="159"/>
      <c r="W854" s="159"/>
      <c r="X854" s="159"/>
      <c r="Y854" s="159"/>
      <c r="Z854" s="159"/>
      <c r="AA854" s="159"/>
      <c r="AB854" s="159"/>
      <c r="AC854" s="159"/>
      <c r="AD854" s="159"/>
      <c r="AE854" s="159"/>
      <c r="AF854" s="159"/>
      <c r="AG854" s="159"/>
    </row>
    <row r="855" spans="1:33" ht="13.5">
      <c r="A855" s="177"/>
      <c r="B855" s="178"/>
      <c r="C855" s="179"/>
      <c r="D855" s="159"/>
      <c r="E855" s="159"/>
      <c r="F855" s="159"/>
      <c r="G855" s="179"/>
      <c r="H855" s="159"/>
      <c r="I855" s="159"/>
      <c r="J855" s="182"/>
      <c r="K855" s="182"/>
      <c r="L855" s="159"/>
      <c r="M855" s="159"/>
      <c r="N855" s="159"/>
      <c r="O855" s="159"/>
      <c r="P855" s="159"/>
      <c r="Q855" s="179"/>
      <c r="R855" s="159"/>
      <c r="S855" s="159"/>
      <c r="T855" s="159"/>
      <c r="U855" s="159"/>
      <c r="V855" s="159"/>
      <c r="W855" s="159"/>
      <c r="X855" s="159"/>
      <c r="Y855" s="159"/>
      <c r="Z855" s="159"/>
      <c r="AA855" s="159"/>
      <c r="AB855" s="159"/>
      <c r="AC855" s="159"/>
      <c r="AD855" s="159"/>
      <c r="AE855" s="159"/>
      <c r="AF855" s="159"/>
      <c r="AG855" s="159"/>
    </row>
    <row r="856" spans="1:33" ht="13.5">
      <c r="A856" s="177"/>
      <c r="B856" s="178"/>
      <c r="C856" s="179"/>
      <c r="D856" s="159"/>
      <c r="E856" s="159"/>
      <c r="F856" s="159"/>
      <c r="G856" s="179"/>
      <c r="H856" s="159"/>
      <c r="I856" s="159"/>
      <c r="J856" s="182"/>
      <c r="K856" s="182"/>
      <c r="L856" s="159"/>
      <c r="M856" s="159"/>
      <c r="N856" s="159"/>
      <c r="O856" s="159"/>
      <c r="P856" s="159"/>
      <c r="Q856" s="179"/>
      <c r="R856" s="159"/>
      <c r="S856" s="159"/>
      <c r="T856" s="159"/>
      <c r="U856" s="159"/>
      <c r="V856" s="159"/>
      <c r="W856" s="159"/>
      <c r="X856" s="159"/>
      <c r="Y856" s="159"/>
      <c r="Z856" s="159"/>
      <c r="AA856" s="159"/>
      <c r="AB856" s="159"/>
      <c r="AC856" s="159"/>
      <c r="AD856" s="159"/>
      <c r="AE856" s="159"/>
      <c r="AF856" s="159"/>
      <c r="AG856" s="159"/>
    </row>
    <row r="857" spans="1:33" ht="13.5">
      <c r="A857" s="177"/>
      <c r="B857" s="178"/>
      <c r="C857" s="179"/>
      <c r="D857" s="159"/>
      <c r="E857" s="159"/>
      <c r="F857" s="159"/>
      <c r="G857" s="179"/>
      <c r="H857" s="159"/>
      <c r="I857" s="159"/>
      <c r="J857" s="182"/>
      <c r="K857" s="182"/>
      <c r="L857" s="159"/>
      <c r="M857" s="159"/>
      <c r="N857" s="159"/>
      <c r="O857" s="159"/>
      <c r="P857" s="159"/>
      <c r="Q857" s="179"/>
      <c r="R857" s="159"/>
      <c r="S857" s="159"/>
      <c r="T857" s="159"/>
      <c r="U857" s="159"/>
      <c r="V857" s="159"/>
      <c r="W857" s="159"/>
      <c r="X857" s="159"/>
      <c r="Y857" s="159"/>
      <c r="Z857" s="159"/>
      <c r="AA857" s="159"/>
      <c r="AB857" s="159"/>
      <c r="AC857" s="159"/>
      <c r="AD857" s="159"/>
      <c r="AE857" s="159"/>
      <c r="AF857" s="159"/>
      <c r="AG857" s="159"/>
    </row>
    <row r="858" spans="1:33" ht="13.5">
      <c r="A858" s="177"/>
      <c r="B858" s="178"/>
      <c r="C858" s="179"/>
      <c r="D858" s="159"/>
      <c r="E858" s="159"/>
      <c r="F858" s="159"/>
      <c r="G858" s="179"/>
      <c r="H858" s="159"/>
      <c r="I858" s="159"/>
      <c r="J858" s="182"/>
      <c r="K858" s="182"/>
      <c r="L858" s="159"/>
      <c r="M858" s="159"/>
      <c r="N858" s="159"/>
      <c r="O858" s="159"/>
      <c r="P858" s="159"/>
      <c r="Q858" s="179"/>
      <c r="R858" s="159"/>
      <c r="S858" s="159"/>
      <c r="T858" s="159"/>
      <c r="U858" s="159"/>
      <c r="V858" s="159"/>
      <c r="W858" s="159"/>
      <c r="X858" s="159"/>
      <c r="Y858" s="159"/>
      <c r="Z858" s="159"/>
      <c r="AA858" s="159"/>
      <c r="AB858" s="159"/>
      <c r="AC858" s="159"/>
      <c r="AD858" s="159"/>
      <c r="AE858" s="159"/>
      <c r="AF858" s="159"/>
      <c r="AG858" s="159"/>
    </row>
    <row r="859" spans="1:33" ht="13.5">
      <c r="A859" s="177"/>
      <c r="B859" s="178"/>
      <c r="C859" s="179"/>
      <c r="D859" s="159"/>
      <c r="E859" s="159"/>
      <c r="F859" s="159"/>
      <c r="G859" s="179"/>
      <c r="H859" s="159"/>
      <c r="I859" s="159"/>
      <c r="J859" s="182"/>
      <c r="K859" s="182"/>
      <c r="L859" s="159"/>
      <c r="M859" s="159"/>
      <c r="N859" s="159"/>
      <c r="O859" s="159"/>
      <c r="P859" s="159"/>
      <c r="Q859" s="179"/>
      <c r="R859" s="159"/>
      <c r="S859" s="159"/>
      <c r="T859" s="159"/>
      <c r="U859" s="159"/>
      <c r="V859" s="159"/>
      <c r="W859" s="159"/>
      <c r="X859" s="159"/>
      <c r="Y859" s="159"/>
      <c r="Z859" s="159"/>
      <c r="AA859" s="159"/>
      <c r="AB859" s="159"/>
      <c r="AC859" s="159"/>
      <c r="AD859" s="159"/>
      <c r="AE859" s="159"/>
      <c r="AF859" s="159"/>
      <c r="AG859" s="159"/>
    </row>
    <row r="860" spans="1:33" ht="13.5">
      <c r="A860" s="177"/>
      <c r="B860" s="178"/>
      <c r="C860" s="179"/>
      <c r="D860" s="159"/>
      <c r="E860" s="159"/>
      <c r="F860" s="159"/>
      <c r="G860" s="179"/>
      <c r="H860" s="159"/>
      <c r="I860" s="159"/>
      <c r="J860" s="182"/>
      <c r="K860" s="182"/>
      <c r="L860" s="159"/>
      <c r="M860" s="159"/>
      <c r="N860" s="159"/>
      <c r="O860" s="159"/>
      <c r="P860" s="159"/>
      <c r="Q860" s="179"/>
      <c r="R860" s="159"/>
      <c r="S860" s="159"/>
      <c r="T860" s="159"/>
      <c r="U860" s="159"/>
      <c r="V860" s="159"/>
      <c r="W860" s="159"/>
      <c r="X860" s="159"/>
      <c r="Y860" s="159"/>
      <c r="Z860" s="159"/>
      <c r="AA860" s="159"/>
      <c r="AB860" s="159"/>
      <c r="AC860" s="159"/>
      <c r="AD860" s="159"/>
      <c r="AE860" s="159"/>
      <c r="AF860" s="159"/>
      <c r="AG860" s="159"/>
    </row>
    <row r="861" spans="1:33" ht="13.5">
      <c r="A861" s="177"/>
      <c r="B861" s="178"/>
      <c r="C861" s="179"/>
      <c r="D861" s="159"/>
      <c r="E861" s="159"/>
      <c r="F861" s="159"/>
      <c r="G861" s="179"/>
      <c r="H861" s="159"/>
      <c r="I861" s="159"/>
      <c r="J861" s="182"/>
      <c r="K861" s="182"/>
      <c r="L861" s="159"/>
      <c r="M861" s="159"/>
      <c r="N861" s="159"/>
      <c r="O861" s="159"/>
      <c r="P861" s="159"/>
      <c r="Q861" s="179"/>
      <c r="R861" s="159"/>
      <c r="S861" s="159"/>
      <c r="T861" s="159"/>
      <c r="U861" s="159"/>
      <c r="V861" s="159"/>
      <c r="W861" s="159"/>
      <c r="X861" s="159"/>
      <c r="Y861" s="159"/>
      <c r="Z861" s="159"/>
      <c r="AA861" s="159"/>
      <c r="AB861" s="159"/>
      <c r="AC861" s="159"/>
      <c r="AD861" s="159"/>
      <c r="AE861" s="159"/>
      <c r="AF861" s="159"/>
      <c r="AG861" s="159"/>
    </row>
    <row r="862" spans="1:33" ht="13.5">
      <c r="A862" s="177"/>
      <c r="B862" s="178"/>
      <c r="C862" s="179"/>
      <c r="D862" s="159"/>
      <c r="E862" s="159"/>
      <c r="F862" s="159"/>
      <c r="G862" s="179"/>
      <c r="H862" s="159"/>
      <c r="I862" s="159"/>
      <c r="J862" s="182"/>
      <c r="K862" s="182"/>
      <c r="L862" s="159"/>
      <c r="M862" s="159"/>
      <c r="N862" s="159"/>
      <c r="O862" s="159"/>
      <c r="P862" s="159"/>
      <c r="Q862" s="179"/>
      <c r="R862" s="159"/>
      <c r="S862" s="159"/>
      <c r="T862" s="159"/>
      <c r="U862" s="159"/>
      <c r="V862" s="159"/>
      <c r="W862" s="159"/>
      <c r="X862" s="159"/>
      <c r="Y862" s="159"/>
      <c r="Z862" s="159"/>
      <c r="AA862" s="159"/>
      <c r="AB862" s="159"/>
      <c r="AC862" s="159"/>
      <c r="AD862" s="159"/>
      <c r="AE862" s="159"/>
      <c r="AF862" s="159"/>
      <c r="AG862" s="159"/>
    </row>
    <row r="863" spans="1:33" ht="13.5">
      <c r="A863" s="177"/>
      <c r="B863" s="178"/>
      <c r="C863" s="179"/>
      <c r="D863" s="159"/>
      <c r="E863" s="159"/>
      <c r="F863" s="159"/>
      <c r="G863" s="179"/>
      <c r="H863" s="159"/>
      <c r="I863" s="159"/>
      <c r="J863" s="182"/>
      <c r="K863" s="182"/>
      <c r="L863" s="159"/>
      <c r="M863" s="159"/>
      <c r="N863" s="159"/>
      <c r="O863" s="159"/>
      <c r="P863" s="159"/>
      <c r="Q863" s="179"/>
      <c r="R863" s="159"/>
      <c r="S863" s="159"/>
      <c r="T863" s="159"/>
      <c r="U863" s="159"/>
      <c r="V863" s="159"/>
      <c r="W863" s="159"/>
      <c r="X863" s="159"/>
      <c r="Y863" s="159"/>
      <c r="Z863" s="159"/>
      <c r="AA863" s="159"/>
      <c r="AB863" s="159"/>
      <c r="AC863" s="159"/>
      <c r="AD863" s="159"/>
      <c r="AE863" s="159"/>
      <c r="AF863" s="159"/>
      <c r="AG863" s="159"/>
    </row>
    <row r="864" spans="1:33" ht="13.5">
      <c r="A864" s="177"/>
      <c r="B864" s="178"/>
      <c r="C864" s="179"/>
      <c r="D864" s="159"/>
      <c r="E864" s="159"/>
      <c r="F864" s="159"/>
      <c r="G864" s="179"/>
      <c r="H864" s="159"/>
      <c r="I864" s="159"/>
      <c r="J864" s="182"/>
      <c r="K864" s="182"/>
      <c r="L864" s="159"/>
      <c r="M864" s="159"/>
      <c r="N864" s="159"/>
      <c r="O864" s="159"/>
      <c r="P864" s="159"/>
      <c r="Q864" s="179"/>
      <c r="R864" s="159"/>
      <c r="S864" s="159"/>
      <c r="T864" s="159"/>
      <c r="U864" s="159"/>
      <c r="V864" s="159"/>
      <c r="W864" s="159"/>
      <c r="X864" s="159"/>
      <c r="Y864" s="159"/>
      <c r="Z864" s="159"/>
      <c r="AA864" s="159"/>
      <c r="AB864" s="159"/>
      <c r="AC864" s="159"/>
      <c r="AD864" s="159"/>
      <c r="AE864" s="159"/>
      <c r="AF864" s="159"/>
      <c r="AG864" s="159"/>
    </row>
    <row r="865" spans="1:33" ht="13.5">
      <c r="A865" s="177"/>
      <c r="B865" s="178"/>
      <c r="C865" s="179"/>
      <c r="D865" s="159"/>
      <c r="E865" s="159"/>
      <c r="F865" s="159"/>
      <c r="G865" s="179"/>
      <c r="H865" s="159"/>
      <c r="I865" s="159"/>
      <c r="J865" s="182"/>
      <c r="K865" s="182"/>
      <c r="L865" s="159"/>
      <c r="M865" s="159"/>
      <c r="N865" s="159"/>
      <c r="O865" s="159"/>
      <c r="P865" s="159"/>
      <c r="Q865" s="179"/>
      <c r="R865" s="159"/>
      <c r="S865" s="159"/>
      <c r="T865" s="159"/>
      <c r="U865" s="159"/>
      <c r="V865" s="159"/>
      <c r="W865" s="159"/>
      <c r="X865" s="159"/>
      <c r="Y865" s="159"/>
      <c r="Z865" s="159"/>
      <c r="AA865" s="159"/>
      <c r="AB865" s="159"/>
      <c r="AC865" s="159"/>
      <c r="AD865" s="159"/>
      <c r="AE865" s="159"/>
      <c r="AF865" s="159"/>
      <c r="AG865" s="159"/>
    </row>
    <row r="866" spans="1:33" ht="13.5">
      <c r="A866" s="177"/>
      <c r="B866" s="178"/>
      <c r="C866" s="179"/>
      <c r="D866" s="159"/>
      <c r="E866" s="159"/>
      <c r="F866" s="159"/>
      <c r="G866" s="179"/>
      <c r="H866" s="159"/>
      <c r="I866" s="159"/>
      <c r="J866" s="182"/>
      <c r="K866" s="182"/>
      <c r="L866" s="159"/>
      <c r="M866" s="159"/>
      <c r="N866" s="159"/>
      <c r="O866" s="159"/>
      <c r="P866" s="159"/>
      <c r="Q866" s="179"/>
      <c r="R866" s="159"/>
      <c r="S866" s="159"/>
      <c r="T866" s="159"/>
      <c r="U866" s="159"/>
      <c r="V866" s="159"/>
      <c r="W866" s="159"/>
      <c r="X866" s="159"/>
      <c r="Y866" s="159"/>
      <c r="Z866" s="159"/>
      <c r="AA866" s="159"/>
      <c r="AB866" s="159"/>
      <c r="AC866" s="159"/>
      <c r="AD866" s="159"/>
      <c r="AE866" s="159"/>
      <c r="AF866" s="159"/>
      <c r="AG866" s="159"/>
    </row>
    <row r="867" spans="1:33" ht="13.5">
      <c r="A867" s="177"/>
      <c r="B867" s="178"/>
      <c r="C867" s="179"/>
      <c r="D867" s="159"/>
      <c r="E867" s="159"/>
      <c r="F867" s="159"/>
      <c r="G867" s="179"/>
      <c r="H867" s="159"/>
      <c r="I867" s="159"/>
      <c r="J867" s="182"/>
      <c r="K867" s="182"/>
      <c r="L867" s="159"/>
      <c r="M867" s="159"/>
      <c r="N867" s="159"/>
      <c r="O867" s="159"/>
      <c r="P867" s="159"/>
      <c r="Q867" s="179"/>
      <c r="R867" s="159"/>
      <c r="S867" s="159"/>
      <c r="T867" s="159"/>
      <c r="U867" s="159"/>
      <c r="V867" s="159"/>
      <c r="W867" s="159"/>
      <c r="X867" s="159"/>
      <c r="Y867" s="159"/>
      <c r="Z867" s="159"/>
      <c r="AA867" s="159"/>
      <c r="AB867" s="159"/>
      <c r="AC867" s="159"/>
      <c r="AD867" s="159"/>
      <c r="AE867" s="159"/>
      <c r="AF867" s="159"/>
      <c r="AG867" s="159"/>
    </row>
    <row r="868" spans="1:33" ht="13.5">
      <c r="A868" s="177"/>
      <c r="B868" s="178"/>
      <c r="C868" s="179"/>
      <c r="D868" s="159"/>
      <c r="E868" s="159"/>
      <c r="F868" s="159"/>
      <c r="G868" s="179"/>
      <c r="H868" s="159"/>
      <c r="I868" s="159"/>
      <c r="J868" s="182"/>
      <c r="K868" s="182"/>
      <c r="L868" s="159"/>
      <c r="M868" s="159"/>
      <c r="N868" s="159"/>
      <c r="O868" s="159"/>
      <c r="P868" s="159"/>
      <c r="Q868" s="179"/>
      <c r="R868" s="159"/>
      <c r="S868" s="159"/>
      <c r="T868" s="159"/>
      <c r="U868" s="159"/>
      <c r="V868" s="159"/>
      <c r="W868" s="159"/>
      <c r="X868" s="159"/>
      <c r="Y868" s="159"/>
      <c r="Z868" s="159"/>
      <c r="AA868" s="159"/>
      <c r="AB868" s="159"/>
      <c r="AC868" s="159"/>
      <c r="AD868" s="159"/>
      <c r="AE868" s="159"/>
      <c r="AF868" s="159"/>
      <c r="AG868" s="159"/>
    </row>
    <row r="869" spans="1:33" ht="13.5">
      <c r="A869" s="177"/>
      <c r="B869" s="178"/>
      <c r="C869" s="179"/>
      <c r="D869" s="159"/>
      <c r="E869" s="159"/>
      <c r="F869" s="159"/>
      <c r="G869" s="179"/>
      <c r="H869" s="159"/>
      <c r="I869" s="159"/>
      <c r="J869" s="182"/>
      <c r="K869" s="182"/>
      <c r="L869" s="159"/>
      <c r="M869" s="159"/>
      <c r="N869" s="159"/>
      <c r="O869" s="159"/>
      <c r="P869" s="159"/>
      <c r="Q869" s="179"/>
      <c r="R869" s="159"/>
      <c r="S869" s="159"/>
      <c r="T869" s="159"/>
      <c r="U869" s="159"/>
      <c r="V869" s="159"/>
      <c r="W869" s="159"/>
      <c r="X869" s="159"/>
      <c r="Y869" s="159"/>
      <c r="Z869" s="159"/>
      <c r="AA869" s="159"/>
      <c r="AB869" s="159"/>
      <c r="AC869" s="159"/>
      <c r="AD869" s="159"/>
      <c r="AE869" s="159"/>
      <c r="AF869" s="159"/>
      <c r="AG869" s="159"/>
    </row>
    <row r="870" spans="1:33" ht="13.5">
      <c r="A870" s="177"/>
      <c r="B870" s="178"/>
      <c r="C870" s="179"/>
      <c r="D870" s="159"/>
      <c r="E870" s="159"/>
      <c r="F870" s="159"/>
      <c r="G870" s="179"/>
      <c r="H870" s="159"/>
      <c r="I870" s="159"/>
      <c r="J870" s="182"/>
      <c r="K870" s="182"/>
      <c r="L870" s="159"/>
      <c r="M870" s="159"/>
      <c r="N870" s="159"/>
      <c r="O870" s="159"/>
      <c r="P870" s="159"/>
      <c r="Q870" s="179"/>
      <c r="R870" s="159"/>
      <c r="S870" s="159"/>
      <c r="T870" s="159"/>
      <c r="U870" s="159"/>
      <c r="V870" s="159"/>
      <c r="W870" s="159"/>
      <c r="X870" s="159"/>
      <c r="Y870" s="159"/>
      <c r="Z870" s="159"/>
      <c r="AA870" s="159"/>
      <c r="AB870" s="159"/>
      <c r="AC870" s="159"/>
      <c r="AD870" s="159"/>
      <c r="AE870" s="159"/>
      <c r="AF870" s="159"/>
      <c r="AG870" s="159"/>
    </row>
    <row r="871" spans="1:33" ht="13.5">
      <c r="A871" s="177"/>
      <c r="B871" s="178"/>
      <c r="C871" s="179"/>
      <c r="D871" s="159"/>
      <c r="E871" s="159"/>
      <c r="F871" s="159"/>
      <c r="G871" s="179"/>
      <c r="H871" s="159"/>
      <c r="I871" s="159"/>
      <c r="J871" s="182"/>
      <c r="K871" s="182"/>
      <c r="L871" s="159"/>
      <c r="M871" s="159"/>
      <c r="N871" s="159"/>
      <c r="O871" s="159"/>
      <c r="P871" s="159"/>
      <c r="Q871" s="179"/>
      <c r="R871" s="159"/>
      <c r="S871" s="159"/>
      <c r="T871" s="159"/>
      <c r="U871" s="159"/>
      <c r="V871" s="159"/>
      <c r="W871" s="159"/>
      <c r="X871" s="159"/>
      <c r="Y871" s="159"/>
      <c r="Z871" s="159"/>
      <c r="AA871" s="159"/>
      <c r="AB871" s="159"/>
      <c r="AC871" s="159"/>
      <c r="AD871" s="159"/>
      <c r="AE871" s="159"/>
      <c r="AF871" s="159"/>
      <c r="AG871" s="159"/>
    </row>
    <row r="872" spans="1:33" ht="13.5">
      <c r="A872" s="177"/>
      <c r="B872" s="178"/>
      <c r="C872" s="179"/>
      <c r="D872" s="159"/>
      <c r="E872" s="159"/>
      <c r="F872" s="159"/>
      <c r="G872" s="179"/>
      <c r="H872" s="159"/>
      <c r="I872" s="159"/>
      <c r="J872" s="182"/>
      <c r="K872" s="182"/>
      <c r="L872" s="159"/>
      <c r="M872" s="159"/>
      <c r="N872" s="159"/>
      <c r="O872" s="159"/>
      <c r="P872" s="159"/>
      <c r="Q872" s="179"/>
      <c r="R872" s="159"/>
      <c r="S872" s="159"/>
      <c r="T872" s="159"/>
      <c r="U872" s="159"/>
      <c r="V872" s="159"/>
      <c r="W872" s="159"/>
      <c r="X872" s="159"/>
      <c r="Y872" s="159"/>
      <c r="Z872" s="159"/>
      <c r="AA872" s="159"/>
      <c r="AB872" s="159"/>
      <c r="AC872" s="159"/>
      <c r="AD872" s="159"/>
      <c r="AE872" s="159"/>
      <c r="AF872" s="159"/>
      <c r="AG872" s="159"/>
    </row>
    <row r="873" spans="1:33" ht="13.5">
      <c r="A873" s="177"/>
      <c r="B873" s="178"/>
      <c r="C873" s="179"/>
      <c r="D873" s="159"/>
      <c r="E873" s="159"/>
      <c r="F873" s="159"/>
      <c r="G873" s="179"/>
      <c r="H873" s="159"/>
      <c r="I873" s="159"/>
      <c r="J873" s="182"/>
      <c r="K873" s="182"/>
      <c r="L873" s="159"/>
      <c r="M873" s="159"/>
      <c r="N873" s="159"/>
      <c r="O873" s="159"/>
      <c r="P873" s="159"/>
      <c r="Q873" s="179"/>
      <c r="R873" s="159"/>
      <c r="S873" s="159"/>
      <c r="T873" s="159"/>
      <c r="U873" s="159"/>
      <c r="V873" s="159"/>
      <c r="W873" s="159"/>
      <c r="X873" s="159"/>
      <c r="Y873" s="159"/>
      <c r="Z873" s="159"/>
      <c r="AA873" s="159"/>
      <c r="AB873" s="159"/>
      <c r="AC873" s="159"/>
      <c r="AD873" s="159"/>
      <c r="AE873" s="159"/>
      <c r="AF873" s="159"/>
      <c r="AG873" s="159"/>
    </row>
    <row r="874" spans="1:33" ht="13.5">
      <c r="A874" s="177"/>
      <c r="B874" s="178"/>
      <c r="C874" s="179"/>
      <c r="D874" s="159"/>
      <c r="E874" s="159"/>
      <c r="F874" s="159"/>
      <c r="G874" s="179"/>
      <c r="H874" s="159"/>
      <c r="I874" s="159"/>
      <c r="J874" s="182"/>
      <c r="K874" s="182"/>
      <c r="L874" s="159"/>
      <c r="M874" s="159"/>
      <c r="N874" s="159"/>
      <c r="O874" s="159"/>
      <c r="P874" s="159"/>
      <c r="Q874" s="179"/>
      <c r="R874" s="159"/>
      <c r="S874" s="159"/>
      <c r="T874" s="159"/>
      <c r="U874" s="159"/>
      <c r="V874" s="159"/>
      <c r="W874" s="159"/>
      <c r="X874" s="159"/>
      <c r="Y874" s="159"/>
      <c r="Z874" s="159"/>
      <c r="AA874" s="159"/>
      <c r="AB874" s="159"/>
      <c r="AC874" s="159"/>
      <c r="AD874" s="159"/>
      <c r="AE874" s="159"/>
      <c r="AF874" s="159"/>
      <c r="AG874" s="159"/>
    </row>
    <row r="875" spans="1:33" ht="13.5">
      <c r="A875" s="177"/>
      <c r="B875" s="178"/>
      <c r="C875" s="179"/>
      <c r="D875" s="159"/>
      <c r="E875" s="159"/>
      <c r="F875" s="159"/>
      <c r="G875" s="179"/>
      <c r="H875" s="159"/>
      <c r="I875" s="159"/>
      <c r="J875" s="182"/>
      <c r="K875" s="182"/>
      <c r="L875" s="159"/>
      <c r="M875" s="159"/>
      <c r="N875" s="159"/>
      <c r="O875" s="159"/>
      <c r="P875" s="159"/>
      <c r="Q875" s="179"/>
      <c r="R875" s="159"/>
      <c r="S875" s="159"/>
      <c r="T875" s="159"/>
      <c r="U875" s="159"/>
      <c r="V875" s="159"/>
      <c r="W875" s="159"/>
      <c r="X875" s="159"/>
      <c r="Y875" s="159"/>
      <c r="Z875" s="159"/>
      <c r="AA875" s="159"/>
      <c r="AB875" s="159"/>
      <c r="AC875" s="159"/>
      <c r="AD875" s="159"/>
      <c r="AE875" s="159"/>
      <c r="AF875" s="159"/>
      <c r="AG875" s="159"/>
    </row>
    <row r="876" spans="1:33" ht="13.5">
      <c r="A876" s="177"/>
      <c r="B876" s="178"/>
      <c r="C876" s="179"/>
      <c r="D876" s="159"/>
      <c r="E876" s="159"/>
      <c r="F876" s="159"/>
      <c r="G876" s="179"/>
      <c r="H876" s="159"/>
      <c r="I876" s="159"/>
      <c r="J876" s="182"/>
      <c r="K876" s="182"/>
      <c r="L876" s="159"/>
      <c r="M876" s="159"/>
      <c r="N876" s="159"/>
      <c r="O876" s="159"/>
      <c r="P876" s="159"/>
      <c r="Q876" s="179"/>
      <c r="R876" s="159"/>
      <c r="S876" s="159"/>
      <c r="T876" s="159"/>
      <c r="U876" s="159"/>
      <c r="V876" s="159"/>
      <c r="W876" s="159"/>
      <c r="X876" s="159"/>
      <c r="Y876" s="159"/>
      <c r="Z876" s="159"/>
      <c r="AA876" s="159"/>
      <c r="AB876" s="159"/>
      <c r="AC876" s="159"/>
      <c r="AD876" s="159"/>
      <c r="AE876" s="159"/>
      <c r="AF876" s="159"/>
      <c r="AG876" s="159"/>
    </row>
    <row r="877" spans="1:33" ht="13.5">
      <c r="A877" s="177"/>
      <c r="B877" s="178"/>
      <c r="C877" s="179"/>
      <c r="D877" s="159"/>
      <c r="E877" s="159"/>
      <c r="F877" s="159"/>
      <c r="G877" s="179"/>
      <c r="H877" s="159"/>
      <c r="I877" s="159"/>
      <c r="J877" s="182"/>
      <c r="K877" s="182"/>
      <c r="L877" s="159"/>
      <c r="M877" s="159"/>
      <c r="N877" s="159"/>
      <c r="O877" s="159"/>
      <c r="P877" s="159"/>
      <c r="Q877" s="179"/>
      <c r="R877" s="159"/>
      <c r="S877" s="159"/>
      <c r="T877" s="159"/>
      <c r="U877" s="159"/>
      <c r="V877" s="159"/>
      <c r="W877" s="159"/>
      <c r="X877" s="159"/>
      <c r="Y877" s="159"/>
      <c r="Z877" s="159"/>
      <c r="AA877" s="159"/>
      <c r="AB877" s="159"/>
      <c r="AC877" s="159"/>
      <c r="AD877" s="159"/>
      <c r="AE877" s="159"/>
      <c r="AF877" s="159"/>
      <c r="AG877" s="159"/>
    </row>
    <row r="878" spans="1:33" ht="13.5">
      <c r="A878" s="177"/>
      <c r="B878" s="178"/>
      <c r="C878" s="179"/>
      <c r="D878" s="159"/>
      <c r="E878" s="159"/>
      <c r="F878" s="159"/>
      <c r="G878" s="179"/>
      <c r="H878" s="159"/>
      <c r="I878" s="159"/>
      <c r="J878" s="182"/>
      <c r="K878" s="182"/>
      <c r="L878" s="159"/>
      <c r="M878" s="159"/>
      <c r="N878" s="159"/>
      <c r="O878" s="159"/>
      <c r="P878" s="159"/>
      <c r="Q878" s="179"/>
      <c r="R878" s="159"/>
      <c r="S878" s="159"/>
      <c r="T878" s="159"/>
      <c r="U878" s="159"/>
      <c r="V878" s="159"/>
      <c r="W878" s="159"/>
      <c r="X878" s="159"/>
      <c r="Y878" s="159"/>
      <c r="Z878" s="159"/>
      <c r="AA878" s="159"/>
      <c r="AB878" s="159"/>
      <c r="AC878" s="159"/>
      <c r="AD878" s="159"/>
      <c r="AE878" s="159"/>
      <c r="AF878" s="159"/>
      <c r="AG878" s="159"/>
    </row>
    <row r="879" spans="1:33" ht="13.5">
      <c r="A879" s="177"/>
      <c r="B879" s="178"/>
      <c r="C879" s="179"/>
      <c r="D879" s="159"/>
      <c r="E879" s="159"/>
      <c r="F879" s="159"/>
      <c r="G879" s="179"/>
      <c r="H879" s="159"/>
      <c r="I879" s="159"/>
      <c r="J879" s="182"/>
      <c r="K879" s="182"/>
      <c r="L879" s="159"/>
      <c r="M879" s="159"/>
      <c r="N879" s="159"/>
      <c r="O879" s="159"/>
      <c r="P879" s="159"/>
      <c r="Q879" s="179"/>
      <c r="R879" s="159"/>
      <c r="S879" s="159"/>
      <c r="T879" s="159"/>
      <c r="U879" s="159"/>
      <c r="V879" s="159"/>
      <c r="W879" s="159"/>
      <c r="X879" s="159"/>
      <c r="Y879" s="159"/>
      <c r="Z879" s="159"/>
      <c r="AA879" s="159"/>
      <c r="AB879" s="159"/>
      <c r="AC879" s="159"/>
      <c r="AD879" s="159"/>
      <c r="AE879" s="159"/>
      <c r="AF879" s="159"/>
      <c r="AG879" s="159"/>
    </row>
    <row r="880" spans="1:33" ht="13.5">
      <c r="A880" s="177"/>
      <c r="B880" s="178"/>
      <c r="C880" s="179"/>
      <c r="D880" s="159"/>
      <c r="E880" s="159"/>
      <c r="F880" s="159"/>
      <c r="G880" s="179"/>
      <c r="H880" s="159"/>
      <c r="I880" s="159"/>
      <c r="J880" s="182"/>
      <c r="K880" s="182"/>
      <c r="L880" s="159"/>
      <c r="M880" s="159"/>
      <c r="N880" s="159"/>
      <c r="O880" s="159"/>
      <c r="P880" s="159"/>
      <c r="Q880" s="179"/>
      <c r="R880" s="159"/>
      <c r="S880" s="159"/>
      <c r="T880" s="159"/>
      <c r="U880" s="159"/>
      <c r="V880" s="159"/>
      <c r="W880" s="159"/>
      <c r="X880" s="159"/>
      <c r="Y880" s="159"/>
      <c r="Z880" s="159"/>
      <c r="AA880" s="159"/>
      <c r="AB880" s="159"/>
      <c r="AC880" s="159"/>
      <c r="AD880" s="159"/>
      <c r="AE880" s="159"/>
      <c r="AF880" s="159"/>
      <c r="AG880" s="159"/>
    </row>
    <row r="881" spans="1:33" ht="13.5">
      <c r="A881" s="177"/>
      <c r="B881" s="178"/>
      <c r="C881" s="179"/>
      <c r="D881" s="159"/>
      <c r="E881" s="159"/>
      <c r="F881" s="159"/>
      <c r="G881" s="179"/>
      <c r="H881" s="159"/>
      <c r="I881" s="159"/>
      <c r="J881" s="182"/>
      <c r="K881" s="182"/>
      <c r="L881" s="159"/>
      <c r="M881" s="159"/>
      <c r="N881" s="159"/>
      <c r="O881" s="159"/>
      <c r="P881" s="159"/>
      <c r="Q881" s="179"/>
      <c r="R881" s="159"/>
      <c r="S881" s="159"/>
      <c r="T881" s="159"/>
      <c r="U881" s="159"/>
      <c r="V881" s="159"/>
      <c r="W881" s="159"/>
      <c r="X881" s="159"/>
      <c r="Y881" s="159"/>
      <c r="Z881" s="159"/>
      <c r="AA881" s="159"/>
      <c r="AB881" s="159"/>
      <c r="AC881" s="159"/>
      <c r="AD881" s="159"/>
      <c r="AE881" s="159"/>
      <c r="AF881" s="159"/>
      <c r="AG881" s="159"/>
    </row>
    <row r="882" spans="1:33" ht="13.5">
      <c r="A882" s="177"/>
      <c r="B882" s="178"/>
      <c r="C882" s="179"/>
      <c r="D882" s="159"/>
      <c r="E882" s="159"/>
      <c r="F882" s="159"/>
      <c r="G882" s="179"/>
      <c r="H882" s="159"/>
      <c r="I882" s="159"/>
      <c r="J882" s="182"/>
      <c r="K882" s="182"/>
      <c r="L882" s="159"/>
      <c r="M882" s="159"/>
      <c r="N882" s="159"/>
      <c r="O882" s="159"/>
      <c r="P882" s="159"/>
      <c r="Q882" s="179"/>
      <c r="R882" s="159"/>
      <c r="S882" s="159"/>
      <c r="T882" s="159"/>
      <c r="U882" s="159"/>
      <c r="V882" s="159"/>
      <c r="W882" s="159"/>
      <c r="X882" s="159"/>
      <c r="Y882" s="159"/>
      <c r="Z882" s="159"/>
      <c r="AA882" s="159"/>
      <c r="AB882" s="159"/>
      <c r="AC882" s="159"/>
      <c r="AD882" s="159"/>
      <c r="AE882" s="159"/>
      <c r="AF882" s="159"/>
      <c r="AG882" s="159"/>
    </row>
    <row r="883" spans="1:33" ht="13.5">
      <c r="A883" s="177"/>
      <c r="B883" s="178"/>
      <c r="C883" s="179"/>
      <c r="D883" s="159"/>
      <c r="E883" s="159"/>
      <c r="F883" s="159"/>
      <c r="G883" s="179"/>
      <c r="H883" s="159"/>
      <c r="I883" s="159"/>
      <c r="J883" s="182"/>
      <c r="K883" s="182"/>
      <c r="L883" s="159"/>
      <c r="M883" s="159"/>
      <c r="N883" s="159"/>
      <c r="O883" s="159"/>
      <c r="P883" s="159"/>
      <c r="Q883" s="179"/>
      <c r="R883" s="159"/>
      <c r="S883" s="159"/>
      <c r="T883" s="159"/>
      <c r="U883" s="159"/>
      <c r="V883" s="159"/>
      <c r="W883" s="159"/>
      <c r="X883" s="159"/>
      <c r="Y883" s="159"/>
      <c r="Z883" s="159"/>
      <c r="AA883" s="159"/>
      <c r="AB883" s="159"/>
      <c r="AC883" s="159"/>
      <c r="AD883" s="159"/>
      <c r="AE883" s="159"/>
      <c r="AF883" s="159"/>
      <c r="AG883" s="159"/>
    </row>
    <row r="884" spans="1:33" ht="13.5">
      <c r="A884" s="177"/>
      <c r="B884" s="178"/>
      <c r="C884" s="179"/>
      <c r="D884" s="159"/>
      <c r="E884" s="159"/>
      <c r="F884" s="159"/>
      <c r="G884" s="179"/>
      <c r="H884" s="159"/>
      <c r="I884" s="159"/>
      <c r="J884" s="182"/>
      <c r="K884" s="182"/>
      <c r="L884" s="159"/>
      <c r="M884" s="159"/>
      <c r="N884" s="159"/>
      <c r="O884" s="159"/>
      <c r="P884" s="159"/>
      <c r="Q884" s="179"/>
      <c r="R884" s="159"/>
      <c r="S884" s="159"/>
      <c r="T884" s="159"/>
      <c r="U884" s="159"/>
      <c r="V884" s="159"/>
      <c r="W884" s="159"/>
      <c r="X884" s="159"/>
      <c r="Y884" s="159"/>
      <c r="Z884" s="159"/>
      <c r="AA884" s="159"/>
      <c r="AB884" s="159"/>
      <c r="AC884" s="159"/>
      <c r="AD884" s="159"/>
      <c r="AE884" s="159"/>
      <c r="AF884" s="159"/>
      <c r="AG884" s="159"/>
    </row>
    <row r="885" spans="1:33" ht="13.5">
      <c r="A885" s="177"/>
      <c r="B885" s="178"/>
      <c r="C885" s="179"/>
      <c r="D885" s="159"/>
      <c r="E885" s="159"/>
      <c r="F885" s="159"/>
      <c r="G885" s="179"/>
      <c r="H885" s="159"/>
      <c r="I885" s="159"/>
      <c r="J885" s="182"/>
      <c r="K885" s="182"/>
      <c r="L885" s="159"/>
      <c r="M885" s="159"/>
      <c r="N885" s="159"/>
      <c r="O885" s="159"/>
      <c r="P885" s="159"/>
      <c r="Q885" s="179"/>
      <c r="R885" s="159"/>
      <c r="S885" s="159"/>
      <c r="T885" s="159"/>
      <c r="U885" s="159"/>
      <c r="V885" s="159"/>
      <c r="W885" s="159"/>
      <c r="X885" s="159"/>
      <c r="Y885" s="159"/>
      <c r="Z885" s="159"/>
      <c r="AA885" s="159"/>
      <c r="AB885" s="159"/>
      <c r="AC885" s="159"/>
      <c r="AD885" s="159"/>
      <c r="AE885" s="159"/>
      <c r="AF885" s="159"/>
      <c r="AG885" s="159"/>
    </row>
    <row r="886" spans="1:33" ht="13.5">
      <c r="A886" s="177"/>
      <c r="B886" s="178"/>
      <c r="C886" s="179"/>
      <c r="D886" s="159"/>
      <c r="E886" s="159"/>
      <c r="F886" s="159"/>
      <c r="G886" s="179"/>
      <c r="H886" s="159"/>
      <c r="I886" s="159"/>
      <c r="J886" s="182"/>
      <c r="K886" s="182"/>
      <c r="L886" s="159"/>
      <c r="M886" s="159"/>
      <c r="N886" s="159"/>
      <c r="O886" s="159"/>
      <c r="P886" s="159"/>
      <c r="Q886" s="179"/>
      <c r="R886" s="159"/>
      <c r="S886" s="159"/>
      <c r="T886" s="159"/>
      <c r="U886" s="159"/>
      <c r="V886" s="159"/>
      <c r="W886" s="159"/>
      <c r="X886" s="159"/>
      <c r="Y886" s="159"/>
      <c r="Z886" s="159"/>
      <c r="AA886" s="159"/>
      <c r="AB886" s="159"/>
      <c r="AC886" s="159"/>
      <c r="AD886" s="159"/>
      <c r="AE886" s="159"/>
      <c r="AF886" s="159"/>
      <c r="AG886" s="159"/>
    </row>
    <row r="887" spans="1:33" ht="13.5">
      <c r="A887" s="177"/>
      <c r="B887" s="178"/>
      <c r="C887" s="179"/>
      <c r="D887" s="159"/>
      <c r="E887" s="159"/>
      <c r="F887" s="159"/>
      <c r="G887" s="179"/>
      <c r="H887" s="159"/>
      <c r="I887" s="159"/>
      <c r="J887" s="182"/>
      <c r="K887" s="182"/>
      <c r="L887" s="159"/>
      <c r="M887" s="159"/>
      <c r="N887" s="159"/>
      <c r="O887" s="159"/>
      <c r="P887" s="159"/>
      <c r="Q887" s="179"/>
      <c r="R887" s="159"/>
      <c r="S887" s="159"/>
      <c r="T887" s="159"/>
      <c r="U887" s="159"/>
      <c r="V887" s="159"/>
      <c r="W887" s="159"/>
      <c r="X887" s="159"/>
      <c r="Y887" s="159"/>
      <c r="Z887" s="159"/>
      <c r="AA887" s="159"/>
      <c r="AB887" s="159"/>
      <c r="AC887" s="159"/>
      <c r="AD887" s="159"/>
      <c r="AE887" s="159"/>
      <c r="AF887" s="159"/>
      <c r="AG887" s="159"/>
    </row>
    <row r="888" spans="1:33" ht="13.5">
      <c r="A888" s="177"/>
      <c r="B888" s="178"/>
      <c r="C888" s="179"/>
      <c r="D888" s="159"/>
      <c r="E888" s="159"/>
      <c r="F888" s="159"/>
      <c r="G888" s="179"/>
      <c r="H888" s="159"/>
      <c r="I888" s="159"/>
      <c r="J888" s="182"/>
      <c r="K888" s="182"/>
      <c r="L888" s="159"/>
      <c r="M888" s="159"/>
      <c r="N888" s="159"/>
      <c r="O888" s="159"/>
      <c r="P888" s="159"/>
      <c r="Q888" s="179"/>
      <c r="R888" s="159"/>
      <c r="S888" s="159"/>
      <c r="T888" s="159"/>
      <c r="U888" s="159"/>
      <c r="V888" s="159"/>
      <c r="W888" s="159"/>
      <c r="X888" s="159"/>
      <c r="Y888" s="159"/>
      <c r="Z888" s="159"/>
      <c r="AA888" s="159"/>
      <c r="AB888" s="159"/>
      <c r="AC888" s="159"/>
      <c r="AD888" s="159"/>
      <c r="AE888" s="159"/>
      <c r="AF888" s="159"/>
      <c r="AG888" s="159"/>
    </row>
    <row r="889" spans="1:33" ht="13.5">
      <c r="A889" s="177"/>
      <c r="B889" s="178"/>
      <c r="C889" s="179"/>
      <c r="D889" s="159"/>
      <c r="E889" s="159"/>
      <c r="F889" s="159"/>
      <c r="G889" s="179"/>
      <c r="H889" s="159"/>
      <c r="I889" s="159"/>
      <c r="J889" s="182"/>
      <c r="K889" s="182"/>
      <c r="L889" s="159"/>
      <c r="M889" s="159"/>
      <c r="N889" s="159"/>
      <c r="O889" s="159"/>
      <c r="P889" s="159"/>
      <c r="Q889" s="179"/>
      <c r="R889" s="159"/>
      <c r="S889" s="159"/>
      <c r="T889" s="159"/>
      <c r="U889" s="159"/>
      <c r="V889" s="159"/>
      <c r="W889" s="159"/>
      <c r="X889" s="159"/>
      <c r="Y889" s="159"/>
      <c r="Z889" s="159"/>
      <c r="AA889" s="159"/>
      <c r="AB889" s="159"/>
      <c r="AC889" s="159"/>
      <c r="AD889" s="159"/>
      <c r="AE889" s="159"/>
      <c r="AF889" s="159"/>
      <c r="AG889" s="159"/>
    </row>
    <row r="890" spans="1:33" ht="13.5">
      <c r="A890" s="177"/>
      <c r="B890" s="178"/>
      <c r="C890" s="179"/>
      <c r="D890" s="159"/>
      <c r="E890" s="159"/>
      <c r="F890" s="159"/>
      <c r="G890" s="179"/>
      <c r="H890" s="159"/>
      <c r="I890" s="159"/>
      <c r="J890" s="182"/>
      <c r="K890" s="182"/>
      <c r="L890" s="159"/>
      <c r="M890" s="159"/>
      <c r="N890" s="159"/>
      <c r="O890" s="159"/>
      <c r="P890" s="159"/>
      <c r="Q890" s="179"/>
      <c r="R890" s="159"/>
      <c r="S890" s="159"/>
      <c r="T890" s="159"/>
      <c r="U890" s="159"/>
      <c r="V890" s="159"/>
      <c r="W890" s="159"/>
      <c r="X890" s="159"/>
      <c r="Y890" s="159"/>
      <c r="Z890" s="159"/>
      <c r="AA890" s="159"/>
      <c r="AB890" s="159"/>
      <c r="AC890" s="159"/>
      <c r="AD890" s="159"/>
      <c r="AE890" s="159"/>
      <c r="AF890" s="159"/>
      <c r="AG890" s="159"/>
    </row>
    <row r="891" spans="1:33" ht="13.5">
      <c r="A891" s="177"/>
      <c r="B891" s="178"/>
      <c r="C891" s="179"/>
      <c r="D891" s="159"/>
      <c r="E891" s="159"/>
      <c r="F891" s="159"/>
      <c r="G891" s="179"/>
      <c r="H891" s="159"/>
      <c r="I891" s="159"/>
      <c r="J891" s="182"/>
      <c r="K891" s="182"/>
      <c r="L891" s="159"/>
      <c r="M891" s="159"/>
      <c r="N891" s="159"/>
      <c r="O891" s="159"/>
      <c r="P891" s="159"/>
      <c r="Q891" s="179"/>
      <c r="R891" s="159"/>
      <c r="S891" s="159"/>
      <c r="T891" s="159"/>
      <c r="U891" s="159"/>
      <c r="V891" s="159"/>
      <c r="W891" s="159"/>
      <c r="X891" s="159"/>
      <c r="Y891" s="159"/>
      <c r="Z891" s="159"/>
      <c r="AA891" s="159"/>
      <c r="AB891" s="159"/>
      <c r="AC891" s="159"/>
      <c r="AD891" s="159"/>
      <c r="AE891" s="159"/>
      <c r="AF891" s="159"/>
      <c r="AG891" s="159"/>
    </row>
    <row r="892" spans="1:33" ht="13.5">
      <c r="A892" s="177"/>
      <c r="B892" s="178"/>
      <c r="C892" s="179"/>
      <c r="D892" s="159"/>
      <c r="E892" s="159"/>
      <c r="F892" s="159"/>
      <c r="G892" s="179"/>
      <c r="H892" s="159"/>
      <c r="I892" s="159"/>
      <c r="J892" s="182"/>
      <c r="K892" s="182"/>
      <c r="L892" s="159"/>
      <c r="M892" s="159"/>
      <c r="N892" s="159"/>
      <c r="O892" s="159"/>
      <c r="P892" s="159"/>
      <c r="Q892" s="179"/>
      <c r="R892" s="159"/>
      <c r="S892" s="159"/>
      <c r="T892" s="159"/>
      <c r="U892" s="159"/>
      <c r="V892" s="159"/>
      <c r="W892" s="159"/>
      <c r="X892" s="159"/>
      <c r="Y892" s="159"/>
      <c r="Z892" s="159"/>
      <c r="AA892" s="159"/>
      <c r="AB892" s="159"/>
      <c r="AC892" s="159"/>
      <c r="AD892" s="159"/>
      <c r="AE892" s="159"/>
      <c r="AF892" s="159"/>
      <c r="AG892" s="159"/>
    </row>
    <row r="893" spans="1:33" ht="13.5">
      <c r="A893" s="177"/>
      <c r="B893" s="178"/>
      <c r="C893" s="179"/>
      <c r="D893" s="159"/>
      <c r="E893" s="159"/>
      <c r="F893" s="159"/>
      <c r="G893" s="179"/>
      <c r="H893" s="159"/>
      <c r="I893" s="159"/>
      <c r="J893" s="182"/>
      <c r="K893" s="182"/>
      <c r="L893" s="159"/>
      <c r="M893" s="159"/>
      <c r="N893" s="159"/>
      <c r="O893" s="159"/>
      <c r="P893" s="159"/>
      <c r="Q893" s="179"/>
      <c r="R893" s="159"/>
      <c r="S893" s="159"/>
      <c r="T893" s="159"/>
      <c r="U893" s="159"/>
      <c r="V893" s="159"/>
      <c r="W893" s="159"/>
      <c r="X893" s="159"/>
      <c r="Y893" s="159"/>
      <c r="Z893" s="159"/>
      <c r="AA893" s="159"/>
      <c r="AB893" s="159"/>
      <c r="AC893" s="159"/>
      <c r="AD893" s="159"/>
      <c r="AE893" s="159"/>
      <c r="AF893" s="159"/>
      <c r="AG893" s="159"/>
    </row>
    <row r="894" spans="1:33" ht="13.5">
      <c r="A894" s="177"/>
      <c r="B894" s="178"/>
      <c r="C894" s="179"/>
      <c r="D894" s="159"/>
      <c r="E894" s="159"/>
      <c r="F894" s="159"/>
      <c r="G894" s="179"/>
      <c r="H894" s="159"/>
      <c r="I894" s="159"/>
      <c r="J894" s="182"/>
      <c r="K894" s="182"/>
      <c r="L894" s="159"/>
      <c r="M894" s="159"/>
      <c r="N894" s="159"/>
      <c r="O894" s="159"/>
      <c r="P894" s="159"/>
      <c r="Q894" s="179"/>
      <c r="R894" s="159"/>
      <c r="S894" s="159"/>
      <c r="T894" s="159"/>
      <c r="U894" s="159"/>
      <c r="V894" s="159"/>
      <c r="W894" s="159"/>
      <c r="X894" s="159"/>
      <c r="Y894" s="159"/>
      <c r="Z894" s="159"/>
      <c r="AA894" s="159"/>
      <c r="AB894" s="159"/>
      <c r="AC894" s="159"/>
      <c r="AD894" s="159"/>
      <c r="AE894" s="159"/>
      <c r="AF894" s="159"/>
      <c r="AG894" s="159"/>
    </row>
    <row r="895" spans="1:33" ht="13.5">
      <c r="A895" s="177"/>
      <c r="B895" s="178"/>
      <c r="C895" s="179"/>
      <c r="D895" s="159"/>
      <c r="E895" s="159"/>
      <c r="F895" s="159"/>
      <c r="G895" s="179"/>
      <c r="H895" s="159"/>
      <c r="I895" s="159"/>
      <c r="J895" s="182"/>
      <c r="K895" s="182"/>
      <c r="L895" s="159"/>
      <c r="M895" s="159"/>
      <c r="N895" s="159"/>
      <c r="O895" s="159"/>
      <c r="P895" s="159"/>
      <c r="Q895" s="179"/>
      <c r="R895" s="159"/>
      <c r="S895" s="159"/>
      <c r="T895" s="159"/>
      <c r="U895" s="159"/>
      <c r="V895" s="159"/>
      <c r="W895" s="159"/>
      <c r="X895" s="159"/>
      <c r="Y895" s="159"/>
      <c r="Z895" s="159"/>
      <c r="AA895" s="159"/>
      <c r="AB895" s="159"/>
      <c r="AC895" s="159"/>
      <c r="AD895" s="159"/>
      <c r="AE895" s="159"/>
      <c r="AF895" s="159"/>
      <c r="AG895" s="159"/>
    </row>
    <row r="896" spans="1:33" ht="13.5">
      <c r="A896" s="177"/>
      <c r="B896" s="178"/>
      <c r="C896" s="179"/>
      <c r="D896" s="159"/>
      <c r="E896" s="159"/>
      <c r="F896" s="159"/>
      <c r="G896" s="179"/>
      <c r="H896" s="159"/>
      <c r="I896" s="159"/>
      <c r="J896" s="182"/>
      <c r="K896" s="182"/>
      <c r="L896" s="159"/>
      <c r="M896" s="159"/>
      <c r="N896" s="159"/>
      <c r="O896" s="159"/>
      <c r="P896" s="159"/>
      <c r="Q896" s="179"/>
      <c r="R896" s="159"/>
      <c r="S896" s="159"/>
      <c r="T896" s="159"/>
      <c r="U896" s="159"/>
      <c r="V896" s="159"/>
      <c r="W896" s="159"/>
      <c r="X896" s="159"/>
      <c r="Y896" s="159"/>
      <c r="Z896" s="159"/>
      <c r="AA896" s="159"/>
      <c r="AB896" s="159"/>
      <c r="AC896" s="159"/>
      <c r="AD896" s="159"/>
      <c r="AE896" s="159"/>
      <c r="AF896" s="159"/>
      <c r="AG896" s="159"/>
    </row>
    <row r="897" spans="1:33" ht="13.5">
      <c r="A897" s="177"/>
      <c r="B897" s="178"/>
      <c r="C897" s="179"/>
      <c r="D897" s="159"/>
      <c r="E897" s="159"/>
      <c r="F897" s="159"/>
      <c r="G897" s="179"/>
      <c r="H897" s="159"/>
      <c r="I897" s="159"/>
      <c r="J897" s="182"/>
      <c r="K897" s="182"/>
      <c r="L897" s="159"/>
      <c r="M897" s="159"/>
      <c r="N897" s="159"/>
      <c r="O897" s="159"/>
      <c r="P897" s="159"/>
      <c r="Q897" s="179"/>
      <c r="R897" s="159"/>
      <c r="S897" s="159"/>
      <c r="T897" s="159"/>
      <c r="U897" s="159"/>
      <c r="V897" s="159"/>
      <c r="W897" s="159"/>
      <c r="X897" s="159"/>
      <c r="Y897" s="159"/>
      <c r="Z897" s="159"/>
      <c r="AA897" s="159"/>
      <c r="AB897" s="159"/>
      <c r="AC897" s="159"/>
      <c r="AD897" s="159"/>
      <c r="AE897" s="159"/>
      <c r="AF897" s="159"/>
      <c r="AG897" s="159"/>
    </row>
    <row r="898" spans="1:33" ht="13.5">
      <c r="A898" s="177"/>
      <c r="B898" s="178"/>
      <c r="C898" s="179"/>
      <c r="D898" s="159"/>
      <c r="E898" s="159"/>
      <c r="F898" s="159"/>
      <c r="G898" s="179"/>
      <c r="H898" s="159"/>
      <c r="I898" s="159"/>
      <c r="J898" s="182"/>
      <c r="K898" s="182"/>
      <c r="L898" s="159"/>
      <c r="M898" s="159"/>
      <c r="N898" s="159"/>
      <c r="O898" s="159"/>
      <c r="P898" s="159"/>
      <c r="Q898" s="179"/>
      <c r="R898" s="159"/>
      <c r="S898" s="159"/>
      <c r="T898" s="159"/>
      <c r="U898" s="159"/>
      <c r="V898" s="159"/>
      <c r="W898" s="159"/>
      <c r="X898" s="159"/>
      <c r="Y898" s="159"/>
      <c r="Z898" s="159"/>
      <c r="AA898" s="159"/>
      <c r="AB898" s="159"/>
      <c r="AC898" s="159"/>
      <c r="AD898" s="159"/>
      <c r="AE898" s="159"/>
      <c r="AF898" s="159"/>
      <c r="AG898" s="159"/>
    </row>
    <row r="899" spans="1:33" ht="13.5">
      <c r="A899" s="177"/>
      <c r="B899" s="178"/>
      <c r="C899" s="179"/>
      <c r="D899" s="159"/>
      <c r="E899" s="159"/>
      <c r="F899" s="159"/>
      <c r="G899" s="179"/>
      <c r="H899" s="159"/>
      <c r="I899" s="159"/>
      <c r="J899" s="182"/>
      <c r="K899" s="182"/>
      <c r="L899" s="159"/>
      <c r="M899" s="159"/>
      <c r="N899" s="159"/>
      <c r="O899" s="159"/>
      <c r="P899" s="159"/>
      <c r="Q899" s="179"/>
      <c r="R899" s="159"/>
      <c r="S899" s="159"/>
      <c r="T899" s="159"/>
      <c r="U899" s="159"/>
      <c r="V899" s="159"/>
      <c r="W899" s="159"/>
      <c r="X899" s="159"/>
      <c r="Y899" s="159"/>
      <c r="Z899" s="159"/>
      <c r="AA899" s="159"/>
      <c r="AB899" s="159"/>
      <c r="AC899" s="159"/>
      <c r="AD899" s="159"/>
      <c r="AE899" s="159"/>
      <c r="AF899" s="159"/>
      <c r="AG899" s="159"/>
    </row>
    <row r="900" spans="1:33" ht="13.5">
      <c r="A900" s="177"/>
      <c r="B900" s="178"/>
      <c r="C900" s="179"/>
      <c r="D900" s="159"/>
      <c r="E900" s="159"/>
      <c r="F900" s="159"/>
      <c r="G900" s="179"/>
      <c r="H900" s="159"/>
      <c r="I900" s="159"/>
      <c r="J900" s="182"/>
      <c r="K900" s="182"/>
      <c r="L900" s="159"/>
      <c r="M900" s="159"/>
      <c r="N900" s="159"/>
      <c r="O900" s="159"/>
      <c r="P900" s="159"/>
      <c r="Q900" s="179"/>
      <c r="R900" s="159"/>
      <c r="S900" s="159"/>
      <c r="T900" s="159"/>
      <c r="U900" s="159"/>
      <c r="V900" s="159"/>
      <c r="W900" s="159"/>
      <c r="X900" s="159"/>
      <c r="Y900" s="159"/>
      <c r="Z900" s="159"/>
      <c r="AA900" s="159"/>
      <c r="AB900" s="159"/>
      <c r="AC900" s="159"/>
      <c r="AD900" s="159"/>
      <c r="AE900" s="159"/>
      <c r="AF900" s="159"/>
      <c r="AG900" s="159"/>
    </row>
    <row r="901" spans="1:33" ht="13.5">
      <c r="A901" s="177"/>
      <c r="B901" s="178"/>
      <c r="C901" s="179"/>
      <c r="D901" s="159"/>
      <c r="E901" s="159"/>
      <c r="F901" s="159"/>
      <c r="G901" s="179"/>
      <c r="H901" s="159"/>
      <c r="I901" s="159"/>
      <c r="J901" s="182"/>
      <c r="K901" s="182"/>
      <c r="L901" s="159"/>
      <c r="M901" s="159"/>
      <c r="N901" s="159"/>
      <c r="O901" s="159"/>
      <c r="P901" s="159"/>
      <c r="Q901" s="179"/>
      <c r="R901" s="159"/>
      <c r="S901" s="159"/>
      <c r="T901" s="159"/>
      <c r="U901" s="159"/>
      <c r="V901" s="159"/>
      <c r="W901" s="159"/>
      <c r="X901" s="159"/>
      <c r="Y901" s="159"/>
      <c r="Z901" s="159"/>
      <c r="AA901" s="159"/>
      <c r="AB901" s="159"/>
      <c r="AC901" s="159"/>
      <c r="AD901" s="159"/>
      <c r="AE901" s="159"/>
      <c r="AF901" s="159"/>
      <c r="AG901" s="159"/>
    </row>
    <row r="902" spans="1:33" ht="13.5">
      <c r="A902" s="177"/>
      <c r="B902" s="178"/>
      <c r="C902" s="179"/>
      <c r="D902" s="159"/>
      <c r="E902" s="159"/>
      <c r="F902" s="159"/>
      <c r="G902" s="179"/>
      <c r="H902" s="159"/>
      <c r="I902" s="159"/>
      <c r="J902" s="182"/>
      <c r="K902" s="182"/>
      <c r="L902" s="159"/>
      <c r="M902" s="159"/>
      <c r="N902" s="159"/>
      <c r="O902" s="159"/>
      <c r="P902" s="159"/>
      <c r="Q902" s="179"/>
      <c r="R902" s="159"/>
      <c r="S902" s="159"/>
      <c r="T902" s="159"/>
      <c r="U902" s="159"/>
      <c r="V902" s="159"/>
      <c r="W902" s="159"/>
      <c r="X902" s="159"/>
      <c r="Y902" s="159"/>
      <c r="Z902" s="159"/>
      <c r="AA902" s="159"/>
      <c r="AB902" s="159"/>
      <c r="AC902" s="159"/>
      <c r="AD902" s="159"/>
      <c r="AE902" s="159"/>
      <c r="AF902" s="159"/>
      <c r="AG902" s="159"/>
    </row>
    <row r="903" spans="1:33" ht="13.5">
      <c r="A903" s="177"/>
      <c r="B903" s="178"/>
      <c r="C903" s="179"/>
      <c r="D903" s="159"/>
      <c r="E903" s="159"/>
      <c r="F903" s="159"/>
      <c r="G903" s="179"/>
      <c r="H903" s="159"/>
      <c r="I903" s="159"/>
      <c r="J903" s="182"/>
      <c r="K903" s="182"/>
      <c r="L903" s="159"/>
      <c r="M903" s="159"/>
      <c r="N903" s="159"/>
      <c r="O903" s="159"/>
      <c r="P903" s="159"/>
      <c r="Q903" s="179"/>
      <c r="R903" s="159"/>
      <c r="S903" s="159"/>
      <c r="T903" s="159"/>
      <c r="U903" s="159"/>
      <c r="V903" s="159"/>
      <c r="W903" s="159"/>
      <c r="X903" s="159"/>
      <c r="Y903" s="159"/>
      <c r="Z903" s="159"/>
      <c r="AA903" s="159"/>
      <c r="AB903" s="159"/>
      <c r="AC903" s="159"/>
      <c r="AD903" s="159"/>
      <c r="AE903" s="159"/>
      <c r="AF903" s="159"/>
      <c r="AG903" s="159"/>
    </row>
    <row r="904" spans="1:33" ht="13.5">
      <c r="A904" s="177"/>
      <c r="B904" s="178"/>
      <c r="C904" s="179"/>
      <c r="D904" s="159"/>
      <c r="E904" s="159"/>
      <c r="F904" s="159"/>
      <c r="G904" s="179"/>
      <c r="H904" s="159"/>
      <c r="I904" s="159"/>
      <c r="J904" s="182"/>
      <c r="K904" s="182"/>
      <c r="L904" s="159"/>
      <c r="M904" s="159"/>
      <c r="N904" s="159"/>
      <c r="O904" s="159"/>
      <c r="P904" s="159"/>
      <c r="Q904" s="179"/>
      <c r="R904" s="159"/>
      <c r="S904" s="159"/>
      <c r="T904" s="159"/>
      <c r="U904" s="159"/>
      <c r="V904" s="159"/>
      <c r="W904" s="159"/>
      <c r="X904" s="159"/>
      <c r="Y904" s="159"/>
      <c r="Z904" s="159"/>
      <c r="AA904" s="159"/>
      <c r="AB904" s="159"/>
      <c r="AC904" s="159"/>
      <c r="AD904" s="159"/>
      <c r="AE904" s="159"/>
      <c r="AF904" s="159"/>
      <c r="AG904" s="159"/>
    </row>
    <row r="905" spans="1:33" ht="13.5">
      <c r="A905" s="177"/>
      <c r="B905" s="178"/>
      <c r="C905" s="179"/>
      <c r="D905" s="159"/>
      <c r="E905" s="159"/>
      <c r="F905" s="159"/>
      <c r="G905" s="179"/>
      <c r="H905" s="159"/>
      <c r="I905" s="159"/>
      <c r="J905" s="182"/>
      <c r="K905" s="182"/>
      <c r="L905" s="159"/>
      <c r="M905" s="159"/>
      <c r="N905" s="159"/>
      <c r="O905" s="159"/>
      <c r="P905" s="159"/>
      <c r="Q905" s="179"/>
      <c r="R905" s="159"/>
      <c r="S905" s="159"/>
      <c r="T905" s="159"/>
      <c r="U905" s="159"/>
      <c r="V905" s="159"/>
      <c r="W905" s="159"/>
      <c r="X905" s="159"/>
      <c r="Y905" s="159"/>
      <c r="Z905" s="159"/>
      <c r="AA905" s="159"/>
      <c r="AB905" s="159"/>
      <c r="AC905" s="159"/>
      <c r="AD905" s="159"/>
      <c r="AE905" s="159"/>
      <c r="AF905" s="159"/>
      <c r="AG905" s="159"/>
    </row>
    <row r="906" spans="1:33" ht="13.5">
      <c r="A906" s="177"/>
      <c r="B906" s="178"/>
      <c r="C906" s="179"/>
      <c r="D906" s="159"/>
      <c r="E906" s="159"/>
      <c r="F906" s="159"/>
      <c r="G906" s="179"/>
      <c r="H906" s="159"/>
      <c r="I906" s="159"/>
      <c r="J906" s="182"/>
      <c r="K906" s="182"/>
      <c r="L906" s="159"/>
      <c r="M906" s="159"/>
      <c r="N906" s="159"/>
      <c r="O906" s="159"/>
      <c r="P906" s="159"/>
      <c r="Q906" s="179"/>
      <c r="R906" s="159"/>
      <c r="S906" s="159"/>
      <c r="T906" s="159"/>
      <c r="U906" s="159"/>
      <c r="V906" s="159"/>
      <c r="W906" s="159"/>
      <c r="X906" s="159"/>
      <c r="Y906" s="159"/>
      <c r="Z906" s="159"/>
      <c r="AA906" s="159"/>
      <c r="AB906" s="159"/>
      <c r="AC906" s="159"/>
      <c r="AD906" s="159"/>
      <c r="AE906" s="159"/>
      <c r="AF906" s="159"/>
      <c r="AG906" s="159"/>
    </row>
    <row r="907" spans="1:33" ht="13.5">
      <c r="A907" s="177"/>
      <c r="B907" s="178"/>
      <c r="C907" s="179"/>
      <c r="D907" s="159"/>
      <c r="E907" s="159"/>
      <c r="F907" s="159"/>
      <c r="G907" s="179"/>
      <c r="H907" s="159"/>
      <c r="I907" s="159"/>
      <c r="J907" s="182"/>
      <c r="K907" s="182"/>
      <c r="L907" s="159"/>
      <c r="M907" s="159"/>
      <c r="N907" s="159"/>
      <c r="O907" s="159"/>
      <c r="P907" s="159"/>
      <c r="Q907" s="179"/>
      <c r="R907" s="159"/>
      <c r="S907" s="159"/>
      <c r="T907" s="159"/>
      <c r="U907" s="159"/>
      <c r="V907" s="159"/>
      <c r="W907" s="159"/>
      <c r="X907" s="159"/>
      <c r="Y907" s="159"/>
      <c r="Z907" s="159"/>
      <c r="AA907" s="159"/>
      <c r="AB907" s="159"/>
      <c r="AC907" s="159"/>
      <c r="AD907" s="159"/>
      <c r="AE907" s="159"/>
      <c r="AF907" s="159"/>
      <c r="AG907" s="159"/>
    </row>
    <row r="908" spans="1:33" ht="13.5">
      <c r="A908" s="177"/>
      <c r="B908" s="178"/>
      <c r="C908" s="179"/>
      <c r="D908" s="159"/>
      <c r="E908" s="159"/>
      <c r="F908" s="159"/>
      <c r="G908" s="179"/>
      <c r="H908" s="159"/>
      <c r="I908" s="159"/>
      <c r="J908" s="182"/>
      <c r="K908" s="182"/>
      <c r="L908" s="159"/>
      <c r="M908" s="159"/>
      <c r="N908" s="159"/>
      <c r="O908" s="159"/>
      <c r="P908" s="159"/>
      <c r="Q908" s="179"/>
      <c r="R908" s="159"/>
      <c r="S908" s="159"/>
      <c r="T908" s="159"/>
      <c r="U908" s="159"/>
      <c r="V908" s="159"/>
      <c r="W908" s="159"/>
      <c r="X908" s="159"/>
      <c r="Y908" s="159"/>
      <c r="Z908" s="159"/>
      <c r="AA908" s="159"/>
      <c r="AB908" s="159"/>
      <c r="AC908" s="159"/>
      <c r="AD908" s="159"/>
      <c r="AE908" s="159"/>
      <c r="AF908" s="159"/>
      <c r="AG908" s="159"/>
    </row>
    <row r="909" spans="1:33" ht="13.5">
      <c r="A909" s="177"/>
      <c r="B909" s="178"/>
      <c r="C909" s="179"/>
      <c r="D909" s="159"/>
      <c r="E909" s="159"/>
      <c r="F909" s="159"/>
      <c r="G909" s="179"/>
      <c r="H909" s="159"/>
      <c r="I909" s="159"/>
      <c r="J909" s="182"/>
      <c r="K909" s="182"/>
      <c r="L909" s="159"/>
      <c r="M909" s="159"/>
      <c r="N909" s="159"/>
      <c r="O909" s="159"/>
      <c r="P909" s="159"/>
      <c r="Q909" s="179"/>
      <c r="R909" s="159"/>
      <c r="S909" s="159"/>
      <c r="T909" s="159"/>
      <c r="U909" s="159"/>
      <c r="V909" s="159"/>
      <c r="W909" s="159"/>
      <c r="X909" s="159"/>
      <c r="Y909" s="159"/>
      <c r="Z909" s="159"/>
      <c r="AA909" s="159"/>
      <c r="AB909" s="159"/>
      <c r="AC909" s="159"/>
      <c r="AD909" s="159"/>
      <c r="AE909" s="159"/>
      <c r="AF909" s="159"/>
      <c r="AG909" s="159"/>
    </row>
    <row r="910" spans="1:33" ht="13.5">
      <c r="A910" s="177"/>
      <c r="B910" s="178"/>
      <c r="C910" s="179"/>
      <c r="D910" s="159"/>
      <c r="E910" s="159"/>
      <c r="F910" s="159"/>
      <c r="G910" s="179"/>
      <c r="H910" s="159"/>
      <c r="I910" s="159"/>
      <c r="J910" s="182"/>
      <c r="K910" s="182"/>
      <c r="L910" s="159"/>
      <c r="M910" s="159"/>
      <c r="N910" s="159"/>
      <c r="O910" s="159"/>
      <c r="P910" s="159"/>
      <c r="Q910" s="179"/>
      <c r="R910" s="159"/>
      <c r="S910" s="159"/>
      <c r="T910" s="159"/>
      <c r="U910" s="159"/>
      <c r="V910" s="159"/>
      <c r="W910" s="159"/>
      <c r="X910" s="159"/>
      <c r="Y910" s="159"/>
      <c r="Z910" s="159"/>
      <c r="AA910" s="159"/>
      <c r="AB910" s="159"/>
      <c r="AC910" s="159"/>
      <c r="AD910" s="159"/>
      <c r="AE910" s="159"/>
      <c r="AF910" s="159"/>
      <c r="AG910" s="159"/>
    </row>
    <row r="911" spans="1:33" ht="13.5">
      <c r="A911" s="177"/>
      <c r="B911" s="178"/>
      <c r="C911" s="179"/>
      <c r="D911" s="159"/>
      <c r="E911" s="159"/>
      <c r="F911" s="159"/>
      <c r="G911" s="179"/>
      <c r="H911" s="159"/>
      <c r="I911" s="159"/>
      <c r="J911" s="182"/>
      <c r="K911" s="182"/>
      <c r="L911" s="159"/>
      <c r="M911" s="159"/>
      <c r="N911" s="159"/>
      <c r="O911" s="159"/>
      <c r="P911" s="159"/>
      <c r="Q911" s="179"/>
      <c r="R911" s="159"/>
      <c r="S911" s="159"/>
      <c r="T911" s="159"/>
      <c r="U911" s="159"/>
      <c r="V911" s="159"/>
      <c r="W911" s="159"/>
      <c r="X911" s="159"/>
      <c r="Y911" s="159"/>
      <c r="Z911" s="159"/>
      <c r="AA911" s="159"/>
      <c r="AB911" s="159"/>
      <c r="AC911" s="159"/>
      <c r="AD911" s="159"/>
      <c r="AE911" s="159"/>
      <c r="AF911" s="159"/>
      <c r="AG911" s="159"/>
    </row>
    <row r="912" spans="1:33" ht="13.5">
      <c r="A912" s="177"/>
      <c r="B912" s="178"/>
      <c r="C912" s="179"/>
      <c r="D912" s="159"/>
      <c r="E912" s="159"/>
      <c r="F912" s="159"/>
      <c r="G912" s="179"/>
      <c r="H912" s="159"/>
      <c r="I912" s="159"/>
      <c r="J912" s="182"/>
      <c r="K912" s="182"/>
      <c r="L912" s="159"/>
      <c r="M912" s="159"/>
      <c r="N912" s="159"/>
      <c r="O912" s="159"/>
      <c r="P912" s="159"/>
      <c r="Q912" s="179"/>
      <c r="R912" s="159"/>
      <c r="S912" s="159"/>
      <c r="T912" s="159"/>
      <c r="U912" s="159"/>
      <c r="V912" s="159"/>
      <c r="W912" s="159"/>
      <c r="X912" s="159"/>
      <c r="Y912" s="159"/>
      <c r="Z912" s="159"/>
      <c r="AA912" s="159"/>
      <c r="AB912" s="159"/>
      <c r="AC912" s="159"/>
      <c r="AD912" s="159"/>
      <c r="AE912" s="159"/>
      <c r="AF912" s="159"/>
      <c r="AG912" s="159"/>
    </row>
    <row r="913" spans="1:33" ht="13.5">
      <c r="A913" s="177"/>
      <c r="B913" s="178"/>
      <c r="C913" s="179"/>
      <c r="D913" s="159"/>
      <c r="E913" s="159"/>
      <c r="F913" s="159"/>
      <c r="G913" s="179"/>
      <c r="H913" s="159"/>
      <c r="I913" s="159"/>
      <c r="J913" s="182"/>
      <c r="K913" s="182"/>
      <c r="L913" s="159"/>
      <c r="M913" s="159"/>
      <c r="N913" s="159"/>
      <c r="O913" s="159"/>
      <c r="P913" s="159"/>
      <c r="Q913" s="179"/>
      <c r="R913" s="159"/>
      <c r="S913" s="159"/>
      <c r="T913" s="159"/>
      <c r="U913" s="159"/>
      <c r="V913" s="159"/>
      <c r="W913" s="159"/>
      <c r="X913" s="159"/>
      <c r="Y913" s="159"/>
      <c r="Z913" s="159"/>
      <c r="AA913" s="159"/>
      <c r="AB913" s="159"/>
      <c r="AC913" s="159"/>
      <c r="AD913" s="159"/>
      <c r="AE913" s="159"/>
      <c r="AF913" s="159"/>
      <c r="AG913" s="159"/>
    </row>
    <row r="914" spans="1:33" ht="13.5">
      <c r="A914" s="177"/>
      <c r="B914" s="178"/>
      <c r="C914" s="179"/>
      <c r="D914" s="159"/>
      <c r="E914" s="159"/>
      <c r="F914" s="159"/>
      <c r="G914" s="179"/>
      <c r="H914" s="159"/>
      <c r="I914" s="159"/>
      <c r="J914" s="182"/>
      <c r="K914" s="182"/>
      <c r="L914" s="159"/>
      <c r="M914" s="159"/>
      <c r="N914" s="159"/>
      <c r="O914" s="159"/>
      <c r="P914" s="159"/>
      <c r="Q914" s="179"/>
      <c r="R914" s="159"/>
      <c r="S914" s="159"/>
      <c r="T914" s="159"/>
      <c r="U914" s="159"/>
      <c r="V914" s="159"/>
      <c r="W914" s="159"/>
      <c r="X914" s="159"/>
      <c r="Y914" s="159"/>
      <c r="Z914" s="159"/>
      <c r="AA914" s="159"/>
      <c r="AB914" s="159"/>
      <c r="AC914" s="159"/>
      <c r="AD914" s="159"/>
      <c r="AE914" s="159"/>
      <c r="AF914" s="159"/>
      <c r="AG914" s="159"/>
    </row>
    <row r="915" spans="1:33" ht="13.5">
      <c r="A915" s="177"/>
      <c r="B915" s="178"/>
      <c r="C915" s="179"/>
      <c r="D915" s="159"/>
      <c r="E915" s="159"/>
      <c r="F915" s="159"/>
      <c r="G915" s="179"/>
      <c r="H915" s="159"/>
      <c r="I915" s="159"/>
      <c r="J915" s="182"/>
      <c r="K915" s="182"/>
      <c r="L915" s="159"/>
      <c r="M915" s="159"/>
      <c r="N915" s="159"/>
      <c r="O915" s="159"/>
      <c r="P915" s="159"/>
      <c r="Q915" s="179"/>
      <c r="R915" s="159"/>
      <c r="S915" s="159"/>
      <c r="T915" s="159"/>
      <c r="U915" s="159"/>
      <c r="V915" s="159"/>
      <c r="W915" s="159"/>
      <c r="X915" s="159"/>
      <c r="Y915" s="159"/>
      <c r="Z915" s="159"/>
      <c r="AA915" s="159"/>
      <c r="AB915" s="159"/>
      <c r="AC915" s="159"/>
      <c r="AD915" s="159"/>
      <c r="AE915" s="159"/>
      <c r="AF915" s="159"/>
      <c r="AG915" s="159"/>
    </row>
    <row r="916" spans="1:33" ht="13.5">
      <c r="A916" s="177"/>
      <c r="B916" s="178"/>
      <c r="C916" s="179"/>
      <c r="D916" s="159"/>
      <c r="E916" s="159"/>
      <c r="F916" s="159"/>
      <c r="G916" s="179"/>
      <c r="H916" s="159"/>
      <c r="I916" s="159"/>
      <c r="J916" s="182"/>
      <c r="K916" s="182"/>
      <c r="L916" s="159"/>
      <c r="M916" s="159"/>
      <c r="N916" s="159"/>
      <c r="O916" s="159"/>
      <c r="P916" s="159"/>
      <c r="Q916" s="179"/>
      <c r="R916" s="159"/>
      <c r="S916" s="159"/>
      <c r="T916" s="159"/>
      <c r="U916" s="159"/>
      <c r="V916" s="159"/>
      <c r="W916" s="159"/>
      <c r="X916" s="159"/>
      <c r="Y916" s="159"/>
      <c r="Z916" s="159"/>
      <c r="AA916" s="159"/>
      <c r="AB916" s="159"/>
      <c r="AC916" s="159"/>
      <c r="AD916" s="159"/>
      <c r="AE916" s="159"/>
      <c r="AF916" s="159"/>
      <c r="AG916" s="159"/>
    </row>
    <row r="917" spans="1:33" ht="13.5">
      <c r="A917" s="177"/>
      <c r="B917" s="178"/>
      <c r="C917" s="179"/>
      <c r="D917" s="159"/>
      <c r="E917" s="159"/>
      <c r="F917" s="159"/>
      <c r="G917" s="179"/>
      <c r="H917" s="159"/>
      <c r="I917" s="159"/>
      <c r="J917" s="182"/>
      <c r="K917" s="182"/>
      <c r="L917" s="159"/>
      <c r="M917" s="159"/>
      <c r="N917" s="159"/>
      <c r="O917" s="159"/>
      <c r="P917" s="159"/>
      <c r="Q917" s="179"/>
      <c r="R917" s="159"/>
      <c r="S917" s="159"/>
      <c r="T917" s="159"/>
      <c r="U917" s="159"/>
      <c r="V917" s="159"/>
      <c r="W917" s="159"/>
      <c r="X917" s="159"/>
      <c r="Y917" s="159"/>
      <c r="Z917" s="159"/>
      <c r="AA917" s="159"/>
      <c r="AB917" s="159"/>
      <c r="AC917" s="159"/>
      <c r="AD917" s="159"/>
      <c r="AE917" s="159"/>
      <c r="AF917" s="159"/>
      <c r="AG917" s="159"/>
    </row>
    <row r="918" spans="1:33" ht="13.5">
      <c r="A918" s="177"/>
      <c r="B918" s="178"/>
      <c r="C918" s="179"/>
      <c r="D918" s="159"/>
      <c r="E918" s="159"/>
      <c r="F918" s="159"/>
      <c r="G918" s="179"/>
      <c r="H918" s="159"/>
      <c r="I918" s="159"/>
      <c r="J918" s="182"/>
      <c r="K918" s="182"/>
      <c r="L918" s="159"/>
      <c r="M918" s="159"/>
      <c r="N918" s="159"/>
      <c r="O918" s="159"/>
      <c r="P918" s="159"/>
      <c r="Q918" s="179"/>
      <c r="R918" s="159"/>
      <c r="S918" s="159"/>
      <c r="T918" s="159"/>
      <c r="U918" s="159"/>
      <c r="V918" s="159"/>
      <c r="W918" s="159"/>
      <c r="X918" s="159"/>
      <c r="Y918" s="159"/>
      <c r="Z918" s="159"/>
      <c r="AA918" s="159"/>
      <c r="AB918" s="159"/>
      <c r="AC918" s="159"/>
      <c r="AD918" s="159"/>
      <c r="AE918" s="159"/>
      <c r="AF918" s="159"/>
      <c r="AG918" s="159"/>
    </row>
    <row r="919" spans="1:33" ht="13.5">
      <c r="A919" s="177"/>
      <c r="B919" s="178"/>
      <c r="C919" s="179"/>
      <c r="D919" s="159"/>
      <c r="E919" s="159"/>
      <c r="F919" s="159"/>
      <c r="G919" s="179"/>
      <c r="H919" s="159"/>
      <c r="I919" s="159"/>
      <c r="J919" s="182"/>
      <c r="K919" s="182"/>
      <c r="L919" s="159"/>
      <c r="M919" s="159"/>
      <c r="N919" s="159"/>
      <c r="O919" s="159"/>
      <c r="P919" s="159"/>
      <c r="Q919" s="179"/>
      <c r="R919" s="159"/>
      <c r="S919" s="159"/>
      <c r="T919" s="159"/>
      <c r="U919" s="159"/>
      <c r="V919" s="159"/>
      <c r="W919" s="159"/>
      <c r="X919" s="159"/>
      <c r="Y919" s="159"/>
      <c r="Z919" s="159"/>
      <c r="AA919" s="159"/>
      <c r="AB919" s="159"/>
      <c r="AC919" s="159"/>
      <c r="AD919" s="159"/>
      <c r="AE919" s="159"/>
      <c r="AF919" s="159"/>
      <c r="AG919" s="159"/>
    </row>
    <row r="920" spans="1:33" ht="13.5">
      <c r="A920" s="177"/>
      <c r="B920" s="178"/>
      <c r="C920" s="179"/>
      <c r="D920" s="159"/>
      <c r="E920" s="159"/>
      <c r="F920" s="159"/>
      <c r="G920" s="179"/>
      <c r="H920" s="159"/>
      <c r="I920" s="159"/>
      <c r="J920" s="182"/>
      <c r="K920" s="182"/>
      <c r="L920" s="159"/>
      <c r="M920" s="159"/>
      <c r="N920" s="159"/>
      <c r="O920" s="159"/>
      <c r="P920" s="159"/>
      <c r="Q920" s="179"/>
      <c r="R920" s="159"/>
      <c r="S920" s="159"/>
      <c r="T920" s="159"/>
      <c r="U920" s="159"/>
      <c r="V920" s="159"/>
      <c r="W920" s="159"/>
      <c r="X920" s="159"/>
      <c r="Y920" s="159"/>
      <c r="Z920" s="159"/>
      <c r="AA920" s="159"/>
      <c r="AB920" s="159"/>
      <c r="AC920" s="159"/>
      <c r="AD920" s="159"/>
      <c r="AE920" s="159"/>
      <c r="AF920" s="159"/>
      <c r="AG920" s="159"/>
    </row>
    <row r="921" spans="1:33" ht="13.5">
      <c r="A921" s="177"/>
      <c r="B921" s="178"/>
      <c r="C921" s="179"/>
      <c r="D921" s="159"/>
      <c r="E921" s="159"/>
      <c r="F921" s="159"/>
      <c r="G921" s="179"/>
      <c r="H921" s="159"/>
      <c r="I921" s="159"/>
      <c r="J921" s="182"/>
      <c r="K921" s="182"/>
      <c r="L921" s="159"/>
      <c r="M921" s="159"/>
      <c r="N921" s="159"/>
      <c r="O921" s="159"/>
      <c r="P921" s="159"/>
      <c r="Q921" s="179"/>
      <c r="R921" s="159"/>
      <c r="S921" s="159"/>
      <c r="T921" s="159"/>
      <c r="U921" s="159"/>
      <c r="V921" s="159"/>
      <c r="W921" s="159"/>
      <c r="X921" s="159"/>
      <c r="Y921" s="159"/>
      <c r="Z921" s="159"/>
      <c r="AA921" s="159"/>
      <c r="AB921" s="159"/>
      <c r="AC921" s="159"/>
      <c r="AD921" s="159"/>
      <c r="AE921" s="159"/>
      <c r="AF921" s="159"/>
      <c r="AG921" s="159"/>
    </row>
    <row r="922" spans="1:33" ht="13.5">
      <c r="A922" s="177"/>
      <c r="B922" s="178"/>
      <c r="C922" s="179"/>
      <c r="D922" s="159"/>
      <c r="E922" s="159"/>
      <c r="F922" s="159"/>
      <c r="G922" s="179"/>
      <c r="H922" s="159"/>
      <c r="I922" s="159"/>
      <c r="J922" s="182"/>
      <c r="K922" s="182"/>
      <c r="L922" s="159"/>
      <c r="M922" s="159"/>
      <c r="N922" s="159"/>
      <c r="O922" s="159"/>
      <c r="P922" s="159"/>
      <c r="Q922" s="179"/>
      <c r="R922" s="159"/>
      <c r="S922" s="159"/>
      <c r="T922" s="159"/>
      <c r="U922" s="159"/>
      <c r="V922" s="159"/>
      <c r="W922" s="159"/>
      <c r="X922" s="159"/>
      <c r="Y922" s="159"/>
      <c r="Z922" s="159"/>
      <c r="AA922" s="159"/>
      <c r="AB922" s="159"/>
      <c r="AC922" s="159"/>
      <c r="AD922" s="159"/>
      <c r="AE922" s="159"/>
      <c r="AF922" s="159"/>
      <c r="AG922" s="159"/>
    </row>
    <row r="923" spans="1:33" ht="13.5">
      <c r="A923" s="177"/>
      <c r="B923" s="178"/>
      <c r="C923" s="179"/>
      <c r="D923" s="159"/>
      <c r="E923" s="159"/>
      <c r="F923" s="159"/>
      <c r="G923" s="179"/>
      <c r="H923" s="159"/>
      <c r="I923" s="159"/>
      <c r="J923" s="182"/>
      <c r="K923" s="182"/>
      <c r="L923" s="159"/>
      <c r="M923" s="159"/>
      <c r="N923" s="159"/>
      <c r="O923" s="159"/>
      <c r="P923" s="159"/>
      <c r="Q923" s="179"/>
      <c r="R923" s="159"/>
      <c r="S923" s="159"/>
      <c r="T923" s="159"/>
      <c r="U923" s="159"/>
      <c r="V923" s="159"/>
      <c r="W923" s="159"/>
      <c r="X923" s="159"/>
      <c r="Y923" s="159"/>
      <c r="Z923" s="159"/>
      <c r="AA923" s="159"/>
      <c r="AB923" s="159"/>
      <c r="AC923" s="159"/>
      <c r="AD923" s="159"/>
      <c r="AE923" s="159"/>
      <c r="AF923" s="159"/>
      <c r="AG923" s="159"/>
    </row>
    <row r="924" spans="1:33" ht="13.5">
      <c r="A924" s="177"/>
      <c r="B924" s="178"/>
      <c r="C924" s="179"/>
      <c r="D924" s="159"/>
      <c r="E924" s="159"/>
      <c r="F924" s="159"/>
      <c r="G924" s="179"/>
      <c r="H924" s="159"/>
      <c r="I924" s="159"/>
      <c r="J924" s="182"/>
      <c r="K924" s="182"/>
      <c r="L924" s="159"/>
      <c r="M924" s="159"/>
      <c r="N924" s="159"/>
      <c r="O924" s="159"/>
      <c r="P924" s="159"/>
      <c r="Q924" s="179"/>
      <c r="R924" s="159"/>
      <c r="S924" s="159"/>
      <c r="T924" s="159"/>
      <c r="U924" s="159"/>
      <c r="V924" s="159"/>
      <c r="W924" s="159"/>
      <c r="X924" s="159"/>
      <c r="Y924" s="159"/>
      <c r="Z924" s="159"/>
      <c r="AA924" s="159"/>
      <c r="AB924" s="159"/>
      <c r="AC924" s="159"/>
      <c r="AD924" s="159"/>
      <c r="AE924" s="159"/>
      <c r="AF924" s="159"/>
      <c r="AG924" s="159"/>
    </row>
    <row r="925" spans="1:33" ht="13.5">
      <c r="A925" s="177"/>
      <c r="B925" s="178"/>
      <c r="C925" s="179"/>
      <c r="D925" s="159"/>
      <c r="E925" s="159"/>
      <c r="F925" s="159"/>
      <c r="G925" s="179"/>
      <c r="H925" s="159"/>
      <c r="I925" s="159"/>
      <c r="J925" s="182"/>
      <c r="K925" s="182"/>
      <c r="L925" s="159"/>
      <c r="M925" s="159"/>
      <c r="N925" s="159"/>
      <c r="O925" s="159"/>
      <c r="P925" s="159"/>
      <c r="Q925" s="179"/>
      <c r="R925" s="159"/>
      <c r="S925" s="159"/>
      <c r="T925" s="159"/>
      <c r="U925" s="159"/>
      <c r="V925" s="159"/>
      <c r="W925" s="159"/>
      <c r="X925" s="159"/>
      <c r="Y925" s="159"/>
      <c r="Z925" s="159"/>
      <c r="AA925" s="159"/>
      <c r="AB925" s="159"/>
      <c r="AC925" s="159"/>
      <c r="AD925" s="159"/>
      <c r="AE925" s="159"/>
      <c r="AF925" s="159"/>
      <c r="AG925" s="159"/>
    </row>
    <row r="926" spans="1:33" ht="13.5">
      <c r="A926" s="177"/>
      <c r="B926" s="178"/>
      <c r="C926" s="179"/>
      <c r="D926" s="159"/>
      <c r="E926" s="159"/>
      <c r="F926" s="159"/>
      <c r="G926" s="179"/>
      <c r="H926" s="159"/>
      <c r="I926" s="159"/>
      <c r="J926" s="182"/>
      <c r="K926" s="182"/>
      <c r="L926" s="159"/>
      <c r="M926" s="159"/>
      <c r="N926" s="159"/>
      <c r="O926" s="159"/>
      <c r="P926" s="159"/>
      <c r="Q926" s="179"/>
      <c r="R926" s="159"/>
      <c r="S926" s="159"/>
      <c r="T926" s="159"/>
      <c r="U926" s="159"/>
      <c r="V926" s="159"/>
      <c r="W926" s="159"/>
      <c r="X926" s="159"/>
      <c r="Y926" s="159"/>
      <c r="Z926" s="159"/>
      <c r="AA926" s="159"/>
      <c r="AB926" s="159"/>
      <c r="AC926" s="159"/>
      <c r="AD926" s="159"/>
      <c r="AE926" s="159"/>
      <c r="AF926" s="159"/>
      <c r="AG926" s="159"/>
    </row>
    <row r="927" spans="1:33" ht="13.5">
      <c r="A927" s="177"/>
      <c r="B927" s="178"/>
      <c r="C927" s="179"/>
      <c r="D927" s="159"/>
      <c r="E927" s="159"/>
      <c r="F927" s="159"/>
      <c r="G927" s="179"/>
      <c r="H927" s="159"/>
      <c r="I927" s="159"/>
      <c r="J927" s="182"/>
      <c r="K927" s="182"/>
      <c r="L927" s="159"/>
      <c r="M927" s="159"/>
      <c r="N927" s="159"/>
      <c r="O927" s="159"/>
      <c r="P927" s="159"/>
      <c r="Q927" s="179"/>
      <c r="R927" s="159"/>
      <c r="S927" s="159"/>
      <c r="T927" s="159"/>
      <c r="U927" s="159"/>
      <c r="V927" s="159"/>
      <c r="W927" s="159"/>
      <c r="X927" s="159"/>
      <c r="Y927" s="159"/>
      <c r="Z927" s="159"/>
      <c r="AA927" s="159"/>
      <c r="AB927" s="159"/>
      <c r="AC927" s="159"/>
      <c r="AD927" s="159"/>
      <c r="AE927" s="159"/>
      <c r="AF927" s="159"/>
      <c r="AG927" s="159"/>
    </row>
    <row r="928" spans="1:33" ht="13.5">
      <c r="A928" s="177"/>
      <c r="B928" s="178"/>
      <c r="C928" s="179"/>
      <c r="D928" s="159"/>
      <c r="E928" s="159"/>
      <c r="F928" s="159"/>
      <c r="G928" s="179"/>
      <c r="H928" s="159"/>
      <c r="I928" s="159"/>
      <c r="J928" s="182"/>
      <c r="K928" s="182"/>
      <c r="L928" s="159"/>
      <c r="M928" s="159"/>
      <c r="N928" s="159"/>
      <c r="O928" s="159"/>
      <c r="P928" s="159"/>
      <c r="Q928" s="179"/>
      <c r="R928" s="159"/>
      <c r="S928" s="159"/>
      <c r="T928" s="159"/>
      <c r="U928" s="159"/>
      <c r="V928" s="159"/>
      <c r="W928" s="159"/>
      <c r="X928" s="159"/>
      <c r="Y928" s="159"/>
      <c r="Z928" s="159"/>
      <c r="AA928" s="159"/>
      <c r="AB928" s="159"/>
      <c r="AC928" s="159"/>
      <c r="AD928" s="159"/>
      <c r="AE928" s="159"/>
      <c r="AF928" s="159"/>
      <c r="AG928" s="159"/>
    </row>
    <row r="929" spans="1:33" ht="13.5">
      <c r="A929" s="177"/>
      <c r="B929" s="178"/>
      <c r="C929" s="179"/>
      <c r="D929" s="159"/>
      <c r="E929" s="159"/>
      <c r="F929" s="159"/>
      <c r="G929" s="179"/>
      <c r="H929" s="159"/>
      <c r="I929" s="159"/>
      <c r="J929" s="182"/>
      <c r="K929" s="182"/>
      <c r="L929" s="159"/>
      <c r="M929" s="159"/>
      <c r="N929" s="159"/>
      <c r="O929" s="159"/>
      <c r="P929" s="159"/>
      <c r="Q929" s="179"/>
      <c r="R929" s="159"/>
      <c r="S929" s="159"/>
      <c r="T929" s="159"/>
      <c r="U929" s="159"/>
      <c r="V929" s="159"/>
      <c r="W929" s="159"/>
      <c r="X929" s="159"/>
      <c r="Y929" s="159"/>
      <c r="Z929" s="159"/>
      <c r="AA929" s="159"/>
      <c r="AB929" s="159"/>
      <c r="AC929" s="159"/>
      <c r="AD929" s="159"/>
      <c r="AE929" s="159"/>
      <c r="AF929" s="159"/>
      <c r="AG929" s="159"/>
    </row>
    <row r="930" spans="1:33" ht="13.5">
      <c r="A930" s="177"/>
      <c r="B930" s="178"/>
      <c r="C930" s="179"/>
      <c r="D930" s="159"/>
      <c r="E930" s="159"/>
      <c r="F930" s="159"/>
      <c r="G930" s="179"/>
      <c r="H930" s="159"/>
      <c r="I930" s="159"/>
      <c r="J930" s="182"/>
      <c r="K930" s="182"/>
      <c r="L930" s="159"/>
      <c r="M930" s="159"/>
      <c r="N930" s="159"/>
      <c r="O930" s="159"/>
      <c r="P930" s="159"/>
      <c r="Q930" s="179"/>
      <c r="R930" s="159"/>
      <c r="S930" s="159"/>
      <c r="T930" s="159"/>
      <c r="U930" s="159"/>
      <c r="V930" s="159"/>
      <c r="W930" s="159"/>
      <c r="X930" s="159"/>
      <c r="Y930" s="159"/>
      <c r="Z930" s="159"/>
      <c r="AA930" s="159"/>
      <c r="AB930" s="159"/>
      <c r="AC930" s="159"/>
      <c r="AD930" s="159"/>
      <c r="AE930" s="159"/>
      <c r="AF930" s="159"/>
      <c r="AG930" s="159"/>
    </row>
    <row r="931" spans="1:33" ht="13.5">
      <c r="A931" s="177"/>
      <c r="B931" s="178"/>
      <c r="C931" s="179"/>
      <c r="D931" s="159"/>
      <c r="E931" s="159"/>
      <c r="F931" s="159"/>
      <c r="G931" s="179"/>
      <c r="H931" s="159"/>
      <c r="I931" s="159"/>
      <c r="J931" s="182"/>
      <c r="K931" s="182"/>
      <c r="L931" s="159"/>
      <c r="M931" s="159"/>
      <c r="N931" s="159"/>
      <c r="O931" s="159"/>
      <c r="P931" s="159"/>
      <c r="Q931" s="179"/>
      <c r="R931" s="159"/>
      <c r="S931" s="159"/>
      <c r="T931" s="159"/>
      <c r="U931" s="159"/>
      <c r="V931" s="159"/>
      <c r="W931" s="159"/>
      <c r="X931" s="159"/>
      <c r="Y931" s="159"/>
      <c r="Z931" s="159"/>
      <c r="AA931" s="159"/>
      <c r="AB931" s="159"/>
      <c r="AC931" s="159"/>
      <c r="AD931" s="159"/>
      <c r="AE931" s="159"/>
      <c r="AF931" s="159"/>
      <c r="AG931" s="159"/>
    </row>
    <row r="932" spans="1:33" ht="13.5">
      <c r="A932" s="177"/>
      <c r="B932" s="178"/>
      <c r="C932" s="179"/>
      <c r="D932" s="159"/>
      <c r="E932" s="159"/>
      <c r="F932" s="159"/>
      <c r="G932" s="179"/>
      <c r="H932" s="159"/>
      <c r="I932" s="159"/>
      <c r="J932" s="182"/>
      <c r="K932" s="182"/>
      <c r="L932" s="159"/>
      <c r="M932" s="159"/>
      <c r="N932" s="159"/>
      <c r="O932" s="159"/>
      <c r="P932" s="159"/>
      <c r="Q932" s="179"/>
      <c r="R932" s="159"/>
      <c r="S932" s="159"/>
      <c r="T932" s="159"/>
      <c r="U932" s="159"/>
      <c r="V932" s="159"/>
      <c r="W932" s="159"/>
      <c r="X932" s="159"/>
      <c r="Y932" s="159"/>
      <c r="Z932" s="159"/>
      <c r="AA932" s="159"/>
      <c r="AB932" s="159"/>
      <c r="AC932" s="159"/>
      <c r="AD932" s="159"/>
      <c r="AE932" s="159"/>
      <c r="AF932" s="159"/>
      <c r="AG932" s="159"/>
    </row>
    <row r="933" spans="1:33" ht="13.5">
      <c r="A933" s="177"/>
      <c r="B933" s="178"/>
      <c r="C933" s="179"/>
      <c r="D933" s="159"/>
      <c r="E933" s="159"/>
      <c r="F933" s="159"/>
      <c r="G933" s="179"/>
      <c r="H933" s="159"/>
      <c r="I933" s="159"/>
      <c r="J933" s="182"/>
      <c r="K933" s="182"/>
      <c r="L933" s="159"/>
      <c r="M933" s="159"/>
      <c r="N933" s="159"/>
      <c r="O933" s="159"/>
      <c r="P933" s="159"/>
      <c r="Q933" s="179"/>
      <c r="R933" s="159"/>
      <c r="S933" s="159"/>
      <c r="T933" s="159"/>
      <c r="U933" s="159"/>
      <c r="V933" s="159"/>
      <c r="W933" s="159"/>
      <c r="X933" s="159"/>
      <c r="Y933" s="159"/>
      <c r="Z933" s="159"/>
      <c r="AA933" s="159"/>
      <c r="AB933" s="159"/>
      <c r="AC933" s="159"/>
      <c r="AD933" s="159"/>
      <c r="AE933" s="159"/>
      <c r="AF933" s="159"/>
      <c r="AG933" s="159"/>
    </row>
    <row r="934" spans="1:33" ht="13.5">
      <c r="A934" s="177"/>
      <c r="B934" s="178"/>
      <c r="C934" s="179"/>
      <c r="D934" s="159"/>
      <c r="E934" s="159"/>
      <c r="F934" s="159"/>
      <c r="G934" s="179"/>
      <c r="H934" s="159"/>
      <c r="I934" s="159"/>
      <c r="J934" s="182"/>
      <c r="K934" s="182"/>
      <c r="L934" s="159"/>
      <c r="M934" s="159"/>
      <c r="N934" s="159"/>
      <c r="O934" s="159"/>
      <c r="P934" s="159"/>
      <c r="Q934" s="179"/>
      <c r="R934" s="159"/>
      <c r="S934" s="159"/>
      <c r="T934" s="159"/>
      <c r="U934" s="159"/>
      <c r="V934" s="159"/>
      <c r="W934" s="159"/>
      <c r="X934" s="159"/>
      <c r="Y934" s="159"/>
      <c r="Z934" s="159"/>
      <c r="AA934" s="159"/>
      <c r="AB934" s="159"/>
      <c r="AC934" s="159"/>
      <c r="AD934" s="159"/>
      <c r="AE934" s="159"/>
      <c r="AF934" s="159"/>
      <c r="AG934" s="159"/>
    </row>
    <row r="935" spans="1:33" ht="13.5">
      <c r="A935" s="177"/>
      <c r="B935" s="178"/>
      <c r="C935" s="179"/>
      <c r="D935" s="159"/>
      <c r="E935" s="159"/>
      <c r="F935" s="159"/>
      <c r="G935" s="179"/>
      <c r="H935" s="159"/>
      <c r="I935" s="159"/>
      <c r="J935" s="182"/>
      <c r="K935" s="182"/>
      <c r="L935" s="159"/>
      <c r="M935" s="159"/>
      <c r="N935" s="159"/>
      <c r="O935" s="159"/>
      <c r="P935" s="159"/>
      <c r="Q935" s="179"/>
      <c r="R935" s="159"/>
      <c r="S935" s="159"/>
      <c r="T935" s="159"/>
      <c r="U935" s="159"/>
      <c r="V935" s="159"/>
      <c r="W935" s="159"/>
      <c r="X935" s="159"/>
      <c r="Y935" s="159"/>
      <c r="Z935" s="159"/>
      <c r="AA935" s="159"/>
      <c r="AB935" s="159"/>
      <c r="AC935" s="159"/>
      <c r="AD935" s="159"/>
      <c r="AE935" s="159"/>
      <c r="AF935" s="159"/>
      <c r="AG935" s="159"/>
    </row>
    <row r="936" spans="1:33" ht="13.5">
      <c r="A936" s="177"/>
      <c r="B936" s="178"/>
      <c r="C936" s="179"/>
      <c r="D936" s="159"/>
      <c r="E936" s="159"/>
      <c r="F936" s="159"/>
      <c r="G936" s="179"/>
      <c r="H936" s="159"/>
      <c r="I936" s="159"/>
      <c r="J936" s="182"/>
      <c r="K936" s="182"/>
      <c r="L936" s="159"/>
      <c r="M936" s="159"/>
      <c r="N936" s="159"/>
      <c r="O936" s="159"/>
      <c r="P936" s="159"/>
      <c r="Q936" s="179"/>
      <c r="R936" s="159"/>
      <c r="S936" s="159"/>
      <c r="T936" s="159"/>
      <c r="U936" s="159"/>
      <c r="V936" s="159"/>
      <c r="W936" s="159"/>
      <c r="X936" s="159"/>
      <c r="Y936" s="159"/>
      <c r="Z936" s="159"/>
      <c r="AA936" s="159"/>
      <c r="AB936" s="159"/>
      <c r="AC936" s="159"/>
      <c r="AD936" s="159"/>
      <c r="AE936" s="159"/>
      <c r="AF936" s="159"/>
      <c r="AG936" s="159"/>
    </row>
    <row r="937" spans="1:33" ht="13.5">
      <c r="A937" s="177"/>
      <c r="B937" s="178"/>
      <c r="C937" s="179"/>
      <c r="D937" s="159"/>
      <c r="E937" s="159"/>
      <c r="F937" s="159"/>
      <c r="G937" s="179"/>
      <c r="H937" s="159"/>
      <c r="I937" s="159"/>
      <c r="J937" s="182"/>
      <c r="K937" s="182"/>
      <c r="L937" s="159"/>
      <c r="M937" s="159"/>
      <c r="N937" s="159"/>
      <c r="O937" s="159"/>
      <c r="P937" s="159"/>
      <c r="Q937" s="179"/>
      <c r="R937" s="159"/>
      <c r="S937" s="159"/>
      <c r="T937" s="159"/>
      <c r="U937" s="159"/>
      <c r="V937" s="159"/>
      <c r="W937" s="159"/>
      <c r="X937" s="159"/>
      <c r="Y937" s="159"/>
      <c r="Z937" s="159"/>
      <c r="AA937" s="159"/>
      <c r="AB937" s="159"/>
      <c r="AC937" s="159"/>
      <c r="AD937" s="159"/>
      <c r="AE937" s="159"/>
      <c r="AF937" s="159"/>
      <c r="AG937" s="159"/>
    </row>
    <row r="938" spans="1:33" ht="13.5">
      <c r="A938" s="177"/>
      <c r="B938" s="178"/>
      <c r="C938" s="179"/>
      <c r="D938" s="159"/>
      <c r="E938" s="159"/>
      <c r="F938" s="159"/>
      <c r="G938" s="179"/>
      <c r="H938" s="159"/>
      <c r="I938" s="159"/>
      <c r="J938" s="182"/>
      <c r="K938" s="182"/>
      <c r="L938" s="159"/>
      <c r="M938" s="159"/>
      <c r="N938" s="159"/>
      <c r="O938" s="159"/>
      <c r="P938" s="159"/>
      <c r="Q938" s="179"/>
      <c r="R938" s="159"/>
      <c r="S938" s="159"/>
      <c r="T938" s="159"/>
      <c r="U938" s="159"/>
      <c r="V938" s="159"/>
      <c r="W938" s="159"/>
      <c r="X938" s="159"/>
      <c r="Y938" s="159"/>
      <c r="Z938" s="159"/>
      <c r="AA938" s="159"/>
      <c r="AB938" s="159"/>
      <c r="AC938" s="159"/>
      <c r="AD938" s="159"/>
      <c r="AE938" s="159"/>
      <c r="AF938" s="159"/>
      <c r="AG938" s="159"/>
    </row>
    <row r="939" spans="1:33" ht="13.5">
      <c r="A939" s="177"/>
      <c r="B939" s="178"/>
      <c r="C939" s="179"/>
      <c r="D939" s="159"/>
      <c r="E939" s="159"/>
      <c r="F939" s="159"/>
      <c r="G939" s="179"/>
      <c r="H939" s="159"/>
      <c r="I939" s="159"/>
      <c r="J939" s="182"/>
      <c r="K939" s="182"/>
      <c r="L939" s="159"/>
      <c r="M939" s="159"/>
      <c r="N939" s="159"/>
      <c r="O939" s="159"/>
      <c r="P939" s="159"/>
      <c r="Q939" s="179"/>
      <c r="R939" s="159"/>
      <c r="S939" s="159"/>
      <c r="T939" s="159"/>
      <c r="U939" s="159"/>
      <c r="V939" s="159"/>
      <c r="W939" s="159"/>
      <c r="X939" s="159"/>
      <c r="Y939" s="159"/>
      <c r="Z939" s="159"/>
      <c r="AA939" s="159"/>
      <c r="AB939" s="159"/>
      <c r="AC939" s="159"/>
      <c r="AD939" s="159"/>
      <c r="AE939" s="159"/>
      <c r="AF939" s="159"/>
      <c r="AG939" s="159"/>
    </row>
    <row r="940" spans="1:33" ht="13.5">
      <c r="A940" s="177"/>
      <c r="B940" s="178"/>
      <c r="C940" s="179"/>
      <c r="D940" s="159"/>
      <c r="E940" s="159"/>
      <c r="F940" s="159"/>
      <c r="G940" s="179"/>
      <c r="H940" s="159"/>
      <c r="I940" s="159"/>
      <c r="J940" s="182"/>
      <c r="K940" s="182"/>
      <c r="L940" s="159"/>
      <c r="M940" s="159"/>
      <c r="N940" s="159"/>
      <c r="O940" s="159"/>
      <c r="P940" s="159"/>
      <c r="Q940" s="179"/>
      <c r="R940" s="159"/>
      <c r="S940" s="159"/>
      <c r="T940" s="159"/>
      <c r="U940" s="159"/>
      <c r="V940" s="159"/>
      <c r="W940" s="159"/>
      <c r="X940" s="159"/>
      <c r="Y940" s="159"/>
      <c r="Z940" s="159"/>
      <c r="AA940" s="159"/>
      <c r="AB940" s="159"/>
      <c r="AC940" s="159"/>
      <c r="AD940" s="159"/>
      <c r="AE940" s="159"/>
      <c r="AF940" s="159"/>
      <c r="AG940" s="159"/>
    </row>
    <row r="941" spans="1:33" ht="13.5">
      <c r="A941" s="177"/>
      <c r="B941" s="178"/>
      <c r="C941" s="179"/>
      <c r="D941" s="159"/>
      <c r="E941" s="159"/>
      <c r="F941" s="159"/>
      <c r="G941" s="179"/>
      <c r="H941" s="159"/>
      <c r="I941" s="159"/>
      <c r="J941" s="182"/>
      <c r="K941" s="182"/>
      <c r="L941" s="159"/>
      <c r="M941" s="159"/>
      <c r="N941" s="159"/>
      <c r="O941" s="159"/>
      <c r="P941" s="159"/>
      <c r="Q941" s="179"/>
      <c r="R941" s="159"/>
      <c r="S941" s="159"/>
      <c r="T941" s="159"/>
      <c r="U941" s="159"/>
      <c r="V941" s="159"/>
      <c r="W941" s="159"/>
      <c r="X941" s="159"/>
      <c r="Y941" s="159"/>
      <c r="Z941" s="159"/>
      <c r="AA941" s="159"/>
      <c r="AB941" s="159"/>
      <c r="AC941" s="159"/>
      <c r="AD941" s="159"/>
      <c r="AE941" s="159"/>
      <c r="AF941" s="159"/>
      <c r="AG941" s="159"/>
    </row>
    <row r="942" spans="1:33" ht="13.5">
      <c r="A942" s="177"/>
      <c r="B942" s="178"/>
      <c r="C942" s="179"/>
      <c r="D942" s="159"/>
      <c r="E942" s="159"/>
      <c r="F942" s="159"/>
      <c r="G942" s="179"/>
      <c r="H942" s="159"/>
      <c r="I942" s="159"/>
      <c r="J942" s="182"/>
      <c r="K942" s="182"/>
      <c r="L942" s="159"/>
      <c r="M942" s="159"/>
      <c r="N942" s="159"/>
      <c r="O942" s="159"/>
      <c r="P942" s="159"/>
      <c r="Q942" s="179"/>
      <c r="R942" s="159"/>
      <c r="S942" s="159"/>
      <c r="T942" s="159"/>
      <c r="U942" s="159"/>
      <c r="V942" s="159"/>
      <c r="W942" s="159"/>
      <c r="X942" s="159"/>
      <c r="Y942" s="159"/>
      <c r="Z942" s="159"/>
      <c r="AA942" s="159"/>
      <c r="AB942" s="159"/>
      <c r="AC942" s="159"/>
      <c r="AD942" s="159"/>
      <c r="AE942" s="159"/>
      <c r="AF942" s="159"/>
      <c r="AG942" s="159"/>
    </row>
    <row r="943" spans="1:33" ht="13.5">
      <c r="A943" s="177"/>
      <c r="B943" s="178"/>
      <c r="C943" s="179"/>
      <c r="D943" s="159"/>
      <c r="E943" s="159"/>
      <c r="F943" s="159"/>
      <c r="G943" s="179"/>
      <c r="H943" s="159"/>
      <c r="I943" s="159"/>
      <c r="J943" s="182"/>
      <c r="K943" s="182"/>
      <c r="L943" s="159"/>
      <c r="M943" s="159"/>
      <c r="N943" s="159"/>
      <c r="O943" s="159"/>
      <c r="P943" s="159"/>
      <c r="Q943" s="179"/>
      <c r="R943" s="159"/>
      <c r="S943" s="159"/>
      <c r="T943" s="159"/>
      <c r="U943" s="159"/>
      <c r="V943" s="159"/>
      <c r="W943" s="159"/>
      <c r="X943" s="159"/>
      <c r="Y943" s="159"/>
      <c r="Z943" s="159"/>
      <c r="AA943" s="159"/>
      <c r="AB943" s="159"/>
      <c r="AC943" s="159"/>
      <c r="AD943" s="159"/>
      <c r="AE943" s="159"/>
      <c r="AF943" s="159"/>
      <c r="AG943" s="159"/>
    </row>
    <row r="944" spans="1:33" ht="13.5">
      <c r="A944" s="177"/>
      <c r="B944" s="178"/>
      <c r="C944" s="179"/>
      <c r="D944" s="159"/>
      <c r="E944" s="159"/>
      <c r="F944" s="159"/>
      <c r="G944" s="179"/>
      <c r="H944" s="159"/>
      <c r="I944" s="159"/>
      <c r="J944" s="182"/>
      <c r="K944" s="182"/>
      <c r="L944" s="159"/>
      <c r="M944" s="159"/>
      <c r="N944" s="159"/>
      <c r="O944" s="159"/>
      <c r="P944" s="159"/>
      <c r="Q944" s="179"/>
      <c r="R944" s="159"/>
      <c r="S944" s="159"/>
      <c r="T944" s="159"/>
      <c r="U944" s="159"/>
      <c r="V944" s="159"/>
      <c r="W944" s="159"/>
      <c r="X944" s="159"/>
      <c r="Y944" s="159"/>
      <c r="Z944" s="159"/>
      <c r="AA944" s="159"/>
      <c r="AB944" s="159"/>
      <c r="AC944" s="159"/>
      <c r="AD944" s="159"/>
      <c r="AE944" s="159"/>
      <c r="AF944" s="159"/>
      <c r="AG944" s="159"/>
    </row>
    <row r="945" spans="1:33" ht="13.5">
      <c r="A945" s="177"/>
      <c r="B945" s="178"/>
      <c r="C945" s="179"/>
      <c r="D945" s="159"/>
      <c r="E945" s="159"/>
      <c r="F945" s="159"/>
      <c r="G945" s="179"/>
      <c r="H945" s="159"/>
      <c r="I945" s="159"/>
      <c r="J945" s="182"/>
      <c r="K945" s="182"/>
      <c r="L945" s="159"/>
      <c r="M945" s="159"/>
      <c r="N945" s="159"/>
      <c r="O945" s="159"/>
      <c r="P945" s="159"/>
      <c r="Q945" s="179"/>
      <c r="R945" s="159"/>
      <c r="S945" s="159"/>
      <c r="T945" s="159"/>
      <c r="U945" s="159"/>
      <c r="V945" s="159"/>
      <c r="W945" s="159"/>
      <c r="X945" s="159"/>
      <c r="Y945" s="159"/>
      <c r="Z945" s="159"/>
      <c r="AA945" s="159"/>
      <c r="AB945" s="159"/>
      <c r="AC945" s="159"/>
      <c r="AD945" s="159"/>
      <c r="AE945" s="159"/>
      <c r="AF945" s="159"/>
      <c r="AG945" s="159"/>
    </row>
    <row r="946" spans="1:33" ht="13.5">
      <c r="A946" s="177"/>
      <c r="B946" s="178"/>
      <c r="C946" s="179"/>
      <c r="D946" s="159"/>
      <c r="E946" s="159"/>
      <c r="F946" s="159"/>
      <c r="G946" s="179"/>
      <c r="H946" s="159"/>
      <c r="I946" s="159"/>
      <c r="J946" s="182"/>
      <c r="K946" s="182"/>
      <c r="L946" s="159"/>
      <c r="M946" s="159"/>
      <c r="N946" s="159"/>
      <c r="O946" s="159"/>
      <c r="P946" s="159"/>
      <c r="Q946" s="179"/>
      <c r="R946" s="159"/>
      <c r="S946" s="159"/>
      <c r="T946" s="159"/>
      <c r="U946" s="159"/>
      <c r="V946" s="159"/>
      <c r="W946" s="159"/>
      <c r="X946" s="159"/>
      <c r="Y946" s="159"/>
      <c r="Z946" s="159"/>
      <c r="AA946" s="159"/>
      <c r="AB946" s="159"/>
      <c r="AC946" s="159"/>
      <c r="AD946" s="159"/>
      <c r="AE946" s="159"/>
      <c r="AF946" s="159"/>
      <c r="AG946" s="159"/>
    </row>
    <row r="947" spans="1:33" ht="13.5">
      <c r="A947" s="177"/>
      <c r="B947" s="178"/>
      <c r="C947" s="179"/>
      <c r="D947" s="159"/>
      <c r="E947" s="159"/>
      <c r="F947" s="159"/>
      <c r="G947" s="179"/>
      <c r="H947" s="159"/>
      <c r="I947" s="159"/>
      <c r="J947" s="182"/>
      <c r="K947" s="182"/>
      <c r="L947" s="159"/>
      <c r="M947" s="159"/>
      <c r="N947" s="159"/>
      <c r="O947" s="159"/>
      <c r="P947" s="159"/>
      <c r="Q947" s="179"/>
      <c r="R947" s="159"/>
      <c r="S947" s="159"/>
      <c r="T947" s="159"/>
      <c r="U947" s="159"/>
      <c r="V947" s="159"/>
      <c r="W947" s="159"/>
      <c r="X947" s="159"/>
      <c r="Y947" s="159"/>
      <c r="Z947" s="159"/>
      <c r="AA947" s="159"/>
      <c r="AB947" s="159"/>
      <c r="AC947" s="159"/>
      <c r="AD947" s="159"/>
      <c r="AE947" s="159"/>
      <c r="AF947" s="159"/>
      <c r="AG947" s="159"/>
    </row>
    <row r="948" spans="1:33" ht="13.5">
      <c r="A948" s="177"/>
      <c r="B948" s="178"/>
      <c r="C948" s="179"/>
      <c r="D948" s="159"/>
      <c r="E948" s="159"/>
      <c r="F948" s="159"/>
      <c r="G948" s="179"/>
      <c r="H948" s="159"/>
      <c r="I948" s="159"/>
      <c r="J948" s="182"/>
      <c r="K948" s="182"/>
      <c r="L948" s="159"/>
      <c r="M948" s="159"/>
      <c r="N948" s="159"/>
      <c r="O948" s="159"/>
      <c r="P948" s="159"/>
      <c r="Q948" s="179"/>
      <c r="R948" s="159"/>
      <c r="S948" s="159"/>
      <c r="T948" s="159"/>
      <c r="U948" s="159"/>
      <c r="V948" s="159"/>
      <c r="W948" s="159"/>
      <c r="X948" s="159"/>
      <c r="Y948" s="159"/>
      <c r="Z948" s="159"/>
      <c r="AA948" s="159"/>
      <c r="AB948" s="159"/>
      <c r="AC948" s="159"/>
      <c r="AD948" s="159"/>
      <c r="AE948" s="159"/>
      <c r="AF948" s="159"/>
      <c r="AG948" s="159"/>
    </row>
    <row r="949" spans="1:33" ht="13.5">
      <c r="A949" s="177"/>
      <c r="B949" s="178"/>
      <c r="C949" s="179"/>
      <c r="D949" s="159"/>
      <c r="E949" s="159"/>
      <c r="F949" s="159"/>
      <c r="G949" s="179"/>
      <c r="H949" s="159"/>
      <c r="I949" s="159"/>
      <c r="J949" s="182"/>
      <c r="K949" s="182"/>
      <c r="L949" s="159"/>
      <c r="M949" s="159"/>
      <c r="N949" s="159"/>
      <c r="O949" s="159"/>
      <c r="P949" s="159"/>
      <c r="Q949" s="179"/>
      <c r="R949" s="159"/>
      <c r="S949" s="159"/>
      <c r="T949" s="159"/>
      <c r="U949" s="159"/>
      <c r="V949" s="159"/>
      <c r="W949" s="159"/>
      <c r="X949" s="159"/>
      <c r="Y949" s="159"/>
      <c r="Z949" s="159"/>
      <c r="AA949" s="159"/>
      <c r="AB949" s="159"/>
      <c r="AC949" s="159"/>
      <c r="AD949" s="159"/>
      <c r="AE949" s="159"/>
      <c r="AF949" s="159"/>
      <c r="AG949" s="159"/>
    </row>
    <row r="950" spans="1:33" ht="13.5">
      <c r="A950" s="177"/>
      <c r="B950" s="178"/>
      <c r="C950" s="179"/>
      <c r="D950" s="159"/>
      <c r="E950" s="159"/>
      <c r="F950" s="159"/>
      <c r="G950" s="179"/>
      <c r="H950" s="159"/>
      <c r="I950" s="159"/>
      <c r="J950" s="182"/>
      <c r="K950" s="182"/>
      <c r="L950" s="159"/>
      <c r="M950" s="159"/>
      <c r="N950" s="159"/>
      <c r="O950" s="159"/>
      <c r="P950" s="159"/>
      <c r="Q950" s="179"/>
      <c r="R950" s="159"/>
      <c r="S950" s="159"/>
      <c r="T950" s="159"/>
      <c r="U950" s="159"/>
      <c r="V950" s="159"/>
      <c r="W950" s="159"/>
      <c r="X950" s="159"/>
      <c r="Y950" s="159"/>
      <c r="Z950" s="159"/>
      <c r="AA950" s="159"/>
      <c r="AB950" s="159"/>
      <c r="AC950" s="159"/>
      <c r="AD950" s="159"/>
      <c r="AE950" s="159"/>
      <c r="AF950" s="159"/>
      <c r="AG950" s="159"/>
    </row>
    <row r="951" spans="1:33" ht="13.5">
      <c r="A951" s="177"/>
      <c r="B951" s="178"/>
      <c r="C951" s="179"/>
      <c r="D951" s="159"/>
      <c r="E951" s="159"/>
      <c r="F951" s="159"/>
      <c r="G951" s="179"/>
      <c r="H951" s="159"/>
      <c r="I951" s="159"/>
      <c r="J951" s="182"/>
      <c r="K951" s="182"/>
      <c r="L951" s="159"/>
      <c r="M951" s="159"/>
      <c r="N951" s="159"/>
      <c r="O951" s="159"/>
      <c r="P951" s="159"/>
      <c r="Q951" s="179"/>
      <c r="R951" s="159"/>
      <c r="S951" s="159"/>
      <c r="T951" s="159"/>
      <c r="U951" s="159"/>
      <c r="V951" s="159"/>
      <c r="W951" s="159"/>
      <c r="X951" s="159"/>
      <c r="Y951" s="159"/>
      <c r="Z951" s="159"/>
      <c r="AA951" s="159"/>
      <c r="AB951" s="159"/>
      <c r="AC951" s="159"/>
      <c r="AD951" s="159"/>
      <c r="AE951" s="159"/>
      <c r="AF951" s="159"/>
      <c r="AG951" s="159"/>
    </row>
    <row r="952" spans="1:33" ht="13.5">
      <c r="A952" s="177"/>
      <c r="B952" s="178"/>
      <c r="C952" s="179"/>
      <c r="D952" s="159"/>
      <c r="E952" s="159"/>
      <c r="F952" s="159"/>
      <c r="G952" s="179"/>
      <c r="H952" s="159"/>
      <c r="I952" s="159"/>
      <c r="J952" s="182"/>
      <c r="K952" s="182"/>
      <c r="L952" s="159"/>
      <c r="M952" s="159"/>
      <c r="N952" s="159"/>
      <c r="O952" s="159"/>
      <c r="P952" s="159"/>
      <c r="Q952" s="179"/>
      <c r="R952" s="159"/>
      <c r="S952" s="159"/>
      <c r="T952" s="159"/>
      <c r="U952" s="159"/>
      <c r="V952" s="159"/>
      <c r="W952" s="159"/>
      <c r="X952" s="159"/>
      <c r="Y952" s="159"/>
      <c r="Z952" s="159"/>
      <c r="AA952" s="159"/>
      <c r="AB952" s="159"/>
      <c r="AC952" s="159"/>
      <c r="AD952" s="159"/>
      <c r="AE952" s="159"/>
      <c r="AF952" s="159"/>
      <c r="AG952" s="159"/>
    </row>
    <row r="953" spans="1:33" ht="13.5">
      <c r="A953" s="177"/>
      <c r="B953" s="178"/>
      <c r="C953" s="179"/>
      <c r="D953" s="159"/>
      <c r="E953" s="159"/>
      <c r="F953" s="159"/>
      <c r="G953" s="179"/>
      <c r="H953" s="159"/>
      <c r="I953" s="159"/>
      <c r="J953" s="182"/>
      <c r="K953" s="182"/>
      <c r="L953" s="159"/>
      <c r="M953" s="159"/>
      <c r="N953" s="159"/>
      <c r="O953" s="159"/>
      <c r="P953" s="159"/>
      <c r="Q953" s="179"/>
      <c r="R953" s="159"/>
      <c r="S953" s="159"/>
      <c r="T953" s="159"/>
      <c r="U953" s="159"/>
      <c r="V953" s="159"/>
      <c r="W953" s="159"/>
      <c r="X953" s="159"/>
      <c r="Y953" s="159"/>
      <c r="Z953" s="159"/>
      <c r="AA953" s="159"/>
      <c r="AB953" s="159"/>
      <c r="AC953" s="159"/>
      <c r="AD953" s="159"/>
      <c r="AE953" s="159"/>
      <c r="AF953" s="159"/>
      <c r="AG953" s="159"/>
    </row>
    <row r="954" spans="1:33" ht="13.5">
      <c r="A954" s="177"/>
      <c r="B954" s="178"/>
      <c r="C954" s="179"/>
      <c r="D954" s="159"/>
      <c r="E954" s="159"/>
      <c r="F954" s="159"/>
      <c r="G954" s="179"/>
      <c r="H954" s="159"/>
      <c r="I954" s="159"/>
      <c r="J954" s="182"/>
      <c r="K954" s="182"/>
      <c r="L954" s="159"/>
      <c r="M954" s="159"/>
      <c r="N954" s="159"/>
      <c r="O954" s="159"/>
      <c r="P954" s="159"/>
      <c r="Q954" s="179"/>
      <c r="R954" s="159"/>
      <c r="S954" s="159"/>
      <c r="T954" s="159"/>
      <c r="U954" s="159"/>
      <c r="V954" s="159"/>
      <c r="W954" s="159"/>
      <c r="X954" s="159"/>
      <c r="Y954" s="159"/>
      <c r="Z954" s="159"/>
      <c r="AA954" s="159"/>
      <c r="AB954" s="159"/>
      <c r="AC954" s="159"/>
      <c r="AD954" s="159"/>
      <c r="AE954" s="159"/>
      <c r="AF954" s="159"/>
      <c r="AG954" s="159"/>
    </row>
    <row r="955" spans="1:33" ht="13.5">
      <c r="A955" s="177"/>
      <c r="B955" s="178"/>
      <c r="C955" s="179"/>
      <c r="D955" s="159"/>
      <c r="E955" s="159"/>
      <c r="F955" s="159"/>
      <c r="G955" s="179"/>
      <c r="H955" s="159"/>
      <c r="I955" s="159"/>
      <c r="J955" s="182"/>
      <c r="K955" s="182"/>
      <c r="L955" s="159"/>
      <c r="M955" s="159"/>
      <c r="N955" s="159"/>
      <c r="O955" s="159"/>
      <c r="P955" s="159"/>
      <c r="Q955" s="179"/>
      <c r="R955" s="159"/>
      <c r="S955" s="159"/>
      <c r="T955" s="159"/>
      <c r="U955" s="159"/>
      <c r="V955" s="159"/>
      <c r="W955" s="159"/>
      <c r="X955" s="159"/>
      <c r="Y955" s="159"/>
      <c r="Z955" s="159"/>
      <c r="AA955" s="159"/>
      <c r="AB955" s="159"/>
      <c r="AC955" s="159"/>
      <c r="AD955" s="159"/>
      <c r="AE955" s="159"/>
      <c r="AF955" s="159"/>
      <c r="AG955" s="159"/>
    </row>
    <row r="956" spans="1:33" ht="13.5">
      <c r="A956" s="177"/>
      <c r="B956" s="178"/>
      <c r="C956" s="179"/>
      <c r="D956" s="159"/>
      <c r="E956" s="159"/>
      <c r="F956" s="159"/>
      <c r="G956" s="179"/>
      <c r="H956" s="159"/>
      <c r="I956" s="159"/>
      <c r="J956" s="182"/>
      <c r="K956" s="182"/>
      <c r="L956" s="159"/>
      <c r="M956" s="159"/>
      <c r="N956" s="159"/>
      <c r="O956" s="159"/>
      <c r="P956" s="159"/>
      <c r="Q956" s="179"/>
      <c r="R956" s="159"/>
      <c r="S956" s="159"/>
      <c r="T956" s="159"/>
      <c r="U956" s="159"/>
      <c r="V956" s="159"/>
      <c r="W956" s="159"/>
      <c r="X956" s="159"/>
      <c r="Y956" s="159"/>
      <c r="Z956" s="159"/>
      <c r="AA956" s="159"/>
      <c r="AB956" s="159"/>
      <c r="AC956" s="159"/>
      <c r="AD956" s="159"/>
      <c r="AE956" s="159"/>
      <c r="AF956" s="159"/>
      <c r="AG956" s="159"/>
    </row>
    <row r="957" spans="1:33" ht="13.5">
      <c r="A957" s="177"/>
      <c r="B957" s="178"/>
      <c r="C957" s="179"/>
      <c r="D957" s="159"/>
      <c r="E957" s="159"/>
      <c r="F957" s="159"/>
      <c r="G957" s="179"/>
      <c r="H957" s="159"/>
      <c r="I957" s="159"/>
      <c r="J957" s="182"/>
      <c r="K957" s="182"/>
      <c r="L957" s="159"/>
      <c r="M957" s="159"/>
      <c r="N957" s="159"/>
      <c r="O957" s="159"/>
      <c r="P957" s="159"/>
      <c r="Q957" s="179"/>
      <c r="R957" s="159"/>
      <c r="S957" s="159"/>
      <c r="T957" s="159"/>
      <c r="U957" s="159"/>
      <c r="V957" s="159"/>
      <c r="W957" s="159"/>
      <c r="X957" s="159"/>
      <c r="Y957" s="159"/>
      <c r="Z957" s="159"/>
      <c r="AA957" s="159"/>
      <c r="AB957" s="159"/>
      <c r="AC957" s="159"/>
      <c r="AD957" s="159"/>
      <c r="AE957" s="159"/>
      <c r="AF957" s="159"/>
      <c r="AG957" s="159"/>
    </row>
    <row r="958" spans="1:33" ht="13.5">
      <c r="A958" s="177"/>
      <c r="B958" s="178"/>
      <c r="C958" s="179"/>
      <c r="D958" s="159"/>
      <c r="E958" s="159"/>
      <c r="F958" s="159"/>
      <c r="G958" s="179"/>
      <c r="H958" s="159"/>
      <c r="I958" s="159"/>
      <c r="J958" s="182"/>
      <c r="K958" s="182"/>
      <c r="L958" s="159"/>
      <c r="M958" s="159"/>
      <c r="N958" s="159"/>
      <c r="O958" s="159"/>
      <c r="P958" s="159"/>
      <c r="Q958" s="179"/>
      <c r="R958" s="159"/>
      <c r="S958" s="159"/>
      <c r="T958" s="159"/>
      <c r="U958" s="159"/>
      <c r="V958" s="159"/>
      <c r="W958" s="159"/>
      <c r="X958" s="159"/>
      <c r="Y958" s="159"/>
      <c r="Z958" s="159"/>
      <c r="AA958" s="159"/>
      <c r="AB958" s="159"/>
      <c r="AC958" s="159"/>
      <c r="AD958" s="159"/>
      <c r="AE958" s="159"/>
      <c r="AF958" s="159"/>
      <c r="AG958" s="159"/>
    </row>
    <row r="959" spans="1:33" ht="13.5">
      <c r="A959" s="177"/>
      <c r="B959" s="178"/>
      <c r="C959" s="179"/>
      <c r="D959" s="159"/>
      <c r="E959" s="159"/>
      <c r="F959" s="159"/>
      <c r="G959" s="179"/>
      <c r="H959" s="159"/>
      <c r="I959" s="159"/>
      <c r="J959" s="182"/>
      <c r="K959" s="182"/>
      <c r="L959" s="159"/>
      <c r="M959" s="159"/>
      <c r="N959" s="159"/>
      <c r="O959" s="159"/>
      <c r="P959" s="159"/>
      <c r="Q959" s="179"/>
      <c r="R959" s="159"/>
      <c r="S959" s="159"/>
      <c r="T959" s="159"/>
      <c r="U959" s="159"/>
      <c r="V959" s="159"/>
      <c r="W959" s="159"/>
      <c r="X959" s="159"/>
      <c r="Y959" s="159"/>
      <c r="Z959" s="159"/>
      <c r="AA959" s="159"/>
      <c r="AB959" s="159"/>
      <c r="AC959" s="159"/>
      <c r="AD959" s="159"/>
      <c r="AE959" s="159"/>
      <c r="AF959" s="159"/>
      <c r="AG959" s="159"/>
    </row>
    <row r="960" spans="1:33" ht="13.5">
      <c r="A960" s="177"/>
      <c r="B960" s="178"/>
      <c r="C960" s="179"/>
      <c r="D960" s="159"/>
      <c r="E960" s="159"/>
      <c r="F960" s="159"/>
      <c r="G960" s="179"/>
      <c r="H960" s="159"/>
      <c r="I960" s="159"/>
      <c r="J960" s="182"/>
      <c r="K960" s="182"/>
      <c r="L960" s="159"/>
      <c r="M960" s="159"/>
      <c r="N960" s="159"/>
      <c r="O960" s="159"/>
      <c r="P960" s="159"/>
      <c r="Q960" s="179"/>
      <c r="R960" s="159"/>
      <c r="S960" s="159"/>
      <c r="T960" s="159"/>
      <c r="U960" s="159"/>
      <c r="V960" s="159"/>
      <c r="W960" s="159"/>
      <c r="X960" s="159"/>
      <c r="Y960" s="159"/>
      <c r="Z960" s="159"/>
      <c r="AA960" s="159"/>
      <c r="AB960" s="159"/>
      <c r="AC960" s="159"/>
      <c r="AD960" s="159"/>
      <c r="AE960" s="159"/>
      <c r="AF960" s="159"/>
      <c r="AG960" s="159"/>
    </row>
    <row r="961" spans="1:33" ht="13.5">
      <c r="A961" s="177"/>
      <c r="B961" s="178"/>
      <c r="C961" s="179"/>
      <c r="D961" s="159"/>
      <c r="E961" s="159"/>
      <c r="F961" s="159"/>
      <c r="G961" s="179"/>
      <c r="H961" s="159"/>
      <c r="I961" s="159"/>
      <c r="J961" s="182"/>
      <c r="K961" s="182"/>
      <c r="L961" s="159"/>
      <c r="M961" s="159"/>
      <c r="N961" s="159"/>
      <c r="O961" s="159"/>
      <c r="P961" s="159"/>
      <c r="Q961" s="179"/>
      <c r="R961" s="159"/>
      <c r="S961" s="159"/>
      <c r="T961" s="159"/>
      <c r="U961" s="159"/>
      <c r="V961" s="159"/>
      <c r="W961" s="159"/>
      <c r="X961" s="159"/>
      <c r="Y961" s="159"/>
      <c r="Z961" s="159"/>
      <c r="AA961" s="159"/>
      <c r="AB961" s="159"/>
      <c r="AC961" s="159"/>
      <c r="AD961" s="159"/>
      <c r="AE961" s="159"/>
      <c r="AF961" s="159"/>
      <c r="AG961" s="159"/>
    </row>
    <row r="962" spans="1:33" ht="13.5">
      <c r="A962" s="177"/>
      <c r="B962" s="178"/>
      <c r="C962" s="179"/>
      <c r="D962" s="159"/>
      <c r="E962" s="159"/>
      <c r="F962" s="159"/>
      <c r="G962" s="179"/>
      <c r="H962" s="159"/>
      <c r="I962" s="159"/>
      <c r="J962" s="182"/>
      <c r="K962" s="182"/>
      <c r="L962" s="159"/>
      <c r="M962" s="159"/>
      <c r="N962" s="159"/>
      <c r="O962" s="159"/>
      <c r="P962" s="159"/>
      <c r="Q962" s="179"/>
      <c r="R962" s="159"/>
      <c r="S962" s="159"/>
      <c r="T962" s="159"/>
      <c r="U962" s="159"/>
      <c r="V962" s="159"/>
      <c r="W962" s="159"/>
      <c r="X962" s="159"/>
      <c r="Y962" s="159"/>
      <c r="Z962" s="159"/>
      <c r="AA962" s="159"/>
      <c r="AB962" s="159"/>
      <c r="AC962" s="159"/>
      <c r="AD962" s="159"/>
      <c r="AE962" s="159"/>
      <c r="AF962" s="159"/>
      <c r="AG962" s="159"/>
    </row>
    <row r="963" spans="1:33" ht="13.5">
      <c r="A963" s="177"/>
      <c r="B963" s="178"/>
      <c r="C963" s="179"/>
      <c r="D963" s="159"/>
      <c r="E963" s="159"/>
      <c r="F963" s="159"/>
      <c r="G963" s="179"/>
      <c r="H963" s="159"/>
      <c r="I963" s="159"/>
      <c r="J963" s="182"/>
      <c r="K963" s="182"/>
      <c r="L963" s="159"/>
      <c r="M963" s="159"/>
      <c r="N963" s="159"/>
      <c r="O963" s="159"/>
      <c r="P963" s="159"/>
      <c r="Q963" s="179"/>
      <c r="R963" s="159"/>
      <c r="S963" s="159"/>
      <c r="T963" s="159"/>
      <c r="U963" s="159"/>
      <c r="V963" s="159"/>
      <c r="W963" s="159"/>
      <c r="X963" s="159"/>
      <c r="Y963" s="159"/>
      <c r="Z963" s="159"/>
      <c r="AA963" s="159"/>
      <c r="AB963" s="159"/>
      <c r="AC963" s="159"/>
      <c r="AD963" s="159"/>
      <c r="AE963" s="159"/>
      <c r="AF963" s="159"/>
      <c r="AG963" s="159"/>
    </row>
    <row r="964" spans="1:33" ht="13.5">
      <c r="A964" s="177"/>
      <c r="B964" s="178"/>
      <c r="C964" s="179"/>
      <c r="D964" s="159"/>
      <c r="E964" s="159"/>
      <c r="F964" s="159"/>
      <c r="G964" s="179"/>
      <c r="H964" s="159"/>
      <c r="I964" s="159"/>
      <c r="J964" s="182"/>
      <c r="K964" s="182"/>
      <c r="L964" s="159"/>
      <c r="M964" s="159"/>
      <c r="N964" s="159"/>
      <c r="O964" s="159"/>
      <c r="P964" s="159"/>
      <c r="Q964" s="179"/>
      <c r="R964" s="159"/>
      <c r="S964" s="159"/>
      <c r="T964" s="159"/>
      <c r="U964" s="159"/>
      <c r="V964" s="159"/>
      <c r="W964" s="159"/>
      <c r="X964" s="159"/>
      <c r="Y964" s="159"/>
      <c r="Z964" s="159"/>
      <c r="AA964" s="159"/>
      <c r="AB964" s="159"/>
      <c r="AC964" s="159"/>
      <c r="AD964" s="159"/>
      <c r="AE964" s="159"/>
      <c r="AF964" s="159"/>
      <c r="AG964" s="159"/>
    </row>
    <row r="965" spans="1:33" ht="13.5">
      <c r="A965" s="177"/>
      <c r="B965" s="178"/>
      <c r="C965" s="179"/>
      <c r="D965" s="159"/>
      <c r="E965" s="159"/>
      <c r="F965" s="159"/>
      <c r="G965" s="179"/>
      <c r="H965" s="159"/>
      <c r="I965" s="159"/>
      <c r="J965" s="182"/>
      <c r="K965" s="182"/>
      <c r="L965" s="159"/>
      <c r="M965" s="159"/>
      <c r="N965" s="159"/>
      <c r="O965" s="159"/>
      <c r="P965" s="159"/>
      <c r="Q965" s="179"/>
      <c r="R965" s="159"/>
      <c r="S965" s="159"/>
      <c r="T965" s="159"/>
      <c r="U965" s="159"/>
      <c r="V965" s="159"/>
      <c r="W965" s="159"/>
      <c r="X965" s="159"/>
      <c r="Y965" s="159"/>
      <c r="Z965" s="159"/>
      <c r="AA965" s="159"/>
      <c r="AB965" s="159"/>
      <c r="AC965" s="159"/>
      <c r="AD965" s="159"/>
      <c r="AE965" s="159"/>
      <c r="AF965" s="159"/>
      <c r="AG965" s="159"/>
    </row>
    <row r="966" spans="1:33" ht="13.5">
      <c r="A966" s="177"/>
      <c r="B966" s="178"/>
      <c r="C966" s="179"/>
      <c r="D966" s="159"/>
      <c r="E966" s="159"/>
      <c r="F966" s="159"/>
      <c r="G966" s="179"/>
      <c r="H966" s="159"/>
      <c r="I966" s="159"/>
      <c r="J966" s="182"/>
      <c r="K966" s="182"/>
      <c r="L966" s="159"/>
      <c r="M966" s="159"/>
      <c r="N966" s="159"/>
      <c r="O966" s="159"/>
      <c r="P966" s="159"/>
      <c r="Q966" s="179"/>
      <c r="R966" s="159"/>
      <c r="S966" s="159"/>
      <c r="T966" s="159"/>
      <c r="U966" s="159"/>
      <c r="V966" s="159"/>
      <c r="W966" s="159"/>
      <c r="X966" s="159"/>
      <c r="Y966" s="159"/>
      <c r="Z966" s="159"/>
      <c r="AA966" s="159"/>
      <c r="AB966" s="159"/>
      <c r="AC966" s="159"/>
      <c r="AD966" s="159"/>
      <c r="AE966" s="159"/>
      <c r="AF966" s="159"/>
      <c r="AG966" s="159"/>
    </row>
    <row r="967" spans="1:33" ht="13.5">
      <c r="A967" s="177"/>
      <c r="B967" s="178"/>
      <c r="C967" s="179"/>
      <c r="D967" s="159"/>
      <c r="E967" s="159"/>
      <c r="F967" s="159"/>
      <c r="G967" s="179"/>
      <c r="H967" s="159"/>
      <c r="I967" s="159"/>
      <c r="J967" s="182"/>
      <c r="K967" s="182"/>
      <c r="L967" s="159"/>
      <c r="M967" s="159"/>
      <c r="N967" s="159"/>
      <c r="O967" s="159"/>
      <c r="P967" s="159"/>
      <c r="Q967" s="179"/>
      <c r="R967" s="159"/>
      <c r="S967" s="159"/>
      <c r="T967" s="159"/>
      <c r="U967" s="159"/>
      <c r="V967" s="159"/>
      <c r="W967" s="159"/>
      <c r="X967" s="159"/>
      <c r="Y967" s="159"/>
      <c r="Z967" s="159"/>
      <c r="AA967" s="159"/>
      <c r="AB967" s="159"/>
      <c r="AC967" s="159"/>
      <c r="AD967" s="159"/>
      <c r="AE967" s="159"/>
      <c r="AF967" s="159"/>
      <c r="AG967" s="159"/>
    </row>
    <row r="968" spans="1:33" ht="13.5">
      <c r="A968" s="177"/>
      <c r="B968" s="178"/>
      <c r="C968" s="179"/>
      <c r="D968" s="159"/>
      <c r="E968" s="159"/>
      <c r="F968" s="159"/>
      <c r="G968" s="179"/>
      <c r="H968" s="159"/>
      <c r="I968" s="159"/>
      <c r="J968" s="182"/>
      <c r="K968" s="182"/>
      <c r="L968" s="159"/>
      <c r="M968" s="159"/>
      <c r="N968" s="159"/>
      <c r="O968" s="159"/>
      <c r="P968" s="159"/>
      <c r="Q968" s="179"/>
      <c r="R968" s="159"/>
      <c r="S968" s="159"/>
      <c r="T968" s="159"/>
      <c r="U968" s="159"/>
      <c r="V968" s="159"/>
      <c r="W968" s="159"/>
      <c r="X968" s="159"/>
      <c r="Y968" s="159"/>
      <c r="Z968" s="159"/>
      <c r="AA968" s="159"/>
      <c r="AB968" s="159"/>
      <c r="AC968" s="159"/>
      <c r="AD968" s="159"/>
      <c r="AE968" s="159"/>
      <c r="AF968" s="159"/>
      <c r="AG968" s="159"/>
    </row>
    <row r="969" spans="1:33" ht="13.5">
      <c r="A969" s="177"/>
      <c r="B969" s="178"/>
      <c r="C969" s="179"/>
      <c r="D969" s="159"/>
      <c r="E969" s="159"/>
      <c r="F969" s="159"/>
      <c r="G969" s="179"/>
      <c r="H969" s="159"/>
      <c r="I969" s="159"/>
      <c r="J969" s="182"/>
      <c r="K969" s="182"/>
      <c r="L969" s="159"/>
      <c r="M969" s="159"/>
      <c r="N969" s="159"/>
      <c r="O969" s="159"/>
      <c r="P969" s="159"/>
      <c r="Q969" s="179"/>
      <c r="R969" s="159"/>
      <c r="S969" s="159"/>
      <c r="T969" s="159"/>
      <c r="U969" s="159"/>
      <c r="V969" s="159"/>
      <c r="W969" s="159"/>
      <c r="X969" s="159"/>
      <c r="Y969" s="159"/>
      <c r="Z969" s="159"/>
      <c r="AA969" s="159"/>
      <c r="AB969" s="159"/>
      <c r="AC969" s="159"/>
      <c r="AD969" s="159"/>
      <c r="AE969" s="159"/>
      <c r="AF969" s="159"/>
      <c r="AG969" s="159"/>
    </row>
    <row r="970" spans="1:33" ht="13.5">
      <c r="A970" s="177"/>
      <c r="B970" s="178"/>
      <c r="C970" s="179"/>
      <c r="D970" s="159"/>
      <c r="E970" s="159"/>
      <c r="F970" s="159"/>
      <c r="G970" s="179"/>
      <c r="H970" s="159"/>
      <c r="I970" s="159"/>
      <c r="J970" s="182"/>
      <c r="K970" s="182"/>
      <c r="L970" s="159"/>
      <c r="M970" s="159"/>
      <c r="N970" s="159"/>
      <c r="O970" s="159"/>
      <c r="P970" s="159"/>
      <c r="Q970" s="179"/>
      <c r="R970" s="159"/>
      <c r="S970" s="159"/>
      <c r="T970" s="159"/>
      <c r="U970" s="159"/>
      <c r="V970" s="159"/>
      <c r="W970" s="159"/>
      <c r="X970" s="159"/>
      <c r="Y970" s="159"/>
      <c r="Z970" s="159"/>
      <c r="AA970" s="159"/>
      <c r="AB970" s="159"/>
      <c r="AC970" s="159"/>
      <c r="AD970" s="159"/>
      <c r="AE970" s="159"/>
      <c r="AF970" s="159"/>
      <c r="AG970" s="159"/>
    </row>
    <row r="971" spans="1:33" ht="13.5">
      <c r="A971" s="177"/>
      <c r="B971" s="178"/>
      <c r="C971" s="179"/>
      <c r="D971" s="159"/>
      <c r="E971" s="159"/>
      <c r="F971" s="159"/>
      <c r="G971" s="179"/>
      <c r="H971" s="159"/>
      <c r="I971" s="159"/>
      <c r="J971" s="182"/>
      <c r="K971" s="182"/>
      <c r="L971" s="159"/>
      <c r="M971" s="159"/>
      <c r="N971" s="159"/>
      <c r="O971" s="159"/>
      <c r="P971" s="159"/>
      <c r="Q971" s="179"/>
      <c r="R971" s="159"/>
      <c r="S971" s="159"/>
      <c r="T971" s="159"/>
      <c r="U971" s="159"/>
      <c r="V971" s="159"/>
      <c r="W971" s="159"/>
      <c r="X971" s="159"/>
      <c r="Y971" s="159"/>
      <c r="Z971" s="159"/>
      <c r="AA971" s="159"/>
      <c r="AB971" s="159"/>
      <c r="AC971" s="159"/>
      <c r="AD971" s="159"/>
      <c r="AE971" s="159"/>
      <c r="AF971" s="159"/>
      <c r="AG971" s="159"/>
    </row>
    <row r="972" spans="1:33" ht="13.5">
      <c r="A972" s="177"/>
      <c r="B972" s="178"/>
      <c r="C972" s="179"/>
      <c r="D972" s="159"/>
      <c r="E972" s="159"/>
      <c r="F972" s="159"/>
      <c r="G972" s="179"/>
      <c r="H972" s="159"/>
      <c r="I972" s="159"/>
      <c r="J972" s="182"/>
      <c r="K972" s="182"/>
      <c r="L972" s="159"/>
      <c r="M972" s="159"/>
      <c r="N972" s="159"/>
      <c r="O972" s="159"/>
      <c r="P972" s="159"/>
      <c r="Q972" s="179"/>
      <c r="R972" s="159"/>
      <c r="S972" s="159"/>
      <c r="T972" s="159"/>
      <c r="U972" s="159"/>
      <c r="V972" s="159"/>
      <c r="W972" s="159"/>
      <c r="X972" s="159"/>
      <c r="Y972" s="159"/>
      <c r="Z972" s="159"/>
      <c r="AA972" s="159"/>
      <c r="AB972" s="159"/>
      <c r="AC972" s="159"/>
      <c r="AD972" s="159"/>
      <c r="AE972" s="159"/>
      <c r="AF972" s="159"/>
      <c r="AG972" s="159"/>
    </row>
    <row r="973" spans="1:33" ht="13.5">
      <c r="A973" s="177"/>
      <c r="B973" s="178"/>
      <c r="C973" s="179"/>
      <c r="D973" s="159"/>
      <c r="E973" s="159"/>
      <c r="F973" s="159"/>
      <c r="G973" s="179"/>
      <c r="H973" s="159"/>
      <c r="I973" s="159"/>
      <c r="J973" s="182"/>
      <c r="K973" s="182"/>
      <c r="L973" s="159"/>
      <c r="M973" s="159"/>
      <c r="N973" s="159"/>
      <c r="O973" s="159"/>
      <c r="P973" s="159"/>
      <c r="Q973" s="179"/>
      <c r="R973" s="159"/>
      <c r="S973" s="159"/>
      <c r="T973" s="159"/>
      <c r="U973" s="159"/>
      <c r="V973" s="159"/>
      <c r="W973" s="159"/>
      <c r="X973" s="159"/>
      <c r="Y973" s="159"/>
      <c r="Z973" s="159"/>
      <c r="AA973" s="159"/>
      <c r="AB973" s="159"/>
      <c r="AC973" s="159"/>
      <c r="AD973" s="159"/>
      <c r="AE973" s="159"/>
      <c r="AF973" s="159"/>
      <c r="AG973" s="159"/>
    </row>
    <row r="974" spans="1:33" ht="13.5">
      <c r="A974" s="177"/>
      <c r="B974" s="178"/>
      <c r="C974" s="179"/>
      <c r="D974" s="159"/>
      <c r="E974" s="159"/>
      <c r="F974" s="159"/>
      <c r="G974" s="179"/>
      <c r="H974" s="159"/>
      <c r="I974" s="159"/>
      <c r="J974" s="182"/>
      <c r="K974" s="182"/>
      <c r="L974" s="159"/>
      <c r="M974" s="159"/>
      <c r="N974" s="159"/>
      <c r="O974" s="159"/>
      <c r="P974" s="159"/>
      <c r="Q974" s="179"/>
      <c r="R974" s="159"/>
      <c r="S974" s="159"/>
      <c r="T974" s="159"/>
      <c r="U974" s="159"/>
      <c r="V974" s="159"/>
      <c r="W974" s="159"/>
      <c r="X974" s="159"/>
      <c r="Y974" s="159"/>
      <c r="Z974" s="159"/>
      <c r="AA974" s="159"/>
      <c r="AB974" s="159"/>
      <c r="AC974" s="159"/>
      <c r="AD974" s="159"/>
      <c r="AE974" s="159"/>
      <c r="AF974" s="159"/>
      <c r="AG974" s="159"/>
    </row>
    <row r="975" spans="1:33" ht="13.5">
      <c r="A975" s="177"/>
      <c r="B975" s="178"/>
      <c r="C975" s="179"/>
      <c r="D975" s="159"/>
      <c r="E975" s="159"/>
      <c r="F975" s="159"/>
      <c r="G975" s="179"/>
      <c r="H975" s="159"/>
      <c r="I975" s="159"/>
      <c r="J975" s="182"/>
      <c r="K975" s="182"/>
      <c r="L975" s="159"/>
      <c r="M975" s="159"/>
      <c r="N975" s="159"/>
      <c r="O975" s="159"/>
      <c r="P975" s="159"/>
      <c r="Q975" s="179"/>
      <c r="R975" s="159"/>
      <c r="S975" s="159"/>
      <c r="T975" s="159"/>
      <c r="U975" s="159"/>
      <c r="V975" s="159"/>
      <c r="W975" s="159"/>
      <c r="X975" s="159"/>
      <c r="Y975" s="159"/>
      <c r="Z975" s="159"/>
      <c r="AA975" s="159"/>
      <c r="AB975" s="159"/>
      <c r="AC975" s="159"/>
      <c r="AD975" s="159"/>
      <c r="AE975" s="159"/>
      <c r="AF975" s="159"/>
      <c r="AG975" s="159"/>
    </row>
    <row r="976" spans="1:33" ht="13.5">
      <c r="A976" s="177"/>
      <c r="B976" s="178"/>
      <c r="C976" s="179"/>
      <c r="D976" s="159"/>
      <c r="E976" s="159"/>
      <c r="F976" s="159"/>
      <c r="G976" s="179"/>
      <c r="H976" s="159"/>
      <c r="I976" s="159"/>
      <c r="J976" s="182"/>
      <c r="K976" s="182"/>
      <c r="L976" s="159"/>
      <c r="M976" s="159"/>
      <c r="N976" s="159"/>
      <c r="O976" s="159"/>
      <c r="P976" s="159"/>
      <c r="Q976" s="179"/>
      <c r="R976" s="159"/>
      <c r="S976" s="159"/>
      <c r="T976" s="159"/>
      <c r="U976" s="159"/>
      <c r="V976" s="159"/>
      <c r="W976" s="159"/>
      <c r="X976" s="159"/>
      <c r="Y976" s="159"/>
      <c r="Z976" s="159"/>
      <c r="AA976" s="159"/>
      <c r="AB976" s="159"/>
      <c r="AC976" s="159"/>
      <c r="AD976" s="159"/>
      <c r="AE976" s="159"/>
      <c r="AF976" s="159"/>
      <c r="AG976" s="159"/>
    </row>
    <row r="977" spans="1:33" ht="13.5">
      <c r="A977" s="177"/>
      <c r="B977" s="178"/>
      <c r="C977" s="179"/>
      <c r="D977" s="159"/>
      <c r="E977" s="159"/>
      <c r="F977" s="159"/>
      <c r="G977" s="179"/>
      <c r="H977" s="159"/>
      <c r="I977" s="159"/>
      <c r="J977" s="182"/>
      <c r="K977" s="182"/>
      <c r="L977" s="159"/>
      <c r="M977" s="159"/>
      <c r="N977" s="159"/>
      <c r="O977" s="159"/>
      <c r="P977" s="159"/>
      <c r="Q977" s="179"/>
      <c r="R977" s="159"/>
      <c r="S977" s="159"/>
      <c r="T977" s="159"/>
      <c r="U977" s="159"/>
      <c r="V977" s="159"/>
      <c r="W977" s="159"/>
      <c r="X977" s="159"/>
      <c r="Y977" s="159"/>
      <c r="Z977" s="159"/>
      <c r="AA977" s="159"/>
      <c r="AB977" s="159"/>
      <c r="AC977" s="159"/>
      <c r="AD977" s="159"/>
      <c r="AE977" s="159"/>
      <c r="AF977" s="159"/>
      <c r="AG977" s="159"/>
    </row>
    <row r="978" spans="1:33" ht="13.5">
      <c r="A978" s="177"/>
      <c r="B978" s="178"/>
      <c r="C978" s="179"/>
      <c r="D978" s="159"/>
      <c r="E978" s="159"/>
      <c r="F978" s="159"/>
      <c r="G978" s="179"/>
      <c r="H978" s="159"/>
      <c r="I978" s="159"/>
      <c r="J978" s="182"/>
      <c r="K978" s="182"/>
      <c r="L978" s="159"/>
      <c r="M978" s="159"/>
      <c r="N978" s="159"/>
      <c r="O978" s="159"/>
      <c r="P978" s="159"/>
      <c r="Q978" s="179"/>
      <c r="R978" s="159"/>
      <c r="S978" s="159"/>
      <c r="T978" s="159"/>
      <c r="U978" s="159"/>
      <c r="V978" s="159"/>
      <c r="W978" s="159"/>
      <c r="X978" s="159"/>
      <c r="Y978" s="159"/>
      <c r="Z978" s="159"/>
      <c r="AA978" s="159"/>
      <c r="AB978" s="159"/>
      <c r="AC978" s="159"/>
      <c r="AD978" s="159"/>
      <c r="AE978" s="159"/>
      <c r="AF978" s="159"/>
      <c r="AG978" s="159"/>
    </row>
    <row r="979" spans="1:33" ht="13.5">
      <c r="A979" s="177"/>
      <c r="B979" s="178"/>
      <c r="C979" s="179"/>
      <c r="D979" s="159"/>
      <c r="E979" s="159"/>
      <c r="F979" s="159"/>
      <c r="G979" s="179"/>
      <c r="H979" s="159"/>
      <c r="I979" s="159"/>
      <c r="J979" s="182"/>
      <c r="K979" s="182"/>
      <c r="L979" s="159"/>
      <c r="M979" s="159"/>
      <c r="N979" s="159"/>
      <c r="O979" s="159"/>
      <c r="P979" s="159"/>
      <c r="Q979" s="179"/>
      <c r="R979" s="159"/>
      <c r="S979" s="159"/>
      <c r="T979" s="159"/>
      <c r="U979" s="159"/>
      <c r="V979" s="159"/>
      <c r="W979" s="159"/>
      <c r="X979" s="159"/>
      <c r="Y979" s="159"/>
      <c r="Z979" s="159"/>
      <c r="AA979" s="159"/>
      <c r="AB979" s="159"/>
      <c r="AC979" s="159"/>
      <c r="AD979" s="159"/>
      <c r="AE979" s="159"/>
      <c r="AF979" s="159"/>
      <c r="AG979" s="159"/>
    </row>
    <row r="980" spans="1:33" ht="13.5">
      <c r="A980" s="177"/>
      <c r="B980" s="178"/>
      <c r="C980" s="179"/>
      <c r="D980" s="159"/>
      <c r="E980" s="159"/>
      <c r="F980" s="159"/>
      <c r="G980" s="179"/>
      <c r="H980" s="159"/>
      <c r="I980" s="159"/>
      <c r="J980" s="182"/>
      <c r="K980" s="182"/>
      <c r="L980" s="159"/>
      <c r="M980" s="159"/>
      <c r="N980" s="159"/>
      <c r="O980" s="159"/>
      <c r="P980" s="159"/>
      <c r="Q980" s="179"/>
      <c r="R980" s="159"/>
      <c r="S980" s="159"/>
      <c r="T980" s="159"/>
      <c r="U980" s="159"/>
      <c r="V980" s="159"/>
      <c r="W980" s="159"/>
      <c r="X980" s="159"/>
      <c r="Y980" s="159"/>
      <c r="Z980" s="159"/>
      <c r="AA980" s="159"/>
      <c r="AB980" s="159"/>
      <c r="AC980" s="159"/>
      <c r="AD980" s="159"/>
      <c r="AE980" s="159"/>
      <c r="AF980" s="159"/>
      <c r="AG980" s="159"/>
    </row>
    <row r="981" spans="1:33" ht="13.5">
      <c r="A981" s="177"/>
      <c r="B981" s="178"/>
      <c r="C981" s="179"/>
      <c r="D981" s="159"/>
      <c r="E981" s="159"/>
      <c r="F981" s="159"/>
      <c r="G981" s="179"/>
      <c r="H981" s="159"/>
      <c r="I981" s="159"/>
      <c r="J981" s="182"/>
      <c r="K981" s="182"/>
      <c r="L981" s="159"/>
      <c r="M981" s="159"/>
      <c r="N981" s="159"/>
      <c r="O981" s="159"/>
      <c r="P981" s="159"/>
      <c r="Q981" s="179"/>
      <c r="R981" s="159"/>
      <c r="S981" s="159"/>
      <c r="T981" s="159"/>
      <c r="U981" s="159"/>
      <c r="V981" s="159"/>
      <c r="W981" s="159"/>
      <c r="X981" s="159"/>
      <c r="Y981" s="159"/>
      <c r="Z981" s="159"/>
      <c r="AA981" s="159"/>
      <c r="AB981" s="159"/>
      <c r="AC981" s="159"/>
      <c r="AD981" s="159"/>
      <c r="AE981" s="159"/>
      <c r="AF981" s="159"/>
      <c r="AG981" s="159"/>
    </row>
    <row r="982" spans="1:33" ht="13.5">
      <c r="A982" s="177"/>
      <c r="B982" s="178"/>
      <c r="C982" s="179"/>
      <c r="D982" s="159"/>
      <c r="E982" s="159"/>
      <c r="F982" s="159"/>
      <c r="G982" s="179"/>
      <c r="H982" s="159"/>
      <c r="I982" s="159"/>
      <c r="J982" s="182"/>
      <c r="K982" s="182"/>
      <c r="L982" s="159"/>
      <c r="M982" s="159"/>
      <c r="N982" s="159"/>
      <c r="O982" s="159"/>
      <c r="P982" s="159"/>
      <c r="Q982" s="179"/>
      <c r="R982" s="159"/>
      <c r="S982" s="159"/>
      <c r="T982" s="159"/>
      <c r="U982" s="159"/>
      <c r="V982" s="159"/>
      <c r="W982" s="159"/>
      <c r="X982" s="159"/>
      <c r="Y982" s="159"/>
      <c r="Z982" s="159"/>
      <c r="AA982" s="159"/>
      <c r="AB982" s="159"/>
      <c r="AC982" s="159"/>
      <c r="AD982" s="159"/>
      <c r="AE982" s="159"/>
      <c r="AF982" s="159"/>
      <c r="AG982" s="159"/>
    </row>
    <row r="983" spans="1:33" ht="13.5">
      <c r="A983" s="177"/>
      <c r="B983" s="178"/>
      <c r="C983" s="179"/>
      <c r="D983" s="159"/>
      <c r="E983" s="159"/>
      <c r="F983" s="159"/>
      <c r="G983" s="179"/>
      <c r="H983" s="159"/>
      <c r="I983" s="159"/>
      <c r="J983" s="182"/>
      <c r="K983" s="182"/>
      <c r="L983" s="159"/>
      <c r="M983" s="159"/>
      <c r="N983" s="159"/>
      <c r="O983" s="159"/>
      <c r="P983" s="159"/>
      <c r="Q983" s="179"/>
      <c r="R983" s="159"/>
      <c r="S983" s="159"/>
      <c r="T983" s="159"/>
      <c r="U983" s="159"/>
      <c r="V983" s="159"/>
      <c r="W983" s="159"/>
      <c r="X983" s="159"/>
      <c r="Y983" s="159"/>
      <c r="Z983" s="159"/>
      <c r="AA983" s="159"/>
      <c r="AB983" s="159"/>
      <c r="AC983" s="159"/>
      <c r="AD983" s="159"/>
      <c r="AE983" s="159"/>
      <c r="AF983" s="159"/>
      <c r="AG983" s="159"/>
    </row>
    <row r="984" spans="1:33" ht="13.5">
      <c r="A984" s="177"/>
      <c r="B984" s="178"/>
      <c r="C984" s="179"/>
      <c r="D984" s="159"/>
      <c r="E984" s="159"/>
      <c r="F984" s="159"/>
      <c r="G984" s="179"/>
      <c r="H984" s="159"/>
      <c r="I984" s="159"/>
      <c r="J984" s="182"/>
      <c r="K984" s="182"/>
      <c r="L984" s="159"/>
      <c r="M984" s="159"/>
      <c r="N984" s="159"/>
      <c r="O984" s="159"/>
      <c r="P984" s="159"/>
      <c r="Q984" s="179"/>
      <c r="R984" s="159"/>
      <c r="S984" s="159"/>
      <c r="T984" s="159"/>
      <c r="U984" s="159"/>
      <c r="V984" s="159"/>
      <c r="W984" s="159"/>
      <c r="X984" s="159"/>
      <c r="Y984" s="159"/>
      <c r="Z984" s="159"/>
      <c r="AA984" s="159"/>
      <c r="AB984" s="159"/>
      <c r="AC984" s="159"/>
      <c r="AD984" s="159"/>
      <c r="AE984" s="159"/>
      <c r="AF984" s="159"/>
      <c r="AG984" s="159"/>
    </row>
    <row r="985" spans="1:33" ht="13.5">
      <c r="A985" s="177"/>
      <c r="B985" s="178"/>
      <c r="C985" s="179"/>
      <c r="D985" s="159"/>
      <c r="E985" s="159"/>
      <c r="F985" s="159"/>
      <c r="G985" s="179"/>
      <c r="H985" s="159"/>
      <c r="I985" s="159"/>
      <c r="J985" s="182"/>
      <c r="K985" s="182"/>
      <c r="L985" s="159"/>
      <c r="M985" s="159"/>
      <c r="N985" s="159"/>
      <c r="O985" s="159"/>
      <c r="P985" s="159"/>
      <c r="Q985" s="179"/>
      <c r="R985" s="159"/>
      <c r="S985" s="159"/>
      <c r="T985" s="159"/>
      <c r="U985" s="159"/>
      <c r="V985" s="159"/>
      <c r="W985" s="159"/>
      <c r="X985" s="159"/>
      <c r="Y985" s="159"/>
      <c r="Z985" s="159"/>
      <c r="AA985" s="159"/>
      <c r="AB985" s="159"/>
      <c r="AC985" s="159"/>
      <c r="AD985" s="159"/>
      <c r="AE985" s="159"/>
      <c r="AF985" s="159"/>
      <c r="AG985" s="159"/>
    </row>
    <row r="986" spans="1:33" ht="13.5">
      <c r="A986" s="177"/>
      <c r="B986" s="178"/>
      <c r="C986" s="179"/>
      <c r="D986" s="159"/>
      <c r="E986" s="159"/>
      <c r="F986" s="159"/>
      <c r="G986" s="179"/>
      <c r="H986" s="159"/>
      <c r="I986" s="159"/>
      <c r="J986" s="182"/>
      <c r="K986" s="182"/>
      <c r="L986" s="159"/>
      <c r="M986" s="159"/>
      <c r="N986" s="159"/>
      <c r="O986" s="159"/>
      <c r="P986" s="159"/>
      <c r="Q986" s="179"/>
      <c r="R986" s="159"/>
      <c r="S986" s="159"/>
      <c r="T986" s="159"/>
      <c r="U986" s="159"/>
      <c r="V986" s="159"/>
      <c r="W986" s="159"/>
      <c r="X986" s="159"/>
      <c r="Y986" s="159"/>
      <c r="Z986" s="159"/>
      <c r="AA986" s="159"/>
      <c r="AB986" s="159"/>
      <c r="AC986" s="159"/>
      <c r="AD986" s="159"/>
      <c r="AE986" s="159"/>
      <c r="AF986" s="159"/>
      <c r="AG986" s="159"/>
    </row>
    <row r="987" spans="1:33" ht="13.5">
      <c r="A987" s="177"/>
      <c r="B987" s="178"/>
      <c r="C987" s="179"/>
      <c r="D987" s="159"/>
      <c r="E987" s="159"/>
      <c r="F987" s="159"/>
      <c r="G987" s="179"/>
      <c r="H987" s="159"/>
      <c r="I987" s="159"/>
      <c r="J987" s="182"/>
      <c r="K987" s="182"/>
      <c r="L987" s="159"/>
      <c r="M987" s="159"/>
      <c r="N987" s="159"/>
      <c r="O987" s="159"/>
      <c r="P987" s="159"/>
      <c r="Q987" s="179"/>
      <c r="R987" s="159"/>
      <c r="S987" s="159"/>
      <c r="T987" s="159"/>
      <c r="U987" s="159"/>
      <c r="V987" s="159"/>
      <c r="W987" s="159"/>
      <c r="X987" s="159"/>
      <c r="Y987" s="159"/>
      <c r="Z987" s="159"/>
      <c r="AA987" s="159"/>
      <c r="AB987" s="159"/>
      <c r="AC987" s="159"/>
      <c r="AD987" s="159"/>
      <c r="AE987" s="159"/>
      <c r="AF987" s="159"/>
      <c r="AG987" s="159"/>
    </row>
    <row r="988" spans="1:33" ht="13.5">
      <c r="A988" s="177"/>
      <c r="B988" s="178"/>
      <c r="C988" s="179"/>
      <c r="D988" s="159"/>
      <c r="E988" s="159"/>
      <c r="F988" s="159"/>
      <c r="G988" s="179"/>
      <c r="H988" s="159"/>
      <c r="I988" s="159"/>
      <c r="J988" s="182"/>
      <c r="K988" s="182"/>
      <c r="L988" s="159"/>
      <c r="M988" s="159"/>
      <c r="N988" s="159"/>
      <c r="O988" s="159"/>
      <c r="P988" s="159"/>
      <c r="Q988" s="179"/>
      <c r="R988" s="159"/>
      <c r="S988" s="159"/>
      <c r="T988" s="159"/>
      <c r="U988" s="159"/>
      <c r="V988" s="159"/>
      <c r="W988" s="159"/>
      <c r="X988" s="159"/>
      <c r="Y988" s="159"/>
      <c r="Z988" s="159"/>
      <c r="AA988" s="159"/>
      <c r="AB988" s="159"/>
      <c r="AC988" s="159"/>
      <c r="AD988" s="159"/>
      <c r="AE988" s="159"/>
      <c r="AF988" s="159"/>
      <c r="AG988" s="159"/>
    </row>
    <row r="989" spans="1:33" ht="13.5">
      <c r="A989" s="177"/>
      <c r="B989" s="178"/>
      <c r="C989" s="179"/>
      <c r="D989" s="159"/>
      <c r="E989" s="159"/>
      <c r="F989" s="159"/>
      <c r="G989" s="179"/>
      <c r="H989" s="159"/>
      <c r="I989" s="159"/>
      <c r="J989" s="182"/>
      <c r="K989" s="182"/>
      <c r="L989" s="159"/>
      <c r="M989" s="159"/>
      <c r="N989" s="159"/>
      <c r="O989" s="159"/>
      <c r="P989" s="159"/>
      <c r="Q989" s="179"/>
      <c r="R989" s="159"/>
      <c r="S989" s="159"/>
      <c r="T989" s="159"/>
      <c r="U989" s="159"/>
      <c r="V989" s="159"/>
      <c r="W989" s="159"/>
      <c r="X989" s="159"/>
      <c r="Y989" s="159"/>
      <c r="Z989" s="159"/>
      <c r="AA989" s="159"/>
      <c r="AB989" s="159"/>
      <c r="AC989" s="159"/>
      <c r="AD989" s="159"/>
      <c r="AE989" s="159"/>
      <c r="AF989" s="159"/>
      <c r="AG989" s="159"/>
    </row>
    <row r="990" spans="1:33" ht="13.5">
      <c r="A990" s="177"/>
      <c r="B990" s="178"/>
      <c r="C990" s="179"/>
      <c r="D990" s="159"/>
      <c r="E990" s="159"/>
      <c r="F990" s="159"/>
      <c r="G990" s="179"/>
      <c r="H990" s="159"/>
      <c r="I990" s="159"/>
      <c r="J990" s="182"/>
      <c r="K990" s="182"/>
      <c r="L990" s="159"/>
      <c r="M990" s="159"/>
      <c r="N990" s="159"/>
      <c r="O990" s="159"/>
      <c r="P990" s="159"/>
      <c r="Q990" s="179"/>
      <c r="R990" s="159"/>
      <c r="S990" s="159"/>
      <c r="T990" s="159"/>
      <c r="U990" s="159"/>
      <c r="V990" s="159"/>
      <c r="W990" s="159"/>
      <c r="X990" s="159"/>
      <c r="Y990" s="159"/>
      <c r="Z990" s="159"/>
      <c r="AA990" s="159"/>
      <c r="AB990" s="159"/>
      <c r="AC990" s="159"/>
      <c r="AD990" s="159"/>
      <c r="AE990" s="159"/>
      <c r="AF990" s="159"/>
      <c r="AG990" s="159"/>
    </row>
  </sheetData>
  <autoFilter ref="A2:AG65" xr:uid="{00000000-0009-0000-0000-000008000000}"/>
  <mergeCells count="1">
    <mergeCell ref="A1:Q1"/>
  </mergeCells>
  <conditionalFormatting sqref="A3:Q990 R64">
    <cfRule type="expression" dxfId="6" priority="3">
      <formula>$G3="Production will Commence "</formula>
    </cfRule>
  </conditionalFormatting>
  <conditionalFormatting sqref="B3:B62 A3:A990 C3:Q990 R64 B64:B990">
    <cfRule type="expression" dxfId="5" priority="1">
      <formula>$G3="In-active"</formula>
    </cfRule>
    <cfRule type="expression" dxfId="4" priority="2">
      <formula>$G3="Active"</formula>
    </cfRule>
  </conditionalFormatting>
  <dataValidations count="1">
    <dataValidation type="list" allowBlank="1" showErrorMessage="1" sqref="G3:G64" xr:uid="{00000000-0002-0000-0800-000000000000}">
      <formula1>"Active,In-active,Production will Commence "</formula1>
    </dataValidation>
  </dataValidations>
  <printOptions horizontalCentered="1"/>
  <pageMargins left="0.39370078740157477" right="0.39370078740157477" top="0.78740157480314954" bottom="0.39370078740157477" header="0" footer="0"/>
  <pageSetup paperSize="8"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IH1279"/>
  <sheetViews>
    <sheetView workbookViewId="0"/>
  </sheetViews>
  <sheetFormatPr defaultColWidth="12.59765625" defaultRowHeight="15.75" customHeight="1"/>
  <cols>
    <col min="1" max="1" width="52.73046875" customWidth="1"/>
    <col min="2" max="5" width="14.73046875" customWidth="1"/>
    <col min="6" max="6" width="17" customWidth="1"/>
    <col min="7" max="7" width="5.265625" customWidth="1"/>
    <col min="8" max="8" width="49.59765625" customWidth="1"/>
    <col min="9" max="13" width="14.73046875" customWidth="1"/>
    <col min="14" max="14" width="52.73046875" customWidth="1"/>
    <col min="15" max="16" width="14.73046875" customWidth="1"/>
    <col min="17" max="17" width="9.86328125" customWidth="1"/>
    <col min="18" max="24" width="14.73046875" customWidth="1"/>
    <col min="141" max="141" width="19" customWidth="1"/>
  </cols>
  <sheetData>
    <row r="1" spans="1:24" ht="60" customHeight="1">
      <c r="B1" s="185"/>
      <c r="C1" s="185"/>
      <c r="D1" s="185"/>
      <c r="E1" s="186"/>
      <c r="F1" s="185"/>
      <c r="G1" s="312" t="s">
        <v>543</v>
      </c>
      <c r="H1" s="309"/>
      <c r="I1" s="309"/>
      <c r="J1" s="309"/>
      <c r="K1" s="309"/>
      <c r="L1" s="310"/>
      <c r="M1" s="185"/>
      <c r="N1" s="313" t="s">
        <v>544</v>
      </c>
      <c r="O1" s="309"/>
      <c r="P1" s="309"/>
      <c r="Q1" s="310"/>
      <c r="R1" s="187"/>
      <c r="S1" s="188"/>
      <c r="T1" s="185"/>
      <c r="U1" s="185"/>
      <c r="V1" s="185"/>
      <c r="W1" s="185"/>
      <c r="X1" s="185"/>
    </row>
    <row r="2" spans="1:24" ht="25.9">
      <c r="B2" s="185"/>
      <c r="C2" s="185"/>
      <c r="D2" s="185"/>
      <c r="E2" s="186"/>
      <c r="F2" s="185"/>
      <c r="G2" s="311" t="s">
        <v>545</v>
      </c>
      <c r="H2" s="309"/>
      <c r="I2" s="309"/>
      <c r="J2" s="309"/>
      <c r="K2" s="309"/>
      <c r="L2" s="310"/>
      <c r="M2" s="185"/>
      <c r="N2" s="110" t="s">
        <v>1</v>
      </c>
      <c r="O2" s="189" t="s">
        <v>6</v>
      </c>
      <c r="P2" s="189" t="s">
        <v>9</v>
      </c>
      <c r="Q2" s="189" t="s">
        <v>10</v>
      </c>
      <c r="R2" s="185"/>
      <c r="S2" s="185"/>
      <c r="T2" s="185"/>
      <c r="U2" s="185"/>
      <c r="V2" s="185"/>
      <c r="W2" s="185"/>
      <c r="X2" s="185"/>
    </row>
    <row r="3" spans="1:24" ht="60" customHeight="1">
      <c r="A3" s="290"/>
      <c r="B3" s="292" t="s">
        <v>668</v>
      </c>
      <c r="C3" s="291"/>
      <c r="D3" s="293"/>
      <c r="E3" s="186" t="s">
        <v>546</v>
      </c>
      <c r="F3" s="185"/>
      <c r="G3" s="190" t="s">
        <v>547</v>
      </c>
      <c r="H3" s="191" t="s">
        <v>1</v>
      </c>
      <c r="I3" s="191" t="s">
        <v>6</v>
      </c>
      <c r="J3" s="191" t="s">
        <v>9</v>
      </c>
      <c r="K3" s="191" t="s">
        <v>27</v>
      </c>
      <c r="L3" s="191" t="s">
        <v>546</v>
      </c>
      <c r="M3" s="185"/>
      <c r="N3" s="110" t="s">
        <v>161</v>
      </c>
      <c r="O3" s="192">
        <v>501712</v>
      </c>
      <c r="P3" s="189">
        <v>10415</v>
      </c>
      <c r="Q3" s="193">
        <f t="shared" ref="Q3:Q39" si="0">P3/O3</f>
        <v>2.0758921452945115E-2</v>
      </c>
      <c r="R3" s="185"/>
      <c r="S3" s="185"/>
      <c r="T3" s="185"/>
      <c r="U3" s="185"/>
      <c r="V3" s="185"/>
      <c r="W3" s="185"/>
      <c r="X3" s="185"/>
    </row>
    <row r="4" spans="1:24" ht="12.75">
      <c r="A4" s="292" t="s">
        <v>1</v>
      </c>
      <c r="B4" s="290" t="s">
        <v>252</v>
      </c>
      <c r="C4" s="299" t="s">
        <v>253</v>
      </c>
      <c r="D4" s="294" t="s">
        <v>27</v>
      </c>
      <c r="E4" s="195" t="e">
        <f t="shared" ref="E4:E40" si="1">D4/B4</f>
        <v>#VALUE!</v>
      </c>
      <c r="F4" s="185"/>
      <c r="G4" s="196">
        <v>1</v>
      </c>
      <c r="H4" s="189" t="s">
        <v>151</v>
      </c>
      <c r="I4" s="189">
        <v>3660213</v>
      </c>
      <c r="J4" s="189">
        <v>41385</v>
      </c>
      <c r="K4" s="189">
        <v>20741</v>
      </c>
      <c r="L4" s="193">
        <v>5.6666101125808803E-3</v>
      </c>
      <c r="M4" s="185"/>
      <c r="N4" s="110" t="s">
        <v>102</v>
      </c>
      <c r="O4" s="192">
        <v>735462</v>
      </c>
      <c r="P4" s="189">
        <v>12961</v>
      </c>
      <c r="Q4" s="193">
        <f t="shared" si="0"/>
        <v>1.7622936331176866E-2</v>
      </c>
      <c r="R4" s="185"/>
      <c r="S4" s="185"/>
      <c r="T4" s="185"/>
      <c r="U4" s="185"/>
      <c r="V4" s="185"/>
      <c r="W4" s="185"/>
      <c r="X4" s="185"/>
    </row>
    <row r="5" spans="1:24" ht="12.75">
      <c r="A5" s="290" t="s">
        <v>31</v>
      </c>
      <c r="B5" s="290">
        <v>207730</v>
      </c>
      <c r="C5" s="299">
        <v>1937</v>
      </c>
      <c r="D5" s="294">
        <v>258</v>
      </c>
      <c r="E5" s="195">
        <f t="shared" si="1"/>
        <v>1.2419968227988254E-3</v>
      </c>
      <c r="F5" s="185"/>
      <c r="G5" s="196">
        <v>2</v>
      </c>
      <c r="H5" s="189" t="s">
        <v>161</v>
      </c>
      <c r="I5" s="189">
        <v>501712</v>
      </c>
      <c r="J5" s="189">
        <v>10415</v>
      </c>
      <c r="K5" s="189">
        <v>2009</v>
      </c>
      <c r="L5" s="193">
        <v>4.0042893133909498E-3</v>
      </c>
      <c r="M5" s="185"/>
      <c r="N5" s="110" t="s">
        <v>72</v>
      </c>
      <c r="O5" s="192">
        <v>2534028</v>
      </c>
      <c r="P5" s="189">
        <v>36399</v>
      </c>
      <c r="Q5" s="193">
        <f t="shared" si="0"/>
        <v>1.4364087531787336E-2</v>
      </c>
      <c r="R5" s="185"/>
      <c r="S5" s="185"/>
      <c r="T5" s="185"/>
      <c r="U5" s="185"/>
      <c r="V5" s="185"/>
      <c r="W5" s="185"/>
      <c r="X5" s="185"/>
    </row>
    <row r="6" spans="1:24" ht="25.5">
      <c r="A6" s="296" t="s">
        <v>35</v>
      </c>
      <c r="B6" s="296">
        <v>1879370</v>
      </c>
      <c r="C6">
        <v>11940</v>
      </c>
      <c r="D6" s="301">
        <v>2663</v>
      </c>
      <c r="E6" s="195">
        <f t="shared" si="1"/>
        <v>1.4169641954484748E-3</v>
      </c>
      <c r="F6" s="185"/>
      <c r="G6" s="196">
        <v>3</v>
      </c>
      <c r="H6" s="189" t="s">
        <v>108</v>
      </c>
      <c r="I6" s="189">
        <v>15396248</v>
      </c>
      <c r="J6" s="189">
        <v>203770</v>
      </c>
      <c r="K6" s="189">
        <v>58396</v>
      </c>
      <c r="L6" s="193">
        <v>3.7928721335224011E-3</v>
      </c>
      <c r="M6" s="185"/>
      <c r="N6" s="110" t="s">
        <v>154</v>
      </c>
      <c r="O6" s="192">
        <v>776929</v>
      </c>
      <c r="P6" s="189">
        <v>11155</v>
      </c>
      <c r="Q6" s="193">
        <f t="shared" si="0"/>
        <v>1.4357811331537374E-2</v>
      </c>
      <c r="R6" s="185"/>
      <c r="S6" s="185"/>
      <c r="T6" s="185"/>
      <c r="U6" s="185"/>
      <c r="V6" s="185"/>
      <c r="W6" s="185"/>
      <c r="X6" s="185"/>
    </row>
    <row r="7" spans="1:24" ht="12.75">
      <c r="A7" s="296" t="s">
        <v>47</v>
      </c>
      <c r="B7" s="296">
        <v>1320800</v>
      </c>
      <c r="C7">
        <v>14591</v>
      </c>
      <c r="D7" s="301">
        <v>2828</v>
      </c>
      <c r="E7" s="195">
        <f t="shared" si="1"/>
        <v>2.1411265899454876E-3</v>
      </c>
      <c r="F7" s="185"/>
      <c r="G7" s="196">
        <v>4</v>
      </c>
      <c r="H7" s="189" t="s">
        <v>164</v>
      </c>
      <c r="I7" s="189">
        <v>547014</v>
      </c>
      <c r="J7" s="189">
        <v>5191</v>
      </c>
      <c r="K7" s="189">
        <v>1955</v>
      </c>
      <c r="L7" s="193">
        <v>3.5739487471984264E-3</v>
      </c>
      <c r="M7" s="185"/>
      <c r="N7" s="110" t="s">
        <v>108</v>
      </c>
      <c r="O7" s="192">
        <v>15396248</v>
      </c>
      <c r="P7" s="189">
        <v>203770</v>
      </c>
      <c r="Q7" s="193">
        <f t="shared" si="0"/>
        <v>1.3235042719498932E-2</v>
      </c>
      <c r="R7" s="185"/>
      <c r="S7" s="185"/>
      <c r="T7" s="185"/>
      <c r="U7" s="185"/>
      <c r="V7" s="185"/>
      <c r="W7" s="185"/>
      <c r="X7" s="185"/>
    </row>
    <row r="8" spans="1:24" ht="12.75">
      <c r="A8" s="296" t="s">
        <v>58</v>
      </c>
      <c r="B8" s="296">
        <v>1249823</v>
      </c>
      <c r="C8">
        <v>8692</v>
      </c>
      <c r="D8" s="301">
        <v>917</v>
      </c>
      <c r="E8" s="195">
        <f t="shared" si="1"/>
        <v>7.3370389247117394E-4</v>
      </c>
      <c r="F8" s="185"/>
      <c r="G8" s="196">
        <v>5</v>
      </c>
      <c r="H8" s="189" t="s">
        <v>118</v>
      </c>
      <c r="I8" s="189">
        <v>273552</v>
      </c>
      <c r="J8" s="189">
        <v>3221</v>
      </c>
      <c r="K8" s="189">
        <v>840</v>
      </c>
      <c r="L8" s="193">
        <v>3.0707141603790139E-3</v>
      </c>
      <c r="M8" s="185"/>
      <c r="N8" s="110" t="s">
        <v>119</v>
      </c>
      <c r="O8" s="192">
        <v>943845</v>
      </c>
      <c r="P8" s="189">
        <v>12005</v>
      </c>
      <c r="Q8" s="193">
        <f t="shared" si="0"/>
        <v>1.2719249453035191E-2</v>
      </c>
      <c r="R8" s="185"/>
      <c r="S8" s="185"/>
      <c r="T8" s="185"/>
      <c r="U8" s="185"/>
      <c r="V8" s="185"/>
      <c r="W8" s="185"/>
      <c r="X8" s="185"/>
    </row>
    <row r="9" spans="1:24" ht="12.75">
      <c r="A9" s="296" t="s">
        <v>72</v>
      </c>
      <c r="B9" s="296">
        <v>2534028</v>
      </c>
      <c r="C9">
        <v>36399</v>
      </c>
      <c r="D9" s="301">
        <v>6106</v>
      </c>
      <c r="E9" s="195">
        <f t="shared" si="1"/>
        <v>2.409602419547061E-3</v>
      </c>
      <c r="F9" s="185"/>
      <c r="G9" s="196">
        <v>6</v>
      </c>
      <c r="H9" s="189" t="s">
        <v>158</v>
      </c>
      <c r="I9" s="189">
        <v>667998</v>
      </c>
      <c r="J9" s="189">
        <v>6963</v>
      </c>
      <c r="K9" s="189">
        <v>1769</v>
      </c>
      <c r="L9" s="193">
        <v>2.6482115215913822E-3</v>
      </c>
      <c r="M9" s="185"/>
      <c r="N9" s="110" t="s">
        <v>81</v>
      </c>
      <c r="O9" s="192">
        <v>119230</v>
      </c>
      <c r="P9" s="189">
        <v>1442</v>
      </c>
      <c r="Q9" s="193">
        <f t="shared" si="0"/>
        <v>1.2094271575945651E-2</v>
      </c>
      <c r="R9" s="185"/>
      <c r="S9" s="185"/>
      <c r="T9" s="185"/>
      <c r="U9" s="185"/>
      <c r="V9" s="185"/>
      <c r="W9" s="185"/>
      <c r="X9" s="185"/>
    </row>
    <row r="10" spans="1:24" ht="25.5">
      <c r="A10" s="296" t="s">
        <v>81</v>
      </c>
      <c r="B10" s="296">
        <v>119230</v>
      </c>
      <c r="C10">
        <v>1442</v>
      </c>
      <c r="D10" s="301">
        <v>149</v>
      </c>
      <c r="E10" s="195">
        <f t="shared" si="1"/>
        <v>1.2496854818418183E-3</v>
      </c>
      <c r="F10" s="185"/>
      <c r="G10" s="196">
        <v>7</v>
      </c>
      <c r="H10" s="189" t="s">
        <v>72</v>
      </c>
      <c r="I10" s="189">
        <v>2534028</v>
      </c>
      <c r="J10" s="189">
        <v>36399</v>
      </c>
      <c r="K10" s="189">
        <v>6106</v>
      </c>
      <c r="L10" s="193">
        <v>2.409602419547061E-3</v>
      </c>
      <c r="M10" s="185"/>
      <c r="N10" s="110" t="s">
        <v>118</v>
      </c>
      <c r="O10" s="192">
        <v>273552</v>
      </c>
      <c r="P10" s="189">
        <v>3221</v>
      </c>
      <c r="Q10" s="193">
        <f t="shared" si="0"/>
        <v>1.1774726560215243E-2</v>
      </c>
      <c r="R10" s="185"/>
      <c r="S10" s="185"/>
      <c r="T10" s="185"/>
      <c r="U10" s="185"/>
      <c r="V10" s="185"/>
      <c r="W10" s="185"/>
      <c r="X10" s="185"/>
    </row>
    <row r="11" spans="1:24" ht="25.5">
      <c r="A11" s="296" t="s">
        <v>85</v>
      </c>
      <c r="B11" s="296">
        <v>1491177</v>
      </c>
      <c r="C11">
        <v>14092</v>
      </c>
      <c r="D11" s="301">
        <v>797</v>
      </c>
      <c r="E11" s="195">
        <f t="shared" si="1"/>
        <v>5.3447712779904728E-4</v>
      </c>
      <c r="F11" s="185"/>
      <c r="G11" s="196">
        <v>8</v>
      </c>
      <c r="H11" s="189" t="s">
        <v>154</v>
      </c>
      <c r="I11" s="189">
        <v>776929</v>
      </c>
      <c r="J11" s="189">
        <v>11155</v>
      </c>
      <c r="K11" s="189">
        <v>1818</v>
      </c>
      <c r="L11" s="193">
        <v>2.3399821605320434E-3</v>
      </c>
      <c r="M11" s="185"/>
      <c r="N11" s="110" t="s">
        <v>151</v>
      </c>
      <c r="O11" s="192">
        <v>3660213</v>
      </c>
      <c r="P11" s="189">
        <v>41385</v>
      </c>
      <c r="Q11" s="193">
        <f t="shared" si="0"/>
        <v>1.1306719035203689E-2</v>
      </c>
      <c r="R11" s="185"/>
      <c r="S11" s="185"/>
      <c r="T11" s="185"/>
      <c r="U11" s="185"/>
      <c r="V11" s="185"/>
      <c r="W11" s="185"/>
      <c r="X11" s="185"/>
    </row>
    <row r="12" spans="1:24" ht="12.75">
      <c r="A12" s="296" t="s">
        <v>91</v>
      </c>
      <c r="B12" s="296">
        <v>3087623</v>
      </c>
      <c r="C12">
        <v>26422</v>
      </c>
      <c r="D12" s="301">
        <v>3152</v>
      </c>
      <c r="E12" s="195">
        <f t="shared" si="1"/>
        <v>1.0208500195781674E-3</v>
      </c>
      <c r="F12" s="185"/>
      <c r="G12" s="196">
        <v>9</v>
      </c>
      <c r="H12" s="189" t="s">
        <v>47</v>
      </c>
      <c r="I12" s="189">
        <v>1320800</v>
      </c>
      <c r="J12" s="189">
        <v>14591</v>
      </c>
      <c r="K12" s="189">
        <v>2828</v>
      </c>
      <c r="L12" s="193">
        <v>2.1411265899454876E-3</v>
      </c>
      <c r="M12" s="185"/>
      <c r="N12" s="110" t="s">
        <v>47</v>
      </c>
      <c r="O12" s="192">
        <v>1320800</v>
      </c>
      <c r="P12" s="189">
        <v>14591</v>
      </c>
      <c r="Q12" s="193">
        <f t="shared" si="0"/>
        <v>1.1047092671108419E-2</v>
      </c>
      <c r="R12" s="185"/>
      <c r="S12" s="185"/>
      <c r="T12" s="185"/>
      <c r="U12" s="185"/>
      <c r="V12" s="185"/>
      <c r="W12" s="185"/>
      <c r="X12" s="185"/>
    </row>
    <row r="13" spans="1:24" ht="12.75">
      <c r="A13" s="296" t="s">
        <v>102</v>
      </c>
      <c r="B13" s="296">
        <v>735462</v>
      </c>
      <c r="C13">
        <v>12961</v>
      </c>
      <c r="D13" s="301">
        <v>358</v>
      </c>
      <c r="E13" s="195">
        <f t="shared" si="1"/>
        <v>4.8676886093367163E-4</v>
      </c>
      <c r="F13" s="185"/>
      <c r="G13" s="196">
        <v>10</v>
      </c>
      <c r="H13" s="189" t="s">
        <v>159</v>
      </c>
      <c r="I13" s="189">
        <v>2094468</v>
      </c>
      <c r="J13" s="189">
        <v>21635</v>
      </c>
      <c r="K13" s="189">
        <v>4175</v>
      </c>
      <c r="L13" s="193">
        <v>1.9933462817288208E-3</v>
      </c>
      <c r="M13" s="185"/>
      <c r="N13" s="110" t="s">
        <v>155</v>
      </c>
      <c r="O13" s="192">
        <v>1961126</v>
      </c>
      <c r="P13" s="189">
        <v>21275</v>
      </c>
      <c r="Q13" s="193">
        <f t="shared" si="0"/>
        <v>1.0848359564862227E-2</v>
      </c>
      <c r="R13" s="185"/>
      <c r="S13" s="185"/>
      <c r="T13" s="185"/>
      <c r="U13" s="185"/>
      <c r="V13" s="185"/>
      <c r="W13" s="185"/>
      <c r="X13" s="185"/>
    </row>
    <row r="14" spans="1:24" ht="12.75">
      <c r="A14" s="296" t="s">
        <v>108</v>
      </c>
      <c r="B14" s="296">
        <v>15396248</v>
      </c>
      <c r="C14">
        <v>203770</v>
      </c>
      <c r="D14" s="301">
        <v>58396</v>
      </c>
      <c r="E14" s="195">
        <f t="shared" si="1"/>
        <v>3.7928721335224011E-3</v>
      </c>
      <c r="F14" s="185"/>
      <c r="G14" s="196">
        <v>11</v>
      </c>
      <c r="H14" s="189" t="s">
        <v>163</v>
      </c>
      <c r="I14" s="189">
        <v>471228</v>
      </c>
      <c r="J14" s="189">
        <v>4977</v>
      </c>
      <c r="K14" s="189">
        <v>885</v>
      </c>
      <c r="L14" s="193">
        <v>1.8780717614403219E-3</v>
      </c>
      <c r="M14" s="185"/>
      <c r="N14" s="110" t="s">
        <v>163</v>
      </c>
      <c r="O14" s="192">
        <v>471228</v>
      </c>
      <c r="P14" s="189">
        <v>4977</v>
      </c>
      <c r="Q14" s="193">
        <f t="shared" si="0"/>
        <v>1.0561766278744047E-2</v>
      </c>
      <c r="R14" s="185"/>
      <c r="S14" s="185"/>
      <c r="T14" s="185"/>
      <c r="U14" s="185"/>
      <c r="V14" s="185"/>
      <c r="W14" s="185"/>
      <c r="X14" s="185"/>
    </row>
    <row r="15" spans="1:24" ht="12.75">
      <c r="A15" s="296" t="s">
        <v>118</v>
      </c>
      <c r="B15" s="296">
        <v>273552</v>
      </c>
      <c r="C15">
        <v>3221</v>
      </c>
      <c r="D15" s="301">
        <v>840</v>
      </c>
      <c r="E15" s="195">
        <f t="shared" si="1"/>
        <v>3.0707141603790139E-3</v>
      </c>
      <c r="F15" s="185"/>
      <c r="G15" s="196">
        <v>12</v>
      </c>
      <c r="H15" s="189" t="s">
        <v>157</v>
      </c>
      <c r="I15" s="189">
        <v>583646</v>
      </c>
      <c r="J15" s="189">
        <v>3162</v>
      </c>
      <c r="K15" s="189">
        <v>1030</v>
      </c>
      <c r="L15" s="193">
        <v>1.7647683698680365E-3</v>
      </c>
      <c r="M15" s="185"/>
      <c r="N15" s="110" t="s">
        <v>158</v>
      </c>
      <c r="O15" s="192">
        <v>667998</v>
      </c>
      <c r="P15" s="189">
        <v>6963</v>
      </c>
      <c r="Q15" s="193">
        <f t="shared" si="0"/>
        <v>1.0423683903245219E-2</v>
      </c>
      <c r="R15" s="185"/>
      <c r="S15" s="185"/>
      <c r="T15" s="185"/>
      <c r="U15" s="185"/>
      <c r="V15" s="185"/>
      <c r="W15" s="185"/>
      <c r="X15" s="185"/>
    </row>
    <row r="16" spans="1:24" ht="12.75">
      <c r="A16" s="296" t="s">
        <v>119</v>
      </c>
      <c r="B16" s="296">
        <v>943845</v>
      </c>
      <c r="C16">
        <v>12005</v>
      </c>
      <c r="D16" s="301">
        <v>781</v>
      </c>
      <c r="E16" s="195">
        <f t="shared" si="1"/>
        <v>8.2746637424577132E-4</v>
      </c>
      <c r="F16" s="185"/>
      <c r="G16" s="196">
        <v>13</v>
      </c>
      <c r="H16" s="189" t="s">
        <v>155</v>
      </c>
      <c r="I16" s="189">
        <v>1961126</v>
      </c>
      <c r="J16" s="189">
        <v>21275</v>
      </c>
      <c r="K16" s="189">
        <v>2895</v>
      </c>
      <c r="L16" s="193">
        <v>1.4761927586498776E-3</v>
      </c>
      <c r="M16" s="185"/>
      <c r="N16" s="110" t="s">
        <v>159</v>
      </c>
      <c r="O16" s="192">
        <v>2094468</v>
      </c>
      <c r="P16" s="189">
        <v>21635</v>
      </c>
      <c r="Q16" s="193">
        <f t="shared" si="0"/>
        <v>1.0329592049150429E-2</v>
      </c>
      <c r="R16" s="185"/>
      <c r="S16" s="185"/>
      <c r="T16" s="185"/>
      <c r="U16" s="185"/>
      <c r="V16" s="185"/>
      <c r="W16" s="185"/>
      <c r="X16" s="185"/>
    </row>
    <row r="17" spans="1:24" ht="12.75">
      <c r="A17" s="296" t="s">
        <v>124</v>
      </c>
      <c r="B17" s="296">
        <v>1618407</v>
      </c>
      <c r="C17">
        <v>7663</v>
      </c>
      <c r="D17" s="301"/>
      <c r="E17" s="195">
        <f t="shared" si="1"/>
        <v>0</v>
      </c>
      <c r="F17" s="185"/>
      <c r="G17" s="196">
        <v>14</v>
      </c>
      <c r="H17" s="189" t="s">
        <v>152</v>
      </c>
      <c r="I17" s="189">
        <v>461200</v>
      </c>
      <c r="J17" s="189">
        <v>3207</v>
      </c>
      <c r="K17" s="189">
        <v>669</v>
      </c>
      <c r="L17" s="193">
        <v>1.4505637467476149E-3</v>
      </c>
      <c r="M17" s="185"/>
      <c r="N17" s="110" t="s">
        <v>164</v>
      </c>
      <c r="O17" s="192">
        <v>547014</v>
      </c>
      <c r="P17" s="189">
        <v>5191</v>
      </c>
      <c r="Q17" s="193">
        <f t="shared" si="0"/>
        <v>9.4897022745304514E-3</v>
      </c>
      <c r="R17" s="185"/>
      <c r="S17" s="185"/>
      <c r="T17" s="185"/>
      <c r="U17" s="185"/>
      <c r="V17" s="185"/>
      <c r="W17" s="185"/>
      <c r="X17" s="185"/>
    </row>
    <row r="18" spans="1:24" ht="12.75">
      <c r="A18" s="296" t="s">
        <v>128</v>
      </c>
      <c r="B18" s="296">
        <v>1505918</v>
      </c>
      <c r="C18">
        <v>7298</v>
      </c>
      <c r="D18" s="301"/>
      <c r="E18" s="195">
        <f t="shared" si="1"/>
        <v>0</v>
      </c>
      <c r="F18" s="185"/>
      <c r="G18" s="196">
        <v>15</v>
      </c>
      <c r="H18" s="189" t="s">
        <v>35</v>
      </c>
      <c r="I18" s="189">
        <v>1879370</v>
      </c>
      <c r="J18" s="189">
        <v>11940</v>
      </c>
      <c r="K18" s="189">
        <v>2663</v>
      </c>
      <c r="L18" s="193">
        <v>1.4169641954484748E-3</v>
      </c>
      <c r="M18" s="185"/>
      <c r="N18" s="110" t="s">
        <v>85</v>
      </c>
      <c r="O18" s="192">
        <v>1491177</v>
      </c>
      <c r="P18" s="189">
        <v>14092</v>
      </c>
      <c r="Q18" s="193">
        <f t="shared" si="0"/>
        <v>9.4502530551369823E-3</v>
      </c>
      <c r="R18" s="185"/>
      <c r="S18" s="185"/>
      <c r="T18" s="185"/>
      <c r="U18" s="185"/>
      <c r="V18" s="185"/>
      <c r="W18" s="185"/>
      <c r="X18" s="185"/>
    </row>
    <row r="19" spans="1:24" ht="12.75">
      <c r="A19" s="296" t="s">
        <v>130</v>
      </c>
      <c r="B19" s="296">
        <v>749406</v>
      </c>
      <c r="C19">
        <v>3413</v>
      </c>
      <c r="D19" s="301"/>
      <c r="E19" s="195">
        <f t="shared" si="1"/>
        <v>0</v>
      </c>
      <c r="F19" s="185"/>
      <c r="G19" s="196">
        <v>16</v>
      </c>
      <c r="H19" s="189" t="s">
        <v>81</v>
      </c>
      <c r="I19" s="189">
        <v>119230</v>
      </c>
      <c r="J19" s="189">
        <v>1442</v>
      </c>
      <c r="K19" s="189">
        <v>149</v>
      </c>
      <c r="L19" s="193">
        <v>1.2496854818418183E-3</v>
      </c>
      <c r="M19" s="185"/>
      <c r="N19" s="110" t="s">
        <v>31</v>
      </c>
      <c r="O19" s="192">
        <v>207730</v>
      </c>
      <c r="P19" s="189">
        <v>1937</v>
      </c>
      <c r="Q19" s="193">
        <f t="shared" si="0"/>
        <v>9.3246040533384675E-3</v>
      </c>
      <c r="R19" s="185"/>
      <c r="S19" s="185"/>
      <c r="T19" s="185"/>
      <c r="U19" s="185"/>
      <c r="V19" s="185"/>
      <c r="W19" s="185"/>
      <c r="X19" s="185"/>
    </row>
    <row r="20" spans="1:24" ht="12.75">
      <c r="A20" s="296" t="s">
        <v>132</v>
      </c>
      <c r="B20" s="296">
        <v>291920</v>
      </c>
      <c r="C20">
        <v>1056</v>
      </c>
      <c r="D20" s="301"/>
      <c r="E20" s="195">
        <f t="shared" si="1"/>
        <v>0</v>
      </c>
      <c r="F20" s="185"/>
      <c r="G20" s="196">
        <v>17</v>
      </c>
      <c r="H20" s="189" t="s">
        <v>31</v>
      </c>
      <c r="I20" s="189">
        <v>207730</v>
      </c>
      <c r="J20" s="189">
        <v>1937</v>
      </c>
      <c r="K20" s="189">
        <v>258</v>
      </c>
      <c r="L20" s="193">
        <v>1.2419968227988254E-3</v>
      </c>
      <c r="M20" s="185"/>
      <c r="N20" s="110" t="s">
        <v>162</v>
      </c>
      <c r="O20" s="192">
        <v>48289</v>
      </c>
      <c r="P20" s="189">
        <v>430</v>
      </c>
      <c r="Q20" s="193">
        <f t="shared" si="0"/>
        <v>8.9047195013357075E-3</v>
      </c>
      <c r="R20" s="185"/>
      <c r="S20" s="185"/>
      <c r="T20" s="185"/>
      <c r="U20" s="185"/>
      <c r="V20" s="185"/>
      <c r="W20" s="185"/>
      <c r="X20" s="185"/>
    </row>
    <row r="21" spans="1:24" ht="12.75">
      <c r="A21" s="296" t="s">
        <v>135</v>
      </c>
      <c r="B21" s="296">
        <v>190592</v>
      </c>
      <c r="C21">
        <v>1447</v>
      </c>
      <c r="D21" s="301"/>
      <c r="E21" s="195">
        <f t="shared" si="1"/>
        <v>0</v>
      </c>
      <c r="F21" s="185"/>
      <c r="G21" s="196">
        <v>18</v>
      </c>
      <c r="H21" s="189" t="s">
        <v>91</v>
      </c>
      <c r="I21" s="189">
        <v>3087623</v>
      </c>
      <c r="J21" s="189">
        <v>26422</v>
      </c>
      <c r="K21" s="189">
        <v>3152</v>
      </c>
      <c r="L21" s="193">
        <v>1.0208500195781674E-3</v>
      </c>
      <c r="M21" s="185"/>
      <c r="N21" s="110" t="s">
        <v>91</v>
      </c>
      <c r="O21" s="192">
        <v>3087623</v>
      </c>
      <c r="P21" s="189">
        <v>26422</v>
      </c>
      <c r="Q21" s="193">
        <f t="shared" si="0"/>
        <v>8.5573918836593724E-3</v>
      </c>
      <c r="R21" s="185"/>
      <c r="S21" s="185"/>
      <c r="T21" s="185"/>
      <c r="U21" s="185"/>
      <c r="V21" s="185"/>
      <c r="W21" s="185"/>
      <c r="X21" s="185"/>
    </row>
    <row r="22" spans="1:24" ht="12.75">
      <c r="A22" s="296" t="s">
        <v>137</v>
      </c>
      <c r="B22" s="296">
        <v>1077986</v>
      </c>
      <c r="C22">
        <v>3506</v>
      </c>
      <c r="D22" s="301"/>
      <c r="E22" s="195">
        <f t="shared" si="1"/>
        <v>0</v>
      </c>
      <c r="F22" s="185"/>
      <c r="G22" s="196">
        <v>19</v>
      </c>
      <c r="H22" s="189" t="s">
        <v>119</v>
      </c>
      <c r="I22" s="189">
        <v>943845</v>
      </c>
      <c r="J22" s="189">
        <v>12005</v>
      </c>
      <c r="K22" s="189">
        <v>781</v>
      </c>
      <c r="L22" s="193">
        <v>8.2746637424577132E-4</v>
      </c>
      <c r="M22" s="185"/>
      <c r="N22" s="110" t="s">
        <v>135</v>
      </c>
      <c r="O22" s="192">
        <v>190592</v>
      </c>
      <c r="P22" s="189">
        <v>1447</v>
      </c>
      <c r="Q22" s="193">
        <f t="shared" si="0"/>
        <v>7.5921339825386165E-3</v>
      </c>
      <c r="R22" s="185"/>
      <c r="S22" s="185"/>
      <c r="T22" s="185"/>
      <c r="U22" s="185"/>
      <c r="V22" s="185"/>
      <c r="W22" s="185"/>
      <c r="X22" s="185"/>
    </row>
    <row r="23" spans="1:24" ht="12.75">
      <c r="A23" s="296" t="s">
        <v>139</v>
      </c>
      <c r="B23" s="296">
        <v>701858</v>
      </c>
      <c r="C23">
        <v>1637</v>
      </c>
      <c r="D23" s="301"/>
      <c r="E23" s="195">
        <f t="shared" si="1"/>
        <v>0</v>
      </c>
      <c r="F23" s="185"/>
      <c r="G23" s="196">
        <v>20</v>
      </c>
      <c r="H23" s="189" t="s">
        <v>58</v>
      </c>
      <c r="I23" s="189">
        <v>1249823</v>
      </c>
      <c r="J23" s="189">
        <v>8692</v>
      </c>
      <c r="K23" s="189">
        <v>917</v>
      </c>
      <c r="L23" s="193">
        <v>7.3370389247117394E-4</v>
      </c>
      <c r="M23" s="185"/>
      <c r="N23" s="110" t="s">
        <v>58</v>
      </c>
      <c r="O23" s="192">
        <v>1249823</v>
      </c>
      <c r="P23" s="189">
        <v>8692</v>
      </c>
      <c r="Q23" s="193">
        <f t="shared" si="0"/>
        <v>6.9545847692033189E-3</v>
      </c>
      <c r="R23" s="185"/>
      <c r="S23" s="185"/>
      <c r="T23" s="185"/>
      <c r="U23" s="185"/>
      <c r="V23" s="185"/>
      <c r="W23" s="185"/>
      <c r="X23" s="185"/>
    </row>
    <row r="24" spans="1:24" ht="12.75">
      <c r="A24" s="296" t="s">
        <v>140</v>
      </c>
      <c r="B24" s="296">
        <v>592606</v>
      </c>
      <c r="C24">
        <v>3433</v>
      </c>
      <c r="D24" s="301"/>
      <c r="E24" s="195">
        <f t="shared" si="1"/>
        <v>0</v>
      </c>
      <c r="F24" s="185"/>
      <c r="G24" s="196">
        <v>21</v>
      </c>
      <c r="H24" s="189" t="s">
        <v>85</v>
      </c>
      <c r="I24" s="189">
        <v>1491177</v>
      </c>
      <c r="J24" s="189">
        <v>14092</v>
      </c>
      <c r="K24" s="189">
        <v>797</v>
      </c>
      <c r="L24" s="193">
        <v>5.3447712779904728E-4</v>
      </c>
      <c r="M24" s="185"/>
      <c r="N24" s="110" t="s">
        <v>152</v>
      </c>
      <c r="O24" s="192">
        <v>461200</v>
      </c>
      <c r="P24" s="189">
        <v>3207</v>
      </c>
      <c r="Q24" s="193">
        <f t="shared" si="0"/>
        <v>6.9535993061578495E-3</v>
      </c>
      <c r="R24" s="185"/>
      <c r="S24" s="185"/>
      <c r="T24" s="185"/>
      <c r="U24" s="185"/>
      <c r="V24" s="185"/>
      <c r="W24" s="185"/>
      <c r="X24" s="185"/>
    </row>
    <row r="25" spans="1:24" ht="12.75">
      <c r="A25" s="296" t="s">
        <v>141</v>
      </c>
      <c r="B25" s="296">
        <v>51550</v>
      </c>
      <c r="C25">
        <v>107</v>
      </c>
      <c r="D25" s="301"/>
      <c r="E25" s="195">
        <f t="shared" si="1"/>
        <v>0</v>
      </c>
      <c r="F25" s="185"/>
      <c r="G25" s="196">
        <v>22</v>
      </c>
      <c r="H25" s="189" t="s">
        <v>102</v>
      </c>
      <c r="I25" s="189">
        <v>735462</v>
      </c>
      <c r="J25" s="189">
        <v>12961</v>
      </c>
      <c r="K25" s="189">
        <v>358</v>
      </c>
      <c r="L25" s="193">
        <v>4.8676886093367163E-4</v>
      </c>
      <c r="M25" s="185"/>
      <c r="N25" s="110" t="s">
        <v>35</v>
      </c>
      <c r="O25" s="192">
        <v>1879370</v>
      </c>
      <c r="P25" s="189">
        <v>11940</v>
      </c>
      <c r="Q25" s="193">
        <f t="shared" si="0"/>
        <v>6.3531928252552718E-3</v>
      </c>
      <c r="R25" s="185"/>
      <c r="S25" s="185"/>
      <c r="T25" s="185"/>
      <c r="U25" s="185"/>
      <c r="V25" s="185"/>
      <c r="W25" s="185"/>
      <c r="X25" s="185"/>
    </row>
    <row r="26" spans="1:24" ht="12.75">
      <c r="A26" s="296" t="s">
        <v>142</v>
      </c>
      <c r="B26" s="296">
        <v>529766</v>
      </c>
      <c r="C26">
        <v>3072</v>
      </c>
      <c r="D26" s="301"/>
      <c r="E26" s="195">
        <f t="shared" si="1"/>
        <v>0</v>
      </c>
      <c r="F26" s="185"/>
      <c r="G26" s="196">
        <v>23</v>
      </c>
      <c r="H26" s="189" t="s">
        <v>124</v>
      </c>
      <c r="I26" s="189">
        <v>1618407</v>
      </c>
      <c r="J26" s="189">
        <v>7663</v>
      </c>
      <c r="K26" s="189">
        <v>0</v>
      </c>
      <c r="L26" s="193">
        <v>0</v>
      </c>
      <c r="M26" s="185"/>
      <c r="N26" s="110" t="s">
        <v>148</v>
      </c>
      <c r="O26" s="192">
        <v>1393587</v>
      </c>
      <c r="P26" s="189">
        <v>8325</v>
      </c>
      <c r="Q26" s="193">
        <f t="shared" si="0"/>
        <v>5.9737928094909035E-3</v>
      </c>
      <c r="R26" s="185"/>
      <c r="S26" s="185"/>
      <c r="T26" s="185"/>
      <c r="U26" s="185"/>
      <c r="V26" s="185"/>
      <c r="W26" s="185"/>
      <c r="X26" s="185"/>
    </row>
    <row r="27" spans="1:24" ht="12.75">
      <c r="A27" s="296" t="s">
        <v>145</v>
      </c>
      <c r="B27" s="296">
        <v>239208</v>
      </c>
      <c r="C27">
        <v>634</v>
      </c>
      <c r="D27" s="301"/>
      <c r="E27" s="195">
        <f t="shared" si="1"/>
        <v>0</v>
      </c>
      <c r="F27" s="185"/>
      <c r="G27" s="196">
        <v>24</v>
      </c>
      <c r="H27" s="189" t="s">
        <v>128</v>
      </c>
      <c r="I27" s="189">
        <v>1505918</v>
      </c>
      <c r="J27" s="189">
        <v>7298</v>
      </c>
      <c r="K27" s="189">
        <v>0</v>
      </c>
      <c r="L27" s="193">
        <v>0</v>
      </c>
      <c r="M27" s="185"/>
      <c r="N27" s="110" t="s">
        <v>142</v>
      </c>
      <c r="O27" s="192">
        <v>529766</v>
      </c>
      <c r="P27" s="189">
        <v>3072</v>
      </c>
      <c r="Q27" s="193">
        <f t="shared" si="0"/>
        <v>5.7987866340988284E-3</v>
      </c>
      <c r="R27" s="185"/>
      <c r="S27" s="185"/>
      <c r="T27" s="185"/>
      <c r="U27" s="185"/>
      <c r="V27" s="185"/>
      <c r="W27" s="185"/>
      <c r="X27" s="185"/>
    </row>
    <row r="28" spans="1:24" ht="12.75">
      <c r="A28" s="296" t="s">
        <v>146</v>
      </c>
      <c r="B28" s="296">
        <v>963060</v>
      </c>
      <c r="C28">
        <v>3306</v>
      </c>
      <c r="D28" s="301"/>
      <c r="E28" s="195">
        <f t="shared" si="1"/>
        <v>0</v>
      </c>
      <c r="F28" s="185"/>
      <c r="G28" s="196">
        <v>25</v>
      </c>
      <c r="H28" s="189" t="s">
        <v>130</v>
      </c>
      <c r="I28" s="189">
        <v>749406</v>
      </c>
      <c r="J28" s="189">
        <v>3413</v>
      </c>
      <c r="K28" s="189">
        <v>0</v>
      </c>
      <c r="L28" s="193">
        <v>0</v>
      </c>
      <c r="M28" s="185"/>
      <c r="N28" s="110" t="s">
        <v>140</v>
      </c>
      <c r="O28" s="192">
        <v>592606</v>
      </c>
      <c r="P28" s="189">
        <v>3433</v>
      </c>
      <c r="Q28" s="193">
        <f t="shared" si="0"/>
        <v>5.7930564320982239E-3</v>
      </c>
      <c r="R28" s="185"/>
      <c r="S28" s="185"/>
      <c r="T28" s="185"/>
      <c r="U28" s="185"/>
      <c r="V28" s="185"/>
      <c r="W28" s="185"/>
      <c r="X28" s="185"/>
    </row>
    <row r="29" spans="1:24" ht="12.75">
      <c r="A29" s="296" t="s">
        <v>148</v>
      </c>
      <c r="B29" s="296">
        <v>1393587</v>
      </c>
      <c r="C29">
        <v>8325</v>
      </c>
      <c r="D29" s="301"/>
      <c r="E29" s="195">
        <f t="shared" si="1"/>
        <v>0</v>
      </c>
      <c r="F29" s="185"/>
      <c r="G29" s="196">
        <v>26</v>
      </c>
      <c r="H29" s="189" t="s">
        <v>132</v>
      </c>
      <c r="I29" s="189">
        <v>291920</v>
      </c>
      <c r="J29" s="189">
        <v>1056</v>
      </c>
      <c r="K29" s="189">
        <v>0</v>
      </c>
      <c r="L29" s="193">
        <v>0</v>
      </c>
      <c r="M29" s="185"/>
      <c r="N29" s="110" t="s">
        <v>157</v>
      </c>
      <c r="O29" s="192">
        <v>583646</v>
      </c>
      <c r="P29" s="189">
        <v>3162</v>
      </c>
      <c r="Q29" s="193">
        <f t="shared" si="0"/>
        <v>5.4176675587599334E-3</v>
      </c>
      <c r="R29" s="185"/>
      <c r="S29" s="185"/>
      <c r="T29" s="185"/>
      <c r="U29" s="185"/>
      <c r="V29" s="185"/>
      <c r="W29" s="185"/>
      <c r="X29" s="185"/>
    </row>
    <row r="30" spans="1:24" ht="12.75">
      <c r="A30" s="296" t="s">
        <v>151</v>
      </c>
      <c r="B30" s="296">
        <v>3660213</v>
      </c>
      <c r="C30">
        <v>41385</v>
      </c>
      <c r="D30" s="301">
        <v>20741</v>
      </c>
      <c r="E30" s="195">
        <f t="shared" si="1"/>
        <v>5.6666101125808803E-3</v>
      </c>
      <c r="F30" s="185"/>
      <c r="G30" s="196">
        <v>27</v>
      </c>
      <c r="H30" s="189" t="s">
        <v>135</v>
      </c>
      <c r="I30" s="189">
        <v>190592</v>
      </c>
      <c r="J30" s="189">
        <v>1447</v>
      </c>
      <c r="K30" s="189">
        <v>0</v>
      </c>
      <c r="L30" s="193">
        <v>0</v>
      </c>
      <c r="M30" s="185"/>
      <c r="N30" s="110" t="s">
        <v>128</v>
      </c>
      <c r="O30" s="192">
        <v>1505918</v>
      </c>
      <c r="P30" s="189">
        <v>7298</v>
      </c>
      <c r="Q30" s="193">
        <f t="shared" si="0"/>
        <v>4.8462134060420292E-3</v>
      </c>
      <c r="R30" s="185"/>
      <c r="S30" s="185"/>
      <c r="T30" s="185"/>
      <c r="U30" s="185"/>
      <c r="V30" s="185"/>
      <c r="W30" s="185"/>
      <c r="X30" s="185"/>
    </row>
    <row r="31" spans="1:24" ht="12.75">
      <c r="A31" s="296" t="s">
        <v>152</v>
      </c>
      <c r="B31" s="296">
        <v>461200</v>
      </c>
      <c r="C31">
        <v>3207</v>
      </c>
      <c r="D31" s="301">
        <v>669</v>
      </c>
      <c r="E31" s="195">
        <f t="shared" si="1"/>
        <v>1.4505637467476149E-3</v>
      </c>
      <c r="F31" s="185"/>
      <c r="G31" s="196">
        <v>28</v>
      </c>
      <c r="H31" s="189" t="s">
        <v>137</v>
      </c>
      <c r="I31" s="189">
        <v>1077986</v>
      </c>
      <c r="J31" s="189">
        <v>3506</v>
      </c>
      <c r="K31" s="189">
        <v>0</v>
      </c>
      <c r="L31" s="193">
        <v>0</v>
      </c>
      <c r="M31" s="185"/>
      <c r="N31" s="110" t="s">
        <v>124</v>
      </c>
      <c r="O31" s="192">
        <v>1618407</v>
      </c>
      <c r="P31" s="189">
        <v>7663</v>
      </c>
      <c r="Q31" s="193">
        <f t="shared" si="0"/>
        <v>4.734902901433323E-3</v>
      </c>
      <c r="R31" s="185"/>
      <c r="S31" s="185"/>
      <c r="T31" s="185"/>
      <c r="U31" s="185"/>
      <c r="V31" s="185"/>
      <c r="W31" s="185"/>
      <c r="X31" s="185"/>
    </row>
    <row r="32" spans="1:24" ht="12.75">
      <c r="A32" s="296" t="s">
        <v>154</v>
      </c>
      <c r="B32" s="296">
        <v>776929</v>
      </c>
      <c r="C32">
        <v>11155</v>
      </c>
      <c r="D32" s="301">
        <v>1818</v>
      </c>
      <c r="E32" s="195">
        <f t="shared" si="1"/>
        <v>2.3399821605320434E-3</v>
      </c>
      <c r="F32" s="185"/>
      <c r="G32" s="196">
        <v>29</v>
      </c>
      <c r="H32" s="189" t="s">
        <v>139</v>
      </c>
      <c r="I32" s="189">
        <v>701858</v>
      </c>
      <c r="J32" s="189">
        <v>1637</v>
      </c>
      <c r="K32" s="189">
        <v>0</v>
      </c>
      <c r="L32" s="193">
        <v>0</v>
      </c>
      <c r="M32" s="185"/>
      <c r="N32" s="110" t="s">
        <v>130</v>
      </c>
      <c r="O32" s="192">
        <v>749406</v>
      </c>
      <c r="P32" s="189">
        <v>3413</v>
      </c>
      <c r="Q32" s="193">
        <f t="shared" si="0"/>
        <v>4.5542736513985741E-3</v>
      </c>
      <c r="R32" s="185"/>
      <c r="S32" s="185"/>
      <c r="T32" s="185"/>
      <c r="U32" s="185"/>
      <c r="V32" s="185"/>
      <c r="W32" s="185"/>
      <c r="X32" s="185"/>
    </row>
    <row r="33" spans="1:24" ht="12.75">
      <c r="A33" s="296" t="s">
        <v>155</v>
      </c>
      <c r="B33" s="296">
        <v>1961126</v>
      </c>
      <c r="C33">
        <v>21275</v>
      </c>
      <c r="D33" s="301">
        <v>2895</v>
      </c>
      <c r="E33" s="195">
        <f t="shared" si="1"/>
        <v>1.4761927586498776E-3</v>
      </c>
      <c r="F33" s="185"/>
      <c r="G33" s="196">
        <v>30</v>
      </c>
      <c r="H33" s="189" t="s">
        <v>140</v>
      </c>
      <c r="I33" s="189">
        <v>592606</v>
      </c>
      <c r="J33" s="189">
        <v>3433</v>
      </c>
      <c r="K33" s="189">
        <v>0</v>
      </c>
      <c r="L33" s="193">
        <v>0</v>
      </c>
      <c r="M33" s="185"/>
      <c r="N33" s="110" t="s">
        <v>132</v>
      </c>
      <c r="O33" s="192">
        <v>291920</v>
      </c>
      <c r="P33" s="189">
        <v>1056</v>
      </c>
      <c r="Q33" s="193">
        <f t="shared" si="0"/>
        <v>3.6174294327212934E-3</v>
      </c>
      <c r="R33" s="185"/>
      <c r="S33" s="185"/>
      <c r="T33" s="185"/>
      <c r="U33" s="185"/>
      <c r="V33" s="185"/>
      <c r="W33" s="185"/>
      <c r="X33" s="185"/>
    </row>
    <row r="34" spans="1:24" ht="12.75">
      <c r="A34" s="296" t="s">
        <v>157</v>
      </c>
      <c r="B34" s="296">
        <v>583646</v>
      </c>
      <c r="C34">
        <v>3162</v>
      </c>
      <c r="D34" s="301">
        <v>1030</v>
      </c>
      <c r="E34" s="195">
        <f t="shared" si="1"/>
        <v>1.7647683698680365E-3</v>
      </c>
      <c r="F34" s="185"/>
      <c r="G34" s="196">
        <v>31</v>
      </c>
      <c r="H34" s="189" t="s">
        <v>141</v>
      </c>
      <c r="I34" s="189">
        <v>51550</v>
      </c>
      <c r="J34" s="189">
        <v>107</v>
      </c>
      <c r="K34" s="189">
        <v>0</v>
      </c>
      <c r="L34" s="193">
        <v>0</v>
      </c>
      <c r="M34" s="185"/>
      <c r="N34" s="110" t="s">
        <v>146</v>
      </c>
      <c r="O34" s="192">
        <v>963060</v>
      </c>
      <c r="P34" s="189">
        <v>3306</v>
      </c>
      <c r="Q34" s="193">
        <f t="shared" si="0"/>
        <v>3.4328079247398914E-3</v>
      </c>
      <c r="R34" s="185"/>
      <c r="S34" s="185"/>
      <c r="T34" s="185"/>
      <c r="U34" s="185"/>
      <c r="V34" s="185"/>
      <c r="W34" s="185"/>
      <c r="X34" s="185"/>
    </row>
    <row r="35" spans="1:24" ht="12.75">
      <c r="A35" s="296" t="s">
        <v>158</v>
      </c>
      <c r="B35" s="296">
        <v>667998</v>
      </c>
      <c r="C35">
        <v>6963</v>
      </c>
      <c r="D35" s="301">
        <v>1769</v>
      </c>
      <c r="E35" s="195">
        <f t="shared" si="1"/>
        <v>2.6482115215913822E-3</v>
      </c>
      <c r="F35" s="185"/>
      <c r="G35" s="196">
        <v>32</v>
      </c>
      <c r="H35" s="189" t="s">
        <v>142</v>
      </c>
      <c r="I35" s="189">
        <v>529766</v>
      </c>
      <c r="J35" s="189">
        <v>3072</v>
      </c>
      <c r="K35" s="189">
        <v>0</v>
      </c>
      <c r="L35" s="193">
        <v>0</v>
      </c>
      <c r="M35" s="185"/>
      <c r="N35" s="110" t="s">
        <v>137</v>
      </c>
      <c r="O35" s="192">
        <v>1077986</v>
      </c>
      <c r="P35" s="189">
        <v>3506</v>
      </c>
      <c r="Q35" s="193">
        <f t="shared" si="0"/>
        <v>3.2523613479210306E-3</v>
      </c>
      <c r="R35" s="185"/>
      <c r="S35" s="185"/>
      <c r="T35" s="185"/>
      <c r="U35" s="185"/>
      <c r="V35" s="185"/>
      <c r="W35" s="185"/>
      <c r="X35" s="185"/>
    </row>
    <row r="36" spans="1:24" ht="12.75">
      <c r="A36" s="296" t="s">
        <v>159</v>
      </c>
      <c r="B36" s="296">
        <v>2094468</v>
      </c>
      <c r="C36">
        <v>21635</v>
      </c>
      <c r="D36" s="301">
        <v>4175</v>
      </c>
      <c r="E36" s="195">
        <f t="shared" si="1"/>
        <v>1.9933462817288208E-3</v>
      </c>
      <c r="F36" s="185"/>
      <c r="G36" s="196">
        <v>33</v>
      </c>
      <c r="H36" s="189" t="s">
        <v>145</v>
      </c>
      <c r="I36" s="189">
        <v>239208</v>
      </c>
      <c r="J36" s="189">
        <v>634</v>
      </c>
      <c r="K36" s="189">
        <v>0</v>
      </c>
      <c r="L36" s="193">
        <v>0</v>
      </c>
      <c r="M36" s="185"/>
      <c r="N36" s="110" t="s">
        <v>145</v>
      </c>
      <c r="O36" s="192">
        <v>239208</v>
      </c>
      <c r="P36" s="189">
        <v>634</v>
      </c>
      <c r="Q36" s="193">
        <f t="shared" si="0"/>
        <v>2.6504130296645598E-3</v>
      </c>
      <c r="R36" s="185"/>
      <c r="S36" s="185"/>
      <c r="T36" s="185"/>
      <c r="U36" s="185"/>
      <c r="V36" s="185"/>
      <c r="W36" s="185"/>
      <c r="X36" s="185"/>
    </row>
    <row r="37" spans="1:24" ht="12.75">
      <c r="A37" s="296" t="s">
        <v>161</v>
      </c>
      <c r="B37" s="296">
        <v>501712</v>
      </c>
      <c r="C37">
        <v>10415</v>
      </c>
      <c r="D37" s="301">
        <v>2009</v>
      </c>
      <c r="E37" s="195">
        <f t="shared" si="1"/>
        <v>4.0042893133909498E-3</v>
      </c>
      <c r="F37" s="185"/>
      <c r="G37" s="196">
        <v>34</v>
      </c>
      <c r="H37" s="189" t="s">
        <v>146</v>
      </c>
      <c r="I37" s="189">
        <v>963060</v>
      </c>
      <c r="J37" s="189">
        <v>3306</v>
      </c>
      <c r="K37" s="189">
        <v>0</v>
      </c>
      <c r="L37" s="193">
        <v>0</v>
      </c>
      <c r="M37" s="185"/>
      <c r="N37" s="110" t="s">
        <v>139</v>
      </c>
      <c r="O37" s="192">
        <v>701858</v>
      </c>
      <c r="P37" s="189">
        <v>1637</v>
      </c>
      <c r="Q37" s="193">
        <f t="shared" si="0"/>
        <v>2.3323806240008664E-3</v>
      </c>
      <c r="R37" s="185"/>
      <c r="S37" s="185"/>
      <c r="T37" s="185"/>
      <c r="U37" s="185"/>
      <c r="V37" s="185"/>
      <c r="W37" s="185"/>
      <c r="X37" s="185"/>
    </row>
    <row r="38" spans="1:24" ht="25.5">
      <c r="A38" s="296" t="s">
        <v>162</v>
      </c>
      <c r="B38" s="296">
        <v>48289</v>
      </c>
      <c r="C38">
        <v>430</v>
      </c>
      <c r="D38" s="301"/>
      <c r="E38" s="195">
        <f t="shared" si="1"/>
        <v>0</v>
      </c>
      <c r="F38" s="185"/>
      <c r="G38" s="196">
        <v>35</v>
      </c>
      <c r="H38" s="189" t="s">
        <v>148</v>
      </c>
      <c r="I38" s="189">
        <v>1393587</v>
      </c>
      <c r="J38" s="189">
        <v>8325</v>
      </c>
      <c r="K38" s="189">
        <v>0</v>
      </c>
      <c r="L38" s="193">
        <v>0</v>
      </c>
      <c r="M38" s="185"/>
      <c r="N38" s="110" t="s">
        <v>141</v>
      </c>
      <c r="O38" s="192">
        <v>51550</v>
      </c>
      <c r="P38" s="189">
        <v>107</v>
      </c>
      <c r="Q38" s="193">
        <f t="shared" si="0"/>
        <v>2.075654704170708E-3</v>
      </c>
      <c r="R38" s="185"/>
      <c r="S38" s="185"/>
      <c r="T38" s="185"/>
      <c r="U38" s="185"/>
      <c r="V38" s="185"/>
      <c r="W38" s="185"/>
      <c r="X38" s="185"/>
    </row>
    <row r="39" spans="1:24" ht="12.75">
      <c r="A39" s="296" t="s">
        <v>163</v>
      </c>
      <c r="B39" s="296">
        <v>471228</v>
      </c>
      <c r="C39">
        <v>4977</v>
      </c>
      <c r="D39" s="301">
        <v>885</v>
      </c>
      <c r="E39" s="195">
        <f t="shared" si="1"/>
        <v>1.8780717614403219E-3</v>
      </c>
      <c r="F39" s="185"/>
      <c r="G39" s="196">
        <v>36</v>
      </c>
      <c r="H39" s="189" t="s">
        <v>162</v>
      </c>
      <c r="I39" s="189">
        <v>48289</v>
      </c>
      <c r="J39" s="189">
        <v>430</v>
      </c>
      <c r="K39" s="189">
        <v>0</v>
      </c>
      <c r="L39" s="193">
        <v>0</v>
      </c>
      <c r="M39" s="185"/>
      <c r="N39" s="110" t="s">
        <v>254</v>
      </c>
      <c r="O39" s="192">
        <v>50918575</v>
      </c>
      <c r="P39" s="189">
        <v>522164</v>
      </c>
      <c r="Q39" s="193">
        <f t="shared" si="0"/>
        <v>1.0254882427483488E-2</v>
      </c>
      <c r="R39" s="185"/>
      <c r="S39" s="185"/>
      <c r="T39" s="185"/>
      <c r="U39" s="185"/>
      <c r="V39" s="185"/>
      <c r="W39" s="185"/>
      <c r="X39" s="185"/>
    </row>
    <row r="40" spans="1:24" ht="12.75">
      <c r="A40" s="300" t="s">
        <v>164</v>
      </c>
      <c r="B40" s="300">
        <v>547014</v>
      </c>
      <c r="C40" s="303">
        <v>5191</v>
      </c>
      <c r="D40" s="304">
        <v>1955</v>
      </c>
      <c r="E40" s="195">
        <f t="shared" si="1"/>
        <v>3.5739487471984264E-3</v>
      </c>
      <c r="F40" s="185"/>
      <c r="G40" s="196"/>
      <c r="H40" s="189" t="s">
        <v>254</v>
      </c>
      <c r="I40" s="189">
        <v>50918575</v>
      </c>
      <c r="J40" s="189">
        <v>522164</v>
      </c>
      <c r="K40" s="189">
        <v>115191</v>
      </c>
      <c r="L40" s="193">
        <v>2.2622589104270888E-3</v>
      </c>
      <c r="M40" s="185"/>
      <c r="N40" s="185"/>
      <c r="O40" s="185"/>
      <c r="P40" s="185"/>
      <c r="Q40" s="185"/>
      <c r="R40" s="185"/>
      <c r="S40" s="185"/>
      <c r="T40" s="185"/>
      <c r="U40" s="185"/>
      <c r="V40" s="185"/>
      <c r="W40" s="185"/>
      <c r="X40" s="185"/>
    </row>
    <row r="41" spans="1:24" ht="13.15">
      <c r="B41" s="194"/>
      <c r="C41" s="185"/>
      <c r="D41" s="185"/>
      <c r="E41" s="185"/>
      <c r="F41" s="185"/>
      <c r="G41" s="311" t="s">
        <v>548</v>
      </c>
      <c r="H41" s="309"/>
      <c r="I41" s="309"/>
      <c r="J41" s="309"/>
      <c r="K41" s="309"/>
      <c r="L41" s="310"/>
      <c r="M41" s="185"/>
      <c r="N41" s="185"/>
      <c r="O41" s="185"/>
      <c r="P41" s="185"/>
      <c r="Q41" s="185"/>
      <c r="R41" s="185"/>
      <c r="S41" s="185"/>
      <c r="T41" s="185"/>
      <c r="U41" s="185"/>
      <c r="V41" s="185"/>
      <c r="W41" s="185"/>
      <c r="X41" s="185"/>
    </row>
    <row r="42" spans="1:24" ht="39.4">
      <c r="A42" s="290"/>
      <c r="B42" s="292" t="s">
        <v>668</v>
      </c>
      <c r="C42" s="291"/>
      <c r="D42" s="293"/>
      <c r="E42" s="186" t="s">
        <v>550</v>
      </c>
      <c r="F42" s="185"/>
      <c r="G42" s="190" t="s">
        <v>547</v>
      </c>
      <c r="H42" s="191" t="s">
        <v>1</v>
      </c>
      <c r="I42" s="191" t="s">
        <v>6</v>
      </c>
      <c r="J42" s="191" t="s">
        <v>9</v>
      </c>
      <c r="K42" s="191" t="s">
        <v>16</v>
      </c>
      <c r="L42" s="191" t="s">
        <v>550</v>
      </c>
      <c r="M42" s="185"/>
      <c r="N42" s="185"/>
      <c r="O42" s="185"/>
      <c r="P42" s="185"/>
      <c r="Q42" s="185"/>
      <c r="R42" s="185"/>
      <c r="S42" s="185"/>
      <c r="T42" s="185"/>
      <c r="U42" s="185"/>
      <c r="V42" s="185"/>
      <c r="W42" s="185"/>
      <c r="X42" s="185"/>
    </row>
    <row r="43" spans="1:24" ht="12.75">
      <c r="A43" s="292" t="s">
        <v>1</v>
      </c>
      <c r="B43" s="290" t="s">
        <v>252</v>
      </c>
      <c r="C43" s="299" t="s">
        <v>253</v>
      </c>
      <c r="D43" s="294" t="s">
        <v>549</v>
      </c>
      <c r="E43" s="195" t="e">
        <f t="shared" ref="E43:E79" si="2">D43/B43</f>
        <v>#VALUE!</v>
      </c>
      <c r="F43" s="185"/>
      <c r="G43" s="196">
        <v>1</v>
      </c>
      <c r="H43" s="189" t="s">
        <v>81</v>
      </c>
      <c r="I43" s="189">
        <v>119230</v>
      </c>
      <c r="J43" s="189">
        <v>1442</v>
      </c>
      <c r="K43" s="189">
        <v>824</v>
      </c>
      <c r="L43" s="193">
        <v>6.9110123291118005E-3</v>
      </c>
      <c r="M43" s="185"/>
      <c r="N43" s="185"/>
      <c r="O43" s="185"/>
      <c r="P43" s="185"/>
      <c r="Q43" s="185"/>
      <c r="R43" s="185"/>
      <c r="S43" s="185"/>
      <c r="T43" s="185"/>
      <c r="U43" s="185"/>
      <c r="V43" s="185"/>
      <c r="W43" s="185"/>
      <c r="X43" s="185"/>
    </row>
    <row r="44" spans="1:24" ht="12.75">
      <c r="A44" s="290" t="s">
        <v>31</v>
      </c>
      <c r="B44" s="290">
        <v>207730</v>
      </c>
      <c r="C44" s="299">
        <v>1937</v>
      </c>
      <c r="D44" s="294">
        <v>0</v>
      </c>
      <c r="E44" s="195">
        <f t="shared" si="2"/>
        <v>0</v>
      </c>
      <c r="F44" s="185"/>
      <c r="G44" s="196">
        <v>2</v>
      </c>
      <c r="H44" s="189" t="s">
        <v>162</v>
      </c>
      <c r="I44" s="189">
        <v>48289</v>
      </c>
      <c r="J44" s="189">
        <v>430</v>
      </c>
      <c r="K44" s="189">
        <v>216</v>
      </c>
      <c r="L44" s="193">
        <v>4.4730684006709601E-3</v>
      </c>
      <c r="M44" s="185"/>
      <c r="N44" s="185"/>
      <c r="O44" s="185"/>
      <c r="P44" s="185"/>
      <c r="Q44" s="185"/>
      <c r="R44" s="185"/>
      <c r="S44" s="185"/>
      <c r="T44" s="185"/>
      <c r="U44" s="185"/>
      <c r="V44" s="185"/>
      <c r="W44" s="185"/>
      <c r="X44" s="185"/>
    </row>
    <row r="45" spans="1:24" ht="25.5">
      <c r="A45" s="296" t="s">
        <v>35</v>
      </c>
      <c r="B45" s="296">
        <v>1879370</v>
      </c>
      <c r="C45">
        <v>11940</v>
      </c>
      <c r="D45" s="301">
        <v>1063</v>
      </c>
      <c r="E45" s="195">
        <f t="shared" si="2"/>
        <v>5.6561507313621052E-4</v>
      </c>
      <c r="F45" s="185"/>
      <c r="G45" s="196">
        <v>3</v>
      </c>
      <c r="H45" s="189" t="s">
        <v>72</v>
      </c>
      <c r="I45" s="189">
        <v>2534028</v>
      </c>
      <c r="J45" s="189">
        <v>36399</v>
      </c>
      <c r="K45" s="189">
        <v>9449</v>
      </c>
      <c r="L45" s="193">
        <v>3.7288459322469998E-3</v>
      </c>
      <c r="M45" s="185"/>
      <c r="N45" s="185"/>
      <c r="O45" s="185"/>
      <c r="P45" s="185"/>
      <c r="Q45" s="185"/>
      <c r="R45" s="185"/>
      <c r="S45" s="185"/>
      <c r="T45" s="185"/>
      <c r="U45" s="185"/>
      <c r="V45" s="185"/>
      <c r="W45" s="185"/>
      <c r="X45" s="185"/>
    </row>
    <row r="46" spans="1:24" ht="25.5">
      <c r="A46" s="296" t="s">
        <v>47</v>
      </c>
      <c r="B46" s="296">
        <v>1320800</v>
      </c>
      <c r="C46">
        <v>14591</v>
      </c>
      <c r="D46" s="301">
        <v>2815</v>
      </c>
      <c r="E46" s="195">
        <f t="shared" si="2"/>
        <v>2.1312840702604483E-3</v>
      </c>
      <c r="F46" s="185"/>
      <c r="G46" s="196">
        <v>4</v>
      </c>
      <c r="H46" s="189" t="s">
        <v>108</v>
      </c>
      <c r="I46" s="189">
        <v>15396248</v>
      </c>
      <c r="J46" s="189">
        <v>203770</v>
      </c>
      <c r="K46" s="189">
        <v>55349</v>
      </c>
      <c r="L46" s="193">
        <v>3.5949667737230524E-3</v>
      </c>
      <c r="M46" s="185"/>
      <c r="N46" s="185"/>
      <c r="O46" s="185"/>
      <c r="P46" s="185"/>
      <c r="Q46" s="185"/>
      <c r="R46" s="185"/>
      <c r="S46" s="185"/>
      <c r="T46" s="185"/>
      <c r="U46" s="185"/>
      <c r="V46" s="185"/>
      <c r="W46" s="185"/>
      <c r="X46" s="185"/>
    </row>
    <row r="47" spans="1:24" ht="12.75">
      <c r="A47" s="296" t="s">
        <v>58</v>
      </c>
      <c r="B47" s="296">
        <v>1249823</v>
      </c>
      <c r="C47">
        <v>8692</v>
      </c>
      <c r="D47" s="301">
        <v>2918</v>
      </c>
      <c r="E47" s="195">
        <f t="shared" si="2"/>
        <v>2.334730597852656E-3</v>
      </c>
      <c r="F47" s="185"/>
      <c r="G47" s="196">
        <v>5</v>
      </c>
      <c r="H47" s="189" t="s">
        <v>58</v>
      </c>
      <c r="I47" s="189">
        <v>1249823</v>
      </c>
      <c r="J47" s="189">
        <v>8692</v>
      </c>
      <c r="K47" s="189">
        <v>2918</v>
      </c>
      <c r="L47" s="193">
        <v>2.334730597852656E-3</v>
      </c>
      <c r="M47" s="185"/>
      <c r="N47" s="185"/>
      <c r="O47" s="185"/>
      <c r="P47" s="185"/>
      <c r="Q47" s="185"/>
      <c r="R47" s="185"/>
      <c r="S47" s="185"/>
      <c r="T47" s="185"/>
      <c r="U47" s="185"/>
      <c r="V47" s="185"/>
      <c r="W47" s="185"/>
      <c r="X47" s="185"/>
    </row>
    <row r="48" spans="1:24" ht="12.75">
      <c r="A48" s="296" t="s">
        <v>72</v>
      </c>
      <c r="B48" s="296">
        <v>2534028</v>
      </c>
      <c r="C48">
        <v>36399</v>
      </c>
      <c r="D48" s="301">
        <v>9449</v>
      </c>
      <c r="E48" s="195">
        <f t="shared" si="2"/>
        <v>3.7288459322469998E-3</v>
      </c>
      <c r="F48" s="185"/>
      <c r="G48" s="196">
        <v>6</v>
      </c>
      <c r="H48" s="189" t="s">
        <v>47</v>
      </c>
      <c r="I48" s="189">
        <v>1320800</v>
      </c>
      <c r="J48" s="189">
        <v>14591</v>
      </c>
      <c r="K48" s="189">
        <v>2815</v>
      </c>
      <c r="L48" s="193">
        <v>2.1312840702604483E-3</v>
      </c>
      <c r="M48" s="185"/>
      <c r="N48" s="185"/>
      <c r="O48" s="185"/>
      <c r="P48" s="185"/>
      <c r="Q48" s="185"/>
      <c r="R48" s="185"/>
      <c r="S48" s="185"/>
      <c r="T48" s="185"/>
      <c r="U48" s="185"/>
      <c r="V48" s="185"/>
      <c r="W48" s="185"/>
      <c r="X48" s="185"/>
    </row>
    <row r="49" spans="1:24" ht="12.75">
      <c r="A49" s="296" t="s">
        <v>81</v>
      </c>
      <c r="B49" s="296">
        <v>119230</v>
      </c>
      <c r="C49">
        <v>1442</v>
      </c>
      <c r="D49" s="301">
        <v>824</v>
      </c>
      <c r="E49" s="195">
        <f t="shared" si="2"/>
        <v>6.9110123291118005E-3</v>
      </c>
      <c r="F49" s="185"/>
      <c r="G49" s="196">
        <v>7</v>
      </c>
      <c r="H49" s="189" t="s">
        <v>102</v>
      </c>
      <c r="I49" s="189">
        <v>735462</v>
      </c>
      <c r="J49" s="189">
        <v>12961</v>
      </c>
      <c r="K49" s="189">
        <v>1521</v>
      </c>
      <c r="L49" s="193">
        <v>2.068087814190264E-3</v>
      </c>
      <c r="M49" s="185"/>
      <c r="N49" s="185"/>
      <c r="O49" s="185"/>
      <c r="P49" s="185"/>
      <c r="Q49" s="185"/>
      <c r="R49" s="185"/>
      <c r="S49" s="185"/>
      <c r="T49" s="185"/>
      <c r="U49" s="185"/>
      <c r="V49" s="185"/>
      <c r="W49" s="185"/>
      <c r="X49" s="185"/>
    </row>
    <row r="50" spans="1:24" ht="12.75">
      <c r="A50" s="296" t="s">
        <v>85</v>
      </c>
      <c r="B50" s="296">
        <v>1491177</v>
      </c>
      <c r="C50">
        <v>14092</v>
      </c>
      <c r="D50" s="301">
        <v>1387</v>
      </c>
      <c r="E50" s="195">
        <f t="shared" si="2"/>
        <v>9.3013773683472858E-4</v>
      </c>
      <c r="F50" s="185"/>
      <c r="G50" s="196">
        <v>8</v>
      </c>
      <c r="H50" s="189" t="s">
        <v>118</v>
      </c>
      <c r="I50" s="189">
        <v>273552</v>
      </c>
      <c r="J50" s="189">
        <v>3221</v>
      </c>
      <c r="K50" s="189">
        <v>560</v>
      </c>
      <c r="L50" s="193">
        <v>2.0471427735860091E-3</v>
      </c>
      <c r="M50" s="185"/>
      <c r="N50" s="185"/>
      <c r="O50" s="185"/>
      <c r="P50" s="185"/>
      <c r="Q50" s="185"/>
      <c r="R50" s="185"/>
      <c r="S50" s="185"/>
      <c r="T50" s="185"/>
      <c r="U50" s="185"/>
      <c r="V50" s="185"/>
      <c r="W50" s="185"/>
      <c r="X50" s="185"/>
    </row>
    <row r="51" spans="1:24" ht="25.5">
      <c r="A51" s="296" t="s">
        <v>91</v>
      </c>
      <c r="B51" s="296">
        <v>3087623</v>
      </c>
      <c r="C51">
        <v>26422</v>
      </c>
      <c r="D51" s="301">
        <v>4116</v>
      </c>
      <c r="E51" s="195">
        <f t="shared" si="2"/>
        <v>1.3330643022156526E-3</v>
      </c>
      <c r="F51" s="185"/>
      <c r="G51" s="196">
        <v>9</v>
      </c>
      <c r="H51" s="189" t="s">
        <v>148</v>
      </c>
      <c r="I51" s="189">
        <v>1393587</v>
      </c>
      <c r="J51" s="189">
        <v>8325</v>
      </c>
      <c r="K51" s="189">
        <v>2423</v>
      </c>
      <c r="L51" s="193">
        <v>1.7386786759635386E-3</v>
      </c>
      <c r="M51" s="185"/>
      <c r="N51" s="185"/>
      <c r="O51" s="185"/>
      <c r="P51" s="185"/>
      <c r="Q51" s="185"/>
      <c r="R51" s="185"/>
      <c r="S51" s="185"/>
      <c r="T51" s="185"/>
      <c r="U51" s="185"/>
      <c r="V51" s="185"/>
      <c r="W51" s="185"/>
      <c r="X51" s="185"/>
    </row>
    <row r="52" spans="1:24" ht="12.75">
      <c r="A52" s="296" t="s">
        <v>102</v>
      </c>
      <c r="B52" s="296">
        <v>735462</v>
      </c>
      <c r="C52">
        <v>12961</v>
      </c>
      <c r="D52" s="301">
        <v>1521</v>
      </c>
      <c r="E52" s="195">
        <f t="shared" si="2"/>
        <v>2.068087814190264E-3</v>
      </c>
      <c r="F52" s="185"/>
      <c r="G52" s="196">
        <v>10</v>
      </c>
      <c r="H52" s="189" t="s">
        <v>91</v>
      </c>
      <c r="I52" s="189">
        <v>3087623</v>
      </c>
      <c r="J52" s="189">
        <v>26422</v>
      </c>
      <c r="K52" s="189">
        <v>4116</v>
      </c>
      <c r="L52" s="193">
        <v>1.3330643022156526E-3</v>
      </c>
      <c r="M52" s="185"/>
      <c r="N52" s="185"/>
      <c r="O52" s="185"/>
      <c r="P52" s="185"/>
      <c r="Q52" s="185"/>
      <c r="R52" s="185"/>
      <c r="S52" s="185"/>
      <c r="T52" s="185"/>
      <c r="U52" s="185"/>
      <c r="V52" s="185"/>
      <c r="W52" s="185"/>
      <c r="X52" s="185"/>
    </row>
    <row r="53" spans="1:24" ht="12.75">
      <c r="A53" s="296" t="s">
        <v>108</v>
      </c>
      <c r="B53" s="296">
        <v>15396248</v>
      </c>
      <c r="C53">
        <v>203770</v>
      </c>
      <c r="D53" s="301">
        <v>55349</v>
      </c>
      <c r="E53" s="195">
        <f t="shared" si="2"/>
        <v>3.5949667737230524E-3</v>
      </c>
      <c r="F53" s="185"/>
      <c r="G53" s="196">
        <v>11</v>
      </c>
      <c r="H53" s="189" t="s">
        <v>159</v>
      </c>
      <c r="I53" s="189">
        <v>2094468</v>
      </c>
      <c r="J53" s="189">
        <v>21635</v>
      </c>
      <c r="K53" s="189">
        <v>2140</v>
      </c>
      <c r="L53" s="193">
        <v>1.0217391719520184E-3</v>
      </c>
      <c r="M53" s="185"/>
      <c r="N53" s="185"/>
      <c r="O53" s="185"/>
      <c r="P53" s="185"/>
      <c r="Q53" s="185"/>
      <c r="R53" s="185"/>
      <c r="S53" s="185"/>
      <c r="T53" s="185"/>
      <c r="U53" s="185"/>
      <c r="V53" s="185"/>
      <c r="W53" s="185"/>
      <c r="X53" s="185"/>
    </row>
    <row r="54" spans="1:24" ht="12.75">
      <c r="A54" s="296" t="s">
        <v>118</v>
      </c>
      <c r="B54" s="296">
        <v>273552</v>
      </c>
      <c r="C54">
        <v>3221</v>
      </c>
      <c r="D54" s="301">
        <v>560</v>
      </c>
      <c r="E54" s="195">
        <f t="shared" si="2"/>
        <v>2.0471427735860091E-3</v>
      </c>
      <c r="F54" s="185"/>
      <c r="G54" s="196">
        <v>12</v>
      </c>
      <c r="H54" s="189" t="s">
        <v>119</v>
      </c>
      <c r="I54" s="189">
        <v>943845</v>
      </c>
      <c r="J54" s="189">
        <v>12005</v>
      </c>
      <c r="K54" s="189">
        <v>890</v>
      </c>
      <c r="L54" s="193">
        <v>9.4295143800094295E-4</v>
      </c>
      <c r="M54" s="185"/>
      <c r="N54" s="185"/>
      <c r="O54" s="185"/>
      <c r="P54" s="185"/>
      <c r="Q54" s="185"/>
      <c r="R54" s="185"/>
      <c r="S54" s="185"/>
      <c r="T54" s="185"/>
      <c r="U54" s="185"/>
      <c r="V54" s="185"/>
      <c r="W54" s="185"/>
      <c r="X54" s="185"/>
    </row>
    <row r="55" spans="1:24" ht="12.75">
      <c r="A55" s="296" t="s">
        <v>119</v>
      </c>
      <c r="B55" s="296">
        <v>943845</v>
      </c>
      <c r="C55">
        <v>12005</v>
      </c>
      <c r="D55" s="301">
        <v>890</v>
      </c>
      <c r="E55" s="195">
        <f t="shared" si="2"/>
        <v>9.4295143800094295E-4</v>
      </c>
      <c r="F55" s="185"/>
      <c r="G55" s="196">
        <v>13</v>
      </c>
      <c r="H55" s="189" t="s">
        <v>85</v>
      </c>
      <c r="I55" s="189">
        <v>1491177</v>
      </c>
      <c r="J55" s="189">
        <v>14092</v>
      </c>
      <c r="K55" s="189">
        <v>1387</v>
      </c>
      <c r="L55" s="193">
        <v>9.3013773683472858E-4</v>
      </c>
      <c r="M55" s="185"/>
      <c r="N55" s="185"/>
      <c r="O55" s="185"/>
      <c r="P55" s="185"/>
      <c r="Q55" s="185"/>
      <c r="R55" s="185"/>
      <c r="S55" s="185"/>
      <c r="T55" s="185"/>
      <c r="U55" s="185"/>
      <c r="V55" s="185"/>
      <c r="W55" s="185"/>
      <c r="X55" s="185"/>
    </row>
    <row r="56" spans="1:24" ht="12.75">
      <c r="A56" s="296" t="s">
        <v>124</v>
      </c>
      <c r="B56" s="296">
        <v>1618407</v>
      </c>
      <c r="C56">
        <v>7663</v>
      </c>
      <c r="D56" s="301">
        <v>304</v>
      </c>
      <c r="E56" s="195">
        <f t="shared" si="2"/>
        <v>1.878390293665314E-4</v>
      </c>
      <c r="F56" s="185"/>
      <c r="G56" s="196">
        <v>14</v>
      </c>
      <c r="H56" s="189" t="s">
        <v>158</v>
      </c>
      <c r="I56" s="189">
        <v>667998</v>
      </c>
      <c r="J56" s="189">
        <v>6963</v>
      </c>
      <c r="K56" s="189">
        <v>613</v>
      </c>
      <c r="L56" s="193">
        <v>9.1766741816592262E-4</v>
      </c>
      <c r="M56" s="185"/>
      <c r="N56" s="185"/>
      <c r="O56" s="185"/>
      <c r="P56" s="185"/>
      <c r="Q56" s="185"/>
      <c r="R56" s="185"/>
      <c r="S56" s="185"/>
      <c r="T56" s="185"/>
      <c r="U56" s="185"/>
      <c r="V56" s="185"/>
      <c r="W56" s="185"/>
      <c r="X56" s="185"/>
    </row>
    <row r="57" spans="1:24" ht="12.75">
      <c r="A57" s="296" t="s">
        <v>128</v>
      </c>
      <c r="B57" s="296">
        <v>1505918</v>
      </c>
      <c r="C57">
        <v>7298</v>
      </c>
      <c r="D57" s="301">
        <v>340</v>
      </c>
      <c r="E57" s="195">
        <f t="shared" si="2"/>
        <v>2.2577590546098793E-4</v>
      </c>
      <c r="F57" s="185"/>
      <c r="G57" s="196">
        <v>15</v>
      </c>
      <c r="H57" s="189" t="s">
        <v>161</v>
      </c>
      <c r="I57" s="189">
        <v>501712</v>
      </c>
      <c r="J57" s="189">
        <v>10415</v>
      </c>
      <c r="K57" s="189">
        <v>373</v>
      </c>
      <c r="L57" s="193">
        <v>7.4345441209299357E-4</v>
      </c>
      <c r="M57" s="185"/>
      <c r="N57" s="185"/>
      <c r="O57" s="185"/>
      <c r="P57" s="185"/>
      <c r="Q57" s="185"/>
      <c r="R57" s="185"/>
      <c r="S57" s="185"/>
      <c r="T57" s="185"/>
      <c r="U57" s="185"/>
      <c r="V57" s="185"/>
      <c r="W57" s="185"/>
      <c r="X57" s="185"/>
    </row>
    <row r="58" spans="1:24" ht="12.75">
      <c r="A58" s="296" t="s">
        <v>130</v>
      </c>
      <c r="B58" s="296">
        <v>749406</v>
      </c>
      <c r="C58">
        <v>3413</v>
      </c>
      <c r="D58" s="301">
        <v>94</v>
      </c>
      <c r="E58" s="195">
        <f t="shared" si="2"/>
        <v>1.2543267601273543E-4</v>
      </c>
      <c r="F58" s="185"/>
      <c r="G58" s="196">
        <v>16</v>
      </c>
      <c r="H58" s="189" t="s">
        <v>35</v>
      </c>
      <c r="I58" s="189">
        <v>1879370</v>
      </c>
      <c r="J58" s="189">
        <v>11940</v>
      </c>
      <c r="K58" s="189">
        <v>1063</v>
      </c>
      <c r="L58" s="193">
        <v>5.6561507313621052E-4</v>
      </c>
      <c r="M58" s="185"/>
      <c r="N58" s="185"/>
      <c r="O58" s="185"/>
      <c r="P58" s="185"/>
      <c r="Q58" s="185"/>
      <c r="R58" s="185"/>
      <c r="S58" s="185"/>
      <c r="T58" s="185"/>
      <c r="U58" s="185"/>
      <c r="V58" s="185"/>
      <c r="W58" s="185"/>
      <c r="X58" s="185"/>
    </row>
    <row r="59" spans="1:24" ht="12.75">
      <c r="A59" s="296" t="s">
        <v>132</v>
      </c>
      <c r="B59" s="296">
        <v>291920</v>
      </c>
      <c r="C59">
        <v>1056</v>
      </c>
      <c r="D59" s="301">
        <v>21</v>
      </c>
      <c r="E59" s="195">
        <f t="shared" si="2"/>
        <v>7.1937517127980275E-5</v>
      </c>
      <c r="F59" s="185"/>
      <c r="G59" s="196">
        <v>17</v>
      </c>
      <c r="H59" s="189" t="s">
        <v>155</v>
      </c>
      <c r="I59" s="189">
        <v>1961126</v>
      </c>
      <c r="J59" s="189">
        <v>21275</v>
      </c>
      <c r="K59" s="189">
        <v>1045</v>
      </c>
      <c r="L59" s="193">
        <v>5.3285714431403183E-4</v>
      </c>
      <c r="M59" s="185"/>
      <c r="N59" s="185"/>
      <c r="O59" s="185"/>
      <c r="P59" s="185"/>
      <c r="Q59" s="185"/>
      <c r="R59" s="185"/>
      <c r="S59" s="185"/>
      <c r="T59" s="185"/>
      <c r="U59" s="185"/>
      <c r="V59" s="185"/>
      <c r="W59" s="185"/>
      <c r="X59" s="185"/>
    </row>
    <row r="60" spans="1:24" ht="25.5">
      <c r="A60" s="296" t="s">
        <v>135</v>
      </c>
      <c r="B60" s="296">
        <v>190592</v>
      </c>
      <c r="C60">
        <v>1447</v>
      </c>
      <c r="D60" s="301">
        <v>0</v>
      </c>
      <c r="E60" s="195">
        <f t="shared" si="2"/>
        <v>0</v>
      </c>
      <c r="F60" s="185"/>
      <c r="G60" s="196">
        <v>18</v>
      </c>
      <c r="H60" s="189" t="s">
        <v>154</v>
      </c>
      <c r="I60" s="189">
        <v>776929</v>
      </c>
      <c r="J60" s="189">
        <v>11155</v>
      </c>
      <c r="K60" s="189">
        <v>367</v>
      </c>
      <c r="L60" s="193">
        <v>4.7237263636702969E-4</v>
      </c>
      <c r="M60" s="185"/>
      <c r="N60" s="185"/>
      <c r="O60" s="185"/>
      <c r="P60" s="185"/>
      <c r="Q60" s="185"/>
      <c r="R60" s="185"/>
      <c r="S60" s="185"/>
      <c r="T60" s="185"/>
      <c r="U60" s="185"/>
      <c r="V60" s="185"/>
      <c r="W60" s="185"/>
      <c r="X60" s="185"/>
    </row>
    <row r="61" spans="1:24" ht="12.75">
      <c r="A61" s="296" t="s">
        <v>137</v>
      </c>
      <c r="B61" s="296">
        <v>1077986</v>
      </c>
      <c r="C61">
        <v>3506</v>
      </c>
      <c r="D61" s="301">
        <v>0</v>
      </c>
      <c r="E61" s="195">
        <f t="shared" si="2"/>
        <v>0</v>
      </c>
      <c r="F61" s="185"/>
      <c r="G61" s="196">
        <v>19</v>
      </c>
      <c r="H61" s="189" t="s">
        <v>151</v>
      </c>
      <c r="I61" s="189">
        <v>3660213</v>
      </c>
      <c r="J61" s="189">
        <v>41385</v>
      </c>
      <c r="K61" s="189">
        <v>1471</v>
      </c>
      <c r="L61" s="193">
        <v>4.0188917967342338E-4</v>
      </c>
      <c r="M61" s="185"/>
      <c r="N61" s="185"/>
      <c r="O61" s="185"/>
      <c r="P61" s="185"/>
      <c r="Q61" s="185"/>
      <c r="R61" s="185"/>
      <c r="S61" s="185"/>
      <c r="T61" s="185"/>
      <c r="U61" s="185"/>
      <c r="V61" s="185"/>
      <c r="W61" s="185"/>
      <c r="X61" s="185"/>
    </row>
    <row r="62" spans="1:24" ht="12.75">
      <c r="A62" s="296" t="s">
        <v>139</v>
      </c>
      <c r="B62" s="296">
        <v>701858</v>
      </c>
      <c r="C62">
        <v>1637</v>
      </c>
      <c r="D62" s="301">
        <v>0</v>
      </c>
      <c r="E62" s="195">
        <f t="shared" si="2"/>
        <v>0</v>
      </c>
      <c r="F62" s="185"/>
      <c r="G62" s="196">
        <v>20</v>
      </c>
      <c r="H62" s="189" t="s">
        <v>128</v>
      </c>
      <c r="I62" s="189">
        <v>1505918</v>
      </c>
      <c r="J62" s="189">
        <v>7298</v>
      </c>
      <c r="K62" s="189">
        <v>340</v>
      </c>
      <c r="L62" s="193">
        <v>2.2577590546098793E-4</v>
      </c>
      <c r="M62" s="185"/>
      <c r="N62" s="185"/>
      <c r="O62" s="185"/>
      <c r="P62" s="185"/>
      <c r="Q62" s="185"/>
      <c r="R62" s="185"/>
      <c r="S62" s="185"/>
      <c r="T62" s="185"/>
      <c r="U62" s="185"/>
      <c r="V62" s="185"/>
      <c r="W62" s="185"/>
      <c r="X62" s="185"/>
    </row>
    <row r="63" spans="1:24" ht="12.75">
      <c r="A63" s="296" t="s">
        <v>140</v>
      </c>
      <c r="B63" s="296">
        <v>592606</v>
      </c>
      <c r="C63">
        <v>3433</v>
      </c>
      <c r="D63" s="301">
        <v>61</v>
      </c>
      <c r="E63" s="195">
        <f t="shared" si="2"/>
        <v>1.0293517109175405E-4</v>
      </c>
      <c r="F63" s="185"/>
      <c r="G63" s="196">
        <v>21</v>
      </c>
      <c r="H63" s="189" t="s">
        <v>124</v>
      </c>
      <c r="I63" s="189">
        <v>1618407</v>
      </c>
      <c r="J63" s="189">
        <v>7663</v>
      </c>
      <c r="K63" s="189">
        <v>304</v>
      </c>
      <c r="L63" s="193">
        <v>1.878390293665314E-4</v>
      </c>
      <c r="M63" s="185"/>
      <c r="N63" s="185"/>
      <c r="O63" s="185"/>
      <c r="P63" s="185"/>
      <c r="Q63" s="185"/>
      <c r="R63" s="185"/>
      <c r="S63" s="185"/>
      <c r="T63" s="185"/>
      <c r="U63" s="185"/>
      <c r="V63" s="185"/>
      <c r="W63" s="185"/>
      <c r="X63" s="185"/>
    </row>
    <row r="64" spans="1:24" ht="12.75">
      <c r="A64" s="296" t="s">
        <v>141</v>
      </c>
      <c r="B64" s="296">
        <v>51550</v>
      </c>
      <c r="C64">
        <v>107</v>
      </c>
      <c r="D64" s="301"/>
      <c r="E64" s="195">
        <f t="shared" si="2"/>
        <v>0</v>
      </c>
      <c r="F64" s="185"/>
      <c r="G64" s="196">
        <v>22</v>
      </c>
      <c r="H64" s="189" t="s">
        <v>130</v>
      </c>
      <c r="I64" s="189">
        <v>749406</v>
      </c>
      <c r="J64" s="189">
        <v>3413</v>
      </c>
      <c r="K64" s="189">
        <v>94</v>
      </c>
      <c r="L64" s="193">
        <v>1.2543267601273543E-4</v>
      </c>
      <c r="M64" s="185"/>
      <c r="N64" s="185"/>
      <c r="O64" s="185"/>
      <c r="P64" s="185"/>
      <c r="Q64" s="185"/>
      <c r="R64" s="185"/>
      <c r="S64" s="185"/>
      <c r="T64" s="185"/>
      <c r="U64" s="185"/>
      <c r="V64" s="185"/>
      <c r="W64" s="185"/>
      <c r="X64" s="185"/>
    </row>
    <row r="65" spans="1:24" ht="12.75">
      <c r="A65" s="296" t="s">
        <v>142</v>
      </c>
      <c r="B65" s="296">
        <v>529766</v>
      </c>
      <c r="C65">
        <v>3072</v>
      </c>
      <c r="D65" s="301">
        <v>0</v>
      </c>
      <c r="E65" s="195">
        <f t="shared" si="2"/>
        <v>0</v>
      </c>
      <c r="F65" s="185"/>
      <c r="G65" s="196">
        <v>23</v>
      </c>
      <c r="H65" s="189" t="s">
        <v>140</v>
      </c>
      <c r="I65" s="189">
        <v>592606</v>
      </c>
      <c r="J65" s="189">
        <v>3433</v>
      </c>
      <c r="K65" s="189">
        <v>61</v>
      </c>
      <c r="L65" s="193">
        <v>1.0293517109175405E-4</v>
      </c>
      <c r="M65" s="185"/>
      <c r="N65" s="185"/>
      <c r="O65" s="185"/>
      <c r="P65" s="185"/>
      <c r="Q65" s="185"/>
      <c r="R65" s="185"/>
      <c r="S65" s="185"/>
      <c r="T65" s="185"/>
      <c r="U65" s="185"/>
      <c r="V65" s="185"/>
      <c r="W65" s="185"/>
      <c r="X65" s="185"/>
    </row>
    <row r="66" spans="1:24" ht="12.75">
      <c r="A66" s="296" t="s">
        <v>145</v>
      </c>
      <c r="B66" s="296">
        <v>239208</v>
      </c>
      <c r="C66">
        <v>634</v>
      </c>
      <c r="D66" s="301">
        <v>0</v>
      </c>
      <c r="E66" s="195">
        <f t="shared" si="2"/>
        <v>0</v>
      </c>
      <c r="F66" s="185"/>
      <c r="G66" s="196">
        <v>24</v>
      </c>
      <c r="H66" s="189" t="s">
        <v>132</v>
      </c>
      <c r="I66" s="189">
        <v>291920</v>
      </c>
      <c r="J66" s="189">
        <v>1056</v>
      </c>
      <c r="K66" s="189">
        <v>21</v>
      </c>
      <c r="L66" s="193">
        <v>7.1937517127980275E-5</v>
      </c>
      <c r="M66" s="185"/>
      <c r="N66" s="185"/>
      <c r="O66" s="185"/>
      <c r="P66" s="185"/>
      <c r="Q66" s="185"/>
      <c r="R66" s="185"/>
      <c r="S66" s="185"/>
      <c r="T66" s="185"/>
      <c r="U66" s="185"/>
      <c r="V66" s="185"/>
      <c r="W66" s="185"/>
      <c r="X66" s="185"/>
    </row>
    <row r="67" spans="1:24" ht="12.75">
      <c r="A67" s="296" t="s">
        <v>146</v>
      </c>
      <c r="B67" s="296">
        <v>963060</v>
      </c>
      <c r="C67">
        <v>3306</v>
      </c>
      <c r="D67" s="301">
        <v>14</v>
      </c>
      <c r="E67" s="195">
        <f t="shared" si="2"/>
        <v>1.4536996656490769E-5</v>
      </c>
      <c r="F67" s="185"/>
      <c r="G67" s="196">
        <v>25</v>
      </c>
      <c r="H67" s="189" t="s">
        <v>146</v>
      </c>
      <c r="I67" s="189">
        <v>963060</v>
      </c>
      <c r="J67" s="189">
        <v>3306</v>
      </c>
      <c r="K67" s="189">
        <v>14</v>
      </c>
      <c r="L67" s="193">
        <v>1.4536996656490769E-5</v>
      </c>
      <c r="M67" s="185"/>
      <c r="N67" s="185"/>
      <c r="O67" s="185"/>
      <c r="P67" s="185"/>
      <c r="Q67" s="185"/>
      <c r="R67" s="185"/>
      <c r="S67" s="185"/>
      <c r="T67" s="185"/>
      <c r="U67" s="185"/>
      <c r="V67" s="185"/>
      <c r="W67" s="185"/>
      <c r="X67" s="185"/>
    </row>
    <row r="68" spans="1:24" ht="12.75">
      <c r="A68" s="296" t="s">
        <v>148</v>
      </c>
      <c r="B68" s="296">
        <v>1393587</v>
      </c>
      <c r="C68">
        <v>8325</v>
      </c>
      <c r="D68" s="301">
        <v>2423</v>
      </c>
      <c r="E68" s="195">
        <f t="shared" si="2"/>
        <v>1.7386786759635386E-3</v>
      </c>
      <c r="F68" s="185"/>
      <c r="G68" s="196">
        <v>26</v>
      </c>
      <c r="H68" s="189" t="s">
        <v>31</v>
      </c>
      <c r="I68" s="189">
        <v>207730</v>
      </c>
      <c r="J68" s="189">
        <v>1937</v>
      </c>
      <c r="K68" s="189">
        <v>0</v>
      </c>
      <c r="L68" s="193">
        <v>0</v>
      </c>
      <c r="M68" s="185"/>
      <c r="N68" s="185"/>
      <c r="O68" s="185"/>
      <c r="P68" s="185"/>
      <c r="Q68" s="185"/>
      <c r="R68" s="185"/>
      <c r="S68" s="185"/>
      <c r="T68" s="185"/>
      <c r="U68" s="185"/>
      <c r="V68" s="185"/>
      <c r="W68" s="185"/>
      <c r="X68" s="185"/>
    </row>
    <row r="69" spans="1:24" ht="12.75">
      <c r="A69" s="296" t="s">
        <v>151</v>
      </c>
      <c r="B69" s="296">
        <v>3660213</v>
      </c>
      <c r="C69">
        <v>41385</v>
      </c>
      <c r="D69" s="301">
        <v>1471</v>
      </c>
      <c r="E69" s="195">
        <f t="shared" si="2"/>
        <v>4.0188917967342338E-4</v>
      </c>
      <c r="F69" s="185"/>
      <c r="G69" s="196">
        <v>27</v>
      </c>
      <c r="H69" s="189" t="s">
        <v>135</v>
      </c>
      <c r="I69" s="189">
        <v>190592</v>
      </c>
      <c r="J69" s="189">
        <v>1447</v>
      </c>
      <c r="K69" s="189">
        <v>0</v>
      </c>
      <c r="L69" s="193">
        <v>0</v>
      </c>
      <c r="M69" s="185"/>
      <c r="N69" s="185"/>
      <c r="O69" s="185"/>
      <c r="P69" s="185"/>
      <c r="Q69" s="185"/>
      <c r="R69" s="185"/>
      <c r="S69" s="185"/>
      <c r="T69" s="185"/>
      <c r="U69" s="185"/>
      <c r="V69" s="185"/>
      <c r="W69" s="185"/>
      <c r="X69" s="185"/>
    </row>
    <row r="70" spans="1:24" ht="12.75">
      <c r="A70" s="296" t="s">
        <v>152</v>
      </c>
      <c r="B70" s="296">
        <v>461200</v>
      </c>
      <c r="C70">
        <v>3207</v>
      </c>
      <c r="D70" s="301">
        <v>0</v>
      </c>
      <c r="E70" s="195">
        <f t="shared" si="2"/>
        <v>0</v>
      </c>
      <c r="F70" s="185"/>
      <c r="G70" s="196">
        <v>28</v>
      </c>
      <c r="H70" s="189" t="s">
        <v>137</v>
      </c>
      <c r="I70" s="189">
        <v>1077986</v>
      </c>
      <c r="J70" s="189">
        <v>3506</v>
      </c>
      <c r="K70" s="189">
        <v>0</v>
      </c>
      <c r="L70" s="193">
        <v>0</v>
      </c>
      <c r="M70" s="185"/>
      <c r="N70" s="185"/>
      <c r="O70" s="185"/>
      <c r="P70" s="185"/>
      <c r="Q70" s="185"/>
      <c r="R70" s="185"/>
      <c r="S70" s="185"/>
      <c r="T70" s="185"/>
      <c r="U70" s="185"/>
      <c r="V70" s="185"/>
      <c r="W70" s="185"/>
      <c r="X70" s="185"/>
    </row>
    <row r="71" spans="1:24" ht="12.75">
      <c r="A71" s="296" t="s">
        <v>154</v>
      </c>
      <c r="B71" s="296">
        <v>776929</v>
      </c>
      <c r="C71">
        <v>11155</v>
      </c>
      <c r="D71" s="301">
        <v>367</v>
      </c>
      <c r="E71" s="195">
        <f t="shared" si="2"/>
        <v>4.7237263636702969E-4</v>
      </c>
      <c r="F71" s="185"/>
      <c r="G71" s="196">
        <v>29</v>
      </c>
      <c r="H71" s="189" t="s">
        <v>139</v>
      </c>
      <c r="I71" s="189">
        <v>701858</v>
      </c>
      <c r="J71" s="189">
        <v>1637</v>
      </c>
      <c r="K71" s="189">
        <v>0</v>
      </c>
      <c r="L71" s="193">
        <v>0</v>
      </c>
      <c r="M71" s="185"/>
      <c r="N71" s="185"/>
      <c r="O71" s="185"/>
      <c r="P71" s="185"/>
      <c r="Q71" s="185"/>
      <c r="R71" s="185"/>
      <c r="S71" s="185"/>
      <c r="T71" s="185"/>
      <c r="U71" s="185"/>
      <c r="V71" s="185"/>
      <c r="W71" s="185"/>
      <c r="X71" s="185"/>
    </row>
    <row r="72" spans="1:24" ht="12.75">
      <c r="A72" s="296" t="s">
        <v>155</v>
      </c>
      <c r="B72" s="296">
        <v>1961126</v>
      </c>
      <c r="C72">
        <v>21275</v>
      </c>
      <c r="D72" s="301">
        <v>1045</v>
      </c>
      <c r="E72" s="195">
        <f t="shared" si="2"/>
        <v>5.3285714431403183E-4</v>
      </c>
      <c r="F72" s="185"/>
      <c r="G72" s="196">
        <v>30</v>
      </c>
      <c r="H72" s="189" t="s">
        <v>141</v>
      </c>
      <c r="I72" s="189">
        <v>51550</v>
      </c>
      <c r="J72" s="189">
        <v>107</v>
      </c>
      <c r="K72" s="189">
        <v>0</v>
      </c>
      <c r="L72" s="193">
        <v>0</v>
      </c>
      <c r="M72" s="185"/>
      <c r="N72" s="185"/>
      <c r="O72" s="185"/>
      <c r="P72" s="185"/>
      <c r="Q72" s="185"/>
      <c r="R72" s="185"/>
      <c r="S72" s="185"/>
      <c r="T72" s="185"/>
      <c r="U72" s="185"/>
      <c r="V72" s="185"/>
      <c r="W72" s="185"/>
      <c r="X72" s="185"/>
    </row>
    <row r="73" spans="1:24" ht="12.75">
      <c r="A73" s="296" t="s">
        <v>157</v>
      </c>
      <c r="B73" s="296">
        <v>583646</v>
      </c>
      <c r="C73">
        <v>3162</v>
      </c>
      <c r="D73" s="301">
        <v>0</v>
      </c>
      <c r="E73" s="195">
        <f t="shared" si="2"/>
        <v>0</v>
      </c>
      <c r="F73" s="185"/>
      <c r="G73" s="196">
        <v>31</v>
      </c>
      <c r="H73" s="189" t="s">
        <v>142</v>
      </c>
      <c r="I73" s="189">
        <v>529766</v>
      </c>
      <c r="J73" s="189">
        <v>3072</v>
      </c>
      <c r="K73" s="189">
        <v>0</v>
      </c>
      <c r="L73" s="193">
        <v>0</v>
      </c>
      <c r="M73" s="185"/>
      <c r="N73" s="185"/>
      <c r="O73" s="185"/>
      <c r="P73" s="185"/>
      <c r="Q73" s="185"/>
      <c r="R73" s="185"/>
      <c r="S73" s="185"/>
      <c r="T73" s="185"/>
      <c r="U73" s="185"/>
      <c r="V73" s="185"/>
      <c r="W73" s="185"/>
      <c r="X73" s="185"/>
    </row>
    <row r="74" spans="1:24" ht="12.75">
      <c r="A74" s="296" t="s">
        <v>158</v>
      </c>
      <c r="B74" s="296">
        <v>667998</v>
      </c>
      <c r="C74">
        <v>6963</v>
      </c>
      <c r="D74" s="301">
        <v>613</v>
      </c>
      <c r="E74" s="195">
        <f t="shared" si="2"/>
        <v>9.1766741816592262E-4</v>
      </c>
      <c r="F74" s="185"/>
      <c r="G74" s="196">
        <v>32</v>
      </c>
      <c r="H74" s="189" t="s">
        <v>145</v>
      </c>
      <c r="I74" s="189">
        <v>239208</v>
      </c>
      <c r="J74" s="189">
        <v>634</v>
      </c>
      <c r="K74" s="189">
        <v>0</v>
      </c>
      <c r="L74" s="193">
        <v>0</v>
      </c>
      <c r="M74" s="185"/>
      <c r="N74" s="185"/>
      <c r="O74" s="185"/>
      <c r="P74" s="185"/>
      <c r="Q74" s="185"/>
      <c r="R74" s="185"/>
      <c r="S74" s="185"/>
      <c r="T74" s="185"/>
      <c r="U74" s="185"/>
      <c r="V74" s="185"/>
      <c r="W74" s="185"/>
      <c r="X74" s="185"/>
    </row>
    <row r="75" spans="1:24" ht="12.75">
      <c r="A75" s="296" t="s">
        <v>159</v>
      </c>
      <c r="B75" s="296">
        <v>2094468</v>
      </c>
      <c r="C75">
        <v>21635</v>
      </c>
      <c r="D75" s="301">
        <v>2140</v>
      </c>
      <c r="E75" s="195">
        <f t="shared" si="2"/>
        <v>1.0217391719520184E-3</v>
      </c>
      <c r="F75" s="185"/>
      <c r="G75" s="196">
        <v>33</v>
      </c>
      <c r="H75" s="189" t="s">
        <v>152</v>
      </c>
      <c r="I75" s="189">
        <v>461200</v>
      </c>
      <c r="J75" s="189">
        <v>3207</v>
      </c>
      <c r="K75" s="189">
        <v>0</v>
      </c>
      <c r="L75" s="193">
        <v>0</v>
      </c>
      <c r="M75" s="185"/>
      <c r="N75" s="185"/>
      <c r="O75" s="185"/>
      <c r="P75" s="185"/>
      <c r="Q75" s="185"/>
      <c r="R75" s="185"/>
      <c r="S75" s="185"/>
      <c r="T75" s="185"/>
      <c r="U75" s="185"/>
      <c r="V75" s="185"/>
      <c r="W75" s="185"/>
      <c r="X75" s="185"/>
    </row>
    <row r="76" spans="1:24" ht="12.75">
      <c r="A76" s="296" t="s">
        <v>161</v>
      </c>
      <c r="B76" s="296">
        <v>501712</v>
      </c>
      <c r="C76">
        <v>10415</v>
      </c>
      <c r="D76" s="301">
        <v>373</v>
      </c>
      <c r="E76" s="195">
        <f t="shared" si="2"/>
        <v>7.4345441209299357E-4</v>
      </c>
      <c r="F76" s="185"/>
      <c r="G76" s="196">
        <v>34</v>
      </c>
      <c r="H76" s="189" t="s">
        <v>157</v>
      </c>
      <c r="I76" s="189">
        <v>583646</v>
      </c>
      <c r="J76" s="189">
        <v>3162</v>
      </c>
      <c r="K76" s="189">
        <v>0</v>
      </c>
      <c r="L76" s="193">
        <v>0</v>
      </c>
      <c r="M76" s="185"/>
      <c r="N76" s="185"/>
      <c r="O76" s="185"/>
      <c r="P76" s="185"/>
      <c r="Q76" s="185"/>
      <c r="R76" s="185"/>
      <c r="S76" s="185"/>
      <c r="T76" s="185"/>
      <c r="U76" s="185"/>
      <c r="V76" s="185"/>
      <c r="W76" s="185"/>
      <c r="X76" s="185"/>
    </row>
    <row r="77" spans="1:24" ht="12.75">
      <c r="A77" s="296" t="s">
        <v>162</v>
      </c>
      <c r="B77" s="296">
        <v>48289</v>
      </c>
      <c r="C77">
        <v>430</v>
      </c>
      <c r="D77" s="301">
        <v>216</v>
      </c>
      <c r="E77" s="195">
        <f t="shared" si="2"/>
        <v>4.4730684006709601E-3</v>
      </c>
      <c r="F77" s="185"/>
      <c r="G77" s="196">
        <v>35</v>
      </c>
      <c r="H77" s="189" t="s">
        <v>163</v>
      </c>
      <c r="I77" s="189">
        <v>471228</v>
      </c>
      <c r="J77" s="189">
        <v>4977</v>
      </c>
      <c r="K77" s="189">
        <v>0</v>
      </c>
      <c r="L77" s="193">
        <v>0</v>
      </c>
      <c r="M77" s="185"/>
      <c r="N77" s="185"/>
      <c r="O77" s="185"/>
      <c r="P77" s="185"/>
      <c r="Q77" s="185"/>
      <c r="R77" s="185"/>
      <c r="S77" s="185"/>
      <c r="T77" s="185"/>
      <c r="U77" s="185"/>
      <c r="V77" s="185"/>
      <c r="W77" s="185"/>
      <c r="X77" s="185"/>
    </row>
    <row r="78" spans="1:24" ht="12.75">
      <c r="A78" s="296" t="s">
        <v>163</v>
      </c>
      <c r="B78" s="296">
        <v>471228</v>
      </c>
      <c r="C78">
        <v>4977</v>
      </c>
      <c r="D78" s="301">
        <v>0</v>
      </c>
      <c r="E78" s="195">
        <f t="shared" si="2"/>
        <v>0</v>
      </c>
      <c r="F78" s="185"/>
      <c r="G78" s="196">
        <v>36</v>
      </c>
      <c r="H78" s="189" t="s">
        <v>164</v>
      </c>
      <c r="I78" s="189">
        <v>547014</v>
      </c>
      <c r="J78" s="189">
        <v>5191</v>
      </c>
      <c r="K78" s="189">
        <v>0</v>
      </c>
      <c r="L78" s="193">
        <v>0</v>
      </c>
      <c r="M78" s="185"/>
      <c r="N78" s="185"/>
      <c r="O78" s="185"/>
      <c r="P78" s="185"/>
      <c r="Q78" s="185"/>
      <c r="R78" s="185"/>
      <c r="S78" s="185"/>
      <c r="T78" s="185"/>
      <c r="U78" s="185"/>
      <c r="V78" s="185"/>
      <c r="W78" s="185"/>
      <c r="X78" s="185"/>
    </row>
    <row r="79" spans="1:24" ht="12.75">
      <c r="A79" s="300" t="s">
        <v>164</v>
      </c>
      <c r="B79" s="300">
        <v>547014</v>
      </c>
      <c r="C79" s="303">
        <v>5191</v>
      </c>
      <c r="D79" s="304">
        <v>0</v>
      </c>
      <c r="E79" s="195">
        <f t="shared" si="2"/>
        <v>0</v>
      </c>
      <c r="F79" s="185"/>
      <c r="G79" s="196"/>
      <c r="H79" s="189" t="s">
        <v>254</v>
      </c>
      <c r="I79" s="189">
        <v>50918575</v>
      </c>
      <c r="J79" s="189">
        <v>522164</v>
      </c>
      <c r="K79" s="189">
        <v>90374</v>
      </c>
      <c r="L79" s="193">
        <v>1.7748729221114298E-3</v>
      </c>
      <c r="M79" s="185"/>
      <c r="N79" s="185"/>
      <c r="O79" s="185"/>
      <c r="P79" s="185"/>
      <c r="Q79" s="185"/>
      <c r="R79" s="185"/>
      <c r="S79" s="185"/>
      <c r="T79" s="185"/>
      <c r="U79" s="185"/>
      <c r="V79" s="185"/>
      <c r="W79" s="185"/>
      <c r="X79" s="185"/>
    </row>
    <row r="80" spans="1:24" ht="13.15">
      <c r="B80" s="194"/>
      <c r="C80" s="185"/>
      <c r="D80" s="185"/>
      <c r="E80" s="185"/>
      <c r="F80" s="185"/>
      <c r="G80" s="311" t="s">
        <v>551</v>
      </c>
      <c r="H80" s="309"/>
      <c r="I80" s="309"/>
      <c r="J80" s="309"/>
      <c r="K80" s="309"/>
      <c r="L80" s="310"/>
      <c r="M80" s="185"/>
      <c r="N80" s="185"/>
      <c r="O80" s="185"/>
      <c r="P80" s="185"/>
      <c r="Q80" s="185"/>
      <c r="R80" s="185"/>
      <c r="S80" s="185"/>
      <c r="T80" s="185"/>
      <c r="U80" s="185"/>
      <c r="V80" s="185"/>
      <c r="W80" s="185"/>
      <c r="X80" s="185"/>
    </row>
    <row r="81" spans="1:24" ht="26.25">
      <c r="A81" s="290"/>
      <c r="B81" s="292" t="s">
        <v>668</v>
      </c>
      <c r="C81" s="291"/>
      <c r="D81" s="293"/>
      <c r="E81" s="185" t="s">
        <v>553</v>
      </c>
      <c r="F81" s="185"/>
      <c r="G81" s="190" t="s">
        <v>547</v>
      </c>
      <c r="H81" s="191" t="s">
        <v>1</v>
      </c>
      <c r="I81" s="191" t="s">
        <v>6</v>
      </c>
      <c r="J81" s="191" t="s">
        <v>9</v>
      </c>
      <c r="K81" s="191" t="s">
        <v>15</v>
      </c>
      <c r="L81" s="191" t="s">
        <v>553</v>
      </c>
      <c r="M81" s="185"/>
      <c r="N81" s="185"/>
      <c r="O81" s="185"/>
      <c r="P81" s="185"/>
      <c r="Q81" s="185"/>
      <c r="R81" s="185"/>
      <c r="S81" s="185"/>
      <c r="T81" s="185"/>
      <c r="U81" s="185"/>
      <c r="V81" s="185"/>
      <c r="W81" s="185"/>
      <c r="X81" s="185"/>
    </row>
    <row r="82" spans="1:24" ht="25.5">
      <c r="A82" s="292" t="s">
        <v>1</v>
      </c>
      <c r="B82" s="290" t="s">
        <v>252</v>
      </c>
      <c r="C82" s="299" t="s">
        <v>253</v>
      </c>
      <c r="D82" s="294" t="s">
        <v>552</v>
      </c>
      <c r="E82" s="195" t="e">
        <f t="shared" ref="E82:E118" si="3">D82/B82</f>
        <v>#VALUE!</v>
      </c>
      <c r="F82" s="185"/>
      <c r="G82" s="196">
        <v>1</v>
      </c>
      <c r="H82" s="189" t="s">
        <v>72</v>
      </c>
      <c r="I82" s="189">
        <v>2534028</v>
      </c>
      <c r="J82" s="189">
        <v>36399</v>
      </c>
      <c r="K82" s="189">
        <v>16024</v>
      </c>
      <c r="L82" s="193">
        <v>6.3235291796302174E-3</v>
      </c>
      <c r="M82" s="185"/>
      <c r="N82" s="185"/>
      <c r="O82" s="185"/>
      <c r="P82" s="185"/>
      <c r="Q82" s="185"/>
      <c r="R82" s="185"/>
      <c r="S82" s="185"/>
      <c r="T82" s="185"/>
      <c r="U82" s="185"/>
      <c r="V82" s="185"/>
      <c r="W82" s="185"/>
      <c r="X82" s="185"/>
    </row>
    <row r="83" spans="1:24" ht="25.5">
      <c r="A83" s="290" t="s">
        <v>31</v>
      </c>
      <c r="B83" s="290">
        <v>207730</v>
      </c>
      <c r="C83" s="299">
        <v>1937</v>
      </c>
      <c r="D83" s="294">
        <v>141</v>
      </c>
      <c r="E83" s="195">
        <f t="shared" si="3"/>
        <v>6.7876570548307898E-4</v>
      </c>
      <c r="F83" s="185"/>
      <c r="G83" s="196">
        <v>2</v>
      </c>
      <c r="H83" s="189" t="s">
        <v>154</v>
      </c>
      <c r="I83" s="189">
        <v>776929</v>
      </c>
      <c r="J83" s="189">
        <v>11155</v>
      </c>
      <c r="K83" s="189">
        <v>4583</v>
      </c>
      <c r="L83" s="193">
        <v>5.8988659195370495E-3</v>
      </c>
      <c r="M83" s="185"/>
      <c r="N83" s="185"/>
      <c r="O83" s="185"/>
      <c r="P83" s="185"/>
      <c r="Q83" s="185"/>
      <c r="R83" s="185"/>
      <c r="S83" s="185"/>
      <c r="T83" s="185"/>
      <c r="U83" s="185"/>
      <c r="V83" s="185"/>
      <c r="W83" s="185"/>
      <c r="X83" s="185"/>
    </row>
    <row r="84" spans="1:24" ht="12.75">
      <c r="A84" s="296" t="s">
        <v>35</v>
      </c>
      <c r="B84" s="296">
        <v>1879370</v>
      </c>
      <c r="C84">
        <v>11940</v>
      </c>
      <c r="D84" s="301">
        <v>1275</v>
      </c>
      <c r="E84" s="195">
        <f t="shared" si="3"/>
        <v>6.7841883184258556E-4</v>
      </c>
      <c r="F84" s="185"/>
      <c r="G84" s="196">
        <v>3</v>
      </c>
      <c r="H84" s="189" t="s">
        <v>163</v>
      </c>
      <c r="I84" s="189">
        <v>471228</v>
      </c>
      <c r="J84" s="189">
        <v>4977</v>
      </c>
      <c r="K84" s="189">
        <v>2715</v>
      </c>
      <c r="L84" s="193">
        <v>5.7615421834016651E-3</v>
      </c>
      <c r="M84" s="185"/>
      <c r="N84" s="185"/>
      <c r="O84" s="185"/>
      <c r="P84" s="185"/>
      <c r="Q84" s="185"/>
      <c r="R84" s="185"/>
      <c r="S84" s="185"/>
      <c r="T84" s="185"/>
      <c r="U84" s="185"/>
      <c r="V84" s="185"/>
      <c r="W84" s="185"/>
      <c r="X84" s="185"/>
    </row>
    <row r="85" spans="1:24" ht="12.75">
      <c r="A85" s="296" t="s">
        <v>47</v>
      </c>
      <c r="B85" s="296">
        <v>1320800</v>
      </c>
      <c r="C85">
        <v>14591</v>
      </c>
      <c r="D85" s="301">
        <v>2375</v>
      </c>
      <c r="E85" s="195">
        <f t="shared" si="3"/>
        <v>1.798152634766808E-3</v>
      </c>
      <c r="F85" s="185"/>
      <c r="G85" s="196">
        <v>4</v>
      </c>
      <c r="H85" s="189" t="s">
        <v>102</v>
      </c>
      <c r="I85" s="189">
        <v>735462</v>
      </c>
      <c r="J85" s="189">
        <v>12961</v>
      </c>
      <c r="K85" s="189">
        <v>2859</v>
      </c>
      <c r="L85" s="193">
        <v>3.8873524396909696E-3</v>
      </c>
      <c r="M85" s="185"/>
      <c r="N85" s="185"/>
      <c r="O85" s="185"/>
      <c r="P85" s="185"/>
      <c r="Q85" s="185"/>
      <c r="R85" s="185"/>
      <c r="S85" s="185"/>
      <c r="T85" s="185"/>
      <c r="U85" s="185"/>
      <c r="V85" s="185"/>
      <c r="W85" s="185"/>
      <c r="X85" s="185"/>
    </row>
    <row r="86" spans="1:24" ht="12.75">
      <c r="A86" s="296" t="s">
        <v>58</v>
      </c>
      <c r="B86" s="296">
        <v>1249823</v>
      </c>
      <c r="C86">
        <v>8692</v>
      </c>
      <c r="D86" s="301">
        <v>4071</v>
      </c>
      <c r="E86" s="195">
        <f t="shared" si="3"/>
        <v>3.2572612281899119E-3</v>
      </c>
      <c r="F86" s="185"/>
      <c r="G86" s="196">
        <v>5</v>
      </c>
      <c r="H86" s="189" t="s">
        <v>161</v>
      </c>
      <c r="I86" s="189">
        <v>501712</v>
      </c>
      <c r="J86" s="189">
        <v>10415</v>
      </c>
      <c r="K86" s="189">
        <v>1686</v>
      </c>
      <c r="L86" s="193">
        <v>3.3604936696750329E-3</v>
      </c>
      <c r="M86" s="185"/>
      <c r="N86" s="185"/>
      <c r="O86" s="185"/>
      <c r="P86" s="185"/>
      <c r="Q86" s="185"/>
      <c r="R86" s="185"/>
      <c r="S86" s="185"/>
      <c r="T86" s="185"/>
      <c r="U86" s="185"/>
      <c r="V86" s="185"/>
      <c r="W86" s="185"/>
      <c r="X86" s="185"/>
    </row>
    <row r="87" spans="1:24" ht="12.75">
      <c r="A87" s="296" t="s">
        <v>72</v>
      </c>
      <c r="B87" s="296">
        <v>2534028</v>
      </c>
      <c r="C87">
        <v>36399</v>
      </c>
      <c r="D87" s="301">
        <v>16024</v>
      </c>
      <c r="E87" s="195">
        <f t="shared" si="3"/>
        <v>6.3235291796302174E-3</v>
      </c>
      <c r="F87" s="185"/>
      <c r="G87" s="196">
        <v>6</v>
      </c>
      <c r="H87" s="189" t="s">
        <v>152</v>
      </c>
      <c r="I87" s="189">
        <v>461200</v>
      </c>
      <c r="J87" s="189">
        <v>3207</v>
      </c>
      <c r="K87" s="189">
        <v>1507</v>
      </c>
      <c r="L87" s="193">
        <v>3.2675628794449261E-3</v>
      </c>
      <c r="M87" s="185"/>
      <c r="N87" s="185"/>
      <c r="O87" s="185"/>
      <c r="P87" s="185"/>
      <c r="Q87" s="185"/>
      <c r="R87" s="185"/>
      <c r="S87" s="185"/>
      <c r="T87" s="185"/>
      <c r="U87" s="185"/>
      <c r="V87" s="185"/>
      <c r="W87" s="185"/>
      <c r="X87" s="185"/>
    </row>
    <row r="88" spans="1:24" ht="12.75">
      <c r="A88" s="296" t="s">
        <v>81</v>
      </c>
      <c r="B88" s="296">
        <v>119230</v>
      </c>
      <c r="C88">
        <v>1442</v>
      </c>
      <c r="D88" s="301">
        <v>89</v>
      </c>
      <c r="E88" s="195">
        <f t="shared" si="3"/>
        <v>7.4645642875115323E-4</v>
      </c>
      <c r="F88" s="185"/>
      <c r="G88" s="196">
        <v>7</v>
      </c>
      <c r="H88" s="189" t="s">
        <v>58</v>
      </c>
      <c r="I88" s="189">
        <v>1249823</v>
      </c>
      <c r="J88" s="189">
        <v>8692</v>
      </c>
      <c r="K88" s="189">
        <v>4071</v>
      </c>
      <c r="L88" s="193">
        <v>3.2572612281899119E-3</v>
      </c>
      <c r="M88" s="185"/>
      <c r="N88" s="185"/>
      <c r="O88" s="185"/>
      <c r="P88" s="185"/>
      <c r="Q88" s="185"/>
      <c r="R88" s="185"/>
      <c r="S88" s="185"/>
      <c r="T88" s="185"/>
      <c r="U88" s="185"/>
      <c r="V88" s="185"/>
      <c r="W88" s="185"/>
      <c r="X88" s="185"/>
    </row>
    <row r="89" spans="1:24" ht="12.75">
      <c r="A89" s="296" t="s">
        <v>85</v>
      </c>
      <c r="B89" s="296">
        <v>1491177</v>
      </c>
      <c r="C89">
        <v>14092</v>
      </c>
      <c r="D89" s="301">
        <v>1466</v>
      </c>
      <c r="E89" s="195">
        <f t="shared" si="3"/>
        <v>9.831160217734045E-4</v>
      </c>
      <c r="F89" s="185"/>
      <c r="G89" s="196">
        <v>8</v>
      </c>
      <c r="H89" s="189" t="s">
        <v>158</v>
      </c>
      <c r="I89" s="189">
        <v>667998</v>
      </c>
      <c r="J89" s="189">
        <v>6963</v>
      </c>
      <c r="K89" s="189">
        <v>1558</v>
      </c>
      <c r="L89" s="193">
        <v>2.3323423124021331E-3</v>
      </c>
      <c r="M89" s="185"/>
      <c r="N89" s="185"/>
      <c r="O89" s="185"/>
      <c r="P89" s="185"/>
      <c r="Q89" s="185"/>
      <c r="R89" s="185"/>
      <c r="S89" s="185"/>
      <c r="T89" s="185"/>
      <c r="U89" s="185"/>
      <c r="V89" s="185"/>
      <c r="W89" s="185"/>
      <c r="X89" s="185"/>
    </row>
    <row r="90" spans="1:24" ht="12.75">
      <c r="A90" s="296" t="s">
        <v>91</v>
      </c>
      <c r="B90" s="296">
        <v>3087623</v>
      </c>
      <c r="C90">
        <v>26422</v>
      </c>
      <c r="D90" s="301">
        <v>3693</v>
      </c>
      <c r="E90" s="195">
        <f t="shared" si="3"/>
        <v>1.1960657113902831E-3</v>
      </c>
      <c r="F90" s="185"/>
      <c r="G90" s="196">
        <v>9</v>
      </c>
      <c r="H90" s="189" t="s">
        <v>159</v>
      </c>
      <c r="I90" s="189">
        <v>2094468</v>
      </c>
      <c r="J90" s="189">
        <v>21635</v>
      </c>
      <c r="K90" s="189">
        <v>4812</v>
      </c>
      <c r="L90" s="193">
        <v>2.2974807922584639E-3</v>
      </c>
      <c r="M90" s="185"/>
      <c r="N90" s="185"/>
      <c r="O90" s="185"/>
      <c r="P90" s="185"/>
      <c r="Q90" s="185"/>
      <c r="R90" s="185"/>
      <c r="S90" s="185"/>
      <c r="T90" s="185"/>
      <c r="U90" s="185"/>
      <c r="V90" s="185"/>
      <c r="W90" s="185"/>
      <c r="X90" s="185"/>
    </row>
    <row r="91" spans="1:24" ht="12.75">
      <c r="A91" s="296" t="s">
        <v>102</v>
      </c>
      <c r="B91" s="296">
        <v>735462</v>
      </c>
      <c r="C91">
        <v>12961</v>
      </c>
      <c r="D91" s="301">
        <v>2859</v>
      </c>
      <c r="E91" s="195">
        <f t="shared" si="3"/>
        <v>3.8873524396909696E-3</v>
      </c>
      <c r="F91" s="185"/>
      <c r="G91" s="196">
        <v>10</v>
      </c>
      <c r="H91" s="189" t="s">
        <v>155</v>
      </c>
      <c r="I91" s="189">
        <v>1961126</v>
      </c>
      <c r="J91" s="189">
        <v>21275</v>
      </c>
      <c r="K91" s="189">
        <v>4175</v>
      </c>
      <c r="L91" s="193">
        <v>2.1288790215417061E-3</v>
      </c>
      <c r="M91" s="185"/>
      <c r="N91" s="185"/>
      <c r="O91" s="185"/>
      <c r="P91" s="185"/>
      <c r="Q91" s="185"/>
      <c r="R91" s="185"/>
      <c r="S91" s="185"/>
      <c r="T91" s="185"/>
      <c r="U91" s="185"/>
      <c r="V91" s="185"/>
      <c r="W91" s="185"/>
      <c r="X91" s="185"/>
    </row>
    <row r="92" spans="1:24" ht="12.75">
      <c r="A92" s="296" t="s">
        <v>108</v>
      </c>
      <c r="B92" s="296">
        <v>15396248</v>
      </c>
      <c r="C92">
        <v>203770</v>
      </c>
      <c r="D92" s="301">
        <v>27783</v>
      </c>
      <c r="E92" s="195">
        <f t="shared" si="3"/>
        <v>1.8045305583542172E-3</v>
      </c>
      <c r="F92" s="185"/>
      <c r="G92" s="196">
        <v>11</v>
      </c>
      <c r="H92" s="189" t="s">
        <v>157</v>
      </c>
      <c r="I92" s="189">
        <v>583646</v>
      </c>
      <c r="J92" s="189">
        <v>3162</v>
      </c>
      <c r="K92" s="189">
        <v>1123</v>
      </c>
      <c r="L92" s="193">
        <v>1.9241115333609757E-3</v>
      </c>
      <c r="M92" s="185"/>
      <c r="N92" s="185"/>
      <c r="O92" s="185"/>
      <c r="P92" s="185"/>
      <c r="Q92" s="185"/>
      <c r="R92" s="185"/>
      <c r="S92" s="185"/>
      <c r="T92" s="185"/>
      <c r="U92" s="185"/>
      <c r="V92" s="185"/>
      <c r="W92" s="185"/>
      <c r="X92" s="185"/>
    </row>
    <row r="93" spans="1:24" ht="25.5">
      <c r="A93" s="296" t="s">
        <v>118</v>
      </c>
      <c r="B93" s="296">
        <v>273552</v>
      </c>
      <c r="C93">
        <v>3221</v>
      </c>
      <c r="D93" s="301">
        <v>480</v>
      </c>
      <c r="E93" s="195">
        <f t="shared" si="3"/>
        <v>1.7546938059308651E-3</v>
      </c>
      <c r="F93" s="185"/>
      <c r="G93" s="196">
        <v>12</v>
      </c>
      <c r="H93" s="189" t="s">
        <v>108</v>
      </c>
      <c r="I93" s="189">
        <v>15396248</v>
      </c>
      <c r="J93" s="189">
        <v>203770</v>
      </c>
      <c r="K93" s="189">
        <v>27783</v>
      </c>
      <c r="L93" s="193">
        <v>1.8045305583542172E-3</v>
      </c>
      <c r="M93" s="185"/>
      <c r="N93" s="185"/>
      <c r="O93" s="185"/>
      <c r="P93" s="185"/>
      <c r="Q93" s="185"/>
      <c r="R93" s="185"/>
      <c r="S93" s="185"/>
      <c r="T93" s="185"/>
      <c r="U93" s="185"/>
      <c r="V93" s="185"/>
      <c r="W93" s="185"/>
      <c r="X93" s="185"/>
    </row>
    <row r="94" spans="1:24" ht="12.75">
      <c r="A94" s="296" t="s">
        <v>119</v>
      </c>
      <c r="B94" s="296">
        <v>943845</v>
      </c>
      <c r="C94">
        <v>12005</v>
      </c>
      <c r="D94" s="301">
        <v>787</v>
      </c>
      <c r="E94" s="195">
        <f t="shared" si="3"/>
        <v>8.3382335023229448E-4</v>
      </c>
      <c r="F94" s="185"/>
      <c r="G94" s="196">
        <v>13</v>
      </c>
      <c r="H94" s="189" t="s">
        <v>47</v>
      </c>
      <c r="I94" s="189">
        <v>1320800</v>
      </c>
      <c r="J94" s="189">
        <v>14591</v>
      </c>
      <c r="K94" s="189">
        <v>2375</v>
      </c>
      <c r="L94" s="193">
        <v>1.798152634766808E-3</v>
      </c>
      <c r="M94" s="185"/>
      <c r="N94" s="185"/>
      <c r="O94" s="185"/>
      <c r="P94" s="185"/>
      <c r="Q94" s="185"/>
      <c r="R94" s="185"/>
      <c r="S94" s="185"/>
      <c r="T94" s="185"/>
      <c r="U94" s="185"/>
      <c r="V94" s="185"/>
      <c r="W94" s="185"/>
      <c r="X94" s="185"/>
    </row>
    <row r="95" spans="1:24" ht="12.75">
      <c r="A95" s="296" t="s">
        <v>124</v>
      </c>
      <c r="B95" s="296">
        <v>1618407</v>
      </c>
      <c r="C95">
        <v>7663</v>
      </c>
      <c r="D95" s="301">
        <v>811</v>
      </c>
      <c r="E95" s="195">
        <f t="shared" si="3"/>
        <v>5.0111004215874007E-4</v>
      </c>
      <c r="F95" s="185"/>
      <c r="G95" s="196">
        <v>14</v>
      </c>
      <c r="H95" s="189" t="s">
        <v>118</v>
      </c>
      <c r="I95" s="189">
        <v>273552</v>
      </c>
      <c r="J95" s="189">
        <v>3221</v>
      </c>
      <c r="K95" s="189">
        <v>480</v>
      </c>
      <c r="L95" s="193">
        <v>1.7546938059308651E-3</v>
      </c>
      <c r="M95" s="185"/>
      <c r="N95" s="185"/>
      <c r="O95" s="185"/>
      <c r="P95" s="185"/>
      <c r="Q95" s="185"/>
      <c r="R95" s="185"/>
      <c r="S95" s="185"/>
      <c r="T95" s="185"/>
      <c r="U95" s="185"/>
      <c r="V95" s="185"/>
      <c r="W95" s="185"/>
      <c r="X95" s="185"/>
    </row>
    <row r="96" spans="1:24" ht="25.5">
      <c r="A96" s="296" t="s">
        <v>128</v>
      </c>
      <c r="B96" s="296">
        <v>1505918</v>
      </c>
      <c r="C96">
        <v>7298</v>
      </c>
      <c r="D96" s="301">
        <v>635</v>
      </c>
      <c r="E96" s="195">
        <f t="shared" si="3"/>
        <v>4.2166970578743333E-4</v>
      </c>
      <c r="F96" s="185"/>
      <c r="G96" s="196">
        <v>15</v>
      </c>
      <c r="H96" s="189" t="s">
        <v>148</v>
      </c>
      <c r="I96" s="189">
        <v>1393587</v>
      </c>
      <c r="J96" s="189">
        <v>8325</v>
      </c>
      <c r="K96" s="189">
        <v>1735</v>
      </c>
      <c r="L96" s="193">
        <v>1.2449886515875938E-3</v>
      </c>
      <c r="M96" s="185"/>
      <c r="N96" s="185"/>
      <c r="O96" s="185"/>
      <c r="P96" s="185"/>
      <c r="Q96" s="185"/>
      <c r="R96" s="185"/>
      <c r="S96" s="185"/>
      <c r="T96" s="185"/>
      <c r="U96" s="185"/>
      <c r="V96" s="185"/>
      <c r="W96" s="185"/>
      <c r="X96" s="185"/>
    </row>
    <row r="97" spans="1:24" ht="12.75">
      <c r="A97" s="296" t="s">
        <v>130</v>
      </c>
      <c r="B97" s="296">
        <v>749406</v>
      </c>
      <c r="C97">
        <v>3413</v>
      </c>
      <c r="D97" s="301">
        <v>189</v>
      </c>
      <c r="E97" s="195">
        <f t="shared" si="3"/>
        <v>2.5219974219581912E-4</v>
      </c>
      <c r="F97" s="185"/>
      <c r="G97" s="196">
        <v>16</v>
      </c>
      <c r="H97" s="189" t="s">
        <v>91</v>
      </c>
      <c r="I97" s="189">
        <v>3087623</v>
      </c>
      <c r="J97" s="189">
        <v>26422</v>
      </c>
      <c r="K97" s="189">
        <v>3693</v>
      </c>
      <c r="L97" s="193">
        <v>1.1960657113902831E-3</v>
      </c>
      <c r="M97" s="185"/>
      <c r="N97" s="185"/>
      <c r="O97" s="185"/>
      <c r="P97" s="185"/>
      <c r="Q97" s="185"/>
      <c r="R97" s="185"/>
      <c r="S97" s="185"/>
      <c r="T97" s="185"/>
      <c r="U97" s="185"/>
      <c r="V97" s="185"/>
      <c r="W97" s="185"/>
      <c r="X97" s="185"/>
    </row>
    <row r="98" spans="1:24" ht="12.75">
      <c r="A98" s="296" t="s">
        <v>132</v>
      </c>
      <c r="B98" s="296">
        <v>291920</v>
      </c>
      <c r="C98">
        <v>1056</v>
      </c>
      <c r="D98" s="301">
        <v>157</v>
      </c>
      <c r="E98" s="195">
        <f t="shared" si="3"/>
        <v>5.3781858043299531E-4</v>
      </c>
      <c r="F98" s="185"/>
      <c r="G98" s="196">
        <v>17</v>
      </c>
      <c r="H98" s="189" t="s">
        <v>85</v>
      </c>
      <c r="I98" s="189">
        <v>1491177</v>
      </c>
      <c r="J98" s="189">
        <v>14092</v>
      </c>
      <c r="K98" s="189">
        <v>1466</v>
      </c>
      <c r="L98" s="193">
        <v>9.831160217734045E-4</v>
      </c>
      <c r="M98" s="185"/>
      <c r="N98" s="185"/>
      <c r="O98" s="185"/>
      <c r="P98" s="185"/>
      <c r="Q98" s="185"/>
      <c r="R98" s="185"/>
      <c r="S98" s="185"/>
      <c r="T98" s="185"/>
      <c r="U98" s="185"/>
      <c r="V98" s="185"/>
      <c r="W98" s="185"/>
      <c r="X98" s="185"/>
    </row>
    <row r="99" spans="1:24" ht="12.75">
      <c r="A99" s="296" t="s">
        <v>135</v>
      </c>
      <c r="B99" s="296">
        <v>190592</v>
      </c>
      <c r="C99">
        <v>1447</v>
      </c>
      <c r="D99" s="301">
        <v>0</v>
      </c>
      <c r="E99" s="195">
        <f t="shared" si="3"/>
        <v>0</v>
      </c>
      <c r="F99" s="185"/>
      <c r="G99" s="196">
        <v>18</v>
      </c>
      <c r="H99" s="189" t="s">
        <v>119</v>
      </c>
      <c r="I99" s="189">
        <v>943845</v>
      </c>
      <c r="J99" s="189">
        <v>12005</v>
      </c>
      <c r="K99" s="189">
        <v>787</v>
      </c>
      <c r="L99" s="193">
        <v>8.3382335023229448E-4</v>
      </c>
      <c r="M99" s="185"/>
      <c r="N99" s="185"/>
      <c r="O99" s="185"/>
      <c r="P99" s="185"/>
      <c r="Q99" s="185"/>
      <c r="R99" s="185"/>
      <c r="S99" s="185"/>
      <c r="T99" s="185"/>
      <c r="U99" s="185"/>
      <c r="V99" s="185"/>
      <c r="W99" s="185"/>
      <c r="X99" s="185"/>
    </row>
    <row r="100" spans="1:24" ht="12.75">
      <c r="A100" s="296" t="s">
        <v>137</v>
      </c>
      <c r="B100" s="296">
        <v>1077986</v>
      </c>
      <c r="C100">
        <v>3506</v>
      </c>
      <c r="D100" s="301">
        <v>19</v>
      </c>
      <c r="E100" s="195">
        <f t="shared" si="3"/>
        <v>1.7625460813034678E-5</v>
      </c>
      <c r="F100" s="185"/>
      <c r="G100" s="196">
        <v>19</v>
      </c>
      <c r="H100" s="189" t="s">
        <v>151</v>
      </c>
      <c r="I100" s="189">
        <v>3660213</v>
      </c>
      <c r="J100" s="189">
        <v>41385</v>
      </c>
      <c r="K100" s="189">
        <v>2808</v>
      </c>
      <c r="L100" s="193">
        <v>7.6716846806456349E-4</v>
      </c>
      <c r="M100" s="185"/>
      <c r="N100" s="185"/>
      <c r="O100" s="185"/>
      <c r="P100" s="185"/>
      <c r="Q100" s="185"/>
      <c r="R100" s="185"/>
      <c r="S100" s="185"/>
      <c r="T100" s="185"/>
      <c r="U100" s="185"/>
      <c r="V100" s="185"/>
      <c r="W100" s="185"/>
      <c r="X100" s="185"/>
    </row>
    <row r="101" spans="1:24" ht="12.75">
      <c r="A101" s="296" t="s">
        <v>139</v>
      </c>
      <c r="B101" s="296">
        <v>701858</v>
      </c>
      <c r="C101">
        <v>1637</v>
      </c>
      <c r="D101" s="301">
        <v>0</v>
      </c>
      <c r="E101" s="195">
        <f t="shared" si="3"/>
        <v>0</v>
      </c>
      <c r="F101" s="185"/>
      <c r="G101" s="196">
        <v>20</v>
      </c>
      <c r="H101" s="189" t="s">
        <v>81</v>
      </c>
      <c r="I101" s="189">
        <v>119230</v>
      </c>
      <c r="J101" s="189">
        <v>1442</v>
      </c>
      <c r="K101" s="189">
        <v>89</v>
      </c>
      <c r="L101" s="193">
        <v>7.4645642875115323E-4</v>
      </c>
      <c r="M101" s="185"/>
      <c r="N101" s="185"/>
      <c r="O101" s="185"/>
      <c r="P101" s="185"/>
      <c r="Q101" s="185"/>
      <c r="R101" s="185"/>
      <c r="S101" s="185"/>
      <c r="T101" s="185"/>
      <c r="U101" s="185"/>
      <c r="V101" s="185"/>
      <c r="W101" s="185"/>
      <c r="X101" s="185"/>
    </row>
    <row r="102" spans="1:24" ht="12.75">
      <c r="A102" s="296" t="s">
        <v>140</v>
      </c>
      <c r="B102" s="296">
        <v>592606</v>
      </c>
      <c r="C102">
        <v>3433</v>
      </c>
      <c r="D102" s="301">
        <v>408</v>
      </c>
      <c r="E102" s="195">
        <f t="shared" si="3"/>
        <v>6.8848442303992877E-4</v>
      </c>
      <c r="F102" s="185"/>
      <c r="G102" s="196">
        <v>21</v>
      </c>
      <c r="H102" s="189" t="s">
        <v>140</v>
      </c>
      <c r="I102" s="189">
        <v>592606</v>
      </c>
      <c r="J102" s="189">
        <v>3433</v>
      </c>
      <c r="K102" s="189">
        <v>408</v>
      </c>
      <c r="L102" s="193">
        <v>6.8848442303992877E-4</v>
      </c>
      <c r="M102" s="185"/>
      <c r="N102" s="185"/>
      <c r="O102" s="185"/>
      <c r="P102" s="185"/>
      <c r="Q102" s="185"/>
      <c r="R102" s="185"/>
      <c r="S102" s="185"/>
      <c r="T102" s="185"/>
      <c r="U102" s="185"/>
      <c r="V102" s="185"/>
      <c r="W102" s="185"/>
      <c r="X102" s="185"/>
    </row>
    <row r="103" spans="1:24" ht="12.75">
      <c r="A103" s="296" t="s">
        <v>141</v>
      </c>
      <c r="B103" s="296">
        <v>51550</v>
      </c>
      <c r="C103">
        <v>107</v>
      </c>
      <c r="D103" s="301">
        <v>26</v>
      </c>
      <c r="E103" s="195">
        <f t="shared" si="3"/>
        <v>5.0436469447138696E-4</v>
      </c>
      <c r="F103" s="185"/>
      <c r="G103" s="196">
        <v>22</v>
      </c>
      <c r="H103" s="189" t="s">
        <v>31</v>
      </c>
      <c r="I103" s="189">
        <v>207730</v>
      </c>
      <c r="J103" s="189">
        <v>1937</v>
      </c>
      <c r="K103" s="189">
        <v>141</v>
      </c>
      <c r="L103" s="193">
        <v>6.7876570548307898E-4</v>
      </c>
      <c r="M103" s="185"/>
      <c r="N103" s="185"/>
      <c r="O103" s="185"/>
      <c r="P103" s="185"/>
      <c r="Q103" s="185"/>
      <c r="R103" s="185"/>
      <c r="S103" s="185"/>
      <c r="T103" s="185"/>
      <c r="U103" s="185"/>
      <c r="V103" s="185"/>
      <c r="W103" s="185"/>
      <c r="X103" s="185"/>
    </row>
    <row r="104" spans="1:24" ht="12.75">
      <c r="A104" s="296" t="s">
        <v>142</v>
      </c>
      <c r="B104" s="296">
        <v>529766</v>
      </c>
      <c r="C104">
        <v>3072</v>
      </c>
      <c r="D104" s="301">
        <v>0</v>
      </c>
      <c r="E104" s="195">
        <f t="shared" si="3"/>
        <v>0</v>
      </c>
      <c r="F104" s="185"/>
      <c r="G104" s="196">
        <v>23</v>
      </c>
      <c r="H104" s="189" t="s">
        <v>35</v>
      </c>
      <c r="I104" s="189">
        <v>1879370</v>
      </c>
      <c r="J104" s="189">
        <v>11940</v>
      </c>
      <c r="K104" s="189">
        <v>1275</v>
      </c>
      <c r="L104" s="193">
        <v>6.7841883184258556E-4</v>
      </c>
      <c r="M104" s="185"/>
      <c r="N104" s="185"/>
      <c r="O104" s="185"/>
      <c r="P104" s="185"/>
      <c r="Q104" s="185"/>
      <c r="R104" s="185"/>
      <c r="S104" s="185"/>
      <c r="T104" s="185"/>
      <c r="U104" s="185"/>
      <c r="V104" s="185"/>
      <c r="W104" s="185"/>
      <c r="X104" s="185"/>
    </row>
    <row r="105" spans="1:24" ht="12.75">
      <c r="A105" s="296" t="s">
        <v>145</v>
      </c>
      <c r="B105" s="296">
        <v>239208</v>
      </c>
      <c r="C105">
        <v>634</v>
      </c>
      <c r="D105" s="301">
        <v>0</v>
      </c>
      <c r="E105" s="195">
        <f t="shared" si="3"/>
        <v>0</v>
      </c>
      <c r="F105" s="185"/>
      <c r="G105" s="196">
        <v>24</v>
      </c>
      <c r="H105" s="189" t="s">
        <v>132</v>
      </c>
      <c r="I105" s="189">
        <v>291920</v>
      </c>
      <c r="J105" s="189">
        <v>1056</v>
      </c>
      <c r="K105" s="189">
        <v>157</v>
      </c>
      <c r="L105" s="193">
        <v>5.3781858043299531E-4</v>
      </c>
      <c r="M105" s="185"/>
      <c r="N105" s="185"/>
      <c r="O105" s="185"/>
      <c r="P105" s="185"/>
      <c r="Q105" s="185"/>
      <c r="R105" s="185"/>
      <c r="S105" s="185"/>
      <c r="T105" s="185"/>
      <c r="U105" s="185"/>
      <c r="V105" s="185"/>
      <c r="W105" s="185"/>
      <c r="X105" s="185"/>
    </row>
    <row r="106" spans="1:24" ht="12.75">
      <c r="A106" s="296" t="s">
        <v>146</v>
      </c>
      <c r="B106" s="296">
        <v>963060</v>
      </c>
      <c r="C106">
        <v>3306</v>
      </c>
      <c r="D106" s="301">
        <v>89</v>
      </c>
      <c r="E106" s="195">
        <f t="shared" si="3"/>
        <v>9.2413764459119892E-5</v>
      </c>
      <c r="F106" s="185"/>
      <c r="G106" s="196">
        <v>25</v>
      </c>
      <c r="H106" s="189" t="s">
        <v>141</v>
      </c>
      <c r="I106" s="189">
        <v>51550</v>
      </c>
      <c r="J106" s="189">
        <v>107</v>
      </c>
      <c r="K106" s="189">
        <v>26</v>
      </c>
      <c r="L106" s="193">
        <v>5.0436469447138696E-4</v>
      </c>
      <c r="M106" s="185"/>
      <c r="N106" s="185"/>
      <c r="O106" s="185"/>
      <c r="P106" s="185"/>
      <c r="Q106" s="185"/>
      <c r="R106" s="185"/>
      <c r="S106" s="185"/>
      <c r="T106" s="185"/>
      <c r="U106" s="185"/>
      <c r="V106" s="185"/>
      <c r="W106" s="185"/>
      <c r="X106" s="185"/>
    </row>
    <row r="107" spans="1:24" ht="12.75">
      <c r="A107" s="296" t="s">
        <v>148</v>
      </c>
      <c r="B107" s="296">
        <v>1393587</v>
      </c>
      <c r="C107">
        <v>8325</v>
      </c>
      <c r="D107" s="301">
        <v>1735</v>
      </c>
      <c r="E107" s="195">
        <f t="shared" si="3"/>
        <v>1.2449886515875938E-3</v>
      </c>
      <c r="F107" s="185"/>
      <c r="G107" s="196">
        <v>26</v>
      </c>
      <c r="H107" s="189" t="s">
        <v>124</v>
      </c>
      <c r="I107" s="189">
        <v>1618407</v>
      </c>
      <c r="J107" s="189">
        <v>7663</v>
      </c>
      <c r="K107" s="189">
        <v>811</v>
      </c>
      <c r="L107" s="193">
        <v>5.0111004215874007E-4</v>
      </c>
      <c r="M107" s="185"/>
      <c r="N107" s="185"/>
      <c r="O107" s="185"/>
      <c r="P107" s="185"/>
      <c r="Q107" s="185"/>
      <c r="R107" s="185"/>
      <c r="S107" s="185"/>
      <c r="T107" s="185"/>
      <c r="U107" s="185"/>
      <c r="V107" s="185"/>
      <c r="W107" s="185"/>
      <c r="X107" s="185"/>
    </row>
    <row r="108" spans="1:24" ht="12.75">
      <c r="A108" s="296" t="s">
        <v>151</v>
      </c>
      <c r="B108" s="296">
        <v>3660213</v>
      </c>
      <c r="C108">
        <v>41385</v>
      </c>
      <c r="D108" s="301">
        <v>2808</v>
      </c>
      <c r="E108" s="195">
        <f t="shared" si="3"/>
        <v>7.6716846806456349E-4</v>
      </c>
      <c r="F108" s="185"/>
      <c r="G108" s="196">
        <v>27</v>
      </c>
      <c r="H108" s="189" t="s">
        <v>128</v>
      </c>
      <c r="I108" s="189">
        <v>1505918</v>
      </c>
      <c r="J108" s="189">
        <v>7298</v>
      </c>
      <c r="K108" s="189">
        <v>635</v>
      </c>
      <c r="L108" s="193">
        <v>4.2166970578743333E-4</v>
      </c>
      <c r="M108" s="185"/>
      <c r="N108" s="185"/>
      <c r="O108" s="185"/>
      <c r="P108" s="185"/>
      <c r="Q108" s="185"/>
      <c r="R108" s="185"/>
      <c r="S108" s="185"/>
      <c r="T108" s="185"/>
      <c r="U108" s="185"/>
      <c r="V108" s="185"/>
      <c r="W108" s="185"/>
      <c r="X108" s="185"/>
    </row>
    <row r="109" spans="1:24" ht="12.75">
      <c r="A109" s="296" t="s">
        <v>152</v>
      </c>
      <c r="B109" s="296">
        <v>461200</v>
      </c>
      <c r="C109">
        <v>3207</v>
      </c>
      <c r="D109" s="301">
        <v>1507</v>
      </c>
      <c r="E109" s="195">
        <f t="shared" si="3"/>
        <v>3.2675628794449261E-3</v>
      </c>
      <c r="F109" s="185"/>
      <c r="G109" s="196">
        <v>28</v>
      </c>
      <c r="H109" s="189" t="s">
        <v>130</v>
      </c>
      <c r="I109" s="189">
        <v>749406</v>
      </c>
      <c r="J109" s="189">
        <v>3413</v>
      </c>
      <c r="K109" s="189">
        <v>189</v>
      </c>
      <c r="L109" s="193">
        <v>2.5219974219581912E-4</v>
      </c>
      <c r="M109" s="185"/>
      <c r="N109" s="185"/>
      <c r="O109" s="185"/>
      <c r="P109" s="185"/>
      <c r="Q109" s="185"/>
      <c r="R109" s="185"/>
      <c r="S109" s="185"/>
      <c r="T109" s="185"/>
      <c r="U109" s="185"/>
      <c r="V109" s="185"/>
      <c r="W109" s="185"/>
      <c r="X109" s="185"/>
    </row>
    <row r="110" spans="1:24" ht="12.75">
      <c r="A110" s="296" t="s">
        <v>154</v>
      </c>
      <c r="B110" s="296">
        <v>776929</v>
      </c>
      <c r="C110">
        <v>11155</v>
      </c>
      <c r="D110" s="301">
        <v>4583</v>
      </c>
      <c r="E110" s="195">
        <f t="shared" si="3"/>
        <v>5.8988659195370495E-3</v>
      </c>
      <c r="F110" s="185"/>
      <c r="G110" s="196">
        <v>29</v>
      </c>
      <c r="H110" s="189" t="s">
        <v>146</v>
      </c>
      <c r="I110" s="189">
        <v>963060</v>
      </c>
      <c r="J110" s="189">
        <v>3306</v>
      </c>
      <c r="K110" s="189">
        <v>89</v>
      </c>
      <c r="L110" s="193">
        <v>9.2413764459119892E-5</v>
      </c>
      <c r="M110" s="185"/>
      <c r="N110" s="185"/>
      <c r="O110" s="185"/>
      <c r="P110" s="185"/>
      <c r="Q110" s="185"/>
      <c r="R110" s="185"/>
      <c r="S110" s="185"/>
      <c r="T110" s="185"/>
      <c r="U110" s="185"/>
      <c r="V110" s="185"/>
      <c r="W110" s="185"/>
      <c r="X110" s="185"/>
    </row>
    <row r="111" spans="1:24" ht="12.75">
      <c r="A111" s="296" t="s">
        <v>155</v>
      </c>
      <c r="B111" s="296">
        <v>1961126</v>
      </c>
      <c r="C111">
        <v>21275</v>
      </c>
      <c r="D111" s="301">
        <v>4175</v>
      </c>
      <c r="E111" s="195">
        <f t="shared" si="3"/>
        <v>2.1288790215417061E-3</v>
      </c>
      <c r="F111" s="185"/>
      <c r="G111" s="196">
        <v>30</v>
      </c>
      <c r="H111" s="189" t="s">
        <v>137</v>
      </c>
      <c r="I111" s="189">
        <v>1077986</v>
      </c>
      <c r="J111" s="189">
        <v>3506</v>
      </c>
      <c r="K111" s="189">
        <v>19</v>
      </c>
      <c r="L111" s="193">
        <v>1.7625460813034678E-5</v>
      </c>
      <c r="M111" s="185"/>
      <c r="N111" s="185"/>
      <c r="O111" s="185"/>
      <c r="P111" s="185"/>
      <c r="Q111" s="185"/>
      <c r="R111" s="185"/>
      <c r="S111" s="185"/>
      <c r="T111" s="185"/>
      <c r="U111" s="185"/>
      <c r="V111" s="185"/>
      <c r="W111" s="185"/>
      <c r="X111" s="185"/>
    </row>
    <row r="112" spans="1:24" ht="12.75">
      <c r="A112" s="296" t="s">
        <v>157</v>
      </c>
      <c r="B112" s="296">
        <v>583646</v>
      </c>
      <c r="C112">
        <v>3162</v>
      </c>
      <c r="D112" s="301">
        <v>1123</v>
      </c>
      <c r="E112" s="195">
        <f t="shared" si="3"/>
        <v>1.9241115333609757E-3</v>
      </c>
      <c r="F112" s="185"/>
      <c r="G112" s="196">
        <v>31</v>
      </c>
      <c r="H112" s="189" t="s">
        <v>135</v>
      </c>
      <c r="I112" s="189">
        <v>190592</v>
      </c>
      <c r="J112" s="189">
        <v>1447</v>
      </c>
      <c r="K112" s="189">
        <v>0</v>
      </c>
      <c r="L112" s="193">
        <v>0</v>
      </c>
      <c r="M112" s="185"/>
      <c r="N112" s="185"/>
      <c r="O112" s="185"/>
      <c r="P112" s="185"/>
      <c r="Q112" s="185"/>
      <c r="R112" s="185"/>
      <c r="S112" s="185"/>
      <c r="T112" s="185"/>
      <c r="U112" s="185"/>
      <c r="V112" s="185"/>
      <c r="W112" s="185"/>
      <c r="X112" s="185"/>
    </row>
    <row r="113" spans="1:24" ht="12.75">
      <c r="A113" s="296" t="s">
        <v>158</v>
      </c>
      <c r="B113" s="296">
        <v>667998</v>
      </c>
      <c r="C113">
        <v>6963</v>
      </c>
      <c r="D113" s="301">
        <v>1558</v>
      </c>
      <c r="E113" s="195">
        <f t="shared" si="3"/>
        <v>2.3323423124021331E-3</v>
      </c>
      <c r="F113" s="185"/>
      <c r="G113" s="196">
        <v>32</v>
      </c>
      <c r="H113" s="189" t="s">
        <v>139</v>
      </c>
      <c r="I113" s="189">
        <v>701858</v>
      </c>
      <c r="J113" s="189">
        <v>1637</v>
      </c>
      <c r="K113" s="189">
        <v>0</v>
      </c>
      <c r="L113" s="193">
        <v>0</v>
      </c>
      <c r="M113" s="185"/>
      <c r="N113" s="185"/>
      <c r="O113" s="185"/>
      <c r="P113" s="185"/>
      <c r="Q113" s="185"/>
      <c r="R113" s="185"/>
      <c r="S113" s="185"/>
      <c r="T113" s="185"/>
      <c r="U113" s="185"/>
      <c r="V113" s="185"/>
      <c r="W113" s="185"/>
      <c r="X113" s="185"/>
    </row>
    <row r="114" spans="1:24" ht="12.75">
      <c r="A114" s="296" t="s">
        <v>159</v>
      </c>
      <c r="B114" s="296">
        <v>2094468</v>
      </c>
      <c r="C114">
        <v>21635</v>
      </c>
      <c r="D114" s="301">
        <v>4812</v>
      </c>
      <c r="E114" s="195">
        <f t="shared" si="3"/>
        <v>2.2974807922584639E-3</v>
      </c>
      <c r="F114" s="185"/>
      <c r="G114" s="196">
        <v>33</v>
      </c>
      <c r="H114" s="189" t="s">
        <v>142</v>
      </c>
      <c r="I114" s="189">
        <v>529766</v>
      </c>
      <c r="J114" s="189">
        <v>3072</v>
      </c>
      <c r="K114" s="189">
        <v>0</v>
      </c>
      <c r="L114" s="193">
        <v>0</v>
      </c>
      <c r="M114" s="185"/>
      <c r="N114" s="185"/>
      <c r="O114" s="185"/>
      <c r="P114" s="185"/>
      <c r="Q114" s="185"/>
      <c r="R114" s="185"/>
      <c r="S114" s="185"/>
      <c r="T114" s="185"/>
      <c r="U114" s="185"/>
      <c r="V114" s="185"/>
      <c r="W114" s="185"/>
      <c r="X114" s="185"/>
    </row>
    <row r="115" spans="1:24" ht="12.75">
      <c r="A115" s="296" t="s">
        <v>161</v>
      </c>
      <c r="B115" s="296">
        <v>501712</v>
      </c>
      <c r="C115">
        <v>10415</v>
      </c>
      <c r="D115" s="301">
        <v>1686</v>
      </c>
      <c r="E115" s="195">
        <f t="shared" si="3"/>
        <v>3.3604936696750329E-3</v>
      </c>
      <c r="F115" s="185"/>
      <c r="G115" s="196">
        <v>34</v>
      </c>
      <c r="H115" s="189" t="s">
        <v>145</v>
      </c>
      <c r="I115" s="189">
        <v>239208</v>
      </c>
      <c r="J115" s="189">
        <v>634</v>
      </c>
      <c r="K115" s="189">
        <v>0</v>
      </c>
      <c r="L115" s="193">
        <v>0</v>
      </c>
      <c r="M115" s="185"/>
      <c r="N115" s="185"/>
      <c r="O115" s="185"/>
      <c r="P115" s="185"/>
      <c r="Q115" s="185"/>
      <c r="R115" s="185"/>
      <c r="S115" s="185"/>
      <c r="T115" s="185"/>
      <c r="U115" s="185"/>
      <c r="V115" s="185"/>
      <c r="W115" s="185"/>
      <c r="X115" s="185"/>
    </row>
    <row r="116" spans="1:24" ht="12.75">
      <c r="A116" s="296" t="s">
        <v>162</v>
      </c>
      <c r="B116" s="296">
        <v>48289</v>
      </c>
      <c r="C116">
        <v>430</v>
      </c>
      <c r="D116" s="301"/>
      <c r="E116" s="195">
        <f t="shared" si="3"/>
        <v>0</v>
      </c>
      <c r="F116" s="185"/>
      <c r="G116" s="196">
        <v>35</v>
      </c>
      <c r="H116" s="189" t="s">
        <v>162</v>
      </c>
      <c r="I116" s="189">
        <v>48289</v>
      </c>
      <c r="J116" s="189">
        <v>430</v>
      </c>
      <c r="K116" s="189">
        <v>0</v>
      </c>
      <c r="L116" s="193">
        <v>0</v>
      </c>
      <c r="M116" s="185"/>
      <c r="N116" s="185"/>
      <c r="O116" s="185"/>
      <c r="P116" s="185"/>
      <c r="Q116" s="185"/>
      <c r="R116" s="185"/>
      <c r="S116" s="185"/>
      <c r="T116" s="185"/>
      <c r="U116" s="185"/>
      <c r="V116" s="185"/>
      <c r="W116" s="185"/>
      <c r="X116" s="185"/>
    </row>
    <row r="117" spans="1:24" ht="12.75">
      <c r="A117" s="296" t="s">
        <v>163</v>
      </c>
      <c r="B117" s="296">
        <v>471228</v>
      </c>
      <c r="C117">
        <v>4977</v>
      </c>
      <c r="D117" s="301">
        <v>2715</v>
      </c>
      <c r="E117" s="195">
        <f t="shared" si="3"/>
        <v>5.7615421834016651E-3</v>
      </c>
      <c r="F117" s="185"/>
      <c r="G117" s="196">
        <v>36</v>
      </c>
      <c r="H117" s="189" t="s">
        <v>164</v>
      </c>
      <c r="I117" s="189">
        <v>547014</v>
      </c>
      <c r="J117" s="189">
        <v>5191</v>
      </c>
      <c r="K117" s="189">
        <v>0</v>
      </c>
      <c r="L117" s="193">
        <v>0</v>
      </c>
      <c r="M117" s="185"/>
      <c r="N117" s="185"/>
      <c r="O117" s="185"/>
      <c r="P117" s="185"/>
      <c r="Q117" s="185"/>
      <c r="R117" s="185"/>
      <c r="S117" s="185"/>
      <c r="T117" s="185"/>
      <c r="U117" s="185"/>
      <c r="V117" s="185"/>
      <c r="W117" s="185"/>
      <c r="X117" s="185"/>
    </row>
    <row r="118" spans="1:24" ht="12.75">
      <c r="A118" s="300" t="s">
        <v>164</v>
      </c>
      <c r="B118" s="300">
        <v>547014</v>
      </c>
      <c r="C118" s="303">
        <v>5191</v>
      </c>
      <c r="D118" s="304">
        <v>0</v>
      </c>
      <c r="E118" s="195">
        <f t="shared" si="3"/>
        <v>0</v>
      </c>
      <c r="F118" s="185"/>
      <c r="G118" s="196"/>
      <c r="H118" s="189" t="s">
        <v>254</v>
      </c>
      <c r="I118" s="189">
        <v>50918575</v>
      </c>
      <c r="J118" s="189">
        <v>522164</v>
      </c>
      <c r="K118" s="189">
        <v>90079</v>
      </c>
      <c r="L118" s="193">
        <v>1.7690793585641389E-3</v>
      </c>
      <c r="M118" s="185"/>
      <c r="N118" s="185"/>
      <c r="O118" s="185"/>
      <c r="P118" s="185"/>
      <c r="Q118" s="185"/>
      <c r="R118" s="185"/>
      <c r="S118" s="185"/>
      <c r="T118" s="185"/>
      <c r="U118" s="185"/>
      <c r="V118" s="185"/>
      <c r="W118" s="185"/>
      <c r="X118" s="185"/>
    </row>
    <row r="119" spans="1:24" ht="13.15">
      <c r="B119" s="194"/>
      <c r="C119" s="185"/>
      <c r="D119" s="185"/>
      <c r="E119" s="185"/>
      <c r="F119" s="185"/>
      <c r="G119" s="311" t="s">
        <v>554</v>
      </c>
      <c r="H119" s="309"/>
      <c r="I119" s="309"/>
      <c r="J119" s="309"/>
      <c r="K119" s="309"/>
      <c r="L119" s="310"/>
      <c r="M119" s="185"/>
      <c r="N119" s="185"/>
      <c r="O119" s="185"/>
      <c r="P119" s="185"/>
      <c r="Q119" s="185"/>
      <c r="R119" s="185"/>
      <c r="S119" s="185"/>
      <c r="T119" s="185"/>
      <c r="U119" s="185"/>
      <c r="V119" s="185"/>
      <c r="W119" s="185"/>
      <c r="X119" s="185"/>
    </row>
    <row r="120" spans="1:24" ht="26.25">
      <c r="A120" s="290"/>
      <c r="B120" s="292" t="s">
        <v>668</v>
      </c>
      <c r="C120" s="291"/>
      <c r="D120" s="293"/>
      <c r="E120" s="185"/>
      <c r="F120" s="185"/>
      <c r="G120" s="190" t="s">
        <v>547</v>
      </c>
      <c r="H120" s="191" t="s">
        <v>1</v>
      </c>
      <c r="I120" s="191" t="s">
        <v>6</v>
      </c>
      <c r="J120" s="191" t="s">
        <v>9</v>
      </c>
      <c r="K120" s="191" t="s">
        <v>13</v>
      </c>
      <c r="L120" s="191" t="s">
        <v>556</v>
      </c>
      <c r="M120" s="185"/>
      <c r="N120" s="185"/>
      <c r="O120" s="185"/>
      <c r="P120" s="185"/>
      <c r="Q120" s="185"/>
      <c r="R120" s="185"/>
      <c r="S120" s="185"/>
      <c r="T120" s="185"/>
      <c r="U120" s="185"/>
      <c r="V120" s="185"/>
      <c r="W120" s="185"/>
      <c r="X120" s="185"/>
    </row>
    <row r="121" spans="1:24" ht="12.75">
      <c r="A121" s="292" t="s">
        <v>1</v>
      </c>
      <c r="B121" s="290" t="s">
        <v>252</v>
      </c>
      <c r="C121" s="299" t="s">
        <v>253</v>
      </c>
      <c r="D121" s="294" t="s">
        <v>555</v>
      </c>
      <c r="E121" s="195" t="e">
        <f t="shared" ref="E121:E157" si="4">D121/B121</f>
        <v>#VALUE!</v>
      </c>
      <c r="F121" s="185"/>
      <c r="G121" s="196">
        <v>1</v>
      </c>
      <c r="H121" s="189" t="s">
        <v>161</v>
      </c>
      <c r="I121" s="189">
        <v>501712</v>
      </c>
      <c r="J121" s="189">
        <v>10415</v>
      </c>
      <c r="K121" s="189">
        <v>2207</v>
      </c>
      <c r="L121" s="193">
        <v>4.3989380361641739E-3</v>
      </c>
      <c r="M121" s="185"/>
      <c r="N121" s="185"/>
      <c r="O121" s="185"/>
      <c r="P121" s="185"/>
      <c r="Q121" s="185"/>
      <c r="R121" s="185"/>
      <c r="S121" s="185"/>
      <c r="T121" s="185"/>
      <c r="U121" s="185"/>
      <c r="V121" s="185"/>
      <c r="W121" s="185"/>
      <c r="X121" s="185"/>
    </row>
    <row r="122" spans="1:24" ht="12.75">
      <c r="A122" s="290" t="s">
        <v>31</v>
      </c>
      <c r="B122" s="290">
        <v>207730</v>
      </c>
      <c r="C122" s="299">
        <v>1937</v>
      </c>
      <c r="D122" s="294">
        <v>722</v>
      </c>
      <c r="E122" s="195">
        <f t="shared" si="4"/>
        <v>3.4756655273672555E-3</v>
      </c>
      <c r="F122" s="185"/>
      <c r="G122" s="196">
        <v>2</v>
      </c>
      <c r="H122" s="189" t="s">
        <v>159</v>
      </c>
      <c r="I122" s="189">
        <v>2094468</v>
      </c>
      <c r="J122" s="189">
        <v>21635</v>
      </c>
      <c r="K122" s="189">
        <v>7396</v>
      </c>
      <c r="L122" s="193">
        <v>3.5312069699799664E-3</v>
      </c>
      <c r="M122" s="185"/>
      <c r="N122" s="185"/>
      <c r="O122" s="185"/>
      <c r="P122" s="185"/>
      <c r="Q122" s="185"/>
      <c r="R122" s="185"/>
      <c r="S122" s="185"/>
      <c r="T122" s="185"/>
      <c r="U122" s="185"/>
      <c r="V122" s="185"/>
      <c r="W122" s="185"/>
      <c r="X122" s="185"/>
    </row>
    <row r="123" spans="1:24" ht="12.75">
      <c r="A123" s="296" t="s">
        <v>35</v>
      </c>
      <c r="B123" s="296">
        <v>1879370</v>
      </c>
      <c r="C123">
        <v>11940</v>
      </c>
      <c r="D123" s="301">
        <v>2493</v>
      </c>
      <c r="E123" s="195">
        <f t="shared" si="4"/>
        <v>1.3265083512027968E-3</v>
      </c>
      <c r="F123" s="185"/>
      <c r="G123" s="196">
        <v>3</v>
      </c>
      <c r="H123" s="189" t="s">
        <v>31</v>
      </c>
      <c r="I123" s="189">
        <v>207730</v>
      </c>
      <c r="J123" s="189">
        <v>1937</v>
      </c>
      <c r="K123" s="189">
        <v>722</v>
      </c>
      <c r="L123" s="193">
        <v>3.4756655273672555E-3</v>
      </c>
      <c r="M123" s="185"/>
      <c r="N123" s="185"/>
      <c r="O123" s="185"/>
      <c r="P123" s="185"/>
      <c r="Q123" s="185"/>
      <c r="R123" s="185"/>
      <c r="S123" s="185"/>
      <c r="T123" s="185"/>
      <c r="U123" s="185"/>
      <c r="V123" s="185"/>
      <c r="W123" s="185"/>
      <c r="X123" s="185"/>
    </row>
    <row r="124" spans="1:24" ht="12.75">
      <c r="A124" s="296" t="s">
        <v>47</v>
      </c>
      <c r="B124" s="296">
        <v>1320800</v>
      </c>
      <c r="C124">
        <v>14591</v>
      </c>
      <c r="D124" s="301">
        <v>720</v>
      </c>
      <c r="E124" s="195">
        <f t="shared" si="4"/>
        <v>5.4512416717141128E-4</v>
      </c>
      <c r="F124" s="185"/>
      <c r="G124" s="196">
        <v>4</v>
      </c>
      <c r="H124" s="189" t="s">
        <v>158</v>
      </c>
      <c r="I124" s="189">
        <v>667998</v>
      </c>
      <c r="J124" s="189">
        <v>6963</v>
      </c>
      <c r="K124" s="189">
        <v>1649</v>
      </c>
      <c r="L124" s="193">
        <v>2.4685702651804347E-3</v>
      </c>
      <c r="M124" s="185"/>
      <c r="N124" s="185"/>
      <c r="O124" s="185"/>
      <c r="P124" s="185"/>
      <c r="Q124" s="185"/>
      <c r="R124" s="185"/>
      <c r="S124" s="185"/>
      <c r="T124" s="185"/>
      <c r="U124" s="185"/>
      <c r="V124" s="185"/>
      <c r="W124" s="185"/>
      <c r="X124" s="185"/>
    </row>
    <row r="125" spans="1:24" ht="12.75">
      <c r="A125" s="296" t="s">
        <v>58</v>
      </c>
      <c r="B125" s="296">
        <v>1249823</v>
      </c>
      <c r="C125">
        <v>8692</v>
      </c>
      <c r="D125" s="301">
        <v>546</v>
      </c>
      <c r="E125" s="195">
        <f t="shared" si="4"/>
        <v>4.3686185963932492E-4</v>
      </c>
      <c r="F125" s="185"/>
      <c r="G125" s="196">
        <v>5</v>
      </c>
      <c r="H125" s="189" t="s">
        <v>155</v>
      </c>
      <c r="I125" s="189">
        <v>1961126</v>
      </c>
      <c r="J125" s="189">
        <v>21275</v>
      </c>
      <c r="K125" s="189">
        <v>4832</v>
      </c>
      <c r="L125" s="193">
        <v>2.4638906424166527E-3</v>
      </c>
      <c r="M125" s="185"/>
      <c r="N125" s="185"/>
      <c r="O125" s="185"/>
      <c r="P125" s="185"/>
      <c r="Q125" s="185"/>
      <c r="R125" s="185"/>
      <c r="S125" s="185"/>
      <c r="T125" s="185"/>
      <c r="U125" s="185"/>
      <c r="V125" s="185"/>
      <c r="W125" s="185"/>
      <c r="X125" s="185"/>
    </row>
    <row r="126" spans="1:24" ht="12.75">
      <c r="A126" s="296" t="s">
        <v>72</v>
      </c>
      <c r="B126" s="296">
        <v>2534028</v>
      </c>
      <c r="C126">
        <v>36399</v>
      </c>
      <c r="D126" s="301">
        <v>1469</v>
      </c>
      <c r="E126" s="195">
        <f t="shared" si="4"/>
        <v>5.7970945861687405E-4</v>
      </c>
      <c r="F126" s="185"/>
      <c r="G126" s="196">
        <v>6</v>
      </c>
      <c r="H126" s="189" t="s">
        <v>135</v>
      </c>
      <c r="I126" s="189">
        <v>190592</v>
      </c>
      <c r="J126" s="189">
        <v>1447</v>
      </c>
      <c r="K126" s="189">
        <v>403</v>
      </c>
      <c r="L126" s="193">
        <v>2.1144644056413702E-3</v>
      </c>
      <c r="M126" s="185"/>
      <c r="N126" s="185"/>
      <c r="O126" s="185"/>
      <c r="P126" s="185"/>
      <c r="Q126" s="185"/>
      <c r="R126" s="185"/>
      <c r="S126" s="185"/>
      <c r="T126" s="185"/>
      <c r="U126" s="185"/>
      <c r="V126" s="185"/>
      <c r="W126" s="185"/>
      <c r="X126" s="185"/>
    </row>
    <row r="127" spans="1:24" ht="12.75">
      <c r="A127" s="296" t="s">
        <v>81</v>
      </c>
      <c r="B127" s="296">
        <v>119230</v>
      </c>
      <c r="C127">
        <v>1442</v>
      </c>
      <c r="D127" s="301">
        <v>131</v>
      </c>
      <c r="E127" s="195">
        <f t="shared" si="4"/>
        <v>1.0987167659146189E-3</v>
      </c>
      <c r="F127" s="185"/>
      <c r="G127" s="196">
        <v>7</v>
      </c>
      <c r="H127" s="189" t="s">
        <v>151</v>
      </c>
      <c r="I127" s="189">
        <v>3660213</v>
      </c>
      <c r="J127" s="189">
        <v>41385</v>
      </c>
      <c r="K127" s="189">
        <v>7634</v>
      </c>
      <c r="L127" s="193">
        <v>2.0856709705145576E-3</v>
      </c>
      <c r="M127" s="185"/>
      <c r="N127" s="185"/>
      <c r="O127" s="185"/>
      <c r="P127" s="185"/>
      <c r="Q127" s="185"/>
      <c r="R127" s="185"/>
      <c r="S127" s="185"/>
      <c r="T127" s="185"/>
      <c r="U127" s="185"/>
      <c r="V127" s="185"/>
      <c r="W127" s="185"/>
      <c r="X127" s="185"/>
    </row>
    <row r="128" spans="1:24" ht="12.75">
      <c r="A128" s="296" t="s">
        <v>85</v>
      </c>
      <c r="B128" s="296">
        <v>1491177</v>
      </c>
      <c r="C128">
        <v>14092</v>
      </c>
      <c r="D128" s="301">
        <v>1856</v>
      </c>
      <c r="E128" s="195">
        <f t="shared" si="4"/>
        <v>1.2446543904580073E-3</v>
      </c>
      <c r="F128" s="185"/>
      <c r="G128" s="196">
        <v>8</v>
      </c>
      <c r="H128" s="189" t="s">
        <v>152</v>
      </c>
      <c r="I128" s="189">
        <v>461200</v>
      </c>
      <c r="J128" s="189">
        <v>3207</v>
      </c>
      <c r="K128" s="189">
        <v>758</v>
      </c>
      <c r="L128" s="193">
        <v>1.6435385949696445E-3</v>
      </c>
      <c r="M128" s="185"/>
      <c r="N128" s="185"/>
      <c r="O128" s="185"/>
      <c r="P128" s="185"/>
      <c r="Q128" s="185"/>
      <c r="R128" s="185"/>
      <c r="S128" s="185"/>
      <c r="T128" s="185"/>
      <c r="U128" s="185"/>
      <c r="V128" s="185"/>
      <c r="W128" s="185"/>
      <c r="X128" s="185"/>
    </row>
    <row r="129" spans="1:24" ht="12.75">
      <c r="A129" s="296" t="s">
        <v>91</v>
      </c>
      <c r="B129" s="296">
        <v>3087623</v>
      </c>
      <c r="C129">
        <v>26422</v>
      </c>
      <c r="D129" s="301">
        <v>897</v>
      </c>
      <c r="E129" s="195">
        <f t="shared" si="4"/>
        <v>2.9051474224670563E-4</v>
      </c>
      <c r="F129" s="185"/>
      <c r="G129" s="196">
        <v>9</v>
      </c>
      <c r="H129" s="189" t="s">
        <v>102</v>
      </c>
      <c r="I129" s="189">
        <v>735462</v>
      </c>
      <c r="J129" s="189">
        <v>12961</v>
      </c>
      <c r="K129" s="189">
        <v>1186</v>
      </c>
      <c r="L129" s="193">
        <v>1.6125918130372474E-3</v>
      </c>
      <c r="M129" s="185"/>
      <c r="N129" s="185"/>
      <c r="O129" s="185"/>
      <c r="P129" s="185"/>
      <c r="Q129" s="185"/>
      <c r="R129" s="185"/>
      <c r="S129" s="185"/>
      <c r="T129" s="185"/>
      <c r="U129" s="185"/>
      <c r="V129" s="185"/>
      <c r="W129" s="185"/>
      <c r="X129" s="185"/>
    </row>
    <row r="130" spans="1:24" ht="12.75">
      <c r="A130" s="296" t="s">
        <v>102</v>
      </c>
      <c r="B130" s="296">
        <v>735462</v>
      </c>
      <c r="C130">
        <v>12961</v>
      </c>
      <c r="D130" s="301">
        <v>1186</v>
      </c>
      <c r="E130" s="195">
        <f t="shared" si="4"/>
        <v>1.6125918130372474E-3</v>
      </c>
      <c r="F130" s="185"/>
      <c r="G130" s="196">
        <v>10</v>
      </c>
      <c r="H130" s="189" t="s">
        <v>164</v>
      </c>
      <c r="I130" s="189">
        <v>547014</v>
      </c>
      <c r="J130" s="189">
        <v>5191</v>
      </c>
      <c r="K130" s="189">
        <v>779</v>
      </c>
      <c r="L130" s="193">
        <v>1.4240951785511888E-3</v>
      </c>
      <c r="M130" s="185"/>
      <c r="N130" s="185"/>
      <c r="O130" s="185"/>
      <c r="P130" s="185"/>
      <c r="Q130" s="185"/>
      <c r="R130" s="185"/>
      <c r="S130" s="185"/>
      <c r="T130" s="185"/>
      <c r="U130" s="185"/>
      <c r="V130" s="185"/>
      <c r="W130" s="185"/>
      <c r="X130" s="185"/>
    </row>
    <row r="131" spans="1:24" ht="12.75">
      <c r="A131" s="296" t="s">
        <v>108</v>
      </c>
      <c r="B131" s="296">
        <v>15396248</v>
      </c>
      <c r="C131">
        <v>203770</v>
      </c>
      <c r="D131" s="301">
        <v>15567</v>
      </c>
      <c r="E131" s="195">
        <f t="shared" si="4"/>
        <v>1.0110904942554836E-3</v>
      </c>
      <c r="F131" s="185"/>
      <c r="G131" s="196">
        <v>11</v>
      </c>
      <c r="H131" s="189" t="s">
        <v>118</v>
      </c>
      <c r="I131" s="189">
        <v>273552</v>
      </c>
      <c r="J131" s="189">
        <v>3221</v>
      </c>
      <c r="K131" s="189">
        <v>381</v>
      </c>
      <c r="L131" s="193">
        <v>1.392788208457624E-3</v>
      </c>
      <c r="M131" s="185"/>
      <c r="N131" s="185"/>
      <c r="O131" s="185"/>
      <c r="P131" s="185"/>
      <c r="Q131" s="185"/>
      <c r="R131" s="185"/>
      <c r="S131" s="185"/>
      <c r="T131" s="185"/>
      <c r="U131" s="185"/>
      <c r="V131" s="185"/>
      <c r="W131" s="185"/>
      <c r="X131" s="185"/>
    </row>
    <row r="132" spans="1:24" ht="25.5">
      <c r="A132" s="296" t="s">
        <v>118</v>
      </c>
      <c r="B132" s="296">
        <v>273552</v>
      </c>
      <c r="C132">
        <v>3221</v>
      </c>
      <c r="D132" s="301">
        <v>381</v>
      </c>
      <c r="E132" s="195">
        <f t="shared" si="4"/>
        <v>1.392788208457624E-3</v>
      </c>
      <c r="F132" s="185"/>
      <c r="G132" s="196">
        <v>12</v>
      </c>
      <c r="H132" s="189" t="s">
        <v>154</v>
      </c>
      <c r="I132" s="189">
        <v>776929</v>
      </c>
      <c r="J132" s="189">
        <v>11155</v>
      </c>
      <c r="K132" s="189">
        <v>1043</v>
      </c>
      <c r="L132" s="193">
        <v>1.3424650128904957E-3</v>
      </c>
      <c r="M132" s="185"/>
      <c r="N132" s="185"/>
      <c r="O132" s="185"/>
      <c r="P132" s="185"/>
      <c r="Q132" s="185"/>
      <c r="R132" s="185"/>
      <c r="S132" s="185"/>
      <c r="T132" s="185"/>
      <c r="U132" s="185"/>
      <c r="V132" s="185"/>
      <c r="W132" s="185"/>
      <c r="X132" s="185"/>
    </row>
    <row r="133" spans="1:24" ht="12.75">
      <c r="A133" s="296" t="s">
        <v>119</v>
      </c>
      <c r="B133" s="296">
        <v>943845</v>
      </c>
      <c r="C133">
        <v>12005</v>
      </c>
      <c r="D133" s="301">
        <v>413</v>
      </c>
      <c r="E133" s="195">
        <f t="shared" si="4"/>
        <v>4.3757184707234769E-4</v>
      </c>
      <c r="F133" s="185"/>
      <c r="G133" s="196">
        <v>13</v>
      </c>
      <c r="H133" s="189" t="s">
        <v>35</v>
      </c>
      <c r="I133" s="189">
        <v>1879370</v>
      </c>
      <c r="J133" s="189">
        <v>11940</v>
      </c>
      <c r="K133" s="189">
        <v>2493</v>
      </c>
      <c r="L133" s="193">
        <v>1.3265083512027968E-3</v>
      </c>
      <c r="M133" s="185"/>
      <c r="N133" s="185"/>
      <c r="O133" s="185"/>
      <c r="P133" s="185"/>
      <c r="Q133" s="185"/>
      <c r="R133" s="185"/>
      <c r="S133" s="185"/>
      <c r="T133" s="185"/>
      <c r="U133" s="185"/>
      <c r="V133" s="185"/>
      <c r="W133" s="185"/>
      <c r="X133" s="185"/>
    </row>
    <row r="134" spans="1:24" ht="12.75">
      <c r="A134" s="296" t="s">
        <v>124</v>
      </c>
      <c r="B134" s="296">
        <v>1618407</v>
      </c>
      <c r="C134">
        <v>7663</v>
      </c>
      <c r="D134" s="301">
        <v>1299</v>
      </c>
      <c r="E134" s="195">
        <f t="shared" si="4"/>
        <v>8.0264111561554046E-4</v>
      </c>
      <c r="F134" s="185"/>
      <c r="G134" s="196">
        <v>14</v>
      </c>
      <c r="H134" s="189" t="s">
        <v>163</v>
      </c>
      <c r="I134" s="189">
        <v>471228</v>
      </c>
      <c r="J134" s="189">
        <v>4977</v>
      </c>
      <c r="K134" s="189">
        <v>600</v>
      </c>
      <c r="L134" s="193">
        <v>1.2732689908069978E-3</v>
      </c>
      <c r="M134" s="185"/>
      <c r="N134" s="185"/>
      <c r="O134" s="185"/>
      <c r="P134" s="185"/>
      <c r="Q134" s="185"/>
      <c r="R134" s="185"/>
      <c r="S134" s="185"/>
      <c r="T134" s="185"/>
      <c r="U134" s="185"/>
      <c r="V134" s="185"/>
      <c r="W134" s="185"/>
      <c r="X134" s="185"/>
    </row>
    <row r="135" spans="1:24" ht="12.75">
      <c r="A135" s="296" t="s">
        <v>128</v>
      </c>
      <c r="B135" s="296">
        <v>1505918</v>
      </c>
      <c r="C135">
        <v>7298</v>
      </c>
      <c r="D135" s="301">
        <v>1056</v>
      </c>
      <c r="E135" s="195">
        <f t="shared" si="4"/>
        <v>7.0123340049059772E-4</v>
      </c>
      <c r="F135" s="185"/>
      <c r="G135" s="196">
        <v>15</v>
      </c>
      <c r="H135" s="189" t="s">
        <v>85</v>
      </c>
      <c r="I135" s="189">
        <v>1491177</v>
      </c>
      <c r="J135" s="189">
        <v>14092</v>
      </c>
      <c r="K135" s="189">
        <v>1856</v>
      </c>
      <c r="L135" s="193">
        <v>1.2446543904580073E-3</v>
      </c>
      <c r="M135" s="185"/>
      <c r="N135" s="185"/>
      <c r="O135" s="185"/>
      <c r="P135" s="185"/>
      <c r="Q135" s="185"/>
      <c r="R135" s="185"/>
      <c r="S135" s="185"/>
      <c r="T135" s="185"/>
      <c r="U135" s="185"/>
      <c r="V135" s="185"/>
      <c r="W135" s="185"/>
      <c r="X135" s="185"/>
    </row>
    <row r="136" spans="1:24" ht="12.75">
      <c r="A136" s="296" t="s">
        <v>130</v>
      </c>
      <c r="B136" s="296">
        <v>749406</v>
      </c>
      <c r="C136">
        <v>3413</v>
      </c>
      <c r="D136" s="301">
        <v>674</v>
      </c>
      <c r="E136" s="195">
        <f t="shared" si="4"/>
        <v>8.9937897481471988E-4</v>
      </c>
      <c r="F136" s="185"/>
      <c r="G136" s="196">
        <v>16</v>
      </c>
      <c r="H136" s="189" t="s">
        <v>81</v>
      </c>
      <c r="I136" s="189">
        <v>119230</v>
      </c>
      <c r="J136" s="189">
        <v>1442</v>
      </c>
      <c r="K136" s="189">
        <v>131</v>
      </c>
      <c r="L136" s="193">
        <v>1.0987167659146189E-3</v>
      </c>
      <c r="M136" s="185"/>
      <c r="N136" s="185"/>
      <c r="O136" s="185"/>
      <c r="P136" s="185"/>
      <c r="Q136" s="185"/>
      <c r="R136" s="185"/>
      <c r="S136" s="185"/>
      <c r="T136" s="185"/>
      <c r="U136" s="185"/>
      <c r="V136" s="185"/>
      <c r="W136" s="185"/>
      <c r="X136" s="185"/>
    </row>
    <row r="137" spans="1:24" ht="12.75">
      <c r="A137" s="296" t="s">
        <v>132</v>
      </c>
      <c r="B137" s="296">
        <v>291920</v>
      </c>
      <c r="C137">
        <v>1056</v>
      </c>
      <c r="D137" s="301">
        <v>245</v>
      </c>
      <c r="E137" s="195">
        <f t="shared" si="4"/>
        <v>8.3927103315976979E-4</v>
      </c>
      <c r="F137" s="185"/>
      <c r="G137" s="196">
        <v>17</v>
      </c>
      <c r="H137" s="189" t="s">
        <v>157</v>
      </c>
      <c r="I137" s="189">
        <v>583646</v>
      </c>
      <c r="J137" s="189">
        <v>3162</v>
      </c>
      <c r="K137" s="189">
        <v>601</v>
      </c>
      <c r="L137" s="193">
        <v>1.0297337769812522E-3</v>
      </c>
      <c r="M137" s="185"/>
      <c r="N137" s="185"/>
      <c r="O137" s="185"/>
      <c r="P137" s="185"/>
      <c r="Q137" s="185"/>
      <c r="R137" s="185"/>
      <c r="S137" s="185"/>
      <c r="T137" s="185"/>
      <c r="U137" s="185"/>
      <c r="V137" s="185"/>
      <c r="W137" s="185"/>
      <c r="X137" s="185"/>
    </row>
    <row r="138" spans="1:24" ht="25.5">
      <c r="A138" s="296" t="s">
        <v>135</v>
      </c>
      <c r="B138" s="296">
        <v>190592</v>
      </c>
      <c r="C138">
        <v>1447</v>
      </c>
      <c r="D138" s="301">
        <v>403</v>
      </c>
      <c r="E138" s="195">
        <f t="shared" si="4"/>
        <v>2.1144644056413702E-3</v>
      </c>
      <c r="F138" s="185"/>
      <c r="G138" s="196">
        <v>18</v>
      </c>
      <c r="H138" s="189" t="s">
        <v>108</v>
      </c>
      <c r="I138" s="189">
        <v>15396248</v>
      </c>
      <c r="J138" s="189">
        <v>203770</v>
      </c>
      <c r="K138" s="189">
        <v>15567</v>
      </c>
      <c r="L138" s="193">
        <v>1.0110904942554836E-3</v>
      </c>
      <c r="M138" s="185"/>
      <c r="N138" s="185"/>
      <c r="O138" s="185"/>
      <c r="P138" s="185"/>
      <c r="Q138" s="185"/>
      <c r="R138" s="185"/>
      <c r="S138" s="185"/>
      <c r="T138" s="185"/>
      <c r="U138" s="185"/>
      <c r="V138" s="185"/>
      <c r="W138" s="185"/>
      <c r="X138" s="185"/>
    </row>
    <row r="139" spans="1:24" ht="12.75">
      <c r="A139" s="296" t="s">
        <v>137</v>
      </c>
      <c r="B139" s="296">
        <v>1077986</v>
      </c>
      <c r="C139">
        <v>3506</v>
      </c>
      <c r="D139" s="301">
        <v>109</v>
      </c>
      <c r="E139" s="195">
        <f t="shared" si="4"/>
        <v>1.0111448571688314E-4</v>
      </c>
      <c r="F139" s="185"/>
      <c r="G139" s="196">
        <v>19</v>
      </c>
      <c r="H139" s="189" t="s">
        <v>130</v>
      </c>
      <c r="I139" s="189">
        <v>749406</v>
      </c>
      <c r="J139" s="189">
        <v>3413</v>
      </c>
      <c r="K139" s="189">
        <v>674</v>
      </c>
      <c r="L139" s="193">
        <v>8.9937897481471988E-4</v>
      </c>
      <c r="M139" s="185"/>
      <c r="N139" s="185"/>
      <c r="O139" s="185"/>
      <c r="P139" s="185"/>
      <c r="Q139" s="185"/>
      <c r="R139" s="185"/>
      <c r="S139" s="185"/>
      <c r="T139" s="185"/>
      <c r="U139" s="185"/>
      <c r="V139" s="185"/>
      <c r="W139" s="185"/>
      <c r="X139" s="185"/>
    </row>
    <row r="140" spans="1:24" ht="12.75">
      <c r="A140" s="296" t="s">
        <v>139</v>
      </c>
      <c r="B140" s="296">
        <v>701858</v>
      </c>
      <c r="C140">
        <v>1637</v>
      </c>
      <c r="D140" s="301">
        <v>238</v>
      </c>
      <c r="E140" s="195">
        <f t="shared" si="4"/>
        <v>3.3909993189505568E-4</v>
      </c>
      <c r="F140" s="185"/>
      <c r="G140" s="196">
        <v>20</v>
      </c>
      <c r="H140" s="189" t="s">
        <v>132</v>
      </c>
      <c r="I140" s="189">
        <v>291920</v>
      </c>
      <c r="J140" s="189">
        <v>1056</v>
      </c>
      <c r="K140" s="189">
        <v>245</v>
      </c>
      <c r="L140" s="193">
        <v>8.3927103315976979E-4</v>
      </c>
      <c r="M140" s="185"/>
      <c r="N140" s="185"/>
      <c r="O140" s="185"/>
      <c r="P140" s="185"/>
      <c r="Q140" s="185"/>
      <c r="R140" s="185"/>
      <c r="S140" s="185"/>
      <c r="T140" s="185"/>
      <c r="U140" s="185"/>
      <c r="V140" s="185"/>
      <c r="W140" s="185"/>
      <c r="X140" s="185"/>
    </row>
    <row r="141" spans="1:24" ht="12.75">
      <c r="A141" s="296" t="s">
        <v>140</v>
      </c>
      <c r="B141" s="296">
        <v>592606</v>
      </c>
      <c r="C141">
        <v>3433</v>
      </c>
      <c r="D141" s="301">
        <v>264</v>
      </c>
      <c r="E141" s="195">
        <f t="shared" si="4"/>
        <v>4.454899207905421E-4</v>
      </c>
      <c r="F141" s="185"/>
      <c r="G141" s="196">
        <v>21</v>
      </c>
      <c r="H141" s="189" t="s">
        <v>124</v>
      </c>
      <c r="I141" s="189">
        <v>1618407</v>
      </c>
      <c r="J141" s="189">
        <v>7663</v>
      </c>
      <c r="K141" s="189">
        <v>1299</v>
      </c>
      <c r="L141" s="193">
        <v>8.0264111561554046E-4</v>
      </c>
      <c r="M141" s="185"/>
      <c r="N141" s="185"/>
      <c r="O141" s="185"/>
      <c r="P141" s="185"/>
      <c r="Q141" s="185"/>
      <c r="R141" s="185"/>
      <c r="S141" s="185"/>
      <c r="T141" s="185"/>
      <c r="U141" s="185"/>
      <c r="V141" s="185"/>
      <c r="W141" s="185"/>
      <c r="X141" s="185"/>
    </row>
    <row r="142" spans="1:24" ht="12.75">
      <c r="A142" s="296" t="s">
        <v>141</v>
      </c>
      <c r="B142" s="296">
        <v>51550</v>
      </c>
      <c r="C142">
        <v>107</v>
      </c>
      <c r="D142" s="301">
        <v>27</v>
      </c>
      <c r="E142" s="195">
        <f t="shared" si="4"/>
        <v>5.2376333656644031E-4</v>
      </c>
      <c r="F142" s="185"/>
      <c r="G142" s="196">
        <v>22</v>
      </c>
      <c r="H142" s="189" t="s">
        <v>145</v>
      </c>
      <c r="I142" s="189">
        <v>239208</v>
      </c>
      <c r="J142" s="189">
        <v>634</v>
      </c>
      <c r="K142" s="189">
        <v>190</v>
      </c>
      <c r="L142" s="193">
        <v>7.9428781646098798E-4</v>
      </c>
      <c r="M142" s="185"/>
      <c r="N142" s="185"/>
      <c r="O142" s="185"/>
      <c r="P142" s="185"/>
      <c r="Q142" s="185"/>
      <c r="R142" s="185"/>
      <c r="S142" s="185"/>
      <c r="T142" s="185"/>
      <c r="U142" s="185"/>
      <c r="V142" s="185"/>
      <c r="W142" s="185"/>
      <c r="X142" s="185"/>
    </row>
    <row r="143" spans="1:24" ht="12.75">
      <c r="A143" s="296" t="s">
        <v>142</v>
      </c>
      <c r="B143" s="296">
        <v>529766</v>
      </c>
      <c r="C143">
        <v>3072</v>
      </c>
      <c r="D143" s="301">
        <v>203</v>
      </c>
      <c r="E143" s="195">
        <f t="shared" si="4"/>
        <v>3.831880490631713E-4</v>
      </c>
      <c r="F143" s="185"/>
      <c r="G143" s="196">
        <v>23</v>
      </c>
      <c r="H143" s="189" t="s">
        <v>128</v>
      </c>
      <c r="I143" s="189">
        <v>1505918</v>
      </c>
      <c r="J143" s="189">
        <v>7298</v>
      </c>
      <c r="K143" s="189">
        <v>1056</v>
      </c>
      <c r="L143" s="193">
        <v>7.0123340049059772E-4</v>
      </c>
      <c r="M143" s="185"/>
      <c r="N143" s="185"/>
      <c r="O143" s="185"/>
      <c r="P143" s="185"/>
      <c r="Q143" s="185"/>
      <c r="R143" s="185"/>
      <c r="S143" s="185"/>
      <c r="T143" s="185"/>
      <c r="U143" s="185"/>
      <c r="V143" s="185"/>
      <c r="W143" s="185"/>
      <c r="X143" s="185"/>
    </row>
    <row r="144" spans="1:24" ht="25.5">
      <c r="A144" s="296" t="s">
        <v>145</v>
      </c>
      <c r="B144" s="296">
        <v>239208</v>
      </c>
      <c r="C144">
        <v>634</v>
      </c>
      <c r="D144" s="301">
        <v>190</v>
      </c>
      <c r="E144" s="195">
        <f t="shared" si="4"/>
        <v>7.9428781646098798E-4</v>
      </c>
      <c r="F144" s="185"/>
      <c r="G144" s="196">
        <v>24</v>
      </c>
      <c r="H144" s="189" t="s">
        <v>72</v>
      </c>
      <c r="I144" s="189">
        <v>2534028</v>
      </c>
      <c r="J144" s="189">
        <v>36399</v>
      </c>
      <c r="K144" s="189">
        <v>1469</v>
      </c>
      <c r="L144" s="193">
        <v>5.7970945861687405E-4</v>
      </c>
      <c r="M144" s="185"/>
      <c r="N144" s="185"/>
      <c r="O144" s="185"/>
      <c r="P144" s="185"/>
      <c r="Q144" s="185"/>
      <c r="R144" s="185"/>
      <c r="S144" s="185"/>
      <c r="T144" s="185"/>
      <c r="U144" s="185"/>
      <c r="V144" s="185"/>
      <c r="W144" s="185"/>
      <c r="X144" s="185"/>
    </row>
    <row r="145" spans="1:24" ht="12.75">
      <c r="A145" s="296" t="s">
        <v>146</v>
      </c>
      <c r="B145" s="296">
        <v>963060</v>
      </c>
      <c r="C145">
        <v>3306</v>
      </c>
      <c r="D145" s="301">
        <v>396</v>
      </c>
      <c r="E145" s="195">
        <f t="shared" si="4"/>
        <v>4.1118933399788177E-4</v>
      </c>
      <c r="F145" s="185"/>
      <c r="G145" s="196">
        <v>25</v>
      </c>
      <c r="H145" s="189" t="s">
        <v>47</v>
      </c>
      <c r="I145" s="189">
        <v>1320800</v>
      </c>
      <c r="J145" s="189">
        <v>14591</v>
      </c>
      <c r="K145" s="189">
        <v>720</v>
      </c>
      <c r="L145" s="193">
        <v>5.4512416717141128E-4</v>
      </c>
      <c r="M145" s="185"/>
      <c r="N145" s="185"/>
      <c r="O145" s="185"/>
      <c r="P145" s="185"/>
      <c r="Q145" s="185"/>
      <c r="R145" s="185"/>
      <c r="S145" s="185"/>
      <c r="T145" s="185"/>
      <c r="U145" s="185"/>
      <c r="V145" s="185"/>
      <c r="W145" s="185"/>
      <c r="X145" s="185"/>
    </row>
    <row r="146" spans="1:24" ht="12.75">
      <c r="A146" s="296" t="s">
        <v>148</v>
      </c>
      <c r="B146" s="296">
        <v>1393587</v>
      </c>
      <c r="C146">
        <v>8325</v>
      </c>
      <c r="D146" s="301">
        <v>243</v>
      </c>
      <c r="E146" s="195">
        <f t="shared" si="4"/>
        <v>1.74370168493248E-4</v>
      </c>
      <c r="F146" s="185"/>
      <c r="G146" s="196">
        <v>26</v>
      </c>
      <c r="H146" s="189" t="s">
        <v>141</v>
      </c>
      <c r="I146" s="189">
        <v>51550</v>
      </c>
      <c r="J146" s="189">
        <v>107</v>
      </c>
      <c r="K146" s="189">
        <v>27</v>
      </c>
      <c r="L146" s="193">
        <v>5.2376333656644031E-4</v>
      </c>
      <c r="M146" s="185"/>
      <c r="N146" s="185"/>
      <c r="O146" s="185"/>
      <c r="P146" s="185"/>
      <c r="Q146" s="185"/>
      <c r="R146" s="185"/>
      <c r="S146" s="185"/>
      <c r="T146" s="185"/>
      <c r="U146" s="185"/>
      <c r="V146" s="185"/>
      <c r="W146" s="185"/>
      <c r="X146" s="185"/>
    </row>
    <row r="147" spans="1:24" ht="12.75">
      <c r="A147" s="296" t="s">
        <v>151</v>
      </c>
      <c r="B147" s="296">
        <v>3660213</v>
      </c>
      <c r="C147">
        <v>41385</v>
      </c>
      <c r="D147" s="301">
        <v>7634</v>
      </c>
      <c r="E147" s="195">
        <f t="shared" si="4"/>
        <v>2.0856709705145576E-3</v>
      </c>
      <c r="F147" s="185"/>
      <c r="G147" s="196">
        <v>27</v>
      </c>
      <c r="H147" s="189" t="s">
        <v>140</v>
      </c>
      <c r="I147" s="189">
        <v>592606</v>
      </c>
      <c r="J147" s="189">
        <v>3433</v>
      </c>
      <c r="K147" s="189">
        <v>264</v>
      </c>
      <c r="L147" s="193">
        <v>4.454899207905421E-4</v>
      </c>
      <c r="M147" s="185"/>
      <c r="N147" s="185"/>
      <c r="O147" s="185"/>
      <c r="P147" s="185"/>
      <c r="Q147" s="185"/>
      <c r="R147" s="185"/>
      <c r="S147" s="185"/>
      <c r="T147" s="185"/>
      <c r="U147" s="185"/>
      <c r="V147" s="185"/>
      <c r="W147" s="185"/>
      <c r="X147" s="185"/>
    </row>
    <row r="148" spans="1:24" ht="12.75">
      <c r="A148" s="296" t="s">
        <v>152</v>
      </c>
      <c r="B148" s="296">
        <v>461200</v>
      </c>
      <c r="C148">
        <v>3207</v>
      </c>
      <c r="D148" s="301">
        <v>758</v>
      </c>
      <c r="E148" s="195">
        <f t="shared" si="4"/>
        <v>1.6435385949696445E-3</v>
      </c>
      <c r="F148" s="185"/>
      <c r="G148" s="196">
        <v>28</v>
      </c>
      <c r="H148" s="189" t="s">
        <v>119</v>
      </c>
      <c r="I148" s="189">
        <v>943845</v>
      </c>
      <c r="J148" s="189">
        <v>12005</v>
      </c>
      <c r="K148" s="189">
        <v>413</v>
      </c>
      <c r="L148" s="193">
        <v>4.3757184707234769E-4</v>
      </c>
      <c r="M148" s="185"/>
      <c r="N148" s="185"/>
      <c r="O148" s="185"/>
      <c r="P148" s="185"/>
      <c r="Q148" s="185"/>
      <c r="R148" s="185"/>
      <c r="S148" s="185"/>
      <c r="T148" s="185"/>
      <c r="U148" s="185"/>
      <c r="V148" s="185"/>
      <c r="W148" s="185"/>
      <c r="X148" s="185"/>
    </row>
    <row r="149" spans="1:24" ht="12.75">
      <c r="A149" s="296" t="s">
        <v>154</v>
      </c>
      <c r="B149" s="296">
        <v>776929</v>
      </c>
      <c r="C149">
        <v>11155</v>
      </c>
      <c r="D149" s="301">
        <v>1043</v>
      </c>
      <c r="E149" s="195">
        <f t="shared" si="4"/>
        <v>1.3424650128904957E-3</v>
      </c>
      <c r="F149" s="185"/>
      <c r="G149" s="196">
        <v>29</v>
      </c>
      <c r="H149" s="189" t="s">
        <v>58</v>
      </c>
      <c r="I149" s="189">
        <v>1249823</v>
      </c>
      <c r="J149" s="189">
        <v>8692</v>
      </c>
      <c r="K149" s="189">
        <v>546</v>
      </c>
      <c r="L149" s="193">
        <v>4.3686185963932492E-4</v>
      </c>
      <c r="M149" s="185"/>
      <c r="N149" s="185"/>
      <c r="O149" s="185"/>
      <c r="P149" s="185"/>
      <c r="Q149" s="185"/>
      <c r="R149" s="185"/>
      <c r="S149" s="185"/>
      <c r="T149" s="185"/>
      <c r="U149" s="185"/>
      <c r="V149" s="185"/>
      <c r="W149" s="185"/>
      <c r="X149" s="185"/>
    </row>
    <row r="150" spans="1:24" ht="12.75">
      <c r="A150" s="296" t="s">
        <v>155</v>
      </c>
      <c r="B150" s="296">
        <v>1961126</v>
      </c>
      <c r="C150">
        <v>21275</v>
      </c>
      <c r="D150" s="301">
        <v>4832</v>
      </c>
      <c r="E150" s="195">
        <f t="shared" si="4"/>
        <v>2.4638906424166527E-3</v>
      </c>
      <c r="F150" s="185"/>
      <c r="G150" s="196">
        <v>30</v>
      </c>
      <c r="H150" s="189" t="s">
        <v>146</v>
      </c>
      <c r="I150" s="189">
        <v>963060</v>
      </c>
      <c r="J150" s="189">
        <v>3306</v>
      </c>
      <c r="K150" s="189">
        <v>396</v>
      </c>
      <c r="L150" s="193">
        <v>4.1118933399788177E-4</v>
      </c>
      <c r="M150" s="185"/>
      <c r="N150" s="185"/>
      <c r="O150" s="185"/>
      <c r="P150" s="185"/>
      <c r="Q150" s="185"/>
      <c r="R150" s="185"/>
      <c r="S150" s="185"/>
      <c r="T150" s="185"/>
      <c r="U150" s="185"/>
      <c r="V150" s="185"/>
      <c r="W150" s="185"/>
      <c r="X150" s="185"/>
    </row>
    <row r="151" spans="1:24" ht="12.75">
      <c r="A151" s="296" t="s">
        <v>157</v>
      </c>
      <c r="B151" s="296">
        <v>583646</v>
      </c>
      <c r="C151">
        <v>3162</v>
      </c>
      <c r="D151" s="301">
        <v>601</v>
      </c>
      <c r="E151" s="195">
        <f t="shared" si="4"/>
        <v>1.0297337769812522E-3</v>
      </c>
      <c r="F151" s="185"/>
      <c r="G151" s="196">
        <v>31</v>
      </c>
      <c r="H151" s="189" t="s">
        <v>142</v>
      </c>
      <c r="I151" s="189">
        <v>529766</v>
      </c>
      <c r="J151" s="189">
        <v>3072</v>
      </c>
      <c r="K151" s="189">
        <v>203</v>
      </c>
      <c r="L151" s="193">
        <v>3.831880490631713E-4</v>
      </c>
      <c r="M151" s="185"/>
      <c r="N151" s="185"/>
      <c r="O151" s="185"/>
      <c r="P151" s="185"/>
      <c r="Q151" s="185"/>
      <c r="R151" s="185"/>
      <c r="S151" s="185"/>
      <c r="T151" s="185"/>
      <c r="U151" s="185"/>
      <c r="V151" s="185"/>
      <c r="W151" s="185"/>
      <c r="X151" s="185"/>
    </row>
    <row r="152" spans="1:24" ht="12.75">
      <c r="A152" s="296" t="s">
        <v>158</v>
      </c>
      <c r="B152" s="296">
        <v>667998</v>
      </c>
      <c r="C152">
        <v>6963</v>
      </c>
      <c r="D152" s="301">
        <v>1649</v>
      </c>
      <c r="E152" s="195">
        <f t="shared" si="4"/>
        <v>2.4685702651804347E-3</v>
      </c>
      <c r="F152" s="185"/>
      <c r="G152" s="196">
        <v>32</v>
      </c>
      <c r="H152" s="189" t="s">
        <v>139</v>
      </c>
      <c r="I152" s="189">
        <v>701858</v>
      </c>
      <c r="J152" s="189">
        <v>1637</v>
      </c>
      <c r="K152" s="189">
        <v>238</v>
      </c>
      <c r="L152" s="193">
        <v>3.3909993189505568E-4</v>
      </c>
      <c r="M152" s="185"/>
      <c r="N152" s="185"/>
      <c r="O152" s="185"/>
      <c r="P152" s="185"/>
      <c r="Q152" s="185"/>
      <c r="R152" s="185"/>
      <c r="S152" s="185"/>
      <c r="T152" s="185"/>
      <c r="U152" s="185"/>
      <c r="V152" s="185"/>
      <c r="W152" s="185"/>
      <c r="X152" s="185"/>
    </row>
    <row r="153" spans="1:24" ht="12.75">
      <c r="A153" s="296" t="s">
        <v>159</v>
      </c>
      <c r="B153" s="296">
        <v>2094468</v>
      </c>
      <c r="C153">
        <v>21635</v>
      </c>
      <c r="D153" s="301">
        <v>7396</v>
      </c>
      <c r="E153" s="195">
        <f t="shared" si="4"/>
        <v>3.5312069699799664E-3</v>
      </c>
      <c r="F153" s="185"/>
      <c r="G153" s="196">
        <v>33</v>
      </c>
      <c r="H153" s="189" t="s">
        <v>91</v>
      </c>
      <c r="I153" s="189">
        <v>3087623</v>
      </c>
      <c r="J153" s="189">
        <v>26422</v>
      </c>
      <c r="K153" s="189">
        <v>897</v>
      </c>
      <c r="L153" s="193">
        <v>2.9051474224670563E-4</v>
      </c>
      <c r="M153" s="185"/>
      <c r="N153" s="185"/>
      <c r="O153" s="185"/>
      <c r="P153" s="185"/>
      <c r="Q153" s="185"/>
      <c r="R153" s="185"/>
      <c r="S153" s="185"/>
      <c r="T153" s="185"/>
      <c r="U153" s="185"/>
      <c r="V153" s="185"/>
      <c r="W153" s="185"/>
      <c r="X153" s="185"/>
    </row>
    <row r="154" spans="1:24" ht="25.5">
      <c r="A154" s="296" t="s">
        <v>161</v>
      </c>
      <c r="B154" s="296">
        <v>501712</v>
      </c>
      <c r="C154">
        <v>10415</v>
      </c>
      <c r="D154" s="301">
        <v>2207</v>
      </c>
      <c r="E154" s="195">
        <f t="shared" si="4"/>
        <v>4.3989380361641739E-3</v>
      </c>
      <c r="F154" s="185"/>
      <c r="G154" s="196">
        <v>34</v>
      </c>
      <c r="H154" s="189" t="s">
        <v>148</v>
      </c>
      <c r="I154" s="189">
        <v>1393587</v>
      </c>
      <c r="J154" s="189">
        <v>8325</v>
      </c>
      <c r="K154" s="189">
        <v>243</v>
      </c>
      <c r="L154" s="193">
        <v>1.74370168493248E-4</v>
      </c>
      <c r="M154" s="185"/>
      <c r="N154" s="185"/>
      <c r="O154" s="185"/>
      <c r="P154" s="185"/>
      <c r="Q154" s="185"/>
      <c r="R154" s="185"/>
      <c r="S154" s="185"/>
      <c r="T154" s="185"/>
      <c r="U154" s="185"/>
      <c r="V154" s="185"/>
      <c r="W154" s="185"/>
      <c r="X154" s="185"/>
    </row>
    <row r="155" spans="1:24" ht="12.75">
      <c r="A155" s="296" t="s">
        <v>162</v>
      </c>
      <c r="B155" s="296">
        <v>48289</v>
      </c>
      <c r="C155">
        <v>430</v>
      </c>
      <c r="D155" s="301">
        <v>5</v>
      </c>
      <c r="E155" s="195">
        <f t="shared" si="4"/>
        <v>1.0354325001553149E-4</v>
      </c>
      <c r="F155" s="185"/>
      <c r="G155" s="196">
        <v>35</v>
      </c>
      <c r="H155" s="189" t="s">
        <v>162</v>
      </c>
      <c r="I155" s="189">
        <v>48289</v>
      </c>
      <c r="J155" s="189">
        <v>430</v>
      </c>
      <c r="K155" s="189">
        <v>5</v>
      </c>
      <c r="L155" s="193">
        <v>1.0354325001553149E-4</v>
      </c>
      <c r="M155" s="185"/>
      <c r="N155" s="185"/>
      <c r="O155" s="185"/>
      <c r="P155" s="185"/>
      <c r="Q155" s="185"/>
      <c r="R155" s="185"/>
      <c r="S155" s="185"/>
      <c r="T155" s="185"/>
      <c r="U155" s="185"/>
      <c r="V155" s="185"/>
      <c r="W155" s="185"/>
      <c r="X155" s="185"/>
    </row>
    <row r="156" spans="1:24" ht="12.75">
      <c r="A156" s="296" t="s">
        <v>163</v>
      </c>
      <c r="B156" s="296">
        <v>471228</v>
      </c>
      <c r="C156">
        <v>4977</v>
      </c>
      <c r="D156" s="301">
        <v>600</v>
      </c>
      <c r="E156" s="195">
        <f t="shared" si="4"/>
        <v>1.2732689908069978E-3</v>
      </c>
      <c r="F156" s="185"/>
      <c r="G156" s="196">
        <v>36</v>
      </c>
      <c r="H156" s="189" t="s">
        <v>137</v>
      </c>
      <c r="I156" s="189">
        <v>1077986</v>
      </c>
      <c r="J156" s="189">
        <v>3506</v>
      </c>
      <c r="K156" s="189">
        <v>109</v>
      </c>
      <c r="L156" s="193">
        <v>1.0111448571688314E-4</v>
      </c>
      <c r="M156" s="185"/>
      <c r="N156" s="185"/>
      <c r="O156" s="185"/>
      <c r="P156" s="185"/>
      <c r="Q156" s="185"/>
      <c r="R156" s="185"/>
      <c r="S156" s="185"/>
      <c r="T156" s="185"/>
      <c r="U156" s="185"/>
      <c r="V156" s="185"/>
      <c r="W156" s="185"/>
      <c r="X156" s="185"/>
    </row>
    <row r="157" spans="1:24" ht="12.75">
      <c r="A157" s="300" t="s">
        <v>164</v>
      </c>
      <c r="B157" s="300">
        <v>547014</v>
      </c>
      <c r="C157" s="303">
        <v>5191</v>
      </c>
      <c r="D157" s="304">
        <v>779</v>
      </c>
      <c r="E157" s="195">
        <f t="shared" si="4"/>
        <v>1.4240951785511888E-3</v>
      </c>
      <c r="F157" s="185"/>
      <c r="G157" s="196"/>
      <c r="H157" s="189" t="s">
        <v>254</v>
      </c>
      <c r="I157" s="189">
        <v>50918575</v>
      </c>
      <c r="J157" s="189">
        <v>522164</v>
      </c>
      <c r="K157" s="189">
        <v>59232</v>
      </c>
      <c r="L157" s="193">
        <v>1.1632690035021601E-3</v>
      </c>
      <c r="M157" s="185"/>
      <c r="N157" s="185"/>
      <c r="O157" s="185"/>
      <c r="P157" s="185"/>
      <c r="Q157" s="185"/>
      <c r="R157" s="185"/>
      <c r="S157" s="185"/>
      <c r="T157" s="185"/>
      <c r="U157" s="185"/>
      <c r="V157" s="185"/>
      <c r="W157" s="185"/>
      <c r="X157" s="185"/>
    </row>
    <row r="158" spans="1:24" ht="13.15">
      <c r="B158" s="194"/>
      <c r="C158" s="185"/>
      <c r="D158" s="185"/>
      <c r="E158" s="185"/>
      <c r="F158" s="185"/>
      <c r="G158" s="311" t="s">
        <v>557</v>
      </c>
      <c r="H158" s="309"/>
      <c r="I158" s="309"/>
      <c r="J158" s="309"/>
      <c r="K158" s="309"/>
      <c r="L158" s="310"/>
      <c r="M158" s="185"/>
      <c r="N158" s="185"/>
      <c r="O158" s="185"/>
      <c r="P158" s="185"/>
      <c r="Q158" s="185"/>
      <c r="R158" s="185"/>
      <c r="S158" s="185"/>
      <c r="T158" s="185"/>
      <c r="U158" s="185"/>
      <c r="V158" s="185"/>
      <c r="W158" s="185"/>
      <c r="X158" s="185"/>
    </row>
    <row r="159" spans="1:24" ht="26.25">
      <c r="A159" s="290"/>
      <c r="B159" s="292" t="s">
        <v>668</v>
      </c>
      <c r="C159" s="291"/>
      <c r="D159" s="293"/>
      <c r="E159" s="185"/>
      <c r="F159" s="185"/>
      <c r="G159" s="190" t="s">
        <v>547</v>
      </c>
      <c r="H159" s="191" t="s">
        <v>1</v>
      </c>
      <c r="I159" s="191" t="s">
        <v>6</v>
      </c>
      <c r="J159" s="191" t="s">
        <v>9</v>
      </c>
      <c r="K159" s="191" t="s">
        <v>12</v>
      </c>
      <c r="L159" s="191" t="s">
        <v>559</v>
      </c>
      <c r="M159" s="185"/>
      <c r="N159" s="185"/>
      <c r="O159" s="185"/>
      <c r="P159" s="185"/>
      <c r="Q159" s="185"/>
      <c r="R159" s="185"/>
      <c r="S159" s="185"/>
      <c r="T159" s="185"/>
      <c r="U159" s="185"/>
      <c r="V159" s="185"/>
      <c r="W159" s="185"/>
      <c r="X159" s="185"/>
    </row>
    <row r="160" spans="1:24" ht="12.75">
      <c r="A160" s="292" t="s">
        <v>1</v>
      </c>
      <c r="B160" s="290" t="s">
        <v>252</v>
      </c>
      <c r="C160" s="299" t="s">
        <v>253</v>
      </c>
      <c r="D160" s="294" t="s">
        <v>558</v>
      </c>
      <c r="E160" s="195" t="e">
        <f t="shared" ref="E160:E196" si="5">D160/B160</f>
        <v>#VALUE!</v>
      </c>
      <c r="F160" s="185"/>
      <c r="G160" s="196">
        <v>1</v>
      </c>
      <c r="H160" s="189" t="s">
        <v>85</v>
      </c>
      <c r="I160" s="189">
        <v>1491177</v>
      </c>
      <c r="J160" s="189">
        <v>14092</v>
      </c>
      <c r="K160" s="189">
        <v>7785</v>
      </c>
      <c r="L160" s="193">
        <v>5.2207082056657259E-3</v>
      </c>
      <c r="M160" s="185"/>
      <c r="N160" s="185"/>
      <c r="O160" s="185"/>
      <c r="P160" s="185"/>
      <c r="Q160" s="185"/>
      <c r="R160" s="185"/>
      <c r="S160" s="185"/>
      <c r="T160" s="185"/>
      <c r="U160" s="185"/>
      <c r="V160" s="185"/>
      <c r="W160" s="185"/>
      <c r="X160" s="185"/>
    </row>
    <row r="161" spans="1:24" ht="12.75">
      <c r="A161" s="290" t="s">
        <v>31</v>
      </c>
      <c r="B161" s="290">
        <v>207730</v>
      </c>
      <c r="C161" s="299">
        <v>1937</v>
      </c>
      <c r="D161" s="294">
        <v>407</v>
      </c>
      <c r="E161" s="195">
        <f t="shared" si="5"/>
        <v>1.9592740576710151E-3</v>
      </c>
      <c r="F161" s="185"/>
      <c r="G161" s="196">
        <v>2</v>
      </c>
      <c r="H161" s="189" t="s">
        <v>102</v>
      </c>
      <c r="I161" s="189">
        <v>735462</v>
      </c>
      <c r="J161" s="189">
        <v>12961</v>
      </c>
      <c r="K161" s="189">
        <v>2841</v>
      </c>
      <c r="L161" s="193">
        <v>3.8628780276887182E-3</v>
      </c>
      <c r="M161" s="185"/>
      <c r="N161" s="185"/>
      <c r="O161" s="185"/>
      <c r="P161" s="185"/>
      <c r="Q161" s="185"/>
      <c r="R161" s="185"/>
      <c r="S161" s="185"/>
      <c r="T161" s="185"/>
      <c r="U161" s="185"/>
      <c r="V161" s="185"/>
      <c r="W161" s="185"/>
      <c r="X161" s="185"/>
    </row>
    <row r="162" spans="1:24" ht="12.75">
      <c r="A162" s="296" t="s">
        <v>35</v>
      </c>
      <c r="B162" s="296">
        <v>1879370</v>
      </c>
      <c r="C162">
        <v>11940</v>
      </c>
      <c r="D162" s="301">
        <v>2260</v>
      </c>
      <c r="E162" s="195">
        <f t="shared" si="5"/>
        <v>1.2025306352660733E-3</v>
      </c>
      <c r="F162" s="185"/>
      <c r="G162" s="196">
        <v>3</v>
      </c>
      <c r="H162" s="189" t="s">
        <v>135</v>
      </c>
      <c r="I162" s="189">
        <v>190592</v>
      </c>
      <c r="J162" s="189">
        <v>1447</v>
      </c>
      <c r="K162" s="189">
        <v>426</v>
      </c>
      <c r="L162" s="193">
        <v>2.2351410342511752E-3</v>
      </c>
      <c r="M162" s="185"/>
      <c r="N162" s="185"/>
      <c r="O162" s="185"/>
      <c r="P162" s="185"/>
      <c r="Q162" s="185"/>
      <c r="R162" s="185"/>
      <c r="S162" s="185"/>
      <c r="T162" s="185"/>
      <c r="U162" s="185"/>
      <c r="V162" s="185"/>
      <c r="W162" s="185"/>
      <c r="X162" s="185"/>
    </row>
    <row r="163" spans="1:24" ht="25.5">
      <c r="A163" s="296" t="s">
        <v>47</v>
      </c>
      <c r="B163" s="296">
        <v>1320800</v>
      </c>
      <c r="C163">
        <v>14591</v>
      </c>
      <c r="D163" s="301">
        <v>1992</v>
      </c>
      <c r="E163" s="195">
        <f t="shared" si="5"/>
        <v>1.5081768625075712E-3</v>
      </c>
      <c r="F163" s="185"/>
      <c r="G163" s="196">
        <v>4</v>
      </c>
      <c r="H163" s="189" t="s">
        <v>148</v>
      </c>
      <c r="I163" s="189">
        <v>1393587</v>
      </c>
      <c r="J163" s="189">
        <v>8325</v>
      </c>
      <c r="K163" s="189">
        <v>2901</v>
      </c>
      <c r="L163" s="193">
        <v>2.0816784312712448E-3</v>
      </c>
      <c r="M163" s="185"/>
      <c r="N163" s="185"/>
      <c r="O163" s="185"/>
      <c r="P163" s="185"/>
      <c r="Q163" s="185"/>
      <c r="R163" s="185"/>
      <c r="S163" s="185"/>
      <c r="T163" s="185"/>
      <c r="U163" s="185"/>
      <c r="V163" s="185"/>
      <c r="W163" s="185"/>
      <c r="X163" s="185"/>
    </row>
    <row r="164" spans="1:24" ht="12.75">
      <c r="A164" s="296" t="s">
        <v>58</v>
      </c>
      <c r="B164" s="296">
        <v>1249823</v>
      </c>
      <c r="C164">
        <v>8692</v>
      </c>
      <c r="D164" s="301">
        <v>143</v>
      </c>
      <c r="E164" s="195">
        <f t="shared" si="5"/>
        <v>1.1441620133410891E-4</v>
      </c>
      <c r="F164" s="185"/>
      <c r="G164" s="196">
        <v>5</v>
      </c>
      <c r="H164" s="189" t="s">
        <v>81</v>
      </c>
      <c r="I164" s="189">
        <v>119230</v>
      </c>
      <c r="J164" s="189">
        <v>1442</v>
      </c>
      <c r="K164" s="189">
        <v>240</v>
      </c>
      <c r="L164" s="193">
        <v>2.0129162123626605E-3</v>
      </c>
      <c r="M164" s="185"/>
      <c r="N164" s="185"/>
      <c r="O164" s="185"/>
      <c r="P164" s="185"/>
      <c r="Q164" s="185"/>
      <c r="R164" s="185"/>
      <c r="S164" s="185"/>
      <c r="T164" s="185"/>
      <c r="U164" s="185"/>
      <c r="V164" s="185"/>
      <c r="W164" s="185"/>
      <c r="X164" s="185"/>
    </row>
    <row r="165" spans="1:24" ht="12.75">
      <c r="A165" s="296" t="s">
        <v>72</v>
      </c>
      <c r="B165" s="296">
        <v>2534028</v>
      </c>
      <c r="C165">
        <v>36399</v>
      </c>
      <c r="D165" s="301">
        <v>926</v>
      </c>
      <c r="E165" s="195">
        <f t="shared" si="5"/>
        <v>3.6542611210294441E-4</v>
      </c>
      <c r="F165" s="185"/>
      <c r="G165" s="196">
        <v>6</v>
      </c>
      <c r="H165" s="189" t="s">
        <v>31</v>
      </c>
      <c r="I165" s="189">
        <v>207730</v>
      </c>
      <c r="J165" s="189">
        <v>1937</v>
      </c>
      <c r="K165" s="189">
        <v>407</v>
      </c>
      <c r="L165" s="193">
        <v>1.9592740576710151E-3</v>
      </c>
      <c r="M165" s="185"/>
      <c r="N165" s="185"/>
      <c r="O165" s="185"/>
      <c r="P165" s="185"/>
      <c r="Q165" s="185"/>
      <c r="R165" s="185"/>
      <c r="S165" s="185"/>
      <c r="T165" s="185"/>
      <c r="U165" s="185"/>
      <c r="V165" s="185"/>
      <c r="W165" s="185"/>
      <c r="X165" s="185"/>
    </row>
    <row r="166" spans="1:24" ht="12.75">
      <c r="A166" s="296" t="s">
        <v>81</v>
      </c>
      <c r="B166" s="296">
        <v>119230</v>
      </c>
      <c r="C166">
        <v>1442</v>
      </c>
      <c r="D166" s="301">
        <v>240</v>
      </c>
      <c r="E166" s="195">
        <f t="shared" si="5"/>
        <v>2.0129162123626605E-3</v>
      </c>
      <c r="F166" s="185"/>
      <c r="G166" s="196">
        <v>7</v>
      </c>
      <c r="H166" s="189" t="s">
        <v>142</v>
      </c>
      <c r="I166" s="189">
        <v>529766</v>
      </c>
      <c r="J166" s="189">
        <v>3072</v>
      </c>
      <c r="K166" s="189">
        <v>887</v>
      </c>
      <c r="L166" s="193">
        <v>1.6743241355617385E-3</v>
      </c>
      <c r="M166" s="185"/>
      <c r="N166" s="185"/>
      <c r="O166" s="185"/>
      <c r="P166" s="185"/>
      <c r="Q166" s="185"/>
      <c r="R166" s="185"/>
      <c r="S166" s="185"/>
      <c r="T166" s="185"/>
      <c r="U166" s="185"/>
      <c r="V166" s="185"/>
      <c r="W166" s="185"/>
      <c r="X166" s="185"/>
    </row>
    <row r="167" spans="1:24" ht="25.5">
      <c r="A167" s="296" t="s">
        <v>85</v>
      </c>
      <c r="B167" s="296">
        <v>1491177</v>
      </c>
      <c r="C167">
        <v>14092</v>
      </c>
      <c r="D167" s="301">
        <v>7785</v>
      </c>
      <c r="E167" s="195">
        <f t="shared" si="5"/>
        <v>5.2207082056657259E-3</v>
      </c>
      <c r="F167" s="185"/>
      <c r="G167" s="196">
        <v>8</v>
      </c>
      <c r="H167" s="189" t="s">
        <v>108</v>
      </c>
      <c r="I167" s="189">
        <v>15396248</v>
      </c>
      <c r="J167" s="189">
        <v>203770</v>
      </c>
      <c r="K167" s="189">
        <v>23934</v>
      </c>
      <c r="L167" s="193">
        <v>1.5545345853093559E-3</v>
      </c>
      <c r="M167" s="185"/>
      <c r="N167" s="185"/>
      <c r="O167" s="185"/>
      <c r="P167" s="185"/>
      <c r="Q167" s="185"/>
      <c r="R167" s="185"/>
      <c r="S167" s="185"/>
      <c r="T167" s="185"/>
      <c r="U167" s="185"/>
      <c r="V167" s="185"/>
      <c r="W167" s="185"/>
      <c r="X167" s="185"/>
    </row>
    <row r="168" spans="1:24" ht="12.75">
      <c r="A168" s="296" t="s">
        <v>91</v>
      </c>
      <c r="B168" s="296">
        <v>3087623</v>
      </c>
      <c r="C168">
        <v>26422</v>
      </c>
      <c r="D168" s="301">
        <v>2514</v>
      </c>
      <c r="E168" s="195">
        <f t="shared" si="5"/>
        <v>8.1421857525999775E-4</v>
      </c>
      <c r="F168" s="185"/>
      <c r="G168" s="196">
        <v>9</v>
      </c>
      <c r="H168" s="189" t="s">
        <v>47</v>
      </c>
      <c r="I168" s="189">
        <v>1320800</v>
      </c>
      <c r="J168" s="189">
        <v>14591</v>
      </c>
      <c r="K168" s="189">
        <v>1992</v>
      </c>
      <c r="L168" s="193">
        <v>1.5081768625075712E-3</v>
      </c>
      <c r="M168" s="185"/>
      <c r="N168" s="185"/>
      <c r="O168" s="185"/>
      <c r="P168" s="185"/>
      <c r="Q168" s="185"/>
      <c r="R168" s="185"/>
      <c r="S168" s="185"/>
      <c r="T168" s="185"/>
      <c r="U168" s="185"/>
      <c r="V168" s="185"/>
      <c r="W168" s="185"/>
      <c r="X168" s="185"/>
    </row>
    <row r="169" spans="1:24" ht="12.75">
      <c r="A169" s="296" t="s">
        <v>102</v>
      </c>
      <c r="B169" s="296">
        <v>735462</v>
      </c>
      <c r="C169">
        <v>12961</v>
      </c>
      <c r="D169" s="301">
        <v>2841</v>
      </c>
      <c r="E169" s="195">
        <f t="shared" si="5"/>
        <v>3.8628780276887182E-3</v>
      </c>
      <c r="F169" s="185"/>
      <c r="G169" s="196">
        <v>10</v>
      </c>
      <c r="H169" s="189" t="s">
        <v>118</v>
      </c>
      <c r="I169" s="189">
        <v>273552</v>
      </c>
      <c r="J169" s="189">
        <v>3221</v>
      </c>
      <c r="K169" s="189">
        <v>405</v>
      </c>
      <c r="L169" s="193">
        <v>1.4805228987541674E-3</v>
      </c>
      <c r="M169" s="185"/>
      <c r="N169" s="185"/>
      <c r="O169" s="185"/>
      <c r="P169" s="185"/>
      <c r="Q169" s="185"/>
      <c r="R169" s="185"/>
      <c r="S169" s="185"/>
      <c r="T169" s="185"/>
      <c r="U169" s="185"/>
      <c r="V169" s="185"/>
      <c r="W169" s="185"/>
      <c r="X169" s="185"/>
    </row>
    <row r="170" spans="1:24" ht="12.75">
      <c r="A170" s="296" t="s">
        <v>108</v>
      </c>
      <c r="B170" s="296">
        <v>15396248</v>
      </c>
      <c r="C170">
        <v>203770</v>
      </c>
      <c r="D170" s="301">
        <v>23934</v>
      </c>
      <c r="E170" s="195">
        <f t="shared" si="5"/>
        <v>1.5545345853093559E-3</v>
      </c>
      <c r="F170" s="185"/>
      <c r="G170" s="196">
        <v>11</v>
      </c>
      <c r="H170" s="189" t="s">
        <v>35</v>
      </c>
      <c r="I170" s="189">
        <v>1879370</v>
      </c>
      <c r="J170" s="189">
        <v>11940</v>
      </c>
      <c r="K170" s="189">
        <v>2260</v>
      </c>
      <c r="L170" s="193">
        <v>1.2025306352660733E-3</v>
      </c>
      <c r="M170" s="185"/>
      <c r="N170" s="185"/>
      <c r="O170" s="185"/>
      <c r="P170" s="185"/>
      <c r="Q170" s="185"/>
      <c r="R170" s="185"/>
      <c r="S170" s="185"/>
      <c r="T170" s="185"/>
      <c r="U170" s="185"/>
      <c r="V170" s="185"/>
      <c r="W170" s="185"/>
      <c r="X170" s="185"/>
    </row>
    <row r="171" spans="1:24" ht="12.75">
      <c r="A171" s="296" t="s">
        <v>118</v>
      </c>
      <c r="B171" s="296">
        <v>273552</v>
      </c>
      <c r="C171">
        <v>3221</v>
      </c>
      <c r="D171" s="301">
        <v>405</v>
      </c>
      <c r="E171" s="195">
        <f t="shared" si="5"/>
        <v>1.4805228987541674E-3</v>
      </c>
      <c r="F171" s="185"/>
      <c r="G171" s="196">
        <v>12</v>
      </c>
      <c r="H171" s="189" t="s">
        <v>137</v>
      </c>
      <c r="I171" s="189">
        <v>1077986</v>
      </c>
      <c r="J171" s="189">
        <v>3506</v>
      </c>
      <c r="K171" s="189">
        <v>1259</v>
      </c>
      <c r="L171" s="193">
        <v>1.1679186928216137E-3</v>
      </c>
      <c r="M171" s="185"/>
      <c r="N171" s="185"/>
      <c r="O171" s="185"/>
      <c r="P171" s="185"/>
      <c r="Q171" s="185"/>
      <c r="R171" s="185"/>
      <c r="S171" s="185"/>
      <c r="T171" s="185"/>
      <c r="U171" s="185"/>
      <c r="V171" s="185"/>
      <c r="W171" s="185"/>
      <c r="X171" s="185"/>
    </row>
    <row r="172" spans="1:24" ht="12.75">
      <c r="A172" s="296" t="s">
        <v>119</v>
      </c>
      <c r="B172" s="296">
        <v>943845</v>
      </c>
      <c r="C172">
        <v>12005</v>
      </c>
      <c r="D172" s="301">
        <v>336</v>
      </c>
      <c r="E172" s="195">
        <f t="shared" si="5"/>
        <v>3.5599065524529979E-4</v>
      </c>
      <c r="F172" s="185"/>
      <c r="G172" s="196">
        <v>13</v>
      </c>
      <c r="H172" s="189" t="s">
        <v>130</v>
      </c>
      <c r="I172" s="189">
        <v>749406</v>
      </c>
      <c r="J172" s="189">
        <v>3413</v>
      </c>
      <c r="K172" s="189">
        <v>693</v>
      </c>
      <c r="L172" s="193">
        <v>9.2473238805133666E-4</v>
      </c>
      <c r="M172" s="185"/>
      <c r="N172" s="185"/>
      <c r="O172" s="185"/>
      <c r="P172" s="185"/>
      <c r="Q172" s="185"/>
      <c r="R172" s="185"/>
      <c r="S172" s="185"/>
      <c r="T172" s="185"/>
      <c r="U172" s="185"/>
      <c r="V172" s="185"/>
      <c r="W172" s="185"/>
      <c r="X172" s="185"/>
    </row>
    <row r="173" spans="1:24" ht="12.75">
      <c r="A173" s="296" t="s">
        <v>124</v>
      </c>
      <c r="B173" s="296">
        <v>1618407</v>
      </c>
      <c r="C173">
        <v>7663</v>
      </c>
      <c r="D173" s="301">
        <v>1262</v>
      </c>
      <c r="E173" s="195">
        <f t="shared" si="5"/>
        <v>7.7977912848869286E-4</v>
      </c>
      <c r="F173" s="185"/>
      <c r="G173" s="196">
        <v>14</v>
      </c>
      <c r="H173" s="189" t="s">
        <v>128</v>
      </c>
      <c r="I173" s="189">
        <v>1505918</v>
      </c>
      <c r="J173" s="189">
        <v>7298</v>
      </c>
      <c r="K173" s="189">
        <v>1348</v>
      </c>
      <c r="L173" s="193">
        <v>8.9513506047474037E-4</v>
      </c>
      <c r="M173" s="185"/>
      <c r="N173" s="185"/>
      <c r="O173" s="185"/>
      <c r="P173" s="185"/>
      <c r="Q173" s="185"/>
      <c r="R173" s="185"/>
      <c r="S173" s="185"/>
      <c r="T173" s="185"/>
      <c r="U173" s="185"/>
      <c r="V173" s="185"/>
      <c r="W173" s="185"/>
      <c r="X173" s="185"/>
    </row>
    <row r="174" spans="1:24" ht="12.75">
      <c r="A174" s="296" t="s">
        <v>128</v>
      </c>
      <c r="B174" s="296">
        <v>1505918</v>
      </c>
      <c r="C174">
        <v>7298</v>
      </c>
      <c r="D174" s="301">
        <v>1348</v>
      </c>
      <c r="E174" s="195">
        <f t="shared" si="5"/>
        <v>8.9513506047474037E-4</v>
      </c>
      <c r="F174" s="185"/>
      <c r="G174" s="196">
        <v>15</v>
      </c>
      <c r="H174" s="189" t="s">
        <v>91</v>
      </c>
      <c r="I174" s="189">
        <v>3087623</v>
      </c>
      <c r="J174" s="189">
        <v>26422</v>
      </c>
      <c r="K174" s="189">
        <v>2514</v>
      </c>
      <c r="L174" s="193">
        <v>8.1421857525999775E-4</v>
      </c>
      <c r="M174" s="185"/>
      <c r="N174" s="185"/>
      <c r="O174" s="185"/>
      <c r="P174" s="185"/>
      <c r="Q174" s="185"/>
      <c r="R174" s="185"/>
      <c r="S174" s="185"/>
      <c r="T174" s="185"/>
      <c r="U174" s="185"/>
      <c r="V174" s="185"/>
      <c r="W174" s="185"/>
      <c r="X174" s="185"/>
    </row>
    <row r="175" spans="1:24" ht="12.75">
      <c r="A175" s="296" t="s">
        <v>130</v>
      </c>
      <c r="B175" s="296">
        <v>749406</v>
      </c>
      <c r="C175">
        <v>3413</v>
      </c>
      <c r="D175" s="301">
        <v>693</v>
      </c>
      <c r="E175" s="195">
        <f t="shared" si="5"/>
        <v>9.2473238805133666E-4</v>
      </c>
      <c r="F175" s="185"/>
      <c r="G175" s="196">
        <v>16</v>
      </c>
      <c r="H175" s="189" t="s">
        <v>124</v>
      </c>
      <c r="I175" s="189">
        <v>1618407</v>
      </c>
      <c r="J175" s="189">
        <v>7663</v>
      </c>
      <c r="K175" s="189">
        <v>1262</v>
      </c>
      <c r="L175" s="193">
        <v>7.7977912848869286E-4</v>
      </c>
      <c r="M175" s="185"/>
      <c r="N175" s="185"/>
      <c r="O175" s="185"/>
      <c r="P175" s="185"/>
      <c r="Q175" s="185"/>
      <c r="R175" s="185"/>
      <c r="S175" s="185"/>
      <c r="T175" s="185"/>
      <c r="U175" s="185"/>
      <c r="V175" s="185"/>
      <c r="W175" s="185"/>
      <c r="X175" s="185"/>
    </row>
    <row r="176" spans="1:24" ht="12.75">
      <c r="A176" s="296" t="s">
        <v>132</v>
      </c>
      <c r="B176" s="296">
        <v>291920</v>
      </c>
      <c r="C176">
        <v>1056</v>
      </c>
      <c r="D176" s="301">
        <v>164</v>
      </c>
      <c r="E176" s="195">
        <f t="shared" si="5"/>
        <v>5.6179775280898881E-4</v>
      </c>
      <c r="F176" s="185"/>
      <c r="G176" s="196">
        <v>17</v>
      </c>
      <c r="H176" s="189" t="s">
        <v>161</v>
      </c>
      <c r="I176" s="189">
        <v>501712</v>
      </c>
      <c r="J176" s="189">
        <v>10415</v>
      </c>
      <c r="K176" s="189">
        <v>353</v>
      </c>
      <c r="L176" s="193">
        <v>7.0359090474216284E-4</v>
      </c>
      <c r="M176" s="185"/>
      <c r="N176" s="185"/>
      <c r="O176" s="185"/>
      <c r="P176" s="185"/>
      <c r="Q176" s="185"/>
      <c r="R176" s="185"/>
      <c r="S176" s="185"/>
      <c r="T176" s="185"/>
      <c r="U176" s="185"/>
      <c r="V176" s="185"/>
      <c r="W176" s="185"/>
      <c r="X176" s="185"/>
    </row>
    <row r="177" spans="1:24" ht="12.75">
      <c r="A177" s="296" t="s">
        <v>135</v>
      </c>
      <c r="B177" s="296">
        <v>190592</v>
      </c>
      <c r="C177">
        <v>1447</v>
      </c>
      <c r="D177" s="301">
        <v>426</v>
      </c>
      <c r="E177" s="195">
        <f t="shared" si="5"/>
        <v>2.2351410342511752E-3</v>
      </c>
      <c r="F177" s="185"/>
      <c r="G177" s="196">
        <v>18</v>
      </c>
      <c r="H177" s="189" t="s">
        <v>140</v>
      </c>
      <c r="I177" s="189">
        <v>592606</v>
      </c>
      <c r="J177" s="189">
        <v>3433</v>
      </c>
      <c r="K177" s="189">
        <v>397</v>
      </c>
      <c r="L177" s="193">
        <v>6.6992234300698944E-4</v>
      </c>
      <c r="M177" s="185"/>
      <c r="N177" s="185"/>
      <c r="O177" s="185"/>
      <c r="P177" s="185"/>
      <c r="Q177" s="185"/>
      <c r="R177" s="185"/>
      <c r="S177" s="185"/>
      <c r="T177" s="185"/>
      <c r="U177" s="185"/>
      <c r="V177" s="185"/>
      <c r="W177" s="185"/>
      <c r="X177" s="185"/>
    </row>
    <row r="178" spans="1:24" ht="12.75">
      <c r="A178" s="296" t="s">
        <v>137</v>
      </c>
      <c r="B178" s="296">
        <v>1077986</v>
      </c>
      <c r="C178">
        <v>3506</v>
      </c>
      <c r="D178" s="301">
        <v>1259</v>
      </c>
      <c r="E178" s="195">
        <f t="shared" si="5"/>
        <v>1.1679186928216137E-3</v>
      </c>
      <c r="F178" s="185"/>
      <c r="G178" s="196">
        <v>19</v>
      </c>
      <c r="H178" s="189" t="s">
        <v>145</v>
      </c>
      <c r="I178" s="189">
        <v>239208</v>
      </c>
      <c r="J178" s="189">
        <v>634</v>
      </c>
      <c r="K178" s="189">
        <v>153</v>
      </c>
      <c r="L178" s="193">
        <v>6.3961071536069026E-4</v>
      </c>
      <c r="M178" s="185"/>
      <c r="N178" s="185"/>
      <c r="O178" s="185"/>
      <c r="P178" s="185"/>
      <c r="Q178" s="185"/>
      <c r="R178" s="185"/>
      <c r="S178" s="185"/>
      <c r="T178" s="185"/>
      <c r="U178" s="185"/>
      <c r="V178" s="185"/>
      <c r="W178" s="185"/>
      <c r="X178" s="185"/>
    </row>
    <row r="179" spans="1:24" ht="12.75">
      <c r="A179" s="296" t="s">
        <v>139</v>
      </c>
      <c r="B179" s="296">
        <v>701858</v>
      </c>
      <c r="C179">
        <v>1637</v>
      </c>
      <c r="D179" s="301">
        <v>439</v>
      </c>
      <c r="E179" s="195">
        <f t="shared" si="5"/>
        <v>6.2548264748709856E-4</v>
      </c>
      <c r="F179" s="185"/>
      <c r="G179" s="196">
        <v>20</v>
      </c>
      <c r="H179" s="189" t="s">
        <v>139</v>
      </c>
      <c r="I179" s="189">
        <v>701858</v>
      </c>
      <c r="J179" s="189">
        <v>1637</v>
      </c>
      <c r="K179" s="189">
        <v>439</v>
      </c>
      <c r="L179" s="193">
        <v>6.2548264748709856E-4</v>
      </c>
      <c r="M179" s="185"/>
      <c r="N179" s="185"/>
      <c r="O179" s="185"/>
      <c r="P179" s="185"/>
      <c r="Q179" s="185"/>
      <c r="R179" s="185"/>
      <c r="S179" s="185"/>
      <c r="T179" s="185"/>
      <c r="U179" s="185"/>
      <c r="V179" s="185"/>
      <c r="W179" s="185"/>
      <c r="X179" s="185"/>
    </row>
    <row r="180" spans="1:24" ht="12.75">
      <c r="A180" s="296" t="s">
        <v>140</v>
      </c>
      <c r="B180" s="296">
        <v>592606</v>
      </c>
      <c r="C180">
        <v>3433</v>
      </c>
      <c r="D180" s="301">
        <v>397</v>
      </c>
      <c r="E180" s="195">
        <f t="shared" si="5"/>
        <v>6.6992234300698944E-4</v>
      </c>
      <c r="F180" s="185"/>
      <c r="G180" s="196">
        <v>21</v>
      </c>
      <c r="H180" s="189" t="s">
        <v>146</v>
      </c>
      <c r="I180" s="189">
        <v>963060</v>
      </c>
      <c r="J180" s="189">
        <v>3306</v>
      </c>
      <c r="K180" s="189">
        <v>580</v>
      </c>
      <c r="L180" s="193">
        <v>6.022470043403319E-4</v>
      </c>
      <c r="M180" s="185"/>
      <c r="N180" s="185"/>
      <c r="O180" s="185"/>
      <c r="P180" s="185"/>
      <c r="Q180" s="185"/>
      <c r="R180" s="185"/>
      <c r="S180" s="185"/>
      <c r="T180" s="185"/>
      <c r="U180" s="185"/>
      <c r="V180" s="185"/>
      <c r="W180" s="185"/>
      <c r="X180" s="185"/>
    </row>
    <row r="181" spans="1:24" ht="12.75">
      <c r="A181" s="296" t="s">
        <v>141</v>
      </c>
      <c r="B181" s="296">
        <v>51550</v>
      </c>
      <c r="C181">
        <v>107</v>
      </c>
      <c r="D181" s="301">
        <v>25</v>
      </c>
      <c r="E181" s="195">
        <f t="shared" si="5"/>
        <v>4.8496605237633366E-4</v>
      </c>
      <c r="F181" s="185"/>
      <c r="G181" s="196">
        <v>22</v>
      </c>
      <c r="H181" s="189" t="s">
        <v>132</v>
      </c>
      <c r="I181" s="189">
        <v>291920</v>
      </c>
      <c r="J181" s="189">
        <v>1056</v>
      </c>
      <c r="K181" s="189">
        <v>164</v>
      </c>
      <c r="L181" s="193">
        <v>5.6179775280898881E-4</v>
      </c>
      <c r="M181" s="185"/>
      <c r="N181" s="185"/>
      <c r="O181" s="185"/>
      <c r="P181" s="185"/>
      <c r="Q181" s="185"/>
      <c r="R181" s="185"/>
      <c r="S181" s="185"/>
      <c r="T181" s="185"/>
      <c r="U181" s="185"/>
      <c r="V181" s="185"/>
      <c r="W181" s="185"/>
      <c r="X181" s="185"/>
    </row>
    <row r="182" spans="1:24" ht="12.75">
      <c r="A182" s="296" t="s">
        <v>142</v>
      </c>
      <c r="B182" s="296">
        <v>529766</v>
      </c>
      <c r="C182">
        <v>3072</v>
      </c>
      <c r="D182" s="301">
        <v>887</v>
      </c>
      <c r="E182" s="195">
        <f t="shared" si="5"/>
        <v>1.6743241355617385E-3</v>
      </c>
      <c r="F182" s="185"/>
      <c r="G182" s="196">
        <v>23</v>
      </c>
      <c r="H182" s="189" t="s">
        <v>162</v>
      </c>
      <c r="I182" s="189">
        <v>48289</v>
      </c>
      <c r="J182" s="189">
        <v>430</v>
      </c>
      <c r="K182" s="189">
        <v>24</v>
      </c>
      <c r="L182" s="193">
        <v>4.9700760007455119E-4</v>
      </c>
      <c r="M182" s="185"/>
      <c r="N182" s="185"/>
      <c r="O182" s="185"/>
      <c r="P182" s="185"/>
      <c r="Q182" s="185"/>
      <c r="R182" s="185"/>
      <c r="S182" s="185"/>
      <c r="T182" s="185"/>
      <c r="U182" s="185"/>
      <c r="V182" s="185"/>
      <c r="W182" s="185"/>
      <c r="X182" s="185"/>
    </row>
    <row r="183" spans="1:24" ht="12.75">
      <c r="A183" s="296" t="s">
        <v>145</v>
      </c>
      <c r="B183" s="296">
        <v>239208</v>
      </c>
      <c r="C183">
        <v>634</v>
      </c>
      <c r="D183" s="301">
        <v>153</v>
      </c>
      <c r="E183" s="195">
        <f t="shared" si="5"/>
        <v>6.3961071536069026E-4</v>
      </c>
      <c r="F183" s="185"/>
      <c r="G183" s="196">
        <v>24</v>
      </c>
      <c r="H183" s="189" t="s">
        <v>155</v>
      </c>
      <c r="I183" s="189">
        <v>1961126</v>
      </c>
      <c r="J183" s="189">
        <v>21275</v>
      </c>
      <c r="K183" s="189">
        <v>970</v>
      </c>
      <c r="L183" s="193">
        <v>4.9461380859771372E-4</v>
      </c>
      <c r="M183" s="185"/>
      <c r="N183" s="185"/>
      <c r="O183" s="185"/>
      <c r="P183" s="185"/>
      <c r="Q183" s="185"/>
      <c r="R183" s="185"/>
      <c r="S183" s="185"/>
      <c r="T183" s="185"/>
      <c r="U183" s="185"/>
      <c r="V183" s="185"/>
      <c r="W183" s="185"/>
      <c r="X183" s="185"/>
    </row>
    <row r="184" spans="1:24" ht="12.75">
      <c r="A184" s="296" t="s">
        <v>146</v>
      </c>
      <c r="B184" s="296">
        <v>963060</v>
      </c>
      <c r="C184">
        <v>3306</v>
      </c>
      <c r="D184" s="301">
        <v>580</v>
      </c>
      <c r="E184" s="195">
        <f t="shared" si="5"/>
        <v>6.022470043403319E-4</v>
      </c>
      <c r="F184" s="185"/>
      <c r="G184" s="196">
        <v>25</v>
      </c>
      <c r="H184" s="189" t="s">
        <v>141</v>
      </c>
      <c r="I184" s="189">
        <v>51550</v>
      </c>
      <c r="J184" s="189">
        <v>107</v>
      </c>
      <c r="K184" s="189">
        <v>25</v>
      </c>
      <c r="L184" s="193">
        <v>4.8496605237633366E-4</v>
      </c>
      <c r="M184" s="185"/>
      <c r="N184" s="185"/>
      <c r="O184" s="185"/>
      <c r="P184" s="185"/>
      <c r="Q184" s="185"/>
      <c r="R184" s="185"/>
      <c r="S184" s="185"/>
      <c r="T184" s="185"/>
      <c r="U184" s="185"/>
      <c r="V184" s="185"/>
      <c r="W184" s="185"/>
      <c r="X184" s="185"/>
    </row>
    <row r="185" spans="1:24" ht="12.75">
      <c r="A185" s="296" t="s">
        <v>148</v>
      </c>
      <c r="B185" s="296">
        <v>1393587</v>
      </c>
      <c r="C185">
        <v>8325</v>
      </c>
      <c r="D185" s="301">
        <v>2901</v>
      </c>
      <c r="E185" s="195">
        <f t="shared" si="5"/>
        <v>2.0816784312712448E-3</v>
      </c>
      <c r="F185" s="185"/>
      <c r="G185" s="196">
        <v>26</v>
      </c>
      <c r="H185" s="189" t="s">
        <v>151</v>
      </c>
      <c r="I185" s="189">
        <v>3660213</v>
      </c>
      <c r="J185" s="189">
        <v>41385</v>
      </c>
      <c r="K185" s="189">
        <v>1503</v>
      </c>
      <c r="L185" s="193">
        <v>4.1063184027814774E-4</v>
      </c>
      <c r="M185" s="185"/>
      <c r="N185" s="185"/>
      <c r="O185" s="185"/>
      <c r="P185" s="185"/>
      <c r="Q185" s="185"/>
      <c r="R185" s="185"/>
      <c r="S185" s="185"/>
      <c r="T185" s="185"/>
      <c r="U185" s="185"/>
      <c r="V185" s="185"/>
      <c r="W185" s="185"/>
      <c r="X185" s="185"/>
    </row>
    <row r="186" spans="1:24" ht="12.75">
      <c r="A186" s="296" t="s">
        <v>151</v>
      </c>
      <c r="B186" s="296">
        <v>3660213</v>
      </c>
      <c r="C186">
        <v>41385</v>
      </c>
      <c r="D186" s="301">
        <v>1503</v>
      </c>
      <c r="E186" s="195">
        <f t="shared" si="5"/>
        <v>4.1063184027814774E-4</v>
      </c>
      <c r="F186" s="185"/>
      <c r="G186" s="196">
        <v>27</v>
      </c>
      <c r="H186" s="189" t="s">
        <v>158</v>
      </c>
      <c r="I186" s="189">
        <v>667998</v>
      </c>
      <c r="J186" s="189">
        <v>6963</v>
      </c>
      <c r="K186" s="189">
        <v>261</v>
      </c>
      <c r="L186" s="193">
        <v>3.9071973269381045E-4</v>
      </c>
      <c r="M186" s="185"/>
      <c r="N186" s="185"/>
      <c r="O186" s="185"/>
      <c r="P186" s="185"/>
      <c r="Q186" s="185"/>
      <c r="R186" s="185"/>
      <c r="S186" s="185"/>
      <c r="T186" s="185"/>
      <c r="U186" s="185"/>
      <c r="V186" s="185"/>
      <c r="W186" s="185"/>
      <c r="X186" s="185"/>
    </row>
    <row r="187" spans="1:24" ht="25.5">
      <c r="A187" s="296" t="s">
        <v>152</v>
      </c>
      <c r="B187" s="296">
        <v>461200</v>
      </c>
      <c r="C187">
        <v>3207</v>
      </c>
      <c r="D187" s="301">
        <v>83</v>
      </c>
      <c r="E187" s="195">
        <f t="shared" si="5"/>
        <v>1.7996530789245445E-4</v>
      </c>
      <c r="F187" s="185"/>
      <c r="G187" s="196">
        <v>28</v>
      </c>
      <c r="H187" s="189" t="s">
        <v>154</v>
      </c>
      <c r="I187" s="189">
        <v>776929</v>
      </c>
      <c r="J187" s="189">
        <v>11155</v>
      </c>
      <c r="K187" s="189">
        <v>299</v>
      </c>
      <c r="L187" s="193">
        <v>3.8484855115460999E-4</v>
      </c>
      <c r="M187" s="185"/>
      <c r="N187" s="185"/>
      <c r="O187" s="185"/>
      <c r="P187" s="185"/>
      <c r="Q187" s="185"/>
      <c r="R187" s="185"/>
      <c r="S187" s="185"/>
      <c r="T187" s="185"/>
      <c r="U187" s="185"/>
      <c r="V187" s="185"/>
      <c r="W187" s="185"/>
      <c r="X187" s="185"/>
    </row>
    <row r="188" spans="1:24" ht="25.5">
      <c r="A188" s="296" t="s">
        <v>154</v>
      </c>
      <c r="B188" s="296">
        <v>776929</v>
      </c>
      <c r="C188">
        <v>11155</v>
      </c>
      <c r="D188" s="301">
        <v>299</v>
      </c>
      <c r="E188" s="195">
        <f t="shared" si="5"/>
        <v>3.8484855115460999E-4</v>
      </c>
      <c r="F188" s="185"/>
      <c r="G188" s="196">
        <v>29</v>
      </c>
      <c r="H188" s="189" t="s">
        <v>72</v>
      </c>
      <c r="I188" s="189">
        <v>2534028</v>
      </c>
      <c r="J188" s="189">
        <v>36399</v>
      </c>
      <c r="K188" s="189">
        <v>926</v>
      </c>
      <c r="L188" s="193">
        <v>3.6542611210294441E-4</v>
      </c>
      <c r="M188" s="185"/>
      <c r="N188" s="185"/>
      <c r="O188" s="185"/>
      <c r="P188" s="185"/>
      <c r="Q188" s="185"/>
      <c r="R188" s="185"/>
      <c r="S188" s="185"/>
      <c r="T188" s="185"/>
      <c r="U188" s="185"/>
      <c r="V188" s="185"/>
      <c r="W188" s="185"/>
      <c r="X188" s="185"/>
    </row>
    <row r="189" spans="1:24" ht="12.75">
      <c r="A189" s="296" t="s">
        <v>155</v>
      </c>
      <c r="B189" s="296">
        <v>1961126</v>
      </c>
      <c r="C189">
        <v>21275</v>
      </c>
      <c r="D189" s="301">
        <v>970</v>
      </c>
      <c r="E189" s="195">
        <f t="shared" si="5"/>
        <v>4.9461380859771372E-4</v>
      </c>
      <c r="F189" s="185"/>
      <c r="G189" s="196">
        <v>30</v>
      </c>
      <c r="H189" s="189" t="s">
        <v>164</v>
      </c>
      <c r="I189" s="189">
        <v>547014</v>
      </c>
      <c r="J189" s="189">
        <v>5191</v>
      </c>
      <c r="K189" s="189">
        <v>199</v>
      </c>
      <c r="L189" s="193">
        <v>3.6379324843605467E-4</v>
      </c>
      <c r="M189" s="185"/>
      <c r="N189" s="185"/>
      <c r="O189" s="185"/>
      <c r="P189" s="185"/>
      <c r="Q189" s="185"/>
      <c r="R189" s="185"/>
      <c r="S189" s="185"/>
      <c r="T189" s="185"/>
      <c r="U189" s="185"/>
      <c r="V189" s="185"/>
      <c r="W189" s="185"/>
      <c r="X189" s="185"/>
    </row>
    <row r="190" spans="1:24" ht="12.75">
      <c r="A190" s="296" t="s">
        <v>157</v>
      </c>
      <c r="B190" s="296">
        <v>583646</v>
      </c>
      <c r="C190">
        <v>3162</v>
      </c>
      <c r="D190" s="301">
        <v>96</v>
      </c>
      <c r="E190" s="195">
        <f t="shared" si="5"/>
        <v>1.6448326554109854E-4</v>
      </c>
      <c r="F190" s="185"/>
      <c r="G190" s="196">
        <v>31</v>
      </c>
      <c r="H190" s="189" t="s">
        <v>119</v>
      </c>
      <c r="I190" s="189">
        <v>943845</v>
      </c>
      <c r="J190" s="189">
        <v>12005</v>
      </c>
      <c r="K190" s="189">
        <v>336</v>
      </c>
      <c r="L190" s="193">
        <v>3.5599065524529979E-4</v>
      </c>
      <c r="M190" s="185"/>
      <c r="N190" s="185"/>
      <c r="O190" s="185"/>
      <c r="P190" s="185"/>
      <c r="Q190" s="185"/>
      <c r="R190" s="185"/>
      <c r="S190" s="185"/>
      <c r="T190" s="185"/>
      <c r="U190" s="185"/>
      <c r="V190" s="185"/>
      <c r="W190" s="185"/>
      <c r="X190" s="185"/>
    </row>
    <row r="191" spans="1:24" ht="12.75">
      <c r="A191" s="296" t="s">
        <v>158</v>
      </c>
      <c r="B191" s="296">
        <v>667998</v>
      </c>
      <c r="C191">
        <v>6963</v>
      </c>
      <c r="D191" s="301">
        <v>261</v>
      </c>
      <c r="E191" s="195">
        <f t="shared" si="5"/>
        <v>3.9071973269381045E-4</v>
      </c>
      <c r="F191" s="185"/>
      <c r="G191" s="196">
        <v>32</v>
      </c>
      <c r="H191" s="189" t="s">
        <v>163</v>
      </c>
      <c r="I191" s="189">
        <v>471228</v>
      </c>
      <c r="J191" s="189">
        <v>4977</v>
      </c>
      <c r="K191" s="189">
        <v>143</v>
      </c>
      <c r="L191" s="193">
        <v>3.0346244280900117E-4</v>
      </c>
      <c r="M191" s="185"/>
      <c r="N191" s="185"/>
      <c r="O191" s="185"/>
      <c r="P191" s="185"/>
      <c r="Q191" s="185"/>
      <c r="R191" s="185"/>
      <c r="S191" s="185"/>
      <c r="T191" s="185"/>
      <c r="U191" s="185"/>
      <c r="V191" s="185"/>
      <c r="W191" s="185"/>
      <c r="X191" s="185"/>
    </row>
    <row r="192" spans="1:24" ht="12.75">
      <c r="A192" s="296" t="s">
        <v>159</v>
      </c>
      <c r="B192" s="296">
        <v>2094468</v>
      </c>
      <c r="C192">
        <v>21635</v>
      </c>
      <c r="D192" s="301">
        <v>19</v>
      </c>
      <c r="E192" s="195">
        <f t="shared" si="5"/>
        <v>9.0715160126581077E-6</v>
      </c>
      <c r="F192" s="185"/>
      <c r="G192" s="196">
        <v>33</v>
      </c>
      <c r="H192" s="189" t="s">
        <v>152</v>
      </c>
      <c r="I192" s="189">
        <v>461200</v>
      </c>
      <c r="J192" s="189">
        <v>3207</v>
      </c>
      <c r="K192" s="189">
        <v>83</v>
      </c>
      <c r="L192" s="193">
        <v>1.7996530789245445E-4</v>
      </c>
      <c r="M192" s="185"/>
      <c r="N192" s="185"/>
      <c r="O192" s="185"/>
      <c r="P192" s="185"/>
      <c r="Q192" s="185"/>
      <c r="R192" s="185"/>
      <c r="S192" s="185"/>
      <c r="T192" s="185"/>
      <c r="U192" s="185"/>
      <c r="V192" s="185"/>
      <c r="W192" s="185"/>
      <c r="X192" s="185"/>
    </row>
    <row r="193" spans="1:24" ht="12.75">
      <c r="A193" s="296" t="s">
        <v>161</v>
      </c>
      <c r="B193" s="296">
        <v>501712</v>
      </c>
      <c r="C193">
        <v>10415</v>
      </c>
      <c r="D193" s="301">
        <v>353</v>
      </c>
      <c r="E193" s="195">
        <f t="shared" si="5"/>
        <v>7.0359090474216284E-4</v>
      </c>
      <c r="F193" s="185"/>
      <c r="G193" s="196">
        <v>34</v>
      </c>
      <c r="H193" s="189" t="s">
        <v>157</v>
      </c>
      <c r="I193" s="189">
        <v>583646</v>
      </c>
      <c r="J193" s="189">
        <v>3162</v>
      </c>
      <c r="K193" s="189">
        <v>96</v>
      </c>
      <c r="L193" s="193">
        <v>1.6448326554109854E-4</v>
      </c>
      <c r="M193" s="185"/>
      <c r="N193" s="185"/>
      <c r="O193" s="185"/>
      <c r="P193" s="185"/>
      <c r="Q193" s="185"/>
      <c r="R193" s="185"/>
      <c r="S193" s="185"/>
      <c r="T193" s="185"/>
      <c r="U193" s="185"/>
      <c r="V193" s="185"/>
      <c r="W193" s="185"/>
      <c r="X193" s="185"/>
    </row>
    <row r="194" spans="1:24" ht="12.75">
      <c r="A194" s="296" t="s">
        <v>162</v>
      </c>
      <c r="B194" s="296">
        <v>48289</v>
      </c>
      <c r="C194">
        <v>430</v>
      </c>
      <c r="D194" s="301">
        <v>24</v>
      </c>
      <c r="E194" s="195">
        <f t="shared" si="5"/>
        <v>4.9700760007455119E-4</v>
      </c>
      <c r="F194" s="185"/>
      <c r="G194" s="196">
        <v>35</v>
      </c>
      <c r="H194" s="189" t="s">
        <v>58</v>
      </c>
      <c r="I194" s="189">
        <v>1249823</v>
      </c>
      <c r="J194" s="189">
        <v>8692</v>
      </c>
      <c r="K194" s="189">
        <v>143</v>
      </c>
      <c r="L194" s="193">
        <v>1.1441620133410891E-4</v>
      </c>
      <c r="M194" s="185"/>
      <c r="N194" s="185"/>
      <c r="O194" s="185"/>
      <c r="P194" s="185"/>
      <c r="Q194" s="185"/>
      <c r="R194" s="185"/>
      <c r="S194" s="185"/>
      <c r="T194" s="185"/>
      <c r="U194" s="185"/>
      <c r="V194" s="185"/>
      <c r="W194" s="185"/>
      <c r="X194" s="185"/>
    </row>
    <row r="195" spans="1:24" ht="12.75">
      <c r="A195" s="296" t="s">
        <v>163</v>
      </c>
      <c r="B195" s="296">
        <v>471228</v>
      </c>
      <c r="C195">
        <v>4977</v>
      </c>
      <c r="D195" s="301">
        <v>143</v>
      </c>
      <c r="E195" s="195">
        <f t="shared" si="5"/>
        <v>3.0346244280900117E-4</v>
      </c>
      <c r="F195" s="185"/>
      <c r="G195" s="196">
        <v>36</v>
      </c>
      <c r="H195" s="189" t="s">
        <v>159</v>
      </c>
      <c r="I195" s="189">
        <v>2094468</v>
      </c>
      <c r="J195" s="189">
        <v>21635</v>
      </c>
      <c r="K195" s="189">
        <v>19</v>
      </c>
      <c r="L195" s="193">
        <v>9.0715160126581077E-6</v>
      </c>
      <c r="M195" s="185"/>
      <c r="N195" s="185"/>
      <c r="O195" s="185"/>
      <c r="P195" s="185"/>
      <c r="Q195" s="185"/>
      <c r="R195" s="185"/>
      <c r="S195" s="185"/>
      <c r="T195" s="185"/>
      <c r="U195" s="185"/>
      <c r="V195" s="185"/>
      <c r="W195" s="185"/>
      <c r="X195" s="185"/>
    </row>
    <row r="196" spans="1:24" ht="13.15">
      <c r="A196" s="300" t="s">
        <v>164</v>
      </c>
      <c r="B196" s="300">
        <v>547014</v>
      </c>
      <c r="C196" s="303">
        <v>5191</v>
      </c>
      <c r="D196" s="304">
        <v>199</v>
      </c>
      <c r="E196" s="195">
        <f t="shared" si="5"/>
        <v>3.6379324843605467E-4</v>
      </c>
      <c r="F196" s="185"/>
      <c r="G196" s="197"/>
      <c r="H196" s="198" t="s">
        <v>254</v>
      </c>
      <c r="I196" s="198">
        <v>50918575</v>
      </c>
      <c r="J196" s="198">
        <v>522164</v>
      </c>
      <c r="K196" s="198">
        <v>58267</v>
      </c>
      <c r="L196" s="199">
        <v>1.1443171769830558E-3</v>
      </c>
      <c r="M196" s="185"/>
      <c r="N196" s="185"/>
      <c r="O196" s="185"/>
      <c r="P196" s="185"/>
      <c r="Q196" s="185"/>
      <c r="R196" s="185"/>
      <c r="S196" s="185"/>
      <c r="T196" s="185"/>
      <c r="U196" s="185"/>
      <c r="V196" s="185"/>
      <c r="W196" s="185"/>
      <c r="X196" s="185"/>
    </row>
    <row r="197" spans="1:24" ht="13.15">
      <c r="B197" s="194"/>
      <c r="C197" s="185"/>
      <c r="D197" s="185"/>
      <c r="E197" s="185"/>
      <c r="F197" s="185"/>
      <c r="G197" s="311" t="s">
        <v>560</v>
      </c>
      <c r="H197" s="309"/>
      <c r="I197" s="309"/>
      <c r="J197" s="309"/>
      <c r="K197" s="309"/>
      <c r="L197" s="310"/>
      <c r="M197" s="185"/>
      <c r="N197" s="185"/>
      <c r="O197" s="185"/>
      <c r="P197" s="185"/>
      <c r="Q197" s="185"/>
      <c r="R197" s="185"/>
      <c r="S197" s="185"/>
      <c r="T197" s="185"/>
      <c r="U197" s="185"/>
      <c r="V197" s="185"/>
      <c r="W197" s="185"/>
      <c r="X197" s="185"/>
    </row>
    <row r="198" spans="1:24" ht="39.4">
      <c r="A198" s="290"/>
      <c r="B198" s="292" t="s">
        <v>668</v>
      </c>
      <c r="C198" s="291"/>
      <c r="D198" s="293"/>
      <c r="E198" s="185"/>
      <c r="F198" s="185"/>
      <c r="G198" s="190" t="s">
        <v>547</v>
      </c>
      <c r="H198" s="191" t="s">
        <v>1</v>
      </c>
      <c r="I198" s="191" t="s">
        <v>6</v>
      </c>
      <c r="J198" s="191" t="s">
        <v>9</v>
      </c>
      <c r="K198" s="191" t="s">
        <v>29</v>
      </c>
      <c r="L198" s="191" t="s">
        <v>562</v>
      </c>
      <c r="M198" s="185"/>
      <c r="N198" s="185"/>
      <c r="O198" s="185"/>
      <c r="P198" s="185"/>
      <c r="Q198" s="185"/>
      <c r="R198" s="185"/>
      <c r="S198" s="185"/>
      <c r="T198" s="185"/>
      <c r="U198" s="185"/>
      <c r="V198" s="185"/>
      <c r="W198" s="185"/>
      <c r="X198" s="185"/>
    </row>
    <row r="199" spans="1:24" ht="12.75">
      <c r="A199" s="292" t="s">
        <v>1</v>
      </c>
      <c r="B199" s="290" t="s">
        <v>252</v>
      </c>
      <c r="C199" s="299" t="s">
        <v>253</v>
      </c>
      <c r="D199" s="294" t="s">
        <v>561</v>
      </c>
      <c r="E199" s="195" t="e">
        <f t="shared" ref="E199:E235" si="6">D199/B199</f>
        <v>#VALUE!</v>
      </c>
      <c r="F199" s="185"/>
      <c r="G199" s="196">
        <v>1</v>
      </c>
      <c r="H199" s="189" t="s">
        <v>162</v>
      </c>
      <c r="I199" s="189">
        <v>48289</v>
      </c>
      <c r="J199" s="189">
        <v>430</v>
      </c>
      <c r="K199" s="189">
        <v>152</v>
      </c>
      <c r="L199" s="193">
        <v>3.1477148004721571E-3</v>
      </c>
      <c r="M199" s="185"/>
      <c r="N199" s="185"/>
      <c r="O199" s="185"/>
      <c r="P199" s="185"/>
      <c r="Q199" s="185"/>
      <c r="R199" s="185"/>
      <c r="S199" s="185"/>
      <c r="T199" s="185"/>
      <c r="U199" s="185"/>
      <c r="V199" s="185"/>
      <c r="W199" s="185"/>
      <c r="X199" s="185"/>
    </row>
    <row r="200" spans="1:24" ht="12.75">
      <c r="A200" s="290" t="s">
        <v>31</v>
      </c>
      <c r="B200" s="290">
        <v>207730</v>
      </c>
      <c r="C200" s="299">
        <v>1937</v>
      </c>
      <c r="D200" s="294">
        <v>83</v>
      </c>
      <c r="E200" s="195">
        <f t="shared" si="6"/>
        <v>3.9955711741202523E-4</v>
      </c>
      <c r="F200" s="185"/>
      <c r="G200" s="196">
        <v>2</v>
      </c>
      <c r="H200" s="189" t="s">
        <v>142</v>
      </c>
      <c r="I200" s="189">
        <v>529766</v>
      </c>
      <c r="J200" s="189">
        <v>3072</v>
      </c>
      <c r="K200" s="189">
        <v>1652</v>
      </c>
      <c r="L200" s="193">
        <v>3.1183579165140834E-3</v>
      </c>
      <c r="M200" s="185"/>
      <c r="N200" s="185"/>
      <c r="O200" s="185"/>
      <c r="P200" s="185"/>
      <c r="Q200" s="185"/>
      <c r="R200" s="185"/>
      <c r="S200" s="185"/>
      <c r="T200" s="185"/>
      <c r="U200" s="185"/>
      <c r="V200" s="185"/>
      <c r="W200" s="185"/>
      <c r="X200" s="185"/>
    </row>
    <row r="201" spans="1:24" ht="12.75">
      <c r="A201" s="296" t="s">
        <v>35</v>
      </c>
      <c r="B201" s="296">
        <v>1879370</v>
      </c>
      <c r="C201">
        <v>11940</v>
      </c>
      <c r="D201" s="301">
        <v>705</v>
      </c>
      <c r="E201" s="195">
        <f t="shared" si="6"/>
        <v>3.7512570701884145E-4</v>
      </c>
      <c r="F201" s="185"/>
      <c r="G201" s="196">
        <v>3</v>
      </c>
      <c r="H201" s="189" t="s">
        <v>140</v>
      </c>
      <c r="I201" s="189">
        <v>592606</v>
      </c>
      <c r="J201" s="189">
        <v>3433</v>
      </c>
      <c r="K201" s="189">
        <v>1663</v>
      </c>
      <c r="L201" s="193">
        <v>2.8062490086161801E-3</v>
      </c>
      <c r="M201" s="185"/>
      <c r="N201" s="185"/>
      <c r="O201" s="185"/>
      <c r="P201" s="185"/>
      <c r="Q201" s="185"/>
      <c r="R201" s="185"/>
      <c r="S201" s="185"/>
      <c r="T201" s="185"/>
      <c r="U201" s="185"/>
      <c r="V201" s="185"/>
      <c r="W201" s="185"/>
      <c r="X201" s="185"/>
    </row>
    <row r="202" spans="1:24" ht="12.75">
      <c r="A202" s="296" t="s">
        <v>47</v>
      </c>
      <c r="B202" s="296">
        <v>1320800</v>
      </c>
      <c r="C202">
        <v>14591</v>
      </c>
      <c r="D202" s="301">
        <v>2065</v>
      </c>
      <c r="E202" s="195">
        <f t="shared" si="6"/>
        <v>1.5634463961235615E-3</v>
      </c>
      <c r="F202" s="185"/>
      <c r="G202" s="196">
        <v>4</v>
      </c>
      <c r="H202" s="189" t="s">
        <v>119</v>
      </c>
      <c r="I202" s="189">
        <v>943845</v>
      </c>
      <c r="J202" s="189">
        <v>12005</v>
      </c>
      <c r="K202" s="189">
        <v>2417</v>
      </c>
      <c r="L202" s="193">
        <v>2.5608018265711003E-3</v>
      </c>
      <c r="M202" s="185"/>
      <c r="N202" s="185"/>
      <c r="O202" s="185"/>
      <c r="P202" s="185"/>
      <c r="Q202" s="185"/>
      <c r="R202" s="185"/>
      <c r="S202" s="185"/>
      <c r="T202" s="185"/>
      <c r="U202" s="185"/>
      <c r="V202" s="185"/>
      <c r="W202" s="185"/>
      <c r="X202" s="185"/>
    </row>
    <row r="203" spans="1:24" ht="12.75">
      <c r="A203" s="296" t="s">
        <v>58</v>
      </c>
      <c r="B203" s="296">
        <v>1249823</v>
      </c>
      <c r="C203">
        <v>8692</v>
      </c>
      <c r="D203" s="301">
        <v>0</v>
      </c>
      <c r="E203" s="195">
        <f t="shared" si="6"/>
        <v>0</v>
      </c>
      <c r="F203" s="185"/>
      <c r="G203" s="196">
        <v>5</v>
      </c>
      <c r="H203" s="189" t="s">
        <v>161</v>
      </c>
      <c r="I203" s="189">
        <v>501712</v>
      </c>
      <c r="J203" s="189">
        <v>10415</v>
      </c>
      <c r="K203" s="189">
        <v>1113</v>
      </c>
      <c r="L203" s="193">
        <v>2.2184041840737317E-3</v>
      </c>
      <c r="M203" s="185"/>
      <c r="N203" s="185"/>
      <c r="O203" s="185"/>
      <c r="P203" s="185"/>
      <c r="Q203" s="185"/>
      <c r="R203" s="185"/>
      <c r="S203" s="185"/>
      <c r="T203" s="185"/>
      <c r="U203" s="185"/>
      <c r="V203" s="185"/>
      <c r="W203" s="185"/>
      <c r="X203" s="185"/>
    </row>
    <row r="204" spans="1:24" ht="12.75">
      <c r="A204" s="296" t="s">
        <v>72</v>
      </c>
      <c r="B204" s="296">
        <v>2534028</v>
      </c>
      <c r="C204">
        <v>36399</v>
      </c>
      <c r="D204" s="301">
        <v>1506</v>
      </c>
      <c r="E204" s="195">
        <f t="shared" si="6"/>
        <v>5.9431071795576051E-4</v>
      </c>
      <c r="F204" s="185"/>
      <c r="G204" s="196">
        <v>6</v>
      </c>
      <c r="H204" s="189" t="s">
        <v>128</v>
      </c>
      <c r="I204" s="189">
        <v>1505918</v>
      </c>
      <c r="J204" s="189">
        <v>7298</v>
      </c>
      <c r="K204" s="189">
        <v>2814</v>
      </c>
      <c r="L204" s="193">
        <v>1.8686276410800587E-3</v>
      </c>
      <c r="M204" s="185"/>
      <c r="N204" s="185"/>
      <c r="O204" s="185"/>
      <c r="P204" s="185"/>
      <c r="Q204" s="185"/>
      <c r="R204" s="185"/>
      <c r="S204" s="185"/>
      <c r="T204" s="185"/>
      <c r="U204" s="185"/>
      <c r="V204" s="185"/>
      <c r="W204" s="185"/>
      <c r="X204" s="185"/>
    </row>
    <row r="205" spans="1:24" ht="12.75">
      <c r="A205" s="296" t="s">
        <v>81</v>
      </c>
      <c r="B205" s="296">
        <v>119230</v>
      </c>
      <c r="C205">
        <v>1442</v>
      </c>
      <c r="D205" s="301">
        <v>0</v>
      </c>
      <c r="E205" s="195">
        <f t="shared" si="6"/>
        <v>0</v>
      </c>
      <c r="F205" s="185"/>
      <c r="G205" s="196">
        <v>7</v>
      </c>
      <c r="H205" s="189" t="s">
        <v>146</v>
      </c>
      <c r="I205" s="189">
        <v>963060</v>
      </c>
      <c r="J205" s="189">
        <v>3306</v>
      </c>
      <c r="K205" s="189">
        <v>1675</v>
      </c>
      <c r="L205" s="193">
        <v>1.7392478142587171E-3</v>
      </c>
      <c r="M205" s="185"/>
      <c r="N205" s="185"/>
      <c r="O205" s="185"/>
      <c r="P205" s="185"/>
      <c r="Q205" s="185"/>
      <c r="R205" s="185"/>
      <c r="S205" s="185"/>
      <c r="T205" s="185"/>
      <c r="U205" s="185"/>
      <c r="V205" s="185"/>
      <c r="W205" s="185"/>
      <c r="X205" s="185"/>
    </row>
    <row r="206" spans="1:24" ht="12.75">
      <c r="A206" s="296" t="s">
        <v>85</v>
      </c>
      <c r="B206" s="296">
        <v>1491177</v>
      </c>
      <c r="C206">
        <v>14092</v>
      </c>
      <c r="D206" s="301">
        <v>82</v>
      </c>
      <c r="E206" s="195">
        <f t="shared" si="6"/>
        <v>5.4990118543942132E-5</v>
      </c>
      <c r="F206" s="185"/>
      <c r="G206" s="196">
        <v>8</v>
      </c>
      <c r="H206" s="189" t="s">
        <v>124</v>
      </c>
      <c r="I206" s="189">
        <v>1618407</v>
      </c>
      <c r="J206" s="189">
        <v>7663</v>
      </c>
      <c r="K206" s="189">
        <v>2740</v>
      </c>
      <c r="L206" s="193">
        <v>1.6930228304746582E-3</v>
      </c>
      <c r="M206" s="185"/>
      <c r="N206" s="185"/>
      <c r="O206" s="185"/>
      <c r="P206" s="185"/>
      <c r="Q206" s="185"/>
      <c r="R206" s="185"/>
      <c r="S206" s="185"/>
      <c r="T206" s="185"/>
      <c r="U206" s="185"/>
      <c r="V206" s="185"/>
      <c r="W206" s="185"/>
      <c r="X206" s="185"/>
    </row>
    <row r="207" spans="1:24" ht="12.75">
      <c r="A207" s="296" t="s">
        <v>91</v>
      </c>
      <c r="B207" s="296">
        <v>3087623</v>
      </c>
      <c r="C207">
        <v>26422</v>
      </c>
      <c r="D207" s="301">
        <v>3324</v>
      </c>
      <c r="E207" s="195">
        <f t="shared" si="6"/>
        <v>1.0765563023724075E-3</v>
      </c>
      <c r="F207" s="185"/>
      <c r="G207" s="196">
        <v>9</v>
      </c>
      <c r="H207" s="189" t="s">
        <v>130</v>
      </c>
      <c r="I207" s="189">
        <v>749406</v>
      </c>
      <c r="J207" s="189">
        <v>3413</v>
      </c>
      <c r="K207" s="189">
        <v>1196</v>
      </c>
      <c r="L207" s="193">
        <v>1.5959306437365059E-3</v>
      </c>
      <c r="M207" s="185"/>
      <c r="N207" s="185"/>
      <c r="O207" s="185"/>
      <c r="P207" s="185"/>
      <c r="Q207" s="185"/>
      <c r="R207" s="185"/>
      <c r="S207" s="185"/>
      <c r="T207" s="185"/>
      <c r="U207" s="185"/>
      <c r="V207" s="185"/>
      <c r="W207" s="185"/>
      <c r="X207" s="185"/>
    </row>
    <row r="208" spans="1:24" ht="12.75">
      <c r="A208" s="296" t="s">
        <v>102</v>
      </c>
      <c r="B208" s="296">
        <v>735462</v>
      </c>
      <c r="C208">
        <v>12961</v>
      </c>
      <c r="D208" s="301">
        <v>575</v>
      </c>
      <c r="E208" s="195">
        <f t="shared" si="6"/>
        <v>7.8182149451637201E-4</v>
      </c>
      <c r="F208" s="185"/>
      <c r="G208" s="196">
        <v>10</v>
      </c>
      <c r="H208" s="189" t="s">
        <v>47</v>
      </c>
      <c r="I208" s="189">
        <v>1320800</v>
      </c>
      <c r="J208" s="189">
        <v>14591</v>
      </c>
      <c r="K208" s="189">
        <v>2065</v>
      </c>
      <c r="L208" s="193">
        <v>1.5634463961235615E-3</v>
      </c>
      <c r="M208" s="185"/>
      <c r="N208" s="185"/>
      <c r="O208" s="185"/>
      <c r="P208" s="185"/>
      <c r="Q208" s="185"/>
      <c r="R208" s="185"/>
      <c r="S208" s="185"/>
      <c r="T208" s="185"/>
      <c r="U208" s="185"/>
      <c r="V208" s="185"/>
      <c r="W208" s="185"/>
      <c r="X208" s="185"/>
    </row>
    <row r="209" spans="1:24" ht="12.75">
      <c r="A209" s="296" t="s">
        <v>108</v>
      </c>
      <c r="B209" s="296">
        <v>15396248</v>
      </c>
      <c r="C209">
        <v>203770</v>
      </c>
      <c r="D209" s="301">
        <v>1454</v>
      </c>
      <c r="E209" s="195">
        <f t="shared" si="6"/>
        <v>9.4438593090992042E-5</v>
      </c>
      <c r="F209" s="185"/>
      <c r="G209" s="196">
        <v>11</v>
      </c>
      <c r="H209" s="189" t="s">
        <v>151</v>
      </c>
      <c r="I209" s="189">
        <v>3660213</v>
      </c>
      <c r="J209" s="189">
        <v>41385</v>
      </c>
      <c r="K209" s="189">
        <v>4402</v>
      </c>
      <c r="L209" s="193">
        <v>1.202662249437396E-3</v>
      </c>
      <c r="M209" s="185"/>
      <c r="N209" s="185"/>
      <c r="O209" s="185"/>
      <c r="P209" s="185"/>
      <c r="Q209" s="185"/>
      <c r="R209" s="185"/>
      <c r="S209" s="185"/>
      <c r="T209" s="185"/>
      <c r="U209" s="185"/>
      <c r="V209" s="185"/>
      <c r="W209" s="185"/>
      <c r="X209" s="185"/>
    </row>
    <row r="210" spans="1:24" ht="12.75">
      <c r="A210" s="296" t="s">
        <v>118</v>
      </c>
      <c r="B210" s="296">
        <v>273552</v>
      </c>
      <c r="C210">
        <v>3221</v>
      </c>
      <c r="D210" s="301">
        <v>129</v>
      </c>
      <c r="E210" s="195">
        <f t="shared" si="6"/>
        <v>4.7157396034391998E-4</v>
      </c>
      <c r="F210" s="185"/>
      <c r="G210" s="196">
        <v>12</v>
      </c>
      <c r="H210" s="189" t="s">
        <v>132</v>
      </c>
      <c r="I210" s="189">
        <v>291920</v>
      </c>
      <c r="J210" s="189">
        <v>1056</v>
      </c>
      <c r="K210" s="189">
        <v>321</v>
      </c>
      <c r="L210" s="193">
        <v>1.099616333241984E-3</v>
      </c>
      <c r="M210" s="185"/>
      <c r="N210" s="185"/>
      <c r="O210" s="185"/>
      <c r="P210" s="185"/>
      <c r="Q210" s="185"/>
      <c r="R210" s="185"/>
      <c r="S210" s="185"/>
      <c r="T210" s="185"/>
      <c r="U210" s="185"/>
      <c r="V210" s="185"/>
      <c r="W210" s="185"/>
      <c r="X210" s="185"/>
    </row>
    <row r="211" spans="1:24" ht="12.75">
      <c r="A211" s="296" t="s">
        <v>119</v>
      </c>
      <c r="B211" s="296">
        <v>943845</v>
      </c>
      <c r="C211">
        <v>12005</v>
      </c>
      <c r="D211" s="301">
        <v>2417</v>
      </c>
      <c r="E211" s="195">
        <f t="shared" si="6"/>
        <v>2.5608018265711003E-3</v>
      </c>
      <c r="F211" s="185"/>
      <c r="G211" s="196">
        <v>13</v>
      </c>
      <c r="H211" s="189" t="s">
        <v>91</v>
      </c>
      <c r="I211" s="189">
        <v>3087623</v>
      </c>
      <c r="J211" s="189">
        <v>26422</v>
      </c>
      <c r="K211" s="189">
        <v>3324</v>
      </c>
      <c r="L211" s="193">
        <v>1.0765563023724075E-3</v>
      </c>
      <c r="M211" s="185"/>
      <c r="N211" s="185"/>
      <c r="O211" s="185"/>
      <c r="P211" s="185"/>
      <c r="Q211" s="185"/>
      <c r="R211" s="185"/>
      <c r="S211" s="185"/>
      <c r="T211" s="185"/>
      <c r="U211" s="185"/>
      <c r="V211" s="185"/>
      <c r="W211" s="185"/>
      <c r="X211" s="185"/>
    </row>
    <row r="212" spans="1:24" ht="12.75">
      <c r="A212" s="296" t="s">
        <v>124</v>
      </c>
      <c r="B212" s="296">
        <v>1618407</v>
      </c>
      <c r="C212">
        <v>7663</v>
      </c>
      <c r="D212" s="301">
        <v>2740</v>
      </c>
      <c r="E212" s="195">
        <f t="shared" si="6"/>
        <v>1.6930228304746582E-3</v>
      </c>
      <c r="F212" s="185"/>
      <c r="G212" s="196">
        <v>14</v>
      </c>
      <c r="H212" s="189" t="s">
        <v>159</v>
      </c>
      <c r="I212" s="189">
        <v>2094468</v>
      </c>
      <c r="J212" s="189">
        <v>21635</v>
      </c>
      <c r="K212" s="189">
        <v>2058</v>
      </c>
      <c r="L212" s="193">
        <v>9.8258841863423075E-4</v>
      </c>
      <c r="M212" s="185"/>
      <c r="N212" s="185"/>
      <c r="O212" s="185"/>
      <c r="P212" s="185"/>
      <c r="Q212" s="185"/>
      <c r="R212" s="185"/>
      <c r="S212" s="185"/>
      <c r="T212" s="185"/>
      <c r="U212" s="185"/>
      <c r="V212" s="185"/>
      <c r="W212" s="185"/>
      <c r="X212" s="185"/>
    </row>
    <row r="213" spans="1:24" ht="12.75">
      <c r="A213" s="296" t="s">
        <v>128</v>
      </c>
      <c r="B213" s="296">
        <v>1505918</v>
      </c>
      <c r="C213">
        <v>7298</v>
      </c>
      <c r="D213" s="301">
        <v>2814</v>
      </c>
      <c r="E213" s="195">
        <f t="shared" si="6"/>
        <v>1.8686276410800587E-3</v>
      </c>
      <c r="F213" s="185"/>
      <c r="G213" s="196">
        <v>15</v>
      </c>
      <c r="H213" s="189" t="s">
        <v>137</v>
      </c>
      <c r="I213" s="189">
        <v>1077986</v>
      </c>
      <c r="J213" s="189">
        <v>3506</v>
      </c>
      <c r="K213" s="189">
        <v>980</v>
      </c>
      <c r="L213" s="193">
        <v>9.0910271561968337E-4</v>
      </c>
      <c r="M213" s="185"/>
      <c r="N213" s="185"/>
      <c r="O213" s="185"/>
      <c r="P213" s="185"/>
      <c r="Q213" s="185"/>
      <c r="R213" s="185"/>
      <c r="S213" s="185"/>
      <c r="T213" s="185"/>
      <c r="U213" s="185"/>
      <c r="V213" s="185"/>
      <c r="W213" s="185"/>
      <c r="X213" s="185"/>
    </row>
    <row r="214" spans="1:24" ht="12.75">
      <c r="A214" s="296" t="s">
        <v>130</v>
      </c>
      <c r="B214" s="296">
        <v>749406</v>
      </c>
      <c r="C214">
        <v>3413</v>
      </c>
      <c r="D214" s="301">
        <v>1196</v>
      </c>
      <c r="E214" s="195">
        <f t="shared" si="6"/>
        <v>1.5959306437365059E-3</v>
      </c>
      <c r="F214" s="185"/>
      <c r="G214" s="196">
        <v>16</v>
      </c>
      <c r="H214" s="189" t="s">
        <v>135</v>
      </c>
      <c r="I214" s="189">
        <v>190592</v>
      </c>
      <c r="J214" s="189">
        <v>1447</v>
      </c>
      <c r="K214" s="189">
        <v>166</v>
      </c>
      <c r="L214" s="193">
        <v>8.7097044996642045E-4</v>
      </c>
      <c r="M214" s="185"/>
      <c r="N214" s="185"/>
      <c r="O214" s="185"/>
      <c r="P214" s="185"/>
      <c r="Q214" s="185"/>
      <c r="R214" s="185"/>
      <c r="S214" s="185"/>
      <c r="T214" s="185"/>
      <c r="U214" s="185"/>
      <c r="V214" s="185"/>
      <c r="W214" s="185"/>
      <c r="X214" s="185"/>
    </row>
    <row r="215" spans="1:24" ht="12.75">
      <c r="A215" s="296" t="s">
        <v>132</v>
      </c>
      <c r="B215" s="296">
        <v>291920</v>
      </c>
      <c r="C215">
        <v>1056</v>
      </c>
      <c r="D215" s="301">
        <v>321</v>
      </c>
      <c r="E215" s="195">
        <f t="shared" si="6"/>
        <v>1.099616333241984E-3</v>
      </c>
      <c r="F215" s="185"/>
      <c r="G215" s="196">
        <v>17</v>
      </c>
      <c r="H215" s="189" t="s">
        <v>139</v>
      </c>
      <c r="I215" s="189">
        <v>701858</v>
      </c>
      <c r="J215" s="189">
        <v>1637</v>
      </c>
      <c r="K215" s="189">
        <v>566</v>
      </c>
      <c r="L215" s="193">
        <v>8.0643093047311567E-4</v>
      </c>
      <c r="M215" s="185"/>
      <c r="N215" s="185"/>
      <c r="O215" s="185"/>
      <c r="P215" s="185"/>
      <c r="Q215" s="185"/>
      <c r="R215" s="185"/>
      <c r="S215" s="185"/>
      <c r="T215" s="185"/>
      <c r="U215" s="185"/>
      <c r="V215" s="185"/>
      <c r="W215" s="185"/>
      <c r="X215" s="185"/>
    </row>
    <row r="216" spans="1:24" ht="12.75">
      <c r="A216" s="296" t="s">
        <v>135</v>
      </c>
      <c r="B216" s="296">
        <v>190592</v>
      </c>
      <c r="C216">
        <v>1447</v>
      </c>
      <c r="D216" s="301">
        <v>166</v>
      </c>
      <c r="E216" s="195">
        <f t="shared" si="6"/>
        <v>8.7097044996642045E-4</v>
      </c>
      <c r="F216" s="185"/>
      <c r="G216" s="196">
        <v>18</v>
      </c>
      <c r="H216" s="189" t="s">
        <v>102</v>
      </c>
      <c r="I216" s="189">
        <v>735462</v>
      </c>
      <c r="J216" s="189">
        <v>12961</v>
      </c>
      <c r="K216" s="189">
        <v>575</v>
      </c>
      <c r="L216" s="193">
        <v>7.8182149451637201E-4</v>
      </c>
      <c r="M216" s="185"/>
      <c r="N216" s="185"/>
      <c r="O216" s="185"/>
      <c r="P216" s="185"/>
      <c r="Q216" s="185"/>
      <c r="R216" s="185"/>
      <c r="S216" s="185"/>
      <c r="T216" s="185"/>
      <c r="U216" s="185"/>
      <c r="V216" s="185"/>
      <c r="W216" s="185"/>
      <c r="X216" s="185"/>
    </row>
    <row r="217" spans="1:24" ht="12.75">
      <c r="A217" s="296" t="s">
        <v>137</v>
      </c>
      <c r="B217" s="296">
        <v>1077986</v>
      </c>
      <c r="C217">
        <v>3506</v>
      </c>
      <c r="D217" s="301">
        <v>980</v>
      </c>
      <c r="E217" s="195">
        <f t="shared" si="6"/>
        <v>9.0910271561968337E-4</v>
      </c>
      <c r="F217" s="185"/>
      <c r="G217" s="196">
        <v>19</v>
      </c>
      <c r="H217" s="189" t="s">
        <v>158</v>
      </c>
      <c r="I217" s="189">
        <v>667998</v>
      </c>
      <c r="J217" s="189">
        <v>6963</v>
      </c>
      <c r="K217" s="189">
        <v>437</v>
      </c>
      <c r="L217" s="193">
        <v>6.5419357542986659E-4</v>
      </c>
      <c r="M217" s="185"/>
      <c r="N217" s="185"/>
      <c r="O217" s="185"/>
      <c r="P217" s="185"/>
      <c r="Q217" s="185"/>
      <c r="R217" s="185"/>
      <c r="S217" s="185"/>
      <c r="T217" s="185"/>
      <c r="U217" s="185"/>
      <c r="V217" s="185"/>
      <c r="W217" s="185"/>
      <c r="X217" s="185"/>
    </row>
    <row r="218" spans="1:24" ht="12.75">
      <c r="A218" s="296" t="s">
        <v>139</v>
      </c>
      <c r="B218" s="296">
        <v>701858</v>
      </c>
      <c r="C218">
        <v>1637</v>
      </c>
      <c r="D218" s="301">
        <v>566</v>
      </c>
      <c r="E218" s="195">
        <f t="shared" si="6"/>
        <v>8.0643093047311567E-4</v>
      </c>
      <c r="F218" s="185"/>
      <c r="G218" s="196">
        <v>20</v>
      </c>
      <c r="H218" s="189" t="s">
        <v>145</v>
      </c>
      <c r="I218" s="189">
        <v>239208</v>
      </c>
      <c r="J218" s="189">
        <v>634</v>
      </c>
      <c r="K218" s="189">
        <v>151</v>
      </c>
      <c r="L218" s="193">
        <v>6.3124979097689039E-4</v>
      </c>
      <c r="M218" s="185"/>
      <c r="N218" s="185"/>
      <c r="O218" s="185"/>
      <c r="P218" s="185"/>
      <c r="Q218" s="185"/>
      <c r="R218" s="185"/>
      <c r="S218" s="185"/>
      <c r="T218" s="185"/>
      <c r="U218" s="185"/>
      <c r="V218" s="185"/>
      <c r="W218" s="185"/>
      <c r="X218" s="185"/>
    </row>
    <row r="219" spans="1:24" ht="25.5">
      <c r="A219" s="296" t="s">
        <v>140</v>
      </c>
      <c r="B219" s="296">
        <v>592606</v>
      </c>
      <c r="C219">
        <v>3433</v>
      </c>
      <c r="D219" s="301">
        <v>1663</v>
      </c>
      <c r="E219" s="195">
        <f t="shared" si="6"/>
        <v>2.8062490086161801E-3</v>
      </c>
      <c r="F219" s="185"/>
      <c r="G219" s="196">
        <v>21</v>
      </c>
      <c r="H219" s="189" t="s">
        <v>72</v>
      </c>
      <c r="I219" s="189">
        <v>2534028</v>
      </c>
      <c r="J219" s="189">
        <v>36399</v>
      </c>
      <c r="K219" s="189">
        <v>1506</v>
      </c>
      <c r="L219" s="193">
        <v>5.9431071795576051E-4</v>
      </c>
      <c r="M219" s="185"/>
      <c r="N219" s="185"/>
      <c r="O219" s="185"/>
      <c r="P219" s="185"/>
      <c r="Q219" s="185"/>
      <c r="R219" s="185"/>
      <c r="S219" s="185"/>
      <c r="T219" s="185"/>
      <c r="U219" s="185"/>
      <c r="V219" s="185"/>
      <c r="W219" s="185"/>
      <c r="X219" s="185"/>
    </row>
    <row r="220" spans="1:24" ht="12.75">
      <c r="A220" s="296" t="s">
        <v>141</v>
      </c>
      <c r="B220" s="296">
        <v>51550</v>
      </c>
      <c r="C220">
        <v>107</v>
      </c>
      <c r="D220" s="301">
        <v>12</v>
      </c>
      <c r="E220" s="195">
        <f t="shared" si="6"/>
        <v>2.3278370514064016E-4</v>
      </c>
      <c r="F220" s="185"/>
      <c r="G220" s="196">
        <v>22</v>
      </c>
      <c r="H220" s="189" t="s">
        <v>118</v>
      </c>
      <c r="I220" s="189">
        <v>273552</v>
      </c>
      <c r="J220" s="189">
        <v>3221</v>
      </c>
      <c r="K220" s="189">
        <v>129</v>
      </c>
      <c r="L220" s="193">
        <v>4.7157396034391998E-4</v>
      </c>
      <c r="M220" s="185"/>
      <c r="N220" s="185"/>
      <c r="O220" s="185"/>
      <c r="P220" s="185"/>
      <c r="Q220" s="185"/>
      <c r="R220" s="185"/>
      <c r="S220" s="185"/>
      <c r="T220" s="185"/>
      <c r="U220" s="185"/>
      <c r="V220" s="185"/>
      <c r="W220" s="185"/>
      <c r="X220" s="185"/>
    </row>
    <row r="221" spans="1:24" ht="25.5">
      <c r="A221" s="296" t="s">
        <v>142</v>
      </c>
      <c r="B221" s="296">
        <v>529766</v>
      </c>
      <c r="C221">
        <v>3072</v>
      </c>
      <c r="D221" s="301">
        <v>1652</v>
      </c>
      <c r="E221" s="195">
        <f t="shared" si="6"/>
        <v>3.1183579165140834E-3</v>
      </c>
      <c r="F221" s="185"/>
      <c r="G221" s="196">
        <v>23</v>
      </c>
      <c r="H221" s="189" t="s">
        <v>148</v>
      </c>
      <c r="I221" s="189">
        <v>1393587</v>
      </c>
      <c r="J221" s="189">
        <v>8325</v>
      </c>
      <c r="K221" s="189">
        <v>624</v>
      </c>
      <c r="L221" s="193">
        <v>4.4776537094562451E-4</v>
      </c>
      <c r="M221" s="185"/>
      <c r="N221" s="185"/>
      <c r="O221" s="185"/>
      <c r="P221" s="185"/>
      <c r="Q221" s="185"/>
      <c r="R221" s="185"/>
      <c r="S221" s="185"/>
      <c r="T221" s="185"/>
      <c r="U221" s="185"/>
      <c r="V221" s="185"/>
      <c r="W221" s="185"/>
      <c r="X221" s="185"/>
    </row>
    <row r="222" spans="1:24" ht="12.75">
      <c r="A222" s="296" t="s">
        <v>145</v>
      </c>
      <c r="B222" s="296">
        <v>239208</v>
      </c>
      <c r="C222">
        <v>634</v>
      </c>
      <c r="D222" s="301">
        <v>151</v>
      </c>
      <c r="E222" s="195">
        <f t="shared" si="6"/>
        <v>6.3124979097689039E-4</v>
      </c>
      <c r="F222" s="185"/>
      <c r="G222" s="196">
        <v>24</v>
      </c>
      <c r="H222" s="189" t="s">
        <v>31</v>
      </c>
      <c r="I222" s="189">
        <v>207730</v>
      </c>
      <c r="J222" s="189">
        <v>1937</v>
      </c>
      <c r="K222" s="189">
        <v>83</v>
      </c>
      <c r="L222" s="193">
        <v>3.9955711741202523E-4</v>
      </c>
      <c r="M222" s="185"/>
      <c r="N222" s="185"/>
      <c r="O222" s="185"/>
      <c r="P222" s="185"/>
      <c r="Q222" s="185"/>
      <c r="R222" s="185"/>
      <c r="S222" s="185"/>
      <c r="T222" s="185"/>
      <c r="U222" s="185"/>
      <c r="V222" s="185"/>
      <c r="W222" s="185"/>
      <c r="X222" s="185"/>
    </row>
    <row r="223" spans="1:24" ht="12.75">
      <c r="A223" s="296" t="s">
        <v>146</v>
      </c>
      <c r="B223" s="296">
        <v>963060</v>
      </c>
      <c r="C223">
        <v>3306</v>
      </c>
      <c r="D223" s="301">
        <v>1675</v>
      </c>
      <c r="E223" s="195">
        <f t="shared" si="6"/>
        <v>1.7392478142587171E-3</v>
      </c>
      <c r="F223" s="185"/>
      <c r="G223" s="196">
        <v>25</v>
      </c>
      <c r="H223" s="189" t="s">
        <v>35</v>
      </c>
      <c r="I223" s="189">
        <v>1879370</v>
      </c>
      <c r="J223" s="189">
        <v>11940</v>
      </c>
      <c r="K223" s="189">
        <v>705</v>
      </c>
      <c r="L223" s="193">
        <v>3.7512570701884145E-4</v>
      </c>
      <c r="M223" s="185"/>
      <c r="N223" s="185"/>
      <c r="O223" s="185"/>
      <c r="P223" s="185"/>
      <c r="Q223" s="185"/>
      <c r="R223" s="185"/>
      <c r="S223" s="185"/>
      <c r="T223" s="185"/>
      <c r="U223" s="185"/>
      <c r="V223" s="185"/>
      <c r="W223" s="185"/>
      <c r="X223" s="185"/>
    </row>
    <row r="224" spans="1:24" ht="25.5">
      <c r="A224" s="296" t="s">
        <v>148</v>
      </c>
      <c r="B224" s="296">
        <v>1393587</v>
      </c>
      <c r="C224">
        <v>8325</v>
      </c>
      <c r="D224" s="301">
        <v>624</v>
      </c>
      <c r="E224" s="195">
        <f t="shared" si="6"/>
        <v>4.4776537094562451E-4</v>
      </c>
      <c r="F224" s="185"/>
      <c r="G224" s="196">
        <v>26</v>
      </c>
      <c r="H224" s="189" t="s">
        <v>154</v>
      </c>
      <c r="I224" s="189">
        <v>776929</v>
      </c>
      <c r="J224" s="189">
        <v>11155</v>
      </c>
      <c r="K224" s="189">
        <v>291</v>
      </c>
      <c r="L224" s="193">
        <v>3.7455159995314889E-4</v>
      </c>
      <c r="M224" s="185"/>
      <c r="N224" s="185"/>
      <c r="O224" s="185"/>
      <c r="P224" s="185"/>
      <c r="Q224" s="185"/>
      <c r="R224" s="185"/>
      <c r="S224" s="185"/>
      <c r="T224" s="185"/>
      <c r="U224" s="185"/>
      <c r="V224" s="185"/>
      <c r="W224" s="185"/>
      <c r="X224" s="185"/>
    </row>
    <row r="225" spans="1:24" ht="12.75">
      <c r="A225" s="296" t="s">
        <v>151</v>
      </c>
      <c r="B225" s="296">
        <v>3660213</v>
      </c>
      <c r="C225">
        <v>41385</v>
      </c>
      <c r="D225" s="301">
        <v>4402</v>
      </c>
      <c r="E225" s="195">
        <f t="shared" si="6"/>
        <v>1.202662249437396E-3</v>
      </c>
      <c r="F225" s="185"/>
      <c r="G225" s="196">
        <v>27</v>
      </c>
      <c r="H225" s="189" t="s">
        <v>155</v>
      </c>
      <c r="I225" s="189">
        <v>1961126</v>
      </c>
      <c r="J225" s="189">
        <v>21275</v>
      </c>
      <c r="K225" s="189">
        <v>728</v>
      </c>
      <c r="L225" s="193">
        <v>3.7121531201972743E-4</v>
      </c>
      <c r="M225" s="185"/>
      <c r="N225" s="185"/>
      <c r="O225" s="185"/>
      <c r="P225" s="185"/>
      <c r="Q225" s="185"/>
      <c r="R225" s="185"/>
      <c r="S225" s="185"/>
      <c r="T225" s="185"/>
      <c r="U225" s="185"/>
      <c r="V225" s="185"/>
      <c r="W225" s="185"/>
      <c r="X225" s="185"/>
    </row>
    <row r="226" spans="1:24" ht="12.75">
      <c r="A226" s="296" t="s">
        <v>152</v>
      </c>
      <c r="B226" s="296">
        <v>461200</v>
      </c>
      <c r="C226">
        <v>3207</v>
      </c>
      <c r="D226" s="301">
        <v>0</v>
      </c>
      <c r="E226" s="195">
        <f t="shared" si="6"/>
        <v>0</v>
      </c>
      <c r="F226" s="185"/>
      <c r="G226" s="196">
        <v>28</v>
      </c>
      <c r="H226" s="189" t="s">
        <v>141</v>
      </c>
      <c r="I226" s="189">
        <v>51550</v>
      </c>
      <c r="J226" s="189">
        <v>107</v>
      </c>
      <c r="K226" s="189">
        <v>12</v>
      </c>
      <c r="L226" s="193">
        <v>2.3278370514064016E-4</v>
      </c>
      <c r="M226" s="185"/>
      <c r="N226" s="185"/>
      <c r="O226" s="185"/>
      <c r="P226" s="185"/>
      <c r="Q226" s="185"/>
      <c r="R226" s="185"/>
      <c r="S226" s="185"/>
      <c r="T226" s="185"/>
      <c r="U226" s="185"/>
      <c r="V226" s="185"/>
      <c r="W226" s="185"/>
      <c r="X226" s="185"/>
    </row>
    <row r="227" spans="1:24" ht="25.5">
      <c r="A227" s="296" t="s">
        <v>154</v>
      </c>
      <c r="B227" s="296">
        <v>776929</v>
      </c>
      <c r="C227">
        <v>11155</v>
      </c>
      <c r="D227" s="301">
        <v>291</v>
      </c>
      <c r="E227" s="195">
        <f t="shared" si="6"/>
        <v>3.7455159995314889E-4</v>
      </c>
      <c r="F227" s="185"/>
      <c r="G227" s="196">
        <v>29</v>
      </c>
      <c r="H227" s="189" t="s">
        <v>108</v>
      </c>
      <c r="I227" s="189">
        <v>15396248</v>
      </c>
      <c r="J227" s="189">
        <v>203770</v>
      </c>
      <c r="K227" s="189">
        <v>1454</v>
      </c>
      <c r="L227" s="193">
        <v>9.4438593090992042E-5</v>
      </c>
      <c r="M227" s="185"/>
      <c r="N227" s="185"/>
      <c r="O227" s="185"/>
      <c r="P227" s="185"/>
      <c r="Q227" s="185"/>
      <c r="R227" s="185"/>
      <c r="S227" s="185"/>
      <c r="T227" s="185"/>
      <c r="U227" s="185"/>
      <c r="V227" s="185"/>
      <c r="W227" s="185"/>
      <c r="X227" s="185"/>
    </row>
    <row r="228" spans="1:24" ht="12.75">
      <c r="A228" s="296" t="s">
        <v>155</v>
      </c>
      <c r="B228" s="296">
        <v>1961126</v>
      </c>
      <c r="C228">
        <v>21275</v>
      </c>
      <c r="D228" s="301">
        <v>728</v>
      </c>
      <c r="E228" s="195">
        <f t="shared" si="6"/>
        <v>3.7121531201972743E-4</v>
      </c>
      <c r="F228" s="185"/>
      <c r="G228" s="196">
        <v>30</v>
      </c>
      <c r="H228" s="189" t="s">
        <v>164</v>
      </c>
      <c r="I228" s="189">
        <v>547014</v>
      </c>
      <c r="J228" s="189">
        <v>5191</v>
      </c>
      <c r="K228" s="189">
        <v>31</v>
      </c>
      <c r="L228" s="193">
        <v>5.6671310057877858E-5</v>
      </c>
      <c r="M228" s="185"/>
      <c r="N228" s="185"/>
      <c r="O228" s="185"/>
      <c r="P228" s="185"/>
      <c r="Q228" s="185"/>
      <c r="R228" s="185"/>
      <c r="S228" s="185"/>
      <c r="T228" s="185"/>
      <c r="U228" s="185"/>
      <c r="V228" s="185"/>
      <c r="W228" s="185"/>
      <c r="X228" s="185"/>
    </row>
    <row r="229" spans="1:24" ht="12.75">
      <c r="A229" s="296" t="s">
        <v>157</v>
      </c>
      <c r="B229" s="296">
        <v>583646</v>
      </c>
      <c r="C229">
        <v>3162</v>
      </c>
      <c r="D229" s="301">
        <v>0</v>
      </c>
      <c r="E229" s="195">
        <f t="shared" si="6"/>
        <v>0</v>
      </c>
      <c r="F229" s="185"/>
      <c r="G229" s="196">
        <v>31</v>
      </c>
      <c r="H229" s="189" t="s">
        <v>85</v>
      </c>
      <c r="I229" s="189">
        <v>1491177</v>
      </c>
      <c r="J229" s="189">
        <v>14092</v>
      </c>
      <c r="K229" s="189">
        <v>82</v>
      </c>
      <c r="L229" s="193">
        <v>5.4990118543942132E-5</v>
      </c>
      <c r="M229" s="185"/>
      <c r="N229" s="185"/>
      <c r="O229" s="185"/>
      <c r="P229" s="185"/>
      <c r="Q229" s="185"/>
      <c r="R229" s="185"/>
      <c r="S229" s="185"/>
      <c r="T229" s="185"/>
      <c r="U229" s="185"/>
      <c r="V229" s="185"/>
      <c r="W229" s="185"/>
      <c r="X229" s="185"/>
    </row>
    <row r="230" spans="1:24" ht="12.75">
      <c r="A230" s="296" t="s">
        <v>158</v>
      </c>
      <c r="B230" s="296">
        <v>667998</v>
      </c>
      <c r="C230">
        <v>6963</v>
      </c>
      <c r="D230" s="301">
        <v>437</v>
      </c>
      <c r="E230" s="195">
        <f t="shared" si="6"/>
        <v>6.5419357542986659E-4</v>
      </c>
      <c r="F230" s="185"/>
      <c r="G230" s="196">
        <v>32</v>
      </c>
      <c r="H230" s="189" t="s">
        <v>58</v>
      </c>
      <c r="I230" s="189">
        <v>1249823</v>
      </c>
      <c r="J230" s="189">
        <v>8692</v>
      </c>
      <c r="K230" s="189">
        <v>0</v>
      </c>
      <c r="L230" s="193">
        <v>0</v>
      </c>
      <c r="M230" s="185"/>
      <c r="N230" s="185"/>
      <c r="O230" s="185"/>
      <c r="P230" s="185"/>
      <c r="Q230" s="185"/>
      <c r="R230" s="185"/>
      <c r="S230" s="185"/>
      <c r="T230" s="185"/>
      <c r="U230" s="185"/>
      <c r="V230" s="185"/>
      <c r="W230" s="185"/>
      <c r="X230" s="185"/>
    </row>
    <row r="231" spans="1:24" ht="12.75">
      <c r="A231" s="296" t="s">
        <v>159</v>
      </c>
      <c r="B231" s="296">
        <v>2094468</v>
      </c>
      <c r="C231">
        <v>21635</v>
      </c>
      <c r="D231" s="301">
        <v>2058</v>
      </c>
      <c r="E231" s="195">
        <f t="shared" si="6"/>
        <v>9.8258841863423075E-4</v>
      </c>
      <c r="F231" s="185"/>
      <c r="G231" s="196">
        <v>33</v>
      </c>
      <c r="H231" s="189" t="s">
        <v>81</v>
      </c>
      <c r="I231" s="189">
        <v>119230</v>
      </c>
      <c r="J231" s="189">
        <v>1442</v>
      </c>
      <c r="K231" s="189">
        <v>0</v>
      </c>
      <c r="L231" s="193">
        <v>0</v>
      </c>
      <c r="M231" s="185"/>
      <c r="N231" s="185"/>
      <c r="O231" s="185"/>
      <c r="P231" s="185"/>
      <c r="Q231" s="185"/>
      <c r="R231" s="185"/>
      <c r="S231" s="185"/>
      <c r="T231" s="185"/>
      <c r="U231" s="185"/>
      <c r="V231" s="185"/>
      <c r="W231" s="185"/>
      <c r="X231" s="185"/>
    </row>
    <row r="232" spans="1:24" ht="12.75">
      <c r="A232" s="296" t="s">
        <v>161</v>
      </c>
      <c r="B232" s="296">
        <v>501712</v>
      </c>
      <c r="C232">
        <v>10415</v>
      </c>
      <c r="D232" s="301">
        <v>1113</v>
      </c>
      <c r="E232" s="195">
        <f t="shared" si="6"/>
        <v>2.2184041840737317E-3</v>
      </c>
      <c r="F232" s="185"/>
      <c r="G232" s="196">
        <v>34</v>
      </c>
      <c r="H232" s="189" t="s">
        <v>152</v>
      </c>
      <c r="I232" s="189">
        <v>461200</v>
      </c>
      <c r="J232" s="189">
        <v>3207</v>
      </c>
      <c r="K232" s="189">
        <v>0</v>
      </c>
      <c r="L232" s="193">
        <v>0</v>
      </c>
      <c r="M232" s="185"/>
      <c r="N232" s="185"/>
      <c r="O232" s="185"/>
      <c r="P232" s="185"/>
      <c r="Q232" s="185"/>
      <c r="R232" s="185"/>
      <c r="S232" s="185"/>
      <c r="T232" s="185"/>
      <c r="U232" s="185"/>
      <c r="V232" s="185"/>
      <c r="W232" s="185"/>
      <c r="X232" s="185"/>
    </row>
    <row r="233" spans="1:24" ht="12.75">
      <c r="A233" s="296" t="s">
        <v>162</v>
      </c>
      <c r="B233" s="296">
        <v>48289</v>
      </c>
      <c r="C233">
        <v>430</v>
      </c>
      <c r="D233" s="301">
        <v>152</v>
      </c>
      <c r="E233" s="195">
        <f t="shared" si="6"/>
        <v>3.1477148004721571E-3</v>
      </c>
      <c r="F233" s="185"/>
      <c r="G233" s="196">
        <v>35</v>
      </c>
      <c r="H233" s="189" t="s">
        <v>157</v>
      </c>
      <c r="I233" s="189">
        <v>583646</v>
      </c>
      <c r="J233" s="189">
        <v>3162</v>
      </c>
      <c r="K233" s="189">
        <v>0</v>
      </c>
      <c r="L233" s="193">
        <v>0</v>
      </c>
      <c r="M233" s="185"/>
      <c r="N233" s="185"/>
      <c r="O233" s="185"/>
      <c r="P233" s="185"/>
      <c r="Q233" s="185"/>
      <c r="R233" s="185"/>
      <c r="S233" s="185"/>
      <c r="T233" s="185"/>
      <c r="U233" s="185"/>
      <c r="V233" s="185"/>
      <c r="W233" s="185"/>
      <c r="X233" s="185"/>
    </row>
    <row r="234" spans="1:24" ht="12.75">
      <c r="A234" s="296" t="s">
        <v>163</v>
      </c>
      <c r="B234" s="296">
        <v>471228</v>
      </c>
      <c r="C234">
        <v>4977</v>
      </c>
      <c r="D234" s="301">
        <v>0</v>
      </c>
      <c r="E234" s="195">
        <f t="shared" si="6"/>
        <v>0</v>
      </c>
      <c r="F234" s="185"/>
      <c r="G234" s="196">
        <v>36</v>
      </c>
      <c r="H234" s="189" t="s">
        <v>163</v>
      </c>
      <c r="I234" s="189">
        <v>471228</v>
      </c>
      <c r="J234" s="189">
        <v>4977</v>
      </c>
      <c r="K234" s="189">
        <v>0</v>
      </c>
      <c r="L234" s="193">
        <v>0</v>
      </c>
      <c r="M234" s="185"/>
      <c r="N234" s="185"/>
      <c r="O234" s="185"/>
      <c r="P234" s="185"/>
      <c r="Q234" s="185"/>
      <c r="R234" s="185"/>
      <c r="S234" s="185"/>
      <c r="T234" s="185"/>
      <c r="U234" s="185"/>
      <c r="V234" s="185"/>
      <c r="W234" s="185"/>
      <c r="X234" s="185"/>
    </row>
    <row r="235" spans="1:24" ht="12.75">
      <c r="A235" s="300" t="s">
        <v>164</v>
      </c>
      <c r="B235" s="300">
        <v>547014</v>
      </c>
      <c r="C235" s="303">
        <v>5191</v>
      </c>
      <c r="D235" s="304">
        <v>31</v>
      </c>
      <c r="E235" s="195">
        <f t="shared" si="6"/>
        <v>5.6671310057877858E-5</v>
      </c>
      <c r="F235" s="185"/>
      <c r="G235" s="196"/>
      <c r="H235" s="189" t="s">
        <v>254</v>
      </c>
      <c r="I235" s="189">
        <v>50918575</v>
      </c>
      <c r="J235" s="189">
        <v>522164</v>
      </c>
      <c r="K235" s="189">
        <v>36112</v>
      </c>
      <c r="L235" s="193">
        <v>7.0921073498227312E-4</v>
      </c>
      <c r="M235" s="185"/>
      <c r="N235" s="185"/>
      <c r="O235" s="185"/>
      <c r="P235" s="185"/>
      <c r="Q235" s="185"/>
      <c r="R235" s="185"/>
      <c r="S235" s="185"/>
      <c r="T235" s="185"/>
      <c r="U235" s="185"/>
      <c r="V235" s="185"/>
      <c r="W235" s="185"/>
      <c r="X235" s="185"/>
    </row>
    <row r="236" spans="1:24" ht="12.75">
      <c r="B236" s="194"/>
      <c r="C236" s="185"/>
      <c r="D236" s="185"/>
      <c r="E236" s="185"/>
      <c r="F236" s="185"/>
      <c r="G236" s="200"/>
      <c r="H236" s="185"/>
      <c r="I236" s="185"/>
      <c r="J236" s="185"/>
      <c r="K236" s="185"/>
      <c r="L236" s="185"/>
      <c r="M236" s="185"/>
      <c r="N236" s="185"/>
      <c r="O236" s="185"/>
      <c r="P236" s="185"/>
      <c r="Q236" s="185"/>
      <c r="R236" s="185"/>
      <c r="S236" s="185"/>
      <c r="T236" s="185"/>
      <c r="U236" s="185"/>
      <c r="V236" s="185"/>
      <c r="W236" s="185"/>
      <c r="X236" s="185"/>
    </row>
    <row r="237" spans="1:24" ht="12.75">
      <c r="A237" s="290"/>
      <c r="B237" s="292" t="s">
        <v>668</v>
      </c>
      <c r="C237" s="291"/>
      <c r="D237" s="291"/>
      <c r="E237" s="291"/>
      <c r="F237" s="291"/>
      <c r="G237" s="291"/>
      <c r="H237" s="291"/>
      <c r="I237" s="293"/>
      <c r="J237" s="185"/>
      <c r="K237" s="185"/>
      <c r="L237" s="185"/>
      <c r="M237" s="185"/>
      <c r="N237" s="185"/>
      <c r="O237" s="185"/>
      <c r="P237" s="185"/>
      <c r="Q237" s="185"/>
      <c r="R237" s="185"/>
      <c r="S237" s="185"/>
      <c r="T237" s="185"/>
      <c r="U237" s="185"/>
      <c r="V237" s="185"/>
      <c r="W237" s="185"/>
      <c r="X237" s="185"/>
    </row>
    <row r="238" spans="1:24" ht="12.75">
      <c r="A238" s="292" t="s">
        <v>1</v>
      </c>
      <c r="B238" s="290" t="s">
        <v>252</v>
      </c>
      <c r="C238" s="299" t="s">
        <v>253</v>
      </c>
      <c r="D238" s="299" t="s">
        <v>563</v>
      </c>
      <c r="E238" s="299" t="s">
        <v>549</v>
      </c>
      <c r="F238" s="299" t="s">
        <v>552</v>
      </c>
      <c r="G238" s="299" t="s">
        <v>555</v>
      </c>
      <c r="H238" s="299" t="s">
        <v>558</v>
      </c>
      <c r="I238" s="294" t="s">
        <v>561</v>
      </c>
      <c r="J238" s="185"/>
      <c r="K238" s="185"/>
      <c r="L238" s="185"/>
      <c r="M238" s="185"/>
      <c r="N238" s="185"/>
      <c r="O238" s="185"/>
      <c r="P238" s="185"/>
      <c r="Q238" s="185"/>
      <c r="R238" s="185"/>
      <c r="S238" s="185"/>
      <c r="T238" s="185"/>
      <c r="U238" s="185"/>
      <c r="V238" s="185"/>
      <c r="W238" s="185"/>
      <c r="X238" s="185"/>
    </row>
    <row r="239" spans="1:24" ht="12.75">
      <c r="A239" s="290" t="s">
        <v>31</v>
      </c>
      <c r="B239" s="290">
        <v>207730</v>
      </c>
      <c r="C239" s="299">
        <v>1937</v>
      </c>
      <c r="D239" s="299">
        <v>258</v>
      </c>
      <c r="E239" s="299">
        <v>0</v>
      </c>
      <c r="F239" s="299">
        <v>141</v>
      </c>
      <c r="G239" s="299">
        <v>722</v>
      </c>
      <c r="H239" s="299">
        <v>407</v>
      </c>
      <c r="I239" s="294">
        <v>83</v>
      </c>
      <c r="J239" s="185"/>
      <c r="K239" s="185"/>
      <c r="L239" s="185"/>
      <c r="M239" s="185"/>
      <c r="N239" s="185"/>
      <c r="O239" s="185"/>
      <c r="P239" s="185"/>
      <c r="Q239" s="185"/>
      <c r="R239" s="185"/>
      <c r="S239" s="185"/>
      <c r="T239" s="185"/>
      <c r="U239" s="185"/>
      <c r="V239" s="185"/>
      <c r="W239" s="185"/>
      <c r="X239" s="185"/>
    </row>
    <row r="240" spans="1:24" ht="12.75">
      <c r="A240" s="296" t="s">
        <v>35</v>
      </c>
      <c r="B240" s="296">
        <v>1879370</v>
      </c>
      <c r="C240">
        <v>11940</v>
      </c>
      <c r="D240">
        <v>2663</v>
      </c>
      <c r="E240">
        <v>1063</v>
      </c>
      <c r="F240">
        <v>1275</v>
      </c>
      <c r="G240">
        <v>2493</v>
      </c>
      <c r="H240">
        <v>2260</v>
      </c>
      <c r="I240" s="301">
        <v>705</v>
      </c>
      <c r="J240" s="185"/>
      <c r="K240" s="185"/>
      <c r="L240" s="185"/>
      <c r="M240" s="185"/>
      <c r="N240" s="185"/>
      <c r="O240" s="185"/>
      <c r="P240" s="185"/>
      <c r="Q240" s="185"/>
      <c r="R240" s="185"/>
      <c r="S240" s="185"/>
      <c r="T240" s="185"/>
      <c r="U240" s="185"/>
      <c r="V240" s="185"/>
      <c r="W240" s="185"/>
      <c r="X240" s="185"/>
    </row>
    <row r="241" spans="1:24" ht="12.75">
      <c r="A241" s="296" t="s">
        <v>47</v>
      </c>
      <c r="B241" s="296">
        <v>1320800</v>
      </c>
      <c r="C241">
        <v>14591</v>
      </c>
      <c r="D241">
        <v>2828</v>
      </c>
      <c r="E241">
        <v>2815</v>
      </c>
      <c r="F241">
        <v>2375</v>
      </c>
      <c r="G241">
        <v>720</v>
      </c>
      <c r="H241">
        <v>1992</v>
      </c>
      <c r="I241" s="301">
        <v>2065</v>
      </c>
      <c r="J241" s="185"/>
      <c r="K241" s="185"/>
      <c r="L241" s="185"/>
      <c r="M241" s="185"/>
      <c r="N241" s="185"/>
      <c r="O241" s="185"/>
      <c r="P241" s="185"/>
      <c r="Q241" s="185"/>
      <c r="R241" s="185"/>
      <c r="S241" s="185"/>
      <c r="T241" s="185"/>
      <c r="U241" s="185"/>
      <c r="V241" s="185"/>
      <c r="W241" s="185"/>
      <c r="X241" s="185"/>
    </row>
    <row r="242" spans="1:24" ht="12.75">
      <c r="A242" s="296" t="s">
        <v>58</v>
      </c>
      <c r="B242" s="296">
        <v>1249823</v>
      </c>
      <c r="C242">
        <v>8692</v>
      </c>
      <c r="D242">
        <v>917</v>
      </c>
      <c r="E242">
        <v>2918</v>
      </c>
      <c r="F242">
        <v>4071</v>
      </c>
      <c r="G242">
        <v>546</v>
      </c>
      <c r="H242">
        <v>143</v>
      </c>
      <c r="I242" s="301">
        <v>0</v>
      </c>
      <c r="J242" s="185"/>
      <c r="K242" s="185"/>
      <c r="L242" s="185"/>
      <c r="M242" s="185"/>
      <c r="N242" s="185"/>
      <c r="O242" s="185"/>
      <c r="P242" s="185"/>
      <c r="Q242" s="185"/>
      <c r="R242" s="185"/>
      <c r="S242" s="185"/>
      <c r="T242" s="185"/>
      <c r="U242" s="185"/>
      <c r="V242" s="185"/>
      <c r="W242" s="185"/>
      <c r="X242" s="185"/>
    </row>
    <row r="243" spans="1:24" ht="12.75">
      <c r="A243" s="296" t="s">
        <v>72</v>
      </c>
      <c r="B243" s="296">
        <v>2534028</v>
      </c>
      <c r="C243">
        <v>36399</v>
      </c>
      <c r="D243">
        <v>6106</v>
      </c>
      <c r="E243">
        <v>9449</v>
      </c>
      <c r="F243">
        <v>16024</v>
      </c>
      <c r="G243">
        <v>1469</v>
      </c>
      <c r="H243">
        <v>926</v>
      </c>
      <c r="I243" s="301">
        <v>1506</v>
      </c>
      <c r="J243" s="185"/>
      <c r="K243" s="185"/>
      <c r="L243" s="185"/>
      <c r="M243" s="185"/>
      <c r="N243" s="185"/>
      <c r="O243" s="185"/>
      <c r="P243" s="185"/>
      <c r="Q243" s="185"/>
      <c r="R243" s="185"/>
      <c r="S243" s="185"/>
      <c r="T243" s="185"/>
      <c r="U243" s="185"/>
      <c r="V243" s="185"/>
      <c r="W243" s="185"/>
      <c r="X243" s="185"/>
    </row>
    <row r="244" spans="1:24" ht="12.75">
      <c r="A244" s="296" t="s">
        <v>81</v>
      </c>
      <c r="B244" s="296">
        <v>119230</v>
      </c>
      <c r="C244">
        <v>1442</v>
      </c>
      <c r="D244">
        <v>149</v>
      </c>
      <c r="E244">
        <v>824</v>
      </c>
      <c r="F244">
        <v>89</v>
      </c>
      <c r="G244">
        <v>131</v>
      </c>
      <c r="H244">
        <v>240</v>
      </c>
      <c r="I244" s="301">
        <v>0</v>
      </c>
      <c r="J244" s="185"/>
      <c r="K244" s="185"/>
      <c r="L244" s="185"/>
      <c r="M244" s="185"/>
      <c r="N244" s="185"/>
      <c r="O244" s="185"/>
      <c r="P244" s="185"/>
      <c r="Q244" s="185"/>
      <c r="R244" s="185"/>
      <c r="S244" s="185"/>
      <c r="T244" s="185"/>
      <c r="U244" s="185"/>
      <c r="V244" s="185"/>
      <c r="W244" s="185"/>
      <c r="X244" s="185"/>
    </row>
    <row r="245" spans="1:24" ht="12.75">
      <c r="A245" s="296" t="s">
        <v>85</v>
      </c>
      <c r="B245" s="296">
        <v>1491177</v>
      </c>
      <c r="C245">
        <v>14092</v>
      </c>
      <c r="D245">
        <v>797</v>
      </c>
      <c r="E245">
        <v>1387</v>
      </c>
      <c r="F245">
        <v>1466</v>
      </c>
      <c r="G245">
        <v>1856</v>
      </c>
      <c r="H245">
        <v>7785</v>
      </c>
      <c r="I245" s="301">
        <v>82</v>
      </c>
      <c r="J245" s="185"/>
      <c r="K245" s="185"/>
      <c r="L245" s="185"/>
      <c r="M245" s="185"/>
      <c r="N245" s="185"/>
      <c r="O245" s="185"/>
      <c r="P245" s="185"/>
      <c r="Q245" s="185"/>
      <c r="R245" s="185"/>
      <c r="S245" s="185"/>
      <c r="T245" s="185"/>
      <c r="U245" s="185"/>
      <c r="V245" s="185"/>
      <c r="W245" s="185"/>
      <c r="X245" s="185"/>
    </row>
    <row r="246" spans="1:24" ht="12.75">
      <c r="A246" s="296" t="s">
        <v>91</v>
      </c>
      <c r="B246" s="296">
        <v>3087623</v>
      </c>
      <c r="C246">
        <v>26422</v>
      </c>
      <c r="D246">
        <v>3152</v>
      </c>
      <c r="E246">
        <v>4116</v>
      </c>
      <c r="F246">
        <v>3693</v>
      </c>
      <c r="G246">
        <v>897</v>
      </c>
      <c r="H246">
        <v>2514</v>
      </c>
      <c r="I246" s="301">
        <v>3324</v>
      </c>
      <c r="J246" s="185"/>
      <c r="K246" s="185"/>
      <c r="L246" s="185"/>
      <c r="M246" s="185"/>
      <c r="N246" s="185"/>
      <c r="O246" s="185"/>
      <c r="P246" s="185"/>
      <c r="Q246" s="185"/>
      <c r="R246" s="185"/>
      <c r="S246" s="185"/>
      <c r="T246" s="185"/>
      <c r="U246" s="185"/>
      <c r="V246" s="185"/>
      <c r="W246" s="185"/>
      <c r="X246" s="185"/>
    </row>
    <row r="247" spans="1:24" ht="12.75">
      <c r="A247" s="296" t="s">
        <v>102</v>
      </c>
      <c r="B247" s="296">
        <v>735462</v>
      </c>
      <c r="C247">
        <v>12961</v>
      </c>
      <c r="D247">
        <v>358</v>
      </c>
      <c r="E247">
        <v>1521</v>
      </c>
      <c r="F247">
        <v>2859</v>
      </c>
      <c r="G247">
        <v>1186</v>
      </c>
      <c r="H247">
        <v>2841</v>
      </c>
      <c r="I247" s="301">
        <v>575</v>
      </c>
      <c r="J247" s="185"/>
      <c r="K247" s="185"/>
      <c r="L247" s="185"/>
      <c r="M247" s="185"/>
      <c r="N247" s="185"/>
      <c r="O247" s="185"/>
      <c r="P247" s="185"/>
      <c r="Q247" s="185"/>
      <c r="R247" s="185"/>
      <c r="S247" s="185"/>
      <c r="T247" s="185"/>
      <c r="U247" s="185"/>
      <c r="V247" s="185"/>
      <c r="W247" s="185"/>
      <c r="X247" s="185"/>
    </row>
    <row r="248" spans="1:24" ht="12.75">
      <c r="A248" s="296" t="s">
        <v>108</v>
      </c>
      <c r="B248" s="296">
        <v>15396248</v>
      </c>
      <c r="C248">
        <v>203770</v>
      </c>
      <c r="D248">
        <v>58396</v>
      </c>
      <c r="E248">
        <v>55349</v>
      </c>
      <c r="F248">
        <v>27783</v>
      </c>
      <c r="G248">
        <v>15567</v>
      </c>
      <c r="H248">
        <v>23934</v>
      </c>
      <c r="I248" s="301">
        <v>1454</v>
      </c>
      <c r="J248" s="185"/>
      <c r="K248" s="185"/>
      <c r="L248" s="185"/>
      <c r="M248" s="185"/>
      <c r="N248" s="185"/>
      <c r="O248" s="185"/>
      <c r="P248" s="185"/>
      <c r="Q248" s="185"/>
      <c r="R248" s="185"/>
      <c r="S248" s="185"/>
      <c r="T248" s="185"/>
      <c r="U248" s="185"/>
      <c r="V248" s="185"/>
      <c r="W248" s="185"/>
      <c r="X248" s="185"/>
    </row>
    <row r="249" spans="1:24" ht="12.75">
      <c r="A249" s="296" t="s">
        <v>118</v>
      </c>
      <c r="B249" s="296">
        <v>273552</v>
      </c>
      <c r="C249">
        <v>3221</v>
      </c>
      <c r="D249">
        <v>840</v>
      </c>
      <c r="E249">
        <v>560</v>
      </c>
      <c r="F249">
        <v>480</v>
      </c>
      <c r="G249">
        <v>381</v>
      </c>
      <c r="H249">
        <v>405</v>
      </c>
      <c r="I249" s="301">
        <v>129</v>
      </c>
      <c r="J249" s="185"/>
      <c r="K249" s="185"/>
      <c r="L249" s="185"/>
      <c r="M249" s="185"/>
      <c r="N249" s="185"/>
      <c r="O249" s="185"/>
      <c r="P249" s="185"/>
      <c r="Q249" s="185"/>
      <c r="R249" s="185"/>
      <c r="S249" s="185"/>
      <c r="T249" s="185"/>
      <c r="U249" s="185"/>
      <c r="V249" s="185"/>
      <c r="W249" s="185"/>
      <c r="X249" s="185"/>
    </row>
    <row r="250" spans="1:24" ht="12.75">
      <c r="A250" s="296" t="s">
        <v>119</v>
      </c>
      <c r="B250" s="296">
        <v>943845</v>
      </c>
      <c r="C250">
        <v>12005</v>
      </c>
      <c r="D250">
        <v>781</v>
      </c>
      <c r="E250">
        <v>890</v>
      </c>
      <c r="F250">
        <v>787</v>
      </c>
      <c r="G250">
        <v>413</v>
      </c>
      <c r="H250">
        <v>336</v>
      </c>
      <c r="I250" s="301">
        <v>2417</v>
      </c>
      <c r="J250" s="185"/>
      <c r="K250" s="185"/>
      <c r="L250" s="185"/>
      <c r="M250" s="185"/>
      <c r="N250" s="185"/>
      <c r="O250" s="185"/>
      <c r="P250" s="185"/>
      <c r="Q250" s="185"/>
      <c r="R250" s="185"/>
      <c r="S250" s="185"/>
      <c r="T250" s="185"/>
      <c r="U250" s="185"/>
      <c r="V250" s="185"/>
      <c r="W250" s="185"/>
      <c r="X250" s="185"/>
    </row>
    <row r="251" spans="1:24" ht="12.75">
      <c r="A251" s="296" t="s">
        <v>124</v>
      </c>
      <c r="B251" s="296">
        <v>1618407</v>
      </c>
      <c r="C251">
        <v>7663</v>
      </c>
      <c r="E251">
        <v>304</v>
      </c>
      <c r="F251">
        <v>811</v>
      </c>
      <c r="G251">
        <v>1299</v>
      </c>
      <c r="H251">
        <v>1262</v>
      </c>
      <c r="I251" s="301">
        <v>2740</v>
      </c>
      <c r="J251" s="185"/>
      <c r="K251" s="185"/>
      <c r="L251" s="185"/>
      <c r="M251" s="185"/>
      <c r="N251" s="185"/>
      <c r="O251" s="185"/>
      <c r="P251" s="185"/>
      <c r="Q251" s="185"/>
      <c r="R251" s="185"/>
      <c r="S251" s="185"/>
      <c r="T251" s="185"/>
      <c r="U251" s="185"/>
      <c r="V251" s="185"/>
      <c r="W251" s="185"/>
      <c r="X251" s="185"/>
    </row>
    <row r="252" spans="1:24" ht="12.75">
      <c r="A252" s="296" t="s">
        <v>128</v>
      </c>
      <c r="B252" s="296">
        <v>1505918</v>
      </c>
      <c r="C252">
        <v>7298</v>
      </c>
      <c r="E252">
        <v>340</v>
      </c>
      <c r="F252">
        <v>635</v>
      </c>
      <c r="G252">
        <v>1056</v>
      </c>
      <c r="H252">
        <v>1348</v>
      </c>
      <c r="I252" s="301">
        <v>2814</v>
      </c>
      <c r="J252" s="185"/>
      <c r="K252" s="185"/>
      <c r="L252" s="185"/>
      <c r="M252" s="185"/>
      <c r="N252" s="185"/>
      <c r="O252" s="185"/>
      <c r="P252" s="185"/>
      <c r="Q252" s="185"/>
      <c r="R252" s="185"/>
      <c r="S252" s="185"/>
      <c r="T252" s="185"/>
      <c r="U252" s="185"/>
      <c r="V252" s="185"/>
      <c r="W252" s="185"/>
      <c r="X252" s="185"/>
    </row>
    <row r="253" spans="1:24" ht="12.75">
      <c r="A253" s="296" t="s">
        <v>130</v>
      </c>
      <c r="B253" s="296">
        <v>749406</v>
      </c>
      <c r="C253">
        <v>3413</v>
      </c>
      <c r="E253">
        <v>94</v>
      </c>
      <c r="F253">
        <v>189</v>
      </c>
      <c r="G253">
        <v>674</v>
      </c>
      <c r="H253">
        <v>693</v>
      </c>
      <c r="I253" s="301">
        <v>1196</v>
      </c>
      <c r="J253" s="185"/>
      <c r="K253" s="185"/>
      <c r="L253" s="185"/>
      <c r="M253" s="185"/>
      <c r="N253" s="185"/>
      <c r="O253" s="185"/>
      <c r="P253" s="185"/>
      <c r="Q253" s="185"/>
      <c r="R253" s="185"/>
      <c r="S253" s="185"/>
      <c r="T253" s="185"/>
      <c r="U253" s="185"/>
      <c r="V253" s="185"/>
      <c r="W253" s="185"/>
      <c r="X253" s="185"/>
    </row>
    <row r="254" spans="1:24" ht="12.75">
      <c r="A254" s="296" t="s">
        <v>132</v>
      </c>
      <c r="B254" s="296">
        <v>291920</v>
      </c>
      <c r="C254">
        <v>1056</v>
      </c>
      <c r="E254">
        <v>21</v>
      </c>
      <c r="F254">
        <v>157</v>
      </c>
      <c r="G254">
        <v>245</v>
      </c>
      <c r="H254">
        <v>164</v>
      </c>
      <c r="I254" s="301">
        <v>321</v>
      </c>
      <c r="J254" s="185"/>
      <c r="K254" s="185"/>
      <c r="L254" s="185"/>
      <c r="M254" s="185"/>
      <c r="N254" s="185"/>
      <c r="O254" s="185"/>
      <c r="P254" s="185"/>
      <c r="Q254" s="185"/>
      <c r="R254" s="185"/>
      <c r="S254" s="185"/>
      <c r="T254" s="185"/>
      <c r="U254" s="185"/>
      <c r="V254" s="185"/>
      <c r="W254" s="185"/>
      <c r="X254" s="185"/>
    </row>
    <row r="255" spans="1:24" ht="12.75">
      <c r="A255" s="296" t="s">
        <v>135</v>
      </c>
      <c r="B255" s="296">
        <v>190592</v>
      </c>
      <c r="C255">
        <v>1447</v>
      </c>
      <c r="E255">
        <v>0</v>
      </c>
      <c r="F255">
        <v>0</v>
      </c>
      <c r="G255">
        <v>403</v>
      </c>
      <c r="H255">
        <v>426</v>
      </c>
      <c r="I255" s="301">
        <v>166</v>
      </c>
      <c r="J255" s="185"/>
      <c r="K255" s="185"/>
      <c r="L255" s="185"/>
      <c r="M255" s="185"/>
      <c r="N255" s="185"/>
      <c r="O255" s="185"/>
      <c r="P255" s="185"/>
      <c r="Q255" s="185"/>
      <c r="R255" s="185"/>
      <c r="S255" s="185"/>
      <c r="T255" s="185"/>
      <c r="U255" s="185"/>
      <c r="V255" s="185"/>
      <c r="W255" s="185"/>
      <c r="X255" s="185"/>
    </row>
    <row r="256" spans="1:24" ht="12.75">
      <c r="A256" s="296" t="s">
        <v>137</v>
      </c>
      <c r="B256" s="296">
        <v>1077986</v>
      </c>
      <c r="C256">
        <v>3506</v>
      </c>
      <c r="E256">
        <v>0</v>
      </c>
      <c r="F256">
        <v>19</v>
      </c>
      <c r="G256">
        <v>109</v>
      </c>
      <c r="H256">
        <v>1259</v>
      </c>
      <c r="I256" s="301">
        <v>980</v>
      </c>
      <c r="J256" s="185"/>
      <c r="K256" s="185"/>
      <c r="L256" s="185"/>
      <c r="M256" s="185"/>
      <c r="N256" s="185"/>
      <c r="O256" s="185"/>
      <c r="P256" s="185"/>
      <c r="Q256" s="185"/>
      <c r="R256" s="185"/>
      <c r="S256" s="185"/>
      <c r="T256" s="185"/>
      <c r="U256" s="185"/>
      <c r="V256" s="185"/>
      <c r="W256" s="185"/>
      <c r="X256" s="185"/>
    </row>
    <row r="257" spans="1:24" ht="12.75">
      <c r="A257" s="296" t="s">
        <v>139</v>
      </c>
      <c r="B257" s="296">
        <v>701858</v>
      </c>
      <c r="C257">
        <v>1637</v>
      </c>
      <c r="E257">
        <v>0</v>
      </c>
      <c r="F257">
        <v>0</v>
      </c>
      <c r="G257">
        <v>238</v>
      </c>
      <c r="H257">
        <v>439</v>
      </c>
      <c r="I257" s="301">
        <v>566</v>
      </c>
      <c r="J257" s="185"/>
      <c r="K257" s="185"/>
      <c r="L257" s="185"/>
      <c r="M257" s="185"/>
      <c r="N257" s="185"/>
      <c r="O257" s="185"/>
      <c r="P257" s="185"/>
      <c r="Q257" s="185"/>
      <c r="R257" s="185"/>
      <c r="S257" s="185"/>
      <c r="T257" s="185"/>
      <c r="U257" s="185"/>
      <c r="V257" s="185"/>
      <c r="W257" s="185"/>
      <c r="X257" s="185"/>
    </row>
    <row r="258" spans="1:24" ht="12.75">
      <c r="A258" s="296" t="s">
        <v>140</v>
      </c>
      <c r="B258" s="296">
        <v>592606</v>
      </c>
      <c r="C258">
        <v>3433</v>
      </c>
      <c r="E258">
        <v>61</v>
      </c>
      <c r="F258">
        <v>408</v>
      </c>
      <c r="G258">
        <v>264</v>
      </c>
      <c r="H258">
        <v>397</v>
      </c>
      <c r="I258" s="301">
        <v>1663</v>
      </c>
      <c r="J258" s="185"/>
      <c r="K258" s="185"/>
      <c r="L258" s="185"/>
      <c r="M258" s="185"/>
      <c r="N258" s="185"/>
      <c r="O258" s="185"/>
      <c r="P258" s="185"/>
      <c r="Q258" s="185"/>
      <c r="R258" s="185"/>
      <c r="S258" s="185"/>
      <c r="T258" s="185"/>
      <c r="U258" s="185"/>
      <c r="V258" s="185"/>
      <c r="W258" s="185"/>
      <c r="X258" s="185"/>
    </row>
    <row r="259" spans="1:24" ht="12.75">
      <c r="A259" s="296" t="s">
        <v>141</v>
      </c>
      <c r="B259" s="296">
        <v>51550</v>
      </c>
      <c r="C259">
        <v>107</v>
      </c>
      <c r="F259">
        <v>26</v>
      </c>
      <c r="G259">
        <v>27</v>
      </c>
      <c r="H259">
        <v>25</v>
      </c>
      <c r="I259" s="301">
        <v>12</v>
      </c>
      <c r="J259" s="185"/>
      <c r="K259" s="185"/>
      <c r="L259" s="185"/>
      <c r="M259" s="185"/>
      <c r="N259" s="185"/>
      <c r="O259" s="185"/>
      <c r="P259" s="185"/>
      <c r="Q259" s="185"/>
      <c r="R259" s="185"/>
      <c r="S259" s="185"/>
      <c r="T259" s="185"/>
      <c r="U259" s="185"/>
      <c r="V259" s="185"/>
      <c r="W259" s="185"/>
      <c r="X259" s="185"/>
    </row>
    <row r="260" spans="1:24" ht="12.75">
      <c r="A260" s="296" t="s">
        <v>142</v>
      </c>
      <c r="B260" s="296">
        <v>529766</v>
      </c>
      <c r="C260">
        <v>3072</v>
      </c>
      <c r="E260">
        <v>0</v>
      </c>
      <c r="F260">
        <v>0</v>
      </c>
      <c r="G260">
        <v>203</v>
      </c>
      <c r="H260">
        <v>887</v>
      </c>
      <c r="I260" s="301">
        <v>1652</v>
      </c>
      <c r="J260" s="185"/>
      <c r="K260" s="185"/>
      <c r="L260" s="185"/>
      <c r="M260" s="185"/>
      <c r="N260" s="185"/>
      <c r="O260" s="185"/>
      <c r="P260" s="185"/>
      <c r="Q260" s="185"/>
      <c r="R260" s="185"/>
      <c r="S260" s="185"/>
      <c r="T260" s="185"/>
      <c r="U260" s="185"/>
      <c r="V260" s="185"/>
      <c r="W260" s="185"/>
      <c r="X260" s="185"/>
    </row>
    <row r="261" spans="1:24" ht="12.75">
      <c r="A261" s="296" t="s">
        <v>145</v>
      </c>
      <c r="B261" s="296">
        <v>239208</v>
      </c>
      <c r="C261">
        <v>634</v>
      </c>
      <c r="E261">
        <v>0</v>
      </c>
      <c r="F261">
        <v>0</v>
      </c>
      <c r="G261">
        <v>190</v>
      </c>
      <c r="H261">
        <v>153</v>
      </c>
      <c r="I261" s="301">
        <v>151</v>
      </c>
      <c r="J261" s="185"/>
      <c r="K261" s="185"/>
      <c r="L261" s="185"/>
      <c r="M261" s="185"/>
      <c r="N261" s="185"/>
      <c r="O261" s="185"/>
      <c r="P261" s="185"/>
      <c r="Q261" s="185"/>
      <c r="R261" s="185"/>
      <c r="S261" s="185"/>
      <c r="T261" s="185"/>
      <c r="U261" s="185"/>
      <c r="V261" s="185"/>
      <c r="W261" s="185"/>
      <c r="X261" s="185"/>
    </row>
    <row r="262" spans="1:24" ht="12.75">
      <c r="A262" s="296" t="s">
        <v>146</v>
      </c>
      <c r="B262" s="296">
        <v>963060</v>
      </c>
      <c r="C262">
        <v>3306</v>
      </c>
      <c r="E262">
        <v>14</v>
      </c>
      <c r="F262">
        <v>89</v>
      </c>
      <c r="G262">
        <v>396</v>
      </c>
      <c r="H262">
        <v>580</v>
      </c>
      <c r="I262" s="301">
        <v>1675</v>
      </c>
      <c r="J262" s="185"/>
      <c r="K262" s="185"/>
      <c r="L262" s="185"/>
      <c r="M262" s="185"/>
      <c r="N262" s="185"/>
      <c r="O262" s="185"/>
      <c r="P262" s="185"/>
      <c r="Q262" s="185"/>
      <c r="R262" s="185"/>
      <c r="S262" s="185"/>
      <c r="T262" s="185"/>
      <c r="U262" s="185"/>
      <c r="V262" s="185"/>
      <c r="W262" s="185"/>
      <c r="X262" s="185"/>
    </row>
    <row r="263" spans="1:24" ht="12.75">
      <c r="A263" s="296" t="s">
        <v>148</v>
      </c>
      <c r="B263" s="296">
        <v>1393587</v>
      </c>
      <c r="C263">
        <v>8325</v>
      </c>
      <c r="E263">
        <v>2423</v>
      </c>
      <c r="F263">
        <v>1735</v>
      </c>
      <c r="G263">
        <v>243</v>
      </c>
      <c r="H263">
        <v>2901</v>
      </c>
      <c r="I263" s="301">
        <v>624</v>
      </c>
      <c r="J263" s="185"/>
      <c r="K263" s="185"/>
      <c r="L263" s="185"/>
      <c r="M263" s="185"/>
      <c r="N263" s="185"/>
      <c r="O263" s="185"/>
      <c r="P263" s="185"/>
      <c r="Q263" s="185"/>
      <c r="R263" s="185"/>
      <c r="S263" s="185"/>
      <c r="T263" s="185"/>
      <c r="U263" s="185"/>
      <c r="V263" s="185"/>
      <c r="W263" s="185"/>
      <c r="X263" s="185"/>
    </row>
    <row r="264" spans="1:24" ht="12.75">
      <c r="A264" s="296" t="s">
        <v>151</v>
      </c>
      <c r="B264" s="296">
        <v>3660213</v>
      </c>
      <c r="C264">
        <v>41385</v>
      </c>
      <c r="D264">
        <v>20741</v>
      </c>
      <c r="E264">
        <v>1471</v>
      </c>
      <c r="F264">
        <v>2808</v>
      </c>
      <c r="G264">
        <v>7634</v>
      </c>
      <c r="H264">
        <v>1503</v>
      </c>
      <c r="I264" s="301">
        <v>4402</v>
      </c>
      <c r="J264" s="185"/>
      <c r="K264" s="185"/>
      <c r="L264" s="185"/>
      <c r="M264" s="185"/>
      <c r="N264" s="185"/>
      <c r="O264" s="185"/>
      <c r="P264" s="185"/>
      <c r="Q264" s="185"/>
      <c r="R264" s="185"/>
      <c r="S264" s="185"/>
      <c r="T264" s="185"/>
      <c r="U264" s="185"/>
      <c r="V264" s="185"/>
      <c r="W264" s="185"/>
      <c r="X264" s="185"/>
    </row>
    <row r="265" spans="1:24" ht="12.75">
      <c r="A265" s="296" t="s">
        <v>152</v>
      </c>
      <c r="B265" s="296">
        <v>461200</v>
      </c>
      <c r="C265">
        <v>3207</v>
      </c>
      <c r="D265">
        <v>669</v>
      </c>
      <c r="E265">
        <v>0</v>
      </c>
      <c r="F265">
        <v>1507</v>
      </c>
      <c r="G265">
        <v>758</v>
      </c>
      <c r="H265">
        <v>83</v>
      </c>
      <c r="I265" s="301">
        <v>0</v>
      </c>
      <c r="J265" s="185"/>
      <c r="K265" s="185"/>
      <c r="L265" s="185"/>
      <c r="M265" s="185"/>
      <c r="N265" s="185"/>
      <c r="O265" s="185"/>
      <c r="P265" s="185"/>
      <c r="Q265" s="185"/>
      <c r="R265" s="185"/>
      <c r="S265" s="185"/>
      <c r="T265" s="185"/>
      <c r="U265" s="185"/>
      <c r="V265" s="185"/>
      <c r="W265" s="185"/>
      <c r="X265" s="185"/>
    </row>
    <row r="266" spans="1:24" ht="12.75">
      <c r="A266" s="296" t="s">
        <v>154</v>
      </c>
      <c r="B266" s="296">
        <v>776929</v>
      </c>
      <c r="C266">
        <v>11155</v>
      </c>
      <c r="D266">
        <v>1818</v>
      </c>
      <c r="E266">
        <v>367</v>
      </c>
      <c r="F266">
        <v>4583</v>
      </c>
      <c r="G266">
        <v>1043</v>
      </c>
      <c r="H266">
        <v>299</v>
      </c>
      <c r="I266" s="301">
        <v>291</v>
      </c>
      <c r="J266" s="185"/>
      <c r="K266" s="185"/>
      <c r="L266" s="185"/>
      <c r="M266" s="185"/>
      <c r="N266" s="185"/>
      <c r="O266" s="185"/>
      <c r="P266" s="185"/>
      <c r="Q266" s="185"/>
      <c r="R266" s="185"/>
      <c r="S266" s="185"/>
      <c r="T266" s="185"/>
      <c r="U266" s="185"/>
      <c r="V266" s="185"/>
      <c r="W266" s="185"/>
      <c r="X266" s="185"/>
    </row>
    <row r="267" spans="1:24" ht="12.75">
      <c r="A267" s="296" t="s">
        <v>155</v>
      </c>
      <c r="B267" s="296">
        <v>1961126</v>
      </c>
      <c r="C267">
        <v>21275</v>
      </c>
      <c r="D267">
        <v>2895</v>
      </c>
      <c r="E267">
        <v>1045</v>
      </c>
      <c r="F267">
        <v>4175</v>
      </c>
      <c r="G267">
        <v>4832</v>
      </c>
      <c r="H267">
        <v>970</v>
      </c>
      <c r="I267" s="301">
        <v>728</v>
      </c>
      <c r="J267" s="185"/>
      <c r="K267" s="185"/>
      <c r="L267" s="185"/>
      <c r="M267" s="185"/>
      <c r="N267" s="185"/>
      <c r="O267" s="185"/>
      <c r="P267" s="185"/>
      <c r="Q267" s="185"/>
      <c r="R267" s="185"/>
      <c r="S267" s="185"/>
      <c r="T267" s="185"/>
      <c r="U267" s="185"/>
      <c r="V267" s="185"/>
      <c r="W267" s="185"/>
      <c r="X267" s="185"/>
    </row>
    <row r="268" spans="1:24" ht="12.75">
      <c r="A268" s="296" t="s">
        <v>157</v>
      </c>
      <c r="B268" s="296">
        <v>583646</v>
      </c>
      <c r="C268">
        <v>3162</v>
      </c>
      <c r="D268">
        <v>1030</v>
      </c>
      <c r="E268">
        <v>0</v>
      </c>
      <c r="F268">
        <v>1123</v>
      </c>
      <c r="G268">
        <v>601</v>
      </c>
      <c r="H268">
        <v>96</v>
      </c>
      <c r="I268" s="301">
        <v>0</v>
      </c>
      <c r="J268" s="185"/>
      <c r="K268" s="185"/>
      <c r="L268" s="185"/>
      <c r="M268" s="185"/>
      <c r="N268" s="185"/>
      <c r="O268" s="185"/>
      <c r="P268" s="185"/>
      <c r="Q268" s="185"/>
      <c r="R268" s="185"/>
      <c r="S268" s="185"/>
      <c r="T268" s="185"/>
      <c r="U268" s="185"/>
      <c r="V268" s="185"/>
      <c r="W268" s="185"/>
      <c r="X268" s="185"/>
    </row>
    <row r="269" spans="1:24" ht="12.75">
      <c r="A269" s="296" t="s">
        <v>158</v>
      </c>
      <c r="B269" s="296">
        <v>667998</v>
      </c>
      <c r="C269">
        <v>6963</v>
      </c>
      <c r="D269">
        <v>1769</v>
      </c>
      <c r="E269">
        <v>613</v>
      </c>
      <c r="F269">
        <v>1558</v>
      </c>
      <c r="G269">
        <v>1649</v>
      </c>
      <c r="H269">
        <v>261</v>
      </c>
      <c r="I269" s="301">
        <v>437</v>
      </c>
      <c r="J269" s="185"/>
      <c r="K269" s="185"/>
      <c r="L269" s="185"/>
      <c r="M269" s="185"/>
      <c r="N269" s="185"/>
      <c r="O269" s="185"/>
      <c r="P269" s="185"/>
      <c r="Q269" s="185"/>
      <c r="R269" s="185"/>
      <c r="S269" s="185"/>
      <c r="T269" s="185"/>
      <c r="U269" s="185"/>
      <c r="V269" s="185"/>
      <c r="W269" s="185"/>
      <c r="X269" s="185"/>
    </row>
    <row r="270" spans="1:24" ht="12.75">
      <c r="A270" s="296" t="s">
        <v>159</v>
      </c>
      <c r="B270" s="296">
        <v>2094468</v>
      </c>
      <c r="C270">
        <v>21635</v>
      </c>
      <c r="D270">
        <v>4175</v>
      </c>
      <c r="E270">
        <v>2140</v>
      </c>
      <c r="F270">
        <v>4812</v>
      </c>
      <c r="G270">
        <v>7396</v>
      </c>
      <c r="H270">
        <v>19</v>
      </c>
      <c r="I270" s="301">
        <v>2058</v>
      </c>
      <c r="J270" s="185"/>
      <c r="K270" s="185"/>
      <c r="L270" s="185"/>
      <c r="M270" s="185"/>
      <c r="N270" s="185"/>
      <c r="O270" s="185"/>
      <c r="P270" s="185"/>
      <c r="Q270" s="185"/>
      <c r="R270" s="185"/>
      <c r="S270" s="185"/>
      <c r="T270" s="185"/>
      <c r="U270" s="185"/>
      <c r="V270" s="185"/>
      <c r="W270" s="185"/>
      <c r="X270" s="185"/>
    </row>
    <row r="271" spans="1:24" ht="12.75">
      <c r="A271" s="296" t="s">
        <v>161</v>
      </c>
      <c r="B271" s="296">
        <v>501712</v>
      </c>
      <c r="C271">
        <v>10415</v>
      </c>
      <c r="D271">
        <v>2009</v>
      </c>
      <c r="E271">
        <v>373</v>
      </c>
      <c r="F271">
        <v>1686</v>
      </c>
      <c r="G271">
        <v>2207</v>
      </c>
      <c r="H271">
        <v>353</v>
      </c>
      <c r="I271" s="301">
        <v>1113</v>
      </c>
      <c r="J271" s="185"/>
      <c r="K271" s="185"/>
      <c r="L271" s="185"/>
      <c r="M271" s="185"/>
      <c r="N271" s="185"/>
      <c r="O271" s="185"/>
      <c r="P271" s="185"/>
      <c r="Q271" s="185"/>
      <c r="R271" s="185"/>
      <c r="S271" s="185"/>
      <c r="T271" s="185"/>
      <c r="U271" s="185"/>
      <c r="V271" s="185"/>
      <c r="W271" s="185"/>
      <c r="X271" s="185"/>
    </row>
    <row r="272" spans="1:24" ht="12.75">
      <c r="A272" s="296" t="s">
        <v>162</v>
      </c>
      <c r="B272" s="296">
        <v>48289</v>
      </c>
      <c r="C272">
        <v>430</v>
      </c>
      <c r="E272">
        <v>216</v>
      </c>
      <c r="G272">
        <v>5</v>
      </c>
      <c r="H272">
        <v>24</v>
      </c>
      <c r="I272" s="301">
        <v>152</v>
      </c>
      <c r="J272" s="185"/>
      <c r="K272" s="185"/>
      <c r="L272" s="185"/>
      <c r="M272" s="185"/>
      <c r="N272" s="185"/>
      <c r="O272" s="185"/>
      <c r="P272" s="185"/>
      <c r="Q272" s="185"/>
      <c r="R272" s="185"/>
      <c r="S272" s="185"/>
      <c r="T272" s="185"/>
      <c r="U272" s="185"/>
      <c r="V272" s="185"/>
      <c r="W272" s="185"/>
      <c r="X272" s="185"/>
    </row>
    <row r="273" spans="1:24" ht="12.75">
      <c r="A273" s="296" t="s">
        <v>163</v>
      </c>
      <c r="B273" s="296">
        <v>471228</v>
      </c>
      <c r="C273">
        <v>4977</v>
      </c>
      <c r="D273">
        <v>885</v>
      </c>
      <c r="E273">
        <v>0</v>
      </c>
      <c r="F273">
        <v>2715</v>
      </c>
      <c r="G273">
        <v>600</v>
      </c>
      <c r="H273">
        <v>143</v>
      </c>
      <c r="I273" s="301">
        <v>0</v>
      </c>
      <c r="J273" s="185"/>
      <c r="K273" s="185"/>
      <c r="L273" s="185"/>
      <c r="M273" s="185"/>
      <c r="N273" s="185"/>
      <c r="O273" s="185"/>
      <c r="P273" s="185"/>
      <c r="Q273" s="185"/>
      <c r="R273" s="185"/>
      <c r="S273" s="185"/>
      <c r="T273" s="185"/>
      <c r="U273" s="185"/>
      <c r="V273" s="185"/>
      <c r="W273" s="185"/>
      <c r="X273" s="185"/>
    </row>
    <row r="274" spans="1:24" ht="12.75">
      <c r="A274" s="300" t="s">
        <v>164</v>
      </c>
      <c r="B274" s="300">
        <v>547014</v>
      </c>
      <c r="C274" s="303">
        <v>5191</v>
      </c>
      <c r="D274" s="303">
        <v>1955</v>
      </c>
      <c r="E274" s="303">
        <v>0</v>
      </c>
      <c r="F274" s="303">
        <v>0</v>
      </c>
      <c r="G274" s="303">
        <v>779</v>
      </c>
      <c r="H274" s="303">
        <v>199</v>
      </c>
      <c r="I274" s="304">
        <v>31</v>
      </c>
      <c r="J274" s="185"/>
      <c r="K274" s="185"/>
      <c r="L274" s="185"/>
      <c r="M274" s="185"/>
      <c r="N274" s="185"/>
      <c r="O274" s="185"/>
      <c r="P274" s="185"/>
      <c r="Q274" s="185"/>
      <c r="R274" s="185"/>
      <c r="S274" s="185"/>
      <c r="T274" s="185"/>
      <c r="U274" s="185"/>
      <c r="V274" s="185"/>
      <c r="W274" s="185"/>
      <c r="X274" s="185"/>
    </row>
    <row r="275" spans="1:24" ht="12.75">
      <c r="B275" s="194"/>
      <c r="C275" s="185"/>
      <c r="D275" s="185"/>
      <c r="E275" s="185"/>
      <c r="F275" s="185"/>
      <c r="G275" s="200"/>
      <c r="H275" s="185"/>
      <c r="I275" s="185"/>
      <c r="J275" s="185"/>
      <c r="K275" s="185"/>
      <c r="L275" s="185"/>
      <c r="M275" s="185"/>
      <c r="N275" s="185"/>
      <c r="O275" s="185"/>
      <c r="P275" s="185"/>
      <c r="Q275" s="185"/>
      <c r="R275" s="185"/>
      <c r="S275" s="185"/>
      <c r="T275" s="185"/>
      <c r="U275" s="185"/>
      <c r="V275" s="185"/>
      <c r="W275" s="185"/>
      <c r="X275" s="185"/>
    </row>
    <row r="276" spans="1:24" ht="12.75">
      <c r="B276" s="194"/>
      <c r="C276" s="185"/>
      <c r="D276" s="185"/>
      <c r="E276" s="185"/>
      <c r="F276" s="185"/>
      <c r="G276" s="200"/>
      <c r="H276" s="185"/>
      <c r="I276" s="185"/>
      <c r="J276" s="185"/>
      <c r="K276" s="185"/>
      <c r="L276" s="185"/>
      <c r="M276" s="185"/>
      <c r="N276" s="185"/>
      <c r="O276" s="185"/>
      <c r="P276" s="185"/>
      <c r="Q276" s="185"/>
      <c r="R276" s="185"/>
      <c r="S276" s="185"/>
      <c r="T276" s="185"/>
      <c r="U276" s="185"/>
      <c r="V276" s="185"/>
      <c r="W276" s="185"/>
      <c r="X276" s="185"/>
    </row>
    <row r="277" spans="1:24" ht="12.75">
      <c r="B277" s="194"/>
      <c r="C277" s="185"/>
      <c r="D277" s="185"/>
      <c r="E277" s="185"/>
      <c r="F277" s="185"/>
      <c r="G277" s="200"/>
      <c r="H277" s="185"/>
      <c r="I277" s="185"/>
      <c r="J277" s="185"/>
      <c r="K277" s="185"/>
      <c r="L277" s="185"/>
      <c r="M277" s="185"/>
      <c r="N277" s="185"/>
      <c r="O277" s="185"/>
      <c r="P277" s="185"/>
      <c r="Q277" s="185"/>
      <c r="R277" s="185"/>
      <c r="S277" s="185"/>
      <c r="T277" s="185"/>
      <c r="U277" s="185"/>
      <c r="V277" s="185"/>
      <c r="W277" s="185"/>
      <c r="X277" s="185"/>
    </row>
    <row r="278" spans="1:24" ht="12.75">
      <c r="B278" s="194"/>
      <c r="C278" s="185"/>
      <c r="D278" s="185"/>
      <c r="E278" s="185"/>
      <c r="F278" s="185"/>
      <c r="G278" s="200"/>
      <c r="H278" s="185"/>
      <c r="I278" s="185"/>
      <c r="J278" s="185"/>
      <c r="K278" s="185"/>
      <c r="L278" s="185"/>
      <c r="M278" s="185"/>
      <c r="N278" s="185"/>
      <c r="O278" s="185"/>
      <c r="P278" s="185"/>
      <c r="Q278" s="185"/>
      <c r="R278" s="185"/>
      <c r="S278" s="185"/>
      <c r="T278" s="185"/>
      <c r="U278" s="185"/>
      <c r="V278" s="185"/>
      <c r="W278" s="185"/>
      <c r="X278" s="185"/>
    </row>
    <row r="279" spans="1:24" ht="12.75">
      <c r="B279" s="194"/>
      <c r="C279" s="185"/>
      <c r="D279" s="185"/>
      <c r="E279" s="185"/>
      <c r="F279" s="185"/>
      <c r="G279" s="200"/>
      <c r="H279" s="185"/>
      <c r="I279" s="185"/>
      <c r="J279" s="185"/>
      <c r="K279" s="185"/>
      <c r="L279" s="185"/>
      <c r="M279" s="185"/>
      <c r="N279" s="185"/>
      <c r="O279" s="185"/>
      <c r="P279" s="185"/>
      <c r="Q279" s="185"/>
      <c r="R279" s="185"/>
      <c r="S279" s="185"/>
      <c r="T279" s="185"/>
      <c r="U279" s="185"/>
      <c r="V279" s="185"/>
      <c r="W279" s="185"/>
      <c r="X279" s="185"/>
    </row>
    <row r="280" spans="1:24" ht="12.75">
      <c r="B280" s="194"/>
      <c r="C280" s="185"/>
      <c r="D280" s="185"/>
      <c r="E280" s="185"/>
      <c r="F280" s="185"/>
      <c r="G280" s="200"/>
      <c r="H280" s="185"/>
      <c r="I280" s="185"/>
      <c r="J280" s="185"/>
      <c r="K280" s="185"/>
      <c r="L280" s="185"/>
      <c r="M280" s="185"/>
      <c r="N280" s="185"/>
      <c r="O280" s="185"/>
      <c r="P280" s="185"/>
      <c r="Q280" s="185"/>
      <c r="R280" s="185"/>
      <c r="S280" s="185"/>
      <c r="T280" s="185"/>
      <c r="U280" s="185"/>
      <c r="V280" s="185"/>
      <c r="W280" s="185"/>
      <c r="X280" s="185"/>
    </row>
    <row r="281" spans="1:24" ht="12.75">
      <c r="B281" s="194"/>
      <c r="C281" s="185"/>
      <c r="D281" s="185"/>
      <c r="E281" s="185"/>
      <c r="F281" s="185"/>
      <c r="G281" s="200"/>
      <c r="H281" s="185"/>
      <c r="I281" s="185"/>
      <c r="J281" s="185"/>
      <c r="K281" s="185"/>
      <c r="L281" s="185"/>
      <c r="M281" s="185"/>
      <c r="N281" s="185"/>
      <c r="O281" s="185"/>
      <c r="P281" s="185"/>
      <c r="Q281" s="185"/>
      <c r="R281" s="185"/>
      <c r="S281" s="185"/>
      <c r="T281" s="185"/>
      <c r="U281" s="185"/>
      <c r="V281" s="185"/>
      <c r="W281" s="185"/>
      <c r="X281" s="185"/>
    </row>
    <row r="282" spans="1:24" ht="12.75">
      <c r="B282" s="194"/>
      <c r="C282" s="185"/>
      <c r="D282" s="185"/>
      <c r="E282" s="185"/>
      <c r="F282" s="185"/>
      <c r="G282" s="200"/>
      <c r="H282" s="185"/>
      <c r="I282" s="185"/>
      <c r="J282" s="185"/>
      <c r="K282" s="185"/>
      <c r="L282" s="185"/>
      <c r="M282" s="185"/>
      <c r="N282" s="185"/>
      <c r="O282" s="185"/>
      <c r="P282" s="185"/>
      <c r="Q282" s="185"/>
      <c r="R282" s="185"/>
      <c r="S282" s="185"/>
      <c r="T282" s="185"/>
      <c r="U282" s="185"/>
      <c r="V282" s="185"/>
      <c r="W282" s="185"/>
      <c r="X282" s="185"/>
    </row>
    <row r="283" spans="1:24" ht="12.75">
      <c r="B283" s="194"/>
      <c r="C283" s="185"/>
      <c r="D283" s="185"/>
      <c r="E283" s="185"/>
      <c r="F283" s="185"/>
      <c r="G283" s="200"/>
      <c r="H283" s="185"/>
      <c r="I283" s="185"/>
      <c r="J283" s="185"/>
      <c r="K283" s="185"/>
      <c r="L283" s="185"/>
      <c r="M283" s="185"/>
      <c r="N283" s="185"/>
      <c r="O283" s="185"/>
      <c r="P283" s="185"/>
      <c r="Q283" s="185"/>
      <c r="R283" s="185"/>
      <c r="S283" s="185"/>
      <c r="T283" s="185"/>
      <c r="U283" s="185"/>
      <c r="V283" s="185"/>
      <c r="W283" s="185"/>
      <c r="X283" s="185"/>
    </row>
    <row r="284" spans="1:24" ht="12.75">
      <c r="B284" s="194"/>
      <c r="C284" s="185"/>
      <c r="D284" s="185"/>
      <c r="E284" s="185"/>
      <c r="F284" s="185"/>
      <c r="G284" s="200"/>
      <c r="H284" s="185"/>
      <c r="I284" s="185"/>
      <c r="J284" s="185"/>
      <c r="K284" s="185"/>
      <c r="L284" s="185"/>
      <c r="M284" s="185"/>
      <c r="N284" s="185"/>
      <c r="O284" s="185"/>
      <c r="P284" s="185"/>
      <c r="Q284" s="185"/>
      <c r="R284" s="185"/>
      <c r="S284" s="185"/>
      <c r="T284" s="185"/>
      <c r="U284" s="185"/>
      <c r="V284" s="185"/>
      <c r="W284" s="185"/>
      <c r="X284" s="185"/>
    </row>
    <row r="285" spans="1:24" ht="12.75">
      <c r="B285" s="194"/>
      <c r="C285" s="185"/>
      <c r="D285" s="185"/>
      <c r="E285" s="185"/>
      <c r="F285" s="185"/>
      <c r="G285" s="200"/>
      <c r="H285" s="185"/>
      <c r="I285" s="185"/>
      <c r="J285" s="185"/>
      <c r="K285" s="185"/>
      <c r="L285" s="185"/>
      <c r="M285" s="185"/>
      <c r="N285" s="185"/>
      <c r="O285" s="185"/>
      <c r="P285" s="185"/>
      <c r="Q285" s="185"/>
      <c r="R285" s="185"/>
      <c r="S285" s="185"/>
      <c r="T285" s="185"/>
      <c r="U285" s="185"/>
      <c r="V285" s="185"/>
      <c r="W285" s="185"/>
      <c r="X285" s="185"/>
    </row>
    <row r="286" spans="1:24" ht="12.75">
      <c r="B286" s="194"/>
      <c r="C286" s="185"/>
      <c r="D286" s="185"/>
      <c r="E286" s="185"/>
      <c r="F286" s="185"/>
      <c r="G286" s="200"/>
      <c r="H286" s="185"/>
      <c r="I286" s="185"/>
      <c r="J286" s="185"/>
      <c r="K286" s="185"/>
      <c r="L286" s="185"/>
      <c r="M286" s="185"/>
      <c r="N286" s="185"/>
      <c r="O286" s="185"/>
      <c r="P286" s="185"/>
      <c r="Q286" s="185"/>
      <c r="R286" s="185"/>
      <c r="S286" s="185"/>
      <c r="T286" s="185"/>
      <c r="U286" s="185"/>
      <c r="V286" s="185"/>
      <c r="W286" s="185"/>
      <c r="X286" s="185"/>
    </row>
    <row r="287" spans="1:24" ht="12.75">
      <c r="B287" s="194"/>
      <c r="C287" s="185"/>
      <c r="D287" s="185"/>
      <c r="E287" s="185"/>
      <c r="F287" s="185"/>
      <c r="G287" s="200"/>
      <c r="H287" s="185"/>
      <c r="I287" s="185"/>
      <c r="J287" s="185"/>
      <c r="K287" s="185"/>
      <c r="L287" s="185"/>
      <c r="M287" s="185"/>
      <c r="N287" s="185"/>
      <c r="O287" s="185"/>
      <c r="P287" s="185"/>
      <c r="Q287" s="185"/>
      <c r="R287" s="185"/>
      <c r="S287" s="185"/>
      <c r="T287" s="185"/>
      <c r="U287" s="185"/>
      <c r="V287" s="185"/>
      <c r="W287" s="185"/>
      <c r="X287" s="185"/>
    </row>
    <row r="288" spans="1:24" ht="12.75">
      <c r="B288" s="194"/>
      <c r="C288" s="185"/>
      <c r="D288" s="185"/>
      <c r="E288" s="185"/>
      <c r="F288" s="185"/>
      <c r="G288" s="200"/>
      <c r="H288" s="185"/>
      <c r="I288" s="185"/>
      <c r="J288" s="185"/>
      <c r="K288" s="185"/>
      <c r="L288" s="185"/>
      <c r="M288" s="185"/>
      <c r="N288" s="185"/>
      <c r="O288" s="185"/>
      <c r="P288" s="185"/>
      <c r="Q288" s="185"/>
      <c r="R288" s="185"/>
      <c r="S288" s="185"/>
      <c r="T288" s="185"/>
      <c r="U288" s="185"/>
      <c r="V288" s="185"/>
      <c r="W288" s="185"/>
      <c r="X288" s="185"/>
    </row>
    <row r="289" spans="2:24" ht="12.75">
      <c r="B289" s="194"/>
      <c r="C289" s="185"/>
      <c r="D289" s="185"/>
      <c r="E289" s="185"/>
      <c r="F289" s="185"/>
      <c r="G289" s="200"/>
      <c r="H289" s="185"/>
      <c r="I289" s="185"/>
      <c r="J289" s="185"/>
      <c r="K289" s="185"/>
      <c r="L289" s="185"/>
      <c r="M289" s="185"/>
      <c r="N289" s="185"/>
      <c r="O289" s="185"/>
      <c r="P289" s="185"/>
      <c r="Q289" s="185"/>
      <c r="R289" s="185"/>
      <c r="S289" s="185"/>
      <c r="T289" s="185"/>
      <c r="U289" s="185"/>
      <c r="V289" s="185"/>
      <c r="W289" s="185"/>
      <c r="X289" s="185"/>
    </row>
    <row r="290" spans="2:24" ht="12.75">
      <c r="B290" s="194"/>
      <c r="C290" s="185"/>
      <c r="D290" s="185"/>
      <c r="E290" s="185"/>
      <c r="F290" s="185"/>
      <c r="G290" s="200"/>
      <c r="H290" s="185"/>
      <c r="I290" s="185"/>
      <c r="J290" s="185"/>
      <c r="K290" s="185"/>
      <c r="L290" s="185"/>
      <c r="M290" s="185"/>
      <c r="N290" s="185"/>
      <c r="O290" s="185"/>
      <c r="P290" s="185"/>
      <c r="Q290" s="185"/>
      <c r="R290" s="185"/>
      <c r="S290" s="185"/>
      <c r="T290" s="185"/>
      <c r="U290" s="185"/>
      <c r="V290" s="185"/>
      <c r="W290" s="185"/>
      <c r="X290" s="185"/>
    </row>
    <row r="291" spans="2:24" ht="12.75">
      <c r="B291" s="194"/>
      <c r="C291" s="185"/>
      <c r="D291" s="185"/>
      <c r="E291" s="185"/>
      <c r="F291" s="185"/>
      <c r="G291" s="200"/>
      <c r="H291" s="185"/>
      <c r="I291" s="185"/>
      <c r="J291" s="185"/>
      <c r="K291" s="185"/>
      <c r="L291" s="185"/>
      <c r="M291" s="185"/>
      <c r="N291" s="185"/>
      <c r="O291" s="185"/>
      <c r="P291" s="185"/>
      <c r="Q291" s="185"/>
      <c r="R291" s="185"/>
      <c r="S291" s="185"/>
      <c r="T291" s="185"/>
      <c r="U291" s="185"/>
      <c r="V291" s="185"/>
      <c r="W291" s="185"/>
      <c r="X291" s="185"/>
    </row>
    <row r="292" spans="2:24" ht="12.75">
      <c r="B292" s="194"/>
      <c r="C292" s="185"/>
      <c r="D292" s="185"/>
      <c r="E292" s="185"/>
      <c r="F292" s="185"/>
      <c r="G292" s="200"/>
      <c r="H292" s="185"/>
      <c r="I292" s="185"/>
      <c r="J292" s="185"/>
      <c r="K292" s="185"/>
      <c r="L292" s="185"/>
      <c r="M292" s="185"/>
      <c r="N292" s="185"/>
      <c r="O292" s="185"/>
      <c r="P292" s="185"/>
      <c r="Q292" s="185"/>
      <c r="R292" s="185"/>
      <c r="S292" s="185"/>
      <c r="T292" s="185"/>
      <c r="U292" s="185"/>
      <c r="V292" s="185"/>
      <c r="W292" s="185"/>
      <c r="X292" s="185"/>
    </row>
    <row r="293" spans="2:24" ht="12.75">
      <c r="B293" s="194"/>
      <c r="C293" s="185"/>
      <c r="D293" s="185"/>
      <c r="E293" s="185"/>
      <c r="F293" s="185"/>
      <c r="G293" s="200"/>
      <c r="H293" s="185"/>
      <c r="I293" s="185"/>
      <c r="J293" s="185"/>
      <c r="K293" s="185"/>
      <c r="L293" s="185"/>
      <c r="M293" s="185"/>
      <c r="N293" s="185"/>
      <c r="O293" s="185"/>
      <c r="P293" s="185"/>
      <c r="Q293" s="185"/>
      <c r="R293" s="185"/>
      <c r="S293" s="185"/>
      <c r="T293" s="185"/>
      <c r="U293" s="185"/>
      <c r="V293" s="185"/>
      <c r="W293" s="185"/>
      <c r="X293" s="185"/>
    </row>
    <row r="294" spans="2:24" ht="12.75">
      <c r="B294" s="194"/>
      <c r="C294" s="185"/>
      <c r="D294" s="185"/>
      <c r="E294" s="185"/>
      <c r="F294" s="185"/>
      <c r="G294" s="200"/>
      <c r="H294" s="185"/>
      <c r="I294" s="185"/>
      <c r="J294" s="185"/>
      <c r="K294" s="185"/>
      <c r="L294" s="185"/>
      <c r="M294" s="185"/>
      <c r="N294" s="185"/>
      <c r="O294" s="185"/>
      <c r="P294" s="185"/>
      <c r="Q294" s="185"/>
      <c r="R294" s="185"/>
      <c r="S294" s="185"/>
      <c r="T294" s="185"/>
      <c r="U294" s="185"/>
      <c r="V294" s="185"/>
      <c r="W294" s="185"/>
      <c r="X294" s="185"/>
    </row>
    <row r="295" spans="2:24" ht="12.75">
      <c r="B295" s="194"/>
      <c r="C295" s="185"/>
      <c r="D295" s="185"/>
      <c r="E295" s="185"/>
      <c r="F295" s="185"/>
      <c r="G295" s="200"/>
      <c r="H295" s="185"/>
      <c r="I295" s="185"/>
      <c r="J295" s="185"/>
      <c r="K295" s="185"/>
      <c r="L295" s="185"/>
      <c r="M295" s="185"/>
      <c r="N295" s="185"/>
      <c r="O295" s="185"/>
      <c r="P295" s="185"/>
      <c r="Q295" s="185"/>
      <c r="R295" s="185"/>
      <c r="S295" s="185"/>
      <c r="T295" s="185"/>
      <c r="U295" s="185"/>
      <c r="V295" s="185"/>
      <c r="W295" s="185"/>
      <c r="X295" s="185"/>
    </row>
    <row r="296" spans="2:24" ht="12.75">
      <c r="B296" s="194"/>
      <c r="C296" s="185"/>
      <c r="D296" s="185"/>
      <c r="E296" s="185"/>
      <c r="F296" s="185"/>
      <c r="G296" s="200"/>
      <c r="H296" s="185"/>
      <c r="I296" s="185"/>
      <c r="J296" s="185"/>
      <c r="K296" s="185"/>
      <c r="L296" s="185"/>
      <c r="M296" s="185"/>
      <c r="N296" s="185"/>
      <c r="O296" s="185"/>
      <c r="P296" s="185"/>
      <c r="Q296" s="185"/>
      <c r="R296" s="185"/>
      <c r="S296" s="185"/>
      <c r="T296" s="185"/>
      <c r="U296" s="185"/>
      <c r="V296" s="185"/>
      <c r="W296" s="185"/>
      <c r="X296" s="185"/>
    </row>
    <row r="297" spans="2:24" ht="12.75">
      <c r="B297" s="194"/>
      <c r="C297" s="185"/>
      <c r="D297" s="185"/>
      <c r="E297" s="185"/>
      <c r="F297" s="185"/>
      <c r="G297" s="200"/>
      <c r="H297" s="185"/>
      <c r="I297" s="185"/>
      <c r="J297" s="185"/>
      <c r="K297" s="185"/>
      <c r="L297" s="185"/>
      <c r="M297" s="185"/>
      <c r="N297" s="185"/>
      <c r="O297" s="185"/>
      <c r="P297" s="185"/>
      <c r="Q297" s="185"/>
      <c r="R297" s="185"/>
      <c r="S297" s="185"/>
      <c r="T297" s="185"/>
      <c r="U297" s="185"/>
      <c r="V297" s="185"/>
      <c r="W297" s="185"/>
      <c r="X297" s="185"/>
    </row>
    <row r="298" spans="2:24" ht="12.75">
      <c r="B298" s="194"/>
      <c r="C298" s="185"/>
      <c r="D298" s="185"/>
      <c r="E298" s="185"/>
      <c r="F298" s="185"/>
      <c r="G298" s="200"/>
      <c r="H298" s="185"/>
      <c r="I298" s="185"/>
      <c r="J298" s="185"/>
      <c r="K298" s="185"/>
      <c r="L298" s="185"/>
      <c r="M298" s="185"/>
      <c r="N298" s="185"/>
      <c r="O298" s="185"/>
      <c r="P298" s="185"/>
      <c r="Q298" s="185"/>
      <c r="R298" s="185"/>
      <c r="S298" s="185"/>
      <c r="T298" s="185"/>
      <c r="U298" s="185"/>
      <c r="V298" s="185"/>
      <c r="W298" s="185"/>
      <c r="X298" s="185"/>
    </row>
    <row r="299" spans="2:24" ht="12.75">
      <c r="B299" s="194"/>
      <c r="C299" s="185"/>
      <c r="D299" s="185"/>
      <c r="E299" s="185"/>
      <c r="F299" s="185"/>
      <c r="G299" s="200"/>
      <c r="H299" s="185"/>
      <c r="I299" s="185"/>
      <c r="J299" s="185"/>
      <c r="K299" s="185"/>
      <c r="L299" s="185"/>
      <c r="M299" s="185"/>
      <c r="N299" s="185"/>
      <c r="O299" s="185"/>
      <c r="P299" s="185"/>
      <c r="Q299" s="185"/>
      <c r="R299" s="185"/>
      <c r="S299" s="185"/>
      <c r="T299" s="185"/>
      <c r="U299" s="185"/>
      <c r="V299" s="185"/>
      <c r="W299" s="185"/>
      <c r="X299" s="185"/>
    </row>
    <row r="300" spans="2:24" ht="12.75">
      <c r="B300" s="194"/>
      <c r="C300" s="185"/>
      <c r="D300" s="185"/>
      <c r="E300" s="185"/>
      <c r="F300" s="185"/>
      <c r="G300" s="200"/>
      <c r="H300" s="185"/>
      <c r="I300" s="185"/>
      <c r="J300" s="185"/>
      <c r="K300" s="185"/>
      <c r="L300" s="185"/>
      <c r="M300" s="185"/>
      <c r="N300" s="185"/>
      <c r="O300" s="185"/>
      <c r="P300" s="185"/>
      <c r="Q300" s="185"/>
      <c r="R300" s="185"/>
      <c r="S300" s="185"/>
      <c r="T300" s="185"/>
      <c r="U300" s="185"/>
      <c r="V300" s="185"/>
      <c r="W300" s="185"/>
      <c r="X300" s="185"/>
    </row>
    <row r="301" spans="2:24" ht="12.75">
      <c r="B301" s="194"/>
      <c r="C301" s="185"/>
      <c r="D301" s="185"/>
      <c r="E301" s="185"/>
      <c r="F301" s="185"/>
      <c r="G301" s="200"/>
      <c r="H301" s="185"/>
      <c r="I301" s="185"/>
      <c r="J301" s="185"/>
      <c r="K301" s="185"/>
      <c r="L301" s="185"/>
      <c r="M301" s="185"/>
      <c r="N301" s="185"/>
      <c r="O301" s="185"/>
      <c r="P301" s="185"/>
      <c r="Q301" s="185"/>
      <c r="R301" s="185"/>
      <c r="S301" s="185"/>
      <c r="T301" s="185"/>
      <c r="U301" s="185"/>
      <c r="V301" s="185"/>
      <c r="W301" s="185"/>
      <c r="X301" s="185"/>
    </row>
    <row r="302" spans="2:24" ht="12.75">
      <c r="B302" s="194"/>
      <c r="C302" s="185"/>
      <c r="D302" s="185"/>
      <c r="E302" s="185"/>
      <c r="F302" s="185"/>
      <c r="G302" s="200"/>
      <c r="H302" s="185"/>
      <c r="I302" s="185"/>
      <c r="J302" s="185"/>
      <c r="K302" s="185"/>
      <c r="L302" s="185"/>
      <c r="M302" s="185"/>
      <c r="N302" s="185"/>
      <c r="O302" s="185"/>
      <c r="P302" s="185"/>
      <c r="Q302" s="185"/>
      <c r="R302" s="185"/>
      <c r="S302" s="185"/>
      <c r="T302" s="185"/>
      <c r="U302" s="185"/>
      <c r="V302" s="185"/>
      <c r="W302" s="185"/>
      <c r="X302" s="185"/>
    </row>
    <row r="303" spans="2:24" ht="12.75">
      <c r="B303" s="194"/>
      <c r="C303" s="185"/>
      <c r="D303" s="185"/>
      <c r="E303" s="185"/>
      <c r="F303" s="185"/>
      <c r="G303" s="200"/>
      <c r="H303" s="185"/>
      <c r="I303" s="185"/>
      <c r="J303" s="185"/>
      <c r="K303" s="185"/>
      <c r="L303" s="185"/>
      <c r="M303" s="185"/>
      <c r="N303" s="185"/>
      <c r="O303" s="185"/>
      <c r="P303" s="185"/>
      <c r="Q303" s="185"/>
      <c r="R303" s="185"/>
      <c r="S303" s="185"/>
      <c r="T303" s="185"/>
      <c r="U303" s="185"/>
      <c r="V303" s="185"/>
      <c r="W303" s="185"/>
      <c r="X303" s="185"/>
    </row>
    <row r="304" spans="2:24" ht="12.75">
      <c r="B304" s="194"/>
      <c r="C304" s="185"/>
      <c r="D304" s="185"/>
      <c r="E304" s="185"/>
      <c r="F304" s="185"/>
      <c r="G304" s="200"/>
      <c r="H304" s="185"/>
      <c r="I304" s="185"/>
      <c r="J304" s="185"/>
      <c r="K304" s="185"/>
      <c r="L304" s="185"/>
      <c r="M304" s="185"/>
      <c r="N304" s="185"/>
      <c r="O304" s="185"/>
      <c r="P304" s="185"/>
      <c r="Q304" s="185"/>
      <c r="R304" s="185"/>
      <c r="S304" s="185"/>
      <c r="T304" s="185"/>
      <c r="U304" s="185"/>
      <c r="V304" s="185"/>
      <c r="W304" s="185"/>
      <c r="X304" s="185"/>
    </row>
    <row r="305" spans="1:24" ht="12.75">
      <c r="B305" s="194"/>
      <c r="C305" s="185"/>
      <c r="D305" s="185"/>
      <c r="E305" s="185"/>
      <c r="F305" s="185"/>
      <c r="G305" s="200"/>
      <c r="H305" s="185"/>
      <c r="I305" s="185"/>
      <c r="J305" s="185"/>
      <c r="K305" s="185"/>
      <c r="L305" s="185"/>
      <c r="M305" s="185"/>
      <c r="N305" s="185"/>
      <c r="O305" s="185"/>
      <c r="P305" s="185"/>
      <c r="Q305" s="185"/>
      <c r="R305" s="185"/>
      <c r="S305" s="185"/>
      <c r="T305" s="185"/>
      <c r="U305" s="185"/>
      <c r="V305" s="185"/>
      <c r="W305" s="185"/>
      <c r="X305" s="185"/>
    </row>
    <row r="306" spans="1:24" ht="12.75">
      <c r="B306" s="194"/>
      <c r="C306" s="185"/>
      <c r="D306" s="185"/>
      <c r="E306" s="185"/>
      <c r="F306" s="185"/>
      <c r="G306" s="200"/>
      <c r="H306" s="185"/>
      <c r="I306" s="185"/>
      <c r="J306" s="185"/>
      <c r="K306" s="185"/>
      <c r="L306" s="185"/>
      <c r="M306" s="185"/>
      <c r="N306" s="185"/>
      <c r="O306" s="185"/>
      <c r="P306" s="185"/>
      <c r="Q306" s="185"/>
      <c r="R306" s="185"/>
      <c r="S306" s="185"/>
      <c r="T306" s="185"/>
      <c r="U306" s="185"/>
      <c r="V306" s="185"/>
      <c r="W306" s="185"/>
      <c r="X306" s="185"/>
    </row>
    <row r="307" spans="1:24" ht="12.75">
      <c r="B307" s="194"/>
      <c r="C307" s="185"/>
      <c r="D307" s="185"/>
      <c r="E307" s="185"/>
      <c r="F307" s="185"/>
      <c r="G307" s="200"/>
      <c r="H307" s="185"/>
      <c r="I307" s="185"/>
      <c r="J307" s="185"/>
      <c r="K307" s="185"/>
      <c r="L307" s="185"/>
      <c r="M307" s="185"/>
      <c r="N307" s="185"/>
      <c r="O307" s="185"/>
      <c r="P307" s="185"/>
      <c r="Q307" s="185"/>
      <c r="R307" s="185"/>
      <c r="S307" s="185"/>
      <c r="T307" s="185"/>
      <c r="U307" s="185"/>
      <c r="V307" s="185"/>
      <c r="W307" s="185"/>
      <c r="X307" s="185"/>
    </row>
    <row r="308" spans="1:24" ht="12.75">
      <c r="B308" s="194"/>
      <c r="C308" s="185"/>
      <c r="D308" s="185"/>
      <c r="E308" s="185"/>
      <c r="F308" s="185"/>
      <c r="G308" s="200"/>
      <c r="H308" s="185"/>
      <c r="I308" s="185"/>
      <c r="J308" s="185"/>
      <c r="K308" s="185"/>
      <c r="L308" s="185"/>
      <c r="M308" s="185"/>
      <c r="N308" s="185"/>
      <c r="O308" s="185"/>
      <c r="P308" s="185"/>
      <c r="Q308" s="185"/>
      <c r="R308" s="185"/>
      <c r="S308" s="185"/>
      <c r="T308" s="185"/>
      <c r="U308" s="185"/>
      <c r="V308" s="185"/>
      <c r="W308" s="185"/>
      <c r="X308" s="185"/>
    </row>
    <row r="309" spans="1:24" ht="12.75">
      <c r="B309" s="194"/>
      <c r="C309" s="185"/>
      <c r="D309" s="185"/>
      <c r="E309" s="185"/>
      <c r="F309" s="185"/>
      <c r="G309" s="200"/>
      <c r="H309" s="185"/>
      <c r="I309" s="185"/>
      <c r="J309" s="185"/>
      <c r="K309" s="185"/>
      <c r="L309" s="185"/>
      <c r="M309" s="185"/>
      <c r="N309" s="185"/>
      <c r="O309" s="185"/>
      <c r="P309" s="185"/>
      <c r="Q309" s="185"/>
      <c r="R309" s="185"/>
      <c r="S309" s="185"/>
      <c r="T309" s="185"/>
      <c r="U309" s="185"/>
      <c r="V309" s="185"/>
      <c r="W309" s="185"/>
      <c r="X309" s="185"/>
    </row>
    <row r="310" spans="1:24" ht="12.75">
      <c r="B310" s="194"/>
      <c r="C310" s="185"/>
      <c r="D310" s="185"/>
      <c r="E310" s="185"/>
      <c r="F310" s="185"/>
      <c r="G310" s="200"/>
      <c r="H310" s="185"/>
      <c r="I310" s="185"/>
      <c r="J310" s="185"/>
      <c r="K310" s="185"/>
      <c r="L310" s="185"/>
      <c r="M310" s="185"/>
      <c r="N310" s="185"/>
      <c r="O310" s="185"/>
      <c r="P310" s="185"/>
      <c r="Q310" s="185"/>
      <c r="R310" s="185"/>
      <c r="S310" s="185"/>
      <c r="T310" s="185"/>
      <c r="U310" s="185"/>
      <c r="V310" s="185"/>
      <c r="W310" s="185"/>
      <c r="X310" s="185"/>
    </row>
    <row r="311" spans="1:24" ht="12.75">
      <c r="B311" s="194"/>
      <c r="C311" s="185"/>
      <c r="D311" s="185"/>
      <c r="E311" s="185"/>
      <c r="F311" s="185"/>
      <c r="G311" s="200"/>
      <c r="H311" s="185"/>
      <c r="I311" s="185"/>
      <c r="J311" s="185"/>
      <c r="K311" s="185"/>
      <c r="L311" s="185"/>
      <c r="M311" s="185"/>
      <c r="N311" s="185"/>
      <c r="O311" s="185"/>
      <c r="P311" s="185"/>
      <c r="Q311" s="185"/>
      <c r="R311" s="185"/>
      <c r="S311" s="185"/>
      <c r="T311" s="185"/>
      <c r="U311" s="185"/>
      <c r="V311" s="185"/>
      <c r="W311" s="185"/>
      <c r="X311" s="185"/>
    </row>
    <row r="312" spans="1:24" ht="12.75">
      <c r="B312" s="194"/>
      <c r="C312" s="185"/>
      <c r="D312" s="185"/>
      <c r="E312" s="185"/>
      <c r="F312" s="185"/>
      <c r="G312" s="200"/>
      <c r="H312" s="185"/>
      <c r="I312" s="185"/>
      <c r="J312" s="185"/>
      <c r="K312" s="185"/>
      <c r="L312" s="185"/>
      <c r="M312" s="185"/>
      <c r="N312" s="185"/>
      <c r="O312" s="185"/>
      <c r="P312" s="185"/>
      <c r="Q312" s="185"/>
      <c r="R312" s="185"/>
      <c r="S312" s="185"/>
      <c r="T312" s="185"/>
      <c r="U312" s="185"/>
      <c r="V312" s="185"/>
      <c r="W312" s="185"/>
      <c r="X312" s="185"/>
    </row>
    <row r="313" spans="1:24" ht="12.75">
      <c r="B313" s="194"/>
      <c r="C313" s="185"/>
      <c r="D313" s="185"/>
      <c r="E313" s="185"/>
      <c r="F313" s="185"/>
      <c r="G313" s="200"/>
      <c r="H313" s="185"/>
      <c r="I313" s="185"/>
      <c r="J313" s="185"/>
      <c r="K313" s="185"/>
      <c r="L313" s="185"/>
      <c r="M313" s="185"/>
      <c r="N313" s="185"/>
      <c r="O313" s="185"/>
      <c r="P313" s="185"/>
      <c r="Q313" s="185"/>
      <c r="R313" s="185"/>
      <c r="S313" s="185"/>
      <c r="T313" s="185"/>
      <c r="U313" s="185"/>
      <c r="V313" s="185"/>
      <c r="W313" s="185"/>
      <c r="X313" s="185"/>
    </row>
    <row r="314" spans="1:24" ht="12.75">
      <c r="B314" s="194"/>
      <c r="C314" s="185"/>
      <c r="D314" s="185"/>
      <c r="E314" s="185"/>
      <c r="F314" s="185"/>
      <c r="G314" s="200"/>
      <c r="H314" s="185"/>
      <c r="I314" s="185"/>
      <c r="J314" s="185"/>
      <c r="K314" s="185"/>
      <c r="L314" s="185"/>
      <c r="M314" s="185"/>
      <c r="N314" s="185"/>
      <c r="O314" s="185"/>
      <c r="P314" s="185"/>
      <c r="Q314" s="185"/>
      <c r="R314" s="185"/>
      <c r="S314" s="185"/>
      <c r="T314" s="185"/>
      <c r="U314" s="185"/>
      <c r="V314" s="185"/>
      <c r="W314" s="185"/>
      <c r="X314" s="185"/>
    </row>
    <row r="315" spans="1:24" ht="12.75">
      <c r="B315" s="194"/>
      <c r="C315" s="185"/>
      <c r="D315" s="185"/>
      <c r="E315" s="185"/>
      <c r="F315" s="185"/>
      <c r="G315" s="200"/>
      <c r="H315" s="185"/>
      <c r="I315" s="185"/>
      <c r="J315" s="185"/>
      <c r="K315" s="185"/>
      <c r="L315" s="185"/>
      <c r="M315" s="185"/>
      <c r="N315" s="185"/>
      <c r="O315" s="185"/>
      <c r="P315" s="185"/>
      <c r="Q315" s="185"/>
      <c r="R315" s="185"/>
      <c r="S315" s="185"/>
      <c r="T315" s="185"/>
      <c r="U315" s="185"/>
      <c r="V315" s="185"/>
      <c r="W315" s="185"/>
      <c r="X315" s="185"/>
    </row>
    <row r="316" spans="1:24" ht="12.75">
      <c r="B316" s="194"/>
      <c r="C316" s="185"/>
      <c r="D316" s="185"/>
      <c r="E316" s="185"/>
      <c r="F316" s="185"/>
      <c r="G316" s="200"/>
      <c r="H316" s="185"/>
      <c r="I316" s="185"/>
      <c r="J316" s="185"/>
      <c r="K316" s="185"/>
      <c r="L316" s="185"/>
      <c r="M316" s="185"/>
      <c r="N316" s="185"/>
      <c r="O316" s="185"/>
      <c r="P316" s="185"/>
      <c r="Q316" s="185"/>
      <c r="R316" s="185"/>
      <c r="S316" s="185"/>
      <c r="T316" s="185"/>
      <c r="U316" s="185"/>
      <c r="V316" s="185"/>
      <c r="W316" s="185"/>
      <c r="X316" s="185"/>
    </row>
    <row r="317" spans="1:24" ht="12.75">
      <c r="B317" s="194"/>
      <c r="C317" s="185"/>
      <c r="D317" s="185"/>
      <c r="E317" s="185"/>
      <c r="F317" s="185"/>
      <c r="G317" s="200"/>
      <c r="H317" s="185"/>
      <c r="I317" s="185"/>
      <c r="J317" s="185"/>
      <c r="K317" s="185"/>
      <c r="L317" s="185"/>
      <c r="M317" s="185"/>
      <c r="N317" s="185"/>
      <c r="O317" s="185"/>
      <c r="P317" s="185"/>
      <c r="Q317" s="185"/>
      <c r="R317" s="185"/>
      <c r="S317" s="185"/>
      <c r="T317" s="185"/>
      <c r="U317" s="185"/>
      <c r="V317" s="185"/>
      <c r="W317" s="185"/>
      <c r="X317" s="185"/>
    </row>
    <row r="318" spans="1:24" ht="52.5">
      <c r="A318" s="186" t="s">
        <v>1</v>
      </c>
      <c r="B318" s="186" t="s">
        <v>9</v>
      </c>
      <c r="C318" s="186" t="s">
        <v>6</v>
      </c>
      <c r="D318" s="186" t="s">
        <v>11</v>
      </c>
      <c r="E318" s="186" t="s">
        <v>12</v>
      </c>
      <c r="F318" s="186" t="s">
        <v>13</v>
      </c>
      <c r="G318" s="201"/>
      <c r="H318" s="186" t="s">
        <v>14</v>
      </c>
      <c r="I318" s="186" t="s">
        <v>15</v>
      </c>
      <c r="J318" s="186" t="s">
        <v>16</v>
      </c>
      <c r="K318" s="186" t="s">
        <v>17</v>
      </c>
      <c r="L318" s="186" t="s">
        <v>18</v>
      </c>
      <c r="M318" s="186" t="s">
        <v>19</v>
      </c>
      <c r="N318" s="186" t="s">
        <v>20</v>
      </c>
      <c r="O318" s="186" t="s">
        <v>21</v>
      </c>
      <c r="P318" s="186" t="s">
        <v>22</v>
      </c>
      <c r="Q318" s="186" t="s">
        <v>23</v>
      </c>
      <c r="R318" s="186" t="s">
        <v>24</v>
      </c>
      <c r="S318" s="186" t="s">
        <v>25</v>
      </c>
      <c r="T318" s="186" t="s">
        <v>26</v>
      </c>
      <c r="U318" s="186" t="s">
        <v>27</v>
      </c>
      <c r="V318" s="186" t="s">
        <v>28</v>
      </c>
      <c r="W318" s="186" t="s">
        <v>29</v>
      </c>
      <c r="X318" s="186" t="s">
        <v>30</v>
      </c>
    </row>
    <row r="319" spans="1:24" ht="12.75">
      <c r="A319" s="92" t="s">
        <v>31</v>
      </c>
      <c r="B319" s="185">
        <v>1937</v>
      </c>
      <c r="C319" s="185">
        <v>207730</v>
      </c>
      <c r="D319" s="202" t="e">
        <f t="shared" ref="D319:F319" si="7">D4/$C319</f>
        <v>#VALUE!</v>
      </c>
      <c r="E319" s="202" t="e">
        <f t="shared" si="7"/>
        <v>#VALUE!</v>
      </c>
      <c r="F319" s="202">
        <f t="shared" si="7"/>
        <v>0</v>
      </c>
      <c r="G319" s="203"/>
      <c r="H319" s="202" t="e">
        <f t="shared" ref="H319:X319" si="8">H4/$C319</f>
        <v>#VALUE!</v>
      </c>
      <c r="I319" s="202">
        <f t="shared" si="8"/>
        <v>17.620050064988206</v>
      </c>
      <c r="J319" s="202">
        <f t="shared" si="8"/>
        <v>0.19922495547104416</v>
      </c>
      <c r="K319" s="202">
        <f t="shared" si="8"/>
        <v>9.984595388244355E-2</v>
      </c>
      <c r="L319" s="202">
        <f t="shared" si="8"/>
        <v>2.7278727735911424E-8</v>
      </c>
      <c r="M319" s="202">
        <f t="shared" si="8"/>
        <v>0</v>
      </c>
      <c r="N319" s="202" t="e">
        <f t="shared" si="8"/>
        <v>#VALUE!</v>
      </c>
      <c r="O319" s="202">
        <f t="shared" si="8"/>
        <v>3.540470803446782</v>
      </c>
      <c r="P319" s="202">
        <f t="shared" si="8"/>
        <v>6.2393491551533238E-2</v>
      </c>
      <c r="Q319" s="202">
        <f t="shared" si="8"/>
        <v>8.4835778805068429E-8</v>
      </c>
      <c r="R319" s="202">
        <f t="shared" si="8"/>
        <v>0</v>
      </c>
      <c r="S319" s="202">
        <f t="shared" si="8"/>
        <v>0</v>
      </c>
      <c r="T319" s="202">
        <f t="shared" si="8"/>
        <v>0</v>
      </c>
      <c r="U319" s="202">
        <f t="shared" si="8"/>
        <v>0</v>
      </c>
      <c r="V319" s="202">
        <f t="shared" si="8"/>
        <v>0</v>
      </c>
      <c r="W319" s="202">
        <f t="shared" si="8"/>
        <v>0</v>
      </c>
      <c r="X319" s="202">
        <f t="shared" si="8"/>
        <v>0</v>
      </c>
    </row>
    <row r="320" spans="1:24" ht="12.75">
      <c r="A320" s="92" t="s">
        <v>35</v>
      </c>
      <c r="B320" s="185">
        <v>8967</v>
      </c>
      <c r="C320" s="185">
        <v>1504321</v>
      </c>
      <c r="D320" s="202">
        <f t="shared" ref="D320:F320" si="9">D5/$C320</f>
        <v>1.7150594853093191E-4</v>
      </c>
      <c r="E320" s="202">
        <f t="shared" si="9"/>
        <v>8.2561954715703984E-10</v>
      </c>
      <c r="F320" s="202">
        <f t="shared" si="9"/>
        <v>0</v>
      </c>
      <c r="G320" s="203"/>
      <c r="H320" s="202" t="e">
        <f t="shared" ref="H320:X320" si="10">H5/$C320</f>
        <v>#VALUE!</v>
      </c>
      <c r="I320" s="202">
        <f t="shared" si="10"/>
        <v>0.33351392422229031</v>
      </c>
      <c r="J320" s="202">
        <f t="shared" si="10"/>
        <v>6.9233893563940144E-3</v>
      </c>
      <c r="K320" s="202">
        <f t="shared" si="10"/>
        <v>1.3354862426303961E-3</v>
      </c>
      <c r="L320" s="202">
        <f t="shared" si="10"/>
        <v>2.661858282501507E-9</v>
      </c>
      <c r="M320" s="202">
        <f t="shared" si="10"/>
        <v>0</v>
      </c>
      <c r="N320" s="202" t="e">
        <f t="shared" si="10"/>
        <v>#VALUE!</v>
      </c>
      <c r="O320" s="202">
        <f t="shared" si="10"/>
        <v>1.6844995183873654</v>
      </c>
      <c r="P320" s="202">
        <f t="shared" si="10"/>
        <v>2.419629852936973E-2</v>
      </c>
      <c r="Q320" s="202">
        <f t="shared" si="10"/>
        <v>9.5485521586066641E-9</v>
      </c>
      <c r="R320" s="202">
        <f t="shared" si="10"/>
        <v>0</v>
      </c>
      <c r="S320" s="202">
        <f t="shared" si="10"/>
        <v>0</v>
      </c>
      <c r="T320" s="202">
        <f t="shared" si="10"/>
        <v>0</v>
      </c>
      <c r="U320" s="202">
        <f t="shared" si="10"/>
        <v>0</v>
      </c>
      <c r="V320" s="202">
        <f t="shared" si="10"/>
        <v>0</v>
      </c>
      <c r="W320" s="202">
        <f t="shared" si="10"/>
        <v>0</v>
      </c>
      <c r="X320" s="202">
        <f t="shared" si="10"/>
        <v>0</v>
      </c>
    </row>
    <row r="321" spans="1:24" ht="12.75">
      <c r="A321" s="92" t="s">
        <v>47</v>
      </c>
      <c r="B321" s="185">
        <v>11338</v>
      </c>
      <c r="C321" s="185">
        <v>1125098</v>
      </c>
      <c r="D321" s="202">
        <f t="shared" ref="D321:F321" si="11">D6/$C321</f>
        <v>2.3669049273929914E-3</v>
      </c>
      <c r="E321" s="202">
        <f t="shared" si="11"/>
        <v>1.259414020332873E-9</v>
      </c>
      <c r="F321" s="202">
        <f t="shared" si="11"/>
        <v>0</v>
      </c>
      <c r="G321" s="203"/>
      <c r="H321" s="202" t="e">
        <f t="shared" ref="H321:X321" si="12">H6/$C321</f>
        <v>#VALUE!</v>
      </c>
      <c r="I321" s="202">
        <f t="shared" si="12"/>
        <v>13.684361717823691</v>
      </c>
      <c r="J321" s="202">
        <f t="shared" si="12"/>
        <v>0.18111311192447235</v>
      </c>
      <c r="K321" s="202">
        <f t="shared" si="12"/>
        <v>5.1903034224574214E-2</v>
      </c>
      <c r="L321" s="202">
        <f t="shared" si="12"/>
        <v>3.3711482319961469E-9</v>
      </c>
      <c r="M321" s="202">
        <f t="shared" si="12"/>
        <v>0</v>
      </c>
      <c r="N321" s="202" t="e">
        <f t="shared" si="12"/>
        <v>#VALUE!</v>
      </c>
      <c r="O321" s="202">
        <f t="shared" si="12"/>
        <v>0.69054340155257588</v>
      </c>
      <c r="P321" s="202">
        <f t="shared" si="12"/>
        <v>9.9146918757299363E-3</v>
      </c>
      <c r="Q321" s="202">
        <f t="shared" si="12"/>
        <v>1.2761387302739293E-8</v>
      </c>
      <c r="R321" s="202">
        <f t="shared" si="12"/>
        <v>0</v>
      </c>
      <c r="S321" s="202">
        <f t="shared" si="12"/>
        <v>0</v>
      </c>
      <c r="T321" s="202">
        <f t="shared" si="12"/>
        <v>0</v>
      </c>
      <c r="U321" s="202">
        <f t="shared" si="12"/>
        <v>0</v>
      </c>
      <c r="V321" s="202">
        <f t="shared" si="12"/>
        <v>0</v>
      </c>
      <c r="W321" s="202">
        <f t="shared" si="12"/>
        <v>0</v>
      </c>
      <c r="X321" s="202">
        <f t="shared" si="12"/>
        <v>0</v>
      </c>
    </row>
    <row r="322" spans="1:24" ht="12.75">
      <c r="A322" s="92" t="s">
        <v>58</v>
      </c>
      <c r="B322" s="185">
        <v>5140</v>
      </c>
      <c r="C322" s="185">
        <v>826068</v>
      </c>
      <c r="D322" s="202">
        <f t="shared" ref="D322:F322" si="13">D7/$C322</f>
        <v>3.423446980151755E-3</v>
      </c>
      <c r="E322" s="202">
        <f t="shared" si="13"/>
        <v>2.5919495609870949E-9</v>
      </c>
      <c r="F322" s="202">
        <f t="shared" si="13"/>
        <v>0</v>
      </c>
      <c r="G322" s="203"/>
      <c r="H322" s="202" t="e">
        <f t="shared" ref="H322:X322" si="14">H7/$C322</f>
        <v>#VALUE!</v>
      </c>
      <c r="I322" s="202">
        <f t="shared" si="14"/>
        <v>0.66219003762402129</v>
      </c>
      <c r="J322" s="202">
        <f t="shared" si="14"/>
        <v>6.2839863062120792E-3</v>
      </c>
      <c r="K322" s="202">
        <f t="shared" si="14"/>
        <v>2.3666332553736497E-3</v>
      </c>
      <c r="L322" s="202">
        <f t="shared" si="14"/>
        <v>4.3264582905988688E-9</v>
      </c>
      <c r="M322" s="202">
        <f t="shared" si="14"/>
        <v>0</v>
      </c>
      <c r="N322" s="202" t="e">
        <f t="shared" si="14"/>
        <v>#VALUE!</v>
      </c>
      <c r="O322" s="202">
        <f t="shared" si="14"/>
        <v>18.637991061268565</v>
      </c>
      <c r="P322" s="202">
        <f t="shared" si="14"/>
        <v>0.24667460790152868</v>
      </c>
      <c r="Q322" s="202">
        <f t="shared" si="14"/>
        <v>1.6021735159210782E-8</v>
      </c>
      <c r="R322" s="202">
        <f t="shared" si="14"/>
        <v>0</v>
      </c>
      <c r="S322" s="202">
        <f t="shared" si="14"/>
        <v>0</v>
      </c>
      <c r="T322" s="202">
        <f t="shared" si="14"/>
        <v>0</v>
      </c>
      <c r="U322" s="202">
        <f t="shared" si="14"/>
        <v>0</v>
      </c>
      <c r="V322" s="202">
        <f t="shared" si="14"/>
        <v>0</v>
      </c>
      <c r="W322" s="202">
        <f t="shared" si="14"/>
        <v>0</v>
      </c>
      <c r="X322" s="202">
        <f t="shared" si="14"/>
        <v>0</v>
      </c>
    </row>
    <row r="323" spans="1:24" ht="12.75">
      <c r="A323" s="92" t="s">
        <v>72</v>
      </c>
      <c r="B323" s="185">
        <v>29699</v>
      </c>
      <c r="C323" s="185">
        <v>2032180</v>
      </c>
      <c r="D323" s="202">
        <f t="shared" ref="D323:F323" si="15">D8/$C323</f>
        <v>4.5123955555118148E-4</v>
      </c>
      <c r="E323" s="202">
        <f t="shared" si="15"/>
        <v>3.6104276809690775E-10</v>
      </c>
      <c r="F323" s="202">
        <f t="shared" si="15"/>
        <v>0</v>
      </c>
      <c r="G323" s="203"/>
      <c r="H323" s="202" t="e">
        <f t="shared" ref="H323:X323" si="16">H8/$C323</f>
        <v>#VALUE!</v>
      </c>
      <c r="I323" s="202">
        <f t="shared" si="16"/>
        <v>0.13461012311901505</v>
      </c>
      <c r="J323" s="202">
        <f t="shared" si="16"/>
        <v>1.5849973919633104E-3</v>
      </c>
      <c r="K323" s="202">
        <f t="shared" si="16"/>
        <v>4.13349211191922E-4</v>
      </c>
      <c r="L323" s="202">
        <f t="shared" si="16"/>
        <v>1.5110443761768219E-9</v>
      </c>
      <c r="M323" s="202">
        <f t="shared" si="16"/>
        <v>0</v>
      </c>
      <c r="N323" s="202" t="e">
        <f t="shared" si="16"/>
        <v>#VALUE!</v>
      </c>
      <c r="O323" s="202">
        <f t="shared" si="16"/>
        <v>0.46444950742552332</v>
      </c>
      <c r="P323" s="202">
        <f t="shared" si="16"/>
        <v>5.9074491432845513E-3</v>
      </c>
      <c r="Q323" s="202">
        <f t="shared" si="16"/>
        <v>6.2589187242445013E-9</v>
      </c>
      <c r="R323" s="202">
        <f t="shared" si="16"/>
        <v>0</v>
      </c>
      <c r="S323" s="202">
        <f t="shared" si="16"/>
        <v>0</v>
      </c>
      <c r="T323" s="202">
        <f t="shared" si="16"/>
        <v>0</v>
      </c>
      <c r="U323" s="202">
        <f t="shared" si="16"/>
        <v>0</v>
      </c>
      <c r="V323" s="202">
        <f t="shared" si="16"/>
        <v>0</v>
      </c>
      <c r="W323" s="202">
        <f t="shared" si="16"/>
        <v>0</v>
      </c>
      <c r="X323" s="202">
        <f t="shared" si="16"/>
        <v>0</v>
      </c>
    </row>
    <row r="324" spans="1:24" ht="12.75">
      <c r="A324" s="92" t="s">
        <v>81</v>
      </c>
      <c r="B324" s="185">
        <v>1442</v>
      </c>
      <c r="C324" s="185">
        <v>119230</v>
      </c>
      <c r="D324" s="202">
        <f t="shared" ref="D324:F324" si="17">D9/$C324</f>
        <v>5.1211943302860018E-2</v>
      </c>
      <c r="E324" s="202">
        <f t="shared" si="17"/>
        <v>2.0209699065227384E-8</v>
      </c>
      <c r="F324" s="202">
        <f t="shared" si="17"/>
        <v>0</v>
      </c>
      <c r="G324" s="203"/>
      <c r="H324" s="202" t="e">
        <f t="shared" ref="H324:X324" si="18">H9/$C324</f>
        <v>#VALUE!</v>
      </c>
      <c r="I324" s="202">
        <f t="shared" si="18"/>
        <v>5.6026000167743017</v>
      </c>
      <c r="J324" s="202">
        <f t="shared" si="18"/>
        <v>5.8399731611171686E-2</v>
      </c>
      <c r="K324" s="202">
        <f t="shared" si="18"/>
        <v>1.4836869915289775E-2</v>
      </c>
      <c r="L324" s="202">
        <f t="shared" si="18"/>
        <v>2.2210949606570345E-8</v>
      </c>
      <c r="M324" s="202">
        <f t="shared" si="18"/>
        <v>0</v>
      </c>
      <c r="N324" s="202" t="e">
        <f t="shared" si="18"/>
        <v>#VALUE!</v>
      </c>
      <c r="O324" s="202">
        <f t="shared" si="18"/>
        <v>1</v>
      </c>
      <c r="P324" s="202">
        <f t="shared" si="18"/>
        <v>1.2094271575945651E-2</v>
      </c>
      <c r="Q324" s="202">
        <f t="shared" si="18"/>
        <v>1.0143648054974126E-7</v>
      </c>
      <c r="R324" s="202">
        <f t="shared" si="18"/>
        <v>0</v>
      </c>
      <c r="S324" s="202">
        <f t="shared" si="18"/>
        <v>0</v>
      </c>
      <c r="T324" s="202">
        <f t="shared" si="18"/>
        <v>0</v>
      </c>
      <c r="U324" s="202">
        <f t="shared" si="18"/>
        <v>0</v>
      </c>
      <c r="V324" s="202">
        <f t="shared" si="18"/>
        <v>0</v>
      </c>
      <c r="W324" s="202">
        <f t="shared" si="18"/>
        <v>0</v>
      </c>
      <c r="X324" s="202">
        <f t="shared" si="18"/>
        <v>0</v>
      </c>
    </row>
    <row r="325" spans="1:24" ht="12.75">
      <c r="A325" s="92" t="s">
        <v>85</v>
      </c>
      <c r="B325" s="185">
        <v>11778</v>
      </c>
      <c r="C325" s="185">
        <v>1262453</v>
      </c>
      <c r="D325" s="202">
        <f t="shared" ref="D325:F325" si="19">D10/$C325</f>
        <v>1.180241957522379E-4</v>
      </c>
      <c r="E325" s="202">
        <f t="shared" si="19"/>
        <v>9.8988673783643294E-10</v>
      </c>
      <c r="F325" s="202">
        <f t="shared" si="19"/>
        <v>0</v>
      </c>
      <c r="G325" s="203"/>
      <c r="H325" s="202" t="e">
        <f t="shared" ref="H325:X325" si="20">H10/$C325</f>
        <v>#VALUE!</v>
      </c>
      <c r="I325" s="202">
        <f t="shared" si="20"/>
        <v>2.0072256155278652</v>
      </c>
      <c r="J325" s="202">
        <f t="shared" si="20"/>
        <v>2.8831964437487971E-2</v>
      </c>
      <c r="K325" s="202">
        <f t="shared" si="20"/>
        <v>4.8366156997527825E-3</v>
      </c>
      <c r="L325" s="202">
        <f t="shared" si="20"/>
        <v>1.9086670312059623E-9</v>
      </c>
      <c r="M325" s="202">
        <f t="shared" si="20"/>
        <v>0</v>
      </c>
      <c r="N325" s="202" t="e">
        <f t="shared" si="20"/>
        <v>#VALUE!</v>
      </c>
      <c r="O325" s="202">
        <f t="shared" si="20"/>
        <v>0.21668291809675291</v>
      </c>
      <c r="P325" s="202">
        <f t="shared" si="20"/>
        <v>2.5513821108587805E-3</v>
      </c>
      <c r="Q325" s="202">
        <f t="shared" si="20"/>
        <v>9.3268633051806628E-9</v>
      </c>
      <c r="R325" s="202">
        <f t="shared" si="20"/>
        <v>0</v>
      </c>
      <c r="S325" s="202">
        <f t="shared" si="20"/>
        <v>0</v>
      </c>
      <c r="T325" s="202">
        <f t="shared" si="20"/>
        <v>0</v>
      </c>
      <c r="U325" s="202">
        <f t="shared" si="20"/>
        <v>0</v>
      </c>
      <c r="V325" s="202">
        <f t="shared" si="20"/>
        <v>0</v>
      </c>
      <c r="W325" s="202">
        <f t="shared" si="20"/>
        <v>0</v>
      </c>
      <c r="X325" s="202">
        <f t="shared" si="20"/>
        <v>0</v>
      </c>
    </row>
    <row r="326" spans="1:24" ht="12.75">
      <c r="A326" s="92" t="s">
        <v>91</v>
      </c>
      <c r="B326" s="185">
        <v>20556</v>
      </c>
      <c r="C326" s="185">
        <v>2446127</v>
      </c>
      <c r="D326" s="202">
        <f t="shared" ref="D326:F326" si="21">D11/$C326</f>
        <v>3.258211858991786E-4</v>
      </c>
      <c r="E326" s="202">
        <f t="shared" si="21"/>
        <v>2.1849933703321507E-10</v>
      </c>
      <c r="F326" s="202">
        <f t="shared" si="21"/>
        <v>0</v>
      </c>
      <c r="G326" s="203"/>
      <c r="H326" s="202" t="e">
        <f t="shared" ref="H326:X326" si="22">H11/$C326</f>
        <v>#VALUE!</v>
      </c>
      <c r="I326" s="202">
        <f t="shared" si="22"/>
        <v>0.31761597006206138</v>
      </c>
      <c r="J326" s="202">
        <f t="shared" si="22"/>
        <v>4.5602701740342999E-3</v>
      </c>
      <c r="K326" s="202">
        <f t="shared" si="22"/>
        <v>7.432157038453032E-4</v>
      </c>
      <c r="L326" s="202">
        <f t="shared" si="22"/>
        <v>9.5660697933183499E-10</v>
      </c>
      <c r="M326" s="202">
        <f t="shared" si="22"/>
        <v>0</v>
      </c>
      <c r="N326" s="202" t="e">
        <f t="shared" si="22"/>
        <v>#VALUE!</v>
      </c>
      <c r="O326" s="202">
        <f t="shared" si="22"/>
        <v>1.4963299125515559</v>
      </c>
      <c r="P326" s="202">
        <f t="shared" si="22"/>
        <v>1.6918581905191351E-2</v>
      </c>
      <c r="Q326" s="202">
        <f t="shared" si="22"/>
        <v>4.6222943596974679E-9</v>
      </c>
      <c r="R326" s="202">
        <f t="shared" si="22"/>
        <v>0</v>
      </c>
      <c r="S326" s="202">
        <f t="shared" si="22"/>
        <v>0</v>
      </c>
      <c r="T326" s="202">
        <f t="shared" si="22"/>
        <v>0</v>
      </c>
      <c r="U326" s="202">
        <f t="shared" si="22"/>
        <v>0</v>
      </c>
      <c r="V326" s="202">
        <f t="shared" si="22"/>
        <v>0</v>
      </c>
      <c r="W326" s="202">
        <f t="shared" si="22"/>
        <v>0</v>
      </c>
      <c r="X326" s="202">
        <f t="shared" si="22"/>
        <v>0</v>
      </c>
    </row>
    <row r="327" spans="1:24" ht="12.75">
      <c r="A327" s="92" t="s">
        <v>102</v>
      </c>
      <c r="B327" s="185">
        <v>10052</v>
      </c>
      <c r="C327" s="185">
        <v>594689</v>
      </c>
      <c r="D327" s="202">
        <f t="shared" ref="D327:F327" si="23">D12/$C327</f>
        <v>5.3002493740425668E-3</v>
      </c>
      <c r="E327" s="202">
        <f t="shared" si="23"/>
        <v>1.7166115727349378E-9</v>
      </c>
      <c r="F327" s="202">
        <f t="shared" si="23"/>
        <v>0</v>
      </c>
      <c r="G327" s="203"/>
      <c r="H327" s="202" t="e">
        <f t="shared" ref="H327:X327" si="24">H12/$C327</f>
        <v>#VALUE!</v>
      </c>
      <c r="I327" s="202">
        <f t="shared" si="24"/>
        <v>2.2209928214579384</v>
      </c>
      <c r="J327" s="202">
        <f t="shared" si="24"/>
        <v>2.4535513520512402E-2</v>
      </c>
      <c r="K327" s="202">
        <f t="shared" si="24"/>
        <v>4.7554267861016431E-3</v>
      </c>
      <c r="L327" s="202">
        <f t="shared" si="24"/>
        <v>3.6004139809976099E-9</v>
      </c>
      <c r="M327" s="202">
        <f t="shared" si="24"/>
        <v>0</v>
      </c>
      <c r="N327" s="202" t="e">
        <f t="shared" si="24"/>
        <v>#VALUE!</v>
      </c>
      <c r="O327" s="202">
        <f t="shared" si="24"/>
        <v>2.2209928214579384</v>
      </c>
      <c r="P327" s="202">
        <f t="shared" si="24"/>
        <v>2.4535513520512402E-2</v>
      </c>
      <c r="Q327" s="202">
        <f t="shared" si="24"/>
        <v>1.8576251908322532E-8</v>
      </c>
      <c r="R327" s="202">
        <f t="shared" si="24"/>
        <v>0</v>
      </c>
      <c r="S327" s="202">
        <f t="shared" si="24"/>
        <v>0</v>
      </c>
      <c r="T327" s="202">
        <f t="shared" si="24"/>
        <v>0</v>
      </c>
      <c r="U327" s="202">
        <f t="shared" si="24"/>
        <v>0</v>
      </c>
      <c r="V327" s="202">
        <f t="shared" si="24"/>
        <v>0</v>
      </c>
      <c r="W327" s="202">
        <f t="shared" si="24"/>
        <v>0</v>
      </c>
      <c r="X327" s="202">
        <f t="shared" si="24"/>
        <v>0</v>
      </c>
    </row>
    <row r="328" spans="1:24" ht="12.75">
      <c r="A328" s="92" t="s">
        <v>108</v>
      </c>
      <c r="B328" s="185">
        <v>172431</v>
      </c>
      <c r="C328" s="185">
        <v>13528310</v>
      </c>
      <c r="D328" s="202">
        <f t="shared" ref="D328:F328" si="25">D13/$C328</f>
        <v>2.6463024575870897E-5</v>
      </c>
      <c r="E328" s="202">
        <f t="shared" si="25"/>
        <v>3.5981498127531941E-11</v>
      </c>
      <c r="F328" s="202">
        <f t="shared" si="25"/>
        <v>0</v>
      </c>
      <c r="G328" s="203"/>
      <c r="H328" s="202" t="e">
        <f t="shared" ref="H328:X328" si="26">H13/$C328</f>
        <v>#VALUE!</v>
      </c>
      <c r="I328" s="202">
        <f t="shared" si="26"/>
        <v>0.15482111217143901</v>
      </c>
      <c r="J328" s="202">
        <f t="shared" si="26"/>
        <v>1.599238929326723E-3</v>
      </c>
      <c r="K328" s="202">
        <f t="shared" si="26"/>
        <v>3.0861208828005866E-4</v>
      </c>
      <c r="L328" s="202">
        <f t="shared" si="26"/>
        <v>1.4734628950170573E-10</v>
      </c>
      <c r="M328" s="202">
        <f t="shared" si="26"/>
        <v>0</v>
      </c>
      <c r="N328" s="202" t="e">
        <f t="shared" si="26"/>
        <v>#VALUE!</v>
      </c>
      <c r="O328" s="202">
        <f t="shared" si="26"/>
        <v>0.14496459646474688</v>
      </c>
      <c r="P328" s="202">
        <f t="shared" si="26"/>
        <v>1.57262806662473E-3</v>
      </c>
      <c r="Q328" s="202">
        <f t="shared" si="26"/>
        <v>8.0190057478445025E-10</v>
      </c>
      <c r="R328" s="202">
        <f t="shared" si="26"/>
        <v>0</v>
      </c>
      <c r="S328" s="202">
        <f t="shared" si="26"/>
        <v>0</v>
      </c>
      <c r="T328" s="202">
        <f t="shared" si="26"/>
        <v>0</v>
      </c>
      <c r="U328" s="202">
        <f t="shared" si="26"/>
        <v>0</v>
      </c>
      <c r="V328" s="202">
        <f t="shared" si="26"/>
        <v>0</v>
      </c>
      <c r="W328" s="202">
        <f t="shared" si="26"/>
        <v>0</v>
      </c>
      <c r="X328" s="202">
        <f t="shared" si="26"/>
        <v>0</v>
      </c>
    </row>
    <row r="329" spans="1:24" ht="12.75">
      <c r="A329" s="92" t="s">
        <v>118</v>
      </c>
      <c r="B329" s="185">
        <v>3221</v>
      </c>
      <c r="C329" s="185">
        <v>273552</v>
      </c>
      <c r="D329" s="202">
        <f t="shared" ref="D329:F329" si="27">D14/$C329</f>
        <v>0.2134731239398725</v>
      </c>
      <c r="E329" s="202">
        <f t="shared" si="27"/>
        <v>1.3865269248707379E-8</v>
      </c>
      <c r="F329" s="202">
        <f t="shared" si="27"/>
        <v>0</v>
      </c>
      <c r="G329" s="203"/>
      <c r="H329" s="202" t="e">
        <f t="shared" ref="H329:X329" si="28">H14/$C329</f>
        <v>#VALUE!</v>
      </c>
      <c r="I329" s="202">
        <f t="shared" si="28"/>
        <v>1.7226267766274785</v>
      </c>
      <c r="J329" s="202">
        <f t="shared" si="28"/>
        <v>1.8193981400245657E-2</v>
      </c>
      <c r="K329" s="202">
        <f t="shared" si="28"/>
        <v>3.2352167046850325E-3</v>
      </c>
      <c r="L329" s="202">
        <f t="shared" si="28"/>
        <v>6.8655018476937544E-9</v>
      </c>
      <c r="M329" s="202">
        <f t="shared" si="28"/>
        <v>0</v>
      </c>
      <c r="N329" s="202" t="e">
        <f t="shared" si="28"/>
        <v>#VALUE!</v>
      </c>
      <c r="O329" s="202">
        <f t="shared" si="28"/>
        <v>1.7226267766274785</v>
      </c>
      <c r="P329" s="202">
        <f t="shared" si="28"/>
        <v>1.8193981400245657E-2</v>
      </c>
      <c r="Q329" s="202">
        <f t="shared" si="28"/>
        <v>3.8609720560420129E-8</v>
      </c>
      <c r="R329" s="202">
        <f t="shared" si="28"/>
        <v>0</v>
      </c>
      <c r="S329" s="202">
        <f t="shared" si="28"/>
        <v>0</v>
      </c>
      <c r="T329" s="202">
        <f t="shared" si="28"/>
        <v>0</v>
      </c>
      <c r="U329" s="202">
        <f t="shared" si="28"/>
        <v>0</v>
      </c>
      <c r="V329" s="202">
        <f t="shared" si="28"/>
        <v>0</v>
      </c>
      <c r="W329" s="202">
        <f t="shared" si="28"/>
        <v>0</v>
      </c>
      <c r="X329" s="202">
        <f t="shared" si="28"/>
        <v>0</v>
      </c>
    </row>
    <row r="330" spans="1:24" ht="12.75">
      <c r="A330" s="92" t="s">
        <v>119</v>
      </c>
      <c r="B330" s="185">
        <v>12005</v>
      </c>
      <c r="C330" s="185">
        <v>943845</v>
      </c>
      <c r="D330" s="202">
        <f t="shared" ref="D330:F330" si="29">D15/$C330</f>
        <v>8.8997663811324953E-4</v>
      </c>
      <c r="E330" s="202">
        <f t="shared" si="29"/>
        <v>3.2534093631676959E-9</v>
      </c>
      <c r="F330" s="202">
        <f t="shared" si="29"/>
        <v>0</v>
      </c>
      <c r="G330" s="203"/>
      <c r="H330" s="202" t="e">
        <f t="shared" ref="H330:X330" si="30">H15/$C330</f>
        <v>#VALUE!</v>
      </c>
      <c r="I330" s="202">
        <f t="shared" si="30"/>
        <v>0.61837060110505437</v>
      </c>
      <c r="J330" s="202">
        <f t="shared" si="30"/>
        <v>3.350126344897732E-3</v>
      </c>
      <c r="K330" s="202">
        <f t="shared" si="30"/>
        <v>1.0912808776864845E-3</v>
      </c>
      <c r="L330" s="202">
        <f t="shared" si="30"/>
        <v>1.8697650248378034E-9</v>
      </c>
      <c r="M330" s="202">
        <f t="shared" si="30"/>
        <v>0</v>
      </c>
      <c r="N330" s="202" t="e">
        <f t="shared" si="30"/>
        <v>#VALUE!</v>
      </c>
      <c r="O330" s="202">
        <f t="shared" si="30"/>
        <v>0.70774120750758862</v>
      </c>
      <c r="P330" s="202">
        <f t="shared" si="30"/>
        <v>7.3772706323601859E-3</v>
      </c>
      <c r="Q330" s="202">
        <f t="shared" si="30"/>
        <v>1.1043851377339731E-8</v>
      </c>
      <c r="R330" s="202">
        <f t="shared" si="30"/>
        <v>0</v>
      </c>
      <c r="S330" s="202">
        <f t="shared" si="30"/>
        <v>0</v>
      </c>
      <c r="T330" s="202">
        <f t="shared" si="30"/>
        <v>0</v>
      </c>
      <c r="U330" s="202">
        <f t="shared" si="30"/>
        <v>0</v>
      </c>
      <c r="V330" s="202">
        <f t="shared" si="30"/>
        <v>0</v>
      </c>
      <c r="W330" s="202">
        <f t="shared" si="30"/>
        <v>0</v>
      </c>
      <c r="X330" s="202">
        <f t="shared" si="30"/>
        <v>0</v>
      </c>
    </row>
    <row r="331" spans="1:24" ht="12.75">
      <c r="A331" s="92" t="s">
        <v>124</v>
      </c>
      <c r="B331" s="185">
        <v>5431</v>
      </c>
      <c r="C331" s="185">
        <v>1333849</v>
      </c>
      <c r="D331" s="202">
        <f t="shared" ref="D331:F331" si="31">D16/$C331</f>
        <v>5.8552354876751419E-4</v>
      </c>
      <c r="E331" s="202">
        <f t="shared" si="31"/>
        <v>6.2035985650982329E-10</v>
      </c>
      <c r="F331" s="202">
        <f t="shared" si="31"/>
        <v>0</v>
      </c>
      <c r="G331" s="203"/>
      <c r="H331" s="202" t="e">
        <f t="shared" ref="H331:X331" si="32">H16/$C331</f>
        <v>#VALUE!</v>
      </c>
      <c r="I331" s="202">
        <f t="shared" si="32"/>
        <v>1.4702758708069654</v>
      </c>
      <c r="J331" s="202">
        <f t="shared" si="32"/>
        <v>1.5950081306054884E-2</v>
      </c>
      <c r="K331" s="202">
        <f t="shared" si="32"/>
        <v>2.1704105937028853E-3</v>
      </c>
      <c r="L331" s="202">
        <f t="shared" si="32"/>
        <v>1.1067165463631023E-9</v>
      </c>
      <c r="M331" s="202">
        <f t="shared" si="32"/>
        <v>0</v>
      </c>
      <c r="N331" s="202" t="e">
        <f t="shared" si="32"/>
        <v>#VALUE!</v>
      </c>
      <c r="O331" s="202">
        <f t="shared" si="32"/>
        <v>1.5702437082458358</v>
      </c>
      <c r="P331" s="202">
        <f t="shared" si="32"/>
        <v>1.6219976923924673E-2</v>
      </c>
      <c r="Q331" s="202">
        <f t="shared" si="32"/>
        <v>7.7441989679119819E-9</v>
      </c>
      <c r="R331" s="202">
        <f t="shared" si="32"/>
        <v>0</v>
      </c>
      <c r="S331" s="202">
        <f t="shared" si="32"/>
        <v>0</v>
      </c>
      <c r="T331" s="202">
        <f t="shared" si="32"/>
        <v>0</v>
      </c>
      <c r="U331" s="202">
        <f t="shared" si="32"/>
        <v>0</v>
      </c>
      <c r="V331" s="202">
        <f t="shared" si="32"/>
        <v>0</v>
      </c>
      <c r="W331" s="202">
        <f t="shared" si="32"/>
        <v>0</v>
      </c>
      <c r="X331" s="202">
        <f t="shared" si="32"/>
        <v>0</v>
      </c>
    </row>
    <row r="332" spans="1:24" ht="12.75">
      <c r="A332" s="92" t="s">
        <v>128</v>
      </c>
      <c r="B332" s="185">
        <v>5571</v>
      </c>
      <c r="C332" s="185">
        <v>1201402</v>
      </c>
      <c r="D332" s="202">
        <f t="shared" ref="D332:F332" si="33">D17/$C332</f>
        <v>0</v>
      </c>
      <c r="E332" s="202">
        <f t="shared" si="33"/>
        <v>0</v>
      </c>
      <c r="F332" s="202">
        <f t="shared" si="33"/>
        <v>0</v>
      </c>
      <c r="G332" s="203"/>
      <c r="H332" s="202" t="e">
        <f t="shared" ref="H332:X332" si="34">H17/$C332</f>
        <v>#VALUE!</v>
      </c>
      <c r="I332" s="202">
        <f t="shared" si="34"/>
        <v>0.38388482789274531</v>
      </c>
      <c r="J332" s="202">
        <f t="shared" si="34"/>
        <v>2.6693812728795191E-3</v>
      </c>
      <c r="K332" s="202">
        <f t="shared" si="34"/>
        <v>5.568494142676639E-4</v>
      </c>
      <c r="L332" s="202">
        <f t="shared" si="34"/>
        <v>1.207392485402567E-9</v>
      </c>
      <c r="M332" s="202">
        <f t="shared" si="34"/>
        <v>0</v>
      </c>
      <c r="N332" s="202" t="e">
        <f t="shared" si="34"/>
        <v>#VALUE!</v>
      </c>
      <c r="O332" s="202">
        <f t="shared" si="34"/>
        <v>0.45531304259523458</v>
      </c>
      <c r="P332" s="202">
        <f t="shared" si="34"/>
        <v>4.3207852159393772E-3</v>
      </c>
      <c r="Q332" s="202">
        <f t="shared" si="34"/>
        <v>7.8988567311611369E-9</v>
      </c>
      <c r="R332" s="202">
        <f t="shared" si="34"/>
        <v>0</v>
      </c>
      <c r="S332" s="202">
        <f t="shared" si="34"/>
        <v>0</v>
      </c>
      <c r="T332" s="202">
        <f t="shared" si="34"/>
        <v>0</v>
      </c>
      <c r="U332" s="202">
        <f t="shared" si="34"/>
        <v>0</v>
      </c>
      <c r="V332" s="202">
        <f t="shared" si="34"/>
        <v>0</v>
      </c>
      <c r="W332" s="202">
        <f t="shared" si="34"/>
        <v>0</v>
      </c>
      <c r="X332" s="202">
        <f t="shared" si="34"/>
        <v>0</v>
      </c>
    </row>
    <row r="333" spans="1:24" ht="12.75">
      <c r="A333" s="92" t="s">
        <v>130</v>
      </c>
      <c r="B333" s="185">
        <v>2464</v>
      </c>
      <c r="C333" s="185">
        <v>571653</v>
      </c>
      <c r="D333" s="202">
        <f t="shared" ref="D333:F333" si="35">D18/$C333</f>
        <v>0</v>
      </c>
      <c r="E333" s="202">
        <f t="shared" si="35"/>
        <v>0</v>
      </c>
      <c r="F333" s="202">
        <f t="shared" si="35"/>
        <v>0</v>
      </c>
      <c r="G333" s="203"/>
      <c r="H333" s="202" t="e">
        <f t="shared" ref="H333:X333" si="36">H18/$C333</f>
        <v>#VALUE!</v>
      </c>
      <c r="I333" s="202">
        <f t="shared" si="36"/>
        <v>3.2876062926285701</v>
      </c>
      <c r="J333" s="202">
        <f t="shared" si="36"/>
        <v>2.0886796710591914E-2</v>
      </c>
      <c r="K333" s="202">
        <f t="shared" si="36"/>
        <v>4.6584204053857848E-3</v>
      </c>
      <c r="L333" s="202">
        <f t="shared" si="36"/>
        <v>2.4787138271792065E-9</v>
      </c>
      <c r="M333" s="202">
        <f t="shared" si="36"/>
        <v>0</v>
      </c>
      <c r="N333" s="202" t="e">
        <f t="shared" si="36"/>
        <v>#VALUE!</v>
      </c>
      <c r="O333" s="202">
        <f t="shared" si="36"/>
        <v>2.6085352477814339</v>
      </c>
      <c r="P333" s="202">
        <f t="shared" si="36"/>
        <v>2.4651318194779E-2</v>
      </c>
      <c r="Q333" s="202">
        <f t="shared" si="36"/>
        <v>1.6531450119455302E-8</v>
      </c>
      <c r="R333" s="202">
        <f t="shared" si="36"/>
        <v>0</v>
      </c>
      <c r="S333" s="202">
        <f t="shared" si="36"/>
        <v>0</v>
      </c>
      <c r="T333" s="202">
        <f t="shared" si="36"/>
        <v>0</v>
      </c>
      <c r="U333" s="202">
        <f t="shared" si="36"/>
        <v>0</v>
      </c>
      <c r="V333" s="202">
        <f t="shared" si="36"/>
        <v>0</v>
      </c>
      <c r="W333" s="202">
        <f t="shared" si="36"/>
        <v>0</v>
      </c>
      <c r="X333" s="202">
        <f t="shared" si="36"/>
        <v>0</v>
      </c>
    </row>
    <row r="334" spans="1:24" ht="12.75">
      <c r="A334" s="92" t="s">
        <v>132</v>
      </c>
      <c r="B334" s="185">
        <v>582</v>
      </c>
      <c r="C334" s="185">
        <v>181027</v>
      </c>
      <c r="D334" s="202">
        <f t="shared" ref="D334:F334" si="37">D19/$C334</f>
        <v>0</v>
      </c>
      <c r="E334" s="202">
        <f t="shared" si="37"/>
        <v>0</v>
      </c>
      <c r="F334" s="202">
        <f t="shared" si="37"/>
        <v>0</v>
      </c>
      <c r="G334" s="203"/>
      <c r="H334" s="202" t="e">
        <f t="shared" ref="H334:X334" si="38">H19/$C334</f>
        <v>#VALUE!</v>
      </c>
      <c r="I334" s="202">
        <f t="shared" si="38"/>
        <v>0.65863103293983771</v>
      </c>
      <c r="J334" s="202">
        <f t="shared" si="38"/>
        <v>7.9656625807200034E-3</v>
      </c>
      <c r="K334" s="202">
        <f t="shared" si="38"/>
        <v>8.2308163975539561E-4</v>
      </c>
      <c r="L334" s="202">
        <f t="shared" si="38"/>
        <v>6.9033099031736614E-9</v>
      </c>
      <c r="M334" s="202">
        <f t="shared" si="38"/>
        <v>0</v>
      </c>
      <c r="N334" s="202" t="e">
        <f t="shared" si="38"/>
        <v>#VALUE!</v>
      </c>
      <c r="O334" s="202">
        <f t="shared" si="38"/>
        <v>1.1475083827274384</v>
      </c>
      <c r="P334" s="202">
        <f t="shared" si="38"/>
        <v>1.0700061316820143E-2</v>
      </c>
      <c r="Q334" s="202">
        <f t="shared" si="38"/>
        <v>5.15094657335009E-8</v>
      </c>
      <c r="R334" s="202">
        <f t="shared" si="38"/>
        <v>0</v>
      </c>
      <c r="S334" s="202">
        <f t="shared" si="38"/>
        <v>0</v>
      </c>
      <c r="T334" s="202">
        <f t="shared" si="38"/>
        <v>0</v>
      </c>
      <c r="U334" s="202">
        <f t="shared" si="38"/>
        <v>0</v>
      </c>
      <c r="V334" s="202">
        <f t="shared" si="38"/>
        <v>0</v>
      </c>
      <c r="W334" s="202">
        <f t="shared" si="38"/>
        <v>0</v>
      </c>
      <c r="X334" s="202">
        <f t="shared" si="38"/>
        <v>0</v>
      </c>
    </row>
    <row r="335" spans="1:24" ht="12.75">
      <c r="A335" s="92" t="s">
        <v>135</v>
      </c>
      <c r="B335" s="185">
        <v>1447</v>
      </c>
      <c r="C335" s="185">
        <v>190592</v>
      </c>
      <c r="D335" s="202">
        <f t="shared" ref="D335:F335" si="39">D20/$C335</f>
        <v>0</v>
      </c>
      <c r="E335" s="202">
        <f t="shared" si="39"/>
        <v>0</v>
      </c>
      <c r="F335" s="202">
        <f t="shared" si="39"/>
        <v>0</v>
      </c>
      <c r="G335" s="203"/>
      <c r="H335" s="202" t="e">
        <f t="shared" ref="H335:X335" si="40">H20/$C335</f>
        <v>#VALUE!</v>
      </c>
      <c r="I335" s="202">
        <f t="shared" si="40"/>
        <v>1.0899198287441236</v>
      </c>
      <c r="J335" s="202">
        <f t="shared" si="40"/>
        <v>1.0163070852921424E-2</v>
      </c>
      <c r="K335" s="202">
        <f t="shared" si="40"/>
        <v>1.3536769644056413E-3</v>
      </c>
      <c r="L335" s="202">
        <f t="shared" si="40"/>
        <v>6.5165212747587798E-9</v>
      </c>
      <c r="M335" s="202">
        <f t="shared" si="40"/>
        <v>0</v>
      </c>
      <c r="N335" s="202" t="e">
        <f t="shared" si="40"/>
        <v>#VALUE!</v>
      </c>
      <c r="O335" s="202">
        <f t="shared" si="40"/>
        <v>0.25336320517125588</v>
      </c>
      <c r="P335" s="202">
        <f t="shared" si="40"/>
        <v>2.2561282740094024E-3</v>
      </c>
      <c r="Q335" s="202">
        <f t="shared" si="40"/>
        <v>4.6721370788573014E-8</v>
      </c>
      <c r="R335" s="202">
        <f t="shared" si="40"/>
        <v>0</v>
      </c>
      <c r="S335" s="202">
        <f t="shared" si="40"/>
        <v>0</v>
      </c>
      <c r="T335" s="202">
        <f t="shared" si="40"/>
        <v>0</v>
      </c>
      <c r="U335" s="202">
        <f t="shared" si="40"/>
        <v>0</v>
      </c>
      <c r="V335" s="202">
        <f t="shared" si="40"/>
        <v>0</v>
      </c>
      <c r="W335" s="202">
        <f t="shared" si="40"/>
        <v>0</v>
      </c>
      <c r="X335" s="202">
        <f t="shared" si="40"/>
        <v>0</v>
      </c>
    </row>
    <row r="336" spans="1:24" ht="12.75">
      <c r="A336" s="92" t="s">
        <v>137</v>
      </c>
      <c r="B336" s="185">
        <v>2708</v>
      </c>
      <c r="C336" s="185">
        <v>1023214</v>
      </c>
      <c r="D336" s="202">
        <f t="shared" ref="D336:F336" si="41">D21/$C336</f>
        <v>0</v>
      </c>
      <c r="E336" s="202">
        <f t="shared" si="41"/>
        <v>0</v>
      </c>
      <c r="F336" s="202">
        <f t="shared" si="41"/>
        <v>0</v>
      </c>
      <c r="G336" s="203"/>
      <c r="H336" s="202" t="e">
        <f t="shared" ref="H336:X336" si="42">H21/$C336</f>
        <v>#VALUE!</v>
      </c>
      <c r="I336" s="202">
        <f t="shared" si="42"/>
        <v>3.0175730590081842</v>
      </c>
      <c r="J336" s="202">
        <f t="shared" si="42"/>
        <v>2.5822555203505817E-2</v>
      </c>
      <c r="K336" s="202">
        <f t="shared" si="42"/>
        <v>3.0804895163670551E-3</v>
      </c>
      <c r="L336" s="202">
        <f t="shared" si="42"/>
        <v>9.9768965199671576E-10</v>
      </c>
      <c r="M336" s="202">
        <f t="shared" si="42"/>
        <v>0</v>
      </c>
      <c r="N336" s="202" t="e">
        <f t="shared" si="42"/>
        <v>#VALUE!</v>
      </c>
      <c r="O336" s="202">
        <f t="shared" si="42"/>
        <v>3.0175730590081842</v>
      </c>
      <c r="P336" s="202">
        <f t="shared" si="42"/>
        <v>2.5822555203505817E-2</v>
      </c>
      <c r="Q336" s="202">
        <f t="shared" si="42"/>
        <v>8.363247457188205E-9</v>
      </c>
      <c r="R336" s="202">
        <f t="shared" si="42"/>
        <v>0</v>
      </c>
      <c r="S336" s="202">
        <f t="shared" si="42"/>
        <v>0</v>
      </c>
      <c r="T336" s="202">
        <f t="shared" si="42"/>
        <v>0</v>
      </c>
      <c r="U336" s="202">
        <f t="shared" si="42"/>
        <v>0</v>
      </c>
      <c r="V336" s="202">
        <f t="shared" si="42"/>
        <v>0</v>
      </c>
      <c r="W336" s="202">
        <f t="shared" si="42"/>
        <v>0</v>
      </c>
      <c r="X336" s="202">
        <f t="shared" si="42"/>
        <v>0</v>
      </c>
    </row>
    <row r="337" spans="1:24" ht="12.75">
      <c r="A337" s="92" t="s">
        <v>139</v>
      </c>
      <c r="B337" s="185">
        <v>1637</v>
      </c>
      <c r="C337" s="185">
        <v>701858</v>
      </c>
      <c r="D337" s="202">
        <f t="shared" ref="D337:F337" si="43">D22/$C337</f>
        <v>0</v>
      </c>
      <c r="E337" s="202">
        <f t="shared" si="43"/>
        <v>0</v>
      </c>
      <c r="F337" s="202">
        <f t="shared" si="43"/>
        <v>0</v>
      </c>
      <c r="G337" s="203"/>
      <c r="H337" s="202" t="e">
        <f t="shared" ref="H337:X337" si="44">H22/$C337</f>
        <v>#VALUE!</v>
      </c>
      <c r="I337" s="202">
        <f t="shared" si="44"/>
        <v>1.3447805681491127</v>
      </c>
      <c r="J337" s="202">
        <f t="shared" si="44"/>
        <v>1.7104599505882955E-2</v>
      </c>
      <c r="K337" s="202">
        <f t="shared" si="44"/>
        <v>1.1127607008825148E-3</v>
      </c>
      <c r="L337" s="202">
        <f t="shared" si="44"/>
        <v>1.1789655090428139E-9</v>
      </c>
      <c r="M337" s="202">
        <f t="shared" si="44"/>
        <v>0</v>
      </c>
      <c r="N337" s="202" t="e">
        <f t="shared" si="44"/>
        <v>#VALUE!</v>
      </c>
      <c r="O337" s="202">
        <f t="shared" si="44"/>
        <v>0.27155350512496829</v>
      </c>
      <c r="P337" s="202">
        <f t="shared" si="44"/>
        <v>2.0616705943367463E-3</v>
      </c>
      <c r="Q337" s="202">
        <f t="shared" si="44"/>
        <v>1.0817193766457911E-8</v>
      </c>
      <c r="R337" s="202">
        <f t="shared" si="44"/>
        <v>0</v>
      </c>
      <c r="S337" s="202">
        <f t="shared" si="44"/>
        <v>0</v>
      </c>
      <c r="T337" s="202">
        <f t="shared" si="44"/>
        <v>0</v>
      </c>
      <c r="U337" s="202">
        <f t="shared" si="44"/>
        <v>0</v>
      </c>
      <c r="V337" s="202">
        <f t="shared" si="44"/>
        <v>0</v>
      </c>
      <c r="W337" s="202">
        <f t="shared" si="44"/>
        <v>0</v>
      </c>
      <c r="X337" s="202">
        <f t="shared" si="44"/>
        <v>0</v>
      </c>
    </row>
    <row r="338" spans="1:24" ht="12.75">
      <c r="A338" s="92" t="s">
        <v>140</v>
      </c>
      <c r="B338" s="185">
        <v>2098</v>
      </c>
      <c r="C338" s="185">
        <v>398286</v>
      </c>
      <c r="D338" s="202">
        <f t="shared" ref="D338:F338" si="45">D23/$C338</f>
        <v>0</v>
      </c>
      <c r="E338" s="202">
        <f t="shared" si="45"/>
        <v>0</v>
      </c>
      <c r="F338" s="202">
        <f t="shared" si="45"/>
        <v>0</v>
      </c>
      <c r="G338" s="203"/>
      <c r="H338" s="202" t="e">
        <f t="shared" ref="H338:X338" si="46">H23/$C338</f>
        <v>#VALUE!</v>
      </c>
      <c r="I338" s="202">
        <f t="shared" si="46"/>
        <v>3.1380038464821762</v>
      </c>
      <c r="J338" s="202">
        <f t="shared" si="46"/>
        <v>2.1823513756446374E-2</v>
      </c>
      <c r="K338" s="202">
        <f t="shared" si="46"/>
        <v>2.3023656367534887E-3</v>
      </c>
      <c r="L338" s="202">
        <f t="shared" si="46"/>
        <v>1.842153358318329E-9</v>
      </c>
      <c r="M338" s="202">
        <f t="shared" si="46"/>
        <v>0</v>
      </c>
      <c r="N338" s="202" t="e">
        <f t="shared" si="46"/>
        <v>#VALUE!</v>
      </c>
      <c r="O338" s="202">
        <f t="shared" si="46"/>
        <v>3.1380038464821762</v>
      </c>
      <c r="P338" s="202">
        <f t="shared" si="46"/>
        <v>2.1823513756446374E-2</v>
      </c>
      <c r="Q338" s="202">
        <f t="shared" si="46"/>
        <v>1.7461283522903939E-8</v>
      </c>
      <c r="R338" s="202">
        <f t="shared" si="46"/>
        <v>0</v>
      </c>
      <c r="S338" s="202">
        <f t="shared" si="46"/>
        <v>0</v>
      </c>
      <c r="T338" s="202">
        <f t="shared" si="46"/>
        <v>0</v>
      </c>
      <c r="U338" s="202">
        <f t="shared" si="46"/>
        <v>0</v>
      </c>
      <c r="V338" s="202">
        <f t="shared" si="46"/>
        <v>0</v>
      </c>
      <c r="W338" s="202">
        <f t="shared" si="46"/>
        <v>0</v>
      </c>
      <c r="X338" s="202">
        <f t="shared" si="46"/>
        <v>0</v>
      </c>
    </row>
    <row r="339" spans="1:24" ht="12.75">
      <c r="A339" s="92" t="s">
        <v>142</v>
      </c>
      <c r="B339" s="185">
        <v>1741</v>
      </c>
      <c r="C339" s="185">
        <v>381557</v>
      </c>
      <c r="D339" s="202">
        <f t="shared" ref="D339:F339" si="47">D24/$C339</f>
        <v>0</v>
      </c>
      <c r="E339" s="202">
        <f t="shared" si="47"/>
        <v>0</v>
      </c>
      <c r="F339" s="202">
        <f t="shared" si="47"/>
        <v>0</v>
      </c>
      <c r="G339" s="203"/>
      <c r="H339" s="202" t="e">
        <f t="shared" ref="H339:X339" si="48">H24/$C339</f>
        <v>#VALUE!</v>
      </c>
      <c r="I339" s="202">
        <f t="shared" si="48"/>
        <v>3.9081369231857885</v>
      </c>
      <c r="J339" s="202">
        <f t="shared" si="48"/>
        <v>3.6932882898230143E-2</v>
      </c>
      <c r="K339" s="202">
        <f t="shared" si="48"/>
        <v>2.0888097977497465E-3</v>
      </c>
      <c r="L339" s="202">
        <f t="shared" si="48"/>
        <v>1.4007792487073944E-9</v>
      </c>
      <c r="M339" s="202">
        <f t="shared" si="48"/>
        <v>0</v>
      </c>
      <c r="N339" s="202" t="e">
        <f t="shared" si="48"/>
        <v>#VALUE!</v>
      </c>
      <c r="O339" s="202">
        <f t="shared" si="48"/>
        <v>1.2087315918722497</v>
      </c>
      <c r="P339" s="202">
        <f t="shared" si="48"/>
        <v>8.405035158573949E-3</v>
      </c>
      <c r="Q339" s="202">
        <f t="shared" si="48"/>
        <v>1.8224273977827294E-8</v>
      </c>
      <c r="R339" s="202">
        <f t="shared" si="48"/>
        <v>0</v>
      </c>
      <c r="S339" s="202">
        <f t="shared" si="48"/>
        <v>0</v>
      </c>
      <c r="T339" s="202">
        <f t="shared" si="48"/>
        <v>0</v>
      </c>
      <c r="U339" s="202">
        <f t="shared" si="48"/>
        <v>0</v>
      </c>
      <c r="V339" s="202">
        <f t="shared" si="48"/>
        <v>0</v>
      </c>
      <c r="W339" s="202">
        <f t="shared" si="48"/>
        <v>0</v>
      </c>
      <c r="X339" s="202">
        <f t="shared" si="48"/>
        <v>0</v>
      </c>
    </row>
    <row r="340" spans="1:24" ht="12.75">
      <c r="A340" s="92" t="s">
        <v>145</v>
      </c>
      <c r="B340" s="185">
        <v>634</v>
      </c>
      <c r="C340" s="185">
        <v>239208</v>
      </c>
      <c r="D340" s="202">
        <f t="shared" ref="D340:F340" si="49">D25/$C340</f>
        <v>0</v>
      </c>
      <c r="E340" s="202">
        <f t="shared" si="49"/>
        <v>0</v>
      </c>
      <c r="F340" s="202">
        <f t="shared" si="49"/>
        <v>0</v>
      </c>
      <c r="G340" s="203"/>
      <c r="H340" s="202" t="e">
        <f t="shared" ref="H340:X340" si="50">H25/$C340</f>
        <v>#VALUE!</v>
      </c>
      <c r="I340" s="202">
        <f t="shared" si="50"/>
        <v>3.074571084579111</v>
      </c>
      <c r="J340" s="202">
        <f t="shared" si="50"/>
        <v>5.4182970469215073E-2</v>
      </c>
      <c r="K340" s="202">
        <f t="shared" si="50"/>
        <v>1.4966054647001772E-3</v>
      </c>
      <c r="L340" s="202">
        <f t="shared" si="50"/>
        <v>2.0349188193274124E-9</v>
      </c>
      <c r="M340" s="202">
        <f t="shared" si="50"/>
        <v>0</v>
      </c>
      <c r="N340" s="202" t="e">
        <f t="shared" si="50"/>
        <v>#VALUE!</v>
      </c>
      <c r="O340" s="202">
        <f t="shared" si="50"/>
        <v>7.8566352295909834</v>
      </c>
      <c r="P340" s="202">
        <f t="shared" si="50"/>
        <v>4.9914718571285238E-2</v>
      </c>
      <c r="Q340" s="202">
        <f t="shared" si="50"/>
        <v>2.6559282403829602E-8</v>
      </c>
      <c r="R340" s="202">
        <f t="shared" si="50"/>
        <v>0</v>
      </c>
      <c r="S340" s="202">
        <f t="shared" si="50"/>
        <v>0</v>
      </c>
      <c r="T340" s="202">
        <f t="shared" si="50"/>
        <v>0</v>
      </c>
      <c r="U340" s="202">
        <f t="shared" si="50"/>
        <v>0</v>
      </c>
      <c r="V340" s="202">
        <f t="shared" si="50"/>
        <v>0</v>
      </c>
      <c r="W340" s="202">
        <f t="shared" si="50"/>
        <v>0</v>
      </c>
      <c r="X340" s="202">
        <f t="shared" si="50"/>
        <v>0</v>
      </c>
    </row>
    <row r="341" spans="1:24" ht="12.75">
      <c r="A341" s="92" t="s">
        <v>146</v>
      </c>
      <c r="B341" s="185">
        <v>2475</v>
      </c>
      <c r="C341" s="185">
        <v>812557</v>
      </c>
      <c r="D341" s="202">
        <f t="shared" ref="D341:F341" si="51">D26/$C341</f>
        <v>0</v>
      </c>
      <c r="E341" s="202">
        <f t="shared" si="51"/>
        <v>0</v>
      </c>
      <c r="F341" s="202">
        <f t="shared" si="51"/>
        <v>0</v>
      </c>
      <c r="G341" s="203"/>
      <c r="H341" s="202" t="e">
        <f t="shared" ref="H341:X341" si="52">H26/$C341</f>
        <v>#VALUE!</v>
      </c>
      <c r="I341" s="202">
        <f t="shared" si="52"/>
        <v>1.9917458098324179</v>
      </c>
      <c r="J341" s="202">
        <f t="shared" si="52"/>
        <v>9.4307230138931785E-3</v>
      </c>
      <c r="K341" s="202">
        <f t="shared" si="52"/>
        <v>0</v>
      </c>
      <c r="L341" s="202">
        <f t="shared" si="52"/>
        <v>0</v>
      </c>
      <c r="M341" s="202">
        <f t="shared" si="52"/>
        <v>0</v>
      </c>
      <c r="N341" s="202" t="e">
        <f t="shared" si="52"/>
        <v>#VALUE!</v>
      </c>
      <c r="O341" s="202">
        <f t="shared" si="52"/>
        <v>1.7150636816863309</v>
      </c>
      <c r="P341" s="202">
        <f t="shared" si="52"/>
        <v>1.02454350894768E-2</v>
      </c>
      <c r="Q341" s="202">
        <f t="shared" si="52"/>
        <v>7.3518446207354107E-9</v>
      </c>
      <c r="R341" s="202">
        <f t="shared" si="52"/>
        <v>0</v>
      </c>
      <c r="S341" s="202">
        <f t="shared" si="52"/>
        <v>0</v>
      </c>
      <c r="T341" s="202">
        <f t="shared" si="52"/>
        <v>0</v>
      </c>
      <c r="U341" s="202">
        <f t="shared" si="52"/>
        <v>0</v>
      </c>
      <c r="V341" s="202">
        <f t="shared" si="52"/>
        <v>0</v>
      </c>
      <c r="W341" s="202">
        <f t="shared" si="52"/>
        <v>0</v>
      </c>
      <c r="X341" s="202">
        <f t="shared" si="52"/>
        <v>0</v>
      </c>
    </row>
    <row r="342" spans="1:24" ht="12.75">
      <c r="A342" s="92" t="s">
        <v>148</v>
      </c>
      <c r="B342" s="185">
        <v>8046</v>
      </c>
      <c r="C342" s="185">
        <v>1353242</v>
      </c>
      <c r="D342" s="202">
        <f t="shared" ref="D342:F342" si="53">D27/$C342</f>
        <v>0</v>
      </c>
      <c r="E342" s="202">
        <f t="shared" si="53"/>
        <v>0</v>
      </c>
      <c r="F342" s="202">
        <f t="shared" si="53"/>
        <v>0</v>
      </c>
      <c r="G342" s="203"/>
      <c r="H342" s="202" t="e">
        <f t="shared" ref="H342:X342" si="54">H27/$C342</f>
        <v>#VALUE!</v>
      </c>
      <c r="I342" s="202">
        <f t="shared" si="54"/>
        <v>1.112822392447175</v>
      </c>
      <c r="J342" s="202">
        <f t="shared" si="54"/>
        <v>5.3929747968212635E-3</v>
      </c>
      <c r="K342" s="202">
        <f t="shared" si="54"/>
        <v>0</v>
      </c>
      <c r="L342" s="202">
        <f t="shared" si="54"/>
        <v>0</v>
      </c>
      <c r="M342" s="202">
        <f t="shared" si="54"/>
        <v>0</v>
      </c>
      <c r="N342" s="202" t="e">
        <f t="shared" si="54"/>
        <v>#VALUE!</v>
      </c>
      <c r="O342" s="202">
        <f t="shared" si="54"/>
        <v>0.3914791293796675</v>
      </c>
      <c r="P342" s="202">
        <f t="shared" si="54"/>
        <v>2.2701039429754619E-3</v>
      </c>
      <c r="Q342" s="202">
        <f t="shared" si="54"/>
        <v>4.2851069018688667E-9</v>
      </c>
      <c r="R342" s="202">
        <f t="shared" si="54"/>
        <v>0</v>
      </c>
      <c r="S342" s="202">
        <f t="shared" si="54"/>
        <v>0</v>
      </c>
      <c r="T342" s="202">
        <f t="shared" si="54"/>
        <v>0</v>
      </c>
      <c r="U342" s="202">
        <f t="shared" si="54"/>
        <v>0</v>
      </c>
      <c r="V342" s="202">
        <f t="shared" si="54"/>
        <v>0</v>
      </c>
      <c r="W342" s="202">
        <f t="shared" si="54"/>
        <v>0</v>
      </c>
      <c r="X342" s="202">
        <f t="shared" si="54"/>
        <v>0</v>
      </c>
    </row>
    <row r="343" spans="1:24" ht="12.75">
      <c r="A343" s="92" t="s">
        <v>151</v>
      </c>
      <c r="B343" s="185">
        <v>34152</v>
      </c>
      <c r="C343" s="185">
        <v>3111514</v>
      </c>
      <c r="D343" s="202">
        <f t="shared" ref="D343:F343" si="55">D28/$C343</f>
        <v>0</v>
      </c>
      <c r="E343" s="202">
        <f t="shared" si="55"/>
        <v>0</v>
      </c>
      <c r="F343" s="202">
        <f t="shared" si="55"/>
        <v>0</v>
      </c>
      <c r="G343" s="203"/>
      <c r="H343" s="202" t="e">
        <f t="shared" ref="H343:X343" si="56">H28/$C343</f>
        <v>#VALUE!</v>
      </c>
      <c r="I343" s="202">
        <f t="shared" si="56"/>
        <v>0.24084931001435314</v>
      </c>
      <c r="J343" s="202">
        <f t="shared" si="56"/>
        <v>1.0968936665558954E-3</v>
      </c>
      <c r="K343" s="202">
        <f t="shared" si="56"/>
        <v>0</v>
      </c>
      <c r="L343" s="202">
        <f t="shared" si="56"/>
        <v>0</v>
      </c>
      <c r="M343" s="202">
        <f t="shared" si="56"/>
        <v>0</v>
      </c>
      <c r="N343" s="202" t="e">
        <f t="shared" si="56"/>
        <v>#VALUE!</v>
      </c>
      <c r="O343" s="202">
        <f t="shared" si="56"/>
        <v>0.19045583596924198</v>
      </c>
      <c r="P343" s="202">
        <f t="shared" si="56"/>
        <v>1.1033214055922616E-3</v>
      </c>
      <c r="Q343" s="202">
        <f t="shared" si="56"/>
        <v>1.8618127484235084E-9</v>
      </c>
      <c r="R343" s="202">
        <f t="shared" si="56"/>
        <v>0</v>
      </c>
      <c r="S343" s="202">
        <f t="shared" si="56"/>
        <v>0</v>
      </c>
      <c r="T343" s="202">
        <f t="shared" si="56"/>
        <v>0</v>
      </c>
      <c r="U343" s="202">
        <f t="shared" si="56"/>
        <v>0</v>
      </c>
      <c r="V343" s="202">
        <f t="shared" si="56"/>
        <v>0</v>
      </c>
      <c r="W343" s="202">
        <f t="shared" si="56"/>
        <v>0</v>
      </c>
      <c r="X343" s="202">
        <f t="shared" si="56"/>
        <v>0</v>
      </c>
    </row>
    <row r="344" spans="1:24" ht="12.75">
      <c r="A344" s="92" t="s">
        <v>152</v>
      </c>
      <c r="B344" s="185">
        <v>3207</v>
      </c>
      <c r="C344" s="185">
        <v>461200</v>
      </c>
      <c r="D344" s="202">
        <f t="shared" ref="D344:F344" si="57">D29/$C344</f>
        <v>0</v>
      </c>
      <c r="E344" s="202">
        <f t="shared" si="57"/>
        <v>0</v>
      </c>
      <c r="F344" s="202">
        <f t="shared" si="57"/>
        <v>0</v>
      </c>
      <c r="G344" s="203"/>
      <c r="H344" s="202" t="e">
        <f t="shared" ref="H344:X344" si="58">H29/$C344</f>
        <v>#VALUE!</v>
      </c>
      <c r="I344" s="202">
        <f t="shared" si="58"/>
        <v>0.63295750216825675</v>
      </c>
      <c r="J344" s="202">
        <f t="shared" si="58"/>
        <v>2.289679098005204E-3</v>
      </c>
      <c r="K344" s="202">
        <f t="shared" si="58"/>
        <v>0</v>
      </c>
      <c r="L344" s="202">
        <f t="shared" si="58"/>
        <v>0</v>
      </c>
      <c r="M344" s="202">
        <f t="shared" si="58"/>
        <v>0</v>
      </c>
      <c r="N344" s="202" t="e">
        <f t="shared" si="58"/>
        <v>#VALUE!</v>
      </c>
      <c r="O344" s="202">
        <f t="shared" si="58"/>
        <v>1.2654943625325239</v>
      </c>
      <c r="P344" s="202">
        <f t="shared" si="58"/>
        <v>6.8560277536860361E-3</v>
      </c>
      <c r="Q344" s="202">
        <f t="shared" si="58"/>
        <v>1.1746894099652935E-8</v>
      </c>
      <c r="R344" s="202">
        <f t="shared" si="58"/>
        <v>0</v>
      </c>
      <c r="S344" s="202">
        <f t="shared" si="58"/>
        <v>0</v>
      </c>
      <c r="T344" s="202">
        <f t="shared" si="58"/>
        <v>0</v>
      </c>
      <c r="U344" s="202">
        <f t="shared" si="58"/>
        <v>0</v>
      </c>
      <c r="V344" s="202">
        <f t="shared" si="58"/>
        <v>0</v>
      </c>
      <c r="W344" s="202">
        <f t="shared" si="58"/>
        <v>0</v>
      </c>
      <c r="X344" s="202">
        <f t="shared" si="58"/>
        <v>0</v>
      </c>
    </row>
    <row r="345" spans="1:24" ht="12.75">
      <c r="A345" s="92" t="s">
        <v>154</v>
      </c>
      <c r="B345" s="185">
        <v>10041</v>
      </c>
      <c r="C345" s="185">
        <v>611389</v>
      </c>
      <c r="D345" s="202">
        <f t="shared" ref="D345:F345" si="59">D30/$C345</f>
        <v>3.3924391835639833E-2</v>
      </c>
      <c r="E345" s="202">
        <f t="shared" si="59"/>
        <v>9.2684201262712949E-9</v>
      </c>
      <c r="F345" s="202">
        <f t="shared" si="59"/>
        <v>0</v>
      </c>
      <c r="G345" s="203"/>
      <c r="H345" s="202" t="e">
        <f t="shared" ref="H345:X345" si="60">H30/$C345</f>
        <v>#VALUE!</v>
      </c>
      <c r="I345" s="202">
        <f t="shared" si="60"/>
        <v>0.3117360632919467</v>
      </c>
      <c r="J345" s="202">
        <f t="shared" si="60"/>
        <v>2.3667419597015976E-3</v>
      </c>
      <c r="K345" s="202">
        <f t="shared" si="60"/>
        <v>0</v>
      </c>
      <c r="L345" s="202">
        <f t="shared" si="60"/>
        <v>0</v>
      </c>
      <c r="M345" s="202">
        <f t="shared" si="60"/>
        <v>0</v>
      </c>
      <c r="N345" s="202" t="e">
        <f t="shared" si="60"/>
        <v>#VALUE!</v>
      </c>
      <c r="O345" s="202">
        <f t="shared" si="60"/>
        <v>2.4631094115203251</v>
      </c>
      <c r="P345" s="202">
        <f t="shared" si="60"/>
        <v>1.1936753850658092E-2</v>
      </c>
      <c r="Q345" s="202">
        <f t="shared" si="60"/>
        <v>7.9265629673448964E-9</v>
      </c>
      <c r="R345" s="202">
        <f t="shared" si="60"/>
        <v>0</v>
      </c>
      <c r="S345" s="202">
        <f t="shared" si="60"/>
        <v>0</v>
      </c>
      <c r="T345" s="202">
        <f t="shared" si="60"/>
        <v>0</v>
      </c>
      <c r="U345" s="202">
        <f t="shared" si="60"/>
        <v>0</v>
      </c>
      <c r="V345" s="202">
        <f t="shared" si="60"/>
        <v>0</v>
      </c>
      <c r="W345" s="202">
        <f t="shared" si="60"/>
        <v>0</v>
      </c>
      <c r="X345" s="202">
        <f t="shared" si="60"/>
        <v>0</v>
      </c>
    </row>
    <row r="346" spans="1:24" ht="12.75">
      <c r="A346" s="92" t="s">
        <v>155</v>
      </c>
      <c r="B346" s="185">
        <v>15668</v>
      </c>
      <c r="C346" s="185">
        <v>1612934</v>
      </c>
      <c r="D346" s="202">
        <f t="shared" ref="D346:F346" si="61">D31/$C346</f>
        <v>4.1477208614859628E-4</v>
      </c>
      <c r="E346" s="202">
        <f t="shared" si="61"/>
        <v>8.9933236372202139E-10</v>
      </c>
      <c r="F346" s="202">
        <f t="shared" si="61"/>
        <v>0</v>
      </c>
      <c r="G346" s="203"/>
      <c r="H346" s="202" t="e">
        <f t="shared" ref="H346:X346" si="62">H31/$C346</f>
        <v>#VALUE!</v>
      </c>
      <c r="I346" s="202">
        <f t="shared" si="62"/>
        <v>0.6683385681001206</v>
      </c>
      <c r="J346" s="202">
        <f t="shared" si="62"/>
        <v>2.1736785262137198E-3</v>
      </c>
      <c r="K346" s="202">
        <f t="shared" si="62"/>
        <v>0</v>
      </c>
      <c r="L346" s="202">
        <f t="shared" si="62"/>
        <v>0</v>
      </c>
      <c r="M346" s="202">
        <f t="shared" si="62"/>
        <v>0</v>
      </c>
      <c r="N346" s="202" t="e">
        <f t="shared" si="62"/>
        <v>#VALUE!</v>
      </c>
      <c r="O346" s="202">
        <f t="shared" si="62"/>
        <v>1.0033931952578345</v>
      </c>
      <c r="P346" s="202">
        <f t="shared" si="62"/>
        <v>4.7509693515047731E-3</v>
      </c>
      <c r="Q346" s="202">
        <f t="shared" si="62"/>
        <v>2.9355837879499863E-9</v>
      </c>
      <c r="R346" s="202">
        <f t="shared" si="62"/>
        <v>0</v>
      </c>
      <c r="S346" s="202">
        <f t="shared" si="62"/>
        <v>0</v>
      </c>
      <c r="T346" s="202">
        <f t="shared" si="62"/>
        <v>0</v>
      </c>
      <c r="U346" s="202">
        <f t="shared" si="62"/>
        <v>0</v>
      </c>
      <c r="V346" s="202">
        <f t="shared" si="62"/>
        <v>0</v>
      </c>
      <c r="W346" s="202">
        <f t="shared" si="62"/>
        <v>0</v>
      </c>
      <c r="X346" s="202">
        <f t="shared" si="62"/>
        <v>0</v>
      </c>
    </row>
    <row r="347" spans="1:24" ht="12.75">
      <c r="A347" s="92" t="s">
        <v>157</v>
      </c>
      <c r="B347" s="185">
        <v>3162</v>
      </c>
      <c r="C347" s="185">
        <v>583646</v>
      </c>
      <c r="D347" s="202">
        <f t="shared" ref="D347:F347" si="63">D32/$C347</f>
        <v>3.1149018411845537E-3</v>
      </c>
      <c r="E347" s="202">
        <f t="shared" si="63"/>
        <v>4.0092490320023495E-9</v>
      </c>
      <c r="F347" s="202">
        <f t="shared" si="63"/>
        <v>0</v>
      </c>
      <c r="G347" s="203"/>
      <c r="H347" s="202" t="e">
        <f t="shared" ref="H347:X347" si="64">H32/$C347</f>
        <v>#VALUE!</v>
      </c>
      <c r="I347" s="202">
        <f t="shared" si="64"/>
        <v>1.2025405811056702</v>
      </c>
      <c r="J347" s="202">
        <f t="shared" si="64"/>
        <v>2.8047823509456072E-3</v>
      </c>
      <c r="K347" s="202">
        <f t="shared" si="64"/>
        <v>0</v>
      </c>
      <c r="L347" s="202">
        <f t="shared" si="64"/>
        <v>0</v>
      </c>
      <c r="M347" s="202">
        <f t="shared" si="64"/>
        <v>0</v>
      </c>
      <c r="N347" s="202" t="e">
        <f t="shared" si="64"/>
        <v>#VALUE!</v>
      </c>
      <c r="O347" s="202">
        <f t="shared" si="64"/>
        <v>1.2840077718342968</v>
      </c>
      <c r="P347" s="202">
        <f t="shared" si="64"/>
        <v>5.8477227634559301E-3</v>
      </c>
      <c r="Q347" s="202">
        <f t="shared" si="64"/>
        <v>7.8031437744772925E-9</v>
      </c>
      <c r="R347" s="202">
        <f t="shared" si="64"/>
        <v>0</v>
      </c>
      <c r="S347" s="202">
        <f t="shared" si="64"/>
        <v>0</v>
      </c>
      <c r="T347" s="202">
        <f t="shared" si="64"/>
        <v>0</v>
      </c>
      <c r="U347" s="202">
        <f t="shared" si="64"/>
        <v>0</v>
      </c>
      <c r="V347" s="202">
        <f t="shared" si="64"/>
        <v>0</v>
      </c>
      <c r="W347" s="202">
        <f t="shared" si="64"/>
        <v>0</v>
      </c>
      <c r="X347" s="202">
        <f t="shared" si="64"/>
        <v>0</v>
      </c>
    </row>
    <row r="348" spans="1:24" ht="12.75">
      <c r="A348" s="92" t="s">
        <v>158</v>
      </c>
      <c r="B348" s="185">
        <v>5331</v>
      </c>
      <c r="C348" s="185">
        <v>530932</v>
      </c>
      <c r="D348" s="202">
        <f t="shared" ref="D348:F348" si="65">D33/$C348</f>
        <v>5.4526756722141443E-3</v>
      </c>
      <c r="E348" s="202">
        <f t="shared" si="65"/>
        <v>2.7803800837958113E-9</v>
      </c>
      <c r="F348" s="202">
        <f t="shared" si="65"/>
        <v>0</v>
      </c>
      <c r="G348" s="203"/>
      <c r="H348" s="202" t="e">
        <f t="shared" ref="H348:X348" si="66">H33/$C348</f>
        <v>#VALUE!</v>
      </c>
      <c r="I348" s="202">
        <f t="shared" si="66"/>
        <v>1.1161617683620502</v>
      </c>
      <c r="J348" s="202">
        <f t="shared" si="66"/>
        <v>6.4659881114719027E-3</v>
      </c>
      <c r="K348" s="202">
        <f t="shared" si="66"/>
        <v>0</v>
      </c>
      <c r="L348" s="202">
        <f t="shared" si="66"/>
        <v>0</v>
      </c>
      <c r="M348" s="202">
        <f t="shared" si="66"/>
        <v>0</v>
      </c>
      <c r="N348" s="202" t="e">
        <f t="shared" si="66"/>
        <v>#VALUE!</v>
      </c>
      <c r="O348" s="202">
        <f t="shared" si="66"/>
        <v>0.54982558971770401</v>
      </c>
      <c r="P348" s="202">
        <f t="shared" si="66"/>
        <v>1.9889552711081647E-3</v>
      </c>
      <c r="Q348" s="202">
        <f t="shared" si="66"/>
        <v>6.8133573277204867E-9</v>
      </c>
      <c r="R348" s="202">
        <f t="shared" si="66"/>
        <v>0</v>
      </c>
      <c r="S348" s="202">
        <f t="shared" si="66"/>
        <v>0</v>
      </c>
      <c r="T348" s="202">
        <f t="shared" si="66"/>
        <v>0</v>
      </c>
      <c r="U348" s="202">
        <f t="shared" si="66"/>
        <v>0</v>
      </c>
      <c r="V348" s="202">
        <f t="shared" si="66"/>
        <v>0</v>
      </c>
      <c r="W348" s="202">
        <f t="shared" si="66"/>
        <v>0</v>
      </c>
      <c r="X348" s="202">
        <f t="shared" si="66"/>
        <v>0</v>
      </c>
    </row>
    <row r="349" spans="1:24" ht="12.75">
      <c r="A349" s="92" t="s">
        <v>159</v>
      </c>
      <c r="B349" s="185">
        <v>15028</v>
      </c>
      <c r="C349" s="185">
        <v>1402443</v>
      </c>
      <c r="D349" s="202">
        <f t="shared" ref="D349:F349" si="67">D34/$C349</f>
        <v>7.344327006516486E-4</v>
      </c>
      <c r="E349" s="202">
        <f t="shared" si="67"/>
        <v>1.2583530096182422E-9</v>
      </c>
      <c r="F349" s="202">
        <f t="shared" si="67"/>
        <v>0</v>
      </c>
      <c r="G349" s="203"/>
      <c r="H349" s="202" t="e">
        <f t="shared" ref="H349:X349" si="68">H34/$C349</f>
        <v>#VALUE!</v>
      </c>
      <c r="I349" s="202">
        <f t="shared" si="68"/>
        <v>3.6757287105429595E-2</v>
      </c>
      <c r="J349" s="202">
        <f t="shared" si="68"/>
        <v>7.6295435892938254E-5</v>
      </c>
      <c r="K349" s="202">
        <f t="shared" si="68"/>
        <v>0</v>
      </c>
      <c r="L349" s="202">
        <f t="shared" si="68"/>
        <v>0</v>
      </c>
      <c r="M349" s="202">
        <f t="shared" si="68"/>
        <v>0</v>
      </c>
      <c r="N349" s="202" t="e">
        <f t="shared" si="68"/>
        <v>#VALUE!</v>
      </c>
      <c r="O349" s="202">
        <f t="shared" si="68"/>
        <v>0.68670170552386089</v>
      </c>
      <c r="P349" s="202">
        <f t="shared" si="68"/>
        <v>2.3573150566547092E-3</v>
      </c>
      <c r="Q349" s="202">
        <f t="shared" si="68"/>
        <v>2.4477343640632036E-9</v>
      </c>
      <c r="R349" s="202">
        <f t="shared" si="68"/>
        <v>0</v>
      </c>
      <c r="S349" s="202">
        <f t="shared" si="68"/>
        <v>0</v>
      </c>
      <c r="T349" s="202">
        <f t="shared" si="68"/>
        <v>0</v>
      </c>
      <c r="U349" s="202">
        <f t="shared" si="68"/>
        <v>0</v>
      </c>
      <c r="V349" s="202">
        <f t="shared" si="68"/>
        <v>0</v>
      </c>
      <c r="W349" s="202">
        <f t="shared" si="68"/>
        <v>0</v>
      </c>
      <c r="X349" s="202">
        <f t="shared" si="68"/>
        <v>0</v>
      </c>
    </row>
    <row r="350" spans="1:24" ht="12.75">
      <c r="A350" s="92" t="s">
        <v>161</v>
      </c>
      <c r="B350" s="185">
        <v>8000</v>
      </c>
      <c r="C350" s="185">
        <v>397192</v>
      </c>
      <c r="D350" s="202">
        <f t="shared" ref="D350:F350" si="69">D35/$C350</f>
        <v>4.4537654333420612E-3</v>
      </c>
      <c r="E350" s="202">
        <f t="shared" si="69"/>
        <v>6.667333485043461E-9</v>
      </c>
      <c r="F350" s="202">
        <f t="shared" si="69"/>
        <v>0</v>
      </c>
      <c r="G350" s="203"/>
      <c r="H350" s="202" t="e">
        <f t="shared" ref="H350:X350" si="70">H35/$C350</f>
        <v>#VALUE!</v>
      </c>
      <c r="I350" s="202">
        <f t="shared" si="70"/>
        <v>1.3337781224193841</v>
      </c>
      <c r="J350" s="202">
        <f t="shared" si="70"/>
        <v>7.7342947491389558E-3</v>
      </c>
      <c r="K350" s="202">
        <f t="shared" si="70"/>
        <v>0</v>
      </c>
      <c r="L350" s="202">
        <f t="shared" si="70"/>
        <v>0</v>
      </c>
      <c r="M350" s="202">
        <f t="shared" si="70"/>
        <v>0</v>
      </c>
      <c r="N350" s="202" t="e">
        <f t="shared" si="70"/>
        <v>#VALUE!</v>
      </c>
      <c r="O350" s="202">
        <f t="shared" si="70"/>
        <v>2.7140174021631855</v>
      </c>
      <c r="P350" s="202">
        <f t="shared" si="70"/>
        <v>8.8269652963805911E-3</v>
      </c>
      <c r="Q350" s="202">
        <f t="shared" si="70"/>
        <v>8.1883858383880601E-9</v>
      </c>
      <c r="R350" s="202">
        <f t="shared" si="70"/>
        <v>0</v>
      </c>
      <c r="S350" s="202">
        <f t="shared" si="70"/>
        <v>0</v>
      </c>
      <c r="T350" s="202">
        <f t="shared" si="70"/>
        <v>0</v>
      </c>
      <c r="U350" s="202">
        <f t="shared" si="70"/>
        <v>0</v>
      </c>
      <c r="V350" s="202">
        <f t="shared" si="70"/>
        <v>0</v>
      </c>
      <c r="W350" s="202">
        <f t="shared" si="70"/>
        <v>0</v>
      </c>
      <c r="X350" s="202">
        <f t="shared" si="70"/>
        <v>0</v>
      </c>
    </row>
    <row r="351" spans="1:24" ht="12.75">
      <c r="A351" s="92" t="s">
        <v>163</v>
      </c>
      <c r="B351" s="185">
        <v>4977</v>
      </c>
      <c r="C351" s="185">
        <v>471228</v>
      </c>
      <c r="D351" s="202">
        <f t="shared" ref="D351:F351" si="71">D36/$C351</f>
        <v>8.8598300610320275E-3</v>
      </c>
      <c r="E351" s="202">
        <f t="shared" si="71"/>
        <v>4.2301100141095621E-9</v>
      </c>
      <c r="F351" s="202">
        <f t="shared" si="71"/>
        <v>0</v>
      </c>
      <c r="G351" s="203"/>
      <c r="H351" s="202" t="e">
        <f t="shared" ref="H351:X351" si="72">H36/$C351</f>
        <v>#VALUE!</v>
      </c>
      <c r="I351" s="202">
        <f t="shared" si="72"/>
        <v>0.50762688125493394</v>
      </c>
      <c r="J351" s="202">
        <f t="shared" si="72"/>
        <v>1.3454209002860611E-3</v>
      </c>
      <c r="K351" s="202">
        <f t="shared" si="72"/>
        <v>0</v>
      </c>
      <c r="L351" s="202">
        <f t="shared" si="72"/>
        <v>0</v>
      </c>
      <c r="M351" s="202">
        <f t="shared" si="72"/>
        <v>0</v>
      </c>
      <c r="N351" s="202" t="e">
        <f t="shared" si="72"/>
        <v>#VALUE!</v>
      </c>
      <c r="O351" s="202">
        <f t="shared" si="72"/>
        <v>0.50762688125493394</v>
      </c>
      <c r="P351" s="202">
        <f t="shared" si="72"/>
        <v>1.3454209002860611E-3</v>
      </c>
      <c r="Q351" s="202">
        <f t="shared" si="72"/>
        <v>5.6244812058378528E-9</v>
      </c>
      <c r="R351" s="202">
        <f t="shared" si="72"/>
        <v>0</v>
      </c>
      <c r="S351" s="202">
        <f t="shared" si="72"/>
        <v>0</v>
      </c>
      <c r="T351" s="202">
        <f t="shared" si="72"/>
        <v>0</v>
      </c>
      <c r="U351" s="202">
        <f t="shared" si="72"/>
        <v>0</v>
      </c>
      <c r="V351" s="202">
        <f t="shared" si="72"/>
        <v>0</v>
      </c>
      <c r="W351" s="202">
        <f t="shared" si="72"/>
        <v>0</v>
      </c>
      <c r="X351" s="202">
        <f t="shared" si="72"/>
        <v>0</v>
      </c>
    </row>
    <row r="352" spans="1:24" ht="12.75">
      <c r="A352" s="92" t="s">
        <v>164</v>
      </c>
      <c r="B352" s="185">
        <v>4990</v>
      </c>
      <c r="C352" s="185">
        <v>531598</v>
      </c>
      <c r="D352" s="202">
        <f t="shared" ref="D352:F352" si="73">D37/$C352</f>
        <v>3.7791714792004484E-3</v>
      </c>
      <c r="E352" s="202">
        <f t="shared" si="73"/>
        <v>7.5325515020578513E-9</v>
      </c>
      <c r="F352" s="202">
        <f t="shared" si="73"/>
        <v>0</v>
      </c>
      <c r="G352" s="203"/>
      <c r="H352" s="202" t="e">
        <f t="shared" ref="H352:X352" si="74">H37/$C352</f>
        <v>#VALUE!</v>
      </c>
      <c r="I352" s="202">
        <f t="shared" si="74"/>
        <v>1.811632097938668</v>
      </c>
      <c r="J352" s="202">
        <f t="shared" si="74"/>
        <v>6.218985022517015E-3</v>
      </c>
      <c r="K352" s="202">
        <f t="shared" si="74"/>
        <v>0</v>
      </c>
      <c r="L352" s="202">
        <f t="shared" si="74"/>
        <v>0</v>
      </c>
      <c r="M352" s="202">
        <f t="shared" si="74"/>
        <v>0</v>
      </c>
      <c r="N352" s="202" t="e">
        <f t="shared" si="74"/>
        <v>#VALUE!</v>
      </c>
      <c r="O352" s="202">
        <f t="shared" si="74"/>
        <v>1.3202796097803227</v>
      </c>
      <c r="P352" s="202">
        <f t="shared" si="74"/>
        <v>3.0793945801150494E-3</v>
      </c>
      <c r="Q352" s="202">
        <f t="shared" si="74"/>
        <v>4.3874894638446091E-9</v>
      </c>
      <c r="R352" s="202">
        <f t="shared" si="74"/>
        <v>0</v>
      </c>
      <c r="S352" s="202">
        <f t="shared" si="74"/>
        <v>0</v>
      </c>
      <c r="T352" s="202">
        <f t="shared" si="74"/>
        <v>0</v>
      </c>
      <c r="U352" s="202">
        <f t="shared" si="74"/>
        <v>0</v>
      </c>
      <c r="V352" s="202">
        <f t="shared" si="74"/>
        <v>0</v>
      </c>
      <c r="W352" s="202">
        <f t="shared" si="74"/>
        <v>0</v>
      </c>
      <c r="X352" s="202">
        <f t="shared" si="74"/>
        <v>0</v>
      </c>
    </row>
    <row r="353" spans="1:242" ht="13.15">
      <c r="A353" s="204" t="s">
        <v>254</v>
      </c>
      <c r="B353" s="186">
        <v>427956</v>
      </c>
      <c r="C353" s="186">
        <v>42966124</v>
      </c>
      <c r="D353" s="205">
        <f t="shared" ref="D353:F353" si="75">D38/$C353</f>
        <v>0</v>
      </c>
      <c r="E353" s="205">
        <f t="shared" si="75"/>
        <v>0</v>
      </c>
      <c r="F353" s="205">
        <f t="shared" si="75"/>
        <v>0</v>
      </c>
      <c r="G353" s="206"/>
      <c r="H353" s="205" t="e">
        <f t="shared" ref="H353:X353" si="76">H38/$C353</f>
        <v>#VALUE!</v>
      </c>
      <c r="I353" s="205">
        <f t="shared" si="76"/>
        <v>3.2434552392950317E-2</v>
      </c>
      <c r="J353" s="205">
        <f t="shared" si="76"/>
        <v>1.9375729586406257E-4</v>
      </c>
      <c r="K353" s="205">
        <f t="shared" si="76"/>
        <v>0</v>
      </c>
      <c r="L353" s="205">
        <f t="shared" si="76"/>
        <v>0</v>
      </c>
      <c r="M353" s="205">
        <f t="shared" si="76"/>
        <v>0</v>
      </c>
      <c r="N353" s="205" t="e">
        <f t="shared" si="76"/>
        <v>#VALUE!</v>
      </c>
      <c r="O353" s="205">
        <f t="shared" si="76"/>
        <v>1.1997824146297209E-3</v>
      </c>
      <c r="P353" s="205">
        <f t="shared" si="76"/>
        <v>2.4903340129074711E-6</v>
      </c>
      <c r="Q353" s="205">
        <f t="shared" si="76"/>
        <v>4.8309098213529988E-11</v>
      </c>
      <c r="R353" s="205">
        <f t="shared" si="76"/>
        <v>0</v>
      </c>
      <c r="S353" s="205">
        <f t="shared" si="76"/>
        <v>0</v>
      </c>
      <c r="T353" s="205">
        <f t="shared" si="76"/>
        <v>0</v>
      </c>
      <c r="U353" s="205">
        <f t="shared" si="76"/>
        <v>0</v>
      </c>
      <c r="V353" s="205">
        <f t="shared" si="76"/>
        <v>0</v>
      </c>
      <c r="W353" s="205">
        <f t="shared" si="76"/>
        <v>0</v>
      </c>
      <c r="X353" s="205">
        <f t="shared" si="76"/>
        <v>0</v>
      </c>
    </row>
    <row r="354" spans="1:242" ht="12.75">
      <c r="B354" s="185"/>
      <c r="C354" s="185"/>
      <c r="D354" s="185"/>
      <c r="E354" s="185"/>
      <c r="F354" s="185"/>
      <c r="G354" s="200"/>
      <c r="H354" s="185"/>
      <c r="I354" s="185"/>
      <c r="J354" s="185"/>
      <c r="K354" s="185"/>
      <c r="L354" s="185"/>
      <c r="M354" s="185"/>
      <c r="N354" s="185"/>
      <c r="O354" s="185"/>
      <c r="P354" s="185"/>
      <c r="Q354" s="185"/>
      <c r="R354" s="185"/>
      <c r="S354" s="185"/>
      <c r="T354" s="185"/>
      <c r="U354" s="185"/>
      <c r="V354" s="185"/>
      <c r="W354" s="185"/>
      <c r="X354" s="185"/>
    </row>
    <row r="355" spans="1:242" ht="71.25" customHeight="1">
      <c r="A355" s="207" t="s">
        <v>1</v>
      </c>
      <c r="B355" s="207" t="s">
        <v>9</v>
      </c>
      <c r="C355" s="207" t="s">
        <v>6</v>
      </c>
      <c r="D355" s="207" t="s">
        <v>11</v>
      </c>
      <c r="E355" s="207" t="s">
        <v>12</v>
      </c>
      <c r="F355" s="207" t="s">
        <v>13</v>
      </c>
      <c r="G355" s="208"/>
      <c r="H355" s="207" t="s">
        <v>14</v>
      </c>
      <c r="I355" s="207" t="s">
        <v>15</v>
      </c>
      <c r="J355" s="207" t="s">
        <v>16</v>
      </c>
      <c r="K355" s="207" t="s">
        <v>17</v>
      </c>
      <c r="L355" s="207" t="s">
        <v>18</v>
      </c>
      <c r="M355" s="207" t="s">
        <v>19</v>
      </c>
      <c r="N355" s="207" t="s">
        <v>20</v>
      </c>
      <c r="O355" s="207" t="s">
        <v>21</v>
      </c>
      <c r="P355" s="207" t="s">
        <v>22</v>
      </c>
      <c r="Q355" s="207" t="s">
        <v>23</v>
      </c>
      <c r="R355" s="207" t="s">
        <v>24</v>
      </c>
      <c r="S355" s="207" t="s">
        <v>25</v>
      </c>
      <c r="T355" s="207" t="s">
        <v>26</v>
      </c>
      <c r="U355" s="207" t="s">
        <v>27</v>
      </c>
      <c r="V355" s="207" t="s">
        <v>28</v>
      </c>
      <c r="W355" s="207" t="s">
        <v>29</v>
      </c>
      <c r="X355" s="207" t="s">
        <v>30</v>
      </c>
      <c r="Y355" s="207"/>
      <c r="Z355" s="207"/>
      <c r="AA355" s="207"/>
      <c r="AB355" s="207"/>
      <c r="AC355" s="207"/>
      <c r="AD355" s="207"/>
      <c r="AE355" s="207"/>
      <c r="AF355" s="207"/>
      <c r="AG355" s="207"/>
      <c r="AH355" s="207"/>
      <c r="AI355" s="207"/>
      <c r="AJ355" s="207"/>
      <c r="AK355" s="207"/>
      <c r="AL355" s="207"/>
      <c r="AM355" s="207"/>
      <c r="AN355" s="207"/>
      <c r="AO355" s="207"/>
      <c r="AP355" s="207"/>
      <c r="AQ355" s="207"/>
      <c r="AR355" s="207"/>
      <c r="AS355" s="207"/>
      <c r="AT355" s="207"/>
      <c r="AU355" s="207"/>
      <c r="AV355" s="207"/>
      <c r="AW355" s="207"/>
      <c r="AX355" s="207"/>
      <c r="AY355" s="207"/>
      <c r="AZ355" s="207"/>
      <c r="BA355" s="207"/>
      <c r="BB355" s="207"/>
      <c r="BC355" s="207"/>
      <c r="BD355" s="207"/>
      <c r="BE355" s="207"/>
      <c r="BF355" s="207"/>
      <c r="BG355" s="207"/>
      <c r="BH355" s="207"/>
      <c r="BI355" s="207"/>
      <c r="BJ355" s="207"/>
      <c r="BK355" s="207"/>
      <c r="BL355" s="207"/>
      <c r="BM355" s="207"/>
      <c r="BN355" s="207"/>
      <c r="BO355" s="207"/>
      <c r="BP355" s="207"/>
      <c r="BQ355" s="207"/>
      <c r="BR355" s="207"/>
      <c r="BS355" s="207"/>
      <c r="BT355" s="207"/>
      <c r="BU355" s="207"/>
      <c r="BV355" s="207"/>
      <c r="BW355" s="207"/>
      <c r="BX355" s="207"/>
      <c r="BY355" s="207"/>
      <c r="BZ355" s="207"/>
      <c r="CA355" s="207"/>
      <c r="CB355" s="207"/>
      <c r="CC355" s="207"/>
      <c r="CD355" s="207"/>
      <c r="CE355" s="207"/>
      <c r="CF355" s="207"/>
      <c r="CG355" s="207"/>
      <c r="CH355" s="207"/>
      <c r="CI355" s="207"/>
      <c r="CJ355" s="207"/>
      <c r="CK355" s="207"/>
      <c r="CL355" s="207"/>
      <c r="CM355" s="207"/>
      <c r="CN355" s="207"/>
      <c r="CO355" s="207"/>
      <c r="CP355" s="207"/>
      <c r="CQ355" s="207"/>
      <c r="CR355" s="207"/>
      <c r="CS355" s="207"/>
      <c r="CT355" s="207"/>
      <c r="CU355" s="207"/>
      <c r="CV355" s="207"/>
      <c r="CW355" s="207"/>
      <c r="CX355" s="207"/>
      <c r="CY355" s="207"/>
      <c r="CZ355" s="207"/>
      <c r="DA355" s="207"/>
      <c r="DB355" s="207"/>
      <c r="DC355" s="207"/>
      <c r="DD355" s="207"/>
      <c r="DE355" s="207"/>
      <c r="DF355" s="207"/>
      <c r="DG355" s="207"/>
      <c r="DH355" s="207"/>
      <c r="DI355" s="207"/>
      <c r="DJ355" s="207"/>
      <c r="DK355" s="207"/>
      <c r="DL355" s="207"/>
      <c r="DM355" s="207"/>
      <c r="DN355" s="207"/>
      <c r="DO355" s="207"/>
      <c r="DP355" s="207"/>
      <c r="DQ355" s="207"/>
      <c r="DR355" s="207"/>
      <c r="DS355" s="207"/>
      <c r="DT355" s="207"/>
      <c r="DU355" s="207"/>
      <c r="DV355" s="207"/>
      <c r="DW355" s="207"/>
      <c r="DX355" s="207"/>
      <c r="DY355" s="207"/>
      <c r="DZ355" s="207"/>
      <c r="EA355" s="207"/>
      <c r="EB355" s="207"/>
      <c r="EC355" s="207"/>
      <c r="ED355" s="207"/>
      <c r="EE355" s="207"/>
      <c r="EF355" s="207"/>
      <c r="EG355" s="207"/>
      <c r="EH355" s="207"/>
      <c r="EI355" s="207"/>
      <c r="EJ355" s="207"/>
      <c r="EK355" s="207"/>
      <c r="EL355" s="207"/>
      <c r="EM355" s="207"/>
      <c r="EN355" s="207"/>
      <c r="EO355" s="207"/>
      <c r="EP355" s="207"/>
      <c r="EQ355" s="207"/>
      <c r="ER355" s="207"/>
      <c r="ES355" s="207"/>
      <c r="ET355" s="207"/>
      <c r="EU355" s="207"/>
      <c r="EV355" s="207"/>
      <c r="EW355" s="207"/>
      <c r="EX355" s="207"/>
      <c r="EY355" s="207"/>
      <c r="EZ355" s="207"/>
      <c r="FA355" s="207"/>
      <c r="FB355" s="207"/>
      <c r="FC355" s="207"/>
      <c r="FD355" s="207"/>
      <c r="FE355" s="207"/>
      <c r="FF355" s="207"/>
      <c r="FG355" s="207"/>
      <c r="FH355" s="207"/>
      <c r="FI355" s="207"/>
      <c r="FJ355" s="207"/>
      <c r="FK355" s="207"/>
      <c r="FL355" s="207"/>
      <c r="FM355" s="207"/>
      <c r="FN355" s="207"/>
      <c r="FO355" s="207"/>
      <c r="FP355" s="207"/>
      <c r="FQ355" s="207"/>
      <c r="FR355" s="207"/>
      <c r="FS355" s="207"/>
      <c r="FT355" s="207"/>
      <c r="FU355" s="207"/>
      <c r="FV355" s="207"/>
      <c r="FW355" s="207"/>
      <c r="FX355" s="207"/>
      <c r="FY355" s="207"/>
      <c r="FZ355" s="207"/>
      <c r="GA355" s="207"/>
      <c r="GB355" s="207"/>
      <c r="GC355" s="207"/>
      <c r="GD355" s="207"/>
      <c r="GE355" s="207"/>
      <c r="GF355" s="207"/>
      <c r="GG355" s="207"/>
      <c r="GH355" s="207"/>
      <c r="GI355" s="207"/>
      <c r="GJ355" s="207"/>
      <c r="GK355" s="207"/>
      <c r="GL355" s="207"/>
      <c r="GM355" s="207"/>
      <c r="GN355" s="207"/>
      <c r="GO355" s="207"/>
      <c r="GP355" s="207"/>
      <c r="GQ355" s="207"/>
      <c r="GR355" s="207"/>
      <c r="GS355" s="207"/>
      <c r="GT355" s="207"/>
      <c r="GU355" s="207"/>
      <c r="GV355" s="207"/>
      <c r="GW355" s="207"/>
      <c r="GX355" s="207"/>
      <c r="GY355" s="207"/>
      <c r="GZ355" s="207"/>
      <c r="HA355" s="207"/>
      <c r="HB355" s="207"/>
      <c r="HC355" s="207"/>
      <c r="HD355" s="207"/>
      <c r="HE355" s="207"/>
      <c r="HF355" s="207"/>
      <c r="HG355" s="207"/>
      <c r="HH355" s="207"/>
      <c r="HI355" s="207"/>
      <c r="HJ355" s="207"/>
      <c r="HK355" s="207"/>
      <c r="HL355" s="207"/>
      <c r="HM355" s="207"/>
      <c r="HN355" s="207"/>
      <c r="HO355" s="207"/>
      <c r="HP355" s="207"/>
      <c r="HQ355" s="207"/>
      <c r="HR355" s="207"/>
      <c r="HS355" s="207"/>
      <c r="HT355" s="207"/>
      <c r="HU355" s="207"/>
      <c r="HV355" s="207"/>
      <c r="HW355" s="207"/>
      <c r="HX355" s="207"/>
      <c r="HY355" s="207"/>
      <c r="HZ355" s="207"/>
      <c r="IA355" s="207"/>
      <c r="IB355" s="207"/>
      <c r="IC355" s="207"/>
      <c r="ID355" s="207"/>
      <c r="IE355" s="207"/>
      <c r="IF355" s="207"/>
      <c r="IG355" s="207"/>
      <c r="IH355" s="207"/>
    </row>
    <row r="356" spans="1:242" ht="13.15">
      <c r="A356" s="92" t="s">
        <v>161</v>
      </c>
      <c r="B356" s="185">
        <v>8000</v>
      </c>
      <c r="C356" s="185">
        <v>397192</v>
      </c>
      <c r="D356" s="202">
        <v>1.3847207395919353E-4</v>
      </c>
      <c r="E356" s="202">
        <v>6.9991339201192371E-4</v>
      </c>
      <c r="F356" s="205">
        <v>4.4361417148381637E-3</v>
      </c>
      <c r="G356" s="203"/>
      <c r="H356" s="202">
        <v>0</v>
      </c>
      <c r="I356" s="202">
        <v>4.2447984853672786E-3</v>
      </c>
      <c r="J356" s="202">
        <v>0</v>
      </c>
      <c r="K356" s="202">
        <v>0</v>
      </c>
      <c r="L356" s="202">
        <v>0</v>
      </c>
      <c r="M356" s="202">
        <v>0</v>
      </c>
      <c r="N356" s="202">
        <v>0</v>
      </c>
      <c r="O356" s="202">
        <v>1.3595439988720821E-4</v>
      </c>
      <c r="P356" s="202">
        <v>0</v>
      </c>
      <c r="Q356" s="202">
        <v>0</v>
      </c>
      <c r="R356" s="202">
        <v>0</v>
      </c>
      <c r="S356" s="202">
        <v>0</v>
      </c>
      <c r="T356" s="202">
        <v>5.4281052992003866E-3</v>
      </c>
      <c r="U356" s="202">
        <v>5.0580072106185424E-3</v>
      </c>
      <c r="V356" s="202">
        <v>0</v>
      </c>
      <c r="W356" s="202">
        <v>0</v>
      </c>
      <c r="X356" s="202">
        <v>0</v>
      </c>
    </row>
    <row r="357" spans="1:242" ht="13.15">
      <c r="A357" s="92" t="s">
        <v>159</v>
      </c>
      <c r="B357" s="185">
        <v>15028</v>
      </c>
      <c r="C357" s="185">
        <v>1402443</v>
      </c>
      <c r="D357" s="202">
        <v>1.9822552503025078E-4</v>
      </c>
      <c r="E357" s="202">
        <v>1.4260829138866963E-6</v>
      </c>
      <c r="F357" s="205">
        <v>3.7855370949122355E-3</v>
      </c>
      <c r="G357" s="203"/>
      <c r="H357" s="202">
        <v>0</v>
      </c>
      <c r="I357" s="202">
        <v>3.4311554908113911E-3</v>
      </c>
      <c r="J357" s="202">
        <v>0</v>
      </c>
      <c r="K357" s="202">
        <v>0</v>
      </c>
      <c r="L357" s="202">
        <v>0</v>
      </c>
      <c r="M357" s="202">
        <v>0</v>
      </c>
      <c r="N357" s="202">
        <v>0</v>
      </c>
      <c r="O357" s="202">
        <v>1.4260829138866963E-6</v>
      </c>
      <c r="P357" s="202">
        <v>0</v>
      </c>
      <c r="Q357" s="202">
        <v>0</v>
      </c>
      <c r="R357" s="202">
        <v>0</v>
      </c>
      <c r="S357" s="202">
        <v>0</v>
      </c>
      <c r="T357" s="202">
        <v>3.2086865562450665E-4</v>
      </c>
      <c r="U357" s="202">
        <v>2.9769480827384785E-3</v>
      </c>
      <c r="V357" s="202">
        <v>0</v>
      </c>
      <c r="W357" s="202">
        <v>0</v>
      </c>
      <c r="X357" s="202">
        <v>0</v>
      </c>
    </row>
    <row r="358" spans="1:242" ht="13.15">
      <c r="A358" s="92" t="s">
        <v>31</v>
      </c>
      <c r="B358" s="185">
        <v>1937</v>
      </c>
      <c r="C358" s="185">
        <v>207730</v>
      </c>
      <c r="D358" s="202">
        <v>2.4069705868194291E-5</v>
      </c>
      <c r="E358" s="202">
        <v>1.9592740576710151E-3</v>
      </c>
      <c r="F358" s="205">
        <v>3.4756655273672555E-3</v>
      </c>
      <c r="G358" s="203"/>
      <c r="H358" s="202">
        <v>0</v>
      </c>
      <c r="I358" s="202">
        <v>6.7876570548307898E-4</v>
      </c>
      <c r="J358" s="202">
        <v>0</v>
      </c>
      <c r="K358" s="202">
        <v>0</v>
      </c>
      <c r="L358" s="202">
        <v>0</v>
      </c>
      <c r="M358" s="202">
        <v>0</v>
      </c>
      <c r="N358" s="202">
        <v>1.5452751167380735E-3</v>
      </c>
      <c r="O358" s="202">
        <v>0</v>
      </c>
      <c r="P358" s="202">
        <v>0</v>
      </c>
      <c r="Q358" s="202">
        <v>0</v>
      </c>
      <c r="R358" s="202">
        <v>0</v>
      </c>
      <c r="S358" s="202">
        <v>0</v>
      </c>
      <c r="T358" s="202">
        <v>0</v>
      </c>
      <c r="U358" s="202">
        <v>1.2419968227988254E-3</v>
      </c>
      <c r="V358" s="202">
        <v>0</v>
      </c>
      <c r="W358" s="202">
        <v>3.9955711741202523E-4</v>
      </c>
      <c r="X358" s="202">
        <v>0</v>
      </c>
    </row>
    <row r="359" spans="1:242" ht="13.15">
      <c r="A359" s="92" t="s">
        <v>158</v>
      </c>
      <c r="B359" s="185">
        <v>5331</v>
      </c>
      <c r="C359" s="185">
        <v>530932</v>
      </c>
      <c r="D359" s="202">
        <v>5.1042318036961418E-4</v>
      </c>
      <c r="E359" s="202">
        <v>3.6539519185131052E-4</v>
      </c>
      <c r="F359" s="205">
        <v>2.4315731581445459E-3</v>
      </c>
      <c r="G359" s="203"/>
      <c r="H359" s="202">
        <v>0</v>
      </c>
      <c r="I359" s="202">
        <v>2.9344624170326897E-3</v>
      </c>
      <c r="J359" s="202">
        <v>0</v>
      </c>
      <c r="K359" s="202">
        <v>0</v>
      </c>
      <c r="L359" s="202">
        <v>0</v>
      </c>
      <c r="M359" s="202">
        <v>0</v>
      </c>
      <c r="N359" s="202">
        <v>0</v>
      </c>
      <c r="O359" s="202">
        <v>7.3455734444335624E-5</v>
      </c>
      <c r="P359" s="202">
        <v>0</v>
      </c>
      <c r="Q359" s="202">
        <v>0</v>
      </c>
      <c r="R359" s="202">
        <v>0</v>
      </c>
      <c r="S359" s="202">
        <v>0</v>
      </c>
      <c r="T359" s="202">
        <v>3.9364739740682425E-4</v>
      </c>
      <c r="U359" s="202">
        <v>3.3318767751802491E-3</v>
      </c>
      <c r="V359" s="202">
        <v>0</v>
      </c>
      <c r="W359" s="202">
        <v>0</v>
      </c>
      <c r="X359" s="202">
        <v>0</v>
      </c>
    </row>
    <row r="360" spans="1:242" ht="13.15">
      <c r="A360" s="92" t="s">
        <v>155</v>
      </c>
      <c r="B360" s="185">
        <v>15668</v>
      </c>
      <c r="C360" s="185">
        <v>1612934</v>
      </c>
      <c r="D360" s="202">
        <v>3.7385286688729978E-4</v>
      </c>
      <c r="E360" s="202">
        <v>4.8793069028242939E-4</v>
      </c>
      <c r="F360" s="205">
        <v>2.3534750956951743E-3</v>
      </c>
      <c r="G360" s="203"/>
      <c r="H360" s="202">
        <v>0</v>
      </c>
      <c r="I360" s="202">
        <v>2.5884506123623162E-3</v>
      </c>
      <c r="J360" s="202">
        <v>0</v>
      </c>
      <c r="K360" s="202">
        <v>0</v>
      </c>
      <c r="L360" s="202">
        <v>0</v>
      </c>
      <c r="M360" s="202">
        <v>0</v>
      </c>
      <c r="N360" s="202">
        <v>0</v>
      </c>
      <c r="O360" s="202">
        <v>1.667768178983145E-4</v>
      </c>
      <c r="P360" s="202">
        <v>0</v>
      </c>
      <c r="Q360" s="202">
        <v>0</v>
      </c>
      <c r="R360" s="202">
        <v>0</v>
      </c>
      <c r="S360" s="202">
        <v>0</v>
      </c>
      <c r="T360" s="202">
        <v>1.9486228202765892E-3</v>
      </c>
      <c r="U360" s="202">
        <v>1.7948657539614144E-3</v>
      </c>
      <c r="V360" s="202">
        <v>0</v>
      </c>
      <c r="W360" s="202">
        <v>0</v>
      </c>
      <c r="X360" s="202">
        <v>0</v>
      </c>
    </row>
    <row r="361" spans="1:242" ht="13.15">
      <c r="A361" s="92" t="s">
        <v>151</v>
      </c>
      <c r="B361" s="185">
        <v>34152</v>
      </c>
      <c r="C361" s="185">
        <v>3111514</v>
      </c>
      <c r="D361" s="202">
        <v>2.0408071440462745E-4</v>
      </c>
      <c r="E361" s="202">
        <v>4.0269785062834362E-4</v>
      </c>
      <c r="F361" s="205">
        <v>2.1896093027381526E-3</v>
      </c>
      <c r="G361" s="203"/>
      <c r="H361" s="202">
        <v>0</v>
      </c>
      <c r="I361" s="202">
        <v>9.0245456070581719E-4</v>
      </c>
      <c r="J361" s="202">
        <v>0</v>
      </c>
      <c r="K361" s="202">
        <v>0</v>
      </c>
      <c r="L361" s="202">
        <v>0</v>
      </c>
      <c r="M361" s="202">
        <v>0</v>
      </c>
      <c r="N361" s="202">
        <v>0</v>
      </c>
      <c r="O361" s="202">
        <v>1.5330157601733434E-4</v>
      </c>
      <c r="P361" s="202">
        <v>0</v>
      </c>
      <c r="Q361" s="202">
        <v>0</v>
      </c>
      <c r="R361" s="202">
        <v>0</v>
      </c>
      <c r="S361" s="202">
        <v>0</v>
      </c>
      <c r="T361" s="202">
        <v>4.5797640634109312E-4</v>
      </c>
      <c r="U361" s="202">
        <v>6.6658867676635874E-3</v>
      </c>
      <c r="V361" s="202">
        <v>0</v>
      </c>
      <c r="W361" s="202">
        <v>0</v>
      </c>
      <c r="X361" s="202">
        <v>0</v>
      </c>
    </row>
    <row r="362" spans="1:242" ht="13.15">
      <c r="A362" s="92" t="s">
        <v>135</v>
      </c>
      <c r="B362" s="185">
        <v>1447</v>
      </c>
      <c r="C362" s="185">
        <v>190592</v>
      </c>
      <c r="D362" s="202">
        <v>0</v>
      </c>
      <c r="E362" s="202">
        <v>2.2351410342511752E-3</v>
      </c>
      <c r="F362" s="205">
        <v>2.1144644056413702E-3</v>
      </c>
      <c r="G362" s="203"/>
      <c r="H362" s="202">
        <v>0</v>
      </c>
      <c r="I362" s="202">
        <v>0</v>
      </c>
      <c r="J362" s="202">
        <v>0</v>
      </c>
      <c r="K362" s="202">
        <v>0</v>
      </c>
      <c r="L362" s="202">
        <v>0</v>
      </c>
      <c r="M362" s="202">
        <v>0</v>
      </c>
      <c r="N362" s="202">
        <v>0</v>
      </c>
      <c r="O362" s="202">
        <v>2.3715580926796506E-3</v>
      </c>
      <c r="P362" s="202">
        <v>0</v>
      </c>
      <c r="Q362" s="202">
        <v>0</v>
      </c>
      <c r="R362" s="202">
        <v>0</v>
      </c>
      <c r="S362" s="202">
        <v>0</v>
      </c>
      <c r="T362" s="202">
        <v>0</v>
      </c>
      <c r="U362" s="202">
        <v>0</v>
      </c>
      <c r="V362" s="202">
        <v>0</v>
      </c>
      <c r="W362" s="202">
        <v>8.7097044996642045E-4</v>
      </c>
      <c r="X362" s="202">
        <v>0</v>
      </c>
    </row>
    <row r="363" spans="1:242" ht="13.15">
      <c r="A363" s="92" t="s">
        <v>102</v>
      </c>
      <c r="B363" s="185">
        <v>10052</v>
      </c>
      <c r="C363" s="185">
        <v>594689</v>
      </c>
      <c r="D363" s="202">
        <v>1.2746158075901857E-3</v>
      </c>
      <c r="E363" s="202">
        <v>3.3614208434997114E-3</v>
      </c>
      <c r="F363" s="205">
        <v>1.8917450970170964E-3</v>
      </c>
      <c r="G363" s="203"/>
      <c r="H363" s="202">
        <v>0</v>
      </c>
      <c r="I363" s="202">
        <v>4.2946817580281462E-3</v>
      </c>
      <c r="J363" s="202">
        <v>2.5256898984174921E-3</v>
      </c>
      <c r="K363" s="202">
        <v>5.2128087117804436E-4</v>
      </c>
      <c r="L363" s="202">
        <v>0</v>
      </c>
      <c r="M363" s="202">
        <v>0</v>
      </c>
      <c r="N363" s="202">
        <v>1.5941105350864065E-3</v>
      </c>
      <c r="O363" s="202">
        <v>2.9090835714129569E-4</v>
      </c>
      <c r="P363" s="202">
        <v>0</v>
      </c>
      <c r="Q363" s="202">
        <v>0</v>
      </c>
      <c r="R363" s="202">
        <v>0</v>
      </c>
      <c r="S363" s="202">
        <v>0</v>
      </c>
      <c r="T363" s="202">
        <v>0</v>
      </c>
      <c r="U363" s="202">
        <v>1.8160752931364126E-4</v>
      </c>
      <c r="V363" s="202">
        <v>0</v>
      </c>
      <c r="W363" s="202">
        <v>9.6689193847540481E-4</v>
      </c>
      <c r="X363" s="202">
        <v>0</v>
      </c>
    </row>
    <row r="364" spans="1:242" ht="13.15">
      <c r="A364" s="92" t="s">
        <v>152</v>
      </c>
      <c r="B364" s="185">
        <v>3207</v>
      </c>
      <c r="C364" s="185">
        <v>461200</v>
      </c>
      <c r="D364" s="202">
        <v>1.1925411968777103E-4</v>
      </c>
      <c r="E364" s="202">
        <v>1.7996530789245445E-4</v>
      </c>
      <c r="F364" s="205">
        <v>1.6435385949696445E-3</v>
      </c>
      <c r="G364" s="203"/>
      <c r="H364" s="202">
        <v>0</v>
      </c>
      <c r="I364" s="202">
        <v>3.2675628794449261E-3</v>
      </c>
      <c r="J364" s="202">
        <v>0</v>
      </c>
      <c r="K364" s="202">
        <v>0</v>
      </c>
      <c r="L364" s="202">
        <v>0</v>
      </c>
      <c r="M364" s="202">
        <v>0</v>
      </c>
      <c r="N364" s="202">
        <v>0</v>
      </c>
      <c r="O364" s="202">
        <v>3.0355594102341717E-5</v>
      </c>
      <c r="P364" s="202">
        <v>0</v>
      </c>
      <c r="Q364" s="202">
        <v>0</v>
      </c>
      <c r="R364" s="202">
        <v>0</v>
      </c>
      <c r="S364" s="202">
        <v>0</v>
      </c>
      <c r="T364" s="202">
        <v>2.6235906331309629E-4</v>
      </c>
      <c r="U364" s="202">
        <v>1.4505637467476149E-3</v>
      </c>
      <c r="V364" s="202">
        <v>0</v>
      </c>
      <c r="W364" s="202">
        <v>0</v>
      </c>
      <c r="X364" s="202">
        <v>0</v>
      </c>
    </row>
    <row r="365" spans="1:242" ht="13.15">
      <c r="A365" s="92" t="s">
        <v>154</v>
      </c>
      <c r="B365" s="185">
        <v>10041</v>
      </c>
      <c r="C365" s="185">
        <v>611389</v>
      </c>
      <c r="D365" s="202">
        <v>8.014537389452542E-5</v>
      </c>
      <c r="E365" s="202">
        <v>3.7292133159085294E-4</v>
      </c>
      <c r="F365" s="205">
        <v>1.5963649983889144E-3</v>
      </c>
      <c r="G365" s="203"/>
      <c r="H365" s="202">
        <v>0</v>
      </c>
      <c r="I365" s="202">
        <v>7.4960458889512241E-3</v>
      </c>
      <c r="J365" s="202">
        <v>0</v>
      </c>
      <c r="K365" s="202">
        <v>0</v>
      </c>
      <c r="L365" s="202">
        <v>0</v>
      </c>
      <c r="M365" s="202">
        <v>0</v>
      </c>
      <c r="N365" s="202">
        <v>0</v>
      </c>
      <c r="O365" s="202">
        <v>1.5211264841205843E-4</v>
      </c>
      <c r="P365" s="202">
        <v>0</v>
      </c>
      <c r="Q365" s="202">
        <v>0</v>
      </c>
      <c r="R365" s="202">
        <v>0</v>
      </c>
      <c r="S365" s="202">
        <v>0</v>
      </c>
      <c r="T365" s="202">
        <v>3.7521119941641085E-3</v>
      </c>
      <c r="U365" s="202">
        <v>2.9735569334744328E-3</v>
      </c>
      <c r="V365" s="202">
        <v>0</v>
      </c>
      <c r="W365" s="202">
        <v>0</v>
      </c>
      <c r="X365" s="202">
        <v>0</v>
      </c>
    </row>
    <row r="366" spans="1:242" ht="13.15">
      <c r="A366" s="92" t="s">
        <v>118</v>
      </c>
      <c r="B366" s="185">
        <v>3221</v>
      </c>
      <c r="C366" s="185">
        <v>273552</v>
      </c>
      <c r="D366" s="202">
        <v>0</v>
      </c>
      <c r="E366" s="202">
        <v>1.4805228987541674E-3</v>
      </c>
      <c r="F366" s="205">
        <v>1.392788208457624E-3</v>
      </c>
      <c r="G366" s="203"/>
      <c r="H366" s="202">
        <v>0</v>
      </c>
      <c r="I366" s="202">
        <v>1.7546938059308651E-3</v>
      </c>
      <c r="J366" s="202">
        <v>2.0471427735860091E-3</v>
      </c>
      <c r="K366" s="202">
        <v>0</v>
      </c>
      <c r="L366" s="202">
        <v>0</v>
      </c>
      <c r="M366" s="202">
        <v>0</v>
      </c>
      <c r="N366" s="202">
        <v>9.4314792068783996E-4</v>
      </c>
      <c r="O366" s="202">
        <v>0</v>
      </c>
      <c r="P366" s="202">
        <v>0</v>
      </c>
      <c r="Q366" s="202">
        <v>0</v>
      </c>
      <c r="R366" s="202">
        <v>0</v>
      </c>
      <c r="S366" s="202">
        <v>0</v>
      </c>
      <c r="T366" s="202">
        <v>6.1414283207580282E-4</v>
      </c>
      <c r="U366" s="202">
        <v>3.0707141603790139E-3</v>
      </c>
      <c r="V366" s="202">
        <v>0</v>
      </c>
      <c r="W366" s="202">
        <v>4.7157396034391998E-4</v>
      </c>
      <c r="X366" s="202">
        <v>0</v>
      </c>
    </row>
    <row r="367" spans="1:242" ht="13.15">
      <c r="A367" s="92" t="s">
        <v>164</v>
      </c>
      <c r="B367" s="185">
        <v>4990</v>
      </c>
      <c r="C367" s="185">
        <v>531598</v>
      </c>
      <c r="D367" s="202">
        <v>5.64336208939838E-4</v>
      </c>
      <c r="E367" s="202">
        <v>3.7058077720382698E-4</v>
      </c>
      <c r="F367" s="205">
        <v>1.3920293153849338E-3</v>
      </c>
      <c r="G367" s="203"/>
      <c r="H367" s="202">
        <v>0</v>
      </c>
      <c r="I367" s="202">
        <v>0</v>
      </c>
      <c r="J367" s="202">
        <v>0</v>
      </c>
      <c r="K367" s="202">
        <v>0</v>
      </c>
      <c r="L367" s="202">
        <v>0</v>
      </c>
      <c r="M367" s="202">
        <v>0</v>
      </c>
      <c r="N367" s="202">
        <v>0</v>
      </c>
      <c r="O367" s="202">
        <v>1.3732181084202724E-4</v>
      </c>
      <c r="P367" s="202">
        <v>0</v>
      </c>
      <c r="Q367" s="202">
        <v>0</v>
      </c>
      <c r="R367" s="202">
        <v>0</v>
      </c>
      <c r="S367" s="202">
        <v>0</v>
      </c>
      <c r="T367" s="202">
        <v>3.2449332014040685E-3</v>
      </c>
      <c r="U367" s="202">
        <v>3.6775909615912776E-3</v>
      </c>
      <c r="V367" s="202">
        <v>0</v>
      </c>
      <c r="W367" s="202">
        <v>0</v>
      </c>
      <c r="X367" s="202">
        <v>0</v>
      </c>
    </row>
    <row r="368" spans="1:242" ht="13.15">
      <c r="A368" s="92" t="s">
        <v>35</v>
      </c>
      <c r="B368" s="185">
        <v>8967</v>
      </c>
      <c r="C368" s="185">
        <v>1504321</v>
      </c>
      <c r="D368" s="202">
        <v>0</v>
      </c>
      <c r="E368" s="202">
        <v>1.2404267440260424E-3</v>
      </c>
      <c r="F368" s="205">
        <v>1.3527697878311876E-3</v>
      </c>
      <c r="G368" s="203"/>
      <c r="H368" s="202">
        <v>0</v>
      </c>
      <c r="I368" s="202">
        <v>6.7339351109237989E-4</v>
      </c>
      <c r="J368" s="202">
        <v>6.7405826283087182E-4</v>
      </c>
      <c r="K368" s="202">
        <v>0</v>
      </c>
      <c r="L368" s="202">
        <v>0</v>
      </c>
      <c r="M368" s="202">
        <v>0</v>
      </c>
      <c r="N368" s="202">
        <v>3.9486253266423857E-4</v>
      </c>
      <c r="O368" s="202">
        <v>9.6389002081337694E-5</v>
      </c>
      <c r="P368" s="202">
        <v>0</v>
      </c>
      <c r="Q368" s="202">
        <v>0</v>
      </c>
      <c r="R368" s="202">
        <v>0</v>
      </c>
      <c r="S368" s="202">
        <v>0</v>
      </c>
      <c r="T368" s="202">
        <v>1.1433729902062127E-4</v>
      </c>
      <c r="U368" s="202">
        <v>1.4145916995109422E-3</v>
      </c>
      <c r="V368" s="202">
        <v>0</v>
      </c>
      <c r="W368" s="202">
        <v>0</v>
      </c>
      <c r="X368" s="202">
        <v>0</v>
      </c>
    </row>
    <row r="369" spans="1:24" ht="13.15">
      <c r="A369" s="92" t="s">
        <v>163</v>
      </c>
      <c r="B369" s="185">
        <v>4977</v>
      </c>
      <c r="C369" s="185">
        <v>471228</v>
      </c>
      <c r="D369" s="202">
        <v>3.5863743241063776E-4</v>
      </c>
      <c r="E369" s="202">
        <v>3.0346244280900117E-4</v>
      </c>
      <c r="F369" s="205">
        <v>1.2732689908069978E-3</v>
      </c>
      <c r="G369" s="203"/>
      <c r="H369" s="202">
        <v>0</v>
      </c>
      <c r="I369" s="202">
        <v>5.7615421834016651E-3</v>
      </c>
      <c r="J369" s="202">
        <v>0</v>
      </c>
      <c r="K369" s="202">
        <v>0</v>
      </c>
      <c r="L369" s="202">
        <v>0</v>
      </c>
      <c r="M369" s="202">
        <v>0</v>
      </c>
      <c r="N369" s="202">
        <v>0</v>
      </c>
      <c r="O369" s="202">
        <v>2.0796726849847631E-4</v>
      </c>
      <c r="P369" s="202">
        <v>0</v>
      </c>
      <c r="Q369" s="202">
        <v>0</v>
      </c>
      <c r="R369" s="202">
        <v>0</v>
      </c>
      <c r="S369" s="202">
        <v>0</v>
      </c>
      <c r="T369" s="202">
        <v>7.7881619937694702E-4</v>
      </c>
      <c r="U369" s="202">
        <v>1.8780717614403219E-3</v>
      </c>
      <c r="V369" s="202">
        <v>0</v>
      </c>
      <c r="W369" s="202">
        <v>0</v>
      </c>
      <c r="X369" s="202">
        <v>0</v>
      </c>
    </row>
    <row r="370" spans="1:24" ht="13.15">
      <c r="A370" s="92" t="s">
        <v>85</v>
      </c>
      <c r="B370" s="185">
        <v>11778</v>
      </c>
      <c r="C370" s="185">
        <v>1262453</v>
      </c>
      <c r="D370" s="202">
        <v>0</v>
      </c>
      <c r="E370" s="202">
        <v>5.3102967001543823E-3</v>
      </c>
      <c r="F370" s="205">
        <v>1.1010310878900047E-3</v>
      </c>
      <c r="G370" s="203"/>
      <c r="H370" s="202">
        <v>0</v>
      </c>
      <c r="I370" s="202">
        <v>1.1612313488106093E-3</v>
      </c>
      <c r="J370" s="202">
        <v>7.5725591368549963E-4</v>
      </c>
      <c r="K370" s="202">
        <v>0</v>
      </c>
      <c r="L370" s="202">
        <v>0</v>
      </c>
      <c r="M370" s="202">
        <v>0</v>
      </c>
      <c r="N370" s="202">
        <v>0</v>
      </c>
      <c r="O370" s="202">
        <v>0</v>
      </c>
      <c r="P370" s="202">
        <v>0</v>
      </c>
      <c r="Q370" s="202">
        <v>0</v>
      </c>
      <c r="R370" s="202">
        <v>0</v>
      </c>
      <c r="S370" s="202">
        <v>0</v>
      </c>
      <c r="T370" s="202">
        <v>5.2358384826999504E-4</v>
      </c>
      <c r="U370" s="202">
        <v>4.4437297863762055E-4</v>
      </c>
      <c r="V370" s="202">
        <v>0</v>
      </c>
      <c r="W370" s="202">
        <v>3.168434785294977E-5</v>
      </c>
      <c r="X370" s="202">
        <v>0</v>
      </c>
    </row>
    <row r="371" spans="1:24" ht="13.15">
      <c r="A371" s="92" t="s">
        <v>81</v>
      </c>
      <c r="B371" s="185">
        <v>1442</v>
      </c>
      <c r="C371" s="185">
        <v>119230</v>
      </c>
      <c r="D371" s="202">
        <v>0</v>
      </c>
      <c r="E371" s="202">
        <v>2.0129162123626605E-3</v>
      </c>
      <c r="F371" s="205">
        <v>1.0987167659146189E-3</v>
      </c>
      <c r="G371" s="203"/>
      <c r="H371" s="202">
        <v>0</v>
      </c>
      <c r="I371" s="202">
        <v>7.4645642875115323E-4</v>
      </c>
      <c r="J371" s="202">
        <v>6.9110123291118005E-3</v>
      </c>
      <c r="K371" s="202">
        <v>0</v>
      </c>
      <c r="L371" s="202">
        <v>0</v>
      </c>
      <c r="M371" s="202">
        <v>0</v>
      </c>
      <c r="N371" s="202">
        <v>0</v>
      </c>
      <c r="O371" s="202">
        <v>0</v>
      </c>
      <c r="P371" s="202">
        <v>0</v>
      </c>
      <c r="Q371" s="202">
        <v>0</v>
      </c>
      <c r="R371" s="202">
        <v>0</v>
      </c>
      <c r="S371" s="202">
        <v>0</v>
      </c>
      <c r="T371" s="202">
        <v>7.5484357963599759E-5</v>
      </c>
      <c r="U371" s="202">
        <v>1.2496854818418183E-3</v>
      </c>
      <c r="V371" s="202">
        <v>0</v>
      </c>
      <c r="W371" s="202">
        <v>0</v>
      </c>
      <c r="X371" s="202">
        <v>0</v>
      </c>
    </row>
    <row r="372" spans="1:24" ht="13.15">
      <c r="A372" s="92" t="s">
        <v>157</v>
      </c>
      <c r="B372" s="185">
        <v>3162</v>
      </c>
      <c r="C372" s="185">
        <v>583646</v>
      </c>
      <c r="D372" s="202">
        <v>7.0248061324844165E-5</v>
      </c>
      <c r="E372" s="202">
        <v>1.6448326554109854E-4</v>
      </c>
      <c r="F372" s="205">
        <v>1.0297337769812522E-3</v>
      </c>
      <c r="G372" s="203"/>
      <c r="H372" s="202">
        <v>0</v>
      </c>
      <c r="I372" s="202">
        <v>1.9241115333609757E-3</v>
      </c>
      <c r="J372" s="202">
        <v>0</v>
      </c>
      <c r="K372" s="202">
        <v>0</v>
      </c>
      <c r="L372" s="202">
        <v>0</v>
      </c>
      <c r="M372" s="202">
        <v>0</v>
      </c>
      <c r="N372" s="202">
        <v>0</v>
      </c>
      <c r="O372" s="202">
        <v>5.6541122529752627E-5</v>
      </c>
      <c r="P372" s="202">
        <v>0</v>
      </c>
      <c r="Q372" s="202">
        <v>0</v>
      </c>
      <c r="R372" s="202">
        <v>0</v>
      </c>
      <c r="S372" s="202">
        <v>0</v>
      </c>
      <c r="T372" s="202">
        <v>4.0778142915397344E-4</v>
      </c>
      <c r="U372" s="202">
        <v>1.7647683698680365E-3</v>
      </c>
      <c r="V372" s="202">
        <v>0</v>
      </c>
      <c r="W372" s="202">
        <v>0</v>
      </c>
      <c r="X372" s="202">
        <v>0</v>
      </c>
    </row>
    <row r="373" spans="1:24" ht="13.15">
      <c r="A373" s="92" t="s">
        <v>108</v>
      </c>
      <c r="B373" s="185">
        <v>172431</v>
      </c>
      <c r="C373" s="185">
        <v>13528310</v>
      </c>
      <c r="D373" s="202">
        <v>4.0603741339457773E-4</v>
      </c>
      <c r="E373" s="202">
        <v>1.6057438068760991E-3</v>
      </c>
      <c r="F373" s="205">
        <v>9.6833972610030372E-4</v>
      </c>
      <c r="G373" s="203"/>
      <c r="H373" s="202">
        <v>0</v>
      </c>
      <c r="I373" s="202">
        <v>1.6742667783337312E-3</v>
      </c>
      <c r="J373" s="202">
        <v>3.4814400320513058E-3</v>
      </c>
      <c r="K373" s="202">
        <v>0</v>
      </c>
      <c r="L373" s="202">
        <v>0</v>
      </c>
      <c r="M373" s="202">
        <v>0</v>
      </c>
      <c r="N373" s="202">
        <v>4.5378912813204308E-4</v>
      </c>
      <c r="O373" s="202">
        <v>6.6527156754982697E-6</v>
      </c>
      <c r="P373" s="202">
        <v>0</v>
      </c>
      <c r="Q373" s="202">
        <v>0</v>
      </c>
      <c r="R373" s="202">
        <v>0</v>
      </c>
      <c r="S373" s="202">
        <v>0</v>
      </c>
      <c r="T373" s="202">
        <v>2.4881156626363531E-4</v>
      </c>
      <c r="U373" s="202">
        <v>3.537101086536308E-3</v>
      </c>
      <c r="V373" s="202">
        <v>2.7749216273133893E-4</v>
      </c>
      <c r="W373" s="202">
        <v>8.6263546592294237E-5</v>
      </c>
      <c r="X373" s="202">
        <v>0</v>
      </c>
    </row>
    <row r="374" spans="1:24" ht="13.15">
      <c r="A374" s="92" t="s">
        <v>130</v>
      </c>
      <c r="B374" s="185">
        <v>2464</v>
      </c>
      <c r="C374" s="185">
        <v>571653</v>
      </c>
      <c r="D374" s="202">
        <v>0</v>
      </c>
      <c r="E374" s="202">
        <v>9.3763174513209933E-4</v>
      </c>
      <c r="F374" s="205">
        <v>8.9914686007070723E-4</v>
      </c>
      <c r="G374" s="203"/>
      <c r="H374" s="202">
        <v>0</v>
      </c>
      <c r="I374" s="202">
        <v>1.3294778475753647E-4</v>
      </c>
      <c r="J374" s="202">
        <v>7.172183125077626E-5</v>
      </c>
      <c r="K374" s="202">
        <v>0</v>
      </c>
      <c r="L374" s="202">
        <v>0</v>
      </c>
      <c r="M374" s="202">
        <v>0</v>
      </c>
      <c r="N374" s="202">
        <v>0</v>
      </c>
      <c r="O374" s="202">
        <v>7.8194289192919477E-4</v>
      </c>
      <c r="P374" s="202">
        <v>0</v>
      </c>
      <c r="Q374" s="202">
        <v>0</v>
      </c>
      <c r="R374" s="202">
        <v>0</v>
      </c>
      <c r="S374" s="202">
        <v>0</v>
      </c>
      <c r="T374" s="202">
        <v>1.7493129573360063E-6</v>
      </c>
      <c r="U374" s="202">
        <v>0</v>
      </c>
      <c r="V374" s="202">
        <v>0</v>
      </c>
      <c r="W374" s="202">
        <v>1.4851667007782694E-3</v>
      </c>
      <c r="X374" s="202">
        <v>0</v>
      </c>
    </row>
    <row r="375" spans="1:24" ht="13.15">
      <c r="A375" s="92" t="s">
        <v>145</v>
      </c>
      <c r="B375" s="185">
        <v>634</v>
      </c>
      <c r="C375" s="185">
        <v>239208</v>
      </c>
      <c r="D375" s="202">
        <v>0</v>
      </c>
      <c r="E375" s="202">
        <v>6.3961071536069026E-4</v>
      </c>
      <c r="F375" s="205">
        <v>7.9428781646098798E-4</v>
      </c>
      <c r="G375" s="203"/>
      <c r="H375" s="202">
        <v>0</v>
      </c>
      <c r="I375" s="202">
        <v>0</v>
      </c>
      <c r="J375" s="202">
        <v>0</v>
      </c>
      <c r="K375" s="202">
        <v>0</v>
      </c>
      <c r="L375" s="202">
        <v>0</v>
      </c>
      <c r="M375" s="202">
        <v>0</v>
      </c>
      <c r="N375" s="202">
        <v>0</v>
      </c>
      <c r="O375" s="202">
        <v>5.8526470686599114E-4</v>
      </c>
      <c r="P375" s="202">
        <v>0</v>
      </c>
      <c r="Q375" s="202">
        <v>0</v>
      </c>
      <c r="R375" s="202">
        <v>0</v>
      </c>
      <c r="S375" s="202">
        <v>0</v>
      </c>
      <c r="T375" s="202">
        <v>0</v>
      </c>
      <c r="U375" s="202">
        <v>0</v>
      </c>
      <c r="V375" s="202">
        <v>0</v>
      </c>
      <c r="W375" s="202">
        <v>6.3124979097689039E-4</v>
      </c>
      <c r="X375" s="202">
        <v>0</v>
      </c>
    </row>
    <row r="376" spans="1:24" ht="13.15">
      <c r="A376" s="92" t="s">
        <v>132</v>
      </c>
      <c r="B376" s="185">
        <v>582</v>
      </c>
      <c r="C376" s="185">
        <v>181027</v>
      </c>
      <c r="D376" s="202">
        <v>0</v>
      </c>
      <c r="E376" s="202">
        <v>5.5240378507073534E-4</v>
      </c>
      <c r="F376" s="205">
        <v>7.8993741265115153E-4</v>
      </c>
      <c r="G376" s="203"/>
      <c r="H376" s="202">
        <v>0</v>
      </c>
      <c r="I376" s="202">
        <v>4.7506725516083237E-4</v>
      </c>
      <c r="J376" s="202">
        <v>7.1812492059195591E-5</v>
      </c>
      <c r="K376" s="202">
        <v>0</v>
      </c>
      <c r="L376" s="202">
        <v>0</v>
      </c>
      <c r="M376" s="202">
        <v>0</v>
      </c>
      <c r="N376" s="202">
        <v>0</v>
      </c>
      <c r="O376" s="202">
        <v>4.7506725516083237E-4</v>
      </c>
      <c r="P376" s="202">
        <v>0</v>
      </c>
      <c r="Q376" s="202">
        <v>0</v>
      </c>
      <c r="R376" s="202">
        <v>0</v>
      </c>
      <c r="S376" s="202">
        <v>0</v>
      </c>
      <c r="T376" s="202">
        <v>0</v>
      </c>
      <c r="U376" s="202">
        <v>0</v>
      </c>
      <c r="V376" s="202">
        <v>0</v>
      </c>
      <c r="W376" s="202">
        <v>8.507018290089324E-4</v>
      </c>
      <c r="X376" s="202">
        <v>0</v>
      </c>
    </row>
    <row r="377" spans="1:24" ht="13.15">
      <c r="A377" s="92" t="s">
        <v>124</v>
      </c>
      <c r="B377" s="185">
        <v>5431</v>
      </c>
      <c r="C377" s="185">
        <v>1333849</v>
      </c>
      <c r="D377" s="202">
        <v>0</v>
      </c>
      <c r="E377" s="202">
        <v>7.3546555869517468E-4</v>
      </c>
      <c r="F377" s="205">
        <v>7.7295106117708978E-4</v>
      </c>
      <c r="G377" s="203"/>
      <c r="H377" s="202">
        <v>0</v>
      </c>
      <c r="I377" s="202">
        <v>4.2058733784708764E-4</v>
      </c>
      <c r="J377" s="202">
        <v>2.2791185509004393E-4</v>
      </c>
      <c r="K377" s="202">
        <v>0</v>
      </c>
      <c r="L377" s="202">
        <v>0</v>
      </c>
      <c r="M377" s="202">
        <v>0</v>
      </c>
      <c r="N377" s="202">
        <v>0</v>
      </c>
      <c r="O377" s="202">
        <v>5.5778427693089702E-4</v>
      </c>
      <c r="P377" s="202">
        <v>0</v>
      </c>
      <c r="Q377" s="202">
        <v>0</v>
      </c>
      <c r="R377" s="202">
        <v>0</v>
      </c>
      <c r="S377" s="202">
        <v>0</v>
      </c>
      <c r="T377" s="202">
        <v>0</v>
      </c>
      <c r="U377" s="202">
        <v>0</v>
      </c>
      <c r="V377" s="202">
        <v>0</v>
      </c>
      <c r="W377" s="202">
        <v>1.3569751898453272E-3</v>
      </c>
      <c r="X377" s="202">
        <v>0</v>
      </c>
    </row>
    <row r="378" spans="1:24" ht="13.15">
      <c r="A378" s="92" t="s">
        <v>128</v>
      </c>
      <c r="B378" s="185">
        <v>5571</v>
      </c>
      <c r="C378" s="185">
        <v>1201402</v>
      </c>
      <c r="D378" s="202">
        <v>0</v>
      </c>
      <c r="E378" s="202">
        <v>9.4472957428071538E-4</v>
      </c>
      <c r="F378" s="205">
        <v>7.1499797736311415E-4</v>
      </c>
      <c r="G378" s="203"/>
      <c r="H378" s="202">
        <v>0</v>
      </c>
      <c r="I378" s="202">
        <v>4.0286265546419934E-4</v>
      </c>
      <c r="J378" s="202">
        <v>2.2723451434240996E-4</v>
      </c>
      <c r="K378" s="202">
        <v>0</v>
      </c>
      <c r="L378" s="202">
        <v>0</v>
      </c>
      <c r="M378" s="202">
        <v>0</v>
      </c>
      <c r="N378" s="202">
        <v>0</v>
      </c>
      <c r="O378" s="202">
        <v>7.5495129856617516E-4</v>
      </c>
      <c r="P378" s="202">
        <v>0</v>
      </c>
      <c r="Q378" s="202">
        <v>0</v>
      </c>
      <c r="R378" s="202">
        <v>0</v>
      </c>
      <c r="S378" s="202">
        <v>0</v>
      </c>
      <c r="T378" s="202">
        <v>0</v>
      </c>
      <c r="U378" s="202">
        <v>0</v>
      </c>
      <c r="V378" s="202">
        <v>0</v>
      </c>
      <c r="W378" s="202">
        <v>1.5923063221136638E-3</v>
      </c>
      <c r="X378" s="202">
        <v>0</v>
      </c>
    </row>
    <row r="379" spans="1:24" ht="13.15">
      <c r="A379" s="92" t="s">
        <v>47</v>
      </c>
      <c r="B379" s="185">
        <v>11338</v>
      </c>
      <c r="C379" s="185">
        <v>1125098</v>
      </c>
      <c r="D379" s="202">
        <v>1.3136633431043341E-3</v>
      </c>
      <c r="E379" s="202">
        <v>1.1234576899079014E-3</v>
      </c>
      <c r="F379" s="205">
        <v>5.7150577105283273E-4</v>
      </c>
      <c r="G379" s="203"/>
      <c r="H379" s="202">
        <v>0</v>
      </c>
      <c r="I379" s="202">
        <v>2.0655978412547175E-3</v>
      </c>
      <c r="J379" s="202">
        <v>1.8309516148815482E-3</v>
      </c>
      <c r="K379" s="202">
        <v>3.3774835614319816E-5</v>
      </c>
      <c r="L379" s="202">
        <v>0</v>
      </c>
      <c r="M379" s="202">
        <v>0</v>
      </c>
      <c r="N379" s="202">
        <v>4.4440573176736605E-5</v>
      </c>
      <c r="O379" s="202">
        <v>0</v>
      </c>
      <c r="P379" s="202">
        <v>0</v>
      </c>
      <c r="Q379" s="202">
        <v>0</v>
      </c>
      <c r="R379" s="202">
        <v>0</v>
      </c>
      <c r="S379" s="202">
        <v>0</v>
      </c>
      <c r="T379" s="202">
        <v>0</v>
      </c>
      <c r="U379" s="202">
        <v>1.8718369422041459E-3</v>
      </c>
      <c r="V379" s="202">
        <v>0</v>
      </c>
      <c r="W379" s="202">
        <v>1.2221157623602567E-3</v>
      </c>
      <c r="X379" s="202">
        <v>0</v>
      </c>
    </row>
    <row r="380" spans="1:24" ht="13.15">
      <c r="A380" s="92" t="s">
        <v>140</v>
      </c>
      <c r="B380" s="185">
        <v>2098</v>
      </c>
      <c r="C380" s="185">
        <v>398286</v>
      </c>
      <c r="D380" s="202">
        <v>0</v>
      </c>
      <c r="E380" s="202">
        <v>7.3816302857745444E-4</v>
      </c>
      <c r="F380" s="205">
        <v>4.7704413411468142E-4</v>
      </c>
      <c r="G380" s="203"/>
      <c r="H380" s="202">
        <v>0</v>
      </c>
      <c r="I380" s="202">
        <v>6.2517889155029301E-4</v>
      </c>
      <c r="J380" s="202">
        <v>1.5315627463681876E-4</v>
      </c>
      <c r="K380" s="202">
        <v>0</v>
      </c>
      <c r="L380" s="202">
        <v>0</v>
      </c>
      <c r="M380" s="202">
        <v>0</v>
      </c>
      <c r="N380" s="202">
        <v>0</v>
      </c>
      <c r="O380" s="202">
        <v>4.619795825110599E-4</v>
      </c>
      <c r="P380" s="202">
        <v>0</v>
      </c>
      <c r="Q380" s="202">
        <v>0</v>
      </c>
      <c r="R380" s="202">
        <v>0</v>
      </c>
      <c r="S380" s="202">
        <v>0</v>
      </c>
      <c r="T380" s="202">
        <v>0</v>
      </c>
      <c r="U380" s="202">
        <v>0</v>
      </c>
      <c r="V380" s="202">
        <v>0</v>
      </c>
      <c r="W380" s="202">
        <v>2.8120496326760167E-3</v>
      </c>
      <c r="X380" s="202">
        <v>0</v>
      </c>
    </row>
    <row r="381" spans="1:24" ht="13.15">
      <c r="A381" s="92" t="s">
        <v>119</v>
      </c>
      <c r="B381" s="185">
        <v>12005</v>
      </c>
      <c r="C381" s="185">
        <v>943845</v>
      </c>
      <c r="D381" s="202">
        <v>9.8321228591559005E-4</v>
      </c>
      <c r="E381" s="202">
        <v>3.5599065524529979E-4</v>
      </c>
      <c r="F381" s="205">
        <v>4.3757184707234769E-4</v>
      </c>
      <c r="G381" s="203"/>
      <c r="H381" s="202">
        <v>0</v>
      </c>
      <c r="I381" s="202">
        <v>8.3382335023229448E-4</v>
      </c>
      <c r="J381" s="202">
        <v>9.4295143800094295E-4</v>
      </c>
      <c r="K381" s="202">
        <v>1.144255677574178E-4</v>
      </c>
      <c r="L381" s="202">
        <v>0</v>
      </c>
      <c r="M381" s="202">
        <v>0</v>
      </c>
      <c r="N381" s="202">
        <v>5.4246195084998068E-3</v>
      </c>
      <c r="O381" s="202">
        <v>1.144255677574178E-4</v>
      </c>
      <c r="P381" s="202">
        <v>0</v>
      </c>
      <c r="Q381" s="202">
        <v>0</v>
      </c>
      <c r="R381" s="202">
        <v>0</v>
      </c>
      <c r="S381" s="202">
        <v>0</v>
      </c>
      <c r="T381" s="202">
        <v>0</v>
      </c>
      <c r="U381" s="202">
        <v>8.2746637424577132E-4</v>
      </c>
      <c r="V381" s="202">
        <v>1.2396103173720262E-4</v>
      </c>
      <c r="W381" s="202">
        <v>2.5608018265711003E-3</v>
      </c>
      <c r="X381" s="202">
        <v>0</v>
      </c>
    </row>
    <row r="382" spans="1:24" ht="13.15">
      <c r="A382" s="92" t="s">
        <v>146</v>
      </c>
      <c r="B382" s="185">
        <v>2475</v>
      </c>
      <c r="C382" s="185">
        <v>812557</v>
      </c>
      <c r="D382" s="202">
        <v>0</v>
      </c>
      <c r="E382" s="202">
        <v>5.8703574026191391E-4</v>
      </c>
      <c r="F382" s="205">
        <v>4.0858672068544113E-4</v>
      </c>
      <c r="G382" s="203"/>
      <c r="H382" s="202">
        <v>0</v>
      </c>
      <c r="I382" s="202">
        <v>5.1688681532495563E-5</v>
      </c>
      <c r="J382" s="202">
        <v>1.7229560510831854E-5</v>
      </c>
      <c r="K382" s="202">
        <v>0</v>
      </c>
      <c r="L382" s="202">
        <v>0</v>
      </c>
      <c r="M382" s="202">
        <v>0</v>
      </c>
      <c r="N382" s="202">
        <v>0</v>
      </c>
      <c r="O382" s="202">
        <v>5.5380730213388108E-4</v>
      </c>
      <c r="P382" s="202">
        <v>0</v>
      </c>
      <c r="Q382" s="202">
        <v>0</v>
      </c>
      <c r="R382" s="202">
        <v>0</v>
      </c>
      <c r="S382" s="202">
        <v>0</v>
      </c>
      <c r="T382" s="202">
        <v>0</v>
      </c>
      <c r="U382" s="202">
        <v>0</v>
      </c>
      <c r="V382" s="202">
        <v>0</v>
      </c>
      <c r="W382" s="202">
        <v>1.4275921566117822E-3</v>
      </c>
      <c r="X382" s="202">
        <v>0</v>
      </c>
    </row>
    <row r="383" spans="1:24" ht="13.15">
      <c r="A383" s="92" t="s">
        <v>142</v>
      </c>
      <c r="B383" s="185">
        <v>1741</v>
      </c>
      <c r="C383" s="185">
        <v>381557</v>
      </c>
      <c r="D383" s="202">
        <v>0</v>
      </c>
      <c r="E383" s="202">
        <v>2.0521180321681951E-3</v>
      </c>
      <c r="F383" s="205">
        <v>3.6953849621419602E-4</v>
      </c>
      <c r="G383" s="203"/>
      <c r="H383" s="202">
        <v>0</v>
      </c>
      <c r="I383" s="202">
        <v>0</v>
      </c>
      <c r="J383" s="202">
        <v>0</v>
      </c>
      <c r="K383" s="202">
        <v>0</v>
      </c>
      <c r="L383" s="202">
        <v>0</v>
      </c>
      <c r="M383" s="202">
        <v>0</v>
      </c>
      <c r="N383" s="202">
        <v>0</v>
      </c>
      <c r="O383" s="202">
        <v>6.4210589767714911E-4</v>
      </c>
      <c r="P383" s="202">
        <v>0</v>
      </c>
      <c r="Q383" s="202">
        <v>0</v>
      </c>
      <c r="R383" s="202">
        <v>0</v>
      </c>
      <c r="S383" s="202">
        <v>0</v>
      </c>
      <c r="T383" s="202">
        <v>0</v>
      </c>
      <c r="U383" s="202">
        <v>0</v>
      </c>
      <c r="V383" s="202">
        <v>0</v>
      </c>
      <c r="W383" s="202">
        <v>1.4991207080462421E-3</v>
      </c>
      <c r="X383" s="202">
        <v>0</v>
      </c>
    </row>
    <row r="384" spans="1:24" ht="13.15">
      <c r="A384" s="92" t="s">
        <v>91</v>
      </c>
      <c r="B384" s="185">
        <v>20556</v>
      </c>
      <c r="C384" s="185">
        <v>2446127</v>
      </c>
      <c r="D384" s="202">
        <v>1.1078737939608206E-3</v>
      </c>
      <c r="E384" s="202">
        <v>7.5343594179697125E-4</v>
      </c>
      <c r="F384" s="205">
        <v>3.6465809011551728E-4</v>
      </c>
      <c r="G384" s="203"/>
      <c r="H384" s="202">
        <v>0</v>
      </c>
      <c r="I384" s="202">
        <v>1.2104849829955681E-3</v>
      </c>
      <c r="J384" s="202">
        <v>1.0424642710701447E-3</v>
      </c>
      <c r="K384" s="202">
        <v>6.009499915580834E-4</v>
      </c>
      <c r="L384" s="202">
        <v>0</v>
      </c>
      <c r="M384" s="202">
        <v>0</v>
      </c>
      <c r="N384" s="202">
        <v>6.2302570553368652E-4</v>
      </c>
      <c r="O384" s="202">
        <v>4.0880951806672347E-6</v>
      </c>
      <c r="P384" s="202">
        <v>0</v>
      </c>
      <c r="Q384" s="202">
        <v>0</v>
      </c>
      <c r="R384" s="202">
        <v>0</v>
      </c>
      <c r="S384" s="202">
        <v>0</v>
      </c>
      <c r="T384" s="202">
        <v>0</v>
      </c>
      <c r="U384" s="202">
        <v>1.0563637946844134E-3</v>
      </c>
      <c r="V384" s="202">
        <v>6.0422046770261723E-4</v>
      </c>
      <c r="W384" s="202">
        <v>1.0359233187810773E-3</v>
      </c>
      <c r="X384" s="202">
        <v>0</v>
      </c>
    </row>
    <row r="385" spans="1:24" ht="13.15">
      <c r="A385" s="92" t="s">
        <v>139</v>
      </c>
      <c r="B385" s="185">
        <v>1637</v>
      </c>
      <c r="C385" s="185">
        <v>701858</v>
      </c>
      <c r="D385" s="202">
        <v>0</v>
      </c>
      <c r="E385" s="202">
        <v>6.2548264748709856E-4</v>
      </c>
      <c r="F385" s="205">
        <v>3.3909993189505568E-4</v>
      </c>
      <c r="G385" s="203"/>
      <c r="H385" s="202">
        <v>0</v>
      </c>
      <c r="I385" s="202">
        <v>0</v>
      </c>
      <c r="J385" s="202">
        <v>0</v>
      </c>
      <c r="K385" s="202">
        <v>0</v>
      </c>
      <c r="L385" s="202">
        <v>0</v>
      </c>
      <c r="M385" s="202">
        <v>0</v>
      </c>
      <c r="N385" s="202">
        <v>0</v>
      </c>
      <c r="O385" s="202">
        <v>5.5994232451578524E-4</v>
      </c>
      <c r="P385" s="202">
        <v>0</v>
      </c>
      <c r="Q385" s="202">
        <v>0</v>
      </c>
      <c r="R385" s="202">
        <v>0</v>
      </c>
      <c r="S385" s="202">
        <v>0</v>
      </c>
      <c r="T385" s="202">
        <v>1.4247896298111584E-6</v>
      </c>
      <c r="U385" s="202">
        <v>0</v>
      </c>
      <c r="V385" s="202">
        <v>0</v>
      </c>
      <c r="W385" s="202">
        <v>8.0643093047311567E-4</v>
      </c>
      <c r="X385" s="202">
        <v>0</v>
      </c>
    </row>
    <row r="386" spans="1:24" ht="13.15">
      <c r="A386" s="92" t="s">
        <v>72</v>
      </c>
      <c r="B386" s="185">
        <v>29699</v>
      </c>
      <c r="C386" s="185">
        <v>2032180</v>
      </c>
      <c r="D386" s="202">
        <v>0</v>
      </c>
      <c r="E386" s="202">
        <v>2.8639195346868881E-4</v>
      </c>
      <c r="F386" s="205">
        <v>2.6375616333198832E-4</v>
      </c>
      <c r="G386" s="203"/>
      <c r="H386" s="202">
        <v>0</v>
      </c>
      <c r="I386" s="202">
        <v>6.8862010254997098E-3</v>
      </c>
      <c r="J386" s="202">
        <v>3.7260478894586111E-3</v>
      </c>
      <c r="K386" s="202">
        <v>0</v>
      </c>
      <c r="L386" s="202">
        <v>0</v>
      </c>
      <c r="M386" s="202">
        <v>0</v>
      </c>
      <c r="N386" s="202">
        <v>3.6660138373569273E-4</v>
      </c>
      <c r="O386" s="202">
        <v>0</v>
      </c>
      <c r="P386" s="202">
        <v>0</v>
      </c>
      <c r="Q386" s="202">
        <v>0</v>
      </c>
      <c r="R386" s="202">
        <v>0</v>
      </c>
      <c r="S386" s="202">
        <v>0</v>
      </c>
      <c r="T386" s="202">
        <v>0</v>
      </c>
      <c r="U386" s="202">
        <v>2.3418201143599483E-3</v>
      </c>
      <c r="V386" s="202">
        <v>0</v>
      </c>
      <c r="W386" s="202">
        <v>7.4107608577980298E-4</v>
      </c>
      <c r="X386" s="202">
        <v>2.4604119713804881E-6</v>
      </c>
    </row>
    <row r="387" spans="1:24" ht="13.15">
      <c r="A387" s="92" t="s">
        <v>58</v>
      </c>
      <c r="B387" s="185">
        <v>5140</v>
      </c>
      <c r="C387" s="185">
        <v>826068</v>
      </c>
      <c r="D387" s="202">
        <v>0</v>
      </c>
      <c r="E387" s="202">
        <v>1.1984485538720783E-4</v>
      </c>
      <c r="F387" s="205">
        <v>1.7674089784376105E-4</v>
      </c>
      <c r="G387" s="203"/>
      <c r="H387" s="202">
        <v>0</v>
      </c>
      <c r="I387" s="202">
        <v>3.2091789053685653E-3</v>
      </c>
      <c r="J387" s="202">
        <v>1.8678849683076938E-3</v>
      </c>
      <c r="K387" s="202">
        <v>0</v>
      </c>
      <c r="L387" s="202">
        <v>0</v>
      </c>
      <c r="M387" s="202">
        <v>0</v>
      </c>
      <c r="N387" s="202">
        <v>0</v>
      </c>
      <c r="O387" s="202">
        <v>3.3895514654967873E-5</v>
      </c>
      <c r="P387" s="202">
        <v>0</v>
      </c>
      <c r="Q387" s="202">
        <v>0</v>
      </c>
      <c r="R387" s="202">
        <v>0</v>
      </c>
      <c r="S387" s="202">
        <v>0</v>
      </c>
      <c r="T387" s="202">
        <v>0</v>
      </c>
      <c r="U387" s="202">
        <v>7.9775514848656531E-4</v>
      </c>
      <c r="V387" s="202">
        <v>0</v>
      </c>
      <c r="W387" s="202">
        <v>0</v>
      </c>
      <c r="X387" s="202">
        <v>1.6947757327483937E-5</v>
      </c>
    </row>
    <row r="388" spans="1:24" ht="13.15">
      <c r="A388" s="92" t="s">
        <v>148</v>
      </c>
      <c r="B388" s="185">
        <v>8046</v>
      </c>
      <c r="C388" s="185">
        <v>1353242</v>
      </c>
      <c r="D388" s="202">
        <v>0</v>
      </c>
      <c r="E388" s="202">
        <v>2.0957079369395867E-3</v>
      </c>
      <c r="F388" s="205">
        <v>1.7365703990860468E-4</v>
      </c>
      <c r="G388" s="203"/>
      <c r="H388" s="202">
        <v>0</v>
      </c>
      <c r="I388" s="202">
        <v>1.2155992793602326E-3</v>
      </c>
      <c r="J388" s="202">
        <v>1.7350924668315055E-3</v>
      </c>
      <c r="K388" s="202">
        <v>1.5961668349046216E-4</v>
      </c>
      <c r="L388" s="202">
        <v>0</v>
      </c>
      <c r="M388" s="202">
        <v>0</v>
      </c>
      <c r="N388" s="202">
        <v>0</v>
      </c>
      <c r="O388" s="202">
        <v>0</v>
      </c>
      <c r="P388" s="202">
        <v>0</v>
      </c>
      <c r="Q388" s="202">
        <v>0</v>
      </c>
      <c r="R388" s="202">
        <v>0</v>
      </c>
      <c r="S388" s="202">
        <v>0</v>
      </c>
      <c r="T388" s="202">
        <v>1.4557632707231966E-4</v>
      </c>
      <c r="U388" s="202">
        <v>0</v>
      </c>
      <c r="V388" s="202">
        <v>0</v>
      </c>
      <c r="W388" s="202">
        <v>4.3525104896241767E-4</v>
      </c>
      <c r="X388" s="202">
        <v>0</v>
      </c>
    </row>
    <row r="389" spans="1:24" ht="13.15">
      <c r="A389" s="92" t="s">
        <v>137</v>
      </c>
      <c r="B389" s="185">
        <v>2708</v>
      </c>
      <c r="C389" s="185">
        <v>1023214</v>
      </c>
      <c r="D389" s="202">
        <v>0</v>
      </c>
      <c r="E389" s="202">
        <v>6.0397922624201778E-4</v>
      </c>
      <c r="F389" s="205">
        <v>1.0652708035660184E-4</v>
      </c>
      <c r="G389" s="203"/>
      <c r="H389" s="202">
        <v>0</v>
      </c>
      <c r="I389" s="202">
        <v>1.856894061261867E-5</v>
      </c>
      <c r="J389" s="202">
        <v>0</v>
      </c>
      <c r="K389" s="202">
        <v>0</v>
      </c>
      <c r="L389" s="202">
        <v>0</v>
      </c>
      <c r="M389" s="202">
        <v>0</v>
      </c>
      <c r="N389" s="202">
        <v>0</v>
      </c>
      <c r="O389" s="202">
        <v>1.0857943695062812E-3</v>
      </c>
      <c r="P389" s="202">
        <v>0</v>
      </c>
      <c r="Q389" s="202">
        <v>0</v>
      </c>
      <c r="R389" s="202">
        <v>0</v>
      </c>
      <c r="S389" s="202">
        <v>0</v>
      </c>
      <c r="T389" s="202">
        <v>0</v>
      </c>
      <c r="U389" s="202">
        <v>0</v>
      </c>
      <c r="V389" s="202">
        <v>0</v>
      </c>
      <c r="W389" s="202">
        <v>8.3169307691255206E-4</v>
      </c>
      <c r="X389" s="202">
        <v>0</v>
      </c>
    </row>
    <row r="390" spans="1:24" ht="12.75">
      <c r="B390" s="185">
        <f t="shared" ref="B390:C390" si="77">SUM(B356:B389)</f>
        <v>427956</v>
      </c>
      <c r="C390" s="185">
        <f t="shared" si="77"/>
        <v>42966124</v>
      </c>
      <c r="D390" s="185"/>
      <c r="E390" s="185"/>
      <c r="F390" s="185"/>
      <c r="G390" s="200"/>
      <c r="H390" s="185"/>
      <c r="I390" s="185"/>
      <c r="J390" s="185"/>
      <c r="K390" s="185"/>
      <c r="L390" s="185"/>
      <c r="M390" s="185"/>
      <c r="N390" s="185"/>
      <c r="O390" s="185"/>
      <c r="P390" s="185"/>
      <c r="Q390" s="185"/>
      <c r="R390" s="185"/>
      <c r="S390" s="185"/>
      <c r="T390" s="185"/>
      <c r="U390" s="185"/>
      <c r="V390" s="185"/>
      <c r="W390" s="185"/>
      <c r="X390" s="185"/>
    </row>
    <row r="391" spans="1:24" ht="12.75">
      <c r="B391" s="185"/>
      <c r="C391" s="185"/>
      <c r="D391" s="185"/>
      <c r="E391" s="185"/>
      <c r="F391" s="185"/>
      <c r="G391" s="200"/>
      <c r="H391" s="185"/>
      <c r="I391" s="185"/>
      <c r="J391" s="185"/>
      <c r="K391" s="185"/>
      <c r="L391" s="185"/>
      <c r="M391" s="185"/>
      <c r="N391" s="185"/>
      <c r="O391" s="185"/>
      <c r="P391" s="185"/>
      <c r="Q391" s="185"/>
      <c r="R391" s="185"/>
      <c r="S391" s="185"/>
      <c r="T391" s="185"/>
      <c r="U391" s="185"/>
      <c r="V391" s="185"/>
      <c r="W391" s="185"/>
      <c r="X391" s="185"/>
    </row>
    <row r="392" spans="1:24" ht="12.75">
      <c r="A392" s="290"/>
      <c r="B392" s="292" t="s">
        <v>668</v>
      </c>
      <c r="C392" s="293"/>
      <c r="D392" s="185"/>
      <c r="E392" s="185"/>
      <c r="F392" s="185"/>
      <c r="G392" s="200"/>
      <c r="H392" s="185"/>
      <c r="I392" s="185"/>
      <c r="J392" s="185"/>
      <c r="K392" s="185"/>
      <c r="L392" s="185"/>
      <c r="M392" s="185"/>
      <c r="N392" s="185"/>
      <c r="O392" s="185"/>
      <c r="P392" s="185"/>
      <c r="Q392" s="185"/>
      <c r="R392" s="185"/>
      <c r="S392" s="185"/>
      <c r="T392" s="185"/>
      <c r="U392" s="185"/>
      <c r="V392" s="185"/>
      <c r="W392" s="185"/>
      <c r="X392" s="185"/>
    </row>
    <row r="393" spans="1:24" ht="12.75">
      <c r="A393" s="292" t="s">
        <v>1</v>
      </c>
      <c r="B393" s="290" t="s">
        <v>252</v>
      </c>
      <c r="C393" s="294" t="s">
        <v>253</v>
      </c>
      <c r="D393" s="185"/>
      <c r="E393" s="185"/>
      <c r="F393" s="185"/>
      <c r="G393" s="200"/>
      <c r="H393" s="185"/>
      <c r="I393" s="185"/>
      <c r="J393" s="185"/>
      <c r="K393" s="185"/>
      <c r="L393" s="185"/>
      <c r="M393" s="185"/>
      <c r="N393" s="185"/>
      <c r="O393" s="185"/>
      <c r="P393" s="185"/>
      <c r="Q393" s="185"/>
      <c r="R393" s="185"/>
      <c r="S393" s="185"/>
      <c r="T393" s="185"/>
      <c r="U393" s="185"/>
      <c r="V393" s="185"/>
      <c r="W393" s="185"/>
      <c r="X393" s="185"/>
    </row>
    <row r="394" spans="1:24" ht="12.75">
      <c r="A394" s="290" t="s">
        <v>31</v>
      </c>
      <c r="B394" s="290">
        <v>207730</v>
      </c>
      <c r="C394" s="294">
        <v>1937</v>
      </c>
      <c r="D394" s="195">
        <f t="shared" ref="D394:D429" si="78">C394/B394</f>
        <v>9.3246040533384675E-3</v>
      </c>
      <c r="E394" s="185"/>
      <c r="F394" s="185"/>
      <c r="G394" s="200"/>
      <c r="H394" s="185"/>
      <c r="I394" s="185"/>
      <c r="J394" s="185"/>
      <c r="K394" s="185"/>
      <c r="L394" s="185"/>
      <c r="M394" s="185"/>
      <c r="N394" s="185"/>
      <c r="O394" s="185"/>
      <c r="P394" s="185"/>
      <c r="Q394" s="185"/>
      <c r="R394" s="185"/>
      <c r="S394" s="185"/>
      <c r="T394" s="185"/>
      <c r="U394" s="185"/>
      <c r="V394" s="185"/>
      <c r="W394" s="185"/>
      <c r="X394" s="185"/>
    </row>
    <row r="395" spans="1:24" ht="12.75">
      <c r="A395" s="296" t="s">
        <v>35</v>
      </c>
      <c r="B395" s="296">
        <v>1879370</v>
      </c>
      <c r="C395" s="301">
        <v>11940</v>
      </c>
      <c r="D395" s="195">
        <f t="shared" si="78"/>
        <v>6.3531928252552718E-3</v>
      </c>
      <c r="E395" s="185"/>
      <c r="F395" s="185"/>
      <c r="G395" s="200"/>
      <c r="H395" s="185"/>
      <c r="I395" s="185"/>
      <c r="J395" s="185"/>
      <c r="K395" s="185"/>
      <c r="L395" s="185"/>
      <c r="M395" s="185"/>
      <c r="N395" s="185"/>
      <c r="O395" s="185"/>
      <c r="P395" s="185"/>
      <c r="Q395" s="185"/>
      <c r="R395" s="185"/>
      <c r="S395" s="185"/>
      <c r="T395" s="185"/>
      <c r="U395" s="185"/>
      <c r="V395" s="185"/>
      <c r="W395" s="185"/>
      <c r="X395" s="185"/>
    </row>
    <row r="396" spans="1:24" ht="12.75">
      <c r="A396" s="296" t="s">
        <v>47</v>
      </c>
      <c r="B396" s="296">
        <v>1320800</v>
      </c>
      <c r="C396" s="301">
        <v>14591</v>
      </c>
      <c r="D396" s="195">
        <f t="shared" si="78"/>
        <v>1.1047092671108419E-2</v>
      </c>
      <c r="E396" s="185"/>
      <c r="F396" s="185"/>
      <c r="G396" s="200"/>
      <c r="H396" s="185"/>
      <c r="I396" s="185"/>
      <c r="J396" s="185"/>
      <c r="K396" s="185"/>
      <c r="L396" s="185"/>
      <c r="M396" s="185"/>
      <c r="N396" s="185"/>
      <c r="O396" s="185"/>
      <c r="P396" s="185"/>
      <c r="Q396" s="185"/>
      <c r="R396" s="185"/>
      <c r="S396" s="185"/>
      <c r="T396" s="185"/>
      <c r="U396" s="185"/>
      <c r="V396" s="185"/>
      <c r="W396" s="185"/>
      <c r="X396" s="185"/>
    </row>
    <row r="397" spans="1:24" ht="12.75">
      <c r="A397" s="296" t="s">
        <v>58</v>
      </c>
      <c r="B397" s="296">
        <v>1249823</v>
      </c>
      <c r="C397" s="301">
        <v>8692</v>
      </c>
      <c r="D397" s="195">
        <f t="shared" si="78"/>
        <v>6.9545847692033189E-3</v>
      </c>
      <c r="E397" s="185"/>
      <c r="F397" s="185"/>
      <c r="G397" s="200"/>
      <c r="H397" s="185"/>
      <c r="I397" s="185"/>
      <c r="J397" s="185"/>
      <c r="K397" s="185"/>
      <c r="L397" s="185"/>
      <c r="M397" s="185"/>
      <c r="N397" s="185"/>
      <c r="O397" s="185"/>
      <c r="P397" s="185"/>
      <c r="Q397" s="185"/>
      <c r="R397" s="185"/>
      <c r="S397" s="185"/>
      <c r="T397" s="185"/>
      <c r="U397" s="185"/>
      <c r="V397" s="185"/>
      <c r="W397" s="185"/>
      <c r="X397" s="185"/>
    </row>
    <row r="398" spans="1:24" ht="12.75">
      <c r="A398" s="296" t="s">
        <v>72</v>
      </c>
      <c r="B398" s="296">
        <v>2534028</v>
      </c>
      <c r="C398" s="301">
        <v>36399</v>
      </c>
      <c r="D398" s="195">
        <f t="shared" si="78"/>
        <v>1.4364087531787336E-2</v>
      </c>
      <c r="E398" s="185"/>
      <c r="F398" s="185"/>
      <c r="G398" s="200"/>
      <c r="H398" s="185"/>
      <c r="I398" s="185"/>
      <c r="J398" s="185"/>
      <c r="K398" s="185"/>
      <c r="L398" s="185"/>
      <c r="M398" s="185"/>
      <c r="N398" s="185"/>
      <c r="O398" s="185"/>
      <c r="P398" s="185"/>
      <c r="Q398" s="185"/>
      <c r="R398" s="185"/>
      <c r="S398" s="185"/>
      <c r="T398" s="185"/>
      <c r="U398" s="185"/>
      <c r="V398" s="185"/>
      <c r="W398" s="185"/>
      <c r="X398" s="185"/>
    </row>
    <row r="399" spans="1:24" ht="12.75">
      <c r="A399" s="296" t="s">
        <v>81</v>
      </c>
      <c r="B399" s="296">
        <v>119230</v>
      </c>
      <c r="C399" s="301">
        <v>1442</v>
      </c>
      <c r="D399" s="195">
        <f t="shared" si="78"/>
        <v>1.2094271575945651E-2</v>
      </c>
      <c r="E399" s="185"/>
      <c r="F399" s="185"/>
      <c r="G399" s="200"/>
      <c r="H399" s="185"/>
      <c r="I399" s="185"/>
      <c r="J399" s="185"/>
      <c r="K399" s="185"/>
      <c r="L399" s="185"/>
      <c r="M399" s="185"/>
      <c r="N399" s="185"/>
      <c r="O399" s="185"/>
      <c r="P399" s="185"/>
      <c r="Q399" s="185"/>
      <c r="R399" s="185"/>
      <c r="S399" s="185"/>
      <c r="T399" s="185"/>
      <c r="U399" s="185"/>
      <c r="V399" s="185"/>
      <c r="W399" s="185"/>
      <c r="X399" s="185"/>
    </row>
    <row r="400" spans="1:24" ht="12.75">
      <c r="A400" s="296" t="s">
        <v>85</v>
      </c>
      <c r="B400" s="296">
        <v>1491177</v>
      </c>
      <c r="C400" s="301">
        <v>14092</v>
      </c>
      <c r="D400" s="195">
        <f t="shared" si="78"/>
        <v>9.4502530551369823E-3</v>
      </c>
      <c r="E400" s="185"/>
      <c r="F400" s="185"/>
      <c r="G400" s="200"/>
      <c r="H400" s="185"/>
      <c r="I400" s="185"/>
      <c r="J400" s="185"/>
      <c r="K400" s="185"/>
      <c r="L400" s="185"/>
      <c r="M400" s="185"/>
      <c r="N400" s="185"/>
      <c r="O400" s="185"/>
      <c r="P400" s="185"/>
      <c r="Q400" s="185"/>
      <c r="R400" s="185"/>
      <c r="S400" s="185"/>
      <c r="T400" s="185"/>
      <c r="U400" s="185"/>
      <c r="V400" s="185"/>
      <c r="W400" s="185"/>
      <c r="X400" s="185"/>
    </row>
    <row r="401" spans="1:24" ht="12.75">
      <c r="A401" s="296" t="s">
        <v>91</v>
      </c>
      <c r="B401" s="296">
        <v>3087623</v>
      </c>
      <c r="C401" s="301">
        <v>26422</v>
      </c>
      <c r="D401" s="195">
        <f t="shared" si="78"/>
        <v>8.5573918836593724E-3</v>
      </c>
      <c r="E401" s="185"/>
      <c r="F401" s="185"/>
      <c r="G401" s="200"/>
      <c r="H401" s="185"/>
      <c r="I401" s="185"/>
      <c r="J401" s="185"/>
      <c r="K401" s="185"/>
      <c r="L401" s="185"/>
      <c r="M401" s="185"/>
      <c r="N401" s="185"/>
      <c r="O401" s="185"/>
      <c r="P401" s="185"/>
      <c r="Q401" s="185"/>
      <c r="R401" s="185"/>
      <c r="S401" s="185"/>
      <c r="T401" s="185"/>
      <c r="U401" s="185"/>
      <c r="V401" s="185"/>
      <c r="W401" s="185"/>
      <c r="X401" s="185"/>
    </row>
    <row r="402" spans="1:24" ht="12.75">
      <c r="A402" s="296" t="s">
        <v>102</v>
      </c>
      <c r="B402" s="296">
        <v>735462</v>
      </c>
      <c r="C402" s="301">
        <v>12961</v>
      </c>
      <c r="D402" s="195">
        <f t="shared" si="78"/>
        <v>1.7622936331176866E-2</v>
      </c>
      <c r="E402" s="185"/>
      <c r="F402" s="185"/>
      <c r="G402" s="200"/>
      <c r="H402" s="185"/>
      <c r="I402" s="185"/>
      <c r="J402" s="185"/>
      <c r="K402" s="185"/>
      <c r="L402" s="185"/>
      <c r="M402" s="185"/>
      <c r="N402" s="185"/>
      <c r="O402" s="185"/>
      <c r="P402" s="185"/>
      <c r="Q402" s="185"/>
      <c r="R402" s="185"/>
      <c r="S402" s="185"/>
      <c r="T402" s="185"/>
      <c r="U402" s="185"/>
      <c r="V402" s="185"/>
      <c r="W402" s="185"/>
      <c r="X402" s="185"/>
    </row>
    <row r="403" spans="1:24" ht="12.75">
      <c r="A403" s="296" t="s">
        <v>108</v>
      </c>
      <c r="B403" s="296">
        <v>15396248</v>
      </c>
      <c r="C403" s="301">
        <v>203770</v>
      </c>
      <c r="D403" s="195">
        <f t="shared" si="78"/>
        <v>1.3235042719498932E-2</v>
      </c>
      <c r="E403" s="185"/>
      <c r="F403" s="185"/>
      <c r="G403" s="200"/>
      <c r="H403" s="185"/>
      <c r="I403" s="185"/>
      <c r="J403" s="185"/>
      <c r="K403" s="185"/>
      <c r="L403" s="185"/>
      <c r="M403" s="185"/>
      <c r="N403" s="185"/>
      <c r="O403" s="185"/>
      <c r="P403" s="185"/>
      <c r="Q403" s="185"/>
      <c r="R403" s="185"/>
      <c r="S403" s="185"/>
      <c r="T403" s="185"/>
      <c r="U403" s="185"/>
      <c r="V403" s="185"/>
      <c r="W403" s="185"/>
      <c r="X403" s="185"/>
    </row>
    <row r="404" spans="1:24" ht="12.75">
      <c r="A404" s="296" t="s">
        <v>118</v>
      </c>
      <c r="B404" s="296">
        <v>273552</v>
      </c>
      <c r="C404" s="301">
        <v>3221</v>
      </c>
      <c r="D404" s="195">
        <f t="shared" si="78"/>
        <v>1.1774726560215243E-2</v>
      </c>
      <c r="E404" s="185"/>
      <c r="F404" s="185"/>
      <c r="G404" s="200"/>
      <c r="H404" s="185"/>
      <c r="I404" s="185"/>
      <c r="J404" s="185"/>
      <c r="K404" s="185"/>
      <c r="L404" s="185"/>
      <c r="M404" s="185"/>
      <c r="N404" s="185"/>
      <c r="O404" s="185"/>
      <c r="P404" s="185"/>
      <c r="Q404" s="185"/>
      <c r="R404" s="185"/>
      <c r="S404" s="185"/>
      <c r="T404" s="185"/>
      <c r="U404" s="185"/>
      <c r="V404" s="185"/>
      <c r="W404" s="185"/>
      <c r="X404" s="185"/>
    </row>
    <row r="405" spans="1:24" ht="18">
      <c r="A405" s="296" t="s">
        <v>119</v>
      </c>
      <c r="B405" s="296">
        <v>943845</v>
      </c>
      <c r="C405" s="301">
        <v>12005</v>
      </c>
      <c r="D405" s="195">
        <f t="shared" si="78"/>
        <v>1.2719249453035191E-2</v>
      </c>
      <c r="E405" s="209"/>
      <c r="F405" s="185"/>
      <c r="G405" s="200"/>
      <c r="H405" s="185"/>
      <c r="I405" s="185"/>
      <c r="J405" s="185"/>
      <c r="K405" s="185"/>
      <c r="L405" s="185"/>
      <c r="M405" s="185"/>
      <c r="N405" s="185"/>
      <c r="O405" s="185"/>
      <c r="P405" s="185"/>
      <c r="Q405" s="185"/>
      <c r="R405" s="185"/>
      <c r="S405" s="185"/>
      <c r="T405" s="185"/>
      <c r="U405" s="185"/>
      <c r="V405" s="185"/>
      <c r="W405" s="185"/>
      <c r="X405" s="185"/>
    </row>
    <row r="406" spans="1:24" ht="18">
      <c r="A406" s="296" t="s">
        <v>124</v>
      </c>
      <c r="B406" s="296">
        <v>1618407</v>
      </c>
      <c r="C406" s="301">
        <v>7663</v>
      </c>
      <c r="D406" s="195">
        <f t="shared" si="78"/>
        <v>4.734902901433323E-3</v>
      </c>
      <c r="E406" s="209"/>
      <c r="F406" s="185"/>
      <c r="G406" s="200"/>
      <c r="H406" s="185"/>
      <c r="I406" s="185"/>
      <c r="J406" s="185"/>
      <c r="K406" s="185"/>
      <c r="L406" s="185"/>
      <c r="M406" s="185"/>
      <c r="N406" s="185"/>
      <c r="O406" s="185"/>
      <c r="P406" s="185"/>
      <c r="Q406" s="185"/>
      <c r="R406" s="185"/>
      <c r="S406" s="185"/>
      <c r="T406" s="185"/>
      <c r="U406" s="185"/>
      <c r="V406" s="185"/>
      <c r="W406" s="185"/>
      <c r="X406" s="185"/>
    </row>
    <row r="407" spans="1:24" ht="18">
      <c r="A407" s="296" t="s">
        <v>128</v>
      </c>
      <c r="B407" s="296">
        <v>1505918</v>
      </c>
      <c r="C407" s="301">
        <v>7298</v>
      </c>
      <c r="D407" s="195">
        <f t="shared" si="78"/>
        <v>4.8462134060420292E-3</v>
      </c>
      <c r="E407" s="209"/>
      <c r="F407" s="185"/>
      <c r="G407" s="200"/>
      <c r="H407" s="185"/>
      <c r="I407" s="185"/>
      <c r="J407" s="185"/>
      <c r="K407" s="185"/>
      <c r="L407" s="185"/>
      <c r="M407" s="185"/>
      <c r="N407" s="185"/>
      <c r="O407" s="185"/>
      <c r="P407" s="185"/>
      <c r="Q407" s="185"/>
      <c r="R407" s="185"/>
      <c r="S407" s="185"/>
      <c r="T407" s="185"/>
      <c r="U407" s="185"/>
      <c r="V407" s="185"/>
      <c r="W407" s="185"/>
      <c r="X407" s="185"/>
    </row>
    <row r="408" spans="1:24" ht="18">
      <c r="A408" s="296" t="s">
        <v>130</v>
      </c>
      <c r="B408" s="296">
        <v>749406</v>
      </c>
      <c r="C408" s="301">
        <v>3413</v>
      </c>
      <c r="D408" s="195">
        <f t="shared" si="78"/>
        <v>4.5542736513985741E-3</v>
      </c>
      <c r="E408" s="209"/>
      <c r="F408" s="185"/>
      <c r="G408" s="200"/>
      <c r="H408" s="185"/>
      <c r="I408" s="185"/>
      <c r="J408" s="185"/>
      <c r="K408" s="185"/>
      <c r="L408" s="185"/>
      <c r="M408" s="185"/>
      <c r="N408" s="185"/>
      <c r="O408" s="185"/>
      <c r="P408" s="185"/>
      <c r="Q408" s="185"/>
      <c r="R408" s="185"/>
      <c r="S408" s="185"/>
      <c r="T408" s="185"/>
      <c r="U408" s="185"/>
      <c r="V408" s="185"/>
      <c r="W408" s="185"/>
      <c r="X408" s="185"/>
    </row>
    <row r="409" spans="1:24" ht="18">
      <c r="A409" s="296" t="s">
        <v>132</v>
      </c>
      <c r="B409" s="296">
        <v>291920</v>
      </c>
      <c r="C409" s="301">
        <v>1056</v>
      </c>
      <c r="D409" s="195">
        <f t="shared" si="78"/>
        <v>3.6174294327212934E-3</v>
      </c>
      <c r="E409" s="209"/>
      <c r="F409" s="185"/>
      <c r="G409" s="200"/>
      <c r="H409" s="185"/>
      <c r="I409" s="185"/>
      <c r="J409" s="185"/>
      <c r="K409" s="185"/>
      <c r="L409" s="185"/>
      <c r="M409" s="185"/>
      <c r="N409" s="185"/>
      <c r="O409" s="185"/>
      <c r="P409" s="185"/>
      <c r="Q409" s="185"/>
      <c r="R409" s="185"/>
      <c r="S409" s="185"/>
      <c r="T409" s="185"/>
      <c r="U409" s="185"/>
      <c r="V409" s="185"/>
      <c r="W409" s="185"/>
      <c r="X409" s="185"/>
    </row>
    <row r="410" spans="1:24" ht="18">
      <c r="A410" s="296" t="s">
        <v>135</v>
      </c>
      <c r="B410" s="296">
        <v>190592</v>
      </c>
      <c r="C410" s="301">
        <v>1447</v>
      </c>
      <c r="D410" s="195">
        <f t="shared" si="78"/>
        <v>7.5921339825386165E-3</v>
      </c>
      <c r="E410" s="209"/>
      <c r="F410" s="185"/>
      <c r="G410" s="200"/>
      <c r="H410" s="185"/>
      <c r="I410" s="185"/>
      <c r="J410" s="185"/>
      <c r="K410" s="185"/>
      <c r="L410" s="185"/>
      <c r="M410" s="185"/>
      <c r="N410" s="185"/>
      <c r="O410" s="185"/>
      <c r="P410" s="185"/>
      <c r="Q410" s="185"/>
      <c r="R410" s="185"/>
      <c r="S410" s="185"/>
      <c r="T410" s="185"/>
      <c r="U410" s="185"/>
      <c r="V410" s="185"/>
      <c r="W410" s="185"/>
      <c r="X410" s="185"/>
    </row>
    <row r="411" spans="1:24" ht="18">
      <c r="A411" s="296" t="s">
        <v>137</v>
      </c>
      <c r="B411" s="296">
        <v>1077986</v>
      </c>
      <c r="C411" s="301">
        <v>3506</v>
      </c>
      <c r="D411" s="195">
        <f t="shared" si="78"/>
        <v>3.2523613479210306E-3</v>
      </c>
      <c r="E411" s="209"/>
      <c r="F411" s="185"/>
      <c r="G411" s="200"/>
      <c r="H411" s="185"/>
      <c r="I411" s="185"/>
      <c r="J411" s="185"/>
      <c r="K411" s="185"/>
      <c r="L411" s="185"/>
      <c r="M411" s="185"/>
      <c r="N411" s="185"/>
      <c r="O411" s="185"/>
      <c r="P411" s="185"/>
      <c r="Q411" s="185"/>
      <c r="R411" s="185"/>
      <c r="S411" s="185"/>
      <c r="T411" s="185"/>
      <c r="U411" s="185"/>
      <c r="V411" s="185"/>
      <c r="W411" s="185"/>
      <c r="X411" s="185"/>
    </row>
    <row r="412" spans="1:24" ht="18">
      <c r="A412" s="296" t="s">
        <v>139</v>
      </c>
      <c r="B412" s="296">
        <v>701858</v>
      </c>
      <c r="C412" s="301">
        <v>1637</v>
      </c>
      <c r="D412" s="195">
        <f t="shared" si="78"/>
        <v>2.3323806240008664E-3</v>
      </c>
      <c r="E412" s="209"/>
      <c r="F412" s="185"/>
      <c r="G412" s="200"/>
      <c r="H412" s="185"/>
      <c r="I412" s="185"/>
      <c r="J412" s="185"/>
      <c r="K412" s="185"/>
      <c r="L412" s="185"/>
      <c r="M412" s="185"/>
      <c r="N412" s="185"/>
      <c r="O412" s="185"/>
      <c r="P412" s="185"/>
      <c r="Q412" s="185"/>
      <c r="R412" s="185"/>
      <c r="S412" s="185"/>
      <c r="T412" s="185"/>
      <c r="U412" s="185"/>
      <c r="V412" s="185"/>
      <c r="W412" s="185"/>
      <c r="X412" s="185"/>
    </row>
    <row r="413" spans="1:24" ht="21">
      <c r="A413" s="296" t="s">
        <v>140</v>
      </c>
      <c r="B413" s="296">
        <v>592606</v>
      </c>
      <c r="C413" s="301">
        <v>3433</v>
      </c>
      <c r="D413" s="195">
        <f t="shared" si="78"/>
        <v>5.7930564320982239E-3</v>
      </c>
      <c r="E413" s="210"/>
      <c r="F413" s="185"/>
      <c r="G413" s="200"/>
      <c r="H413" s="185"/>
      <c r="I413" s="185"/>
      <c r="J413" s="185"/>
      <c r="K413" s="185"/>
      <c r="L413" s="185"/>
      <c r="M413" s="185"/>
      <c r="N413" s="185"/>
      <c r="O413" s="185"/>
      <c r="P413" s="185"/>
      <c r="Q413" s="185"/>
      <c r="R413" s="185"/>
      <c r="S413" s="185"/>
      <c r="T413" s="185"/>
      <c r="U413" s="185"/>
      <c r="V413" s="185"/>
      <c r="W413" s="185"/>
      <c r="X413" s="185"/>
    </row>
    <row r="414" spans="1:24" ht="12.75">
      <c r="A414" s="296" t="s">
        <v>141</v>
      </c>
      <c r="B414" s="296">
        <v>51550</v>
      </c>
      <c r="C414" s="301">
        <v>107</v>
      </c>
      <c r="D414" s="195">
        <f t="shared" si="78"/>
        <v>2.075654704170708E-3</v>
      </c>
      <c r="E414" s="185"/>
      <c r="F414" s="185">
        <f>E414/D414</f>
        <v>0</v>
      </c>
      <c r="G414" s="200"/>
      <c r="H414" s="185"/>
      <c r="I414" s="185"/>
      <c r="J414" s="185"/>
      <c r="K414" s="185"/>
      <c r="L414" s="185"/>
      <c r="M414" s="185"/>
      <c r="N414" s="185"/>
      <c r="O414" s="185"/>
      <c r="P414" s="185"/>
      <c r="Q414" s="185"/>
      <c r="R414" s="185"/>
      <c r="S414" s="185"/>
      <c r="T414" s="185"/>
      <c r="U414" s="185"/>
      <c r="V414" s="185"/>
      <c r="W414" s="185"/>
      <c r="X414" s="185"/>
    </row>
    <row r="415" spans="1:24" ht="12.75">
      <c r="A415" s="296" t="s">
        <v>142</v>
      </c>
      <c r="B415" s="296">
        <v>529766</v>
      </c>
      <c r="C415" s="301">
        <v>3072</v>
      </c>
      <c r="D415" s="195">
        <f t="shared" si="78"/>
        <v>5.7987866340988284E-3</v>
      </c>
      <c r="E415" s="185"/>
      <c r="F415" s="185"/>
      <c r="G415" s="200"/>
      <c r="H415" s="185"/>
      <c r="I415" s="185"/>
      <c r="J415" s="185"/>
      <c r="K415" s="185"/>
      <c r="L415" s="185"/>
      <c r="M415" s="185"/>
      <c r="N415" s="185"/>
      <c r="O415" s="185"/>
      <c r="P415" s="185"/>
      <c r="Q415" s="185"/>
      <c r="R415" s="185"/>
      <c r="S415" s="185"/>
      <c r="T415" s="185"/>
      <c r="U415" s="185"/>
      <c r="V415" s="185"/>
      <c r="W415" s="185"/>
      <c r="X415" s="185"/>
    </row>
    <row r="416" spans="1:24" ht="12.75">
      <c r="A416" s="296" t="s">
        <v>145</v>
      </c>
      <c r="B416" s="296">
        <v>239208</v>
      </c>
      <c r="C416" s="301">
        <v>634</v>
      </c>
      <c r="D416" s="195">
        <f t="shared" si="78"/>
        <v>2.6504130296645598E-3</v>
      </c>
      <c r="E416" s="185"/>
      <c r="F416" s="185"/>
      <c r="G416" s="200"/>
      <c r="H416" s="185"/>
      <c r="I416" s="185"/>
      <c r="J416" s="185"/>
      <c r="K416" s="185"/>
      <c r="L416" s="185"/>
      <c r="M416" s="185"/>
      <c r="N416" s="185"/>
      <c r="O416" s="185"/>
      <c r="P416" s="185"/>
      <c r="Q416" s="185"/>
      <c r="R416" s="185"/>
      <c r="S416" s="185"/>
      <c r="T416" s="185"/>
      <c r="U416" s="185"/>
      <c r="V416" s="185"/>
      <c r="W416" s="185"/>
      <c r="X416" s="185"/>
    </row>
    <row r="417" spans="1:24" ht="12.75">
      <c r="A417" s="296" t="s">
        <v>146</v>
      </c>
      <c r="B417" s="296">
        <v>963060</v>
      </c>
      <c r="C417" s="301">
        <v>3306</v>
      </c>
      <c r="D417" s="195">
        <f t="shared" si="78"/>
        <v>3.4328079247398914E-3</v>
      </c>
      <c r="E417" s="185"/>
      <c r="F417" s="185"/>
      <c r="G417" s="200"/>
      <c r="H417" s="185"/>
      <c r="I417" s="185"/>
      <c r="J417" s="185"/>
      <c r="K417" s="185"/>
      <c r="L417" s="185"/>
      <c r="M417" s="185"/>
      <c r="N417" s="185"/>
      <c r="O417" s="185"/>
      <c r="P417" s="185"/>
      <c r="Q417" s="185"/>
      <c r="R417" s="185"/>
      <c r="S417" s="185"/>
      <c r="T417" s="185"/>
      <c r="U417" s="185"/>
      <c r="V417" s="185"/>
      <c r="W417" s="185"/>
      <c r="X417" s="185"/>
    </row>
    <row r="418" spans="1:24" ht="12.75">
      <c r="A418" s="296" t="s">
        <v>148</v>
      </c>
      <c r="B418" s="296">
        <v>1393587</v>
      </c>
      <c r="C418" s="301">
        <v>8325</v>
      </c>
      <c r="D418" s="195">
        <f t="shared" si="78"/>
        <v>5.9737928094909035E-3</v>
      </c>
      <c r="E418" s="185"/>
      <c r="F418" s="185"/>
      <c r="G418" s="200"/>
      <c r="H418" s="185"/>
      <c r="I418" s="185"/>
      <c r="J418" s="185"/>
      <c r="K418" s="185"/>
      <c r="L418" s="185"/>
      <c r="M418" s="185"/>
      <c r="N418" s="185"/>
      <c r="O418" s="185"/>
      <c r="P418" s="185"/>
      <c r="Q418" s="185"/>
      <c r="R418" s="185"/>
      <c r="S418" s="185"/>
      <c r="T418" s="185"/>
      <c r="U418" s="185"/>
      <c r="V418" s="185"/>
      <c r="W418" s="185"/>
      <c r="X418" s="185"/>
    </row>
    <row r="419" spans="1:24" ht="12.75">
      <c r="A419" s="296" t="s">
        <v>151</v>
      </c>
      <c r="B419" s="296">
        <v>3660213</v>
      </c>
      <c r="C419" s="301">
        <v>41385</v>
      </c>
      <c r="D419" s="195">
        <f t="shared" si="78"/>
        <v>1.1306719035203689E-2</v>
      </c>
      <c r="E419" s="185"/>
      <c r="F419" s="185"/>
      <c r="G419" s="200"/>
      <c r="H419" s="185"/>
      <c r="I419" s="185"/>
      <c r="J419" s="185"/>
      <c r="K419" s="185"/>
      <c r="L419" s="185"/>
      <c r="M419" s="185"/>
      <c r="N419" s="185"/>
      <c r="O419" s="185"/>
      <c r="P419" s="185"/>
      <c r="Q419" s="185"/>
      <c r="R419" s="185"/>
      <c r="S419" s="185"/>
      <c r="T419" s="185"/>
      <c r="U419" s="185"/>
      <c r="V419" s="185"/>
      <c r="W419" s="185"/>
      <c r="X419" s="185"/>
    </row>
    <row r="420" spans="1:24" ht="12.75">
      <c r="A420" s="296" t="s">
        <v>152</v>
      </c>
      <c r="B420" s="296">
        <v>461200</v>
      </c>
      <c r="C420" s="301">
        <v>3207</v>
      </c>
      <c r="D420" s="195">
        <f t="shared" si="78"/>
        <v>6.9535993061578495E-3</v>
      </c>
      <c r="E420" s="185"/>
      <c r="F420" s="185"/>
      <c r="G420" s="200"/>
      <c r="H420" s="185"/>
      <c r="I420" s="185"/>
      <c r="J420" s="185"/>
      <c r="K420" s="185"/>
      <c r="L420" s="185"/>
      <c r="M420" s="185"/>
      <c r="N420" s="185"/>
      <c r="O420" s="185"/>
      <c r="P420" s="185"/>
      <c r="Q420" s="185"/>
      <c r="R420" s="185"/>
      <c r="S420" s="185"/>
      <c r="T420" s="185"/>
      <c r="U420" s="185"/>
      <c r="V420" s="185"/>
      <c r="W420" s="185"/>
      <c r="X420" s="185"/>
    </row>
    <row r="421" spans="1:24" ht="12.75">
      <c r="A421" s="296" t="s">
        <v>154</v>
      </c>
      <c r="B421" s="296">
        <v>776929</v>
      </c>
      <c r="C421" s="301">
        <v>11155</v>
      </c>
      <c r="D421" s="195">
        <f t="shared" si="78"/>
        <v>1.4357811331537374E-2</v>
      </c>
      <c r="E421" s="185"/>
      <c r="F421" s="185"/>
      <c r="G421" s="200"/>
      <c r="H421" s="185"/>
      <c r="I421" s="185"/>
      <c r="J421" s="185"/>
      <c r="K421" s="185"/>
      <c r="L421" s="185"/>
      <c r="M421" s="185"/>
      <c r="N421" s="185"/>
      <c r="O421" s="185"/>
      <c r="P421" s="185"/>
      <c r="Q421" s="185"/>
      <c r="R421" s="185"/>
      <c r="S421" s="185"/>
      <c r="T421" s="185"/>
      <c r="U421" s="185"/>
      <c r="V421" s="185"/>
      <c r="W421" s="185"/>
      <c r="X421" s="185"/>
    </row>
    <row r="422" spans="1:24" ht="12.75">
      <c r="A422" s="296" t="s">
        <v>155</v>
      </c>
      <c r="B422" s="296">
        <v>1961126</v>
      </c>
      <c r="C422" s="301">
        <v>21275</v>
      </c>
      <c r="D422" s="195">
        <f t="shared" si="78"/>
        <v>1.0848359564862227E-2</v>
      </c>
      <c r="E422" s="185"/>
      <c r="F422" s="185"/>
      <c r="G422" s="200"/>
      <c r="H422" s="185"/>
      <c r="I422" s="185"/>
      <c r="J422" s="185"/>
      <c r="K422" s="185"/>
      <c r="L422" s="185"/>
      <c r="M422" s="185"/>
      <c r="N422" s="185"/>
      <c r="O422" s="185"/>
      <c r="P422" s="185"/>
      <c r="Q422" s="185"/>
      <c r="R422" s="185"/>
      <c r="S422" s="185"/>
      <c r="T422" s="185"/>
      <c r="U422" s="185"/>
      <c r="V422" s="185"/>
      <c r="W422" s="185"/>
      <c r="X422" s="185"/>
    </row>
    <row r="423" spans="1:24" ht="12.75">
      <c r="A423" s="296" t="s">
        <v>157</v>
      </c>
      <c r="B423" s="296">
        <v>583646</v>
      </c>
      <c r="C423" s="301">
        <v>3162</v>
      </c>
      <c r="D423" s="195">
        <f t="shared" si="78"/>
        <v>5.4176675587599334E-3</v>
      </c>
      <c r="E423" s="185"/>
      <c r="F423" s="185"/>
      <c r="G423" s="200"/>
      <c r="H423" s="185"/>
      <c r="I423" s="185"/>
      <c r="J423" s="185"/>
      <c r="K423" s="185"/>
      <c r="L423" s="185"/>
      <c r="M423" s="185"/>
      <c r="N423" s="185"/>
      <c r="O423" s="185"/>
      <c r="P423" s="185"/>
      <c r="Q423" s="185"/>
      <c r="R423" s="185"/>
      <c r="S423" s="185"/>
      <c r="T423" s="185"/>
      <c r="U423" s="185"/>
      <c r="V423" s="185"/>
      <c r="W423" s="185"/>
      <c r="X423" s="185"/>
    </row>
    <row r="424" spans="1:24" ht="12.75">
      <c r="A424" s="296" t="s">
        <v>158</v>
      </c>
      <c r="B424" s="296">
        <v>667998</v>
      </c>
      <c r="C424" s="301">
        <v>6963</v>
      </c>
      <c r="D424" s="195">
        <f t="shared" si="78"/>
        <v>1.0423683903245219E-2</v>
      </c>
      <c r="E424" s="185"/>
      <c r="F424" s="185"/>
      <c r="G424" s="200"/>
      <c r="H424" s="185"/>
      <c r="I424" s="185"/>
      <c r="J424" s="185"/>
      <c r="K424" s="185"/>
      <c r="L424" s="185"/>
      <c r="M424" s="185"/>
      <c r="N424" s="185"/>
      <c r="O424" s="185"/>
      <c r="P424" s="185"/>
      <c r="Q424" s="185"/>
      <c r="R424" s="185"/>
      <c r="S424" s="185"/>
      <c r="T424" s="185"/>
      <c r="U424" s="185"/>
      <c r="V424" s="185"/>
      <c r="W424" s="185"/>
      <c r="X424" s="185"/>
    </row>
    <row r="425" spans="1:24" ht="12.75">
      <c r="A425" s="296" t="s">
        <v>159</v>
      </c>
      <c r="B425" s="296">
        <v>2094468</v>
      </c>
      <c r="C425" s="301">
        <v>21635</v>
      </c>
      <c r="D425" s="195">
        <f t="shared" si="78"/>
        <v>1.0329592049150429E-2</v>
      </c>
      <c r="E425" s="185"/>
      <c r="F425" s="185"/>
      <c r="G425" s="200"/>
      <c r="H425" s="185"/>
      <c r="I425" s="185"/>
      <c r="J425" s="185"/>
      <c r="K425" s="185"/>
      <c r="L425" s="185"/>
      <c r="M425" s="185"/>
      <c r="N425" s="185"/>
      <c r="O425" s="185"/>
      <c r="P425" s="185"/>
      <c r="Q425" s="185"/>
      <c r="R425" s="185"/>
      <c r="S425" s="185"/>
      <c r="T425" s="185"/>
      <c r="U425" s="185"/>
      <c r="V425" s="185"/>
      <c r="W425" s="185"/>
      <c r="X425" s="185"/>
    </row>
    <row r="426" spans="1:24" ht="12.75">
      <c r="A426" s="296" t="s">
        <v>161</v>
      </c>
      <c r="B426" s="296">
        <v>501712</v>
      </c>
      <c r="C426" s="301">
        <v>10415</v>
      </c>
      <c r="D426" s="195">
        <f t="shared" si="78"/>
        <v>2.0758921452945115E-2</v>
      </c>
      <c r="E426" s="185"/>
      <c r="F426" s="185"/>
      <c r="G426" s="200"/>
      <c r="H426" s="185"/>
      <c r="I426" s="185"/>
      <c r="J426" s="185"/>
      <c r="K426" s="185"/>
      <c r="L426" s="185"/>
      <c r="M426" s="185"/>
      <c r="N426" s="185"/>
      <c r="O426" s="185"/>
      <c r="P426" s="185"/>
      <c r="Q426" s="185"/>
      <c r="R426" s="185"/>
      <c r="S426" s="185"/>
      <c r="T426" s="185"/>
      <c r="U426" s="185"/>
      <c r="V426" s="185"/>
      <c r="W426" s="185"/>
      <c r="X426" s="185"/>
    </row>
    <row r="427" spans="1:24" ht="12.75">
      <c r="A427" s="296" t="s">
        <v>162</v>
      </c>
      <c r="B427" s="296">
        <v>48289</v>
      </c>
      <c r="C427" s="301">
        <v>430</v>
      </c>
      <c r="D427" s="195">
        <f t="shared" si="78"/>
        <v>8.9047195013357075E-3</v>
      </c>
      <c r="E427" s="185"/>
      <c r="F427" s="185"/>
      <c r="G427" s="200"/>
      <c r="H427" s="185"/>
      <c r="I427" s="185"/>
      <c r="J427" s="185"/>
      <c r="K427" s="185"/>
      <c r="L427" s="185"/>
      <c r="M427" s="185"/>
      <c r="N427" s="185"/>
      <c r="O427" s="185"/>
      <c r="P427" s="185"/>
      <c r="Q427" s="185"/>
      <c r="R427" s="185"/>
      <c r="S427" s="185"/>
      <c r="T427" s="185"/>
      <c r="U427" s="185"/>
      <c r="V427" s="185"/>
      <c r="W427" s="185"/>
      <c r="X427" s="185"/>
    </row>
    <row r="428" spans="1:24" ht="12.75">
      <c r="A428" s="296" t="s">
        <v>163</v>
      </c>
      <c r="B428" s="296">
        <v>471228</v>
      </c>
      <c r="C428" s="301">
        <v>4977</v>
      </c>
      <c r="D428" s="195">
        <f t="shared" si="78"/>
        <v>1.0561766278744047E-2</v>
      </c>
      <c r="E428" s="185"/>
      <c r="F428" s="185"/>
      <c r="G428" s="200"/>
      <c r="H428" s="185"/>
      <c r="I428" s="185"/>
      <c r="J428" s="185"/>
      <c r="K428" s="185"/>
      <c r="L428" s="185"/>
      <c r="M428" s="185"/>
      <c r="N428" s="185"/>
      <c r="O428" s="185"/>
      <c r="P428" s="185"/>
      <c r="Q428" s="185"/>
      <c r="R428" s="185"/>
      <c r="S428" s="185"/>
      <c r="T428" s="185"/>
      <c r="U428" s="185"/>
      <c r="V428" s="185"/>
      <c r="W428" s="185"/>
      <c r="X428" s="185"/>
    </row>
    <row r="429" spans="1:24" ht="12.75">
      <c r="A429" s="296" t="s">
        <v>164</v>
      </c>
      <c r="B429" s="296">
        <v>547014</v>
      </c>
      <c r="C429" s="301">
        <v>5191</v>
      </c>
      <c r="D429" s="185">
        <f t="shared" si="78"/>
        <v>9.4897022745304514E-3</v>
      </c>
      <c r="E429" s="185"/>
      <c r="F429" s="185"/>
      <c r="G429" s="200"/>
      <c r="H429" s="185"/>
      <c r="I429" s="185"/>
      <c r="J429" s="185"/>
      <c r="K429" s="185"/>
      <c r="L429" s="185"/>
      <c r="M429" s="185"/>
      <c r="N429" s="185"/>
      <c r="O429" s="185"/>
      <c r="P429" s="185"/>
      <c r="Q429" s="185"/>
      <c r="R429" s="185"/>
      <c r="S429" s="185"/>
      <c r="T429" s="185"/>
      <c r="U429" s="185"/>
      <c r="V429" s="185"/>
      <c r="W429" s="185"/>
      <c r="X429" s="185"/>
    </row>
    <row r="430" spans="1:24" ht="12.75">
      <c r="A430" s="297" t="s">
        <v>254</v>
      </c>
      <c r="B430" s="297">
        <v>50918575</v>
      </c>
      <c r="C430" s="302">
        <v>522164</v>
      </c>
      <c r="D430" s="185"/>
      <c r="E430" s="185"/>
      <c r="F430" s="185"/>
      <c r="G430" s="200"/>
      <c r="H430" s="185"/>
      <c r="I430" s="185"/>
      <c r="J430" s="185"/>
      <c r="K430" s="185"/>
      <c r="L430" s="185"/>
      <c r="M430" s="185"/>
      <c r="N430" s="185"/>
      <c r="O430" s="185"/>
      <c r="P430" s="185"/>
      <c r="Q430" s="185"/>
      <c r="R430" s="185"/>
      <c r="S430" s="185"/>
      <c r="T430" s="185"/>
      <c r="U430" s="185"/>
      <c r="V430" s="185"/>
      <c r="W430" s="185"/>
      <c r="X430" s="185"/>
    </row>
    <row r="431" spans="1:24" ht="12.75">
      <c r="B431" s="185"/>
      <c r="C431" s="185"/>
      <c r="D431" s="185"/>
      <c r="E431" s="185"/>
      <c r="F431" s="185"/>
      <c r="G431" s="200"/>
      <c r="H431" s="185"/>
      <c r="I431" s="185"/>
      <c r="J431" s="185"/>
      <c r="K431" s="185"/>
      <c r="L431" s="185"/>
      <c r="M431" s="185"/>
      <c r="N431" s="185"/>
      <c r="O431" s="185"/>
      <c r="P431" s="185"/>
      <c r="Q431" s="185"/>
      <c r="R431" s="185"/>
      <c r="S431" s="185"/>
      <c r="T431" s="185"/>
      <c r="U431" s="185"/>
      <c r="V431" s="185"/>
      <c r="W431" s="185"/>
      <c r="X431" s="185"/>
    </row>
    <row r="432" spans="1:24" ht="12.75">
      <c r="B432" s="185"/>
      <c r="C432" s="185"/>
      <c r="D432" s="185"/>
      <c r="E432" s="185"/>
      <c r="F432" s="185"/>
      <c r="G432" s="200"/>
      <c r="H432" s="185"/>
      <c r="I432" s="185"/>
      <c r="J432" s="185"/>
      <c r="K432" s="185"/>
      <c r="L432" s="185"/>
      <c r="M432" s="185"/>
      <c r="N432" s="185"/>
      <c r="O432" s="185"/>
      <c r="P432" s="185"/>
      <c r="Q432" s="185"/>
      <c r="R432" s="185"/>
      <c r="S432" s="185"/>
      <c r="T432" s="185"/>
      <c r="U432" s="185"/>
      <c r="V432" s="185"/>
      <c r="W432" s="185"/>
      <c r="X432" s="185"/>
    </row>
    <row r="433" spans="2:24" ht="12.75">
      <c r="B433" s="185"/>
      <c r="C433" s="185"/>
      <c r="D433" s="185"/>
      <c r="E433" s="185"/>
      <c r="F433" s="185"/>
      <c r="G433" s="200"/>
      <c r="H433" s="185"/>
      <c r="I433" s="185"/>
      <c r="J433" s="185"/>
      <c r="K433" s="185"/>
      <c r="L433" s="185"/>
      <c r="M433" s="185"/>
      <c r="N433" s="185"/>
      <c r="O433" s="185"/>
      <c r="P433" s="185"/>
      <c r="Q433" s="185"/>
      <c r="R433" s="185"/>
      <c r="S433" s="185"/>
      <c r="T433" s="185"/>
      <c r="U433" s="185"/>
      <c r="V433" s="185"/>
      <c r="W433" s="185"/>
      <c r="X433" s="185"/>
    </row>
    <row r="434" spans="2:24" ht="12.75">
      <c r="B434" s="185"/>
      <c r="C434" s="185"/>
      <c r="D434" s="185"/>
      <c r="E434" s="185"/>
      <c r="F434" s="185"/>
      <c r="G434" s="200"/>
      <c r="H434" s="185"/>
      <c r="I434" s="185"/>
      <c r="J434" s="185"/>
      <c r="K434" s="185"/>
      <c r="L434" s="185"/>
      <c r="M434" s="185"/>
      <c r="N434" s="185"/>
      <c r="O434" s="185"/>
      <c r="P434" s="185"/>
      <c r="Q434" s="185"/>
      <c r="R434" s="185"/>
      <c r="S434" s="185"/>
      <c r="T434" s="185"/>
      <c r="U434" s="185"/>
      <c r="V434" s="185"/>
      <c r="W434" s="185"/>
      <c r="X434" s="185"/>
    </row>
    <row r="435" spans="2:24" ht="12.75">
      <c r="B435" s="185"/>
      <c r="C435" s="185"/>
      <c r="D435" s="185"/>
      <c r="E435" s="185"/>
      <c r="F435" s="185"/>
      <c r="G435" s="200"/>
      <c r="H435" s="185"/>
      <c r="I435" s="185"/>
      <c r="J435" s="185"/>
      <c r="K435" s="185"/>
      <c r="L435" s="185"/>
      <c r="M435" s="185"/>
      <c r="N435" s="185"/>
      <c r="O435" s="185"/>
      <c r="P435" s="185"/>
      <c r="Q435" s="185"/>
      <c r="R435" s="185"/>
      <c r="S435" s="185"/>
      <c r="T435" s="185"/>
      <c r="U435" s="185"/>
      <c r="V435" s="185"/>
      <c r="W435" s="185"/>
      <c r="X435" s="185"/>
    </row>
    <row r="436" spans="2:24" ht="12.75">
      <c r="B436" s="185"/>
      <c r="C436" s="185"/>
      <c r="D436" s="185"/>
      <c r="E436" s="185"/>
      <c r="F436" s="185"/>
      <c r="G436" s="200"/>
      <c r="H436" s="185"/>
      <c r="I436" s="185"/>
      <c r="J436" s="185"/>
      <c r="K436" s="185"/>
      <c r="L436" s="185"/>
      <c r="M436" s="185"/>
      <c r="N436" s="185"/>
      <c r="O436" s="185"/>
      <c r="P436" s="185"/>
      <c r="Q436" s="185"/>
      <c r="R436" s="185"/>
      <c r="S436" s="185"/>
      <c r="T436" s="185"/>
      <c r="U436" s="185"/>
      <c r="V436" s="185"/>
      <c r="W436" s="185"/>
      <c r="X436" s="185"/>
    </row>
    <row r="437" spans="2:24" ht="12.75">
      <c r="B437" s="185"/>
      <c r="C437" s="185"/>
      <c r="D437" s="185"/>
      <c r="E437" s="185"/>
      <c r="F437" s="185"/>
      <c r="G437" s="200"/>
      <c r="H437" s="185"/>
      <c r="I437" s="185"/>
      <c r="J437" s="185"/>
      <c r="K437" s="185"/>
      <c r="L437" s="185"/>
      <c r="M437" s="185"/>
      <c r="N437" s="185"/>
      <c r="O437" s="185"/>
      <c r="P437" s="185"/>
      <c r="Q437" s="185"/>
      <c r="R437" s="185"/>
      <c r="S437" s="185"/>
      <c r="T437" s="185"/>
      <c r="U437" s="185"/>
      <c r="V437" s="185"/>
      <c r="W437" s="185"/>
      <c r="X437" s="185"/>
    </row>
    <row r="438" spans="2:24" ht="12.75">
      <c r="B438" s="185"/>
      <c r="C438" s="185"/>
      <c r="D438" s="185"/>
      <c r="E438" s="185"/>
      <c r="F438" s="185"/>
      <c r="G438" s="200"/>
      <c r="H438" s="185"/>
      <c r="I438" s="185"/>
      <c r="J438" s="185"/>
      <c r="K438" s="185"/>
      <c r="L438" s="185"/>
      <c r="M438" s="185"/>
      <c r="N438" s="185"/>
      <c r="O438" s="185"/>
      <c r="P438" s="185"/>
      <c r="Q438" s="185"/>
      <c r="R438" s="185"/>
      <c r="S438" s="185"/>
      <c r="T438" s="185"/>
      <c r="U438" s="185"/>
      <c r="V438" s="185"/>
      <c r="W438" s="185"/>
      <c r="X438" s="185"/>
    </row>
    <row r="439" spans="2:24" ht="12.75">
      <c r="B439" s="185"/>
      <c r="C439" s="185"/>
      <c r="D439" s="185"/>
      <c r="E439" s="185"/>
      <c r="F439" s="185"/>
      <c r="G439" s="200"/>
      <c r="H439" s="185"/>
      <c r="I439" s="185"/>
      <c r="J439" s="185"/>
      <c r="K439" s="185"/>
      <c r="L439" s="185"/>
      <c r="M439" s="185"/>
      <c r="N439" s="185"/>
      <c r="O439" s="185"/>
      <c r="P439" s="185"/>
      <c r="Q439" s="185"/>
      <c r="R439" s="185"/>
      <c r="S439" s="185"/>
      <c r="T439" s="185"/>
      <c r="U439" s="185"/>
      <c r="V439" s="185"/>
      <c r="W439" s="185"/>
      <c r="X439" s="185"/>
    </row>
    <row r="440" spans="2:24" ht="12.75">
      <c r="B440" s="185"/>
      <c r="C440" s="185"/>
      <c r="D440" s="185"/>
      <c r="E440" s="185"/>
      <c r="F440" s="185"/>
      <c r="G440" s="200"/>
      <c r="H440" s="185"/>
      <c r="I440" s="185"/>
      <c r="J440" s="185"/>
      <c r="K440" s="185"/>
      <c r="L440" s="185"/>
      <c r="M440" s="185"/>
      <c r="N440" s="185"/>
      <c r="O440" s="185"/>
      <c r="P440" s="185"/>
      <c r="Q440" s="185"/>
      <c r="R440" s="185"/>
      <c r="S440" s="185"/>
      <c r="T440" s="185"/>
      <c r="U440" s="185"/>
      <c r="V440" s="185"/>
      <c r="W440" s="185"/>
      <c r="X440" s="185"/>
    </row>
    <row r="441" spans="2:24" ht="12.75">
      <c r="B441" s="185"/>
      <c r="C441" s="185"/>
      <c r="D441" s="185"/>
      <c r="E441" s="185"/>
      <c r="F441" s="185"/>
      <c r="G441" s="200"/>
      <c r="H441" s="185"/>
      <c r="I441" s="185"/>
      <c r="J441" s="185"/>
      <c r="K441" s="185"/>
      <c r="L441" s="185"/>
      <c r="M441" s="185"/>
      <c r="N441" s="185"/>
      <c r="O441" s="185"/>
      <c r="P441" s="185"/>
      <c r="Q441" s="185"/>
      <c r="R441" s="185"/>
      <c r="S441" s="185"/>
      <c r="T441" s="185"/>
      <c r="U441" s="185"/>
      <c r="V441" s="185"/>
      <c r="W441" s="185"/>
      <c r="X441" s="185"/>
    </row>
    <row r="442" spans="2:24" ht="12.75">
      <c r="B442" s="185"/>
      <c r="C442" s="185"/>
      <c r="D442" s="185"/>
      <c r="E442" s="185"/>
      <c r="F442" s="185"/>
      <c r="G442" s="200"/>
      <c r="H442" s="185"/>
      <c r="I442" s="185"/>
      <c r="J442" s="185"/>
      <c r="K442" s="185"/>
      <c r="L442" s="185"/>
      <c r="M442" s="185"/>
      <c r="N442" s="185"/>
      <c r="O442" s="185"/>
      <c r="P442" s="185"/>
      <c r="Q442" s="185"/>
      <c r="R442" s="185"/>
      <c r="S442" s="185"/>
      <c r="T442" s="185"/>
      <c r="U442" s="185"/>
      <c r="V442" s="185"/>
      <c r="W442" s="185"/>
      <c r="X442" s="185"/>
    </row>
    <row r="443" spans="2:24" ht="12.75">
      <c r="B443" s="185"/>
      <c r="C443" s="185"/>
      <c r="D443" s="185"/>
      <c r="E443" s="185"/>
      <c r="F443" s="185"/>
      <c r="G443" s="200"/>
      <c r="H443" s="185"/>
      <c r="I443" s="185"/>
      <c r="J443" s="185"/>
      <c r="K443" s="185"/>
      <c r="L443" s="185"/>
      <c r="M443" s="185"/>
      <c r="N443" s="185"/>
      <c r="O443" s="185"/>
      <c r="P443" s="185"/>
      <c r="Q443" s="185"/>
      <c r="R443" s="185"/>
      <c r="S443" s="185"/>
      <c r="T443" s="185"/>
      <c r="U443" s="185"/>
      <c r="V443" s="185"/>
      <c r="W443" s="185"/>
      <c r="X443" s="185"/>
    </row>
    <row r="444" spans="2:24" ht="12.75">
      <c r="B444" s="185"/>
      <c r="C444" s="185"/>
      <c r="D444" s="185"/>
      <c r="E444" s="185"/>
      <c r="F444" s="185"/>
      <c r="G444" s="200"/>
      <c r="H444" s="185"/>
      <c r="I444" s="185"/>
      <c r="J444" s="185"/>
      <c r="K444" s="185"/>
      <c r="L444" s="185"/>
      <c r="M444" s="185"/>
      <c r="N444" s="185"/>
      <c r="O444" s="185"/>
      <c r="P444" s="185"/>
      <c r="Q444" s="185"/>
      <c r="R444" s="185"/>
      <c r="S444" s="185"/>
      <c r="T444" s="185"/>
      <c r="U444" s="185"/>
      <c r="V444" s="185"/>
      <c r="W444" s="185"/>
      <c r="X444" s="185"/>
    </row>
    <row r="445" spans="2:24" ht="12.75">
      <c r="B445" s="185"/>
      <c r="C445" s="185"/>
      <c r="D445" s="185"/>
      <c r="E445" s="185"/>
      <c r="F445" s="185"/>
      <c r="G445" s="200"/>
      <c r="H445" s="185"/>
      <c r="I445" s="185"/>
      <c r="J445" s="185"/>
      <c r="K445" s="185"/>
      <c r="L445" s="185"/>
      <c r="M445" s="185"/>
      <c r="N445" s="185"/>
      <c r="O445" s="185"/>
      <c r="P445" s="185"/>
      <c r="Q445" s="185"/>
      <c r="R445" s="185"/>
      <c r="S445" s="185"/>
      <c r="T445" s="185"/>
      <c r="U445" s="185"/>
      <c r="V445" s="185"/>
      <c r="W445" s="185"/>
      <c r="X445" s="185"/>
    </row>
    <row r="446" spans="2:24" ht="12.75">
      <c r="B446" s="185"/>
      <c r="C446" s="185"/>
      <c r="D446" s="185"/>
      <c r="E446" s="185"/>
      <c r="F446" s="185"/>
      <c r="G446" s="200"/>
      <c r="H446" s="185"/>
      <c r="I446" s="185"/>
      <c r="J446" s="185"/>
      <c r="K446" s="185"/>
      <c r="L446" s="185"/>
      <c r="M446" s="185"/>
      <c r="N446" s="185"/>
      <c r="O446" s="185"/>
      <c r="P446" s="185"/>
      <c r="Q446" s="185"/>
      <c r="R446" s="185"/>
      <c r="S446" s="185"/>
      <c r="T446" s="185"/>
      <c r="U446" s="185"/>
      <c r="V446" s="185"/>
      <c r="W446" s="185"/>
      <c r="X446" s="185"/>
    </row>
    <row r="447" spans="2:24" ht="12.75">
      <c r="B447" s="185"/>
      <c r="C447" s="185"/>
      <c r="D447" s="185"/>
      <c r="E447" s="185"/>
      <c r="F447" s="185"/>
      <c r="G447" s="200"/>
      <c r="H447" s="185"/>
      <c r="I447" s="185"/>
      <c r="J447" s="185"/>
      <c r="K447" s="185"/>
      <c r="L447" s="185"/>
      <c r="M447" s="185"/>
      <c r="N447" s="185"/>
      <c r="O447" s="185"/>
      <c r="P447" s="185"/>
      <c r="Q447" s="185"/>
      <c r="R447" s="185"/>
      <c r="S447" s="185"/>
      <c r="T447" s="185"/>
      <c r="U447" s="185"/>
      <c r="V447" s="185"/>
      <c r="W447" s="185"/>
      <c r="X447" s="185"/>
    </row>
    <row r="448" spans="2:24" ht="12.75">
      <c r="B448" s="185"/>
      <c r="C448" s="185"/>
      <c r="D448" s="185"/>
      <c r="E448" s="185"/>
      <c r="F448" s="185"/>
      <c r="G448" s="200"/>
      <c r="H448" s="185"/>
      <c r="I448" s="185"/>
      <c r="J448" s="185"/>
      <c r="K448" s="185"/>
      <c r="L448" s="185"/>
      <c r="M448" s="185"/>
      <c r="N448" s="185"/>
      <c r="O448" s="185"/>
      <c r="P448" s="185"/>
      <c r="Q448" s="185"/>
      <c r="R448" s="185"/>
      <c r="S448" s="185"/>
      <c r="T448" s="185"/>
      <c r="U448" s="185"/>
      <c r="V448" s="185"/>
      <c r="W448" s="185"/>
      <c r="X448" s="185"/>
    </row>
    <row r="449" spans="2:24" ht="12.75">
      <c r="B449" s="185"/>
      <c r="C449" s="185"/>
      <c r="D449" s="185"/>
      <c r="E449" s="185"/>
      <c r="F449" s="185"/>
      <c r="G449" s="200"/>
      <c r="H449" s="185"/>
      <c r="I449" s="185"/>
      <c r="J449" s="185"/>
      <c r="K449" s="185"/>
      <c r="L449" s="185"/>
      <c r="M449" s="185"/>
      <c r="N449" s="185"/>
      <c r="O449" s="185"/>
      <c r="P449" s="185"/>
      <c r="Q449" s="185"/>
      <c r="R449" s="185"/>
      <c r="S449" s="185"/>
      <c r="T449" s="185"/>
      <c r="U449" s="185"/>
      <c r="V449" s="185"/>
      <c r="W449" s="185"/>
      <c r="X449" s="185"/>
    </row>
    <row r="450" spans="2:24" ht="12.75">
      <c r="B450" s="185"/>
      <c r="C450" s="185"/>
      <c r="D450" s="185"/>
      <c r="E450" s="185"/>
      <c r="F450" s="185"/>
      <c r="G450" s="200"/>
      <c r="H450" s="185"/>
      <c r="I450" s="185"/>
      <c r="J450" s="185"/>
      <c r="K450" s="185"/>
      <c r="L450" s="185"/>
      <c r="M450" s="185"/>
      <c r="N450" s="185"/>
      <c r="O450" s="185"/>
      <c r="P450" s="185"/>
      <c r="Q450" s="185"/>
      <c r="R450" s="185"/>
      <c r="S450" s="185"/>
      <c r="T450" s="185"/>
      <c r="U450" s="185"/>
      <c r="V450" s="185"/>
      <c r="W450" s="185"/>
      <c r="X450" s="185"/>
    </row>
    <row r="451" spans="2:24" ht="12.75">
      <c r="B451" s="185"/>
      <c r="C451" s="185"/>
      <c r="D451" s="185"/>
      <c r="E451" s="185"/>
      <c r="F451" s="185"/>
      <c r="G451" s="200"/>
      <c r="H451" s="185"/>
      <c r="I451" s="185"/>
      <c r="J451" s="185"/>
      <c r="K451" s="185"/>
      <c r="L451" s="185"/>
      <c r="M451" s="185"/>
      <c r="N451" s="185"/>
      <c r="O451" s="185"/>
      <c r="P451" s="185"/>
      <c r="Q451" s="185"/>
      <c r="R451" s="185"/>
      <c r="S451" s="185"/>
      <c r="T451" s="185"/>
      <c r="U451" s="185"/>
      <c r="V451" s="185"/>
      <c r="W451" s="185"/>
      <c r="X451" s="185"/>
    </row>
    <row r="452" spans="2:24" ht="12.75">
      <c r="B452" s="185"/>
      <c r="C452" s="185"/>
      <c r="D452" s="185"/>
      <c r="E452" s="185"/>
      <c r="F452" s="185"/>
      <c r="G452" s="200"/>
      <c r="H452" s="185"/>
      <c r="I452" s="185"/>
      <c r="J452" s="185"/>
      <c r="K452" s="185"/>
      <c r="L452" s="185"/>
      <c r="M452" s="185"/>
      <c r="N452" s="185"/>
      <c r="O452" s="185"/>
      <c r="P452" s="185"/>
      <c r="Q452" s="185"/>
      <c r="R452" s="185"/>
      <c r="S452" s="185"/>
      <c r="T452" s="185"/>
      <c r="U452" s="185"/>
      <c r="V452" s="185"/>
      <c r="W452" s="185"/>
      <c r="X452" s="185"/>
    </row>
    <row r="453" spans="2:24" ht="12.75">
      <c r="B453" s="185"/>
      <c r="C453" s="185"/>
      <c r="D453" s="185"/>
      <c r="E453" s="185"/>
      <c r="F453" s="185"/>
      <c r="G453" s="200"/>
      <c r="H453" s="185"/>
      <c r="I453" s="185"/>
      <c r="J453" s="185"/>
      <c r="K453" s="185"/>
      <c r="L453" s="185"/>
      <c r="M453" s="185"/>
      <c r="N453" s="185"/>
      <c r="O453" s="185"/>
      <c r="P453" s="185"/>
      <c r="Q453" s="185"/>
      <c r="R453" s="185"/>
      <c r="S453" s="185"/>
      <c r="T453" s="185"/>
      <c r="U453" s="185"/>
      <c r="V453" s="185"/>
      <c r="W453" s="185"/>
      <c r="X453" s="185"/>
    </row>
    <row r="454" spans="2:24" ht="12.75">
      <c r="B454" s="185"/>
      <c r="C454" s="185"/>
      <c r="D454" s="185"/>
      <c r="E454" s="185"/>
      <c r="F454" s="185"/>
      <c r="G454" s="200"/>
      <c r="H454" s="185"/>
      <c r="I454" s="185"/>
      <c r="J454" s="185"/>
      <c r="K454" s="185"/>
      <c r="L454" s="185"/>
      <c r="M454" s="185"/>
      <c r="N454" s="185"/>
      <c r="O454" s="185"/>
      <c r="P454" s="185"/>
      <c r="Q454" s="185"/>
      <c r="R454" s="185"/>
      <c r="S454" s="185"/>
      <c r="T454" s="185"/>
      <c r="U454" s="185"/>
      <c r="V454" s="185"/>
      <c r="W454" s="185"/>
      <c r="X454" s="185"/>
    </row>
    <row r="455" spans="2:24" ht="12.75">
      <c r="B455" s="185"/>
      <c r="C455" s="185"/>
      <c r="D455" s="185"/>
      <c r="E455" s="185"/>
      <c r="F455" s="185"/>
      <c r="G455" s="200"/>
      <c r="H455" s="185"/>
      <c r="I455" s="185"/>
      <c r="J455" s="185"/>
      <c r="K455" s="185"/>
      <c r="L455" s="185"/>
      <c r="M455" s="185"/>
      <c r="N455" s="185"/>
      <c r="O455" s="185"/>
      <c r="P455" s="185"/>
      <c r="Q455" s="185"/>
      <c r="R455" s="185"/>
      <c r="S455" s="185"/>
      <c r="T455" s="185"/>
      <c r="U455" s="185"/>
      <c r="V455" s="185"/>
      <c r="W455" s="185"/>
      <c r="X455" s="185"/>
    </row>
    <row r="456" spans="2:24" ht="12.75">
      <c r="B456" s="185"/>
      <c r="C456" s="185"/>
      <c r="D456" s="185"/>
      <c r="E456" s="185"/>
      <c r="F456" s="185"/>
      <c r="G456" s="200"/>
      <c r="H456" s="185"/>
      <c r="I456" s="185"/>
      <c r="J456" s="185"/>
      <c r="K456" s="185"/>
      <c r="L456" s="185"/>
      <c r="M456" s="185"/>
      <c r="N456" s="185"/>
      <c r="O456" s="185"/>
      <c r="P456" s="185"/>
      <c r="Q456" s="185"/>
      <c r="R456" s="185"/>
      <c r="S456" s="185"/>
      <c r="T456" s="185"/>
      <c r="U456" s="185"/>
      <c r="V456" s="185"/>
      <c r="W456" s="185"/>
      <c r="X456" s="185"/>
    </row>
    <row r="457" spans="2:24" ht="12.75">
      <c r="B457" s="185"/>
      <c r="C457" s="185"/>
      <c r="D457" s="185"/>
      <c r="E457" s="185"/>
      <c r="F457" s="185"/>
      <c r="G457" s="200"/>
      <c r="H457" s="185"/>
      <c r="I457" s="185"/>
      <c r="J457" s="185"/>
      <c r="K457" s="185"/>
      <c r="L457" s="185"/>
      <c r="M457" s="185"/>
      <c r="N457" s="185"/>
      <c r="O457" s="185"/>
      <c r="P457" s="185"/>
      <c r="Q457" s="185"/>
      <c r="R457" s="185"/>
      <c r="S457" s="185"/>
      <c r="T457" s="185"/>
      <c r="U457" s="185"/>
      <c r="V457" s="185"/>
      <c r="W457" s="185"/>
      <c r="X457" s="185"/>
    </row>
    <row r="458" spans="2:24" ht="12.75">
      <c r="B458" s="185"/>
      <c r="C458" s="185"/>
      <c r="D458" s="185"/>
      <c r="E458" s="185"/>
      <c r="F458" s="185"/>
      <c r="G458" s="200"/>
      <c r="H458" s="185"/>
      <c r="I458" s="185"/>
      <c r="J458" s="185"/>
      <c r="K458" s="185"/>
      <c r="L458" s="185"/>
      <c r="M458" s="185"/>
      <c r="N458" s="185"/>
      <c r="O458" s="185"/>
      <c r="P458" s="185"/>
      <c r="Q458" s="185"/>
      <c r="R458" s="185"/>
      <c r="S458" s="185"/>
      <c r="T458" s="185"/>
      <c r="U458" s="185"/>
      <c r="V458" s="185"/>
      <c r="W458" s="185"/>
      <c r="X458" s="185"/>
    </row>
    <row r="459" spans="2:24" ht="12.75">
      <c r="B459" s="185"/>
      <c r="C459" s="185"/>
      <c r="D459" s="185"/>
      <c r="E459" s="185"/>
      <c r="F459" s="185"/>
      <c r="G459" s="200"/>
      <c r="H459" s="185"/>
      <c r="I459" s="185"/>
      <c r="J459" s="185"/>
      <c r="K459" s="185"/>
      <c r="L459" s="185"/>
      <c r="M459" s="185"/>
      <c r="N459" s="185"/>
      <c r="O459" s="185"/>
      <c r="P459" s="185"/>
      <c r="Q459" s="185"/>
      <c r="R459" s="185"/>
      <c r="S459" s="185"/>
      <c r="T459" s="185"/>
      <c r="U459" s="185"/>
      <c r="V459" s="185"/>
      <c r="W459" s="185"/>
      <c r="X459" s="185"/>
    </row>
    <row r="460" spans="2:24" ht="12.75">
      <c r="B460" s="185"/>
      <c r="C460" s="185"/>
      <c r="D460" s="185"/>
      <c r="E460" s="185"/>
      <c r="F460" s="185"/>
      <c r="G460" s="200"/>
      <c r="H460" s="185"/>
      <c r="I460" s="185"/>
      <c r="J460" s="185"/>
      <c r="K460" s="185"/>
      <c r="L460" s="185"/>
      <c r="M460" s="185"/>
      <c r="N460" s="185"/>
      <c r="O460" s="185"/>
      <c r="P460" s="185"/>
      <c r="Q460" s="185"/>
      <c r="R460" s="185"/>
      <c r="S460" s="185"/>
      <c r="T460" s="185"/>
      <c r="U460" s="185"/>
      <c r="V460" s="185"/>
      <c r="W460" s="185"/>
      <c r="X460" s="185"/>
    </row>
    <row r="461" spans="2:24" ht="12.75">
      <c r="B461" s="185"/>
      <c r="C461" s="185"/>
      <c r="D461" s="185"/>
      <c r="E461" s="185"/>
      <c r="F461" s="185"/>
      <c r="G461" s="200"/>
      <c r="H461" s="185"/>
      <c r="I461" s="185"/>
      <c r="J461" s="185"/>
      <c r="K461" s="185"/>
      <c r="L461" s="185"/>
      <c r="M461" s="185"/>
      <c r="N461" s="185"/>
      <c r="O461" s="185"/>
      <c r="P461" s="185"/>
      <c r="Q461" s="185"/>
      <c r="R461" s="185"/>
      <c r="S461" s="185"/>
      <c r="T461" s="185"/>
      <c r="U461" s="185"/>
      <c r="V461" s="185"/>
      <c r="W461" s="185"/>
      <c r="X461" s="185"/>
    </row>
    <row r="462" spans="2:24" ht="12.75">
      <c r="B462" s="185"/>
      <c r="C462" s="185"/>
      <c r="D462" s="185"/>
      <c r="E462" s="185"/>
      <c r="F462" s="185"/>
      <c r="G462" s="200"/>
      <c r="H462" s="185"/>
      <c r="I462" s="185"/>
      <c r="J462" s="185"/>
      <c r="K462" s="185"/>
      <c r="L462" s="185"/>
      <c r="M462" s="185"/>
      <c r="N462" s="185"/>
      <c r="O462" s="185"/>
      <c r="P462" s="185"/>
      <c r="Q462" s="185"/>
      <c r="R462" s="185"/>
      <c r="S462" s="185"/>
      <c r="T462" s="185"/>
      <c r="U462" s="185"/>
      <c r="V462" s="185"/>
      <c r="W462" s="185"/>
      <c r="X462" s="185"/>
    </row>
    <row r="463" spans="2:24" ht="12.75">
      <c r="B463" s="185"/>
      <c r="C463" s="185"/>
      <c r="D463" s="185"/>
      <c r="E463" s="185"/>
      <c r="F463" s="185"/>
      <c r="G463" s="200"/>
      <c r="H463" s="185"/>
      <c r="I463" s="185"/>
      <c r="J463" s="185"/>
      <c r="K463" s="185"/>
      <c r="L463" s="185"/>
      <c r="M463" s="185"/>
      <c r="N463" s="185"/>
      <c r="O463" s="185"/>
      <c r="P463" s="185"/>
      <c r="Q463" s="185"/>
      <c r="R463" s="185"/>
      <c r="S463" s="185"/>
      <c r="T463" s="185"/>
      <c r="U463" s="185"/>
      <c r="V463" s="185"/>
      <c r="W463" s="185"/>
      <c r="X463" s="185"/>
    </row>
    <row r="464" spans="2:24" ht="12.75">
      <c r="B464" s="185"/>
      <c r="C464" s="185"/>
      <c r="D464" s="185"/>
      <c r="E464" s="185"/>
      <c r="F464" s="185"/>
      <c r="G464" s="200"/>
      <c r="H464" s="185"/>
      <c r="I464" s="185"/>
      <c r="J464" s="185"/>
      <c r="K464" s="185"/>
      <c r="L464" s="185"/>
      <c r="M464" s="185"/>
      <c r="N464" s="185"/>
      <c r="O464" s="185"/>
      <c r="P464" s="185"/>
      <c r="Q464" s="185"/>
      <c r="R464" s="185"/>
      <c r="S464" s="185"/>
      <c r="T464" s="185"/>
      <c r="U464" s="185"/>
      <c r="V464" s="185"/>
      <c r="W464" s="185"/>
      <c r="X464" s="185"/>
    </row>
    <row r="465" spans="2:24" ht="12.75">
      <c r="B465" s="185"/>
      <c r="C465" s="185"/>
      <c r="D465" s="185"/>
      <c r="E465" s="185"/>
      <c r="F465" s="185"/>
      <c r="G465" s="200"/>
      <c r="H465" s="185"/>
      <c r="I465" s="185"/>
      <c r="J465" s="185"/>
      <c r="K465" s="185"/>
      <c r="L465" s="185"/>
      <c r="M465" s="185"/>
      <c r="N465" s="185"/>
      <c r="O465" s="185"/>
      <c r="P465" s="185"/>
      <c r="Q465" s="185"/>
      <c r="R465" s="185"/>
      <c r="S465" s="185"/>
      <c r="T465" s="185"/>
      <c r="U465" s="185"/>
      <c r="V465" s="185"/>
      <c r="W465" s="185"/>
      <c r="X465" s="185"/>
    </row>
    <row r="466" spans="2:24" ht="12.75">
      <c r="B466" s="185"/>
      <c r="C466" s="185"/>
      <c r="D466" s="185"/>
      <c r="E466" s="185"/>
      <c r="F466" s="185"/>
      <c r="G466" s="200"/>
      <c r="H466" s="185"/>
      <c r="I466" s="185"/>
      <c r="J466" s="185"/>
      <c r="K466" s="185"/>
      <c r="L466" s="185"/>
      <c r="M466" s="185"/>
      <c r="N466" s="185"/>
      <c r="O466" s="185"/>
      <c r="P466" s="185"/>
      <c r="Q466" s="185"/>
      <c r="R466" s="185"/>
      <c r="S466" s="185"/>
      <c r="T466" s="185"/>
      <c r="U466" s="185"/>
      <c r="V466" s="185"/>
      <c r="W466" s="185"/>
      <c r="X466" s="185"/>
    </row>
    <row r="467" spans="2:24" ht="12.75">
      <c r="B467" s="185"/>
      <c r="C467" s="185"/>
      <c r="D467" s="185"/>
      <c r="E467" s="185"/>
      <c r="F467" s="185"/>
      <c r="G467" s="200"/>
      <c r="H467" s="185"/>
      <c r="I467" s="185"/>
      <c r="J467" s="185"/>
      <c r="K467" s="185"/>
      <c r="L467" s="185"/>
      <c r="M467" s="185"/>
      <c r="N467" s="185"/>
      <c r="O467" s="185"/>
      <c r="P467" s="185"/>
      <c r="Q467" s="185"/>
      <c r="R467" s="185"/>
      <c r="S467" s="185"/>
      <c r="T467" s="185"/>
      <c r="U467" s="185"/>
      <c r="V467" s="185"/>
      <c r="W467" s="185"/>
      <c r="X467" s="185"/>
    </row>
    <row r="468" spans="2:24" ht="12.75">
      <c r="B468" s="185"/>
      <c r="C468" s="185"/>
      <c r="D468" s="185"/>
      <c r="E468" s="185"/>
      <c r="F468" s="185"/>
      <c r="G468" s="200"/>
      <c r="H468" s="185"/>
      <c r="I468" s="185"/>
      <c r="J468" s="185"/>
      <c r="K468" s="185"/>
      <c r="L468" s="185"/>
      <c r="M468" s="185"/>
      <c r="N468" s="185"/>
      <c r="O468" s="185"/>
      <c r="P468" s="185"/>
      <c r="Q468" s="185"/>
      <c r="R468" s="185"/>
      <c r="S468" s="185"/>
      <c r="T468" s="185"/>
      <c r="U468" s="185"/>
      <c r="V468" s="185"/>
      <c r="W468" s="185"/>
      <c r="X468" s="185"/>
    </row>
    <row r="469" spans="2:24" ht="12.75">
      <c r="B469" s="185"/>
      <c r="C469" s="185"/>
      <c r="D469" s="185"/>
      <c r="E469" s="185"/>
      <c r="F469" s="185"/>
      <c r="G469" s="200"/>
      <c r="H469" s="185"/>
      <c r="I469" s="185"/>
      <c r="J469" s="185"/>
      <c r="K469" s="185"/>
      <c r="L469" s="185"/>
      <c r="M469" s="185"/>
      <c r="N469" s="185"/>
      <c r="O469" s="185"/>
      <c r="P469" s="185"/>
      <c r="Q469" s="185"/>
      <c r="R469" s="185"/>
      <c r="S469" s="185"/>
      <c r="T469" s="185"/>
      <c r="U469" s="185"/>
      <c r="V469" s="185"/>
      <c r="W469" s="185"/>
      <c r="X469" s="185"/>
    </row>
    <row r="470" spans="2:24" ht="12.75">
      <c r="B470" s="185"/>
      <c r="C470" s="185"/>
      <c r="D470" s="185"/>
      <c r="E470" s="185"/>
      <c r="F470" s="185"/>
      <c r="G470" s="200"/>
      <c r="H470" s="185"/>
      <c r="I470" s="185"/>
      <c r="J470" s="185"/>
      <c r="K470" s="185"/>
      <c r="L470" s="185"/>
      <c r="M470" s="185"/>
      <c r="N470" s="185"/>
      <c r="O470" s="185"/>
      <c r="P470" s="185"/>
      <c r="Q470" s="185"/>
      <c r="R470" s="185"/>
      <c r="S470" s="185"/>
      <c r="T470" s="185"/>
      <c r="U470" s="185"/>
      <c r="V470" s="185"/>
      <c r="W470" s="185"/>
      <c r="X470" s="185"/>
    </row>
    <row r="471" spans="2:24" ht="12.75">
      <c r="B471" s="185"/>
      <c r="C471" s="185"/>
      <c r="D471" s="185"/>
      <c r="E471" s="185"/>
      <c r="F471" s="185"/>
      <c r="G471" s="200"/>
      <c r="H471" s="185"/>
      <c r="I471" s="185"/>
      <c r="J471" s="185"/>
      <c r="K471" s="185"/>
      <c r="L471" s="185"/>
      <c r="M471" s="185"/>
      <c r="N471" s="185"/>
      <c r="O471" s="185"/>
      <c r="P471" s="185"/>
      <c r="Q471" s="185"/>
      <c r="R471" s="185"/>
      <c r="S471" s="185"/>
      <c r="T471" s="185"/>
      <c r="U471" s="185"/>
      <c r="V471" s="185"/>
      <c r="W471" s="185"/>
      <c r="X471" s="185"/>
    </row>
    <row r="472" spans="2:24" ht="12.75">
      <c r="B472" s="185"/>
      <c r="C472" s="185"/>
      <c r="D472" s="185"/>
      <c r="E472" s="185"/>
      <c r="F472" s="185"/>
      <c r="G472" s="200"/>
      <c r="H472" s="185"/>
      <c r="I472" s="185"/>
      <c r="J472" s="185"/>
      <c r="K472" s="185"/>
      <c r="L472" s="185"/>
      <c r="M472" s="185"/>
      <c r="N472" s="185"/>
      <c r="O472" s="185"/>
      <c r="P472" s="185"/>
      <c r="Q472" s="185"/>
      <c r="R472" s="185"/>
      <c r="S472" s="185"/>
      <c r="T472" s="185"/>
      <c r="U472" s="185"/>
      <c r="V472" s="185"/>
      <c r="W472" s="185"/>
      <c r="X472" s="185"/>
    </row>
    <row r="473" spans="2:24" ht="12.75">
      <c r="B473" s="185"/>
      <c r="C473" s="185"/>
      <c r="D473" s="185"/>
      <c r="E473" s="185"/>
      <c r="F473" s="185"/>
      <c r="G473" s="200"/>
      <c r="H473" s="185"/>
      <c r="I473" s="185"/>
      <c r="J473" s="185"/>
      <c r="K473" s="185"/>
      <c r="L473" s="185"/>
      <c r="M473" s="185"/>
      <c r="N473" s="185"/>
      <c r="O473" s="185"/>
      <c r="P473" s="185"/>
      <c r="Q473" s="185"/>
      <c r="R473" s="185"/>
      <c r="S473" s="185"/>
      <c r="T473" s="185"/>
      <c r="U473" s="185"/>
      <c r="V473" s="185"/>
      <c r="W473" s="185"/>
      <c r="X473" s="185"/>
    </row>
    <row r="474" spans="2:24" ht="12.75">
      <c r="B474" s="185"/>
      <c r="C474" s="185"/>
      <c r="D474" s="185"/>
      <c r="E474" s="185"/>
      <c r="F474" s="185"/>
      <c r="G474" s="200"/>
      <c r="H474" s="185"/>
      <c r="I474" s="185"/>
      <c r="J474" s="185"/>
      <c r="K474" s="185"/>
      <c r="L474" s="185"/>
      <c r="M474" s="185"/>
      <c r="N474" s="185"/>
      <c r="O474" s="185"/>
      <c r="P474" s="185"/>
      <c r="Q474" s="185"/>
      <c r="R474" s="185"/>
      <c r="S474" s="185"/>
      <c r="T474" s="185"/>
      <c r="U474" s="185"/>
      <c r="V474" s="185"/>
      <c r="W474" s="185"/>
      <c r="X474" s="185"/>
    </row>
    <row r="475" spans="2:24" ht="12.75">
      <c r="B475" s="185"/>
      <c r="C475" s="185"/>
      <c r="D475" s="185"/>
      <c r="E475" s="185"/>
      <c r="F475" s="185"/>
      <c r="G475" s="200"/>
      <c r="H475" s="185"/>
      <c r="I475" s="185"/>
      <c r="J475" s="185"/>
      <c r="K475" s="185"/>
      <c r="L475" s="185"/>
      <c r="M475" s="185"/>
      <c r="N475" s="185"/>
      <c r="O475" s="185"/>
      <c r="P475" s="185"/>
      <c r="Q475" s="185"/>
      <c r="R475" s="185"/>
      <c r="S475" s="185"/>
      <c r="T475" s="185"/>
      <c r="U475" s="185"/>
      <c r="V475" s="185"/>
      <c r="W475" s="185"/>
      <c r="X475" s="185"/>
    </row>
    <row r="476" spans="2:24" ht="12.75">
      <c r="B476" s="185"/>
      <c r="C476" s="185"/>
      <c r="D476" s="185"/>
      <c r="E476" s="185"/>
      <c r="F476" s="185"/>
      <c r="G476" s="200"/>
      <c r="H476" s="185"/>
      <c r="I476" s="185"/>
      <c r="J476" s="185"/>
      <c r="K476" s="185"/>
      <c r="L476" s="185"/>
      <c r="M476" s="185"/>
      <c r="N476" s="185"/>
      <c r="O476" s="185"/>
      <c r="P476" s="185"/>
      <c r="Q476" s="185"/>
      <c r="R476" s="185"/>
      <c r="S476" s="185"/>
      <c r="T476" s="185"/>
      <c r="U476" s="185"/>
      <c r="V476" s="185"/>
      <c r="W476" s="185"/>
      <c r="X476" s="185"/>
    </row>
    <row r="477" spans="2:24" ht="12.75">
      <c r="B477" s="185"/>
      <c r="C477" s="185"/>
      <c r="D477" s="185"/>
      <c r="E477" s="185"/>
      <c r="F477" s="185"/>
      <c r="G477" s="200"/>
      <c r="H477" s="185"/>
      <c r="I477" s="185"/>
      <c r="J477" s="185"/>
      <c r="K477" s="185"/>
      <c r="L477" s="185"/>
      <c r="M477" s="185"/>
      <c r="N477" s="185"/>
      <c r="O477" s="185"/>
      <c r="P477" s="185"/>
      <c r="Q477" s="185"/>
      <c r="R477" s="185"/>
      <c r="S477" s="185"/>
      <c r="T477" s="185"/>
      <c r="U477" s="185"/>
      <c r="V477" s="185"/>
      <c r="W477" s="185"/>
      <c r="X477" s="185"/>
    </row>
    <row r="478" spans="2:24" ht="12.75">
      <c r="B478" s="185"/>
      <c r="C478" s="185"/>
      <c r="D478" s="185"/>
      <c r="E478" s="185"/>
      <c r="F478" s="185"/>
      <c r="G478" s="200"/>
      <c r="H478" s="185"/>
      <c r="I478" s="185"/>
      <c r="J478" s="185"/>
      <c r="K478" s="185"/>
      <c r="L478" s="185"/>
      <c r="M478" s="185"/>
      <c r="N478" s="185"/>
      <c r="O478" s="185"/>
      <c r="P478" s="185"/>
      <c r="Q478" s="185"/>
      <c r="R478" s="185"/>
      <c r="S478" s="185"/>
      <c r="T478" s="185"/>
      <c r="U478" s="185"/>
      <c r="V478" s="185"/>
      <c r="W478" s="185"/>
      <c r="X478" s="185"/>
    </row>
    <row r="479" spans="2:24" ht="12.75">
      <c r="B479" s="185"/>
      <c r="C479" s="185"/>
      <c r="D479" s="185"/>
      <c r="E479" s="185"/>
      <c r="F479" s="185"/>
      <c r="G479" s="200"/>
      <c r="H479" s="185"/>
      <c r="I479" s="185"/>
      <c r="J479" s="185"/>
      <c r="K479" s="185"/>
      <c r="L479" s="185"/>
      <c r="M479" s="185"/>
      <c r="N479" s="185"/>
      <c r="O479" s="185"/>
      <c r="P479" s="185"/>
      <c r="Q479" s="185"/>
      <c r="R479" s="185"/>
      <c r="S479" s="185"/>
      <c r="T479" s="185"/>
      <c r="U479" s="185"/>
      <c r="V479" s="185"/>
      <c r="W479" s="185"/>
      <c r="X479" s="185"/>
    </row>
    <row r="480" spans="2:24" ht="12.75">
      <c r="B480" s="185"/>
      <c r="C480" s="185"/>
      <c r="D480" s="185"/>
      <c r="E480" s="185"/>
      <c r="F480" s="185"/>
      <c r="G480" s="200"/>
      <c r="H480" s="185"/>
      <c r="I480" s="185"/>
      <c r="J480" s="185"/>
      <c r="K480" s="185"/>
      <c r="L480" s="185"/>
      <c r="M480" s="185"/>
      <c r="N480" s="185"/>
      <c r="O480" s="185"/>
      <c r="P480" s="185"/>
      <c r="Q480" s="185"/>
      <c r="R480" s="185"/>
      <c r="S480" s="185"/>
      <c r="T480" s="185"/>
      <c r="U480" s="185"/>
      <c r="V480" s="185"/>
      <c r="W480" s="185"/>
      <c r="X480" s="185"/>
    </row>
    <row r="481" spans="2:24" ht="12.75">
      <c r="B481" s="185"/>
      <c r="C481" s="185"/>
      <c r="D481" s="185"/>
      <c r="E481" s="185"/>
      <c r="F481" s="185"/>
      <c r="G481" s="200"/>
      <c r="H481" s="185"/>
      <c r="I481" s="185"/>
      <c r="J481" s="185"/>
      <c r="K481" s="185"/>
      <c r="L481" s="185"/>
      <c r="M481" s="185"/>
      <c r="N481" s="185"/>
      <c r="O481" s="185"/>
      <c r="P481" s="185"/>
      <c r="Q481" s="185"/>
      <c r="R481" s="185"/>
      <c r="S481" s="185"/>
      <c r="T481" s="185"/>
      <c r="U481" s="185"/>
      <c r="V481" s="185"/>
      <c r="W481" s="185"/>
      <c r="X481" s="185"/>
    </row>
    <row r="482" spans="2:24" ht="12.75">
      <c r="B482" s="185"/>
      <c r="C482" s="185"/>
      <c r="D482" s="185"/>
      <c r="E482" s="185"/>
      <c r="F482" s="185"/>
      <c r="G482" s="200"/>
      <c r="H482" s="185"/>
      <c r="I482" s="185"/>
      <c r="J482" s="185"/>
      <c r="K482" s="185"/>
      <c r="L482" s="185"/>
      <c r="M482" s="185"/>
      <c r="N482" s="185"/>
      <c r="O482" s="185"/>
      <c r="P482" s="185"/>
      <c r="Q482" s="185"/>
      <c r="R482" s="185"/>
      <c r="S482" s="185"/>
      <c r="T482" s="185"/>
      <c r="U482" s="185"/>
      <c r="V482" s="185"/>
      <c r="W482" s="185"/>
      <c r="X482" s="185"/>
    </row>
    <row r="483" spans="2:24" ht="12.75">
      <c r="B483" s="185"/>
      <c r="C483" s="185"/>
      <c r="D483" s="185"/>
      <c r="E483" s="185"/>
      <c r="F483" s="185"/>
      <c r="G483" s="200"/>
      <c r="H483" s="185"/>
      <c r="I483" s="185"/>
      <c r="J483" s="185"/>
      <c r="K483" s="185"/>
      <c r="L483" s="185"/>
      <c r="M483" s="185"/>
      <c r="N483" s="185"/>
      <c r="O483" s="185"/>
      <c r="P483" s="185"/>
      <c r="Q483" s="185"/>
      <c r="R483" s="185"/>
      <c r="S483" s="185"/>
      <c r="T483" s="185"/>
      <c r="U483" s="185"/>
      <c r="V483" s="185"/>
      <c r="W483" s="185"/>
      <c r="X483" s="185"/>
    </row>
    <row r="484" spans="2:24" ht="12.75">
      <c r="B484" s="185"/>
      <c r="C484" s="185"/>
      <c r="D484" s="185"/>
      <c r="E484" s="185"/>
      <c r="F484" s="185"/>
      <c r="G484" s="200"/>
      <c r="H484" s="185"/>
      <c r="I484" s="185"/>
      <c r="J484" s="185"/>
      <c r="K484" s="185"/>
      <c r="L484" s="185"/>
      <c r="M484" s="185"/>
      <c r="N484" s="185"/>
      <c r="O484" s="185"/>
      <c r="P484" s="185"/>
      <c r="Q484" s="185"/>
      <c r="R484" s="185"/>
      <c r="S484" s="185"/>
      <c r="T484" s="185"/>
      <c r="U484" s="185"/>
      <c r="V484" s="185"/>
      <c r="W484" s="185"/>
      <c r="X484" s="185"/>
    </row>
    <row r="485" spans="2:24" ht="12.75">
      <c r="B485" s="185"/>
      <c r="C485" s="185"/>
      <c r="D485" s="185"/>
      <c r="E485" s="185"/>
      <c r="F485" s="185"/>
      <c r="G485" s="200"/>
      <c r="H485" s="185"/>
      <c r="I485" s="185"/>
      <c r="J485" s="185"/>
      <c r="K485" s="185"/>
      <c r="L485" s="185"/>
      <c r="M485" s="185"/>
      <c r="N485" s="185"/>
      <c r="O485" s="185"/>
      <c r="P485" s="185"/>
      <c r="Q485" s="185"/>
      <c r="R485" s="185"/>
      <c r="S485" s="185"/>
      <c r="T485" s="185"/>
      <c r="U485" s="185"/>
      <c r="V485" s="185"/>
      <c r="W485" s="185"/>
      <c r="X485" s="185"/>
    </row>
    <row r="486" spans="2:24" ht="12.75">
      <c r="B486" s="185"/>
      <c r="C486" s="185"/>
      <c r="D486" s="185"/>
      <c r="E486" s="185"/>
      <c r="F486" s="185"/>
      <c r="G486" s="200"/>
      <c r="H486" s="185"/>
      <c r="I486" s="185"/>
      <c r="J486" s="185"/>
      <c r="K486" s="185"/>
      <c r="L486" s="185"/>
      <c r="M486" s="185"/>
      <c r="N486" s="185"/>
      <c r="O486" s="185"/>
      <c r="P486" s="185"/>
      <c r="Q486" s="185"/>
      <c r="R486" s="185"/>
      <c r="S486" s="185"/>
      <c r="T486" s="185"/>
      <c r="U486" s="185"/>
      <c r="V486" s="185"/>
      <c r="W486" s="185"/>
      <c r="X486" s="185"/>
    </row>
    <row r="487" spans="2:24" ht="12.75">
      <c r="B487" s="185"/>
      <c r="C487" s="185"/>
      <c r="D487" s="185"/>
      <c r="E487" s="185"/>
      <c r="F487" s="185"/>
      <c r="G487" s="200"/>
      <c r="H487" s="185"/>
      <c r="I487" s="185"/>
      <c r="J487" s="185"/>
      <c r="K487" s="185"/>
      <c r="L487" s="185"/>
      <c r="M487" s="185"/>
      <c r="N487" s="185"/>
      <c r="O487" s="185"/>
      <c r="P487" s="185"/>
      <c r="Q487" s="185"/>
      <c r="R487" s="185"/>
      <c r="S487" s="185"/>
      <c r="T487" s="185"/>
      <c r="U487" s="185"/>
      <c r="V487" s="185"/>
      <c r="W487" s="185"/>
      <c r="X487" s="185"/>
    </row>
    <row r="488" spans="2:24" ht="12.75">
      <c r="B488" s="185"/>
      <c r="C488" s="185"/>
      <c r="D488" s="185"/>
      <c r="E488" s="185"/>
      <c r="F488" s="185"/>
      <c r="G488" s="200"/>
      <c r="H488" s="185"/>
      <c r="I488" s="185"/>
      <c r="J488" s="185"/>
      <c r="K488" s="185"/>
      <c r="L488" s="185"/>
      <c r="M488" s="185"/>
      <c r="N488" s="185"/>
      <c r="O488" s="185"/>
      <c r="P488" s="185"/>
      <c r="Q488" s="185"/>
      <c r="R488" s="185"/>
      <c r="S488" s="185"/>
      <c r="T488" s="185"/>
      <c r="U488" s="185"/>
      <c r="V488" s="185"/>
      <c r="W488" s="185"/>
      <c r="X488" s="185"/>
    </row>
    <row r="489" spans="2:24" ht="12.75">
      <c r="B489" s="185"/>
      <c r="C489" s="185"/>
      <c r="D489" s="185"/>
      <c r="E489" s="185"/>
      <c r="F489" s="185"/>
      <c r="G489" s="200"/>
      <c r="H489" s="185"/>
      <c r="I489" s="185"/>
      <c r="J489" s="185"/>
      <c r="K489" s="185"/>
      <c r="L489" s="185"/>
      <c r="M489" s="185"/>
      <c r="N489" s="185"/>
      <c r="O489" s="185"/>
      <c r="P489" s="185"/>
      <c r="Q489" s="185"/>
      <c r="R489" s="185"/>
      <c r="S489" s="185"/>
      <c r="T489" s="185"/>
      <c r="U489" s="185"/>
      <c r="V489" s="185"/>
      <c r="W489" s="185"/>
      <c r="X489" s="185"/>
    </row>
    <row r="490" spans="2:24" ht="12.75">
      <c r="B490" s="185"/>
      <c r="C490" s="185"/>
      <c r="D490" s="185"/>
      <c r="E490" s="185"/>
      <c r="F490" s="185"/>
      <c r="G490" s="200"/>
      <c r="H490" s="185"/>
      <c r="I490" s="185"/>
      <c r="J490" s="185"/>
      <c r="K490" s="185"/>
      <c r="L490" s="185"/>
      <c r="M490" s="185"/>
      <c r="N490" s="185"/>
      <c r="O490" s="185"/>
      <c r="P490" s="185"/>
      <c r="Q490" s="185"/>
      <c r="R490" s="185"/>
      <c r="S490" s="185"/>
      <c r="T490" s="185"/>
      <c r="U490" s="185"/>
      <c r="V490" s="185"/>
      <c r="W490" s="185"/>
      <c r="X490" s="185"/>
    </row>
    <row r="491" spans="2:24" ht="12.75">
      <c r="B491" s="185"/>
      <c r="C491" s="185"/>
      <c r="D491" s="185"/>
      <c r="E491" s="185"/>
      <c r="F491" s="185"/>
      <c r="G491" s="200"/>
      <c r="H491" s="185"/>
      <c r="I491" s="185"/>
      <c r="J491" s="185"/>
      <c r="K491" s="185"/>
      <c r="L491" s="185"/>
      <c r="M491" s="185"/>
      <c r="N491" s="185"/>
      <c r="O491" s="185"/>
      <c r="P491" s="185"/>
      <c r="Q491" s="185"/>
      <c r="R491" s="185"/>
      <c r="S491" s="185"/>
      <c r="T491" s="185"/>
      <c r="U491" s="185"/>
      <c r="V491" s="185"/>
      <c r="W491" s="185"/>
      <c r="X491" s="185"/>
    </row>
    <row r="492" spans="2:24" ht="12.75">
      <c r="B492" s="185"/>
      <c r="C492" s="185"/>
      <c r="D492" s="185"/>
      <c r="E492" s="185"/>
      <c r="F492" s="185"/>
      <c r="G492" s="200"/>
      <c r="H492" s="185"/>
      <c r="I492" s="185"/>
      <c r="J492" s="185"/>
      <c r="K492" s="185"/>
      <c r="L492" s="185"/>
      <c r="M492" s="185"/>
      <c r="N492" s="185"/>
      <c r="O492" s="185"/>
      <c r="P492" s="185"/>
      <c r="Q492" s="185"/>
      <c r="R492" s="185"/>
      <c r="S492" s="185"/>
      <c r="T492" s="185"/>
      <c r="U492" s="185"/>
      <c r="V492" s="185"/>
      <c r="W492" s="185"/>
      <c r="X492" s="185"/>
    </row>
    <row r="493" spans="2:24" ht="12.75">
      <c r="B493" s="185"/>
      <c r="C493" s="185"/>
      <c r="D493" s="185"/>
      <c r="E493" s="185"/>
      <c r="F493" s="185"/>
      <c r="G493" s="200"/>
      <c r="H493" s="185"/>
      <c r="I493" s="185"/>
      <c r="J493" s="185"/>
      <c r="K493" s="185"/>
      <c r="L493" s="185"/>
      <c r="M493" s="185"/>
      <c r="N493" s="185"/>
      <c r="O493" s="185"/>
      <c r="P493" s="185"/>
      <c r="Q493" s="185"/>
      <c r="R493" s="185"/>
      <c r="S493" s="185"/>
      <c r="T493" s="185"/>
      <c r="U493" s="185"/>
      <c r="V493" s="185"/>
      <c r="W493" s="185"/>
      <c r="X493" s="185"/>
    </row>
    <row r="494" spans="2:24" ht="12.75">
      <c r="B494" s="185"/>
      <c r="C494" s="185"/>
      <c r="D494" s="185"/>
      <c r="E494" s="185"/>
      <c r="F494" s="185"/>
      <c r="G494" s="200"/>
      <c r="H494" s="185"/>
      <c r="I494" s="185"/>
      <c r="J494" s="185"/>
      <c r="K494" s="185"/>
      <c r="L494" s="185"/>
      <c r="M494" s="185"/>
      <c r="N494" s="185"/>
      <c r="O494" s="185"/>
      <c r="P494" s="185"/>
      <c r="Q494" s="185"/>
      <c r="R494" s="185"/>
      <c r="S494" s="185"/>
      <c r="T494" s="185"/>
      <c r="U494" s="185"/>
      <c r="V494" s="185"/>
      <c r="W494" s="185"/>
      <c r="X494" s="185"/>
    </row>
    <row r="495" spans="2:24" ht="12.75">
      <c r="B495" s="185"/>
      <c r="C495" s="185"/>
      <c r="D495" s="185"/>
      <c r="E495" s="185"/>
      <c r="F495" s="185"/>
      <c r="G495" s="200"/>
      <c r="H495" s="185"/>
      <c r="I495" s="185"/>
      <c r="J495" s="185"/>
      <c r="K495" s="185"/>
      <c r="L495" s="185"/>
      <c r="M495" s="185"/>
      <c r="N495" s="185"/>
      <c r="O495" s="185"/>
      <c r="P495" s="185"/>
      <c r="Q495" s="185"/>
      <c r="R495" s="185"/>
      <c r="S495" s="185"/>
      <c r="T495" s="185"/>
      <c r="U495" s="185"/>
      <c r="V495" s="185"/>
      <c r="W495" s="185"/>
      <c r="X495" s="185"/>
    </row>
    <row r="496" spans="2:24" ht="12.75">
      <c r="B496" s="185"/>
      <c r="C496" s="185"/>
      <c r="D496" s="185"/>
      <c r="E496" s="185"/>
      <c r="F496" s="185"/>
      <c r="G496" s="200"/>
      <c r="H496" s="185"/>
      <c r="I496" s="185"/>
      <c r="J496" s="185"/>
      <c r="K496" s="185"/>
      <c r="L496" s="185"/>
      <c r="M496" s="185"/>
      <c r="N496" s="185"/>
      <c r="O496" s="185"/>
      <c r="P496" s="185"/>
      <c r="Q496" s="185"/>
      <c r="R496" s="185"/>
      <c r="S496" s="185"/>
      <c r="T496" s="185"/>
      <c r="U496" s="185"/>
      <c r="V496" s="185"/>
      <c r="W496" s="185"/>
      <c r="X496" s="185"/>
    </row>
    <row r="497" spans="2:24" ht="12.75">
      <c r="B497" s="185"/>
      <c r="C497" s="185"/>
      <c r="D497" s="185"/>
      <c r="E497" s="185"/>
      <c r="F497" s="185"/>
      <c r="G497" s="200"/>
      <c r="H497" s="185"/>
      <c r="I497" s="185"/>
      <c r="J497" s="185"/>
      <c r="K497" s="185"/>
      <c r="L497" s="185"/>
      <c r="M497" s="185"/>
      <c r="N497" s="185"/>
      <c r="O497" s="185"/>
      <c r="P497" s="185"/>
      <c r="Q497" s="185"/>
      <c r="R497" s="185"/>
      <c r="S497" s="185"/>
      <c r="T497" s="185"/>
      <c r="U497" s="185"/>
      <c r="V497" s="185"/>
      <c r="W497" s="185"/>
      <c r="X497" s="185"/>
    </row>
    <row r="498" spans="2:24" ht="12.75">
      <c r="B498" s="185"/>
      <c r="C498" s="185"/>
      <c r="D498" s="185"/>
      <c r="E498" s="185"/>
      <c r="F498" s="185"/>
      <c r="G498" s="200"/>
      <c r="H498" s="185"/>
      <c r="I498" s="185"/>
      <c r="J498" s="185"/>
      <c r="K498" s="185"/>
      <c r="L498" s="185"/>
      <c r="M498" s="185"/>
      <c r="N498" s="185"/>
      <c r="O498" s="185"/>
      <c r="P498" s="185"/>
      <c r="Q498" s="185"/>
      <c r="R498" s="185"/>
      <c r="S498" s="185"/>
      <c r="T498" s="185"/>
      <c r="U498" s="185"/>
      <c r="V498" s="185"/>
      <c r="W498" s="185"/>
      <c r="X498" s="185"/>
    </row>
    <row r="499" spans="2:24" ht="12.75">
      <c r="B499" s="185"/>
      <c r="C499" s="185"/>
      <c r="D499" s="185"/>
      <c r="E499" s="185"/>
      <c r="F499" s="185"/>
      <c r="G499" s="200"/>
      <c r="H499" s="185"/>
      <c r="I499" s="185"/>
      <c r="J499" s="185"/>
      <c r="K499" s="185"/>
      <c r="L499" s="185"/>
      <c r="M499" s="185"/>
      <c r="N499" s="185"/>
      <c r="O499" s="185"/>
      <c r="P499" s="185"/>
      <c r="Q499" s="185"/>
      <c r="R499" s="185"/>
      <c r="S499" s="185"/>
      <c r="T499" s="185"/>
      <c r="U499" s="185"/>
      <c r="V499" s="185"/>
      <c r="W499" s="185"/>
      <c r="X499" s="185"/>
    </row>
    <row r="500" spans="2:24" ht="12.75">
      <c r="B500" s="185"/>
      <c r="C500" s="185"/>
      <c r="D500" s="185"/>
      <c r="E500" s="185"/>
      <c r="F500" s="185"/>
      <c r="G500" s="200"/>
      <c r="H500" s="185"/>
      <c r="I500" s="185"/>
      <c r="J500" s="185"/>
      <c r="K500" s="185"/>
      <c r="L500" s="185"/>
      <c r="M500" s="185"/>
      <c r="N500" s="185"/>
      <c r="O500" s="185"/>
      <c r="P500" s="185"/>
      <c r="Q500" s="185"/>
      <c r="R500" s="185"/>
      <c r="S500" s="185"/>
      <c r="T500" s="185"/>
      <c r="U500" s="185"/>
      <c r="V500" s="185"/>
      <c r="W500" s="185"/>
      <c r="X500" s="185"/>
    </row>
    <row r="501" spans="2:24" ht="12.75">
      <c r="B501" s="185"/>
      <c r="C501" s="185"/>
      <c r="D501" s="185"/>
      <c r="E501" s="185"/>
      <c r="F501" s="185"/>
      <c r="G501" s="200"/>
      <c r="H501" s="185"/>
      <c r="I501" s="185"/>
      <c r="J501" s="185"/>
      <c r="K501" s="185"/>
      <c r="L501" s="185"/>
      <c r="M501" s="185"/>
      <c r="N501" s="185"/>
      <c r="O501" s="185"/>
      <c r="P501" s="185"/>
      <c r="Q501" s="185"/>
      <c r="R501" s="185"/>
      <c r="S501" s="185"/>
      <c r="T501" s="185"/>
      <c r="U501" s="185"/>
      <c r="V501" s="185"/>
      <c r="W501" s="185"/>
      <c r="X501" s="185"/>
    </row>
    <row r="502" spans="2:24" ht="12.75">
      <c r="B502" s="185"/>
      <c r="C502" s="185"/>
      <c r="D502" s="185"/>
      <c r="E502" s="185"/>
      <c r="F502" s="185"/>
      <c r="G502" s="200"/>
      <c r="H502" s="185"/>
      <c r="I502" s="185"/>
      <c r="J502" s="185"/>
      <c r="K502" s="185"/>
      <c r="L502" s="185"/>
      <c r="M502" s="185"/>
      <c r="N502" s="185"/>
      <c r="O502" s="185"/>
      <c r="P502" s="185"/>
      <c r="Q502" s="185"/>
      <c r="R502" s="185"/>
      <c r="S502" s="185"/>
      <c r="T502" s="185"/>
      <c r="U502" s="185"/>
      <c r="V502" s="185"/>
      <c r="W502" s="185"/>
      <c r="X502" s="185"/>
    </row>
    <row r="503" spans="2:24" ht="12.75">
      <c r="B503" s="185"/>
      <c r="C503" s="185"/>
      <c r="D503" s="185"/>
      <c r="E503" s="185"/>
      <c r="F503" s="185"/>
      <c r="G503" s="200"/>
      <c r="H503" s="185"/>
      <c r="I503" s="185"/>
      <c r="J503" s="185"/>
      <c r="K503" s="185"/>
      <c r="L503" s="185"/>
      <c r="M503" s="185"/>
      <c r="N503" s="185"/>
      <c r="O503" s="185"/>
      <c r="P503" s="185"/>
      <c r="Q503" s="185"/>
      <c r="R503" s="185"/>
      <c r="S503" s="185"/>
      <c r="T503" s="185"/>
      <c r="U503" s="185"/>
      <c r="V503" s="185"/>
      <c r="W503" s="185"/>
      <c r="X503" s="185"/>
    </row>
    <row r="504" spans="2:24" ht="12.75">
      <c r="B504" s="185"/>
      <c r="C504" s="185"/>
      <c r="D504" s="185"/>
      <c r="E504" s="185"/>
      <c r="F504" s="185"/>
      <c r="G504" s="200"/>
      <c r="H504" s="185"/>
      <c r="I504" s="185"/>
      <c r="J504" s="185"/>
      <c r="K504" s="185"/>
      <c r="L504" s="185"/>
      <c r="M504" s="185"/>
      <c r="N504" s="185"/>
      <c r="O504" s="185"/>
      <c r="P504" s="185"/>
      <c r="Q504" s="185"/>
      <c r="R504" s="185"/>
      <c r="S504" s="185"/>
      <c r="T504" s="185"/>
      <c r="U504" s="185"/>
      <c r="V504" s="185"/>
      <c r="W504" s="185"/>
      <c r="X504" s="185"/>
    </row>
    <row r="505" spans="2:24" ht="12.75">
      <c r="B505" s="185"/>
      <c r="C505" s="185"/>
      <c r="D505" s="185"/>
      <c r="E505" s="185"/>
      <c r="F505" s="185"/>
      <c r="G505" s="200"/>
      <c r="H505" s="185"/>
      <c r="I505" s="185"/>
      <c r="J505" s="185"/>
      <c r="K505" s="185"/>
      <c r="L505" s="185"/>
      <c r="M505" s="185"/>
      <c r="N505" s="185"/>
      <c r="O505" s="185"/>
      <c r="P505" s="185"/>
      <c r="Q505" s="185"/>
      <c r="R505" s="185"/>
      <c r="S505" s="185"/>
      <c r="T505" s="185"/>
      <c r="U505" s="185"/>
      <c r="V505" s="185"/>
      <c r="W505" s="185"/>
      <c r="X505" s="185"/>
    </row>
    <row r="506" spans="2:24" ht="12.75">
      <c r="B506" s="185"/>
      <c r="C506" s="185"/>
      <c r="D506" s="185"/>
      <c r="E506" s="185"/>
      <c r="F506" s="185"/>
      <c r="G506" s="200"/>
      <c r="H506" s="185"/>
      <c r="I506" s="185"/>
      <c r="J506" s="185"/>
      <c r="K506" s="185"/>
      <c r="L506" s="185"/>
      <c r="M506" s="185"/>
      <c r="N506" s="185"/>
      <c r="O506" s="185"/>
      <c r="P506" s="185"/>
      <c r="Q506" s="185"/>
      <c r="R506" s="185"/>
      <c r="S506" s="185"/>
      <c r="T506" s="185"/>
      <c r="U506" s="185"/>
      <c r="V506" s="185"/>
      <c r="W506" s="185"/>
      <c r="X506" s="185"/>
    </row>
    <row r="507" spans="2:24" ht="12.75">
      <c r="B507" s="185"/>
      <c r="C507" s="185"/>
      <c r="D507" s="185"/>
      <c r="E507" s="185"/>
      <c r="F507" s="185"/>
      <c r="G507" s="200"/>
      <c r="H507" s="185"/>
      <c r="I507" s="185"/>
      <c r="J507" s="185"/>
      <c r="K507" s="185"/>
      <c r="L507" s="185"/>
      <c r="M507" s="185"/>
      <c r="N507" s="185"/>
      <c r="O507" s="185"/>
      <c r="P507" s="185"/>
      <c r="Q507" s="185"/>
      <c r="R507" s="185"/>
      <c r="S507" s="185"/>
      <c r="T507" s="185"/>
      <c r="U507" s="185"/>
      <c r="V507" s="185"/>
      <c r="W507" s="185"/>
      <c r="X507" s="185"/>
    </row>
    <row r="508" spans="2:24" ht="12.75">
      <c r="B508" s="185"/>
      <c r="C508" s="185"/>
      <c r="D508" s="185"/>
      <c r="E508" s="185"/>
      <c r="F508" s="185"/>
      <c r="G508" s="200"/>
      <c r="H508" s="185"/>
      <c r="I508" s="185"/>
      <c r="J508" s="185"/>
      <c r="K508" s="185"/>
      <c r="L508" s="185"/>
      <c r="M508" s="185"/>
      <c r="N508" s="185"/>
      <c r="O508" s="185"/>
      <c r="P508" s="185"/>
      <c r="Q508" s="185"/>
      <c r="R508" s="185"/>
      <c r="S508" s="185"/>
      <c r="T508" s="185"/>
      <c r="U508" s="185"/>
      <c r="V508" s="185"/>
      <c r="W508" s="185"/>
      <c r="X508" s="185"/>
    </row>
    <row r="509" spans="2:24" ht="12.75">
      <c r="B509" s="185"/>
      <c r="C509" s="185"/>
      <c r="D509" s="185"/>
      <c r="E509" s="185"/>
      <c r="F509" s="185"/>
      <c r="G509" s="200"/>
      <c r="H509" s="185"/>
      <c r="I509" s="185"/>
      <c r="J509" s="185"/>
      <c r="K509" s="185"/>
      <c r="L509" s="185"/>
      <c r="M509" s="185"/>
      <c r="N509" s="185"/>
      <c r="O509" s="185"/>
      <c r="P509" s="185"/>
      <c r="Q509" s="185"/>
      <c r="R509" s="185"/>
      <c r="S509" s="185"/>
      <c r="T509" s="185"/>
      <c r="U509" s="185"/>
      <c r="V509" s="185"/>
      <c r="W509" s="185"/>
      <c r="X509" s="185"/>
    </row>
    <row r="510" spans="2:24" ht="12.75">
      <c r="B510" s="185"/>
      <c r="C510" s="185"/>
      <c r="D510" s="185"/>
      <c r="E510" s="185"/>
      <c r="F510" s="185"/>
      <c r="G510" s="200"/>
      <c r="H510" s="185"/>
      <c r="I510" s="185"/>
      <c r="J510" s="185"/>
      <c r="K510" s="185"/>
      <c r="L510" s="185"/>
      <c r="M510" s="185"/>
      <c r="N510" s="185"/>
      <c r="O510" s="185"/>
      <c r="P510" s="185"/>
      <c r="Q510" s="185"/>
      <c r="R510" s="185"/>
      <c r="S510" s="185"/>
      <c r="T510" s="185"/>
      <c r="U510" s="185"/>
      <c r="V510" s="185"/>
      <c r="W510" s="185"/>
      <c r="X510" s="185"/>
    </row>
    <row r="511" spans="2:24" ht="12.75">
      <c r="B511" s="185"/>
      <c r="C511" s="185"/>
      <c r="D511" s="185"/>
      <c r="E511" s="185"/>
      <c r="F511" s="185"/>
      <c r="G511" s="200"/>
      <c r="H511" s="185"/>
      <c r="I511" s="185"/>
      <c r="J511" s="185"/>
      <c r="K511" s="185"/>
      <c r="L511" s="185"/>
      <c r="M511" s="185"/>
      <c r="N511" s="185"/>
      <c r="O511" s="185"/>
      <c r="P511" s="185"/>
      <c r="Q511" s="185"/>
      <c r="R511" s="185"/>
      <c r="S511" s="185"/>
      <c r="T511" s="185"/>
      <c r="U511" s="185"/>
      <c r="V511" s="185"/>
      <c r="W511" s="185"/>
      <c r="X511" s="185"/>
    </row>
    <row r="512" spans="2:24" ht="12.75">
      <c r="B512" s="185"/>
      <c r="C512" s="185"/>
      <c r="D512" s="185"/>
      <c r="E512" s="185"/>
      <c r="F512" s="185"/>
      <c r="G512" s="200"/>
      <c r="H512" s="185"/>
      <c r="I512" s="185"/>
      <c r="J512" s="185"/>
      <c r="K512" s="185"/>
      <c r="L512" s="185"/>
      <c r="M512" s="185"/>
      <c r="N512" s="185"/>
      <c r="O512" s="185"/>
      <c r="P512" s="185"/>
      <c r="Q512" s="185"/>
      <c r="R512" s="185"/>
      <c r="S512" s="185"/>
      <c r="T512" s="185"/>
      <c r="U512" s="185"/>
      <c r="V512" s="185"/>
      <c r="W512" s="185"/>
      <c r="X512" s="185"/>
    </row>
    <row r="513" spans="2:24" ht="12.75">
      <c r="B513" s="185"/>
      <c r="C513" s="185"/>
      <c r="D513" s="185"/>
      <c r="E513" s="185"/>
      <c r="F513" s="185"/>
      <c r="G513" s="200"/>
      <c r="H513" s="185"/>
      <c r="I513" s="185"/>
      <c r="J513" s="185"/>
      <c r="K513" s="185"/>
      <c r="L513" s="185"/>
      <c r="M513" s="185"/>
      <c r="N513" s="185"/>
      <c r="O513" s="185"/>
      <c r="P513" s="185"/>
      <c r="Q513" s="185"/>
      <c r="R513" s="185"/>
      <c r="S513" s="185"/>
      <c r="T513" s="185"/>
      <c r="U513" s="185"/>
      <c r="V513" s="185"/>
      <c r="W513" s="185"/>
      <c r="X513" s="185"/>
    </row>
    <row r="514" spans="2:24" ht="12.75">
      <c r="B514" s="185"/>
      <c r="C514" s="185"/>
      <c r="D514" s="185"/>
      <c r="E514" s="185"/>
      <c r="F514" s="185"/>
      <c r="G514" s="200"/>
      <c r="H514" s="185"/>
      <c r="I514" s="185"/>
      <c r="J514" s="185"/>
      <c r="K514" s="185"/>
      <c r="L514" s="185"/>
      <c r="M514" s="185"/>
      <c r="N514" s="185"/>
      <c r="O514" s="185"/>
      <c r="P514" s="185"/>
      <c r="Q514" s="185"/>
      <c r="R514" s="185"/>
      <c r="S514" s="185"/>
      <c r="T514" s="185"/>
      <c r="U514" s="185"/>
      <c r="V514" s="185"/>
      <c r="W514" s="185"/>
      <c r="X514" s="185"/>
    </row>
    <row r="515" spans="2:24" ht="12.75">
      <c r="B515" s="185"/>
      <c r="C515" s="185"/>
      <c r="D515" s="185"/>
      <c r="E515" s="185"/>
      <c r="F515" s="185"/>
      <c r="G515" s="200"/>
      <c r="H515" s="185"/>
      <c r="I515" s="185"/>
      <c r="J515" s="185"/>
      <c r="K515" s="185"/>
      <c r="L515" s="185"/>
      <c r="M515" s="185"/>
      <c r="N515" s="185"/>
      <c r="O515" s="185"/>
      <c r="P515" s="185"/>
      <c r="Q515" s="185"/>
      <c r="R515" s="185"/>
      <c r="S515" s="185"/>
      <c r="T515" s="185"/>
      <c r="U515" s="185"/>
      <c r="V515" s="185"/>
      <c r="W515" s="185"/>
      <c r="X515" s="185"/>
    </row>
    <row r="516" spans="2:24" ht="12.75">
      <c r="B516" s="185"/>
      <c r="C516" s="185"/>
      <c r="D516" s="185"/>
      <c r="E516" s="185"/>
      <c r="F516" s="185"/>
      <c r="G516" s="200"/>
      <c r="H516" s="185"/>
      <c r="I516" s="185"/>
      <c r="J516" s="185"/>
      <c r="K516" s="185"/>
      <c r="L516" s="185"/>
      <c r="M516" s="185"/>
      <c r="N516" s="185"/>
      <c r="O516" s="185"/>
      <c r="P516" s="185"/>
      <c r="Q516" s="185"/>
      <c r="R516" s="185"/>
      <c r="S516" s="185"/>
      <c r="T516" s="185"/>
      <c r="U516" s="185"/>
      <c r="V516" s="185"/>
      <c r="W516" s="185"/>
      <c r="X516" s="185"/>
    </row>
    <row r="517" spans="2:24" ht="12.75">
      <c r="B517" s="185"/>
      <c r="C517" s="185"/>
      <c r="D517" s="185"/>
      <c r="E517" s="185"/>
      <c r="F517" s="185"/>
      <c r="G517" s="200"/>
      <c r="H517" s="185"/>
      <c r="I517" s="185"/>
      <c r="J517" s="185"/>
      <c r="K517" s="185"/>
      <c r="L517" s="185"/>
      <c r="M517" s="185"/>
      <c r="N517" s="185"/>
      <c r="O517" s="185"/>
      <c r="P517" s="185"/>
      <c r="Q517" s="185"/>
      <c r="R517" s="185"/>
      <c r="S517" s="185"/>
      <c r="T517" s="185"/>
      <c r="U517" s="185"/>
      <c r="V517" s="185"/>
      <c r="W517" s="185"/>
      <c r="X517" s="185"/>
    </row>
    <row r="518" spans="2:24" ht="12.75">
      <c r="B518" s="185"/>
      <c r="C518" s="185"/>
      <c r="D518" s="185"/>
      <c r="E518" s="185"/>
      <c r="F518" s="185"/>
      <c r="G518" s="200"/>
      <c r="H518" s="185"/>
      <c r="I518" s="185"/>
      <c r="J518" s="185"/>
      <c r="K518" s="185"/>
      <c r="L518" s="185"/>
      <c r="M518" s="185"/>
      <c r="N518" s="185"/>
      <c r="O518" s="185"/>
      <c r="P518" s="185"/>
      <c r="Q518" s="185"/>
      <c r="R518" s="185"/>
      <c r="S518" s="185"/>
      <c r="T518" s="185"/>
      <c r="U518" s="185"/>
      <c r="V518" s="185"/>
      <c r="W518" s="185"/>
      <c r="X518" s="185"/>
    </row>
    <row r="519" spans="2:24" ht="12.75">
      <c r="B519" s="185"/>
      <c r="C519" s="185"/>
      <c r="D519" s="185"/>
      <c r="E519" s="185"/>
      <c r="F519" s="185"/>
      <c r="G519" s="200"/>
      <c r="H519" s="185"/>
      <c r="I519" s="185"/>
      <c r="J519" s="185"/>
      <c r="K519" s="185"/>
      <c r="L519" s="185"/>
      <c r="M519" s="185"/>
      <c r="N519" s="185"/>
      <c r="O519" s="185"/>
      <c r="P519" s="185"/>
      <c r="Q519" s="185"/>
      <c r="R519" s="185"/>
      <c r="S519" s="185"/>
      <c r="T519" s="185"/>
      <c r="U519" s="185"/>
      <c r="V519" s="185"/>
      <c r="W519" s="185"/>
      <c r="X519" s="185"/>
    </row>
    <row r="520" spans="2:24" ht="12.75">
      <c r="B520" s="185"/>
      <c r="C520" s="185"/>
      <c r="D520" s="185"/>
      <c r="E520" s="185"/>
      <c r="F520" s="185"/>
      <c r="G520" s="200"/>
      <c r="H520" s="185"/>
      <c r="I520" s="185"/>
      <c r="J520" s="185"/>
      <c r="K520" s="185"/>
      <c r="L520" s="185"/>
      <c r="M520" s="185"/>
      <c r="N520" s="185"/>
      <c r="O520" s="185"/>
      <c r="P520" s="185"/>
      <c r="Q520" s="185"/>
      <c r="R520" s="185"/>
      <c r="S520" s="185"/>
      <c r="T520" s="185"/>
      <c r="U520" s="185"/>
      <c r="V520" s="185"/>
      <c r="W520" s="185"/>
      <c r="X520" s="185"/>
    </row>
    <row r="521" spans="2:24" ht="12.75">
      <c r="B521" s="185"/>
      <c r="C521" s="185"/>
      <c r="D521" s="185"/>
      <c r="E521" s="185"/>
      <c r="F521" s="185"/>
      <c r="G521" s="200"/>
      <c r="H521" s="185"/>
      <c r="I521" s="185"/>
      <c r="J521" s="185"/>
      <c r="K521" s="185"/>
      <c r="L521" s="185"/>
      <c r="M521" s="185"/>
      <c r="N521" s="185"/>
      <c r="O521" s="185"/>
      <c r="P521" s="185"/>
      <c r="Q521" s="185"/>
      <c r="R521" s="185"/>
      <c r="S521" s="185"/>
      <c r="T521" s="185"/>
      <c r="U521" s="185"/>
      <c r="V521" s="185"/>
      <c r="W521" s="185"/>
      <c r="X521" s="185"/>
    </row>
    <row r="522" spans="2:24" ht="12.75">
      <c r="B522" s="185"/>
      <c r="C522" s="185"/>
      <c r="D522" s="185"/>
      <c r="E522" s="185"/>
      <c r="F522" s="185"/>
      <c r="G522" s="200"/>
      <c r="H522" s="185"/>
      <c r="I522" s="185"/>
      <c r="J522" s="185"/>
      <c r="K522" s="185"/>
      <c r="L522" s="185"/>
      <c r="M522" s="185"/>
      <c r="N522" s="185"/>
      <c r="O522" s="185"/>
      <c r="P522" s="185"/>
      <c r="Q522" s="185"/>
      <c r="R522" s="185"/>
      <c r="S522" s="185"/>
      <c r="T522" s="185"/>
      <c r="U522" s="185"/>
      <c r="V522" s="185"/>
      <c r="W522" s="185"/>
      <c r="X522" s="185"/>
    </row>
    <row r="523" spans="2:24" ht="12.75">
      <c r="B523" s="185"/>
      <c r="C523" s="185"/>
      <c r="D523" s="185"/>
      <c r="E523" s="185"/>
      <c r="F523" s="185"/>
      <c r="G523" s="200"/>
      <c r="H523" s="185"/>
      <c r="I523" s="185"/>
      <c r="J523" s="185"/>
      <c r="K523" s="185"/>
      <c r="L523" s="185"/>
      <c r="M523" s="185"/>
      <c r="N523" s="185"/>
      <c r="O523" s="185"/>
      <c r="P523" s="185"/>
      <c r="Q523" s="185"/>
      <c r="R523" s="185"/>
      <c r="S523" s="185"/>
      <c r="T523" s="185"/>
      <c r="U523" s="185"/>
      <c r="V523" s="185"/>
      <c r="W523" s="185"/>
      <c r="X523" s="185"/>
    </row>
    <row r="524" spans="2:24" ht="12.75">
      <c r="B524" s="185"/>
      <c r="C524" s="185"/>
      <c r="D524" s="185"/>
      <c r="E524" s="185"/>
      <c r="F524" s="185"/>
      <c r="G524" s="200"/>
      <c r="H524" s="185"/>
      <c r="I524" s="185"/>
      <c r="J524" s="185"/>
      <c r="K524" s="185"/>
      <c r="L524" s="185"/>
      <c r="M524" s="185"/>
      <c r="N524" s="185"/>
      <c r="O524" s="185"/>
      <c r="P524" s="185"/>
      <c r="Q524" s="185"/>
      <c r="R524" s="185"/>
      <c r="S524" s="185"/>
      <c r="T524" s="185"/>
      <c r="U524" s="185"/>
      <c r="V524" s="185"/>
      <c r="W524" s="185"/>
      <c r="X524" s="185"/>
    </row>
    <row r="525" spans="2:24" ht="12.75">
      <c r="B525" s="185"/>
      <c r="C525" s="185"/>
      <c r="D525" s="185"/>
      <c r="E525" s="185"/>
      <c r="F525" s="185"/>
      <c r="G525" s="200"/>
      <c r="H525" s="185"/>
      <c r="I525" s="185"/>
      <c r="J525" s="185"/>
      <c r="K525" s="185"/>
      <c r="L525" s="185"/>
      <c r="M525" s="185"/>
      <c r="N525" s="185"/>
      <c r="O525" s="185"/>
      <c r="P525" s="185"/>
      <c r="Q525" s="185"/>
      <c r="R525" s="185"/>
      <c r="S525" s="185"/>
      <c r="T525" s="185"/>
      <c r="U525" s="185"/>
      <c r="V525" s="185"/>
      <c r="W525" s="185"/>
      <c r="X525" s="185"/>
    </row>
    <row r="526" spans="2:24" ht="12.75">
      <c r="B526" s="185"/>
      <c r="C526" s="185"/>
      <c r="D526" s="185"/>
      <c r="E526" s="185"/>
      <c r="F526" s="185"/>
      <c r="G526" s="200"/>
      <c r="H526" s="185"/>
      <c r="I526" s="185"/>
      <c r="J526" s="185"/>
      <c r="K526" s="185"/>
      <c r="L526" s="185"/>
      <c r="M526" s="185"/>
      <c r="N526" s="185"/>
      <c r="O526" s="185"/>
      <c r="P526" s="185"/>
      <c r="Q526" s="185"/>
      <c r="R526" s="185"/>
      <c r="S526" s="185"/>
      <c r="T526" s="185"/>
      <c r="U526" s="185"/>
      <c r="V526" s="185"/>
      <c r="W526" s="185"/>
      <c r="X526" s="185"/>
    </row>
    <row r="527" spans="2:24" ht="12.75">
      <c r="B527" s="185"/>
      <c r="C527" s="185"/>
      <c r="D527" s="185"/>
      <c r="E527" s="185"/>
      <c r="F527" s="185"/>
      <c r="G527" s="200"/>
      <c r="H527" s="185"/>
      <c r="I527" s="185"/>
      <c r="J527" s="185"/>
      <c r="K527" s="185"/>
      <c r="L527" s="185"/>
      <c r="M527" s="185"/>
      <c r="N527" s="185"/>
      <c r="O527" s="185"/>
      <c r="P527" s="185"/>
      <c r="Q527" s="185"/>
      <c r="R527" s="185"/>
      <c r="S527" s="185"/>
      <c r="T527" s="185"/>
      <c r="U527" s="185"/>
      <c r="V527" s="185"/>
      <c r="W527" s="185"/>
      <c r="X527" s="185"/>
    </row>
    <row r="528" spans="2:24" ht="12.75">
      <c r="B528" s="185"/>
      <c r="C528" s="185"/>
      <c r="D528" s="185"/>
      <c r="E528" s="185"/>
      <c r="F528" s="185"/>
      <c r="G528" s="200"/>
      <c r="H528" s="185"/>
      <c r="I528" s="185"/>
      <c r="J528" s="185"/>
      <c r="K528" s="185"/>
      <c r="L528" s="185"/>
      <c r="M528" s="185"/>
      <c r="N528" s="185"/>
      <c r="O528" s="185"/>
      <c r="P528" s="185"/>
      <c r="Q528" s="185"/>
      <c r="R528" s="185"/>
      <c r="S528" s="185"/>
      <c r="T528" s="185"/>
      <c r="U528" s="185"/>
      <c r="V528" s="185"/>
      <c r="W528" s="185"/>
      <c r="X528" s="185"/>
    </row>
    <row r="529" spans="2:24" ht="12.75">
      <c r="B529" s="185"/>
      <c r="C529" s="185"/>
      <c r="D529" s="185"/>
      <c r="E529" s="185"/>
      <c r="F529" s="185"/>
      <c r="G529" s="200"/>
      <c r="H529" s="185"/>
      <c r="I529" s="185"/>
      <c r="J529" s="185"/>
      <c r="K529" s="185"/>
      <c r="L529" s="185"/>
      <c r="M529" s="185"/>
      <c r="N529" s="185"/>
      <c r="O529" s="185"/>
      <c r="P529" s="185"/>
      <c r="Q529" s="185"/>
      <c r="R529" s="185"/>
      <c r="S529" s="185"/>
      <c r="T529" s="185"/>
      <c r="U529" s="185"/>
      <c r="V529" s="185"/>
      <c r="W529" s="185"/>
      <c r="X529" s="185"/>
    </row>
    <row r="530" spans="2:24" ht="12.75">
      <c r="B530" s="185"/>
      <c r="C530" s="185"/>
      <c r="D530" s="185"/>
      <c r="E530" s="185"/>
      <c r="F530" s="185"/>
      <c r="G530" s="200"/>
      <c r="H530" s="185"/>
      <c r="I530" s="185"/>
      <c r="J530" s="185"/>
      <c r="K530" s="185"/>
      <c r="L530" s="185"/>
      <c r="M530" s="185"/>
      <c r="N530" s="185"/>
      <c r="O530" s="185"/>
      <c r="P530" s="185"/>
      <c r="Q530" s="185"/>
      <c r="R530" s="185"/>
      <c r="S530" s="185"/>
      <c r="T530" s="185"/>
      <c r="U530" s="185"/>
      <c r="V530" s="185"/>
      <c r="W530" s="185"/>
      <c r="X530" s="185"/>
    </row>
    <row r="531" spans="2:24" ht="12.75">
      <c r="B531" s="185"/>
      <c r="C531" s="185"/>
      <c r="D531" s="185"/>
      <c r="E531" s="185"/>
      <c r="F531" s="185"/>
      <c r="G531" s="200"/>
      <c r="H531" s="185"/>
      <c r="I531" s="185"/>
      <c r="J531" s="185"/>
      <c r="K531" s="185"/>
      <c r="L531" s="185"/>
      <c r="M531" s="185"/>
      <c r="N531" s="185"/>
      <c r="O531" s="185"/>
      <c r="P531" s="185"/>
      <c r="Q531" s="185"/>
      <c r="R531" s="185"/>
      <c r="S531" s="185"/>
      <c r="T531" s="185"/>
      <c r="U531" s="185"/>
      <c r="V531" s="185"/>
      <c r="W531" s="185"/>
      <c r="X531" s="185"/>
    </row>
    <row r="532" spans="2:24" ht="12.75">
      <c r="B532" s="185"/>
      <c r="C532" s="185"/>
      <c r="D532" s="185"/>
      <c r="E532" s="185"/>
      <c r="F532" s="185"/>
      <c r="G532" s="200"/>
      <c r="H532" s="185"/>
      <c r="I532" s="185"/>
      <c r="J532" s="185"/>
      <c r="K532" s="185"/>
      <c r="L532" s="185"/>
      <c r="M532" s="185"/>
      <c r="N532" s="185"/>
      <c r="O532" s="185"/>
      <c r="P532" s="185"/>
      <c r="Q532" s="185"/>
      <c r="R532" s="185"/>
      <c r="S532" s="185"/>
      <c r="T532" s="185"/>
      <c r="U532" s="185"/>
      <c r="V532" s="185"/>
      <c r="W532" s="185"/>
      <c r="X532" s="185"/>
    </row>
    <row r="533" spans="2:24" ht="12.75">
      <c r="B533" s="185"/>
      <c r="C533" s="185"/>
      <c r="D533" s="185"/>
      <c r="E533" s="185"/>
      <c r="F533" s="185"/>
      <c r="G533" s="200"/>
      <c r="H533" s="185"/>
      <c r="I533" s="185"/>
      <c r="J533" s="185"/>
      <c r="K533" s="185"/>
      <c r="L533" s="185"/>
      <c r="M533" s="185"/>
      <c r="N533" s="185"/>
      <c r="O533" s="185"/>
      <c r="P533" s="185"/>
      <c r="Q533" s="185"/>
      <c r="R533" s="185"/>
      <c r="S533" s="185"/>
      <c r="T533" s="185"/>
      <c r="U533" s="185"/>
      <c r="V533" s="185"/>
      <c r="W533" s="185"/>
      <c r="X533" s="185"/>
    </row>
    <row r="534" spans="2:24" ht="12.75">
      <c r="B534" s="185"/>
      <c r="C534" s="185"/>
      <c r="D534" s="185"/>
      <c r="E534" s="185"/>
      <c r="F534" s="185"/>
      <c r="G534" s="200"/>
      <c r="H534" s="185"/>
      <c r="I534" s="185"/>
      <c r="J534" s="185"/>
      <c r="K534" s="185"/>
      <c r="L534" s="185"/>
      <c r="M534" s="185"/>
      <c r="N534" s="185"/>
      <c r="O534" s="185"/>
      <c r="P534" s="185"/>
      <c r="Q534" s="185"/>
      <c r="R534" s="185"/>
      <c r="S534" s="185"/>
      <c r="T534" s="185"/>
      <c r="U534" s="185"/>
      <c r="V534" s="185"/>
      <c r="W534" s="185"/>
      <c r="X534" s="185"/>
    </row>
    <row r="535" spans="2:24" ht="12.75">
      <c r="B535" s="185"/>
      <c r="C535" s="185"/>
      <c r="D535" s="185"/>
      <c r="E535" s="185"/>
      <c r="F535" s="185"/>
      <c r="G535" s="200"/>
      <c r="H535" s="185"/>
      <c r="I535" s="185"/>
      <c r="J535" s="185"/>
      <c r="K535" s="185"/>
      <c r="L535" s="185"/>
      <c r="M535" s="185"/>
      <c r="N535" s="185"/>
      <c r="O535" s="185"/>
      <c r="P535" s="185"/>
      <c r="Q535" s="185"/>
      <c r="R535" s="185"/>
      <c r="S535" s="185"/>
      <c r="T535" s="185"/>
      <c r="U535" s="185"/>
      <c r="V535" s="185"/>
      <c r="W535" s="185"/>
      <c r="X535" s="185"/>
    </row>
    <row r="536" spans="2:24" ht="12.75">
      <c r="B536" s="185"/>
      <c r="C536" s="185"/>
      <c r="D536" s="185"/>
      <c r="E536" s="185"/>
      <c r="F536" s="185"/>
      <c r="G536" s="200"/>
      <c r="H536" s="185"/>
      <c r="I536" s="185"/>
      <c r="J536" s="185"/>
      <c r="K536" s="185"/>
      <c r="L536" s="185"/>
      <c r="M536" s="185"/>
      <c r="N536" s="185"/>
      <c r="O536" s="185"/>
      <c r="P536" s="185"/>
      <c r="Q536" s="185"/>
      <c r="R536" s="185"/>
      <c r="S536" s="185"/>
      <c r="T536" s="185"/>
      <c r="U536" s="185"/>
      <c r="V536" s="185"/>
      <c r="W536" s="185"/>
      <c r="X536" s="185"/>
    </row>
    <row r="537" spans="2:24" ht="12.75">
      <c r="B537" s="185"/>
      <c r="C537" s="185"/>
      <c r="D537" s="185"/>
      <c r="E537" s="185"/>
      <c r="F537" s="185"/>
      <c r="G537" s="200"/>
      <c r="H537" s="185"/>
      <c r="I537" s="185"/>
      <c r="J537" s="185"/>
      <c r="K537" s="185"/>
      <c r="L537" s="185"/>
      <c r="M537" s="185"/>
      <c r="N537" s="185"/>
      <c r="O537" s="185"/>
      <c r="P537" s="185"/>
      <c r="Q537" s="185"/>
      <c r="R537" s="185"/>
      <c r="S537" s="185"/>
      <c r="T537" s="185"/>
      <c r="U537" s="185"/>
      <c r="V537" s="185"/>
      <c r="W537" s="185"/>
      <c r="X537" s="185"/>
    </row>
    <row r="538" spans="2:24" ht="12.75">
      <c r="B538" s="185"/>
      <c r="C538" s="185"/>
      <c r="D538" s="185"/>
      <c r="E538" s="185"/>
      <c r="F538" s="185"/>
      <c r="G538" s="200"/>
      <c r="H538" s="185"/>
      <c r="I538" s="185"/>
      <c r="J538" s="185"/>
      <c r="K538" s="185"/>
      <c r="L538" s="185"/>
      <c r="M538" s="185"/>
      <c r="N538" s="185"/>
      <c r="O538" s="185"/>
      <c r="P538" s="185"/>
      <c r="Q538" s="185"/>
      <c r="R538" s="185"/>
      <c r="S538" s="185"/>
      <c r="T538" s="185"/>
      <c r="U538" s="185"/>
      <c r="V538" s="185"/>
      <c r="W538" s="185"/>
      <c r="X538" s="185"/>
    </row>
    <row r="539" spans="2:24" ht="12.75">
      <c r="B539" s="185"/>
      <c r="C539" s="185"/>
      <c r="D539" s="185"/>
      <c r="E539" s="185"/>
      <c r="F539" s="185"/>
      <c r="G539" s="200"/>
      <c r="H539" s="185"/>
      <c r="I539" s="185"/>
      <c r="J539" s="185"/>
      <c r="K539" s="185"/>
      <c r="L539" s="185"/>
      <c r="M539" s="185"/>
      <c r="N539" s="185"/>
      <c r="O539" s="185"/>
      <c r="P539" s="185"/>
      <c r="Q539" s="185"/>
      <c r="R539" s="185"/>
      <c r="S539" s="185"/>
      <c r="T539" s="185"/>
      <c r="U539" s="185"/>
      <c r="V539" s="185"/>
      <c r="W539" s="185"/>
      <c r="X539" s="185"/>
    </row>
    <row r="540" spans="2:24" ht="12.75">
      <c r="B540" s="185"/>
      <c r="C540" s="185"/>
      <c r="D540" s="185"/>
      <c r="E540" s="185"/>
      <c r="F540" s="185"/>
      <c r="G540" s="200"/>
      <c r="H540" s="185"/>
      <c r="I540" s="185"/>
      <c r="J540" s="185"/>
      <c r="K540" s="185"/>
      <c r="L540" s="185"/>
      <c r="M540" s="185"/>
      <c r="N540" s="185"/>
      <c r="O540" s="185"/>
      <c r="P540" s="185"/>
      <c r="Q540" s="185"/>
      <c r="R540" s="185"/>
      <c r="S540" s="185"/>
      <c r="T540" s="185"/>
      <c r="U540" s="185"/>
      <c r="V540" s="185"/>
      <c r="W540" s="185"/>
      <c r="X540" s="185"/>
    </row>
    <row r="541" spans="2:24" ht="12.75">
      <c r="B541" s="185"/>
      <c r="C541" s="185"/>
      <c r="D541" s="185"/>
      <c r="E541" s="185"/>
      <c r="F541" s="185"/>
      <c r="G541" s="200"/>
      <c r="H541" s="185"/>
      <c r="I541" s="185"/>
      <c r="J541" s="185"/>
      <c r="K541" s="185"/>
      <c r="L541" s="185"/>
      <c r="M541" s="185"/>
      <c r="N541" s="185"/>
      <c r="O541" s="185"/>
      <c r="P541" s="185"/>
      <c r="Q541" s="185"/>
      <c r="R541" s="185"/>
      <c r="S541" s="185"/>
      <c r="T541" s="185"/>
      <c r="U541" s="185"/>
      <c r="V541" s="185"/>
      <c r="W541" s="185"/>
      <c r="X541" s="185"/>
    </row>
    <row r="542" spans="2:24" ht="12.75">
      <c r="B542" s="185"/>
      <c r="C542" s="185"/>
      <c r="D542" s="185"/>
      <c r="E542" s="185"/>
      <c r="F542" s="185"/>
      <c r="G542" s="200"/>
      <c r="H542" s="185"/>
      <c r="I542" s="185"/>
      <c r="J542" s="185"/>
      <c r="K542" s="185"/>
      <c r="L542" s="185"/>
      <c r="M542" s="185"/>
      <c r="N542" s="185"/>
      <c r="O542" s="185"/>
      <c r="P542" s="185"/>
      <c r="Q542" s="185"/>
      <c r="R542" s="185"/>
      <c r="S542" s="185"/>
      <c r="T542" s="185"/>
      <c r="U542" s="185"/>
      <c r="V542" s="185"/>
      <c r="W542" s="185"/>
      <c r="X542" s="185"/>
    </row>
    <row r="543" spans="2:24" ht="12.75">
      <c r="B543" s="185"/>
      <c r="C543" s="185"/>
      <c r="D543" s="185"/>
      <c r="E543" s="185"/>
      <c r="F543" s="185"/>
      <c r="G543" s="200"/>
      <c r="H543" s="185"/>
      <c r="I543" s="185"/>
      <c r="J543" s="185"/>
      <c r="K543" s="185"/>
      <c r="L543" s="185"/>
      <c r="M543" s="185"/>
      <c r="N543" s="185"/>
      <c r="O543" s="185"/>
      <c r="P543" s="185"/>
      <c r="Q543" s="185"/>
      <c r="R543" s="185"/>
      <c r="S543" s="185"/>
      <c r="T543" s="185"/>
      <c r="U543" s="185"/>
      <c r="V543" s="185"/>
      <c r="W543" s="185"/>
      <c r="X543" s="185"/>
    </row>
    <row r="544" spans="2:24" ht="12.75">
      <c r="B544" s="185"/>
      <c r="C544" s="185"/>
      <c r="D544" s="185"/>
      <c r="E544" s="185"/>
      <c r="F544" s="185"/>
      <c r="G544" s="200"/>
      <c r="H544" s="185"/>
      <c r="I544" s="185"/>
      <c r="J544" s="185"/>
      <c r="K544" s="185"/>
      <c r="L544" s="185"/>
      <c r="M544" s="185"/>
      <c r="N544" s="185"/>
      <c r="O544" s="185"/>
      <c r="P544" s="185"/>
      <c r="Q544" s="185"/>
      <c r="R544" s="185"/>
      <c r="S544" s="185"/>
      <c r="T544" s="185"/>
      <c r="U544" s="185"/>
      <c r="V544" s="185"/>
      <c r="W544" s="185"/>
      <c r="X544" s="185"/>
    </row>
    <row r="545" spans="2:24" ht="12.75">
      <c r="B545" s="185"/>
      <c r="C545" s="185"/>
      <c r="D545" s="185"/>
      <c r="E545" s="185"/>
      <c r="F545" s="185"/>
      <c r="G545" s="200"/>
      <c r="H545" s="185"/>
      <c r="I545" s="185"/>
      <c r="J545" s="185"/>
      <c r="K545" s="185"/>
      <c r="L545" s="185"/>
      <c r="M545" s="185"/>
      <c r="N545" s="185"/>
      <c r="O545" s="185"/>
      <c r="P545" s="185"/>
      <c r="Q545" s="185"/>
      <c r="R545" s="185"/>
      <c r="S545" s="185"/>
      <c r="T545" s="185"/>
      <c r="U545" s="185"/>
      <c r="V545" s="185"/>
      <c r="W545" s="185"/>
      <c r="X545" s="185"/>
    </row>
    <row r="546" spans="2:24" ht="12.75">
      <c r="B546" s="185"/>
      <c r="C546" s="185"/>
      <c r="D546" s="185"/>
      <c r="E546" s="185"/>
      <c r="F546" s="185"/>
      <c r="G546" s="200"/>
      <c r="H546" s="185"/>
      <c r="I546" s="185"/>
      <c r="J546" s="185"/>
      <c r="K546" s="185"/>
      <c r="L546" s="185"/>
      <c r="M546" s="185"/>
      <c r="N546" s="185"/>
      <c r="O546" s="185"/>
      <c r="P546" s="185"/>
      <c r="Q546" s="185"/>
      <c r="R546" s="185"/>
      <c r="S546" s="185"/>
      <c r="T546" s="185"/>
      <c r="U546" s="185"/>
      <c r="V546" s="185"/>
      <c r="W546" s="185"/>
      <c r="X546" s="185"/>
    </row>
    <row r="547" spans="2:24" ht="12.75">
      <c r="B547" s="185"/>
      <c r="C547" s="185"/>
      <c r="D547" s="185"/>
      <c r="E547" s="185"/>
      <c r="F547" s="185"/>
      <c r="G547" s="200"/>
      <c r="H547" s="185"/>
      <c r="I547" s="185"/>
      <c r="J547" s="185"/>
      <c r="K547" s="185"/>
      <c r="L547" s="185"/>
      <c r="M547" s="185"/>
      <c r="N547" s="185"/>
      <c r="O547" s="185"/>
      <c r="P547" s="185"/>
      <c r="Q547" s="185"/>
      <c r="R547" s="185"/>
      <c r="S547" s="185"/>
      <c r="T547" s="185"/>
      <c r="U547" s="185"/>
      <c r="V547" s="185"/>
      <c r="W547" s="185"/>
      <c r="X547" s="185"/>
    </row>
    <row r="548" spans="2:24" ht="12.75">
      <c r="B548" s="185"/>
      <c r="C548" s="185"/>
      <c r="D548" s="185"/>
      <c r="E548" s="185"/>
      <c r="F548" s="185"/>
      <c r="G548" s="200"/>
      <c r="H548" s="185"/>
      <c r="I548" s="185"/>
      <c r="J548" s="185"/>
      <c r="K548" s="185"/>
      <c r="L548" s="185"/>
      <c r="M548" s="185"/>
      <c r="N548" s="185"/>
      <c r="O548" s="185"/>
      <c r="P548" s="185"/>
      <c r="Q548" s="185"/>
      <c r="R548" s="185"/>
      <c r="S548" s="185"/>
      <c r="T548" s="185"/>
      <c r="U548" s="185"/>
      <c r="V548" s="185"/>
      <c r="W548" s="185"/>
      <c r="X548" s="185"/>
    </row>
    <row r="549" spans="2:24" ht="12.75">
      <c r="B549" s="185"/>
      <c r="C549" s="185"/>
      <c r="D549" s="185"/>
      <c r="E549" s="185"/>
      <c r="F549" s="185"/>
      <c r="G549" s="200"/>
      <c r="H549" s="185"/>
      <c r="I549" s="185"/>
      <c r="J549" s="185"/>
      <c r="K549" s="185"/>
      <c r="L549" s="185"/>
      <c r="M549" s="185"/>
      <c r="N549" s="185"/>
      <c r="O549" s="185"/>
      <c r="P549" s="185"/>
      <c r="Q549" s="185"/>
      <c r="R549" s="185"/>
      <c r="S549" s="185"/>
      <c r="T549" s="185"/>
      <c r="U549" s="185"/>
      <c r="V549" s="185"/>
      <c r="W549" s="185"/>
      <c r="X549" s="185"/>
    </row>
    <row r="550" spans="2:24" ht="12.75">
      <c r="B550" s="185"/>
      <c r="C550" s="185"/>
      <c r="D550" s="185"/>
      <c r="E550" s="185"/>
      <c r="F550" s="185"/>
      <c r="G550" s="200"/>
      <c r="H550" s="185"/>
      <c r="I550" s="185"/>
      <c r="J550" s="185"/>
      <c r="K550" s="185"/>
      <c r="L550" s="185"/>
      <c r="M550" s="185"/>
      <c r="N550" s="185"/>
      <c r="O550" s="185"/>
      <c r="P550" s="185"/>
      <c r="Q550" s="185"/>
      <c r="R550" s="185"/>
      <c r="S550" s="185"/>
      <c r="T550" s="185"/>
      <c r="U550" s="185"/>
      <c r="V550" s="185"/>
      <c r="W550" s="185"/>
      <c r="X550" s="185"/>
    </row>
    <row r="551" spans="2:24" ht="12.75">
      <c r="B551" s="185"/>
      <c r="C551" s="185"/>
      <c r="D551" s="185"/>
      <c r="E551" s="185"/>
      <c r="F551" s="185"/>
      <c r="G551" s="200"/>
      <c r="H551" s="185"/>
      <c r="I551" s="185"/>
      <c r="J551" s="185"/>
      <c r="K551" s="185"/>
      <c r="L551" s="185"/>
      <c r="M551" s="185"/>
      <c r="N551" s="185"/>
      <c r="O551" s="185"/>
      <c r="P551" s="185"/>
      <c r="Q551" s="185"/>
      <c r="R551" s="185"/>
      <c r="S551" s="185"/>
      <c r="T551" s="185"/>
      <c r="U551" s="185"/>
      <c r="V551" s="185"/>
      <c r="W551" s="185"/>
      <c r="X551" s="185"/>
    </row>
    <row r="552" spans="2:24" ht="12.75">
      <c r="B552" s="185"/>
      <c r="C552" s="185"/>
      <c r="D552" s="185"/>
      <c r="E552" s="185"/>
      <c r="F552" s="185"/>
      <c r="G552" s="200"/>
      <c r="H552" s="185"/>
      <c r="I552" s="185"/>
      <c r="J552" s="185"/>
      <c r="K552" s="185"/>
      <c r="L552" s="185"/>
      <c r="M552" s="185"/>
      <c r="N552" s="185"/>
      <c r="O552" s="185"/>
      <c r="P552" s="185"/>
      <c r="Q552" s="185"/>
      <c r="R552" s="185"/>
      <c r="S552" s="185"/>
      <c r="T552" s="185"/>
      <c r="U552" s="185"/>
      <c r="V552" s="185"/>
      <c r="W552" s="185"/>
      <c r="X552" s="185"/>
    </row>
    <row r="553" spans="2:24" ht="12.75">
      <c r="B553" s="185"/>
      <c r="C553" s="185"/>
      <c r="D553" s="185"/>
      <c r="E553" s="185"/>
      <c r="F553" s="185"/>
      <c r="G553" s="200"/>
      <c r="H553" s="185"/>
      <c r="I553" s="185"/>
      <c r="J553" s="185"/>
      <c r="K553" s="185"/>
      <c r="L553" s="185"/>
      <c r="M553" s="185"/>
      <c r="N553" s="185"/>
      <c r="O553" s="185"/>
      <c r="P553" s="185"/>
      <c r="Q553" s="185"/>
      <c r="R553" s="185"/>
      <c r="S553" s="185"/>
      <c r="T553" s="185"/>
      <c r="U553" s="185"/>
      <c r="V553" s="185"/>
      <c r="W553" s="185"/>
      <c r="X553" s="185"/>
    </row>
    <row r="554" spans="2:24" ht="12.75">
      <c r="B554" s="185"/>
      <c r="C554" s="185"/>
      <c r="D554" s="185"/>
      <c r="E554" s="185"/>
      <c r="F554" s="185"/>
      <c r="G554" s="200"/>
      <c r="H554" s="185"/>
      <c r="I554" s="185"/>
      <c r="J554" s="185"/>
      <c r="K554" s="185"/>
      <c r="L554" s="185"/>
      <c r="M554" s="185"/>
      <c r="N554" s="185"/>
      <c r="O554" s="185"/>
      <c r="P554" s="185"/>
      <c r="Q554" s="185"/>
      <c r="R554" s="185"/>
      <c r="S554" s="185"/>
      <c r="T554" s="185"/>
      <c r="U554" s="185"/>
      <c r="V554" s="185"/>
      <c r="W554" s="185"/>
      <c r="X554" s="185"/>
    </row>
    <row r="555" spans="2:24" ht="12.75">
      <c r="B555" s="185"/>
      <c r="C555" s="185"/>
      <c r="D555" s="185"/>
      <c r="E555" s="185"/>
      <c r="F555" s="185"/>
      <c r="G555" s="200"/>
      <c r="H555" s="185"/>
      <c r="I555" s="185"/>
      <c r="J555" s="185"/>
      <c r="K555" s="185"/>
      <c r="L555" s="185"/>
      <c r="M555" s="185"/>
      <c r="N555" s="185"/>
      <c r="O555" s="185"/>
      <c r="P555" s="185"/>
      <c r="Q555" s="185"/>
      <c r="R555" s="185"/>
      <c r="S555" s="185"/>
      <c r="T555" s="185"/>
      <c r="U555" s="185"/>
      <c r="V555" s="185"/>
      <c r="W555" s="185"/>
      <c r="X555" s="185"/>
    </row>
    <row r="556" spans="2:24" ht="12.75">
      <c r="B556" s="185"/>
      <c r="C556" s="185"/>
      <c r="D556" s="185"/>
      <c r="E556" s="185"/>
      <c r="F556" s="185"/>
      <c r="G556" s="200"/>
      <c r="H556" s="185"/>
      <c r="I556" s="185"/>
      <c r="J556" s="185"/>
      <c r="K556" s="185"/>
      <c r="L556" s="185"/>
      <c r="M556" s="185"/>
      <c r="N556" s="185"/>
      <c r="O556" s="185"/>
      <c r="P556" s="185"/>
      <c r="Q556" s="185"/>
      <c r="R556" s="185"/>
      <c r="S556" s="185"/>
      <c r="T556" s="185"/>
      <c r="U556" s="185"/>
      <c r="V556" s="185"/>
      <c r="W556" s="185"/>
      <c r="X556" s="185"/>
    </row>
    <row r="557" spans="2:24" ht="12.75">
      <c r="B557" s="185"/>
      <c r="C557" s="185"/>
      <c r="D557" s="185"/>
      <c r="E557" s="185"/>
      <c r="F557" s="185"/>
      <c r="G557" s="200"/>
      <c r="H557" s="185"/>
      <c r="I557" s="185"/>
      <c r="J557" s="185"/>
      <c r="K557" s="185"/>
      <c r="L557" s="185"/>
      <c r="M557" s="185"/>
      <c r="N557" s="185"/>
      <c r="O557" s="185"/>
      <c r="P557" s="185"/>
      <c r="Q557" s="185"/>
      <c r="R557" s="185"/>
      <c r="S557" s="185"/>
      <c r="T557" s="185"/>
      <c r="U557" s="185"/>
      <c r="V557" s="185"/>
      <c r="W557" s="185"/>
      <c r="X557" s="185"/>
    </row>
    <row r="558" spans="2:24" ht="12.75">
      <c r="B558" s="185"/>
      <c r="C558" s="185"/>
      <c r="D558" s="185"/>
      <c r="E558" s="185"/>
      <c r="F558" s="185"/>
      <c r="G558" s="200"/>
      <c r="H558" s="185"/>
      <c r="I558" s="185"/>
      <c r="J558" s="185"/>
      <c r="K558" s="185"/>
      <c r="L558" s="185"/>
      <c r="M558" s="185"/>
      <c r="N558" s="185"/>
      <c r="O558" s="185"/>
      <c r="P558" s="185"/>
      <c r="Q558" s="185"/>
      <c r="R558" s="185"/>
      <c r="S558" s="185"/>
      <c r="T558" s="185"/>
      <c r="U558" s="185"/>
      <c r="V558" s="185"/>
      <c r="W558" s="185"/>
      <c r="X558" s="185"/>
    </row>
    <row r="559" spans="2:24" ht="12.75">
      <c r="B559" s="185"/>
      <c r="C559" s="185"/>
      <c r="D559" s="185"/>
      <c r="E559" s="185"/>
      <c r="F559" s="185"/>
      <c r="G559" s="200"/>
      <c r="H559" s="185"/>
      <c r="I559" s="185"/>
      <c r="J559" s="185"/>
      <c r="K559" s="185"/>
      <c r="L559" s="185"/>
      <c r="M559" s="185"/>
      <c r="N559" s="185"/>
      <c r="O559" s="185"/>
      <c r="P559" s="185"/>
      <c r="Q559" s="185"/>
      <c r="R559" s="185"/>
      <c r="S559" s="185"/>
      <c r="T559" s="185"/>
      <c r="U559" s="185"/>
      <c r="V559" s="185"/>
      <c r="W559" s="185"/>
      <c r="X559" s="185"/>
    </row>
    <row r="560" spans="2:24" ht="12.75">
      <c r="B560" s="185"/>
      <c r="C560" s="185"/>
      <c r="D560" s="185"/>
      <c r="E560" s="185"/>
      <c r="F560" s="185"/>
      <c r="G560" s="200"/>
      <c r="H560" s="185"/>
      <c r="I560" s="185"/>
      <c r="J560" s="185"/>
      <c r="K560" s="185"/>
      <c r="L560" s="185"/>
      <c r="M560" s="185"/>
      <c r="N560" s="185"/>
      <c r="O560" s="185"/>
      <c r="P560" s="185"/>
      <c r="Q560" s="185"/>
      <c r="R560" s="185"/>
      <c r="S560" s="185"/>
      <c r="T560" s="185"/>
      <c r="U560" s="185"/>
      <c r="V560" s="185"/>
      <c r="W560" s="185"/>
      <c r="X560" s="185"/>
    </row>
    <row r="561" spans="2:24" ht="12.75">
      <c r="B561" s="185"/>
      <c r="C561" s="185"/>
      <c r="D561" s="185"/>
      <c r="E561" s="185"/>
      <c r="F561" s="185"/>
      <c r="G561" s="200"/>
      <c r="H561" s="185"/>
      <c r="I561" s="185"/>
      <c r="J561" s="185"/>
      <c r="K561" s="185"/>
      <c r="L561" s="185"/>
      <c r="M561" s="185"/>
      <c r="N561" s="185"/>
      <c r="O561" s="185"/>
      <c r="P561" s="185"/>
      <c r="Q561" s="185"/>
      <c r="R561" s="185"/>
      <c r="S561" s="185"/>
      <c r="T561" s="185"/>
      <c r="U561" s="185"/>
      <c r="V561" s="185"/>
      <c r="W561" s="185"/>
      <c r="X561" s="185"/>
    </row>
    <row r="562" spans="2:24" ht="12.75">
      <c r="B562" s="185"/>
      <c r="C562" s="185"/>
      <c r="D562" s="185"/>
      <c r="E562" s="185"/>
      <c r="F562" s="185"/>
      <c r="G562" s="200"/>
      <c r="H562" s="185"/>
      <c r="I562" s="185"/>
      <c r="J562" s="185"/>
      <c r="K562" s="185"/>
      <c r="L562" s="185"/>
      <c r="M562" s="185"/>
      <c r="N562" s="185"/>
      <c r="O562" s="185"/>
      <c r="P562" s="185"/>
      <c r="Q562" s="185"/>
      <c r="R562" s="185"/>
      <c r="S562" s="185"/>
      <c r="T562" s="185"/>
      <c r="U562" s="185"/>
      <c r="V562" s="185"/>
      <c r="W562" s="185"/>
      <c r="X562" s="185"/>
    </row>
    <row r="563" spans="2:24" ht="12.75">
      <c r="B563" s="185"/>
      <c r="C563" s="185"/>
      <c r="D563" s="185"/>
      <c r="E563" s="185"/>
      <c r="F563" s="185"/>
      <c r="G563" s="200"/>
      <c r="H563" s="185"/>
      <c r="I563" s="185"/>
      <c r="J563" s="185"/>
      <c r="K563" s="185"/>
      <c r="L563" s="185"/>
      <c r="M563" s="185"/>
      <c r="N563" s="185"/>
      <c r="O563" s="185"/>
      <c r="P563" s="185"/>
      <c r="Q563" s="185"/>
      <c r="R563" s="185"/>
      <c r="S563" s="185"/>
      <c r="T563" s="185"/>
      <c r="U563" s="185"/>
      <c r="V563" s="185"/>
      <c r="W563" s="185"/>
      <c r="X563" s="185"/>
    </row>
    <row r="564" spans="2:24" ht="12.75">
      <c r="B564" s="185"/>
      <c r="C564" s="185"/>
      <c r="D564" s="185"/>
      <c r="E564" s="185"/>
      <c r="F564" s="185"/>
      <c r="G564" s="200"/>
      <c r="H564" s="185"/>
      <c r="I564" s="185"/>
      <c r="J564" s="185"/>
      <c r="K564" s="185"/>
      <c r="L564" s="185"/>
      <c r="M564" s="185"/>
      <c r="N564" s="185"/>
      <c r="O564" s="185"/>
      <c r="P564" s="185"/>
      <c r="Q564" s="185"/>
      <c r="R564" s="185"/>
      <c r="S564" s="185"/>
      <c r="T564" s="185"/>
      <c r="U564" s="185"/>
      <c r="V564" s="185"/>
      <c r="W564" s="185"/>
      <c r="X564" s="185"/>
    </row>
    <row r="565" spans="2:24" ht="12.75">
      <c r="B565" s="185"/>
      <c r="C565" s="185"/>
      <c r="D565" s="185"/>
      <c r="E565" s="185"/>
      <c r="F565" s="185"/>
      <c r="G565" s="200"/>
      <c r="H565" s="185"/>
      <c r="I565" s="185"/>
      <c r="J565" s="185"/>
      <c r="K565" s="185"/>
      <c r="L565" s="185"/>
      <c r="M565" s="185"/>
      <c r="N565" s="185"/>
      <c r="O565" s="185"/>
      <c r="P565" s="185"/>
      <c r="Q565" s="185"/>
      <c r="R565" s="185"/>
      <c r="S565" s="185"/>
      <c r="T565" s="185"/>
      <c r="U565" s="185"/>
      <c r="V565" s="185"/>
      <c r="W565" s="185"/>
      <c r="X565" s="185"/>
    </row>
    <row r="566" spans="2:24" ht="12.75">
      <c r="B566" s="185"/>
      <c r="C566" s="185"/>
      <c r="D566" s="185"/>
      <c r="E566" s="185"/>
      <c r="F566" s="185"/>
      <c r="G566" s="200"/>
      <c r="H566" s="185"/>
      <c r="I566" s="185"/>
      <c r="J566" s="185"/>
      <c r="K566" s="185"/>
      <c r="L566" s="185"/>
      <c r="M566" s="185"/>
      <c r="N566" s="185"/>
      <c r="O566" s="185"/>
      <c r="P566" s="185"/>
      <c r="Q566" s="185"/>
      <c r="R566" s="185"/>
      <c r="S566" s="185"/>
      <c r="T566" s="185"/>
      <c r="U566" s="185"/>
      <c r="V566" s="185"/>
      <c r="W566" s="185"/>
      <c r="X566" s="185"/>
    </row>
    <row r="567" spans="2:24" ht="12.75">
      <c r="B567" s="185"/>
      <c r="C567" s="185"/>
      <c r="D567" s="185"/>
      <c r="E567" s="185"/>
      <c r="F567" s="185"/>
      <c r="G567" s="200"/>
      <c r="H567" s="185"/>
      <c r="I567" s="185"/>
      <c r="J567" s="185"/>
      <c r="K567" s="185"/>
      <c r="L567" s="185"/>
      <c r="M567" s="185"/>
      <c r="N567" s="185"/>
      <c r="O567" s="185"/>
      <c r="P567" s="185"/>
      <c r="Q567" s="185"/>
      <c r="R567" s="185"/>
      <c r="S567" s="185"/>
      <c r="T567" s="185"/>
      <c r="U567" s="185"/>
      <c r="V567" s="185"/>
      <c r="W567" s="185"/>
      <c r="X567" s="185"/>
    </row>
    <row r="568" spans="2:24" ht="12.75">
      <c r="B568" s="185"/>
      <c r="C568" s="185"/>
      <c r="D568" s="185"/>
      <c r="E568" s="185"/>
      <c r="F568" s="185"/>
      <c r="G568" s="200"/>
      <c r="H568" s="185"/>
      <c r="I568" s="185"/>
      <c r="J568" s="185"/>
      <c r="K568" s="185"/>
      <c r="L568" s="185"/>
      <c r="M568" s="185"/>
      <c r="N568" s="185"/>
      <c r="O568" s="185"/>
      <c r="P568" s="185"/>
      <c r="Q568" s="185"/>
      <c r="R568" s="185"/>
      <c r="S568" s="185"/>
      <c r="T568" s="185"/>
      <c r="U568" s="185"/>
      <c r="V568" s="185"/>
      <c r="W568" s="185"/>
      <c r="X568" s="185"/>
    </row>
    <row r="569" spans="2:24" ht="12.75">
      <c r="B569" s="185"/>
      <c r="C569" s="185"/>
      <c r="D569" s="185"/>
      <c r="E569" s="185"/>
      <c r="F569" s="185"/>
      <c r="G569" s="200"/>
      <c r="H569" s="185"/>
      <c r="I569" s="185"/>
      <c r="J569" s="185"/>
      <c r="K569" s="185"/>
      <c r="L569" s="185"/>
      <c r="M569" s="185"/>
      <c r="N569" s="185"/>
      <c r="O569" s="185"/>
      <c r="P569" s="185"/>
      <c r="Q569" s="185"/>
      <c r="R569" s="185"/>
      <c r="S569" s="185"/>
      <c r="T569" s="185"/>
      <c r="U569" s="185"/>
      <c r="V569" s="185"/>
      <c r="W569" s="185"/>
      <c r="X569" s="185"/>
    </row>
    <row r="570" spans="2:24" ht="12.75">
      <c r="B570" s="185"/>
      <c r="C570" s="185"/>
      <c r="D570" s="185"/>
      <c r="E570" s="185"/>
      <c r="F570" s="185"/>
      <c r="G570" s="200"/>
      <c r="H570" s="185"/>
      <c r="I570" s="185"/>
      <c r="J570" s="185"/>
      <c r="K570" s="185"/>
      <c r="L570" s="185"/>
      <c r="M570" s="185"/>
      <c r="N570" s="185"/>
      <c r="O570" s="185"/>
      <c r="P570" s="185"/>
      <c r="Q570" s="185"/>
      <c r="R570" s="185"/>
      <c r="S570" s="185"/>
      <c r="T570" s="185"/>
      <c r="U570" s="185"/>
      <c r="V570" s="185"/>
      <c r="W570" s="185"/>
      <c r="X570" s="185"/>
    </row>
    <row r="571" spans="2:24" ht="12.75">
      <c r="B571" s="185"/>
      <c r="C571" s="185"/>
      <c r="D571" s="185"/>
      <c r="E571" s="185"/>
      <c r="F571" s="185"/>
      <c r="G571" s="200"/>
      <c r="H571" s="185"/>
      <c r="I571" s="185"/>
      <c r="J571" s="185"/>
      <c r="K571" s="185"/>
      <c r="L571" s="185"/>
      <c r="M571" s="185"/>
      <c r="N571" s="185"/>
      <c r="O571" s="185"/>
      <c r="P571" s="185"/>
      <c r="Q571" s="185"/>
      <c r="R571" s="185"/>
      <c r="S571" s="185"/>
      <c r="T571" s="185"/>
      <c r="U571" s="185"/>
      <c r="V571" s="185"/>
      <c r="W571" s="185"/>
      <c r="X571" s="185"/>
    </row>
    <row r="572" spans="2:24" ht="12.75">
      <c r="B572" s="185"/>
      <c r="C572" s="185"/>
      <c r="D572" s="185"/>
      <c r="E572" s="185"/>
      <c r="F572" s="185"/>
      <c r="G572" s="200"/>
      <c r="H572" s="185"/>
      <c r="I572" s="185"/>
      <c r="J572" s="185"/>
      <c r="K572" s="185"/>
      <c r="L572" s="185"/>
      <c r="M572" s="185"/>
      <c r="N572" s="185"/>
      <c r="O572" s="185"/>
      <c r="P572" s="185"/>
      <c r="Q572" s="185"/>
      <c r="R572" s="185"/>
      <c r="S572" s="185"/>
      <c r="T572" s="185"/>
      <c r="U572" s="185"/>
      <c r="V572" s="185"/>
      <c r="W572" s="185"/>
      <c r="X572" s="185"/>
    </row>
    <row r="573" spans="2:24" ht="12.75">
      <c r="B573" s="185"/>
      <c r="C573" s="185"/>
      <c r="D573" s="185"/>
      <c r="E573" s="185"/>
      <c r="F573" s="185"/>
      <c r="G573" s="200"/>
      <c r="H573" s="185"/>
      <c r="I573" s="185"/>
      <c r="J573" s="185"/>
      <c r="K573" s="185"/>
      <c r="L573" s="185"/>
      <c r="M573" s="185"/>
      <c r="N573" s="185"/>
      <c r="O573" s="185"/>
      <c r="P573" s="185"/>
      <c r="Q573" s="185"/>
      <c r="R573" s="185"/>
      <c r="S573" s="185"/>
      <c r="T573" s="185"/>
      <c r="U573" s="185"/>
      <c r="V573" s="185"/>
      <c r="W573" s="185"/>
      <c r="X573" s="185"/>
    </row>
    <row r="574" spans="2:24" ht="12.75">
      <c r="B574" s="185"/>
      <c r="C574" s="185"/>
      <c r="D574" s="185"/>
      <c r="E574" s="185"/>
      <c r="F574" s="185"/>
      <c r="G574" s="200"/>
      <c r="H574" s="185"/>
      <c r="I574" s="185"/>
      <c r="J574" s="185"/>
      <c r="K574" s="185"/>
      <c r="L574" s="185"/>
      <c r="M574" s="185"/>
      <c r="N574" s="185"/>
      <c r="O574" s="185"/>
      <c r="P574" s="185"/>
      <c r="Q574" s="185"/>
      <c r="R574" s="185"/>
      <c r="S574" s="185"/>
      <c r="T574" s="185"/>
      <c r="U574" s="185"/>
      <c r="V574" s="185"/>
      <c r="W574" s="185"/>
      <c r="X574" s="185"/>
    </row>
    <row r="575" spans="2:24" ht="12.75">
      <c r="B575" s="185"/>
      <c r="C575" s="185"/>
      <c r="D575" s="185"/>
      <c r="E575" s="185"/>
      <c r="F575" s="185"/>
      <c r="G575" s="200"/>
      <c r="H575" s="185"/>
      <c r="I575" s="185"/>
      <c r="J575" s="185"/>
      <c r="K575" s="185"/>
      <c r="L575" s="185"/>
      <c r="M575" s="185"/>
      <c r="N575" s="185"/>
      <c r="O575" s="185"/>
      <c r="P575" s="185"/>
      <c r="Q575" s="185"/>
      <c r="R575" s="185"/>
      <c r="S575" s="185"/>
      <c r="T575" s="185"/>
      <c r="U575" s="185"/>
      <c r="V575" s="185"/>
      <c r="W575" s="185"/>
      <c r="X575" s="185"/>
    </row>
    <row r="576" spans="2:24" ht="12.75">
      <c r="B576" s="185"/>
      <c r="C576" s="185"/>
      <c r="D576" s="185"/>
      <c r="E576" s="185"/>
      <c r="F576" s="185"/>
      <c r="G576" s="200"/>
      <c r="H576" s="185"/>
      <c r="I576" s="185"/>
      <c r="J576" s="185"/>
      <c r="K576" s="185"/>
      <c r="L576" s="185"/>
      <c r="M576" s="185"/>
      <c r="N576" s="185"/>
      <c r="O576" s="185"/>
      <c r="P576" s="185"/>
      <c r="Q576" s="185"/>
      <c r="R576" s="185"/>
      <c r="S576" s="185"/>
      <c r="T576" s="185"/>
      <c r="U576" s="185"/>
      <c r="V576" s="185"/>
      <c r="W576" s="185"/>
      <c r="X576" s="185"/>
    </row>
    <row r="577" spans="2:24" ht="12.75">
      <c r="B577" s="185"/>
      <c r="C577" s="185"/>
      <c r="D577" s="185"/>
      <c r="E577" s="185"/>
      <c r="F577" s="185"/>
      <c r="G577" s="200"/>
      <c r="H577" s="185"/>
      <c r="I577" s="185"/>
      <c r="J577" s="185"/>
      <c r="K577" s="185"/>
      <c r="L577" s="185"/>
      <c r="M577" s="185"/>
      <c r="N577" s="185"/>
      <c r="O577" s="185"/>
      <c r="P577" s="185"/>
      <c r="Q577" s="185"/>
      <c r="R577" s="185"/>
      <c r="S577" s="185"/>
      <c r="T577" s="185"/>
      <c r="U577" s="185"/>
      <c r="V577" s="185"/>
      <c r="W577" s="185"/>
      <c r="X577" s="185"/>
    </row>
    <row r="578" spans="2:24" ht="12.75">
      <c r="B578" s="185"/>
      <c r="C578" s="185"/>
      <c r="D578" s="185"/>
      <c r="E578" s="185"/>
      <c r="F578" s="185"/>
      <c r="G578" s="200"/>
      <c r="H578" s="185"/>
      <c r="I578" s="185"/>
      <c r="J578" s="185"/>
      <c r="K578" s="185"/>
      <c r="L578" s="185"/>
      <c r="M578" s="185"/>
      <c r="N578" s="185"/>
      <c r="O578" s="185"/>
      <c r="P578" s="185"/>
      <c r="Q578" s="185"/>
      <c r="R578" s="185"/>
      <c r="S578" s="185"/>
      <c r="T578" s="185"/>
      <c r="U578" s="185"/>
      <c r="V578" s="185"/>
      <c r="W578" s="185"/>
      <c r="X578" s="185"/>
    </row>
    <row r="579" spans="2:24" ht="12.75">
      <c r="B579" s="185"/>
      <c r="C579" s="185"/>
      <c r="D579" s="185"/>
      <c r="E579" s="185"/>
      <c r="F579" s="185"/>
      <c r="G579" s="200"/>
      <c r="H579" s="185"/>
      <c r="I579" s="185"/>
      <c r="J579" s="185"/>
      <c r="K579" s="185"/>
      <c r="L579" s="185"/>
      <c r="M579" s="185"/>
      <c r="N579" s="185"/>
      <c r="O579" s="185"/>
      <c r="P579" s="185"/>
      <c r="Q579" s="185"/>
      <c r="R579" s="185"/>
      <c r="S579" s="185"/>
      <c r="T579" s="185"/>
      <c r="U579" s="185"/>
      <c r="V579" s="185"/>
      <c r="W579" s="185"/>
      <c r="X579" s="185"/>
    </row>
    <row r="580" spans="2:24" ht="12.75">
      <c r="B580" s="185"/>
      <c r="C580" s="185"/>
      <c r="D580" s="185"/>
      <c r="E580" s="185"/>
      <c r="F580" s="185"/>
      <c r="G580" s="200"/>
      <c r="H580" s="185"/>
      <c r="I580" s="185"/>
      <c r="J580" s="185"/>
      <c r="K580" s="185"/>
      <c r="L580" s="185"/>
      <c r="M580" s="185"/>
      <c r="N580" s="185"/>
      <c r="O580" s="185"/>
      <c r="P580" s="185"/>
      <c r="Q580" s="185"/>
      <c r="R580" s="185"/>
      <c r="S580" s="185"/>
      <c r="T580" s="185"/>
      <c r="U580" s="185"/>
      <c r="V580" s="185"/>
      <c r="W580" s="185"/>
      <c r="X580" s="185"/>
    </row>
    <row r="581" spans="2:24" ht="12.75">
      <c r="B581" s="185"/>
      <c r="C581" s="185"/>
      <c r="D581" s="185"/>
      <c r="E581" s="185"/>
      <c r="F581" s="185"/>
      <c r="G581" s="200"/>
      <c r="H581" s="185"/>
      <c r="I581" s="185"/>
      <c r="J581" s="185"/>
      <c r="K581" s="185"/>
      <c r="L581" s="185"/>
      <c r="M581" s="185"/>
      <c r="N581" s="185"/>
      <c r="O581" s="185"/>
      <c r="P581" s="185"/>
      <c r="Q581" s="185"/>
      <c r="R581" s="185"/>
      <c r="S581" s="185"/>
      <c r="T581" s="185"/>
      <c r="U581" s="185"/>
      <c r="V581" s="185"/>
      <c r="W581" s="185"/>
      <c r="X581" s="185"/>
    </row>
    <row r="582" spans="2:24" ht="12.75">
      <c r="B582" s="185"/>
      <c r="C582" s="185"/>
      <c r="D582" s="185"/>
      <c r="E582" s="185"/>
      <c r="F582" s="185"/>
      <c r="G582" s="200"/>
      <c r="H582" s="185"/>
      <c r="I582" s="185"/>
      <c r="J582" s="185"/>
      <c r="K582" s="185"/>
      <c r="L582" s="185"/>
      <c r="M582" s="185"/>
      <c r="N582" s="185"/>
      <c r="O582" s="185"/>
      <c r="P582" s="185"/>
      <c r="Q582" s="185"/>
      <c r="R582" s="185"/>
      <c r="S582" s="185"/>
      <c r="T582" s="185"/>
      <c r="U582" s="185"/>
      <c r="V582" s="185"/>
      <c r="W582" s="185"/>
      <c r="X582" s="185"/>
    </row>
    <row r="583" spans="2:24" ht="12.75">
      <c r="B583" s="185"/>
      <c r="C583" s="185"/>
      <c r="D583" s="185"/>
      <c r="E583" s="185"/>
      <c r="F583" s="185"/>
      <c r="G583" s="200"/>
      <c r="H583" s="185"/>
      <c r="I583" s="185"/>
      <c r="J583" s="185"/>
      <c r="K583" s="185"/>
      <c r="L583" s="185"/>
      <c r="M583" s="185"/>
      <c r="N583" s="185"/>
      <c r="O583" s="185"/>
      <c r="P583" s="185"/>
      <c r="Q583" s="185"/>
      <c r="R583" s="185"/>
      <c r="S583" s="185"/>
      <c r="T583" s="185"/>
      <c r="U583" s="185"/>
      <c r="V583" s="185"/>
      <c r="W583" s="185"/>
      <c r="X583" s="185"/>
    </row>
    <row r="584" spans="2:24" ht="12.75">
      <c r="B584" s="185"/>
      <c r="C584" s="185"/>
      <c r="D584" s="185"/>
      <c r="E584" s="185"/>
      <c r="F584" s="185"/>
      <c r="G584" s="200"/>
      <c r="H584" s="185"/>
      <c r="I584" s="185"/>
      <c r="J584" s="185"/>
      <c r="K584" s="185"/>
      <c r="L584" s="185"/>
      <c r="M584" s="185"/>
      <c r="N584" s="185"/>
      <c r="O584" s="185"/>
      <c r="P584" s="185"/>
      <c r="Q584" s="185"/>
      <c r="R584" s="185"/>
      <c r="S584" s="185"/>
      <c r="T584" s="185"/>
      <c r="U584" s="185"/>
      <c r="V584" s="185"/>
      <c r="W584" s="185"/>
      <c r="X584" s="185"/>
    </row>
    <row r="585" spans="2:24" ht="12.75">
      <c r="B585" s="185"/>
      <c r="C585" s="185"/>
      <c r="D585" s="185"/>
      <c r="E585" s="185"/>
      <c r="F585" s="185"/>
      <c r="G585" s="200"/>
      <c r="H585" s="185"/>
      <c r="I585" s="185"/>
      <c r="J585" s="185"/>
      <c r="K585" s="185"/>
      <c r="L585" s="185"/>
      <c r="M585" s="185"/>
      <c r="N585" s="185"/>
      <c r="O585" s="185"/>
      <c r="P585" s="185"/>
      <c r="Q585" s="185"/>
      <c r="R585" s="185"/>
      <c r="S585" s="185"/>
      <c r="T585" s="185"/>
      <c r="U585" s="185"/>
      <c r="V585" s="185"/>
      <c r="W585" s="185"/>
      <c r="X585" s="185"/>
    </row>
    <row r="586" spans="2:24" ht="12.75">
      <c r="B586" s="185"/>
      <c r="C586" s="185"/>
      <c r="D586" s="185"/>
      <c r="E586" s="185"/>
      <c r="F586" s="185"/>
      <c r="G586" s="200"/>
      <c r="H586" s="185"/>
      <c r="I586" s="185"/>
      <c r="J586" s="185"/>
      <c r="K586" s="185"/>
      <c r="L586" s="185"/>
      <c r="M586" s="185"/>
      <c r="N586" s="185"/>
      <c r="O586" s="185"/>
      <c r="P586" s="185"/>
      <c r="Q586" s="185"/>
      <c r="R586" s="185"/>
      <c r="S586" s="185"/>
      <c r="T586" s="185"/>
      <c r="U586" s="185"/>
      <c r="V586" s="185"/>
      <c r="W586" s="185"/>
      <c r="X586" s="185"/>
    </row>
    <row r="587" spans="2:24" ht="12.75">
      <c r="B587" s="185"/>
      <c r="C587" s="185"/>
      <c r="D587" s="185"/>
      <c r="E587" s="185"/>
      <c r="F587" s="185"/>
      <c r="G587" s="200"/>
      <c r="H587" s="185"/>
      <c r="I587" s="185"/>
      <c r="J587" s="185"/>
      <c r="K587" s="185"/>
      <c r="L587" s="185"/>
      <c r="M587" s="185"/>
      <c r="N587" s="185"/>
      <c r="O587" s="185"/>
      <c r="P587" s="185"/>
      <c r="Q587" s="185"/>
      <c r="R587" s="185"/>
      <c r="S587" s="185"/>
      <c r="T587" s="185"/>
      <c r="U587" s="185"/>
      <c r="V587" s="185"/>
      <c r="W587" s="185"/>
      <c r="X587" s="185"/>
    </row>
    <row r="588" spans="2:24" ht="12.75">
      <c r="B588" s="185"/>
      <c r="C588" s="185"/>
      <c r="D588" s="185"/>
      <c r="E588" s="185"/>
      <c r="F588" s="185"/>
      <c r="G588" s="200"/>
      <c r="H588" s="185"/>
      <c r="I588" s="185"/>
      <c r="J588" s="185"/>
      <c r="K588" s="185"/>
      <c r="L588" s="185"/>
      <c r="M588" s="185"/>
      <c r="N588" s="185"/>
      <c r="O588" s="185"/>
      <c r="P588" s="185"/>
      <c r="Q588" s="185"/>
      <c r="R588" s="185"/>
      <c r="S588" s="185"/>
      <c r="T588" s="185"/>
      <c r="U588" s="185"/>
      <c r="V588" s="185"/>
      <c r="W588" s="185"/>
      <c r="X588" s="185"/>
    </row>
    <row r="589" spans="2:24" ht="12.75">
      <c r="B589" s="185"/>
      <c r="C589" s="185"/>
      <c r="D589" s="185"/>
      <c r="E589" s="185"/>
      <c r="F589" s="185"/>
      <c r="G589" s="200"/>
      <c r="H589" s="185"/>
      <c r="I589" s="185"/>
      <c r="J589" s="185"/>
      <c r="K589" s="185"/>
      <c r="L589" s="185"/>
      <c r="M589" s="185"/>
      <c r="N589" s="185"/>
      <c r="O589" s="185"/>
      <c r="P589" s="185"/>
      <c r="Q589" s="185"/>
      <c r="R589" s="185"/>
      <c r="S589" s="185"/>
      <c r="T589" s="185"/>
      <c r="U589" s="185"/>
      <c r="V589" s="185"/>
      <c r="W589" s="185"/>
      <c r="X589" s="185"/>
    </row>
    <row r="590" spans="2:24" ht="12.75">
      <c r="B590" s="185"/>
      <c r="C590" s="185"/>
      <c r="D590" s="185"/>
      <c r="E590" s="185"/>
      <c r="F590" s="185"/>
      <c r="G590" s="200"/>
      <c r="H590" s="185"/>
      <c r="I590" s="185"/>
      <c r="J590" s="185"/>
      <c r="K590" s="185"/>
      <c r="L590" s="185"/>
      <c r="M590" s="185"/>
      <c r="N590" s="185"/>
      <c r="O590" s="185"/>
      <c r="P590" s="185"/>
      <c r="Q590" s="185"/>
      <c r="R590" s="185"/>
      <c r="S590" s="185"/>
      <c r="T590" s="185"/>
      <c r="U590" s="185"/>
      <c r="V590" s="185"/>
      <c r="W590" s="185"/>
      <c r="X590" s="185"/>
    </row>
    <row r="591" spans="2:24" ht="12.75">
      <c r="B591" s="185"/>
      <c r="C591" s="185"/>
      <c r="D591" s="185"/>
      <c r="E591" s="185"/>
      <c r="F591" s="185"/>
      <c r="G591" s="200"/>
      <c r="H591" s="185"/>
      <c r="I591" s="185"/>
      <c r="J591" s="185"/>
      <c r="K591" s="185"/>
      <c r="L591" s="185"/>
      <c r="M591" s="185"/>
      <c r="N591" s="185"/>
      <c r="O591" s="185"/>
      <c r="P591" s="185"/>
      <c r="Q591" s="185"/>
      <c r="R591" s="185"/>
      <c r="S591" s="185"/>
      <c r="T591" s="185"/>
      <c r="U591" s="185"/>
      <c r="V591" s="185"/>
      <c r="W591" s="185"/>
      <c r="X591" s="185"/>
    </row>
    <row r="592" spans="2:24" ht="12.75">
      <c r="B592" s="185"/>
      <c r="C592" s="185"/>
      <c r="D592" s="185"/>
      <c r="E592" s="185"/>
      <c r="F592" s="185"/>
      <c r="G592" s="200"/>
      <c r="H592" s="185"/>
      <c r="I592" s="185"/>
      <c r="J592" s="185"/>
      <c r="K592" s="185"/>
      <c r="L592" s="185"/>
      <c r="M592" s="185"/>
      <c r="N592" s="185"/>
      <c r="O592" s="185"/>
      <c r="P592" s="185"/>
      <c r="Q592" s="185"/>
      <c r="R592" s="185"/>
      <c r="S592" s="185"/>
      <c r="T592" s="185"/>
      <c r="U592" s="185"/>
      <c r="V592" s="185"/>
      <c r="W592" s="185"/>
      <c r="X592" s="185"/>
    </row>
    <row r="593" spans="2:24" ht="12.75">
      <c r="B593" s="185"/>
      <c r="C593" s="185"/>
      <c r="D593" s="185"/>
      <c r="E593" s="185"/>
      <c r="F593" s="185"/>
      <c r="G593" s="200"/>
      <c r="H593" s="185"/>
      <c r="I593" s="185"/>
      <c r="J593" s="185"/>
      <c r="K593" s="185"/>
      <c r="L593" s="185"/>
      <c r="M593" s="185"/>
      <c r="N593" s="185"/>
      <c r="O593" s="185"/>
      <c r="P593" s="185"/>
      <c r="Q593" s="185"/>
      <c r="R593" s="185"/>
      <c r="S593" s="185"/>
      <c r="T593" s="185"/>
      <c r="U593" s="185"/>
      <c r="V593" s="185"/>
      <c r="W593" s="185"/>
      <c r="X593" s="185"/>
    </row>
    <row r="594" spans="2:24" ht="12.75">
      <c r="B594" s="185"/>
      <c r="C594" s="185"/>
      <c r="D594" s="185"/>
      <c r="E594" s="185"/>
      <c r="F594" s="185"/>
      <c r="G594" s="200"/>
      <c r="H594" s="185"/>
      <c r="I594" s="185"/>
      <c r="J594" s="185"/>
      <c r="K594" s="185"/>
      <c r="L594" s="185"/>
      <c r="M594" s="185"/>
      <c r="N594" s="185"/>
      <c r="O594" s="185"/>
      <c r="P594" s="185"/>
      <c r="Q594" s="185"/>
      <c r="R594" s="185"/>
      <c r="S594" s="185"/>
      <c r="T594" s="185"/>
      <c r="U594" s="185"/>
      <c r="V594" s="185"/>
      <c r="W594" s="185"/>
      <c r="X594" s="185"/>
    </row>
    <row r="595" spans="2:24" ht="12.75">
      <c r="B595" s="185"/>
      <c r="C595" s="185"/>
      <c r="D595" s="185"/>
      <c r="E595" s="185"/>
      <c r="F595" s="185"/>
      <c r="G595" s="200"/>
      <c r="H595" s="185"/>
      <c r="I595" s="185"/>
      <c r="J595" s="185"/>
      <c r="K595" s="185"/>
      <c r="L595" s="185"/>
      <c r="M595" s="185"/>
      <c r="N595" s="185"/>
      <c r="O595" s="185"/>
      <c r="P595" s="185"/>
      <c r="Q595" s="185"/>
      <c r="R595" s="185"/>
      <c r="S595" s="185"/>
      <c r="T595" s="185"/>
      <c r="U595" s="185"/>
      <c r="V595" s="185"/>
      <c r="W595" s="185"/>
      <c r="X595" s="185"/>
    </row>
    <row r="596" spans="2:24" ht="12.75">
      <c r="B596" s="185"/>
      <c r="C596" s="185"/>
      <c r="D596" s="185"/>
      <c r="E596" s="185"/>
      <c r="F596" s="185"/>
      <c r="G596" s="200"/>
      <c r="H596" s="185"/>
      <c r="I596" s="185"/>
      <c r="J596" s="185"/>
      <c r="K596" s="185"/>
      <c r="L596" s="185"/>
      <c r="M596" s="185"/>
      <c r="N596" s="185"/>
      <c r="O596" s="185"/>
      <c r="P596" s="185"/>
      <c r="Q596" s="185"/>
      <c r="R596" s="185"/>
      <c r="S596" s="185"/>
      <c r="T596" s="185"/>
      <c r="U596" s="185"/>
      <c r="V596" s="185"/>
      <c r="W596" s="185"/>
      <c r="X596" s="185"/>
    </row>
    <row r="597" spans="2:24" ht="12.75">
      <c r="B597" s="185"/>
      <c r="C597" s="185"/>
      <c r="D597" s="185"/>
      <c r="E597" s="185"/>
      <c r="F597" s="185"/>
      <c r="G597" s="200"/>
      <c r="H597" s="185"/>
      <c r="I597" s="185"/>
      <c r="J597" s="185"/>
      <c r="K597" s="185"/>
      <c r="L597" s="185"/>
      <c r="M597" s="185"/>
      <c r="N597" s="185"/>
      <c r="O597" s="185"/>
      <c r="P597" s="185"/>
      <c r="Q597" s="185"/>
      <c r="R597" s="185"/>
      <c r="S597" s="185"/>
      <c r="T597" s="185"/>
      <c r="U597" s="185"/>
      <c r="V597" s="185"/>
      <c r="W597" s="185"/>
      <c r="X597" s="185"/>
    </row>
    <row r="598" spans="2:24" ht="12.75">
      <c r="B598" s="185"/>
      <c r="C598" s="185"/>
      <c r="D598" s="185"/>
      <c r="E598" s="185"/>
      <c r="F598" s="185"/>
      <c r="G598" s="200"/>
      <c r="H598" s="185"/>
      <c r="I598" s="185"/>
      <c r="J598" s="185"/>
      <c r="K598" s="185"/>
      <c r="L598" s="185"/>
      <c r="M598" s="185"/>
      <c r="N598" s="185"/>
      <c r="O598" s="185"/>
      <c r="P598" s="185"/>
      <c r="Q598" s="185"/>
      <c r="R598" s="185"/>
      <c r="S598" s="185"/>
      <c r="T598" s="185"/>
      <c r="U598" s="185"/>
      <c r="V598" s="185"/>
      <c r="W598" s="185"/>
      <c r="X598" s="185"/>
    </row>
    <row r="599" spans="2:24" ht="12.75">
      <c r="B599" s="185"/>
      <c r="C599" s="185"/>
      <c r="D599" s="185"/>
      <c r="E599" s="185"/>
      <c r="F599" s="185"/>
      <c r="G599" s="200"/>
      <c r="H599" s="185"/>
      <c r="I599" s="185"/>
      <c r="J599" s="185"/>
      <c r="K599" s="185"/>
      <c r="L599" s="185"/>
      <c r="M599" s="185"/>
      <c r="N599" s="185"/>
      <c r="O599" s="185"/>
      <c r="P599" s="185"/>
      <c r="Q599" s="185"/>
      <c r="R599" s="185"/>
      <c r="S599" s="185"/>
      <c r="T599" s="185"/>
      <c r="U599" s="185"/>
      <c r="V599" s="185"/>
      <c r="W599" s="185"/>
      <c r="X599" s="185"/>
    </row>
    <row r="600" spans="2:24" ht="12.75">
      <c r="B600" s="185"/>
      <c r="C600" s="185"/>
      <c r="D600" s="185"/>
      <c r="E600" s="185"/>
      <c r="F600" s="185"/>
      <c r="G600" s="200"/>
      <c r="H600" s="185"/>
      <c r="I600" s="185"/>
      <c r="J600" s="185"/>
      <c r="K600" s="185"/>
      <c r="L600" s="185"/>
      <c r="M600" s="185"/>
      <c r="N600" s="185"/>
      <c r="O600" s="185"/>
      <c r="P600" s="185"/>
      <c r="Q600" s="185"/>
      <c r="R600" s="185"/>
      <c r="S600" s="185"/>
      <c r="T600" s="185"/>
      <c r="U600" s="185"/>
      <c r="V600" s="185"/>
      <c r="W600" s="185"/>
      <c r="X600" s="185"/>
    </row>
    <row r="601" spans="2:24" ht="12.75">
      <c r="B601" s="185"/>
      <c r="C601" s="185"/>
      <c r="D601" s="185"/>
      <c r="E601" s="185"/>
      <c r="F601" s="185"/>
      <c r="G601" s="200"/>
      <c r="H601" s="185"/>
      <c r="I601" s="185"/>
      <c r="J601" s="185"/>
      <c r="K601" s="185"/>
      <c r="L601" s="185"/>
      <c r="M601" s="185"/>
      <c r="N601" s="185"/>
      <c r="O601" s="185"/>
      <c r="P601" s="185"/>
      <c r="Q601" s="185"/>
      <c r="R601" s="185"/>
      <c r="S601" s="185"/>
      <c r="T601" s="185"/>
      <c r="U601" s="185"/>
      <c r="V601" s="185"/>
      <c r="W601" s="185"/>
      <c r="X601" s="185"/>
    </row>
    <row r="602" spans="2:24" ht="12.75">
      <c r="B602" s="185"/>
      <c r="C602" s="185"/>
      <c r="D602" s="185"/>
      <c r="E602" s="185"/>
      <c r="F602" s="185"/>
      <c r="G602" s="200"/>
      <c r="H602" s="185"/>
      <c r="I602" s="185"/>
      <c r="J602" s="185"/>
      <c r="K602" s="185"/>
      <c r="L602" s="185"/>
      <c r="M602" s="185"/>
      <c r="N602" s="185"/>
      <c r="O602" s="185"/>
      <c r="P602" s="185"/>
      <c r="Q602" s="185"/>
      <c r="R602" s="185"/>
      <c r="S602" s="185"/>
      <c r="T602" s="185"/>
      <c r="U602" s="185"/>
      <c r="V602" s="185"/>
      <c r="W602" s="185"/>
      <c r="X602" s="185"/>
    </row>
    <row r="603" spans="2:24" ht="12.75">
      <c r="B603" s="185"/>
      <c r="C603" s="185"/>
      <c r="D603" s="185"/>
      <c r="E603" s="185"/>
      <c r="F603" s="185"/>
      <c r="G603" s="200"/>
      <c r="H603" s="185"/>
      <c r="I603" s="185"/>
      <c r="J603" s="185"/>
      <c r="K603" s="185"/>
      <c r="L603" s="185"/>
      <c r="M603" s="185"/>
      <c r="N603" s="185"/>
      <c r="O603" s="185"/>
      <c r="P603" s="185"/>
      <c r="Q603" s="185"/>
      <c r="R603" s="185"/>
      <c r="S603" s="185"/>
      <c r="T603" s="185"/>
      <c r="U603" s="185"/>
      <c r="V603" s="185"/>
      <c r="W603" s="185"/>
      <c r="X603" s="185"/>
    </row>
    <row r="604" spans="2:24" ht="12.75">
      <c r="B604" s="185"/>
      <c r="C604" s="185"/>
      <c r="D604" s="185"/>
      <c r="E604" s="185"/>
      <c r="F604" s="185"/>
      <c r="G604" s="200"/>
      <c r="H604" s="185"/>
      <c r="I604" s="185"/>
      <c r="J604" s="185"/>
      <c r="K604" s="185"/>
      <c r="L604" s="185"/>
      <c r="M604" s="185"/>
      <c r="N604" s="185"/>
      <c r="O604" s="185"/>
      <c r="P604" s="185"/>
      <c r="Q604" s="185"/>
      <c r="R604" s="185"/>
      <c r="S604" s="185"/>
      <c r="T604" s="185"/>
      <c r="U604" s="185"/>
      <c r="V604" s="185"/>
      <c r="W604" s="185"/>
      <c r="X604" s="185"/>
    </row>
    <row r="605" spans="2:24" ht="12.75">
      <c r="B605" s="185"/>
      <c r="C605" s="185"/>
      <c r="D605" s="185"/>
      <c r="E605" s="185"/>
      <c r="F605" s="185"/>
      <c r="G605" s="200"/>
      <c r="H605" s="185"/>
      <c r="I605" s="185"/>
      <c r="J605" s="185"/>
      <c r="K605" s="185"/>
      <c r="L605" s="185"/>
      <c r="M605" s="185"/>
      <c r="N605" s="185"/>
      <c r="O605" s="185"/>
      <c r="P605" s="185"/>
      <c r="Q605" s="185"/>
      <c r="R605" s="185"/>
      <c r="S605" s="185"/>
      <c r="T605" s="185"/>
      <c r="U605" s="185"/>
      <c r="V605" s="185"/>
      <c r="W605" s="185"/>
      <c r="X605" s="185"/>
    </row>
    <row r="606" spans="2:24" ht="12.75">
      <c r="B606" s="185"/>
      <c r="C606" s="185"/>
      <c r="D606" s="185"/>
      <c r="E606" s="185"/>
      <c r="F606" s="185"/>
      <c r="G606" s="200"/>
      <c r="H606" s="185"/>
      <c r="I606" s="185"/>
      <c r="J606" s="185"/>
      <c r="K606" s="185"/>
      <c r="L606" s="185"/>
      <c r="M606" s="185"/>
      <c r="N606" s="185"/>
      <c r="O606" s="185"/>
      <c r="P606" s="185"/>
      <c r="Q606" s="185"/>
      <c r="R606" s="185"/>
      <c r="S606" s="185"/>
      <c r="T606" s="185"/>
      <c r="U606" s="185"/>
      <c r="V606" s="185"/>
      <c r="W606" s="185"/>
      <c r="X606" s="185"/>
    </row>
    <row r="607" spans="2:24" ht="12.75">
      <c r="B607" s="185"/>
      <c r="C607" s="185"/>
      <c r="D607" s="185"/>
      <c r="E607" s="185"/>
      <c r="F607" s="185"/>
      <c r="G607" s="200"/>
      <c r="H607" s="185"/>
      <c r="I607" s="185"/>
      <c r="J607" s="185"/>
      <c r="K607" s="185"/>
      <c r="L607" s="185"/>
      <c r="M607" s="185"/>
      <c r="N607" s="185"/>
      <c r="O607" s="185"/>
      <c r="P607" s="185"/>
      <c r="Q607" s="185"/>
      <c r="R607" s="185"/>
      <c r="S607" s="185"/>
      <c r="T607" s="185"/>
      <c r="U607" s="185"/>
      <c r="V607" s="185"/>
      <c r="W607" s="185"/>
      <c r="X607" s="185"/>
    </row>
    <row r="608" spans="2:24" ht="12.75">
      <c r="B608" s="185"/>
      <c r="C608" s="185"/>
      <c r="D608" s="185"/>
      <c r="E608" s="185"/>
      <c r="F608" s="185"/>
      <c r="G608" s="200"/>
      <c r="H608" s="185"/>
      <c r="I608" s="185"/>
      <c r="J608" s="185"/>
      <c r="K608" s="185"/>
      <c r="L608" s="185"/>
      <c r="M608" s="185"/>
      <c r="N608" s="185"/>
      <c r="O608" s="185"/>
      <c r="P608" s="185"/>
      <c r="Q608" s="185"/>
      <c r="R608" s="185"/>
      <c r="S608" s="185"/>
      <c r="T608" s="185"/>
      <c r="U608" s="185"/>
      <c r="V608" s="185"/>
      <c r="W608" s="185"/>
      <c r="X608" s="185"/>
    </row>
    <row r="609" spans="2:24" ht="12.75">
      <c r="B609" s="185"/>
      <c r="C609" s="185"/>
      <c r="D609" s="185"/>
      <c r="E609" s="185"/>
      <c r="F609" s="185"/>
      <c r="G609" s="200"/>
      <c r="H609" s="185"/>
      <c r="I609" s="185"/>
      <c r="J609" s="185"/>
      <c r="K609" s="185"/>
      <c r="L609" s="185"/>
      <c r="M609" s="185"/>
      <c r="N609" s="185"/>
      <c r="O609" s="185"/>
      <c r="P609" s="185"/>
      <c r="Q609" s="185"/>
      <c r="R609" s="185"/>
      <c r="S609" s="185"/>
      <c r="T609" s="185"/>
      <c r="U609" s="185"/>
      <c r="V609" s="185"/>
      <c r="W609" s="185"/>
      <c r="X609" s="185"/>
    </row>
    <row r="610" spans="2:24" ht="12.75">
      <c r="B610" s="185"/>
      <c r="C610" s="185"/>
      <c r="D610" s="185"/>
      <c r="E610" s="185"/>
      <c r="F610" s="185"/>
      <c r="G610" s="200"/>
      <c r="H610" s="185"/>
      <c r="I610" s="185"/>
      <c r="J610" s="185"/>
      <c r="K610" s="185"/>
      <c r="L610" s="185"/>
      <c r="M610" s="185"/>
      <c r="N610" s="185"/>
      <c r="O610" s="185"/>
      <c r="P610" s="185"/>
      <c r="Q610" s="185"/>
      <c r="R610" s="185"/>
      <c r="S610" s="185"/>
      <c r="T610" s="185"/>
      <c r="U610" s="185"/>
      <c r="V610" s="185"/>
      <c r="W610" s="185"/>
      <c r="X610" s="185"/>
    </row>
    <row r="611" spans="2:24" ht="12.75">
      <c r="B611" s="185"/>
      <c r="C611" s="185"/>
      <c r="D611" s="185"/>
      <c r="E611" s="185"/>
      <c r="F611" s="185"/>
      <c r="G611" s="200"/>
      <c r="H611" s="185"/>
      <c r="I611" s="185"/>
      <c r="J611" s="185"/>
      <c r="K611" s="185"/>
      <c r="L611" s="185"/>
      <c r="M611" s="185"/>
      <c r="N611" s="185"/>
      <c r="O611" s="185"/>
      <c r="P611" s="185"/>
      <c r="Q611" s="185"/>
      <c r="R611" s="185"/>
      <c r="S611" s="185"/>
      <c r="T611" s="185"/>
      <c r="U611" s="185"/>
      <c r="V611" s="185"/>
      <c r="W611" s="185"/>
      <c r="X611" s="185"/>
    </row>
    <row r="612" spans="2:24" ht="12.75">
      <c r="B612" s="185"/>
      <c r="C612" s="185"/>
      <c r="D612" s="185"/>
      <c r="E612" s="185"/>
      <c r="F612" s="185"/>
      <c r="G612" s="200"/>
      <c r="H612" s="185"/>
      <c r="I612" s="185"/>
      <c r="J612" s="185"/>
      <c r="K612" s="185"/>
      <c r="L612" s="185"/>
      <c r="M612" s="185"/>
      <c r="N612" s="185"/>
      <c r="O612" s="185"/>
      <c r="P612" s="185"/>
      <c r="Q612" s="185"/>
      <c r="R612" s="185"/>
      <c r="S612" s="185"/>
      <c r="T612" s="185"/>
      <c r="U612" s="185"/>
      <c r="V612" s="185"/>
      <c r="W612" s="185"/>
      <c r="X612" s="185"/>
    </row>
    <row r="613" spans="2:24" ht="12.75">
      <c r="B613" s="185"/>
      <c r="C613" s="185"/>
      <c r="D613" s="185"/>
      <c r="E613" s="185"/>
      <c r="F613" s="185"/>
      <c r="G613" s="200"/>
      <c r="H613" s="185"/>
      <c r="I613" s="185"/>
      <c r="J613" s="185"/>
      <c r="K613" s="185"/>
      <c r="L613" s="185"/>
      <c r="M613" s="185"/>
      <c r="N613" s="185"/>
      <c r="O613" s="185"/>
      <c r="P613" s="185"/>
      <c r="Q613" s="185"/>
      <c r="R613" s="185"/>
      <c r="S613" s="185"/>
      <c r="T613" s="185"/>
      <c r="U613" s="185"/>
      <c r="V613" s="185"/>
      <c r="W613" s="185"/>
      <c r="X613" s="185"/>
    </row>
    <row r="614" spans="2:24" ht="12.75">
      <c r="B614" s="185"/>
      <c r="C614" s="185"/>
      <c r="D614" s="185"/>
      <c r="E614" s="185"/>
      <c r="F614" s="185"/>
      <c r="G614" s="200"/>
      <c r="H614" s="185"/>
      <c r="I614" s="185"/>
      <c r="J614" s="185"/>
      <c r="K614" s="185"/>
      <c r="L614" s="185"/>
      <c r="M614" s="185"/>
      <c r="N614" s="185"/>
      <c r="O614" s="185"/>
      <c r="P614" s="185"/>
      <c r="Q614" s="185"/>
      <c r="R614" s="185"/>
      <c r="S614" s="185"/>
      <c r="T614" s="185"/>
      <c r="U614" s="185"/>
      <c r="V614" s="185"/>
      <c r="W614" s="185"/>
      <c r="X614" s="185"/>
    </row>
    <row r="615" spans="2:24" ht="12.75">
      <c r="B615" s="185"/>
      <c r="C615" s="185"/>
      <c r="D615" s="185"/>
      <c r="E615" s="185"/>
      <c r="F615" s="185"/>
      <c r="G615" s="200"/>
      <c r="H615" s="185"/>
      <c r="I615" s="185"/>
      <c r="J615" s="185"/>
      <c r="K615" s="185"/>
      <c r="L615" s="185"/>
      <c r="M615" s="185"/>
      <c r="N615" s="185"/>
      <c r="O615" s="185"/>
      <c r="P615" s="185"/>
      <c r="Q615" s="185"/>
      <c r="R615" s="185"/>
      <c r="S615" s="185"/>
      <c r="T615" s="185"/>
      <c r="U615" s="185"/>
      <c r="V615" s="185"/>
      <c r="W615" s="185"/>
      <c r="X615" s="185"/>
    </row>
    <row r="616" spans="2:24" ht="12.75">
      <c r="B616" s="185"/>
      <c r="C616" s="185"/>
      <c r="D616" s="185"/>
      <c r="E616" s="185"/>
      <c r="F616" s="185"/>
      <c r="G616" s="200"/>
      <c r="H616" s="185"/>
      <c r="I616" s="185"/>
      <c r="J616" s="185"/>
      <c r="K616" s="185"/>
      <c r="L616" s="185"/>
      <c r="M616" s="185"/>
      <c r="N616" s="185"/>
      <c r="O616" s="185"/>
      <c r="P616" s="185"/>
      <c r="Q616" s="185"/>
      <c r="R616" s="185"/>
      <c r="S616" s="185"/>
      <c r="T616" s="185"/>
      <c r="U616" s="185"/>
      <c r="V616" s="185"/>
      <c r="W616" s="185"/>
      <c r="X616" s="185"/>
    </row>
    <row r="617" spans="2:24" ht="12.75">
      <c r="B617" s="185"/>
      <c r="C617" s="185"/>
      <c r="D617" s="185"/>
      <c r="E617" s="185"/>
      <c r="F617" s="185"/>
      <c r="G617" s="200"/>
      <c r="H617" s="185"/>
      <c r="I617" s="185"/>
      <c r="J617" s="185"/>
      <c r="K617" s="185"/>
      <c r="L617" s="185"/>
      <c r="M617" s="185"/>
      <c r="N617" s="185"/>
      <c r="O617" s="185"/>
      <c r="P617" s="185"/>
      <c r="Q617" s="185"/>
      <c r="R617" s="185"/>
      <c r="S617" s="185"/>
      <c r="T617" s="185"/>
      <c r="U617" s="185"/>
      <c r="V617" s="185"/>
      <c r="W617" s="185"/>
      <c r="X617" s="185"/>
    </row>
    <row r="618" spans="2:24" ht="12.75">
      <c r="B618" s="185"/>
      <c r="C618" s="185"/>
      <c r="D618" s="185"/>
      <c r="E618" s="185"/>
      <c r="F618" s="185"/>
      <c r="G618" s="200"/>
      <c r="H618" s="185"/>
      <c r="I618" s="185"/>
      <c r="J618" s="185"/>
      <c r="K618" s="185"/>
      <c r="L618" s="185"/>
      <c r="M618" s="185"/>
      <c r="N618" s="185"/>
      <c r="O618" s="185"/>
      <c r="P618" s="185"/>
      <c r="Q618" s="185"/>
      <c r="R618" s="185"/>
      <c r="S618" s="185"/>
      <c r="T618" s="185"/>
      <c r="U618" s="185"/>
      <c r="V618" s="185"/>
      <c r="W618" s="185"/>
      <c r="X618" s="185"/>
    </row>
    <row r="619" spans="2:24" ht="12.75">
      <c r="B619" s="185"/>
      <c r="C619" s="185"/>
      <c r="D619" s="185"/>
      <c r="E619" s="185"/>
      <c r="F619" s="185"/>
      <c r="G619" s="200"/>
      <c r="H619" s="185"/>
      <c r="I619" s="185"/>
      <c r="J619" s="185"/>
      <c r="K619" s="185"/>
      <c r="L619" s="185"/>
      <c r="M619" s="185"/>
      <c r="N619" s="185"/>
      <c r="O619" s="185"/>
      <c r="P619" s="185"/>
      <c r="Q619" s="185"/>
      <c r="R619" s="185"/>
      <c r="S619" s="185"/>
      <c r="T619" s="185"/>
      <c r="U619" s="185"/>
      <c r="V619" s="185"/>
      <c r="W619" s="185"/>
      <c r="X619" s="185"/>
    </row>
    <row r="620" spans="2:24" ht="12.75">
      <c r="B620" s="185"/>
      <c r="C620" s="185"/>
      <c r="D620" s="185"/>
      <c r="E620" s="185"/>
      <c r="F620" s="185"/>
      <c r="G620" s="200"/>
      <c r="H620" s="185"/>
      <c r="I620" s="185"/>
      <c r="J620" s="185"/>
      <c r="K620" s="185"/>
      <c r="L620" s="185"/>
      <c r="M620" s="185"/>
      <c r="N620" s="185"/>
      <c r="O620" s="185"/>
      <c r="P620" s="185"/>
      <c r="Q620" s="185"/>
      <c r="R620" s="185"/>
      <c r="S620" s="185"/>
      <c r="T620" s="185"/>
      <c r="U620" s="185"/>
      <c r="V620" s="185"/>
      <c r="W620" s="185"/>
      <c r="X620" s="185"/>
    </row>
    <row r="621" spans="2:24" ht="12.75">
      <c r="B621" s="185"/>
      <c r="C621" s="185"/>
      <c r="D621" s="185"/>
      <c r="E621" s="185"/>
      <c r="F621" s="185"/>
      <c r="G621" s="200"/>
      <c r="H621" s="185"/>
      <c r="I621" s="185"/>
      <c r="J621" s="185"/>
      <c r="K621" s="185"/>
      <c r="L621" s="185"/>
      <c r="M621" s="185"/>
      <c r="N621" s="185"/>
      <c r="O621" s="185"/>
      <c r="P621" s="185"/>
      <c r="Q621" s="185"/>
      <c r="R621" s="185"/>
      <c r="S621" s="185"/>
      <c r="T621" s="185"/>
      <c r="U621" s="185"/>
      <c r="V621" s="185"/>
      <c r="W621" s="185"/>
      <c r="X621" s="185"/>
    </row>
    <row r="622" spans="2:24" ht="12.75">
      <c r="B622" s="185"/>
      <c r="C622" s="185"/>
      <c r="D622" s="185"/>
      <c r="E622" s="185"/>
      <c r="F622" s="185"/>
      <c r="G622" s="200"/>
      <c r="H622" s="185"/>
      <c r="I622" s="185"/>
      <c r="J622" s="185"/>
      <c r="K622" s="185"/>
      <c r="L622" s="185"/>
      <c r="M622" s="185"/>
      <c r="N622" s="185"/>
      <c r="O622" s="185"/>
      <c r="P622" s="185"/>
      <c r="Q622" s="185"/>
      <c r="R622" s="185"/>
      <c r="S622" s="185"/>
      <c r="T622" s="185"/>
      <c r="U622" s="185"/>
      <c r="V622" s="185"/>
      <c r="W622" s="185"/>
      <c r="X622" s="185"/>
    </row>
    <row r="623" spans="2:24" ht="12.75">
      <c r="B623" s="185"/>
      <c r="C623" s="185"/>
      <c r="D623" s="185"/>
      <c r="E623" s="185"/>
      <c r="F623" s="185"/>
      <c r="G623" s="200"/>
      <c r="H623" s="185"/>
      <c r="I623" s="185"/>
      <c r="J623" s="185"/>
      <c r="K623" s="185"/>
      <c r="L623" s="185"/>
      <c r="M623" s="185"/>
      <c r="N623" s="185"/>
      <c r="O623" s="185"/>
      <c r="P623" s="185"/>
      <c r="Q623" s="185"/>
      <c r="R623" s="185"/>
      <c r="S623" s="185"/>
      <c r="T623" s="185"/>
      <c r="U623" s="185"/>
      <c r="V623" s="185"/>
      <c r="W623" s="185"/>
      <c r="X623" s="185"/>
    </row>
    <row r="624" spans="2:24" ht="12.75">
      <c r="B624" s="185"/>
      <c r="C624" s="185"/>
      <c r="D624" s="185"/>
      <c r="E624" s="185"/>
      <c r="F624" s="185"/>
      <c r="G624" s="200"/>
      <c r="H624" s="185"/>
      <c r="I624" s="185"/>
      <c r="J624" s="185"/>
      <c r="K624" s="185"/>
      <c r="L624" s="185"/>
      <c r="M624" s="185"/>
      <c r="N624" s="185"/>
      <c r="O624" s="185"/>
      <c r="P624" s="185"/>
      <c r="Q624" s="185"/>
      <c r="R624" s="185"/>
      <c r="S624" s="185"/>
      <c r="T624" s="185"/>
      <c r="U624" s="185"/>
      <c r="V624" s="185"/>
      <c r="W624" s="185"/>
      <c r="X624" s="185"/>
    </row>
    <row r="625" spans="2:24" ht="12.75">
      <c r="B625" s="185"/>
      <c r="C625" s="185"/>
      <c r="D625" s="185"/>
      <c r="E625" s="185"/>
      <c r="F625" s="185"/>
      <c r="G625" s="200"/>
      <c r="H625" s="185"/>
      <c r="I625" s="185"/>
      <c r="J625" s="185"/>
      <c r="K625" s="185"/>
      <c r="L625" s="185"/>
      <c r="M625" s="185"/>
      <c r="N625" s="185"/>
      <c r="O625" s="185"/>
      <c r="P625" s="185"/>
      <c r="Q625" s="185"/>
      <c r="R625" s="185"/>
      <c r="S625" s="185"/>
      <c r="T625" s="185"/>
      <c r="U625" s="185"/>
      <c r="V625" s="185"/>
      <c r="W625" s="185"/>
      <c r="X625" s="185"/>
    </row>
    <row r="626" spans="2:24" ht="12.75">
      <c r="B626" s="185"/>
      <c r="C626" s="185"/>
      <c r="D626" s="185"/>
      <c r="E626" s="185"/>
      <c r="F626" s="185"/>
      <c r="G626" s="200"/>
      <c r="H626" s="185"/>
      <c r="I626" s="185"/>
      <c r="J626" s="185"/>
      <c r="K626" s="185"/>
      <c r="L626" s="185"/>
      <c r="M626" s="185"/>
      <c r="N626" s="185"/>
      <c r="O626" s="185"/>
      <c r="P626" s="185"/>
      <c r="Q626" s="185"/>
      <c r="R626" s="185"/>
      <c r="S626" s="185"/>
      <c r="T626" s="185"/>
      <c r="U626" s="185"/>
      <c r="V626" s="185"/>
      <c r="W626" s="185"/>
      <c r="X626" s="185"/>
    </row>
    <row r="627" spans="2:24" ht="12.75">
      <c r="B627" s="185"/>
      <c r="C627" s="185"/>
      <c r="D627" s="185"/>
      <c r="E627" s="185"/>
      <c r="F627" s="185"/>
      <c r="G627" s="200"/>
      <c r="H627" s="185"/>
      <c r="I627" s="185"/>
      <c r="J627" s="185"/>
      <c r="K627" s="185"/>
      <c r="L627" s="185"/>
      <c r="M627" s="185"/>
      <c r="N627" s="185"/>
      <c r="O627" s="185"/>
      <c r="P627" s="185"/>
      <c r="Q627" s="185"/>
      <c r="R627" s="185"/>
      <c r="S627" s="185"/>
      <c r="T627" s="185"/>
      <c r="U627" s="185"/>
      <c r="V627" s="185"/>
      <c r="W627" s="185"/>
      <c r="X627" s="185"/>
    </row>
    <row r="628" spans="2:24" ht="12.75">
      <c r="B628" s="185"/>
      <c r="C628" s="185"/>
      <c r="D628" s="185"/>
      <c r="E628" s="185"/>
      <c r="F628" s="185"/>
      <c r="G628" s="200"/>
      <c r="H628" s="185"/>
      <c r="I628" s="185"/>
      <c r="J628" s="185"/>
      <c r="K628" s="185"/>
      <c r="L628" s="185"/>
      <c r="M628" s="185"/>
      <c r="N628" s="185"/>
      <c r="O628" s="185"/>
      <c r="P628" s="185"/>
      <c r="Q628" s="185"/>
      <c r="R628" s="185"/>
      <c r="S628" s="185"/>
      <c r="T628" s="185"/>
      <c r="U628" s="185"/>
      <c r="V628" s="185"/>
      <c r="W628" s="185"/>
      <c r="X628" s="185"/>
    </row>
    <row r="629" spans="2:24" ht="12.75">
      <c r="B629" s="185"/>
      <c r="C629" s="185"/>
      <c r="D629" s="185"/>
      <c r="E629" s="185"/>
      <c r="F629" s="185"/>
      <c r="G629" s="200"/>
      <c r="H629" s="185"/>
      <c r="I629" s="185"/>
      <c r="J629" s="185"/>
      <c r="K629" s="185"/>
      <c r="L629" s="185"/>
      <c r="M629" s="185"/>
      <c r="N629" s="185"/>
      <c r="O629" s="185"/>
      <c r="P629" s="185"/>
      <c r="Q629" s="185"/>
      <c r="R629" s="185"/>
      <c r="S629" s="185"/>
      <c r="T629" s="185"/>
      <c r="U629" s="185"/>
      <c r="V629" s="185"/>
      <c r="W629" s="185"/>
      <c r="X629" s="185"/>
    </row>
    <row r="630" spans="2:24" ht="12.75">
      <c r="B630" s="185"/>
      <c r="C630" s="185"/>
      <c r="D630" s="185"/>
      <c r="E630" s="185"/>
      <c r="F630" s="185"/>
      <c r="G630" s="200"/>
      <c r="H630" s="185"/>
      <c r="I630" s="185"/>
      <c r="J630" s="185"/>
      <c r="K630" s="185"/>
      <c r="L630" s="185"/>
      <c r="M630" s="185"/>
      <c r="N630" s="185"/>
      <c r="O630" s="185"/>
      <c r="P630" s="185"/>
      <c r="Q630" s="185"/>
      <c r="R630" s="185"/>
      <c r="S630" s="185"/>
      <c r="T630" s="185"/>
      <c r="U630" s="185"/>
      <c r="V630" s="185"/>
      <c r="W630" s="185"/>
      <c r="X630" s="185"/>
    </row>
    <row r="631" spans="2:24" ht="12.75">
      <c r="B631" s="185"/>
      <c r="C631" s="185"/>
      <c r="D631" s="185"/>
      <c r="E631" s="185"/>
      <c r="F631" s="185"/>
      <c r="G631" s="200"/>
      <c r="H631" s="185"/>
      <c r="I631" s="185"/>
      <c r="J631" s="185"/>
      <c r="K631" s="185"/>
      <c r="L631" s="185"/>
      <c r="M631" s="185"/>
      <c r="N631" s="185"/>
      <c r="O631" s="185"/>
      <c r="P631" s="185"/>
      <c r="Q631" s="185"/>
      <c r="R631" s="185"/>
      <c r="S631" s="185"/>
      <c r="T631" s="185"/>
      <c r="U631" s="185"/>
      <c r="V631" s="185"/>
      <c r="W631" s="185"/>
      <c r="X631" s="185"/>
    </row>
    <row r="632" spans="2:24" ht="12.75">
      <c r="B632" s="185"/>
      <c r="C632" s="185"/>
      <c r="D632" s="185"/>
      <c r="E632" s="185"/>
      <c r="F632" s="185"/>
      <c r="G632" s="200"/>
      <c r="H632" s="185"/>
      <c r="I632" s="185"/>
      <c r="J632" s="185"/>
      <c r="K632" s="185"/>
      <c r="L632" s="185"/>
      <c r="M632" s="185"/>
      <c r="N632" s="185"/>
      <c r="O632" s="185"/>
      <c r="P632" s="185"/>
      <c r="Q632" s="185"/>
      <c r="R632" s="185"/>
      <c r="S632" s="185"/>
      <c r="T632" s="185"/>
      <c r="U632" s="185"/>
      <c r="V632" s="185"/>
      <c r="W632" s="185"/>
      <c r="X632" s="185"/>
    </row>
    <row r="633" spans="2:24" ht="12.75">
      <c r="B633" s="185"/>
      <c r="C633" s="185"/>
      <c r="D633" s="185"/>
      <c r="E633" s="185"/>
      <c r="F633" s="185"/>
      <c r="G633" s="200"/>
      <c r="H633" s="185"/>
      <c r="I633" s="185"/>
      <c r="J633" s="185"/>
      <c r="K633" s="185"/>
      <c r="L633" s="185"/>
      <c r="M633" s="185"/>
      <c r="N633" s="185"/>
      <c r="O633" s="185"/>
      <c r="P633" s="185"/>
      <c r="Q633" s="185"/>
      <c r="R633" s="185"/>
      <c r="S633" s="185"/>
      <c r="T633" s="185"/>
      <c r="U633" s="185"/>
      <c r="V633" s="185"/>
      <c r="W633" s="185"/>
      <c r="X633" s="185"/>
    </row>
    <row r="634" spans="2:24" ht="12.75">
      <c r="B634" s="185"/>
      <c r="C634" s="185"/>
      <c r="D634" s="185"/>
      <c r="E634" s="185"/>
      <c r="F634" s="185"/>
      <c r="G634" s="200"/>
      <c r="H634" s="185"/>
      <c r="I634" s="185"/>
      <c r="J634" s="185"/>
      <c r="K634" s="185"/>
      <c r="L634" s="185"/>
      <c r="M634" s="185"/>
      <c r="N634" s="185"/>
      <c r="O634" s="185"/>
      <c r="P634" s="185"/>
      <c r="Q634" s="185"/>
      <c r="R634" s="185"/>
      <c r="S634" s="185"/>
      <c r="T634" s="185"/>
      <c r="U634" s="185"/>
      <c r="V634" s="185"/>
      <c r="W634" s="185"/>
      <c r="X634" s="185"/>
    </row>
    <row r="635" spans="2:24" ht="12.75">
      <c r="B635" s="185"/>
      <c r="C635" s="185"/>
      <c r="D635" s="185"/>
      <c r="E635" s="185"/>
      <c r="F635" s="185"/>
      <c r="G635" s="200"/>
      <c r="H635" s="185"/>
      <c r="I635" s="185"/>
      <c r="J635" s="185"/>
      <c r="K635" s="185"/>
      <c r="L635" s="185"/>
      <c r="M635" s="185"/>
      <c r="N635" s="185"/>
      <c r="O635" s="185"/>
      <c r="P635" s="185"/>
      <c r="Q635" s="185"/>
      <c r="R635" s="185"/>
      <c r="S635" s="185"/>
      <c r="T635" s="185"/>
      <c r="U635" s="185"/>
      <c r="V635" s="185"/>
      <c r="W635" s="185"/>
      <c r="X635" s="185"/>
    </row>
    <row r="636" spans="2:24" ht="12.75">
      <c r="B636" s="185"/>
      <c r="C636" s="185"/>
      <c r="D636" s="185"/>
      <c r="E636" s="185"/>
      <c r="F636" s="185"/>
      <c r="G636" s="200"/>
      <c r="H636" s="185"/>
      <c r="I636" s="185"/>
      <c r="J636" s="185"/>
      <c r="K636" s="185"/>
      <c r="L636" s="185"/>
      <c r="M636" s="185"/>
      <c r="N636" s="185"/>
      <c r="O636" s="185"/>
      <c r="P636" s="185"/>
      <c r="Q636" s="185"/>
      <c r="R636" s="185"/>
      <c r="S636" s="185"/>
      <c r="T636" s="185"/>
      <c r="U636" s="185"/>
      <c r="V636" s="185"/>
      <c r="W636" s="185"/>
      <c r="X636" s="185"/>
    </row>
    <row r="637" spans="2:24" ht="12.75">
      <c r="B637" s="185"/>
      <c r="C637" s="185"/>
      <c r="D637" s="185"/>
      <c r="E637" s="185"/>
      <c r="F637" s="185"/>
      <c r="G637" s="200"/>
      <c r="H637" s="185"/>
      <c r="I637" s="185"/>
      <c r="J637" s="185"/>
      <c r="K637" s="185"/>
      <c r="L637" s="185"/>
      <c r="M637" s="185"/>
      <c r="N637" s="185"/>
      <c r="O637" s="185"/>
      <c r="P637" s="185"/>
      <c r="Q637" s="185"/>
      <c r="R637" s="185"/>
      <c r="S637" s="185"/>
      <c r="T637" s="185"/>
      <c r="U637" s="185"/>
      <c r="V637" s="185"/>
      <c r="W637" s="185"/>
      <c r="X637" s="185"/>
    </row>
    <row r="638" spans="2:24" ht="12.75">
      <c r="B638" s="185"/>
      <c r="C638" s="185"/>
      <c r="D638" s="185"/>
      <c r="E638" s="185"/>
      <c r="F638" s="185"/>
      <c r="G638" s="200"/>
      <c r="H638" s="185"/>
      <c r="I638" s="185"/>
      <c r="J638" s="185"/>
      <c r="K638" s="185"/>
      <c r="L638" s="185"/>
      <c r="M638" s="185"/>
      <c r="N638" s="185"/>
      <c r="O638" s="185"/>
      <c r="P638" s="185"/>
      <c r="Q638" s="185"/>
      <c r="R638" s="185"/>
      <c r="S638" s="185"/>
      <c r="T638" s="185"/>
      <c r="U638" s="185"/>
      <c r="V638" s="185"/>
      <c r="W638" s="185"/>
      <c r="X638" s="185"/>
    </row>
    <row r="639" spans="2:24" ht="12.75">
      <c r="B639" s="185"/>
      <c r="C639" s="185"/>
      <c r="D639" s="185"/>
      <c r="E639" s="185"/>
      <c r="F639" s="185"/>
      <c r="G639" s="200"/>
      <c r="H639" s="185"/>
      <c r="I639" s="185"/>
      <c r="J639" s="185"/>
      <c r="K639" s="185"/>
      <c r="L639" s="185"/>
      <c r="M639" s="185"/>
      <c r="N639" s="185"/>
      <c r="O639" s="185"/>
      <c r="P639" s="185"/>
      <c r="Q639" s="185"/>
      <c r="R639" s="185"/>
      <c r="S639" s="185"/>
      <c r="T639" s="185"/>
      <c r="U639" s="185"/>
      <c r="V639" s="185"/>
      <c r="W639" s="185"/>
      <c r="X639" s="185"/>
    </row>
    <row r="640" spans="2:24" ht="12.75">
      <c r="B640" s="185"/>
      <c r="C640" s="185"/>
      <c r="D640" s="185"/>
      <c r="E640" s="185"/>
      <c r="F640" s="185"/>
      <c r="G640" s="200"/>
      <c r="H640" s="185"/>
      <c r="I640" s="185"/>
      <c r="J640" s="185"/>
      <c r="K640" s="185"/>
      <c r="L640" s="185"/>
      <c r="M640" s="185"/>
      <c r="N640" s="185"/>
      <c r="O640" s="185"/>
      <c r="P640" s="185"/>
      <c r="Q640" s="185"/>
      <c r="R640" s="185"/>
      <c r="S640" s="185"/>
      <c r="T640" s="185"/>
      <c r="U640" s="185"/>
      <c r="V640" s="185"/>
      <c r="W640" s="185"/>
      <c r="X640" s="185"/>
    </row>
    <row r="641" spans="2:24" ht="12.75">
      <c r="B641" s="185"/>
      <c r="C641" s="185"/>
      <c r="D641" s="185"/>
      <c r="E641" s="185"/>
      <c r="F641" s="185"/>
      <c r="G641" s="200"/>
      <c r="H641" s="185"/>
      <c r="I641" s="185"/>
      <c r="J641" s="185"/>
      <c r="K641" s="185"/>
      <c r="L641" s="185"/>
      <c r="M641" s="185"/>
      <c r="N641" s="185"/>
      <c r="O641" s="185"/>
      <c r="P641" s="185"/>
      <c r="Q641" s="185"/>
      <c r="R641" s="185"/>
      <c r="S641" s="185"/>
      <c r="T641" s="185"/>
      <c r="U641" s="185"/>
      <c r="V641" s="185"/>
      <c r="W641" s="185"/>
      <c r="X641" s="185"/>
    </row>
    <row r="642" spans="2:24" ht="12.75">
      <c r="B642" s="185"/>
      <c r="C642" s="185"/>
      <c r="D642" s="185"/>
      <c r="E642" s="185"/>
      <c r="F642" s="185"/>
      <c r="G642" s="200"/>
      <c r="H642" s="185"/>
      <c r="I642" s="185"/>
      <c r="J642" s="185"/>
      <c r="K642" s="185"/>
      <c r="L642" s="185"/>
      <c r="M642" s="185"/>
      <c r="N642" s="185"/>
      <c r="O642" s="185"/>
      <c r="P642" s="185"/>
      <c r="Q642" s="185"/>
      <c r="R642" s="185"/>
      <c r="S642" s="185"/>
      <c r="T642" s="185"/>
      <c r="U642" s="185"/>
      <c r="V642" s="185"/>
      <c r="W642" s="185"/>
      <c r="X642" s="185"/>
    </row>
    <row r="643" spans="2:24" ht="12.75">
      <c r="B643" s="185"/>
      <c r="C643" s="185"/>
      <c r="D643" s="185"/>
      <c r="E643" s="185"/>
      <c r="F643" s="185"/>
      <c r="G643" s="200"/>
      <c r="H643" s="185"/>
      <c r="I643" s="185"/>
      <c r="J643" s="185"/>
      <c r="K643" s="185"/>
      <c r="L643" s="185"/>
      <c r="M643" s="185"/>
      <c r="N643" s="185"/>
      <c r="O643" s="185"/>
      <c r="P643" s="185"/>
      <c r="Q643" s="185"/>
      <c r="R643" s="185"/>
      <c r="S643" s="185"/>
      <c r="T643" s="185"/>
      <c r="U643" s="185"/>
      <c r="V643" s="185"/>
      <c r="W643" s="185"/>
      <c r="X643" s="185"/>
    </row>
    <row r="644" spans="2:24" ht="12.75">
      <c r="B644" s="185"/>
      <c r="C644" s="185"/>
      <c r="D644" s="185"/>
      <c r="E644" s="185"/>
      <c r="F644" s="185"/>
      <c r="G644" s="200"/>
      <c r="H644" s="185"/>
      <c r="I644" s="185"/>
      <c r="J644" s="185"/>
      <c r="K644" s="185"/>
      <c r="L644" s="185"/>
      <c r="M644" s="185"/>
      <c r="N644" s="185"/>
      <c r="O644" s="185"/>
      <c r="P644" s="185"/>
      <c r="Q644" s="185"/>
      <c r="R644" s="185"/>
      <c r="S644" s="185"/>
      <c r="T644" s="185"/>
      <c r="U644" s="185"/>
      <c r="V644" s="185"/>
      <c r="W644" s="185"/>
      <c r="X644" s="185"/>
    </row>
    <row r="645" spans="2:24" ht="12.75">
      <c r="B645" s="185"/>
      <c r="C645" s="185"/>
      <c r="D645" s="185"/>
      <c r="E645" s="185"/>
      <c r="F645" s="185"/>
      <c r="G645" s="200"/>
      <c r="H645" s="185"/>
      <c r="I645" s="185"/>
      <c r="J645" s="185"/>
      <c r="K645" s="185"/>
      <c r="L645" s="185"/>
      <c r="M645" s="185"/>
      <c r="N645" s="185"/>
      <c r="O645" s="185"/>
      <c r="P645" s="185"/>
      <c r="Q645" s="185"/>
      <c r="R645" s="185"/>
      <c r="S645" s="185"/>
      <c r="T645" s="185"/>
      <c r="U645" s="185"/>
      <c r="V645" s="185"/>
      <c r="W645" s="185"/>
      <c r="X645" s="185"/>
    </row>
    <row r="646" spans="2:24" ht="12.75">
      <c r="B646" s="185"/>
      <c r="C646" s="185"/>
      <c r="D646" s="185"/>
      <c r="E646" s="185"/>
      <c r="F646" s="185"/>
      <c r="G646" s="200"/>
      <c r="H646" s="185"/>
      <c r="I646" s="185"/>
      <c r="J646" s="185"/>
      <c r="K646" s="185"/>
      <c r="L646" s="185"/>
      <c r="M646" s="185"/>
      <c r="N646" s="185"/>
      <c r="O646" s="185"/>
      <c r="P646" s="185"/>
      <c r="Q646" s="185"/>
      <c r="R646" s="185"/>
      <c r="S646" s="185"/>
      <c r="T646" s="185"/>
      <c r="U646" s="185"/>
      <c r="V646" s="185"/>
      <c r="W646" s="185"/>
      <c r="X646" s="185"/>
    </row>
    <row r="647" spans="2:24" ht="12.75">
      <c r="B647" s="185"/>
      <c r="C647" s="185"/>
      <c r="D647" s="185"/>
      <c r="E647" s="185"/>
      <c r="F647" s="185"/>
      <c r="G647" s="200"/>
      <c r="H647" s="185"/>
      <c r="I647" s="185"/>
      <c r="J647" s="185"/>
      <c r="K647" s="185"/>
      <c r="L647" s="185"/>
      <c r="M647" s="185"/>
      <c r="N647" s="185"/>
      <c r="O647" s="185"/>
      <c r="P647" s="185"/>
      <c r="Q647" s="185"/>
      <c r="R647" s="185"/>
      <c r="S647" s="185"/>
      <c r="T647" s="185"/>
      <c r="U647" s="185"/>
      <c r="V647" s="185"/>
      <c r="W647" s="185"/>
      <c r="X647" s="185"/>
    </row>
    <row r="648" spans="2:24" ht="12.75">
      <c r="B648" s="185"/>
      <c r="C648" s="185"/>
      <c r="D648" s="185"/>
      <c r="E648" s="185"/>
      <c r="F648" s="185"/>
      <c r="G648" s="200"/>
      <c r="H648" s="185"/>
      <c r="I648" s="185"/>
      <c r="J648" s="185"/>
      <c r="K648" s="185"/>
      <c r="L648" s="185"/>
      <c r="M648" s="185"/>
      <c r="N648" s="185"/>
      <c r="O648" s="185"/>
      <c r="P648" s="185"/>
      <c r="Q648" s="185"/>
      <c r="R648" s="185"/>
      <c r="S648" s="185"/>
      <c r="T648" s="185"/>
      <c r="U648" s="185"/>
      <c r="V648" s="185"/>
      <c r="W648" s="185"/>
      <c r="X648" s="185"/>
    </row>
    <row r="649" spans="2:24" ht="12.75">
      <c r="B649" s="185"/>
      <c r="C649" s="185"/>
      <c r="D649" s="185"/>
      <c r="E649" s="185"/>
      <c r="F649" s="185"/>
      <c r="G649" s="200"/>
      <c r="H649" s="185"/>
      <c r="I649" s="185"/>
      <c r="J649" s="185"/>
      <c r="K649" s="185"/>
      <c r="L649" s="185"/>
      <c r="M649" s="185"/>
      <c r="N649" s="185"/>
      <c r="O649" s="185"/>
      <c r="P649" s="185"/>
      <c r="Q649" s="185"/>
      <c r="R649" s="185"/>
      <c r="S649" s="185"/>
      <c r="T649" s="185"/>
      <c r="U649" s="185"/>
      <c r="V649" s="185"/>
      <c r="W649" s="185"/>
      <c r="X649" s="185"/>
    </row>
    <row r="650" spans="2:24" ht="12.75">
      <c r="B650" s="185"/>
      <c r="C650" s="185"/>
      <c r="D650" s="185"/>
      <c r="E650" s="185"/>
      <c r="F650" s="185"/>
      <c r="G650" s="200"/>
      <c r="H650" s="185"/>
      <c r="I650" s="185"/>
      <c r="J650" s="185"/>
      <c r="K650" s="185"/>
      <c r="L650" s="185"/>
      <c r="M650" s="185"/>
      <c r="N650" s="185"/>
      <c r="O650" s="185"/>
      <c r="P650" s="185"/>
      <c r="Q650" s="185"/>
      <c r="R650" s="185"/>
      <c r="S650" s="185"/>
      <c r="T650" s="185"/>
      <c r="U650" s="185"/>
      <c r="V650" s="185"/>
      <c r="W650" s="185"/>
      <c r="X650" s="185"/>
    </row>
    <row r="651" spans="2:24" ht="12.75">
      <c r="B651" s="185"/>
      <c r="C651" s="185"/>
      <c r="D651" s="185"/>
      <c r="E651" s="185"/>
      <c r="F651" s="185"/>
      <c r="G651" s="200"/>
      <c r="H651" s="185"/>
      <c r="I651" s="185"/>
      <c r="J651" s="185"/>
      <c r="K651" s="185"/>
      <c r="L651" s="185"/>
      <c r="M651" s="185"/>
      <c r="N651" s="185"/>
      <c r="O651" s="185"/>
      <c r="P651" s="185"/>
      <c r="Q651" s="185"/>
      <c r="R651" s="185"/>
      <c r="S651" s="185"/>
      <c r="T651" s="185"/>
      <c r="U651" s="185"/>
      <c r="V651" s="185"/>
      <c r="W651" s="185"/>
      <c r="X651" s="185"/>
    </row>
    <row r="652" spans="2:24" ht="12.75">
      <c r="B652" s="185"/>
      <c r="C652" s="185"/>
      <c r="D652" s="185"/>
      <c r="E652" s="185"/>
      <c r="F652" s="185"/>
      <c r="G652" s="200"/>
      <c r="H652" s="185"/>
      <c r="I652" s="185"/>
      <c r="J652" s="185"/>
      <c r="K652" s="185"/>
      <c r="L652" s="185"/>
      <c r="M652" s="185"/>
      <c r="N652" s="185"/>
      <c r="O652" s="185"/>
      <c r="P652" s="185"/>
      <c r="Q652" s="185"/>
      <c r="R652" s="185"/>
      <c r="S652" s="185"/>
      <c r="T652" s="185"/>
      <c r="U652" s="185"/>
      <c r="V652" s="185"/>
      <c r="W652" s="185"/>
      <c r="X652" s="185"/>
    </row>
    <row r="653" spans="2:24" ht="12.75">
      <c r="B653" s="185"/>
      <c r="C653" s="185"/>
      <c r="D653" s="185"/>
      <c r="E653" s="185"/>
      <c r="F653" s="185"/>
      <c r="G653" s="200"/>
      <c r="H653" s="185"/>
      <c r="I653" s="185"/>
      <c r="J653" s="185"/>
      <c r="K653" s="185"/>
      <c r="L653" s="185"/>
      <c r="M653" s="185"/>
      <c r="N653" s="185"/>
      <c r="O653" s="185"/>
      <c r="P653" s="185"/>
      <c r="Q653" s="185"/>
      <c r="R653" s="185"/>
      <c r="S653" s="185"/>
      <c r="T653" s="185"/>
      <c r="U653" s="185"/>
      <c r="V653" s="185"/>
      <c r="W653" s="185"/>
      <c r="X653" s="185"/>
    </row>
    <row r="654" spans="2:24" ht="12.75">
      <c r="B654" s="185"/>
      <c r="C654" s="185"/>
      <c r="D654" s="185"/>
      <c r="E654" s="185"/>
      <c r="F654" s="185"/>
      <c r="G654" s="200"/>
      <c r="H654" s="185"/>
      <c r="I654" s="185"/>
      <c r="J654" s="185"/>
      <c r="K654" s="185"/>
      <c r="L654" s="185"/>
      <c r="M654" s="185"/>
      <c r="N654" s="185"/>
      <c r="O654" s="185"/>
      <c r="P654" s="185"/>
      <c r="Q654" s="185"/>
      <c r="R654" s="185"/>
      <c r="S654" s="185"/>
      <c r="T654" s="185"/>
      <c r="U654" s="185"/>
      <c r="V654" s="185"/>
      <c r="W654" s="185"/>
      <c r="X654" s="185"/>
    </row>
    <row r="655" spans="2:24" ht="12.75">
      <c r="B655" s="185"/>
      <c r="C655" s="185"/>
      <c r="D655" s="185"/>
      <c r="E655" s="185"/>
      <c r="F655" s="185"/>
      <c r="G655" s="200"/>
      <c r="H655" s="185"/>
      <c r="I655" s="185"/>
      <c r="J655" s="185"/>
      <c r="K655" s="185"/>
      <c r="L655" s="185"/>
      <c r="M655" s="185"/>
      <c r="N655" s="185"/>
      <c r="O655" s="185"/>
      <c r="P655" s="185"/>
      <c r="Q655" s="185"/>
      <c r="R655" s="185"/>
      <c r="S655" s="185"/>
      <c r="T655" s="185"/>
      <c r="U655" s="185"/>
      <c r="V655" s="185"/>
      <c r="W655" s="185"/>
      <c r="X655" s="185"/>
    </row>
    <row r="656" spans="2:24" ht="12.75">
      <c r="B656" s="185"/>
      <c r="C656" s="185"/>
      <c r="D656" s="185"/>
      <c r="E656" s="185"/>
      <c r="F656" s="185"/>
      <c r="G656" s="200"/>
      <c r="H656" s="185"/>
      <c r="I656" s="185"/>
      <c r="J656" s="185"/>
      <c r="K656" s="185"/>
      <c r="L656" s="185"/>
      <c r="M656" s="185"/>
      <c r="N656" s="185"/>
      <c r="O656" s="185"/>
      <c r="P656" s="185"/>
      <c r="Q656" s="185"/>
      <c r="R656" s="185"/>
      <c r="S656" s="185"/>
      <c r="T656" s="185"/>
      <c r="U656" s="185"/>
      <c r="V656" s="185"/>
      <c r="W656" s="185"/>
      <c r="X656" s="185"/>
    </row>
    <row r="657" spans="2:24" ht="12.75">
      <c r="B657" s="185"/>
      <c r="C657" s="185"/>
      <c r="D657" s="185"/>
      <c r="E657" s="185"/>
      <c r="F657" s="185"/>
      <c r="G657" s="200"/>
      <c r="H657" s="185"/>
      <c r="I657" s="185"/>
      <c r="J657" s="185"/>
      <c r="K657" s="185"/>
      <c r="L657" s="185"/>
      <c r="M657" s="185"/>
      <c r="N657" s="185"/>
      <c r="O657" s="185"/>
      <c r="P657" s="185"/>
      <c r="Q657" s="185"/>
      <c r="R657" s="185"/>
      <c r="S657" s="185"/>
      <c r="T657" s="185"/>
      <c r="U657" s="185"/>
      <c r="V657" s="185"/>
      <c r="W657" s="185"/>
      <c r="X657" s="185"/>
    </row>
    <row r="658" spans="2:24" ht="12.75">
      <c r="B658" s="185"/>
      <c r="C658" s="185"/>
      <c r="D658" s="185"/>
      <c r="E658" s="185"/>
      <c r="F658" s="185"/>
      <c r="G658" s="200"/>
      <c r="H658" s="185"/>
      <c r="I658" s="185"/>
      <c r="J658" s="185"/>
      <c r="K658" s="185"/>
      <c r="L658" s="185"/>
      <c r="M658" s="185"/>
      <c r="N658" s="185"/>
      <c r="O658" s="185"/>
      <c r="P658" s="185"/>
      <c r="Q658" s="185"/>
      <c r="R658" s="185"/>
      <c r="S658" s="185"/>
      <c r="T658" s="185"/>
      <c r="U658" s="185"/>
      <c r="V658" s="185"/>
      <c r="W658" s="185"/>
      <c r="X658" s="185"/>
    </row>
    <row r="659" spans="2:24" ht="12.75">
      <c r="B659" s="185"/>
      <c r="C659" s="185"/>
      <c r="D659" s="185"/>
      <c r="E659" s="185"/>
      <c r="F659" s="185"/>
      <c r="G659" s="200"/>
      <c r="H659" s="185"/>
      <c r="I659" s="185"/>
      <c r="J659" s="185"/>
      <c r="K659" s="185"/>
      <c r="L659" s="185"/>
      <c r="M659" s="185"/>
      <c r="N659" s="185"/>
      <c r="O659" s="185"/>
      <c r="P659" s="185"/>
      <c r="Q659" s="185"/>
      <c r="R659" s="185"/>
      <c r="S659" s="185"/>
      <c r="T659" s="185"/>
      <c r="U659" s="185"/>
      <c r="V659" s="185"/>
      <c r="W659" s="185"/>
      <c r="X659" s="185"/>
    </row>
    <row r="660" spans="2:24" ht="12.75">
      <c r="B660" s="185"/>
      <c r="C660" s="185"/>
      <c r="D660" s="185"/>
      <c r="E660" s="185"/>
      <c r="F660" s="185"/>
      <c r="G660" s="200"/>
      <c r="H660" s="185"/>
      <c r="I660" s="185"/>
      <c r="J660" s="185"/>
      <c r="K660" s="185"/>
      <c r="L660" s="185"/>
      <c r="M660" s="185"/>
      <c r="N660" s="185"/>
      <c r="O660" s="185"/>
      <c r="P660" s="185"/>
      <c r="Q660" s="185"/>
      <c r="R660" s="185"/>
      <c r="S660" s="185"/>
      <c r="T660" s="185"/>
      <c r="U660" s="185"/>
      <c r="V660" s="185"/>
      <c r="W660" s="185"/>
      <c r="X660" s="185"/>
    </row>
    <row r="661" spans="2:24" ht="12.75">
      <c r="B661" s="185"/>
      <c r="C661" s="185"/>
      <c r="D661" s="185"/>
      <c r="E661" s="185"/>
      <c r="F661" s="185"/>
      <c r="G661" s="200"/>
      <c r="H661" s="185"/>
      <c r="I661" s="185"/>
      <c r="J661" s="185"/>
      <c r="K661" s="185"/>
      <c r="L661" s="185"/>
      <c r="M661" s="185"/>
      <c r="N661" s="185"/>
      <c r="O661" s="185"/>
      <c r="P661" s="185"/>
      <c r="Q661" s="185"/>
      <c r="R661" s="185"/>
      <c r="S661" s="185"/>
      <c r="T661" s="185"/>
      <c r="U661" s="185"/>
      <c r="V661" s="185"/>
      <c r="W661" s="185"/>
      <c r="X661" s="185"/>
    </row>
    <row r="662" spans="2:24" ht="12.75">
      <c r="B662" s="185"/>
      <c r="C662" s="185"/>
      <c r="D662" s="185"/>
      <c r="E662" s="185"/>
      <c r="F662" s="185"/>
      <c r="G662" s="200"/>
      <c r="H662" s="185"/>
      <c r="I662" s="185"/>
      <c r="J662" s="185"/>
      <c r="K662" s="185"/>
      <c r="L662" s="185"/>
      <c r="M662" s="185"/>
      <c r="N662" s="185"/>
      <c r="O662" s="185"/>
      <c r="P662" s="185"/>
      <c r="Q662" s="185"/>
      <c r="R662" s="185"/>
      <c r="S662" s="185"/>
      <c r="T662" s="185"/>
      <c r="U662" s="185"/>
      <c r="V662" s="185"/>
      <c r="W662" s="185"/>
      <c r="X662" s="185"/>
    </row>
    <row r="663" spans="2:24" ht="12.75">
      <c r="B663" s="185"/>
      <c r="C663" s="185"/>
      <c r="D663" s="185"/>
      <c r="E663" s="185"/>
      <c r="F663" s="185"/>
      <c r="G663" s="200"/>
      <c r="H663" s="185"/>
      <c r="I663" s="185"/>
      <c r="J663" s="185"/>
      <c r="K663" s="185"/>
      <c r="L663" s="185"/>
      <c r="M663" s="185"/>
      <c r="N663" s="185"/>
      <c r="O663" s="185"/>
      <c r="P663" s="185"/>
      <c r="Q663" s="185"/>
      <c r="R663" s="185"/>
      <c r="S663" s="185"/>
      <c r="T663" s="185"/>
      <c r="U663" s="185"/>
      <c r="V663" s="185"/>
      <c r="W663" s="185"/>
      <c r="X663" s="185"/>
    </row>
    <row r="664" spans="2:24" ht="12.75">
      <c r="B664" s="185"/>
      <c r="C664" s="185"/>
      <c r="D664" s="185"/>
      <c r="E664" s="185"/>
      <c r="F664" s="185"/>
      <c r="G664" s="200"/>
      <c r="H664" s="185"/>
      <c r="I664" s="185"/>
      <c r="J664" s="185"/>
      <c r="K664" s="185"/>
      <c r="L664" s="185"/>
      <c r="M664" s="185"/>
      <c r="N664" s="185"/>
      <c r="O664" s="185"/>
      <c r="P664" s="185"/>
      <c r="Q664" s="185"/>
      <c r="R664" s="185"/>
      <c r="S664" s="185"/>
      <c r="T664" s="185"/>
      <c r="U664" s="185"/>
      <c r="V664" s="185"/>
      <c r="W664" s="185"/>
      <c r="X664" s="185"/>
    </row>
    <row r="665" spans="2:24" ht="12.75">
      <c r="B665" s="185"/>
      <c r="C665" s="185"/>
      <c r="D665" s="185"/>
      <c r="E665" s="185"/>
      <c r="F665" s="185"/>
      <c r="G665" s="200"/>
      <c r="H665" s="185"/>
      <c r="I665" s="185"/>
      <c r="J665" s="185"/>
      <c r="K665" s="185"/>
      <c r="L665" s="185"/>
      <c r="M665" s="185"/>
      <c r="N665" s="185"/>
      <c r="O665" s="185"/>
      <c r="P665" s="185"/>
      <c r="Q665" s="185"/>
      <c r="R665" s="185"/>
      <c r="S665" s="185"/>
      <c r="T665" s="185"/>
      <c r="U665" s="185"/>
      <c r="V665" s="185"/>
      <c r="W665" s="185"/>
      <c r="X665" s="185"/>
    </row>
    <row r="666" spans="2:24" ht="12.75">
      <c r="B666" s="185"/>
      <c r="C666" s="185"/>
      <c r="D666" s="185"/>
      <c r="E666" s="185"/>
      <c r="F666" s="185"/>
      <c r="G666" s="200"/>
      <c r="H666" s="185"/>
      <c r="I666" s="185"/>
      <c r="J666" s="185"/>
      <c r="K666" s="185"/>
      <c r="L666" s="185"/>
      <c r="M666" s="185"/>
      <c r="N666" s="185"/>
      <c r="O666" s="185"/>
      <c r="P666" s="185"/>
      <c r="Q666" s="185"/>
      <c r="R666" s="185"/>
      <c r="S666" s="185"/>
      <c r="T666" s="185"/>
      <c r="U666" s="185"/>
      <c r="V666" s="185"/>
      <c r="W666" s="185"/>
      <c r="X666" s="185"/>
    </row>
    <row r="667" spans="2:24" ht="12.75">
      <c r="B667" s="185"/>
      <c r="C667" s="185"/>
      <c r="D667" s="185"/>
      <c r="E667" s="185"/>
      <c r="F667" s="185"/>
      <c r="G667" s="200"/>
      <c r="H667" s="185"/>
      <c r="I667" s="185"/>
      <c r="J667" s="185"/>
      <c r="K667" s="185"/>
      <c r="L667" s="185"/>
      <c r="M667" s="185"/>
      <c r="N667" s="185"/>
      <c r="O667" s="185"/>
      <c r="P667" s="185"/>
      <c r="Q667" s="185"/>
      <c r="R667" s="185"/>
      <c r="S667" s="185"/>
      <c r="T667" s="185"/>
      <c r="U667" s="185"/>
      <c r="V667" s="185"/>
      <c r="W667" s="185"/>
      <c r="X667" s="185"/>
    </row>
    <row r="668" spans="2:24" ht="12.75">
      <c r="B668" s="185"/>
      <c r="C668" s="185"/>
      <c r="D668" s="185"/>
      <c r="E668" s="185"/>
      <c r="F668" s="185"/>
      <c r="G668" s="200"/>
      <c r="H668" s="185"/>
      <c r="I668" s="185"/>
      <c r="J668" s="185"/>
      <c r="K668" s="185"/>
      <c r="L668" s="185"/>
      <c r="M668" s="185"/>
      <c r="N668" s="185"/>
      <c r="O668" s="185"/>
      <c r="P668" s="185"/>
      <c r="Q668" s="185"/>
      <c r="R668" s="185"/>
      <c r="S668" s="185"/>
      <c r="T668" s="185"/>
      <c r="U668" s="185"/>
      <c r="V668" s="185"/>
      <c r="W668" s="185"/>
      <c r="X668" s="185"/>
    </row>
    <row r="669" spans="2:24" ht="12.75">
      <c r="B669" s="185"/>
      <c r="C669" s="185"/>
      <c r="D669" s="185"/>
      <c r="E669" s="185"/>
      <c r="F669" s="185"/>
      <c r="G669" s="200"/>
      <c r="H669" s="185"/>
      <c r="I669" s="185"/>
      <c r="J669" s="185"/>
      <c r="K669" s="185"/>
      <c r="L669" s="185"/>
      <c r="M669" s="185"/>
      <c r="N669" s="185"/>
      <c r="O669" s="185"/>
      <c r="P669" s="185"/>
      <c r="Q669" s="185"/>
      <c r="R669" s="185"/>
      <c r="S669" s="185"/>
      <c r="T669" s="185"/>
      <c r="U669" s="185"/>
      <c r="V669" s="185"/>
      <c r="W669" s="185"/>
      <c r="X669" s="185"/>
    </row>
    <row r="670" spans="2:24" ht="12.75">
      <c r="B670" s="185"/>
      <c r="C670" s="185"/>
      <c r="D670" s="185"/>
      <c r="E670" s="185"/>
      <c r="F670" s="185"/>
      <c r="G670" s="200"/>
      <c r="H670" s="185"/>
      <c r="I670" s="185"/>
      <c r="J670" s="185"/>
      <c r="K670" s="185"/>
      <c r="L670" s="185"/>
      <c r="M670" s="185"/>
      <c r="N670" s="185"/>
      <c r="O670" s="185"/>
      <c r="P670" s="185"/>
      <c r="Q670" s="185"/>
      <c r="R670" s="185"/>
      <c r="S670" s="185"/>
      <c r="T670" s="185"/>
      <c r="U670" s="185"/>
      <c r="V670" s="185"/>
      <c r="W670" s="185"/>
      <c r="X670" s="185"/>
    </row>
    <row r="671" spans="2:24" ht="12.75">
      <c r="B671" s="185"/>
      <c r="C671" s="185"/>
      <c r="D671" s="185"/>
      <c r="E671" s="185"/>
      <c r="F671" s="185"/>
      <c r="G671" s="200"/>
      <c r="H671" s="185"/>
      <c r="I671" s="185"/>
      <c r="J671" s="185"/>
      <c r="K671" s="185"/>
      <c r="L671" s="185"/>
      <c r="M671" s="185"/>
      <c r="N671" s="185"/>
      <c r="O671" s="185"/>
      <c r="P671" s="185"/>
      <c r="Q671" s="185"/>
      <c r="R671" s="185"/>
      <c r="S671" s="185"/>
      <c r="T671" s="185"/>
      <c r="U671" s="185"/>
      <c r="V671" s="185"/>
      <c r="W671" s="185"/>
      <c r="X671" s="185"/>
    </row>
    <row r="672" spans="2:24" ht="12.75">
      <c r="B672" s="185"/>
      <c r="C672" s="185"/>
      <c r="D672" s="185"/>
      <c r="E672" s="185"/>
      <c r="F672" s="185"/>
      <c r="G672" s="200"/>
      <c r="H672" s="185"/>
      <c r="I672" s="185"/>
      <c r="J672" s="185"/>
      <c r="K672" s="185"/>
      <c r="L672" s="185"/>
      <c r="M672" s="185"/>
      <c r="N672" s="185"/>
      <c r="O672" s="185"/>
      <c r="P672" s="185"/>
      <c r="Q672" s="185"/>
      <c r="R672" s="185"/>
      <c r="S672" s="185"/>
      <c r="T672" s="185"/>
      <c r="U672" s="185"/>
      <c r="V672" s="185"/>
      <c r="W672" s="185"/>
      <c r="X672" s="185"/>
    </row>
    <row r="673" spans="2:24" ht="12.75">
      <c r="B673" s="185"/>
      <c r="C673" s="185"/>
      <c r="D673" s="185"/>
      <c r="E673" s="185"/>
      <c r="F673" s="185"/>
      <c r="G673" s="200"/>
      <c r="H673" s="185"/>
      <c r="I673" s="185"/>
      <c r="J673" s="185"/>
      <c r="K673" s="185"/>
      <c r="L673" s="185"/>
      <c r="M673" s="185"/>
      <c r="N673" s="185"/>
      <c r="O673" s="185"/>
      <c r="P673" s="185"/>
      <c r="Q673" s="185"/>
      <c r="R673" s="185"/>
      <c r="S673" s="185"/>
      <c r="T673" s="185"/>
      <c r="U673" s="185"/>
      <c r="V673" s="185"/>
      <c r="W673" s="185"/>
      <c r="X673" s="185"/>
    </row>
    <row r="674" spans="2:24" ht="12.75">
      <c r="B674" s="185"/>
      <c r="C674" s="185"/>
      <c r="D674" s="185"/>
      <c r="E674" s="185"/>
      <c r="F674" s="185"/>
      <c r="G674" s="200"/>
      <c r="H674" s="185"/>
      <c r="I674" s="185"/>
      <c r="J674" s="185"/>
      <c r="K674" s="185"/>
      <c r="L674" s="185"/>
      <c r="M674" s="185"/>
      <c r="N674" s="185"/>
      <c r="O674" s="185"/>
      <c r="P674" s="185"/>
      <c r="Q674" s="185"/>
      <c r="R674" s="185"/>
      <c r="S674" s="185"/>
      <c r="T674" s="185"/>
      <c r="U674" s="185"/>
      <c r="V674" s="185"/>
      <c r="W674" s="185"/>
      <c r="X674" s="185"/>
    </row>
    <row r="675" spans="2:24" ht="12.75">
      <c r="B675" s="185"/>
      <c r="C675" s="185"/>
      <c r="D675" s="185"/>
      <c r="E675" s="185"/>
      <c r="F675" s="185"/>
      <c r="G675" s="200"/>
      <c r="H675" s="185"/>
      <c r="I675" s="185"/>
      <c r="J675" s="185"/>
      <c r="K675" s="185"/>
      <c r="L675" s="185"/>
      <c r="M675" s="185"/>
      <c r="N675" s="185"/>
      <c r="O675" s="185"/>
      <c r="P675" s="185"/>
      <c r="Q675" s="185"/>
      <c r="R675" s="185"/>
      <c r="S675" s="185"/>
      <c r="T675" s="185"/>
      <c r="U675" s="185"/>
      <c r="V675" s="185"/>
      <c r="W675" s="185"/>
      <c r="X675" s="185"/>
    </row>
    <row r="676" spans="2:24" ht="12.75">
      <c r="B676" s="185"/>
      <c r="C676" s="185"/>
      <c r="D676" s="185"/>
      <c r="E676" s="185"/>
      <c r="F676" s="185"/>
      <c r="G676" s="200"/>
      <c r="H676" s="185"/>
      <c r="I676" s="185"/>
      <c r="J676" s="185"/>
      <c r="K676" s="185"/>
      <c r="L676" s="185"/>
      <c r="M676" s="185"/>
      <c r="N676" s="185"/>
      <c r="O676" s="185"/>
      <c r="P676" s="185"/>
      <c r="Q676" s="185"/>
      <c r="R676" s="185"/>
      <c r="S676" s="185"/>
      <c r="T676" s="185"/>
      <c r="U676" s="185"/>
      <c r="V676" s="185"/>
      <c r="W676" s="185"/>
      <c r="X676" s="185"/>
    </row>
    <row r="677" spans="2:24" ht="12.75">
      <c r="B677" s="185"/>
      <c r="C677" s="185"/>
      <c r="D677" s="185"/>
      <c r="E677" s="185"/>
      <c r="F677" s="185"/>
      <c r="G677" s="200"/>
      <c r="H677" s="185"/>
      <c r="I677" s="185"/>
      <c r="J677" s="185"/>
      <c r="K677" s="185"/>
      <c r="L677" s="185"/>
      <c r="M677" s="185"/>
      <c r="N677" s="185"/>
      <c r="O677" s="185"/>
      <c r="P677" s="185"/>
      <c r="Q677" s="185"/>
      <c r="R677" s="185"/>
      <c r="S677" s="185"/>
      <c r="T677" s="185"/>
      <c r="U677" s="185"/>
      <c r="V677" s="185"/>
      <c r="W677" s="185"/>
      <c r="X677" s="185"/>
    </row>
    <row r="678" spans="2:24" ht="12.75">
      <c r="B678" s="185"/>
      <c r="C678" s="185"/>
      <c r="D678" s="185"/>
      <c r="E678" s="185"/>
      <c r="F678" s="185"/>
      <c r="G678" s="200"/>
      <c r="H678" s="185"/>
      <c r="I678" s="185"/>
      <c r="J678" s="185"/>
      <c r="K678" s="185"/>
      <c r="L678" s="185"/>
      <c r="M678" s="185"/>
      <c r="N678" s="185"/>
      <c r="O678" s="185"/>
      <c r="P678" s="185"/>
      <c r="Q678" s="185"/>
      <c r="R678" s="185"/>
      <c r="S678" s="185"/>
      <c r="T678" s="185"/>
      <c r="U678" s="185"/>
      <c r="V678" s="185"/>
      <c r="W678" s="185"/>
      <c r="X678" s="185"/>
    </row>
    <row r="679" spans="2:24" ht="12.75">
      <c r="B679" s="185"/>
      <c r="C679" s="185"/>
      <c r="D679" s="185"/>
      <c r="E679" s="185"/>
      <c r="F679" s="185"/>
      <c r="G679" s="200"/>
      <c r="H679" s="185"/>
      <c r="I679" s="185"/>
      <c r="J679" s="185"/>
      <c r="K679" s="185"/>
      <c r="L679" s="185"/>
      <c r="M679" s="185"/>
      <c r="N679" s="185"/>
      <c r="O679" s="185"/>
      <c r="P679" s="185"/>
      <c r="Q679" s="185"/>
      <c r="R679" s="185"/>
      <c r="S679" s="185"/>
      <c r="T679" s="185"/>
      <c r="U679" s="185"/>
      <c r="V679" s="185"/>
      <c r="W679" s="185"/>
      <c r="X679" s="185"/>
    </row>
    <row r="680" spans="2:24" ht="12.75">
      <c r="B680" s="185"/>
      <c r="C680" s="185"/>
      <c r="D680" s="185"/>
      <c r="E680" s="185"/>
      <c r="F680" s="185"/>
      <c r="G680" s="200"/>
      <c r="H680" s="185"/>
      <c r="I680" s="185"/>
      <c r="J680" s="185"/>
      <c r="K680" s="185"/>
      <c r="L680" s="185"/>
      <c r="M680" s="185"/>
      <c r="N680" s="185"/>
      <c r="O680" s="185"/>
      <c r="P680" s="185"/>
      <c r="Q680" s="185"/>
      <c r="R680" s="185"/>
      <c r="S680" s="185"/>
      <c r="T680" s="185"/>
      <c r="U680" s="185"/>
      <c r="V680" s="185"/>
      <c r="W680" s="185"/>
      <c r="X680" s="185"/>
    </row>
    <row r="681" spans="2:24" ht="12.75">
      <c r="B681" s="185"/>
      <c r="C681" s="185"/>
      <c r="D681" s="185"/>
      <c r="E681" s="185"/>
      <c r="F681" s="185"/>
      <c r="G681" s="200"/>
      <c r="H681" s="185"/>
      <c r="I681" s="185"/>
      <c r="J681" s="185"/>
      <c r="K681" s="185"/>
      <c r="L681" s="185"/>
      <c r="M681" s="185"/>
      <c r="N681" s="185"/>
      <c r="O681" s="185"/>
      <c r="P681" s="185"/>
      <c r="Q681" s="185"/>
      <c r="R681" s="185"/>
      <c r="S681" s="185"/>
      <c r="T681" s="185"/>
      <c r="U681" s="185"/>
      <c r="V681" s="185"/>
      <c r="W681" s="185"/>
      <c r="X681" s="185"/>
    </row>
    <row r="682" spans="2:24" ht="12.75">
      <c r="B682" s="185"/>
      <c r="C682" s="185"/>
      <c r="D682" s="185"/>
      <c r="E682" s="185"/>
      <c r="F682" s="185"/>
      <c r="G682" s="200"/>
      <c r="H682" s="185"/>
      <c r="I682" s="185"/>
      <c r="J682" s="185"/>
      <c r="K682" s="185"/>
      <c r="L682" s="185"/>
      <c r="M682" s="185"/>
      <c r="N682" s="185"/>
      <c r="O682" s="185"/>
      <c r="P682" s="185"/>
      <c r="Q682" s="185"/>
      <c r="R682" s="185"/>
      <c r="S682" s="185"/>
      <c r="T682" s="185"/>
      <c r="U682" s="185"/>
      <c r="V682" s="185"/>
      <c r="W682" s="185"/>
      <c r="X682" s="185"/>
    </row>
    <row r="683" spans="2:24" ht="12.75">
      <c r="B683" s="185"/>
      <c r="C683" s="185"/>
      <c r="D683" s="185"/>
      <c r="E683" s="185"/>
      <c r="F683" s="185"/>
      <c r="G683" s="200"/>
      <c r="H683" s="185"/>
      <c r="I683" s="185"/>
      <c r="J683" s="185"/>
      <c r="K683" s="185"/>
      <c r="L683" s="185"/>
      <c r="M683" s="185"/>
      <c r="N683" s="185"/>
      <c r="O683" s="185"/>
      <c r="P683" s="185"/>
      <c r="Q683" s="185"/>
      <c r="R683" s="185"/>
      <c r="S683" s="185"/>
      <c r="T683" s="185"/>
      <c r="U683" s="185"/>
      <c r="V683" s="185"/>
      <c r="W683" s="185"/>
      <c r="X683" s="185"/>
    </row>
    <row r="684" spans="2:24" ht="12.75">
      <c r="B684" s="185"/>
      <c r="C684" s="185"/>
      <c r="D684" s="185"/>
      <c r="E684" s="185"/>
      <c r="F684" s="185"/>
      <c r="G684" s="200"/>
      <c r="H684" s="185"/>
      <c r="I684" s="185"/>
      <c r="J684" s="185"/>
      <c r="K684" s="185"/>
      <c r="L684" s="185"/>
      <c r="M684" s="185"/>
      <c r="N684" s="185"/>
      <c r="O684" s="185"/>
      <c r="P684" s="185"/>
      <c r="Q684" s="185"/>
      <c r="R684" s="185"/>
      <c r="S684" s="185"/>
      <c r="T684" s="185"/>
      <c r="U684" s="185"/>
      <c r="V684" s="185"/>
      <c r="W684" s="185"/>
      <c r="X684" s="185"/>
    </row>
    <row r="685" spans="2:24" ht="12.75">
      <c r="B685" s="185"/>
      <c r="C685" s="185"/>
      <c r="D685" s="185"/>
      <c r="E685" s="185"/>
      <c r="F685" s="185"/>
      <c r="G685" s="200"/>
      <c r="H685" s="185"/>
      <c r="I685" s="185"/>
      <c r="J685" s="185"/>
      <c r="K685" s="185"/>
      <c r="L685" s="185"/>
      <c r="M685" s="185"/>
      <c r="N685" s="185"/>
      <c r="O685" s="185"/>
      <c r="P685" s="185"/>
      <c r="Q685" s="185"/>
      <c r="R685" s="185"/>
      <c r="S685" s="185"/>
      <c r="T685" s="185"/>
      <c r="U685" s="185"/>
      <c r="V685" s="185"/>
      <c r="W685" s="185"/>
      <c r="X685" s="185"/>
    </row>
    <row r="686" spans="2:24" ht="12.75">
      <c r="B686" s="185"/>
      <c r="C686" s="185"/>
      <c r="D686" s="185"/>
      <c r="E686" s="185"/>
      <c r="F686" s="185"/>
      <c r="G686" s="200"/>
      <c r="H686" s="185"/>
      <c r="I686" s="185"/>
      <c r="J686" s="185"/>
      <c r="K686" s="185"/>
      <c r="L686" s="185"/>
      <c r="M686" s="185"/>
      <c r="N686" s="185"/>
      <c r="O686" s="185"/>
      <c r="P686" s="185"/>
      <c r="Q686" s="185"/>
      <c r="R686" s="185"/>
      <c r="S686" s="185"/>
      <c r="T686" s="185"/>
      <c r="U686" s="185"/>
      <c r="V686" s="185"/>
      <c r="W686" s="185"/>
      <c r="X686" s="185"/>
    </row>
    <row r="687" spans="2:24" ht="12.75">
      <c r="B687" s="185"/>
      <c r="C687" s="185"/>
      <c r="D687" s="185"/>
      <c r="E687" s="185"/>
      <c r="F687" s="185"/>
      <c r="G687" s="200"/>
      <c r="H687" s="185"/>
      <c r="I687" s="185"/>
      <c r="J687" s="185"/>
      <c r="K687" s="185"/>
      <c r="L687" s="185"/>
      <c r="M687" s="185"/>
      <c r="N687" s="185"/>
      <c r="O687" s="185"/>
      <c r="P687" s="185"/>
      <c r="Q687" s="185"/>
      <c r="R687" s="185"/>
      <c r="S687" s="185"/>
      <c r="T687" s="185"/>
      <c r="U687" s="185"/>
      <c r="V687" s="185"/>
      <c r="W687" s="185"/>
      <c r="X687" s="185"/>
    </row>
    <row r="688" spans="2:24" ht="12.75">
      <c r="B688" s="185"/>
      <c r="C688" s="185"/>
      <c r="D688" s="185"/>
      <c r="E688" s="185"/>
      <c r="F688" s="185"/>
      <c r="G688" s="200"/>
      <c r="H688" s="185"/>
      <c r="I688" s="185"/>
      <c r="J688" s="185"/>
      <c r="K688" s="185"/>
      <c r="L688" s="185"/>
      <c r="M688" s="185"/>
      <c r="N688" s="185"/>
      <c r="O688" s="185"/>
      <c r="P688" s="185"/>
      <c r="Q688" s="185"/>
      <c r="R688" s="185"/>
      <c r="S688" s="185"/>
      <c r="T688" s="185"/>
      <c r="U688" s="185"/>
      <c r="V688" s="185"/>
      <c r="W688" s="185"/>
      <c r="X688" s="185"/>
    </row>
    <row r="689" spans="2:24" ht="12.75">
      <c r="B689" s="185"/>
      <c r="C689" s="185"/>
      <c r="D689" s="185"/>
      <c r="E689" s="185"/>
      <c r="F689" s="185"/>
      <c r="G689" s="200"/>
      <c r="H689" s="185"/>
      <c r="I689" s="185"/>
      <c r="J689" s="185"/>
      <c r="K689" s="185"/>
      <c r="L689" s="185"/>
      <c r="M689" s="185"/>
      <c r="N689" s="185"/>
      <c r="O689" s="185"/>
      <c r="P689" s="185"/>
      <c r="Q689" s="185"/>
      <c r="R689" s="185"/>
      <c r="S689" s="185"/>
      <c r="T689" s="185"/>
      <c r="U689" s="185"/>
      <c r="V689" s="185"/>
      <c r="W689" s="185"/>
      <c r="X689" s="185"/>
    </row>
    <row r="690" spans="2:24" ht="12.75">
      <c r="B690" s="185"/>
      <c r="C690" s="185"/>
      <c r="D690" s="185"/>
      <c r="E690" s="185"/>
      <c r="F690" s="185"/>
      <c r="G690" s="200"/>
      <c r="H690" s="185"/>
      <c r="I690" s="185"/>
      <c r="J690" s="185"/>
      <c r="K690" s="185"/>
      <c r="L690" s="185"/>
      <c r="M690" s="185"/>
      <c r="N690" s="185"/>
      <c r="O690" s="185"/>
      <c r="P690" s="185"/>
      <c r="Q690" s="185"/>
      <c r="R690" s="185"/>
      <c r="S690" s="185"/>
      <c r="T690" s="185"/>
      <c r="U690" s="185"/>
      <c r="V690" s="185"/>
      <c r="W690" s="185"/>
      <c r="X690" s="185"/>
    </row>
    <row r="691" spans="2:24" ht="12.75">
      <c r="B691" s="185"/>
      <c r="C691" s="185"/>
      <c r="D691" s="185"/>
      <c r="E691" s="185"/>
      <c r="F691" s="185"/>
      <c r="G691" s="200"/>
      <c r="H691" s="185"/>
      <c r="I691" s="185"/>
      <c r="J691" s="185"/>
      <c r="K691" s="185"/>
      <c r="L691" s="185"/>
      <c r="M691" s="185"/>
      <c r="N691" s="185"/>
      <c r="O691" s="185"/>
      <c r="P691" s="185"/>
      <c r="Q691" s="185"/>
      <c r="R691" s="185"/>
      <c r="S691" s="185"/>
      <c r="T691" s="185"/>
      <c r="U691" s="185"/>
      <c r="V691" s="185"/>
      <c r="W691" s="185"/>
      <c r="X691" s="185"/>
    </row>
    <row r="692" spans="2:24" ht="12.75">
      <c r="B692" s="185"/>
      <c r="C692" s="185"/>
      <c r="D692" s="185"/>
      <c r="E692" s="185"/>
      <c r="F692" s="185"/>
      <c r="G692" s="200"/>
      <c r="H692" s="185"/>
      <c r="I692" s="185"/>
      <c r="J692" s="185"/>
      <c r="K692" s="185"/>
      <c r="L692" s="185"/>
      <c r="M692" s="185"/>
      <c r="N692" s="185"/>
      <c r="O692" s="185"/>
      <c r="P692" s="185"/>
      <c r="Q692" s="185"/>
      <c r="R692" s="185"/>
      <c r="S692" s="185"/>
      <c r="T692" s="185"/>
      <c r="U692" s="185"/>
      <c r="V692" s="185"/>
      <c r="W692" s="185"/>
      <c r="X692" s="185"/>
    </row>
    <row r="693" spans="2:24" ht="12.75">
      <c r="B693" s="185"/>
      <c r="C693" s="185"/>
      <c r="D693" s="185"/>
      <c r="E693" s="185"/>
      <c r="F693" s="185"/>
      <c r="G693" s="200"/>
      <c r="H693" s="185"/>
      <c r="I693" s="185"/>
      <c r="J693" s="185"/>
      <c r="K693" s="185"/>
      <c r="L693" s="185"/>
      <c r="M693" s="185"/>
      <c r="N693" s="185"/>
      <c r="O693" s="185"/>
      <c r="P693" s="185"/>
      <c r="Q693" s="185"/>
      <c r="R693" s="185"/>
      <c r="S693" s="185"/>
      <c r="T693" s="185"/>
      <c r="U693" s="185"/>
      <c r="V693" s="185"/>
      <c r="W693" s="185"/>
      <c r="X693" s="185"/>
    </row>
    <row r="694" spans="2:24" ht="12.75">
      <c r="B694" s="185"/>
      <c r="C694" s="185"/>
      <c r="D694" s="185"/>
      <c r="E694" s="185"/>
      <c r="F694" s="185"/>
      <c r="G694" s="200"/>
      <c r="H694" s="185"/>
      <c r="I694" s="185"/>
      <c r="J694" s="185"/>
      <c r="K694" s="185"/>
      <c r="L694" s="185"/>
      <c r="M694" s="185"/>
      <c r="N694" s="185"/>
      <c r="O694" s="185"/>
      <c r="P694" s="185"/>
      <c r="Q694" s="185"/>
      <c r="R694" s="185"/>
      <c r="S694" s="185"/>
      <c r="T694" s="185"/>
      <c r="U694" s="185"/>
      <c r="V694" s="185"/>
      <c r="W694" s="185"/>
      <c r="X694" s="185"/>
    </row>
    <row r="695" spans="2:24" ht="12.75">
      <c r="B695" s="185"/>
      <c r="C695" s="185"/>
      <c r="D695" s="185"/>
      <c r="E695" s="185"/>
      <c r="F695" s="185"/>
      <c r="G695" s="200"/>
      <c r="H695" s="185"/>
      <c r="I695" s="185"/>
      <c r="J695" s="185"/>
      <c r="K695" s="185"/>
      <c r="L695" s="185"/>
      <c r="M695" s="185"/>
      <c r="N695" s="185"/>
      <c r="O695" s="185"/>
      <c r="P695" s="185"/>
      <c r="Q695" s="185"/>
      <c r="R695" s="185"/>
      <c r="S695" s="185"/>
      <c r="T695" s="185"/>
      <c r="U695" s="185"/>
      <c r="V695" s="185"/>
      <c r="W695" s="185"/>
      <c r="X695" s="185"/>
    </row>
    <row r="696" spans="2:24" ht="12.75">
      <c r="B696" s="185"/>
      <c r="C696" s="185"/>
      <c r="D696" s="185"/>
      <c r="E696" s="185"/>
      <c r="F696" s="185"/>
      <c r="G696" s="200"/>
      <c r="H696" s="185"/>
      <c r="I696" s="185"/>
      <c r="J696" s="185"/>
      <c r="K696" s="185"/>
      <c r="L696" s="185"/>
      <c r="M696" s="185"/>
      <c r="N696" s="185"/>
      <c r="O696" s="185"/>
      <c r="P696" s="185"/>
      <c r="Q696" s="185"/>
      <c r="R696" s="185"/>
      <c r="S696" s="185"/>
      <c r="T696" s="185"/>
      <c r="U696" s="185"/>
      <c r="V696" s="185"/>
      <c r="W696" s="185"/>
      <c r="X696" s="185"/>
    </row>
    <row r="697" spans="2:24" ht="12.75">
      <c r="B697" s="185"/>
      <c r="C697" s="185"/>
      <c r="D697" s="185"/>
      <c r="E697" s="185"/>
      <c r="F697" s="185"/>
      <c r="G697" s="200"/>
      <c r="H697" s="185"/>
      <c r="I697" s="185"/>
      <c r="J697" s="185"/>
      <c r="K697" s="185"/>
      <c r="L697" s="185"/>
      <c r="M697" s="185"/>
      <c r="N697" s="185"/>
      <c r="O697" s="185"/>
      <c r="P697" s="185"/>
      <c r="Q697" s="185"/>
      <c r="R697" s="185"/>
      <c r="S697" s="185"/>
      <c r="T697" s="185"/>
      <c r="U697" s="185"/>
      <c r="V697" s="185"/>
      <c r="W697" s="185"/>
      <c r="X697" s="185"/>
    </row>
    <row r="698" spans="2:24" ht="12.75">
      <c r="B698" s="185"/>
      <c r="C698" s="185"/>
      <c r="D698" s="185"/>
      <c r="E698" s="185"/>
      <c r="F698" s="185"/>
      <c r="G698" s="200"/>
      <c r="H698" s="185"/>
      <c r="I698" s="185"/>
      <c r="J698" s="185"/>
      <c r="K698" s="185"/>
      <c r="L698" s="185"/>
      <c r="M698" s="185"/>
      <c r="N698" s="185"/>
      <c r="O698" s="185"/>
      <c r="P698" s="185"/>
      <c r="Q698" s="185"/>
      <c r="R698" s="185"/>
      <c r="S698" s="185"/>
      <c r="T698" s="185"/>
      <c r="U698" s="185"/>
      <c r="V698" s="185"/>
      <c r="W698" s="185"/>
      <c r="X698" s="185"/>
    </row>
    <row r="699" spans="2:24" ht="12.75">
      <c r="B699" s="185"/>
      <c r="C699" s="185"/>
      <c r="D699" s="185"/>
      <c r="E699" s="185"/>
      <c r="F699" s="185"/>
      <c r="G699" s="200"/>
      <c r="H699" s="185"/>
      <c r="I699" s="185"/>
      <c r="J699" s="185"/>
      <c r="K699" s="185"/>
      <c r="L699" s="185"/>
      <c r="M699" s="185"/>
      <c r="N699" s="185"/>
      <c r="O699" s="185"/>
      <c r="P699" s="185"/>
      <c r="Q699" s="185"/>
      <c r="R699" s="185"/>
      <c r="S699" s="185"/>
      <c r="T699" s="185"/>
      <c r="U699" s="185"/>
      <c r="V699" s="185"/>
      <c r="W699" s="185"/>
      <c r="X699" s="185"/>
    </row>
    <row r="700" spans="2:24" ht="12.75">
      <c r="B700" s="185"/>
      <c r="C700" s="185"/>
      <c r="D700" s="185"/>
      <c r="E700" s="185"/>
      <c r="F700" s="185"/>
      <c r="G700" s="200"/>
      <c r="H700" s="185"/>
      <c r="I700" s="185"/>
      <c r="J700" s="185"/>
      <c r="K700" s="185"/>
      <c r="L700" s="185"/>
      <c r="M700" s="185"/>
      <c r="N700" s="185"/>
      <c r="O700" s="185"/>
      <c r="P700" s="185"/>
      <c r="Q700" s="185"/>
      <c r="R700" s="185"/>
      <c r="S700" s="185"/>
      <c r="T700" s="185"/>
      <c r="U700" s="185"/>
      <c r="V700" s="185"/>
      <c r="W700" s="185"/>
      <c r="X700" s="185"/>
    </row>
    <row r="701" spans="2:24" ht="12.75">
      <c r="B701" s="185"/>
      <c r="C701" s="185"/>
      <c r="D701" s="185"/>
      <c r="E701" s="185"/>
      <c r="F701" s="185"/>
      <c r="G701" s="200"/>
      <c r="H701" s="185"/>
      <c r="I701" s="185"/>
      <c r="J701" s="185"/>
      <c r="K701" s="185"/>
      <c r="L701" s="185"/>
      <c r="M701" s="185"/>
      <c r="N701" s="185"/>
      <c r="O701" s="185"/>
      <c r="P701" s="185"/>
      <c r="Q701" s="185"/>
      <c r="R701" s="185"/>
      <c r="S701" s="185"/>
      <c r="T701" s="185"/>
      <c r="U701" s="185"/>
      <c r="V701" s="185"/>
      <c r="W701" s="185"/>
      <c r="X701" s="185"/>
    </row>
    <row r="702" spans="2:24" ht="12.75">
      <c r="B702" s="185"/>
      <c r="C702" s="185"/>
      <c r="D702" s="185"/>
      <c r="E702" s="185"/>
      <c r="F702" s="185"/>
      <c r="G702" s="200"/>
      <c r="H702" s="185"/>
      <c r="I702" s="185"/>
      <c r="J702" s="185"/>
      <c r="K702" s="185"/>
      <c r="L702" s="185"/>
      <c r="M702" s="185"/>
      <c r="N702" s="185"/>
      <c r="O702" s="185"/>
      <c r="P702" s="185"/>
      <c r="Q702" s="185"/>
      <c r="R702" s="185"/>
      <c r="S702" s="185"/>
      <c r="T702" s="185"/>
      <c r="U702" s="185"/>
      <c r="V702" s="185"/>
      <c r="W702" s="185"/>
      <c r="X702" s="185"/>
    </row>
    <row r="703" spans="2:24" ht="12.75">
      <c r="B703" s="185"/>
      <c r="C703" s="185"/>
      <c r="D703" s="185"/>
      <c r="E703" s="185"/>
      <c r="F703" s="185"/>
      <c r="G703" s="200"/>
      <c r="H703" s="185"/>
      <c r="I703" s="185"/>
      <c r="J703" s="185"/>
      <c r="K703" s="185"/>
      <c r="L703" s="185"/>
      <c r="M703" s="185"/>
      <c r="N703" s="185"/>
      <c r="O703" s="185"/>
      <c r="P703" s="185"/>
      <c r="Q703" s="185"/>
      <c r="R703" s="185"/>
      <c r="S703" s="185"/>
      <c r="T703" s="185"/>
      <c r="U703" s="185"/>
      <c r="V703" s="185"/>
      <c r="W703" s="185"/>
      <c r="X703" s="185"/>
    </row>
    <row r="704" spans="2:24" ht="12.75">
      <c r="B704" s="185"/>
      <c r="C704" s="185"/>
      <c r="D704" s="185"/>
      <c r="E704" s="185"/>
      <c r="F704" s="185"/>
      <c r="G704" s="200"/>
      <c r="H704" s="185"/>
      <c r="I704" s="185"/>
      <c r="J704" s="185"/>
      <c r="K704" s="185"/>
      <c r="L704" s="185"/>
      <c r="M704" s="185"/>
      <c r="N704" s="185"/>
      <c r="O704" s="185"/>
      <c r="P704" s="185"/>
      <c r="Q704" s="185"/>
      <c r="R704" s="185"/>
      <c r="S704" s="185"/>
      <c r="T704" s="185"/>
      <c r="U704" s="185"/>
      <c r="V704" s="185"/>
      <c r="W704" s="185"/>
      <c r="X704" s="185"/>
    </row>
    <row r="705" spans="2:24" ht="12.75">
      <c r="B705" s="185"/>
      <c r="C705" s="185"/>
      <c r="D705" s="185"/>
      <c r="E705" s="185"/>
      <c r="F705" s="185"/>
      <c r="G705" s="200"/>
      <c r="H705" s="185"/>
      <c r="I705" s="185"/>
      <c r="J705" s="185"/>
      <c r="K705" s="185"/>
      <c r="L705" s="185"/>
      <c r="M705" s="185"/>
      <c r="N705" s="185"/>
      <c r="O705" s="185"/>
      <c r="P705" s="185"/>
      <c r="Q705" s="185"/>
      <c r="R705" s="185"/>
      <c r="S705" s="185"/>
      <c r="T705" s="185"/>
      <c r="U705" s="185"/>
      <c r="V705" s="185"/>
      <c r="W705" s="185"/>
      <c r="X705" s="185"/>
    </row>
    <row r="706" spans="2:24" ht="12.75">
      <c r="B706" s="185"/>
      <c r="C706" s="185"/>
      <c r="D706" s="185"/>
      <c r="E706" s="185"/>
      <c r="F706" s="185"/>
      <c r="G706" s="200"/>
      <c r="H706" s="185"/>
      <c r="I706" s="185"/>
      <c r="J706" s="185"/>
      <c r="K706" s="185"/>
      <c r="L706" s="185"/>
      <c r="M706" s="185"/>
      <c r="N706" s="185"/>
      <c r="O706" s="185"/>
      <c r="P706" s="185"/>
      <c r="Q706" s="185"/>
      <c r="R706" s="185"/>
      <c r="S706" s="185"/>
      <c r="T706" s="185"/>
      <c r="U706" s="185"/>
      <c r="V706" s="185"/>
      <c r="W706" s="185"/>
      <c r="X706" s="185"/>
    </row>
    <row r="707" spans="2:24" ht="12.75">
      <c r="B707" s="185"/>
      <c r="C707" s="185"/>
      <c r="D707" s="185"/>
      <c r="E707" s="185"/>
      <c r="F707" s="185"/>
      <c r="G707" s="200"/>
      <c r="H707" s="185"/>
      <c r="I707" s="185"/>
      <c r="J707" s="185"/>
      <c r="K707" s="185"/>
      <c r="L707" s="185"/>
      <c r="M707" s="185"/>
      <c r="N707" s="185"/>
      <c r="O707" s="185"/>
      <c r="P707" s="185"/>
      <c r="Q707" s="185"/>
      <c r="R707" s="185"/>
      <c r="S707" s="185"/>
      <c r="T707" s="185"/>
      <c r="U707" s="185"/>
      <c r="V707" s="185"/>
      <c r="W707" s="185"/>
      <c r="X707" s="185"/>
    </row>
    <row r="708" spans="2:24" ht="12.75">
      <c r="B708" s="185"/>
      <c r="C708" s="185"/>
      <c r="D708" s="185"/>
      <c r="E708" s="185"/>
      <c r="F708" s="185"/>
      <c r="G708" s="200"/>
      <c r="H708" s="185"/>
      <c r="I708" s="185"/>
      <c r="J708" s="185"/>
      <c r="K708" s="185"/>
      <c r="L708" s="185"/>
      <c r="M708" s="185"/>
      <c r="N708" s="185"/>
      <c r="O708" s="185"/>
      <c r="P708" s="185"/>
      <c r="Q708" s="185"/>
      <c r="R708" s="185"/>
      <c r="S708" s="185"/>
      <c r="T708" s="185"/>
      <c r="U708" s="185"/>
      <c r="V708" s="185"/>
      <c r="W708" s="185"/>
      <c r="X708" s="185"/>
    </row>
    <row r="709" spans="2:24" ht="12.75">
      <c r="B709" s="185"/>
      <c r="C709" s="185"/>
      <c r="D709" s="185"/>
      <c r="E709" s="185"/>
      <c r="F709" s="185"/>
      <c r="G709" s="200"/>
      <c r="H709" s="185"/>
      <c r="I709" s="185"/>
      <c r="J709" s="185"/>
      <c r="K709" s="185"/>
      <c r="L709" s="185"/>
      <c r="M709" s="185"/>
      <c r="N709" s="185"/>
      <c r="O709" s="185"/>
      <c r="P709" s="185"/>
      <c r="Q709" s="185"/>
      <c r="R709" s="185"/>
      <c r="S709" s="185"/>
      <c r="T709" s="185"/>
      <c r="U709" s="185"/>
      <c r="V709" s="185"/>
      <c r="W709" s="185"/>
      <c r="X709" s="185"/>
    </row>
    <row r="710" spans="2:24" ht="12.75">
      <c r="B710" s="185"/>
      <c r="C710" s="185"/>
      <c r="D710" s="185"/>
      <c r="E710" s="185"/>
      <c r="F710" s="185"/>
      <c r="G710" s="200"/>
      <c r="H710" s="185"/>
      <c r="I710" s="185"/>
      <c r="J710" s="185"/>
      <c r="K710" s="185"/>
      <c r="L710" s="185"/>
      <c r="M710" s="185"/>
      <c r="N710" s="185"/>
      <c r="O710" s="185"/>
      <c r="P710" s="185"/>
      <c r="Q710" s="185"/>
      <c r="R710" s="185"/>
      <c r="S710" s="185"/>
      <c r="T710" s="185"/>
      <c r="U710" s="185"/>
      <c r="V710" s="185"/>
      <c r="W710" s="185"/>
      <c r="X710" s="185"/>
    </row>
    <row r="711" spans="2:24" ht="12.75">
      <c r="B711" s="185"/>
      <c r="C711" s="185"/>
      <c r="D711" s="185"/>
      <c r="E711" s="185"/>
      <c r="F711" s="185"/>
      <c r="G711" s="200"/>
      <c r="H711" s="185"/>
      <c r="I711" s="185"/>
      <c r="J711" s="185"/>
      <c r="K711" s="185"/>
      <c r="L711" s="185"/>
      <c r="M711" s="185"/>
      <c r="N711" s="185"/>
      <c r="O711" s="185"/>
      <c r="P711" s="185"/>
      <c r="Q711" s="185"/>
      <c r="R711" s="185"/>
      <c r="S711" s="185"/>
      <c r="T711" s="185"/>
      <c r="U711" s="185"/>
      <c r="V711" s="185"/>
      <c r="W711" s="185"/>
      <c r="X711" s="185"/>
    </row>
    <row r="712" spans="2:24" ht="12.75">
      <c r="B712" s="185"/>
      <c r="C712" s="185"/>
      <c r="D712" s="185"/>
      <c r="E712" s="185"/>
      <c r="F712" s="185"/>
      <c r="G712" s="200"/>
      <c r="H712" s="185"/>
      <c r="I712" s="185"/>
      <c r="J712" s="185"/>
      <c r="K712" s="185"/>
      <c r="L712" s="185"/>
      <c r="M712" s="185"/>
      <c r="N712" s="185"/>
      <c r="O712" s="185"/>
      <c r="P712" s="185"/>
      <c r="Q712" s="185"/>
      <c r="R712" s="185"/>
      <c r="S712" s="185"/>
      <c r="T712" s="185"/>
      <c r="U712" s="185"/>
      <c r="V712" s="185"/>
      <c r="W712" s="185"/>
      <c r="X712" s="185"/>
    </row>
    <row r="713" spans="2:24" ht="12.75">
      <c r="B713" s="185"/>
      <c r="C713" s="185"/>
      <c r="D713" s="185"/>
      <c r="E713" s="185"/>
      <c r="F713" s="185"/>
      <c r="G713" s="200"/>
      <c r="H713" s="185"/>
      <c r="I713" s="185"/>
      <c r="J713" s="185"/>
      <c r="K713" s="185"/>
      <c r="L713" s="185"/>
      <c r="M713" s="185"/>
      <c r="N713" s="185"/>
      <c r="O713" s="185"/>
      <c r="P713" s="185"/>
      <c r="Q713" s="185"/>
      <c r="R713" s="185"/>
      <c r="S713" s="185"/>
      <c r="T713" s="185"/>
      <c r="U713" s="185"/>
      <c r="V713" s="185"/>
      <c r="W713" s="185"/>
      <c r="X713" s="185"/>
    </row>
    <row r="714" spans="2:24" ht="12.75">
      <c r="B714" s="185"/>
      <c r="C714" s="185"/>
      <c r="D714" s="185"/>
      <c r="E714" s="185"/>
      <c r="F714" s="185"/>
      <c r="G714" s="200"/>
      <c r="H714" s="185"/>
      <c r="I714" s="185"/>
      <c r="J714" s="185"/>
      <c r="K714" s="185"/>
      <c r="L714" s="185"/>
      <c r="M714" s="185"/>
      <c r="N714" s="185"/>
      <c r="O714" s="185"/>
      <c r="P714" s="185"/>
      <c r="Q714" s="185"/>
      <c r="R714" s="185"/>
      <c r="S714" s="185"/>
      <c r="T714" s="185"/>
      <c r="U714" s="185"/>
      <c r="V714" s="185"/>
      <c r="W714" s="185"/>
      <c r="X714" s="185"/>
    </row>
    <row r="715" spans="2:24" ht="12.75">
      <c r="B715" s="185"/>
      <c r="C715" s="185"/>
      <c r="D715" s="185"/>
      <c r="E715" s="185"/>
      <c r="F715" s="185"/>
      <c r="G715" s="200"/>
      <c r="H715" s="185"/>
      <c r="I715" s="185"/>
      <c r="J715" s="185"/>
      <c r="K715" s="185"/>
      <c r="L715" s="185"/>
      <c r="M715" s="185"/>
      <c r="N715" s="185"/>
      <c r="O715" s="185"/>
      <c r="P715" s="185"/>
      <c r="Q715" s="185"/>
      <c r="R715" s="185"/>
      <c r="S715" s="185"/>
      <c r="T715" s="185"/>
      <c r="U715" s="185"/>
      <c r="V715" s="185"/>
      <c r="W715" s="185"/>
      <c r="X715" s="185"/>
    </row>
    <row r="716" spans="2:24" ht="12.75">
      <c r="B716" s="185"/>
      <c r="C716" s="185"/>
      <c r="D716" s="185"/>
      <c r="E716" s="185"/>
      <c r="F716" s="185"/>
      <c r="G716" s="200"/>
      <c r="H716" s="185"/>
      <c r="I716" s="185"/>
      <c r="J716" s="185"/>
      <c r="K716" s="185"/>
      <c r="L716" s="185"/>
      <c r="M716" s="185"/>
      <c r="N716" s="185"/>
      <c r="O716" s="185"/>
      <c r="P716" s="185"/>
      <c r="Q716" s="185"/>
      <c r="R716" s="185"/>
      <c r="S716" s="185"/>
      <c r="T716" s="185"/>
      <c r="U716" s="185"/>
      <c r="V716" s="185"/>
      <c r="W716" s="185"/>
      <c r="X716" s="185"/>
    </row>
    <row r="717" spans="2:24" ht="12.75">
      <c r="B717" s="185"/>
      <c r="C717" s="185"/>
      <c r="D717" s="185"/>
      <c r="E717" s="185"/>
      <c r="F717" s="185"/>
      <c r="G717" s="200"/>
      <c r="H717" s="185"/>
      <c r="I717" s="185"/>
      <c r="J717" s="185"/>
      <c r="K717" s="185"/>
      <c r="L717" s="185"/>
      <c r="M717" s="185"/>
      <c r="N717" s="185"/>
      <c r="O717" s="185"/>
      <c r="P717" s="185"/>
      <c r="Q717" s="185"/>
      <c r="R717" s="185"/>
      <c r="S717" s="185"/>
      <c r="T717" s="185"/>
      <c r="U717" s="185"/>
      <c r="V717" s="185"/>
      <c r="W717" s="185"/>
      <c r="X717" s="185"/>
    </row>
    <row r="718" spans="2:24" ht="12.75">
      <c r="B718" s="185"/>
      <c r="C718" s="185"/>
      <c r="D718" s="185"/>
      <c r="E718" s="185"/>
      <c r="F718" s="185"/>
      <c r="G718" s="200"/>
      <c r="H718" s="185"/>
      <c r="I718" s="185"/>
      <c r="J718" s="185"/>
      <c r="K718" s="185"/>
      <c r="L718" s="185"/>
      <c r="M718" s="185"/>
      <c r="N718" s="185"/>
      <c r="O718" s="185"/>
      <c r="P718" s="185"/>
      <c r="Q718" s="185"/>
      <c r="R718" s="185"/>
      <c r="S718" s="185"/>
      <c r="T718" s="185"/>
      <c r="U718" s="185"/>
      <c r="V718" s="185"/>
      <c r="W718" s="185"/>
      <c r="X718" s="185"/>
    </row>
    <row r="719" spans="2:24" ht="12.75">
      <c r="B719" s="185"/>
      <c r="C719" s="185"/>
      <c r="D719" s="185"/>
      <c r="E719" s="185"/>
      <c r="F719" s="185"/>
      <c r="G719" s="200"/>
      <c r="H719" s="185"/>
      <c r="I719" s="185"/>
      <c r="J719" s="185"/>
      <c r="K719" s="185"/>
      <c r="L719" s="185"/>
      <c r="M719" s="185"/>
      <c r="N719" s="185"/>
      <c r="O719" s="185"/>
      <c r="P719" s="185"/>
      <c r="Q719" s="185"/>
      <c r="R719" s="185"/>
      <c r="S719" s="185"/>
      <c r="T719" s="185"/>
      <c r="U719" s="185"/>
      <c r="V719" s="185"/>
      <c r="W719" s="185"/>
      <c r="X719" s="185"/>
    </row>
    <row r="720" spans="2:24" ht="12.75">
      <c r="B720" s="185"/>
      <c r="C720" s="185"/>
      <c r="D720" s="185"/>
      <c r="E720" s="185"/>
      <c r="F720" s="185"/>
      <c r="G720" s="200"/>
      <c r="H720" s="185"/>
      <c r="I720" s="185"/>
      <c r="J720" s="185"/>
      <c r="K720" s="185"/>
      <c r="L720" s="185"/>
      <c r="M720" s="185"/>
      <c r="N720" s="185"/>
      <c r="O720" s="185"/>
      <c r="P720" s="185"/>
      <c r="Q720" s="185"/>
      <c r="R720" s="185"/>
      <c r="S720" s="185"/>
      <c r="T720" s="185"/>
      <c r="U720" s="185"/>
      <c r="V720" s="185"/>
      <c r="W720" s="185"/>
      <c r="X720" s="185"/>
    </row>
    <row r="721" spans="2:24" ht="12.75">
      <c r="B721" s="185"/>
      <c r="C721" s="185"/>
      <c r="D721" s="185"/>
      <c r="E721" s="185"/>
      <c r="F721" s="185"/>
      <c r="G721" s="200"/>
      <c r="H721" s="185"/>
      <c r="I721" s="185"/>
      <c r="J721" s="185"/>
      <c r="K721" s="185"/>
      <c r="L721" s="185"/>
      <c r="M721" s="185"/>
      <c r="N721" s="185"/>
      <c r="O721" s="185"/>
      <c r="P721" s="185"/>
      <c r="Q721" s="185"/>
      <c r="R721" s="185"/>
      <c r="S721" s="185"/>
      <c r="T721" s="185"/>
      <c r="U721" s="185"/>
      <c r="V721" s="185"/>
      <c r="W721" s="185"/>
      <c r="X721" s="185"/>
    </row>
    <row r="722" spans="2:24" ht="12.75">
      <c r="B722" s="185"/>
      <c r="C722" s="185"/>
      <c r="D722" s="185"/>
      <c r="E722" s="185"/>
      <c r="F722" s="185"/>
      <c r="G722" s="200"/>
      <c r="H722" s="185"/>
      <c r="I722" s="185"/>
      <c r="J722" s="185"/>
      <c r="K722" s="185"/>
      <c r="L722" s="185"/>
      <c r="M722" s="185"/>
      <c r="N722" s="185"/>
      <c r="O722" s="185"/>
      <c r="P722" s="185"/>
      <c r="Q722" s="185"/>
      <c r="R722" s="185"/>
      <c r="S722" s="185"/>
      <c r="T722" s="185"/>
      <c r="U722" s="185"/>
      <c r="V722" s="185"/>
      <c r="W722" s="185"/>
      <c r="X722" s="185"/>
    </row>
    <row r="723" spans="2:24" ht="12.75">
      <c r="B723" s="185"/>
      <c r="C723" s="185"/>
      <c r="D723" s="185"/>
      <c r="E723" s="185"/>
      <c r="F723" s="185"/>
      <c r="G723" s="200"/>
      <c r="H723" s="185"/>
      <c r="I723" s="185"/>
      <c r="J723" s="185"/>
      <c r="K723" s="185"/>
      <c r="L723" s="185"/>
      <c r="M723" s="185"/>
      <c r="N723" s="185"/>
      <c r="O723" s="185"/>
      <c r="P723" s="185"/>
      <c r="Q723" s="185"/>
      <c r="R723" s="185"/>
      <c r="S723" s="185"/>
      <c r="T723" s="185"/>
      <c r="U723" s="185"/>
      <c r="V723" s="185"/>
      <c r="W723" s="185"/>
      <c r="X723" s="185"/>
    </row>
    <row r="724" spans="2:24" ht="12.75">
      <c r="B724" s="185"/>
      <c r="C724" s="185"/>
      <c r="D724" s="185"/>
      <c r="E724" s="185"/>
      <c r="F724" s="185"/>
      <c r="G724" s="200"/>
      <c r="H724" s="185"/>
      <c r="I724" s="185"/>
      <c r="J724" s="185"/>
      <c r="K724" s="185"/>
      <c r="L724" s="185"/>
      <c r="M724" s="185"/>
      <c r="N724" s="185"/>
      <c r="O724" s="185"/>
      <c r="P724" s="185"/>
      <c r="Q724" s="185"/>
      <c r="R724" s="185"/>
      <c r="S724" s="185"/>
      <c r="T724" s="185"/>
      <c r="U724" s="185"/>
      <c r="V724" s="185"/>
      <c r="W724" s="185"/>
      <c r="X724" s="185"/>
    </row>
    <row r="725" spans="2:24" ht="12.75">
      <c r="B725" s="185"/>
      <c r="C725" s="185"/>
      <c r="D725" s="185"/>
      <c r="E725" s="185"/>
      <c r="F725" s="185"/>
      <c r="G725" s="200"/>
      <c r="H725" s="185"/>
      <c r="I725" s="185"/>
      <c r="J725" s="185"/>
      <c r="K725" s="185"/>
      <c r="L725" s="185"/>
      <c r="M725" s="185"/>
      <c r="N725" s="185"/>
      <c r="O725" s="185"/>
      <c r="P725" s="185"/>
      <c r="Q725" s="185"/>
      <c r="R725" s="185"/>
      <c r="S725" s="185"/>
      <c r="T725" s="185"/>
      <c r="U725" s="185"/>
      <c r="V725" s="185"/>
      <c r="W725" s="185"/>
      <c r="X725" s="185"/>
    </row>
    <row r="726" spans="2:24" ht="12.75">
      <c r="B726" s="185"/>
      <c r="C726" s="185"/>
      <c r="D726" s="185"/>
      <c r="E726" s="185"/>
      <c r="F726" s="185"/>
      <c r="G726" s="200"/>
      <c r="H726" s="185"/>
      <c r="I726" s="185"/>
      <c r="J726" s="185"/>
      <c r="K726" s="185"/>
      <c r="L726" s="185"/>
      <c r="M726" s="185"/>
      <c r="N726" s="185"/>
      <c r="O726" s="185"/>
      <c r="P726" s="185"/>
      <c r="Q726" s="185"/>
      <c r="R726" s="185"/>
      <c r="S726" s="185"/>
      <c r="T726" s="185"/>
      <c r="U726" s="185"/>
      <c r="V726" s="185"/>
      <c r="W726" s="185"/>
      <c r="X726" s="185"/>
    </row>
    <row r="727" spans="2:24" ht="12.75">
      <c r="B727" s="185"/>
      <c r="C727" s="185"/>
      <c r="D727" s="185"/>
      <c r="E727" s="185"/>
      <c r="F727" s="185"/>
      <c r="G727" s="200"/>
      <c r="H727" s="185"/>
      <c r="I727" s="185"/>
      <c r="J727" s="185"/>
      <c r="K727" s="185"/>
      <c r="L727" s="185"/>
      <c r="M727" s="185"/>
      <c r="N727" s="185"/>
      <c r="O727" s="185"/>
      <c r="P727" s="185"/>
      <c r="Q727" s="185"/>
      <c r="R727" s="185"/>
      <c r="S727" s="185"/>
      <c r="T727" s="185"/>
      <c r="U727" s="185"/>
      <c r="V727" s="185"/>
      <c r="W727" s="185"/>
      <c r="X727" s="185"/>
    </row>
    <row r="728" spans="2:24" ht="12.75">
      <c r="B728" s="185"/>
      <c r="C728" s="185"/>
      <c r="D728" s="185"/>
      <c r="E728" s="185"/>
      <c r="F728" s="185"/>
      <c r="G728" s="200"/>
      <c r="H728" s="185"/>
      <c r="I728" s="185"/>
      <c r="J728" s="185"/>
      <c r="K728" s="185"/>
      <c r="L728" s="185"/>
      <c r="M728" s="185"/>
      <c r="N728" s="185"/>
      <c r="O728" s="185"/>
      <c r="P728" s="185"/>
      <c r="Q728" s="185"/>
      <c r="R728" s="185"/>
      <c r="S728" s="185"/>
      <c r="T728" s="185"/>
      <c r="U728" s="185"/>
      <c r="V728" s="185"/>
      <c r="W728" s="185"/>
      <c r="X728" s="185"/>
    </row>
    <row r="729" spans="2:24" ht="12.75">
      <c r="B729" s="185"/>
      <c r="C729" s="185"/>
      <c r="D729" s="185"/>
      <c r="E729" s="185"/>
      <c r="F729" s="185"/>
      <c r="G729" s="200"/>
      <c r="H729" s="185"/>
      <c r="I729" s="185"/>
      <c r="J729" s="185"/>
      <c r="K729" s="185"/>
      <c r="L729" s="185"/>
      <c r="M729" s="185"/>
      <c r="N729" s="185"/>
      <c r="O729" s="185"/>
      <c r="P729" s="185"/>
      <c r="Q729" s="185"/>
      <c r="R729" s="185"/>
      <c r="S729" s="185"/>
      <c r="T729" s="185"/>
      <c r="U729" s="185"/>
      <c r="V729" s="185"/>
      <c r="W729" s="185"/>
      <c r="X729" s="185"/>
    </row>
    <row r="730" spans="2:24" ht="12.75">
      <c r="B730" s="185"/>
      <c r="C730" s="185"/>
      <c r="D730" s="185"/>
      <c r="E730" s="185"/>
      <c r="F730" s="185"/>
      <c r="G730" s="200"/>
      <c r="H730" s="185"/>
      <c r="I730" s="185"/>
      <c r="J730" s="185"/>
      <c r="K730" s="185"/>
      <c r="L730" s="185"/>
      <c r="M730" s="185"/>
      <c r="N730" s="185"/>
      <c r="O730" s="185"/>
      <c r="P730" s="185"/>
      <c r="Q730" s="185"/>
      <c r="R730" s="185"/>
      <c r="S730" s="185"/>
      <c r="T730" s="185"/>
      <c r="U730" s="185"/>
      <c r="V730" s="185"/>
      <c r="W730" s="185"/>
      <c r="X730" s="185"/>
    </row>
    <row r="731" spans="2:24" ht="12.75">
      <c r="B731" s="185"/>
      <c r="C731" s="185"/>
      <c r="D731" s="185"/>
      <c r="E731" s="185"/>
      <c r="F731" s="185"/>
      <c r="G731" s="200"/>
      <c r="H731" s="185"/>
      <c r="I731" s="185"/>
      <c r="J731" s="185"/>
      <c r="K731" s="185"/>
      <c r="L731" s="185"/>
      <c r="M731" s="185"/>
      <c r="N731" s="185"/>
      <c r="O731" s="185"/>
      <c r="P731" s="185"/>
      <c r="Q731" s="185"/>
      <c r="R731" s="185"/>
      <c r="S731" s="185"/>
      <c r="T731" s="185"/>
      <c r="U731" s="185"/>
      <c r="V731" s="185"/>
      <c r="W731" s="185"/>
      <c r="X731" s="185"/>
    </row>
    <row r="732" spans="2:24" ht="12.75">
      <c r="B732" s="185"/>
      <c r="C732" s="185"/>
      <c r="D732" s="185"/>
      <c r="E732" s="185"/>
      <c r="F732" s="185"/>
      <c r="G732" s="200"/>
      <c r="H732" s="185"/>
      <c r="I732" s="185"/>
      <c r="J732" s="185"/>
      <c r="K732" s="185"/>
      <c r="L732" s="185"/>
      <c r="M732" s="185"/>
      <c r="N732" s="185"/>
      <c r="O732" s="185"/>
      <c r="P732" s="185"/>
      <c r="Q732" s="185"/>
      <c r="R732" s="185"/>
      <c r="S732" s="185"/>
      <c r="T732" s="185"/>
      <c r="U732" s="185"/>
      <c r="V732" s="185"/>
      <c r="W732" s="185"/>
      <c r="X732" s="185"/>
    </row>
    <row r="733" spans="2:24" ht="12.75">
      <c r="B733" s="185"/>
      <c r="C733" s="185"/>
      <c r="D733" s="185"/>
      <c r="E733" s="185"/>
      <c r="F733" s="185"/>
      <c r="G733" s="200"/>
      <c r="H733" s="185"/>
      <c r="I733" s="185"/>
      <c r="J733" s="185"/>
      <c r="K733" s="185"/>
      <c r="L733" s="185"/>
      <c r="M733" s="185"/>
      <c r="N733" s="185"/>
      <c r="O733" s="185"/>
      <c r="P733" s="185"/>
      <c r="Q733" s="185"/>
      <c r="R733" s="185"/>
      <c r="S733" s="185"/>
      <c r="T733" s="185"/>
      <c r="U733" s="185"/>
      <c r="V733" s="185"/>
      <c r="W733" s="185"/>
      <c r="X733" s="185"/>
    </row>
    <row r="734" spans="2:24" ht="12.75">
      <c r="B734" s="185"/>
      <c r="C734" s="185"/>
      <c r="D734" s="185"/>
      <c r="E734" s="185"/>
      <c r="F734" s="185"/>
      <c r="G734" s="200"/>
      <c r="H734" s="185"/>
      <c r="I734" s="185"/>
      <c r="J734" s="185"/>
      <c r="K734" s="185"/>
      <c r="L734" s="185"/>
      <c r="M734" s="185"/>
      <c r="N734" s="185"/>
      <c r="O734" s="185"/>
      <c r="P734" s="185"/>
      <c r="Q734" s="185"/>
      <c r="R734" s="185"/>
      <c r="S734" s="185"/>
      <c r="T734" s="185"/>
      <c r="U734" s="185"/>
      <c r="V734" s="185"/>
      <c r="W734" s="185"/>
      <c r="X734" s="185"/>
    </row>
    <row r="735" spans="2:24" ht="12.75">
      <c r="B735" s="185"/>
      <c r="C735" s="185"/>
      <c r="D735" s="185"/>
      <c r="E735" s="185"/>
      <c r="F735" s="185"/>
      <c r="G735" s="200"/>
      <c r="H735" s="185"/>
      <c r="I735" s="185"/>
      <c r="J735" s="185"/>
      <c r="K735" s="185"/>
      <c r="L735" s="185"/>
      <c r="M735" s="185"/>
      <c r="N735" s="185"/>
      <c r="O735" s="185"/>
      <c r="P735" s="185"/>
      <c r="Q735" s="185"/>
      <c r="R735" s="185"/>
      <c r="S735" s="185"/>
      <c r="T735" s="185"/>
      <c r="U735" s="185"/>
      <c r="V735" s="185"/>
      <c r="W735" s="185"/>
      <c r="X735" s="185"/>
    </row>
    <row r="736" spans="2:24" ht="12.75">
      <c r="B736" s="185"/>
      <c r="C736" s="185"/>
      <c r="D736" s="185"/>
      <c r="E736" s="185"/>
      <c r="F736" s="185"/>
      <c r="G736" s="200"/>
      <c r="H736" s="185"/>
      <c r="I736" s="185"/>
      <c r="J736" s="185"/>
      <c r="K736" s="185"/>
      <c r="L736" s="185"/>
      <c r="M736" s="185"/>
      <c r="N736" s="185"/>
      <c r="O736" s="185"/>
      <c r="P736" s="185"/>
      <c r="Q736" s="185"/>
      <c r="R736" s="185"/>
      <c r="S736" s="185"/>
      <c r="T736" s="185"/>
      <c r="U736" s="185"/>
      <c r="V736" s="185"/>
      <c r="W736" s="185"/>
      <c r="X736" s="185"/>
    </row>
    <row r="737" spans="2:24" ht="12.75">
      <c r="B737" s="185"/>
      <c r="C737" s="185"/>
      <c r="D737" s="185"/>
      <c r="E737" s="185"/>
      <c r="F737" s="185"/>
      <c r="G737" s="200"/>
      <c r="H737" s="185"/>
      <c r="I737" s="185"/>
      <c r="J737" s="185"/>
      <c r="K737" s="185"/>
      <c r="L737" s="185"/>
      <c r="M737" s="185"/>
      <c r="N737" s="185"/>
      <c r="O737" s="185"/>
      <c r="P737" s="185"/>
      <c r="Q737" s="185"/>
      <c r="R737" s="185"/>
      <c r="S737" s="185"/>
      <c r="T737" s="185"/>
      <c r="U737" s="185"/>
      <c r="V737" s="185"/>
      <c r="W737" s="185"/>
      <c r="X737" s="185"/>
    </row>
    <row r="738" spans="2:24" ht="12.75">
      <c r="B738" s="185"/>
      <c r="C738" s="185"/>
      <c r="D738" s="185"/>
      <c r="E738" s="185"/>
      <c r="F738" s="185"/>
      <c r="G738" s="200"/>
      <c r="H738" s="185"/>
      <c r="I738" s="185"/>
      <c r="J738" s="185"/>
      <c r="K738" s="185"/>
      <c r="L738" s="185"/>
      <c r="M738" s="185"/>
      <c r="N738" s="185"/>
      <c r="O738" s="185"/>
      <c r="P738" s="185"/>
      <c r="Q738" s="185"/>
      <c r="R738" s="185"/>
      <c r="S738" s="185"/>
      <c r="T738" s="185"/>
      <c r="U738" s="185"/>
      <c r="V738" s="185"/>
      <c r="W738" s="185"/>
      <c r="X738" s="185"/>
    </row>
    <row r="739" spans="2:24" ht="12.75">
      <c r="B739" s="185"/>
      <c r="C739" s="185"/>
      <c r="D739" s="185"/>
      <c r="E739" s="185"/>
      <c r="F739" s="185"/>
      <c r="G739" s="200"/>
      <c r="H739" s="185"/>
      <c r="I739" s="185"/>
      <c r="J739" s="185"/>
      <c r="K739" s="185"/>
      <c r="L739" s="185"/>
      <c r="M739" s="185"/>
      <c r="N739" s="185"/>
      <c r="O739" s="185"/>
      <c r="P739" s="185"/>
      <c r="Q739" s="185"/>
      <c r="R739" s="185"/>
      <c r="S739" s="185"/>
      <c r="T739" s="185"/>
      <c r="U739" s="185"/>
      <c r="V739" s="185"/>
      <c r="W739" s="185"/>
      <c r="X739" s="185"/>
    </row>
    <row r="740" spans="2:24" ht="12.75">
      <c r="B740" s="185"/>
      <c r="C740" s="185"/>
      <c r="D740" s="185"/>
      <c r="E740" s="185"/>
      <c r="F740" s="185"/>
      <c r="G740" s="200"/>
      <c r="H740" s="185"/>
      <c r="I740" s="185"/>
      <c r="J740" s="185"/>
      <c r="K740" s="185"/>
      <c r="L740" s="185"/>
      <c r="M740" s="185"/>
      <c r="N740" s="185"/>
      <c r="O740" s="185"/>
      <c r="P740" s="185"/>
      <c r="Q740" s="185"/>
      <c r="R740" s="185"/>
      <c r="S740" s="185"/>
      <c r="T740" s="185"/>
      <c r="U740" s="185"/>
      <c r="V740" s="185"/>
      <c r="W740" s="185"/>
      <c r="X740" s="185"/>
    </row>
    <row r="741" spans="2:24" ht="12.75">
      <c r="B741" s="185"/>
      <c r="C741" s="185"/>
      <c r="D741" s="185"/>
      <c r="E741" s="185"/>
      <c r="F741" s="185"/>
      <c r="G741" s="200"/>
      <c r="H741" s="185"/>
      <c r="I741" s="185"/>
      <c r="J741" s="185"/>
      <c r="K741" s="185"/>
      <c r="L741" s="185"/>
      <c r="M741" s="185"/>
      <c r="N741" s="185"/>
      <c r="O741" s="185"/>
      <c r="P741" s="185"/>
      <c r="Q741" s="185"/>
      <c r="R741" s="185"/>
      <c r="S741" s="185"/>
      <c r="T741" s="185"/>
      <c r="U741" s="185"/>
      <c r="V741" s="185"/>
      <c r="W741" s="185"/>
      <c r="X741" s="185"/>
    </row>
    <row r="742" spans="2:24" ht="12.75">
      <c r="B742" s="185"/>
      <c r="C742" s="185"/>
      <c r="D742" s="185"/>
      <c r="E742" s="185"/>
      <c r="F742" s="185"/>
      <c r="G742" s="200"/>
      <c r="H742" s="185"/>
      <c r="I742" s="185"/>
      <c r="J742" s="185"/>
      <c r="K742" s="185"/>
      <c r="L742" s="185"/>
      <c r="M742" s="185"/>
      <c r="N742" s="185"/>
      <c r="O742" s="185"/>
      <c r="P742" s="185"/>
      <c r="Q742" s="185"/>
      <c r="R742" s="185"/>
      <c r="S742" s="185"/>
      <c r="T742" s="185"/>
      <c r="U742" s="185"/>
      <c r="V742" s="185"/>
      <c r="W742" s="185"/>
      <c r="X742" s="185"/>
    </row>
    <row r="743" spans="2:24" ht="12.75">
      <c r="B743" s="185"/>
      <c r="C743" s="185"/>
      <c r="D743" s="185"/>
      <c r="E743" s="185"/>
      <c r="F743" s="185"/>
      <c r="G743" s="200"/>
      <c r="H743" s="185"/>
      <c r="I743" s="185"/>
      <c r="J743" s="185"/>
      <c r="K743" s="185"/>
      <c r="L743" s="185"/>
      <c r="M743" s="185"/>
      <c r="N743" s="185"/>
      <c r="O743" s="185"/>
      <c r="P743" s="185"/>
      <c r="Q743" s="185"/>
      <c r="R743" s="185"/>
      <c r="S743" s="185"/>
      <c r="T743" s="185"/>
      <c r="U743" s="185"/>
      <c r="V743" s="185"/>
      <c r="W743" s="185"/>
      <c r="X743" s="185"/>
    </row>
    <row r="744" spans="2:24" ht="12.75">
      <c r="B744" s="185"/>
      <c r="C744" s="185"/>
      <c r="D744" s="185"/>
      <c r="E744" s="185"/>
      <c r="F744" s="185"/>
      <c r="G744" s="200"/>
      <c r="H744" s="185"/>
      <c r="I744" s="185"/>
      <c r="J744" s="185"/>
      <c r="K744" s="185"/>
      <c r="L744" s="185"/>
      <c r="M744" s="185"/>
      <c r="N744" s="185"/>
      <c r="O744" s="185"/>
      <c r="P744" s="185"/>
      <c r="Q744" s="185"/>
      <c r="R744" s="185"/>
      <c r="S744" s="185"/>
      <c r="T744" s="185"/>
      <c r="U744" s="185"/>
      <c r="V744" s="185"/>
      <c r="W744" s="185"/>
      <c r="X744" s="185"/>
    </row>
    <row r="745" spans="2:24" ht="12.75">
      <c r="B745" s="185"/>
      <c r="C745" s="185"/>
      <c r="D745" s="185"/>
      <c r="E745" s="185"/>
      <c r="F745" s="185"/>
      <c r="G745" s="200"/>
      <c r="H745" s="185"/>
      <c r="I745" s="185"/>
      <c r="J745" s="185"/>
      <c r="K745" s="185"/>
      <c r="L745" s="185"/>
      <c r="M745" s="185"/>
      <c r="N745" s="185"/>
      <c r="O745" s="185"/>
      <c r="P745" s="185"/>
      <c r="Q745" s="185"/>
      <c r="R745" s="185"/>
      <c r="S745" s="185"/>
      <c r="T745" s="185"/>
      <c r="U745" s="185"/>
      <c r="V745" s="185"/>
      <c r="W745" s="185"/>
      <c r="X745" s="185"/>
    </row>
    <row r="746" spans="2:24" ht="12.75">
      <c r="B746" s="185"/>
      <c r="C746" s="185"/>
      <c r="D746" s="185"/>
      <c r="E746" s="185"/>
      <c r="F746" s="185"/>
      <c r="G746" s="200"/>
      <c r="H746" s="185"/>
      <c r="I746" s="185"/>
      <c r="J746" s="185"/>
      <c r="K746" s="185"/>
      <c r="L746" s="185"/>
      <c r="M746" s="185"/>
      <c r="N746" s="185"/>
      <c r="O746" s="185"/>
      <c r="P746" s="185"/>
      <c r="Q746" s="185"/>
      <c r="R746" s="185"/>
      <c r="S746" s="185"/>
      <c r="T746" s="185"/>
      <c r="U746" s="185"/>
      <c r="V746" s="185"/>
      <c r="W746" s="185"/>
      <c r="X746" s="185"/>
    </row>
    <row r="747" spans="2:24" ht="12.75">
      <c r="B747" s="185"/>
      <c r="C747" s="185"/>
      <c r="D747" s="185"/>
      <c r="E747" s="185"/>
      <c r="F747" s="185"/>
      <c r="G747" s="200"/>
      <c r="H747" s="185"/>
      <c r="I747" s="185"/>
      <c r="J747" s="185"/>
      <c r="K747" s="185"/>
      <c r="L747" s="185"/>
      <c r="M747" s="185"/>
      <c r="N747" s="185"/>
      <c r="O747" s="185"/>
      <c r="P747" s="185"/>
      <c r="Q747" s="185"/>
      <c r="R747" s="185"/>
      <c r="S747" s="185"/>
      <c r="T747" s="185"/>
      <c r="U747" s="185"/>
      <c r="V747" s="185"/>
      <c r="W747" s="185"/>
      <c r="X747" s="185"/>
    </row>
    <row r="748" spans="2:24" ht="12.75">
      <c r="B748" s="185"/>
      <c r="C748" s="185"/>
      <c r="D748" s="185"/>
      <c r="E748" s="185"/>
      <c r="F748" s="185"/>
      <c r="G748" s="200"/>
      <c r="H748" s="185"/>
      <c r="I748" s="185"/>
      <c r="J748" s="185"/>
      <c r="K748" s="185"/>
      <c r="L748" s="185"/>
      <c r="M748" s="185"/>
      <c r="N748" s="185"/>
      <c r="O748" s="185"/>
      <c r="P748" s="185"/>
      <c r="Q748" s="185"/>
      <c r="R748" s="185"/>
      <c r="S748" s="185"/>
      <c r="T748" s="185"/>
      <c r="U748" s="185"/>
      <c r="V748" s="185"/>
      <c r="W748" s="185"/>
      <c r="X748" s="185"/>
    </row>
    <row r="749" spans="2:24" ht="12.75">
      <c r="B749" s="185"/>
      <c r="C749" s="185"/>
      <c r="D749" s="185"/>
      <c r="E749" s="185"/>
      <c r="F749" s="185"/>
      <c r="G749" s="200"/>
      <c r="H749" s="185"/>
      <c r="I749" s="185"/>
      <c r="J749" s="185"/>
      <c r="K749" s="185"/>
      <c r="L749" s="185"/>
      <c r="M749" s="185"/>
      <c r="N749" s="185"/>
      <c r="O749" s="185"/>
      <c r="P749" s="185"/>
      <c r="Q749" s="185"/>
      <c r="R749" s="185"/>
      <c r="S749" s="185"/>
      <c r="T749" s="185"/>
      <c r="U749" s="185"/>
      <c r="V749" s="185"/>
      <c r="W749" s="185"/>
      <c r="X749" s="185"/>
    </row>
    <row r="750" spans="2:24" ht="12.75">
      <c r="B750" s="185"/>
      <c r="C750" s="185"/>
      <c r="D750" s="185"/>
      <c r="E750" s="185"/>
      <c r="F750" s="185"/>
      <c r="G750" s="200"/>
      <c r="H750" s="185"/>
      <c r="I750" s="185"/>
      <c r="J750" s="185"/>
      <c r="K750" s="185"/>
      <c r="L750" s="185"/>
      <c r="M750" s="185"/>
      <c r="N750" s="185"/>
      <c r="O750" s="185"/>
      <c r="P750" s="185"/>
      <c r="Q750" s="185"/>
      <c r="R750" s="185"/>
      <c r="S750" s="185"/>
      <c r="T750" s="185"/>
      <c r="U750" s="185"/>
      <c r="V750" s="185"/>
      <c r="W750" s="185"/>
      <c r="X750" s="185"/>
    </row>
    <row r="751" spans="2:24" ht="12.75">
      <c r="B751" s="185"/>
      <c r="C751" s="185"/>
      <c r="D751" s="185"/>
      <c r="E751" s="185"/>
      <c r="F751" s="185"/>
      <c r="G751" s="200"/>
      <c r="H751" s="185"/>
      <c r="I751" s="185"/>
      <c r="J751" s="185"/>
      <c r="K751" s="185"/>
      <c r="L751" s="185"/>
      <c r="M751" s="185"/>
      <c r="N751" s="185"/>
      <c r="O751" s="185"/>
      <c r="P751" s="185"/>
      <c r="Q751" s="185"/>
      <c r="R751" s="185"/>
      <c r="S751" s="185"/>
      <c r="T751" s="185"/>
      <c r="U751" s="185"/>
      <c r="V751" s="185"/>
      <c r="W751" s="185"/>
      <c r="X751" s="185"/>
    </row>
    <row r="752" spans="2:24" ht="12.75">
      <c r="B752" s="185"/>
      <c r="C752" s="185"/>
      <c r="D752" s="185"/>
      <c r="E752" s="185"/>
      <c r="F752" s="185"/>
      <c r="G752" s="200"/>
      <c r="H752" s="185"/>
      <c r="I752" s="185"/>
      <c r="J752" s="185"/>
      <c r="K752" s="185"/>
      <c r="L752" s="185"/>
      <c r="M752" s="185"/>
      <c r="N752" s="185"/>
      <c r="O752" s="185"/>
      <c r="P752" s="185"/>
      <c r="Q752" s="185"/>
      <c r="R752" s="185"/>
      <c r="S752" s="185"/>
      <c r="T752" s="185"/>
      <c r="U752" s="185"/>
      <c r="V752" s="185"/>
      <c r="W752" s="185"/>
      <c r="X752" s="185"/>
    </row>
    <row r="753" spans="2:24" ht="12.75">
      <c r="B753" s="185"/>
      <c r="C753" s="185"/>
      <c r="D753" s="185"/>
      <c r="E753" s="185"/>
      <c r="F753" s="185"/>
      <c r="G753" s="200"/>
      <c r="H753" s="185"/>
      <c r="I753" s="185"/>
      <c r="J753" s="185"/>
      <c r="K753" s="185"/>
      <c r="L753" s="185"/>
      <c r="M753" s="185"/>
      <c r="N753" s="185"/>
      <c r="O753" s="185"/>
      <c r="P753" s="185"/>
      <c r="Q753" s="185"/>
      <c r="R753" s="185"/>
      <c r="S753" s="185"/>
      <c r="T753" s="185"/>
      <c r="U753" s="185"/>
      <c r="V753" s="185"/>
      <c r="W753" s="185"/>
      <c r="X753" s="185"/>
    </row>
    <row r="754" spans="2:24" ht="12.75">
      <c r="B754" s="185"/>
      <c r="C754" s="185"/>
      <c r="D754" s="185"/>
      <c r="E754" s="185"/>
      <c r="F754" s="185"/>
      <c r="G754" s="200"/>
      <c r="H754" s="185"/>
      <c r="I754" s="185"/>
      <c r="J754" s="185"/>
      <c r="K754" s="185"/>
      <c r="L754" s="185"/>
      <c r="M754" s="185"/>
      <c r="N754" s="185"/>
      <c r="O754" s="185"/>
      <c r="P754" s="185"/>
      <c r="Q754" s="185"/>
      <c r="R754" s="185"/>
      <c r="S754" s="185"/>
      <c r="T754" s="185"/>
      <c r="U754" s="185"/>
      <c r="V754" s="185"/>
      <c r="W754" s="185"/>
      <c r="X754" s="185"/>
    </row>
    <row r="755" spans="2:24" ht="12.75">
      <c r="B755" s="185"/>
      <c r="C755" s="185"/>
      <c r="D755" s="185"/>
      <c r="E755" s="185"/>
      <c r="F755" s="185"/>
      <c r="G755" s="200"/>
      <c r="H755" s="185"/>
      <c r="I755" s="185"/>
      <c r="J755" s="185"/>
      <c r="K755" s="185"/>
      <c r="L755" s="185"/>
      <c r="M755" s="185"/>
      <c r="N755" s="185"/>
      <c r="O755" s="185"/>
      <c r="P755" s="185"/>
      <c r="Q755" s="185"/>
      <c r="R755" s="185"/>
      <c r="S755" s="185"/>
      <c r="T755" s="185"/>
      <c r="U755" s="185"/>
      <c r="V755" s="185"/>
      <c r="W755" s="185"/>
      <c r="X755" s="185"/>
    </row>
    <row r="756" spans="2:24" ht="12.75">
      <c r="B756" s="185"/>
      <c r="C756" s="185"/>
      <c r="D756" s="185"/>
      <c r="E756" s="185"/>
      <c r="F756" s="185"/>
      <c r="G756" s="200"/>
      <c r="H756" s="185"/>
      <c r="I756" s="185"/>
      <c r="J756" s="185"/>
      <c r="K756" s="185"/>
      <c r="L756" s="185"/>
      <c r="M756" s="185"/>
      <c r="N756" s="185"/>
      <c r="O756" s="185"/>
      <c r="P756" s="185"/>
      <c r="Q756" s="185"/>
      <c r="R756" s="185"/>
      <c r="S756" s="185"/>
      <c r="T756" s="185"/>
      <c r="U756" s="185"/>
      <c r="V756" s="185"/>
      <c r="W756" s="185"/>
      <c r="X756" s="185"/>
    </row>
    <row r="757" spans="2:24" ht="12.75">
      <c r="B757" s="185"/>
      <c r="C757" s="185"/>
      <c r="D757" s="185"/>
      <c r="E757" s="185"/>
      <c r="F757" s="185"/>
      <c r="G757" s="200"/>
      <c r="H757" s="185"/>
      <c r="I757" s="185"/>
      <c r="J757" s="185"/>
      <c r="K757" s="185"/>
      <c r="L757" s="185"/>
      <c r="M757" s="185"/>
      <c r="N757" s="185"/>
      <c r="O757" s="185"/>
      <c r="P757" s="185"/>
      <c r="Q757" s="185"/>
      <c r="R757" s="185"/>
      <c r="S757" s="185"/>
      <c r="T757" s="185"/>
      <c r="U757" s="185"/>
      <c r="V757" s="185"/>
      <c r="W757" s="185"/>
      <c r="X757" s="185"/>
    </row>
    <row r="758" spans="2:24" ht="12.75">
      <c r="B758" s="185"/>
      <c r="C758" s="185"/>
      <c r="D758" s="185"/>
      <c r="E758" s="185"/>
      <c r="F758" s="185"/>
      <c r="G758" s="200"/>
      <c r="H758" s="185"/>
      <c r="I758" s="185"/>
      <c r="J758" s="185"/>
      <c r="K758" s="185"/>
      <c r="L758" s="185"/>
      <c r="M758" s="185"/>
      <c r="N758" s="185"/>
      <c r="O758" s="185"/>
      <c r="P758" s="185"/>
      <c r="Q758" s="185"/>
      <c r="R758" s="185"/>
      <c r="S758" s="185"/>
      <c r="T758" s="185"/>
      <c r="U758" s="185"/>
      <c r="V758" s="185"/>
      <c r="W758" s="185"/>
      <c r="X758" s="185"/>
    </row>
    <row r="759" spans="2:24" ht="12.75">
      <c r="B759" s="185"/>
      <c r="C759" s="185"/>
      <c r="D759" s="185"/>
      <c r="E759" s="185"/>
      <c r="F759" s="185"/>
      <c r="G759" s="200"/>
      <c r="H759" s="185"/>
      <c r="I759" s="185"/>
      <c r="J759" s="185"/>
      <c r="K759" s="185"/>
      <c r="L759" s="185"/>
      <c r="M759" s="185"/>
      <c r="N759" s="185"/>
      <c r="O759" s="185"/>
      <c r="P759" s="185"/>
      <c r="Q759" s="185"/>
      <c r="R759" s="185"/>
      <c r="S759" s="185"/>
      <c r="T759" s="185"/>
      <c r="U759" s="185"/>
      <c r="V759" s="185"/>
      <c r="W759" s="185"/>
      <c r="X759" s="185"/>
    </row>
    <row r="760" spans="2:24" ht="12.75">
      <c r="B760" s="185"/>
      <c r="C760" s="185"/>
      <c r="D760" s="185"/>
      <c r="E760" s="185"/>
      <c r="F760" s="185"/>
      <c r="G760" s="200"/>
      <c r="H760" s="185"/>
      <c r="I760" s="185"/>
      <c r="J760" s="185"/>
      <c r="K760" s="185"/>
      <c r="L760" s="185"/>
      <c r="M760" s="185"/>
      <c r="N760" s="185"/>
      <c r="O760" s="185"/>
      <c r="P760" s="185"/>
      <c r="Q760" s="185"/>
      <c r="R760" s="185"/>
      <c r="S760" s="185"/>
      <c r="T760" s="185"/>
      <c r="U760" s="185"/>
      <c r="V760" s="185"/>
      <c r="W760" s="185"/>
      <c r="X760" s="185"/>
    </row>
    <row r="761" spans="2:24" ht="12.75">
      <c r="B761" s="185"/>
      <c r="C761" s="185"/>
      <c r="D761" s="185"/>
      <c r="E761" s="185"/>
      <c r="F761" s="185"/>
      <c r="G761" s="200"/>
      <c r="H761" s="185"/>
      <c r="I761" s="185"/>
      <c r="J761" s="185"/>
      <c r="K761" s="185"/>
      <c r="L761" s="185"/>
      <c r="M761" s="185"/>
      <c r="N761" s="185"/>
      <c r="O761" s="185"/>
      <c r="P761" s="185"/>
      <c r="Q761" s="185"/>
      <c r="R761" s="185"/>
      <c r="S761" s="185"/>
      <c r="T761" s="185"/>
      <c r="U761" s="185"/>
      <c r="V761" s="185"/>
      <c r="W761" s="185"/>
      <c r="X761" s="185"/>
    </row>
    <row r="762" spans="2:24" ht="12.75">
      <c r="B762" s="185"/>
      <c r="C762" s="185"/>
      <c r="D762" s="185"/>
      <c r="E762" s="185"/>
      <c r="F762" s="185"/>
      <c r="G762" s="200"/>
      <c r="H762" s="185"/>
      <c r="I762" s="185"/>
      <c r="J762" s="185"/>
      <c r="K762" s="185"/>
      <c r="L762" s="185"/>
      <c r="M762" s="185"/>
      <c r="N762" s="185"/>
      <c r="O762" s="185"/>
      <c r="P762" s="185"/>
      <c r="Q762" s="185"/>
      <c r="R762" s="185"/>
      <c r="S762" s="185"/>
      <c r="T762" s="185"/>
      <c r="U762" s="185"/>
      <c r="V762" s="185"/>
      <c r="W762" s="185"/>
      <c r="X762" s="185"/>
    </row>
    <row r="763" spans="2:24" ht="12.75">
      <c r="B763" s="185"/>
      <c r="C763" s="185"/>
      <c r="D763" s="185"/>
      <c r="E763" s="185"/>
      <c r="F763" s="185"/>
      <c r="G763" s="200"/>
      <c r="H763" s="185"/>
      <c r="I763" s="185"/>
      <c r="J763" s="185"/>
      <c r="K763" s="185"/>
      <c r="L763" s="185"/>
      <c r="M763" s="185"/>
      <c r="N763" s="185"/>
      <c r="O763" s="185"/>
      <c r="P763" s="185"/>
      <c r="Q763" s="185"/>
      <c r="R763" s="185"/>
      <c r="S763" s="185"/>
      <c r="T763" s="185"/>
      <c r="U763" s="185"/>
      <c r="V763" s="185"/>
      <c r="W763" s="185"/>
      <c r="X763" s="185"/>
    </row>
    <row r="764" spans="2:24" ht="12.75">
      <c r="B764" s="185"/>
      <c r="C764" s="185"/>
      <c r="D764" s="185"/>
      <c r="E764" s="185"/>
      <c r="F764" s="185"/>
      <c r="G764" s="200"/>
      <c r="H764" s="185"/>
      <c r="I764" s="185"/>
      <c r="J764" s="185"/>
      <c r="K764" s="185"/>
      <c r="L764" s="185"/>
      <c r="M764" s="185"/>
      <c r="N764" s="185"/>
      <c r="O764" s="185"/>
      <c r="P764" s="185"/>
      <c r="Q764" s="185"/>
      <c r="R764" s="185"/>
      <c r="S764" s="185"/>
      <c r="T764" s="185"/>
      <c r="U764" s="185"/>
      <c r="V764" s="185"/>
      <c r="W764" s="185"/>
      <c r="X764" s="185"/>
    </row>
    <row r="765" spans="2:24" ht="12.75">
      <c r="B765" s="185"/>
      <c r="C765" s="185"/>
      <c r="D765" s="185"/>
      <c r="E765" s="185"/>
      <c r="F765" s="185"/>
      <c r="G765" s="200"/>
      <c r="H765" s="185"/>
      <c r="I765" s="185"/>
      <c r="J765" s="185"/>
      <c r="K765" s="185"/>
      <c r="L765" s="185"/>
      <c r="M765" s="185"/>
      <c r="N765" s="185"/>
      <c r="O765" s="185"/>
      <c r="P765" s="185"/>
      <c r="Q765" s="185"/>
      <c r="R765" s="185"/>
      <c r="S765" s="185"/>
      <c r="T765" s="185"/>
      <c r="U765" s="185"/>
      <c r="V765" s="185"/>
      <c r="W765" s="185"/>
      <c r="X765" s="185"/>
    </row>
    <row r="766" spans="2:24" ht="12.75">
      <c r="B766" s="185"/>
      <c r="C766" s="185"/>
      <c r="D766" s="185"/>
      <c r="E766" s="185"/>
      <c r="F766" s="185"/>
      <c r="G766" s="200"/>
      <c r="H766" s="185"/>
      <c r="I766" s="185"/>
      <c r="J766" s="185"/>
      <c r="K766" s="185"/>
      <c r="L766" s="185"/>
      <c r="M766" s="185"/>
      <c r="N766" s="185"/>
      <c r="O766" s="185"/>
      <c r="P766" s="185"/>
      <c r="Q766" s="185"/>
      <c r="R766" s="185"/>
      <c r="S766" s="185"/>
      <c r="T766" s="185"/>
      <c r="U766" s="185"/>
      <c r="V766" s="185"/>
      <c r="W766" s="185"/>
      <c r="X766" s="185"/>
    </row>
    <row r="767" spans="2:24" ht="12.75">
      <c r="B767" s="185"/>
      <c r="C767" s="185"/>
      <c r="D767" s="185"/>
      <c r="E767" s="185"/>
      <c r="F767" s="185"/>
      <c r="G767" s="200"/>
      <c r="H767" s="185"/>
      <c r="I767" s="185"/>
      <c r="J767" s="185"/>
      <c r="K767" s="185"/>
      <c r="L767" s="185"/>
      <c r="M767" s="185"/>
      <c r="N767" s="185"/>
      <c r="O767" s="185"/>
      <c r="P767" s="185"/>
      <c r="Q767" s="185"/>
      <c r="R767" s="185"/>
      <c r="S767" s="185"/>
      <c r="T767" s="185"/>
      <c r="U767" s="185"/>
      <c r="V767" s="185"/>
      <c r="W767" s="185"/>
      <c r="X767" s="185"/>
    </row>
    <row r="768" spans="2:24" ht="12.75">
      <c r="B768" s="185"/>
      <c r="C768" s="185"/>
      <c r="D768" s="185"/>
      <c r="E768" s="185"/>
      <c r="F768" s="185"/>
      <c r="G768" s="200"/>
      <c r="H768" s="185"/>
      <c r="I768" s="185"/>
      <c r="J768" s="185"/>
      <c r="K768" s="185"/>
      <c r="L768" s="185"/>
      <c r="M768" s="185"/>
      <c r="N768" s="185"/>
      <c r="O768" s="185"/>
      <c r="P768" s="185"/>
      <c r="Q768" s="185"/>
      <c r="R768" s="185"/>
      <c r="S768" s="185"/>
      <c r="T768" s="185"/>
      <c r="U768" s="185"/>
      <c r="V768" s="185"/>
      <c r="W768" s="185"/>
      <c r="X768" s="185"/>
    </row>
    <row r="769" spans="2:24" ht="12.75">
      <c r="B769" s="185"/>
      <c r="C769" s="185"/>
      <c r="D769" s="185"/>
      <c r="E769" s="185"/>
      <c r="F769" s="185"/>
      <c r="G769" s="200"/>
      <c r="H769" s="185"/>
      <c r="I769" s="185"/>
      <c r="J769" s="185"/>
      <c r="K769" s="185"/>
      <c r="L769" s="185"/>
      <c r="M769" s="185"/>
      <c r="N769" s="185"/>
      <c r="O769" s="185"/>
      <c r="P769" s="185"/>
      <c r="Q769" s="185"/>
      <c r="R769" s="185"/>
      <c r="S769" s="185"/>
      <c r="T769" s="185"/>
      <c r="U769" s="185"/>
      <c r="V769" s="185"/>
      <c r="W769" s="185"/>
      <c r="X769" s="185"/>
    </row>
    <row r="770" spans="2:24" ht="12.75">
      <c r="B770" s="185"/>
      <c r="C770" s="185"/>
      <c r="D770" s="185"/>
      <c r="E770" s="185"/>
      <c r="F770" s="185"/>
      <c r="G770" s="200"/>
      <c r="H770" s="185"/>
      <c r="I770" s="185"/>
      <c r="J770" s="185"/>
      <c r="K770" s="185"/>
      <c r="L770" s="185"/>
      <c r="M770" s="185"/>
      <c r="N770" s="185"/>
      <c r="O770" s="185"/>
      <c r="P770" s="185"/>
      <c r="Q770" s="185"/>
      <c r="R770" s="185"/>
      <c r="S770" s="185"/>
      <c r="T770" s="185"/>
      <c r="U770" s="185"/>
      <c r="V770" s="185"/>
      <c r="W770" s="185"/>
      <c r="X770" s="185"/>
    </row>
    <row r="771" spans="2:24" ht="12.75">
      <c r="B771" s="185"/>
      <c r="C771" s="185"/>
      <c r="D771" s="185"/>
      <c r="E771" s="185"/>
      <c r="F771" s="185"/>
      <c r="G771" s="200"/>
      <c r="H771" s="185"/>
      <c r="I771" s="185"/>
      <c r="J771" s="185"/>
      <c r="K771" s="185"/>
      <c r="L771" s="185"/>
      <c r="M771" s="185"/>
      <c r="N771" s="185"/>
      <c r="O771" s="185"/>
      <c r="P771" s="185"/>
      <c r="Q771" s="185"/>
      <c r="R771" s="185"/>
      <c r="S771" s="185"/>
      <c r="T771" s="185"/>
      <c r="U771" s="185"/>
      <c r="V771" s="185"/>
      <c r="W771" s="185"/>
      <c r="X771" s="185"/>
    </row>
    <row r="772" spans="2:24" ht="12.75">
      <c r="B772" s="185"/>
      <c r="C772" s="185"/>
      <c r="D772" s="185"/>
      <c r="E772" s="185"/>
      <c r="F772" s="185"/>
      <c r="G772" s="200"/>
      <c r="H772" s="185"/>
      <c r="I772" s="185"/>
      <c r="J772" s="185"/>
      <c r="K772" s="185"/>
      <c r="L772" s="185"/>
      <c r="M772" s="185"/>
      <c r="N772" s="185"/>
      <c r="O772" s="185"/>
      <c r="P772" s="185"/>
      <c r="Q772" s="185"/>
      <c r="R772" s="185"/>
      <c r="S772" s="185"/>
      <c r="T772" s="185"/>
      <c r="U772" s="185"/>
      <c r="V772" s="185"/>
      <c r="W772" s="185"/>
      <c r="X772" s="185"/>
    </row>
    <row r="773" spans="2:24" ht="12.75">
      <c r="B773" s="185"/>
      <c r="C773" s="185"/>
      <c r="D773" s="185"/>
      <c r="E773" s="185"/>
      <c r="F773" s="185"/>
      <c r="G773" s="200"/>
      <c r="H773" s="185"/>
      <c r="I773" s="185"/>
      <c r="J773" s="185"/>
      <c r="K773" s="185"/>
      <c r="L773" s="185"/>
      <c r="M773" s="185"/>
      <c r="N773" s="185"/>
      <c r="O773" s="185"/>
      <c r="P773" s="185"/>
      <c r="Q773" s="185"/>
      <c r="R773" s="185"/>
      <c r="S773" s="185"/>
      <c r="T773" s="185"/>
      <c r="U773" s="185"/>
      <c r="V773" s="185"/>
      <c r="W773" s="185"/>
      <c r="X773" s="185"/>
    </row>
    <row r="774" spans="2:24" ht="12.75">
      <c r="B774" s="185"/>
      <c r="C774" s="185"/>
      <c r="D774" s="185"/>
      <c r="E774" s="185"/>
      <c r="F774" s="185"/>
      <c r="G774" s="200"/>
      <c r="H774" s="185"/>
      <c r="I774" s="185"/>
      <c r="J774" s="185"/>
      <c r="K774" s="185"/>
      <c r="L774" s="185"/>
      <c r="M774" s="185"/>
      <c r="N774" s="185"/>
      <c r="O774" s="185"/>
      <c r="P774" s="185"/>
      <c r="Q774" s="185"/>
      <c r="R774" s="185"/>
      <c r="S774" s="185"/>
      <c r="T774" s="185"/>
      <c r="U774" s="185"/>
      <c r="V774" s="185"/>
      <c r="W774" s="185"/>
      <c r="X774" s="185"/>
    </row>
    <row r="775" spans="2:24" ht="12.75">
      <c r="B775" s="185"/>
      <c r="C775" s="185"/>
      <c r="D775" s="185"/>
      <c r="E775" s="185"/>
      <c r="F775" s="185"/>
      <c r="G775" s="200"/>
      <c r="H775" s="185"/>
      <c r="I775" s="185"/>
      <c r="J775" s="185"/>
      <c r="K775" s="185"/>
      <c r="L775" s="185"/>
      <c r="M775" s="185"/>
      <c r="N775" s="185"/>
      <c r="O775" s="185"/>
      <c r="P775" s="185"/>
      <c r="Q775" s="185"/>
      <c r="R775" s="185"/>
      <c r="S775" s="185"/>
      <c r="T775" s="185"/>
      <c r="U775" s="185"/>
      <c r="V775" s="185"/>
      <c r="W775" s="185"/>
      <c r="X775" s="185"/>
    </row>
    <row r="776" spans="2:24" ht="12.75">
      <c r="B776" s="185"/>
      <c r="C776" s="185"/>
      <c r="D776" s="185"/>
      <c r="E776" s="185"/>
      <c r="F776" s="185"/>
      <c r="G776" s="200"/>
      <c r="H776" s="185"/>
      <c r="I776" s="185"/>
      <c r="J776" s="185"/>
      <c r="K776" s="185"/>
      <c r="L776" s="185"/>
      <c r="M776" s="185"/>
      <c r="N776" s="185"/>
      <c r="O776" s="185"/>
      <c r="P776" s="185"/>
      <c r="Q776" s="185"/>
      <c r="R776" s="185"/>
      <c r="S776" s="185"/>
      <c r="T776" s="185"/>
      <c r="U776" s="185"/>
      <c r="V776" s="185"/>
      <c r="W776" s="185"/>
      <c r="X776" s="185"/>
    </row>
    <row r="777" spans="2:24" ht="12.75">
      <c r="B777" s="185"/>
      <c r="C777" s="185"/>
      <c r="D777" s="185"/>
      <c r="E777" s="185"/>
      <c r="F777" s="185"/>
      <c r="G777" s="200"/>
      <c r="H777" s="185"/>
      <c r="I777" s="185"/>
      <c r="J777" s="185"/>
      <c r="K777" s="185"/>
      <c r="L777" s="185"/>
      <c r="M777" s="185"/>
      <c r="N777" s="185"/>
      <c r="O777" s="185"/>
      <c r="P777" s="185"/>
      <c r="Q777" s="185"/>
      <c r="R777" s="185"/>
      <c r="S777" s="185"/>
      <c r="T777" s="185"/>
      <c r="U777" s="185"/>
      <c r="V777" s="185"/>
      <c r="W777" s="185"/>
      <c r="X777" s="185"/>
    </row>
    <row r="778" spans="2:24" ht="12.75">
      <c r="B778" s="185"/>
      <c r="C778" s="185"/>
      <c r="D778" s="185"/>
      <c r="E778" s="185"/>
      <c r="F778" s="185"/>
      <c r="G778" s="200"/>
      <c r="H778" s="185"/>
      <c r="I778" s="185"/>
      <c r="J778" s="185"/>
      <c r="K778" s="185"/>
      <c r="L778" s="185"/>
      <c r="M778" s="185"/>
      <c r="N778" s="185"/>
      <c r="O778" s="185"/>
      <c r="P778" s="185"/>
      <c r="Q778" s="185"/>
      <c r="R778" s="185"/>
      <c r="S778" s="185"/>
      <c r="T778" s="185"/>
      <c r="U778" s="185"/>
      <c r="V778" s="185"/>
      <c r="W778" s="185"/>
      <c r="X778" s="185"/>
    </row>
    <row r="779" spans="2:24" ht="12.75">
      <c r="B779" s="185"/>
      <c r="C779" s="185"/>
      <c r="D779" s="185"/>
      <c r="E779" s="185"/>
      <c r="F779" s="185"/>
      <c r="G779" s="200"/>
      <c r="H779" s="185"/>
      <c r="I779" s="185"/>
      <c r="J779" s="185"/>
      <c r="K779" s="185"/>
      <c r="L779" s="185"/>
      <c r="M779" s="185"/>
      <c r="N779" s="185"/>
      <c r="O779" s="185"/>
      <c r="P779" s="185"/>
      <c r="Q779" s="185"/>
      <c r="R779" s="185"/>
      <c r="S779" s="185"/>
      <c r="T779" s="185"/>
      <c r="U779" s="185"/>
      <c r="V779" s="185"/>
      <c r="W779" s="185"/>
      <c r="X779" s="185"/>
    </row>
    <row r="780" spans="2:24" ht="12.75">
      <c r="B780" s="185"/>
      <c r="C780" s="185"/>
      <c r="D780" s="185"/>
      <c r="E780" s="185"/>
      <c r="F780" s="185"/>
      <c r="G780" s="200"/>
      <c r="H780" s="185"/>
      <c r="I780" s="185"/>
      <c r="J780" s="185"/>
      <c r="K780" s="185"/>
      <c r="L780" s="185"/>
      <c r="M780" s="185"/>
      <c r="N780" s="185"/>
      <c r="O780" s="185"/>
      <c r="P780" s="185"/>
      <c r="Q780" s="185"/>
      <c r="R780" s="185"/>
      <c r="S780" s="185"/>
      <c r="T780" s="185"/>
      <c r="U780" s="185"/>
      <c r="V780" s="185"/>
      <c r="W780" s="185"/>
      <c r="X780" s="185"/>
    </row>
    <row r="781" spans="2:24" ht="12.75">
      <c r="B781" s="185"/>
      <c r="C781" s="185"/>
      <c r="D781" s="185"/>
      <c r="E781" s="185"/>
      <c r="F781" s="185"/>
      <c r="G781" s="200"/>
      <c r="H781" s="185"/>
      <c r="I781" s="185"/>
      <c r="J781" s="185"/>
      <c r="K781" s="185"/>
      <c r="L781" s="185"/>
      <c r="M781" s="185"/>
      <c r="N781" s="185"/>
      <c r="O781" s="185"/>
      <c r="P781" s="185"/>
      <c r="Q781" s="185"/>
      <c r="R781" s="185"/>
      <c r="S781" s="185"/>
      <c r="T781" s="185"/>
      <c r="U781" s="185"/>
      <c r="V781" s="185"/>
      <c r="W781" s="185"/>
      <c r="X781" s="185"/>
    </row>
    <row r="782" spans="2:24" ht="12.75">
      <c r="B782" s="185"/>
      <c r="C782" s="185"/>
      <c r="D782" s="185"/>
      <c r="E782" s="185"/>
      <c r="F782" s="185"/>
      <c r="G782" s="200"/>
      <c r="H782" s="185"/>
      <c r="I782" s="185"/>
      <c r="J782" s="185"/>
      <c r="K782" s="185"/>
      <c r="L782" s="185"/>
      <c r="M782" s="185"/>
      <c r="N782" s="185"/>
      <c r="O782" s="185"/>
      <c r="P782" s="185"/>
      <c r="Q782" s="185"/>
      <c r="R782" s="185"/>
      <c r="S782" s="185"/>
      <c r="T782" s="185"/>
      <c r="U782" s="185"/>
      <c r="V782" s="185"/>
      <c r="W782" s="185"/>
      <c r="X782" s="185"/>
    </row>
    <row r="783" spans="2:24" ht="12.75">
      <c r="B783" s="185"/>
      <c r="C783" s="185"/>
      <c r="D783" s="185"/>
      <c r="E783" s="185"/>
      <c r="F783" s="185"/>
      <c r="G783" s="200"/>
      <c r="H783" s="185"/>
      <c r="I783" s="185"/>
      <c r="J783" s="185"/>
      <c r="K783" s="185"/>
      <c r="L783" s="185"/>
      <c r="M783" s="185"/>
      <c r="N783" s="185"/>
      <c r="O783" s="185"/>
      <c r="P783" s="185"/>
      <c r="Q783" s="185"/>
      <c r="R783" s="185"/>
      <c r="S783" s="185"/>
      <c r="T783" s="185"/>
      <c r="U783" s="185"/>
      <c r="V783" s="185"/>
      <c r="W783" s="185"/>
      <c r="X783" s="185"/>
    </row>
    <row r="784" spans="2:24" ht="12.75">
      <c r="B784" s="185"/>
      <c r="C784" s="185"/>
      <c r="D784" s="185"/>
      <c r="E784" s="185"/>
      <c r="F784" s="185"/>
      <c r="G784" s="200"/>
      <c r="H784" s="185"/>
      <c r="I784" s="185"/>
      <c r="J784" s="185"/>
      <c r="K784" s="185"/>
      <c r="L784" s="185"/>
      <c r="M784" s="185"/>
      <c r="N784" s="185"/>
      <c r="O784" s="185"/>
      <c r="P784" s="185"/>
      <c r="Q784" s="185"/>
      <c r="R784" s="185"/>
      <c r="S784" s="185"/>
      <c r="T784" s="185"/>
      <c r="U784" s="185"/>
      <c r="V784" s="185"/>
      <c r="W784" s="185"/>
      <c r="X784" s="185"/>
    </row>
    <row r="785" spans="2:24" ht="12.75">
      <c r="B785" s="185"/>
      <c r="C785" s="185"/>
      <c r="D785" s="185"/>
      <c r="E785" s="185"/>
      <c r="F785" s="185"/>
      <c r="G785" s="200"/>
      <c r="H785" s="185"/>
      <c r="I785" s="185"/>
      <c r="J785" s="185"/>
      <c r="K785" s="185"/>
      <c r="L785" s="185"/>
      <c r="M785" s="185"/>
      <c r="N785" s="185"/>
      <c r="O785" s="185"/>
      <c r="P785" s="185"/>
      <c r="Q785" s="185"/>
      <c r="R785" s="185"/>
      <c r="S785" s="185"/>
      <c r="T785" s="185"/>
      <c r="U785" s="185"/>
      <c r="V785" s="185"/>
      <c r="W785" s="185"/>
      <c r="X785" s="185"/>
    </row>
    <row r="786" spans="2:24" ht="12.75">
      <c r="B786" s="185"/>
      <c r="C786" s="185"/>
      <c r="D786" s="185"/>
      <c r="E786" s="185"/>
      <c r="F786" s="185"/>
      <c r="G786" s="200"/>
      <c r="H786" s="185"/>
      <c r="I786" s="185"/>
      <c r="J786" s="185"/>
      <c r="K786" s="185"/>
      <c r="L786" s="185"/>
      <c r="M786" s="185"/>
      <c r="N786" s="185"/>
      <c r="O786" s="185"/>
      <c r="P786" s="185"/>
      <c r="Q786" s="185"/>
      <c r="R786" s="185"/>
      <c r="S786" s="185"/>
      <c r="T786" s="185"/>
      <c r="U786" s="185"/>
      <c r="V786" s="185"/>
      <c r="W786" s="185"/>
      <c r="X786" s="185"/>
    </row>
    <row r="787" spans="2:24" ht="12.75">
      <c r="B787" s="185"/>
      <c r="C787" s="185"/>
      <c r="D787" s="185"/>
      <c r="E787" s="185"/>
      <c r="F787" s="185"/>
      <c r="G787" s="200"/>
      <c r="H787" s="185"/>
      <c r="I787" s="185"/>
      <c r="J787" s="185"/>
      <c r="K787" s="185"/>
      <c r="L787" s="185"/>
      <c r="M787" s="185"/>
      <c r="N787" s="185"/>
      <c r="O787" s="185"/>
      <c r="P787" s="185"/>
      <c r="Q787" s="185"/>
      <c r="R787" s="185"/>
      <c r="S787" s="185"/>
      <c r="T787" s="185"/>
      <c r="U787" s="185"/>
      <c r="V787" s="185"/>
      <c r="W787" s="185"/>
      <c r="X787" s="185"/>
    </row>
    <row r="788" spans="2:24" ht="12.75">
      <c r="B788" s="185"/>
      <c r="C788" s="185"/>
      <c r="D788" s="185"/>
      <c r="E788" s="185"/>
      <c r="F788" s="185"/>
      <c r="G788" s="200"/>
      <c r="H788" s="185"/>
      <c r="I788" s="185"/>
      <c r="J788" s="185"/>
      <c r="K788" s="185"/>
      <c r="L788" s="185"/>
      <c r="M788" s="185"/>
      <c r="N788" s="185"/>
      <c r="O788" s="185"/>
      <c r="P788" s="185"/>
      <c r="Q788" s="185"/>
      <c r="R788" s="185"/>
      <c r="S788" s="185"/>
      <c r="T788" s="185"/>
      <c r="U788" s="185"/>
      <c r="V788" s="185"/>
      <c r="W788" s="185"/>
      <c r="X788" s="185"/>
    </row>
    <row r="789" spans="2:24" ht="12.75">
      <c r="B789" s="185"/>
      <c r="C789" s="185"/>
      <c r="D789" s="185"/>
      <c r="E789" s="185"/>
      <c r="F789" s="185"/>
      <c r="G789" s="200"/>
      <c r="H789" s="185"/>
      <c r="I789" s="185"/>
      <c r="J789" s="185"/>
      <c r="K789" s="185"/>
      <c r="L789" s="185"/>
      <c r="M789" s="185"/>
      <c r="N789" s="185"/>
      <c r="O789" s="185"/>
      <c r="P789" s="185"/>
      <c r="Q789" s="185"/>
      <c r="R789" s="185"/>
      <c r="S789" s="185"/>
      <c r="T789" s="185"/>
      <c r="U789" s="185"/>
      <c r="V789" s="185"/>
      <c r="W789" s="185"/>
      <c r="X789" s="185"/>
    </row>
    <row r="790" spans="2:24" ht="12.75">
      <c r="B790" s="185"/>
      <c r="C790" s="185"/>
      <c r="D790" s="185"/>
      <c r="E790" s="185"/>
      <c r="F790" s="185"/>
      <c r="G790" s="200"/>
      <c r="H790" s="185"/>
      <c r="I790" s="185"/>
      <c r="J790" s="185"/>
      <c r="K790" s="185"/>
      <c r="L790" s="185"/>
      <c r="M790" s="185"/>
      <c r="N790" s="185"/>
      <c r="O790" s="185"/>
      <c r="P790" s="185"/>
      <c r="Q790" s="185"/>
      <c r="R790" s="185"/>
      <c r="S790" s="185"/>
      <c r="T790" s="185"/>
      <c r="U790" s="185"/>
      <c r="V790" s="185"/>
      <c r="W790" s="185"/>
      <c r="X790" s="185"/>
    </row>
    <row r="791" spans="2:24" ht="12.75">
      <c r="B791" s="185"/>
      <c r="C791" s="185"/>
      <c r="D791" s="185"/>
      <c r="E791" s="185"/>
      <c r="F791" s="185"/>
      <c r="G791" s="200"/>
      <c r="H791" s="185"/>
      <c r="I791" s="185"/>
      <c r="J791" s="185"/>
      <c r="K791" s="185"/>
      <c r="L791" s="185"/>
      <c r="M791" s="185"/>
      <c r="N791" s="185"/>
      <c r="O791" s="185"/>
      <c r="P791" s="185"/>
      <c r="Q791" s="185"/>
      <c r="R791" s="185"/>
      <c r="S791" s="185"/>
      <c r="T791" s="185"/>
      <c r="U791" s="185"/>
      <c r="V791" s="185"/>
      <c r="W791" s="185"/>
      <c r="X791" s="185"/>
    </row>
    <row r="792" spans="2:24" ht="12.75">
      <c r="B792" s="185"/>
      <c r="C792" s="185"/>
      <c r="D792" s="185"/>
      <c r="E792" s="185"/>
      <c r="F792" s="185"/>
      <c r="G792" s="200"/>
      <c r="H792" s="185"/>
      <c r="I792" s="185"/>
      <c r="J792" s="185"/>
      <c r="K792" s="185"/>
      <c r="L792" s="185"/>
      <c r="M792" s="185"/>
      <c r="N792" s="185"/>
      <c r="O792" s="185"/>
      <c r="P792" s="185"/>
      <c r="Q792" s="185"/>
      <c r="R792" s="185"/>
      <c r="S792" s="185"/>
      <c r="T792" s="185"/>
      <c r="U792" s="185"/>
      <c r="V792" s="185"/>
      <c r="W792" s="185"/>
      <c r="X792" s="185"/>
    </row>
    <row r="793" spans="2:24" ht="12.75">
      <c r="B793" s="185"/>
      <c r="C793" s="185"/>
      <c r="D793" s="185"/>
      <c r="E793" s="185"/>
      <c r="F793" s="185"/>
      <c r="G793" s="200"/>
      <c r="H793" s="185"/>
      <c r="I793" s="185"/>
      <c r="J793" s="185"/>
      <c r="K793" s="185"/>
      <c r="L793" s="185"/>
      <c r="M793" s="185"/>
      <c r="N793" s="185"/>
      <c r="O793" s="185"/>
      <c r="P793" s="185"/>
      <c r="Q793" s="185"/>
      <c r="R793" s="185"/>
      <c r="S793" s="185"/>
      <c r="T793" s="185"/>
      <c r="U793" s="185"/>
      <c r="V793" s="185"/>
      <c r="W793" s="185"/>
      <c r="X793" s="185"/>
    </row>
    <row r="794" spans="2:24" ht="12.75">
      <c r="B794" s="185"/>
      <c r="C794" s="185"/>
      <c r="D794" s="185"/>
      <c r="E794" s="185"/>
      <c r="F794" s="185"/>
      <c r="G794" s="200"/>
      <c r="H794" s="185"/>
      <c r="I794" s="185"/>
      <c r="J794" s="185"/>
      <c r="K794" s="185"/>
      <c r="L794" s="185"/>
      <c r="M794" s="185"/>
      <c r="N794" s="185"/>
      <c r="O794" s="185"/>
      <c r="P794" s="185"/>
      <c r="Q794" s="185"/>
      <c r="R794" s="185"/>
      <c r="S794" s="185"/>
      <c r="T794" s="185"/>
      <c r="U794" s="185"/>
      <c r="V794" s="185"/>
      <c r="W794" s="185"/>
      <c r="X794" s="185"/>
    </row>
    <row r="795" spans="2:24" ht="12.75">
      <c r="B795" s="185"/>
      <c r="C795" s="185"/>
      <c r="D795" s="185"/>
      <c r="E795" s="185"/>
      <c r="F795" s="185"/>
      <c r="G795" s="200"/>
      <c r="H795" s="185"/>
      <c r="I795" s="185"/>
      <c r="J795" s="185"/>
      <c r="K795" s="185"/>
      <c r="L795" s="185"/>
      <c r="M795" s="185"/>
      <c r="N795" s="185"/>
      <c r="O795" s="185"/>
      <c r="P795" s="185"/>
      <c r="Q795" s="185"/>
      <c r="R795" s="185"/>
      <c r="S795" s="185"/>
      <c r="T795" s="185"/>
      <c r="U795" s="185"/>
      <c r="V795" s="185"/>
      <c r="W795" s="185"/>
      <c r="X795" s="185"/>
    </row>
    <row r="796" spans="2:24" ht="12.75">
      <c r="B796" s="185"/>
      <c r="C796" s="185"/>
      <c r="D796" s="185"/>
      <c r="E796" s="185"/>
      <c r="F796" s="185"/>
      <c r="G796" s="200"/>
      <c r="H796" s="185"/>
      <c r="I796" s="185"/>
      <c r="J796" s="185"/>
      <c r="K796" s="185"/>
      <c r="L796" s="185"/>
      <c r="M796" s="185"/>
      <c r="N796" s="185"/>
      <c r="O796" s="185"/>
      <c r="P796" s="185"/>
      <c r="Q796" s="185"/>
      <c r="R796" s="185"/>
      <c r="S796" s="185"/>
      <c r="T796" s="185"/>
      <c r="U796" s="185"/>
      <c r="V796" s="185"/>
      <c r="W796" s="185"/>
      <c r="X796" s="185"/>
    </row>
    <row r="797" spans="2:24" ht="12.75">
      <c r="B797" s="185"/>
      <c r="C797" s="185"/>
      <c r="D797" s="185"/>
      <c r="E797" s="185"/>
      <c r="F797" s="185"/>
      <c r="G797" s="200"/>
      <c r="H797" s="185"/>
      <c r="I797" s="185"/>
      <c r="J797" s="185"/>
      <c r="K797" s="185"/>
      <c r="L797" s="185"/>
      <c r="M797" s="185"/>
      <c r="N797" s="185"/>
      <c r="O797" s="185"/>
      <c r="P797" s="185"/>
      <c r="Q797" s="185"/>
      <c r="R797" s="185"/>
      <c r="S797" s="185"/>
      <c r="T797" s="185"/>
      <c r="U797" s="185"/>
      <c r="V797" s="185"/>
      <c r="W797" s="185"/>
      <c r="X797" s="185"/>
    </row>
    <row r="798" spans="2:24" ht="12.75">
      <c r="B798" s="185"/>
      <c r="C798" s="185"/>
      <c r="D798" s="185"/>
      <c r="E798" s="185"/>
      <c r="F798" s="185"/>
      <c r="G798" s="200"/>
      <c r="H798" s="185"/>
      <c r="I798" s="185"/>
      <c r="J798" s="185"/>
      <c r="K798" s="185"/>
      <c r="L798" s="185"/>
      <c r="M798" s="185"/>
      <c r="N798" s="185"/>
      <c r="O798" s="185"/>
      <c r="P798" s="185"/>
      <c r="Q798" s="185"/>
      <c r="R798" s="185"/>
      <c r="S798" s="185"/>
      <c r="T798" s="185"/>
      <c r="U798" s="185"/>
      <c r="V798" s="185"/>
      <c r="W798" s="185"/>
      <c r="X798" s="185"/>
    </row>
    <row r="799" spans="2:24" ht="12.75">
      <c r="B799" s="185"/>
      <c r="C799" s="185"/>
      <c r="D799" s="185"/>
      <c r="E799" s="185"/>
      <c r="F799" s="185"/>
      <c r="G799" s="200"/>
      <c r="H799" s="185"/>
      <c r="I799" s="185"/>
      <c r="J799" s="185"/>
      <c r="K799" s="185"/>
      <c r="L799" s="185"/>
      <c r="M799" s="185"/>
      <c r="N799" s="185"/>
      <c r="O799" s="185"/>
      <c r="P799" s="185"/>
      <c r="Q799" s="185"/>
      <c r="R799" s="185"/>
      <c r="S799" s="185"/>
      <c r="T799" s="185"/>
      <c r="U799" s="185"/>
      <c r="V799" s="185"/>
      <c r="W799" s="185"/>
      <c r="X799" s="185"/>
    </row>
    <row r="800" spans="2:24" ht="12.75">
      <c r="B800" s="185"/>
      <c r="C800" s="185"/>
      <c r="D800" s="185"/>
      <c r="E800" s="185"/>
      <c r="F800" s="185"/>
      <c r="G800" s="200"/>
      <c r="H800" s="185"/>
      <c r="I800" s="185"/>
      <c r="J800" s="185"/>
      <c r="K800" s="185"/>
      <c r="L800" s="185"/>
      <c r="M800" s="185"/>
      <c r="N800" s="185"/>
      <c r="O800" s="185"/>
      <c r="P800" s="185"/>
      <c r="Q800" s="185"/>
      <c r="R800" s="185"/>
      <c r="S800" s="185"/>
      <c r="T800" s="185"/>
      <c r="U800" s="185"/>
      <c r="V800" s="185"/>
      <c r="W800" s="185"/>
      <c r="X800" s="185"/>
    </row>
    <row r="801" spans="2:24" ht="12.75">
      <c r="B801" s="185"/>
      <c r="C801" s="185"/>
      <c r="D801" s="185"/>
      <c r="E801" s="185"/>
      <c r="F801" s="185"/>
      <c r="G801" s="200"/>
      <c r="H801" s="185"/>
      <c r="I801" s="185"/>
      <c r="J801" s="185"/>
      <c r="K801" s="185"/>
      <c r="L801" s="185"/>
      <c r="M801" s="185"/>
      <c r="N801" s="185"/>
      <c r="O801" s="185"/>
      <c r="P801" s="185"/>
      <c r="Q801" s="185"/>
      <c r="R801" s="185"/>
      <c r="S801" s="185"/>
      <c r="T801" s="185"/>
      <c r="U801" s="185"/>
      <c r="V801" s="185"/>
      <c r="W801" s="185"/>
      <c r="X801" s="185"/>
    </row>
    <row r="802" spans="2:24" ht="12.75">
      <c r="B802" s="185"/>
      <c r="C802" s="185"/>
      <c r="D802" s="185"/>
      <c r="E802" s="185"/>
      <c r="F802" s="185"/>
      <c r="G802" s="200"/>
      <c r="H802" s="185"/>
      <c r="I802" s="185"/>
      <c r="J802" s="185"/>
      <c r="K802" s="185"/>
      <c r="L802" s="185"/>
      <c r="M802" s="185"/>
      <c r="N802" s="185"/>
      <c r="O802" s="185"/>
      <c r="P802" s="185"/>
      <c r="Q802" s="185"/>
      <c r="R802" s="185"/>
      <c r="S802" s="185"/>
      <c r="T802" s="185"/>
      <c r="U802" s="185"/>
      <c r="V802" s="185"/>
      <c r="W802" s="185"/>
      <c r="X802" s="185"/>
    </row>
    <row r="803" spans="2:24" ht="12.75">
      <c r="B803" s="185"/>
      <c r="C803" s="185"/>
      <c r="D803" s="185"/>
      <c r="E803" s="185"/>
      <c r="F803" s="185"/>
      <c r="G803" s="200"/>
      <c r="H803" s="185"/>
      <c r="I803" s="185"/>
      <c r="J803" s="185"/>
      <c r="K803" s="185"/>
      <c r="L803" s="185"/>
      <c r="M803" s="185"/>
      <c r="N803" s="185"/>
      <c r="O803" s="185"/>
      <c r="P803" s="185"/>
      <c r="Q803" s="185"/>
      <c r="R803" s="185"/>
      <c r="S803" s="185"/>
      <c r="T803" s="185"/>
      <c r="U803" s="185"/>
      <c r="V803" s="185"/>
      <c r="W803" s="185"/>
      <c r="X803" s="185"/>
    </row>
    <row r="804" spans="2:24" ht="12.75">
      <c r="B804" s="185"/>
      <c r="C804" s="185"/>
      <c r="D804" s="185"/>
      <c r="E804" s="185"/>
      <c r="F804" s="185"/>
      <c r="G804" s="200"/>
      <c r="H804" s="185"/>
      <c r="I804" s="185"/>
      <c r="J804" s="185"/>
      <c r="K804" s="185"/>
      <c r="L804" s="185"/>
      <c r="M804" s="185"/>
      <c r="N804" s="185"/>
      <c r="O804" s="185"/>
      <c r="P804" s="185"/>
      <c r="Q804" s="185"/>
      <c r="R804" s="185"/>
      <c r="S804" s="185"/>
      <c r="T804" s="185"/>
      <c r="U804" s="185"/>
      <c r="V804" s="185"/>
      <c r="W804" s="185"/>
      <c r="X804" s="185"/>
    </row>
    <row r="805" spans="2:24" ht="12.75">
      <c r="B805" s="185"/>
      <c r="C805" s="185"/>
      <c r="D805" s="185"/>
      <c r="E805" s="185"/>
      <c r="F805" s="185"/>
      <c r="G805" s="200"/>
      <c r="H805" s="185"/>
      <c r="I805" s="185"/>
      <c r="J805" s="185"/>
      <c r="K805" s="185"/>
      <c r="L805" s="185"/>
      <c r="M805" s="185"/>
      <c r="N805" s="185"/>
      <c r="O805" s="185"/>
      <c r="P805" s="185"/>
      <c r="Q805" s="185"/>
      <c r="R805" s="185"/>
      <c r="S805" s="185"/>
      <c r="T805" s="185"/>
      <c r="U805" s="185"/>
      <c r="V805" s="185"/>
      <c r="W805" s="185"/>
      <c r="X805" s="185"/>
    </row>
    <row r="806" spans="2:24" ht="12.75">
      <c r="B806" s="185"/>
      <c r="C806" s="185"/>
      <c r="D806" s="185"/>
      <c r="E806" s="185"/>
      <c r="F806" s="185"/>
      <c r="G806" s="200"/>
      <c r="H806" s="185"/>
      <c r="I806" s="185"/>
      <c r="J806" s="185"/>
      <c r="K806" s="185"/>
      <c r="L806" s="185"/>
      <c r="M806" s="185"/>
      <c r="N806" s="185"/>
      <c r="O806" s="185"/>
      <c r="P806" s="185"/>
      <c r="Q806" s="185"/>
      <c r="R806" s="185"/>
      <c r="S806" s="185"/>
      <c r="T806" s="185"/>
      <c r="U806" s="185"/>
      <c r="V806" s="185"/>
      <c r="W806" s="185"/>
      <c r="X806" s="185"/>
    </row>
    <row r="807" spans="2:24" ht="12.75">
      <c r="B807" s="185"/>
      <c r="C807" s="185"/>
      <c r="D807" s="185"/>
      <c r="E807" s="185"/>
      <c r="F807" s="185"/>
      <c r="G807" s="200"/>
      <c r="H807" s="185"/>
      <c r="I807" s="185"/>
      <c r="J807" s="185"/>
      <c r="K807" s="185"/>
      <c r="L807" s="185"/>
      <c r="M807" s="185"/>
      <c r="N807" s="185"/>
      <c r="O807" s="185"/>
      <c r="P807" s="185"/>
      <c r="Q807" s="185"/>
      <c r="R807" s="185"/>
      <c r="S807" s="185"/>
      <c r="T807" s="185"/>
      <c r="U807" s="185"/>
      <c r="V807" s="185"/>
      <c r="W807" s="185"/>
      <c r="X807" s="185"/>
    </row>
    <row r="808" spans="2:24" ht="12.75">
      <c r="B808" s="185"/>
      <c r="C808" s="185"/>
      <c r="D808" s="185"/>
      <c r="E808" s="185"/>
      <c r="F808" s="185"/>
      <c r="G808" s="200"/>
      <c r="H808" s="185"/>
      <c r="I808" s="185"/>
      <c r="J808" s="185"/>
      <c r="K808" s="185"/>
      <c r="L808" s="185"/>
      <c r="M808" s="185"/>
      <c r="N808" s="185"/>
      <c r="O808" s="185"/>
      <c r="P808" s="185"/>
      <c r="Q808" s="185"/>
      <c r="R808" s="185"/>
      <c r="S808" s="185"/>
      <c r="T808" s="185"/>
      <c r="U808" s="185"/>
      <c r="V808" s="185"/>
      <c r="W808" s="185"/>
      <c r="X808" s="185"/>
    </row>
    <row r="809" spans="2:24" ht="12.75">
      <c r="B809" s="185"/>
      <c r="C809" s="185"/>
      <c r="D809" s="185"/>
      <c r="E809" s="185"/>
      <c r="F809" s="185"/>
      <c r="G809" s="200"/>
      <c r="H809" s="185"/>
      <c r="I809" s="185"/>
      <c r="J809" s="185"/>
      <c r="K809" s="185"/>
      <c r="L809" s="185"/>
      <c r="M809" s="185"/>
      <c r="N809" s="185"/>
      <c r="O809" s="185"/>
      <c r="P809" s="185"/>
      <c r="Q809" s="185"/>
      <c r="R809" s="185"/>
      <c r="S809" s="185"/>
      <c r="T809" s="185"/>
      <c r="U809" s="185"/>
      <c r="V809" s="185"/>
      <c r="W809" s="185"/>
      <c r="X809" s="185"/>
    </row>
    <row r="810" spans="2:24" ht="12.75">
      <c r="B810" s="185"/>
      <c r="C810" s="185"/>
      <c r="D810" s="185"/>
      <c r="E810" s="185"/>
      <c r="F810" s="185"/>
      <c r="G810" s="200"/>
      <c r="H810" s="185"/>
      <c r="I810" s="185"/>
      <c r="J810" s="185"/>
      <c r="K810" s="185"/>
      <c r="L810" s="185"/>
      <c r="M810" s="185"/>
      <c r="N810" s="185"/>
      <c r="O810" s="185"/>
      <c r="P810" s="185"/>
      <c r="Q810" s="185"/>
      <c r="R810" s="185"/>
      <c r="S810" s="185"/>
      <c r="T810" s="185"/>
      <c r="U810" s="185"/>
      <c r="V810" s="185"/>
      <c r="W810" s="185"/>
      <c r="X810" s="185"/>
    </row>
    <row r="811" spans="2:24" ht="12.75">
      <c r="B811" s="185"/>
      <c r="C811" s="185"/>
      <c r="D811" s="185"/>
      <c r="E811" s="185"/>
      <c r="F811" s="185"/>
      <c r="G811" s="200"/>
      <c r="H811" s="185"/>
      <c r="I811" s="185"/>
      <c r="J811" s="185"/>
      <c r="K811" s="185"/>
      <c r="L811" s="185"/>
      <c r="M811" s="185"/>
      <c r="N811" s="185"/>
      <c r="O811" s="185"/>
      <c r="P811" s="185"/>
      <c r="Q811" s="185"/>
      <c r="R811" s="185"/>
      <c r="S811" s="185"/>
      <c r="T811" s="185"/>
      <c r="U811" s="185"/>
      <c r="V811" s="185"/>
      <c r="W811" s="185"/>
      <c r="X811" s="185"/>
    </row>
    <row r="812" spans="2:24" ht="12.75">
      <c r="B812" s="185"/>
      <c r="C812" s="185"/>
      <c r="D812" s="185"/>
      <c r="E812" s="185"/>
      <c r="F812" s="185"/>
      <c r="G812" s="200"/>
      <c r="H812" s="185"/>
      <c r="I812" s="185"/>
      <c r="J812" s="185"/>
      <c r="K812" s="185"/>
      <c r="L812" s="185"/>
      <c r="M812" s="185"/>
      <c r="N812" s="185"/>
      <c r="O812" s="185"/>
      <c r="P812" s="185"/>
      <c r="Q812" s="185"/>
      <c r="R812" s="185"/>
      <c r="S812" s="185"/>
      <c r="T812" s="185"/>
      <c r="U812" s="185"/>
      <c r="V812" s="185"/>
      <c r="W812" s="185"/>
      <c r="X812" s="185"/>
    </row>
    <row r="813" spans="2:24" ht="12.75">
      <c r="B813" s="185"/>
      <c r="C813" s="185"/>
      <c r="D813" s="185"/>
      <c r="E813" s="185"/>
      <c r="F813" s="185"/>
      <c r="G813" s="200"/>
      <c r="H813" s="185"/>
      <c r="I813" s="185"/>
      <c r="J813" s="185"/>
      <c r="K813" s="185"/>
      <c r="L813" s="185"/>
      <c r="M813" s="185"/>
      <c r="N813" s="185"/>
      <c r="O813" s="185"/>
      <c r="P813" s="185"/>
      <c r="Q813" s="185"/>
      <c r="R813" s="185"/>
      <c r="S813" s="185"/>
      <c r="T813" s="185"/>
      <c r="U813" s="185"/>
      <c r="V813" s="185"/>
      <c r="W813" s="185"/>
      <c r="X813" s="185"/>
    </row>
    <row r="814" spans="2:24" ht="12.75">
      <c r="B814" s="185"/>
      <c r="C814" s="185"/>
      <c r="D814" s="185"/>
      <c r="E814" s="185"/>
      <c r="F814" s="185"/>
      <c r="G814" s="200"/>
      <c r="H814" s="185"/>
      <c r="I814" s="185"/>
      <c r="J814" s="185"/>
      <c r="K814" s="185"/>
      <c r="L814" s="185"/>
      <c r="M814" s="185"/>
      <c r="N814" s="185"/>
      <c r="O814" s="185"/>
      <c r="P814" s="185"/>
      <c r="Q814" s="185"/>
      <c r="R814" s="185"/>
      <c r="S814" s="185"/>
      <c r="T814" s="185"/>
      <c r="U814" s="185"/>
      <c r="V814" s="185"/>
      <c r="W814" s="185"/>
      <c r="X814" s="185"/>
    </row>
    <row r="815" spans="2:24" ht="12.75">
      <c r="B815" s="185"/>
      <c r="C815" s="185"/>
      <c r="D815" s="185"/>
      <c r="E815" s="185"/>
      <c r="F815" s="185"/>
      <c r="G815" s="200"/>
      <c r="H815" s="185"/>
      <c r="I815" s="185"/>
      <c r="J815" s="185"/>
      <c r="K815" s="185"/>
      <c r="L815" s="185"/>
      <c r="M815" s="185"/>
      <c r="N815" s="185"/>
      <c r="O815" s="185"/>
      <c r="P815" s="185"/>
      <c r="Q815" s="185"/>
      <c r="R815" s="185"/>
      <c r="S815" s="185"/>
      <c r="T815" s="185"/>
      <c r="U815" s="185"/>
      <c r="V815" s="185"/>
      <c r="W815" s="185"/>
      <c r="X815" s="185"/>
    </row>
    <row r="816" spans="2:24" ht="12.75">
      <c r="B816" s="185"/>
      <c r="C816" s="185"/>
      <c r="D816" s="185"/>
      <c r="E816" s="185"/>
      <c r="F816" s="185"/>
      <c r="G816" s="200"/>
      <c r="H816" s="185"/>
      <c r="I816" s="185"/>
      <c r="J816" s="185"/>
      <c r="K816" s="185"/>
      <c r="L816" s="185"/>
      <c r="M816" s="185"/>
      <c r="N816" s="185"/>
      <c r="O816" s="185"/>
      <c r="P816" s="185"/>
      <c r="Q816" s="185"/>
      <c r="R816" s="185"/>
      <c r="S816" s="185"/>
      <c r="T816" s="185"/>
      <c r="U816" s="185"/>
      <c r="V816" s="185"/>
      <c r="W816" s="185"/>
      <c r="X816" s="185"/>
    </row>
    <row r="817" spans="2:24" ht="12.75">
      <c r="B817" s="185"/>
      <c r="C817" s="185"/>
      <c r="D817" s="185"/>
      <c r="E817" s="185"/>
      <c r="F817" s="185"/>
      <c r="G817" s="200"/>
      <c r="H817" s="185"/>
      <c r="I817" s="185"/>
      <c r="J817" s="185"/>
      <c r="K817" s="185"/>
      <c r="L817" s="185"/>
      <c r="M817" s="185"/>
      <c r="N817" s="185"/>
      <c r="O817" s="185"/>
      <c r="P817" s="185"/>
      <c r="Q817" s="185"/>
      <c r="R817" s="185"/>
      <c r="S817" s="185"/>
      <c r="T817" s="185"/>
      <c r="U817" s="185"/>
      <c r="V817" s="185"/>
      <c r="W817" s="185"/>
      <c r="X817" s="185"/>
    </row>
    <row r="818" spans="2:24" ht="12.75">
      <c r="B818" s="185"/>
      <c r="C818" s="185"/>
      <c r="D818" s="185"/>
      <c r="E818" s="185"/>
      <c r="F818" s="185"/>
      <c r="G818" s="200"/>
      <c r="H818" s="185"/>
      <c r="I818" s="185"/>
      <c r="J818" s="185"/>
      <c r="K818" s="185"/>
      <c r="L818" s="185"/>
      <c r="M818" s="185"/>
      <c r="N818" s="185"/>
      <c r="O818" s="185"/>
      <c r="P818" s="185"/>
      <c r="Q818" s="185"/>
      <c r="R818" s="185"/>
      <c r="S818" s="185"/>
      <c r="T818" s="185"/>
      <c r="U818" s="185"/>
      <c r="V818" s="185"/>
      <c r="W818" s="185"/>
      <c r="X818" s="185"/>
    </row>
    <row r="819" spans="2:24" ht="12.75">
      <c r="B819" s="185"/>
      <c r="C819" s="185"/>
      <c r="D819" s="185"/>
      <c r="E819" s="185"/>
      <c r="F819" s="185"/>
      <c r="G819" s="200"/>
      <c r="H819" s="185"/>
      <c r="I819" s="185"/>
      <c r="J819" s="185"/>
      <c r="K819" s="185"/>
      <c r="L819" s="185"/>
      <c r="M819" s="185"/>
      <c r="N819" s="185"/>
      <c r="O819" s="185"/>
      <c r="P819" s="185"/>
      <c r="Q819" s="185"/>
      <c r="R819" s="185"/>
      <c r="S819" s="185"/>
      <c r="T819" s="185"/>
      <c r="U819" s="185"/>
      <c r="V819" s="185"/>
      <c r="W819" s="185"/>
      <c r="X819" s="185"/>
    </row>
    <row r="820" spans="2:24" ht="12.75">
      <c r="B820" s="185"/>
      <c r="C820" s="185"/>
      <c r="D820" s="185"/>
      <c r="E820" s="185"/>
      <c r="F820" s="185"/>
      <c r="G820" s="200"/>
      <c r="H820" s="185"/>
      <c r="I820" s="185"/>
      <c r="J820" s="185"/>
      <c r="K820" s="185"/>
      <c r="L820" s="185"/>
      <c r="M820" s="185"/>
      <c r="N820" s="185"/>
      <c r="O820" s="185"/>
      <c r="P820" s="185"/>
      <c r="Q820" s="185"/>
      <c r="R820" s="185"/>
      <c r="S820" s="185"/>
      <c r="T820" s="185"/>
      <c r="U820" s="185"/>
      <c r="V820" s="185"/>
      <c r="W820" s="185"/>
      <c r="X820" s="185"/>
    </row>
    <row r="821" spans="2:24" ht="12.75">
      <c r="B821" s="185"/>
      <c r="C821" s="185"/>
      <c r="D821" s="185"/>
      <c r="E821" s="185"/>
      <c r="F821" s="185"/>
      <c r="G821" s="200"/>
      <c r="H821" s="185"/>
      <c r="I821" s="185"/>
      <c r="J821" s="185"/>
      <c r="K821" s="185"/>
      <c r="L821" s="185"/>
      <c r="M821" s="185"/>
      <c r="N821" s="185"/>
      <c r="O821" s="185"/>
      <c r="P821" s="185"/>
      <c r="Q821" s="185"/>
      <c r="R821" s="185"/>
      <c r="S821" s="185"/>
      <c r="T821" s="185"/>
      <c r="U821" s="185"/>
      <c r="V821" s="185"/>
      <c r="W821" s="185"/>
      <c r="X821" s="185"/>
    </row>
    <row r="822" spans="2:24" ht="12.75">
      <c r="B822" s="185"/>
      <c r="C822" s="185"/>
      <c r="D822" s="185"/>
      <c r="E822" s="185"/>
      <c r="F822" s="185"/>
      <c r="G822" s="200"/>
      <c r="H822" s="185"/>
      <c r="I822" s="185"/>
      <c r="J822" s="185"/>
      <c r="K822" s="185"/>
      <c r="L822" s="185"/>
      <c r="M822" s="185"/>
      <c r="N822" s="185"/>
      <c r="O822" s="185"/>
      <c r="P822" s="185"/>
      <c r="Q822" s="185"/>
      <c r="R822" s="185"/>
      <c r="S822" s="185"/>
      <c r="T822" s="185"/>
      <c r="U822" s="185"/>
      <c r="V822" s="185"/>
      <c r="W822" s="185"/>
      <c r="X822" s="185"/>
    </row>
    <row r="823" spans="2:24" ht="12.75">
      <c r="B823" s="185"/>
      <c r="C823" s="185"/>
      <c r="D823" s="185"/>
      <c r="E823" s="185"/>
      <c r="F823" s="185"/>
      <c r="G823" s="200"/>
      <c r="H823" s="185"/>
      <c r="I823" s="185"/>
      <c r="J823" s="185"/>
      <c r="K823" s="185"/>
      <c r="L823" s="185"/>
      <c r="M823" s="185"/>
      <c r="N823" s="185"/>
      <c r="O823" s="185"/>
      <c r="P823" s="185"/>
      <c r="Q823" s="185"/>
      <c r="R823" s="185"/>
      <c r="S823" s="185"/>
      <c r="T823" s="185"/>
      <c r="U823" s="185"/>
      <c r="V823" s="185"/>
      <c r="W823" s="185"/>
      <c r="X823" s="185"/>
    </row>
    <row r="824" spans="2:24" ht="12.75">
      <c r="B824" s="185"/>
      <c r="C824" s="185"/>
      <c r="D824" s="185"/>
      <c r="E824" s="185"/>
      <c r="F824" s="185"/>
      <c r="G824" s="200"/>
      <c r="H824" s="185"/>
      <c r="I824" s="185"/>
      <c r="J824" s="185"/>
      <c r="K824" s="185"/>
      <c r="L824" s="185"/>
      <c r="M824" s="185"/>
      <c r="N824" s="185"/>
      <c r="O824" s="185"/>
      <c r="P824" s="185"/>
      <c r="Q824" s="185"/>
      <c r="R824" s="185"/>
      <c r="S824" s="185"/>
      <c r="T824" s="185"/>
      <c r="U824" s="185"/>
      <c r="V824" s="185"/>
      <c r="W824" s="185"/>
      <c r="X824" s="185"/>
    </row>
    <row r="825" spans="2:24" ht="12.75">
      <c r="B825" s="185"/>
      <c r="C825" s="185"/>
      <c r="D825" s="185"/>
      <c r="E825" s="185"/>
      <c r="F825" s="185"/>
      <c r="G825" s="200"/>
      <c r="H825" s="185"/>
      <c r="I825" s="185"/>
      <c r="J825" s="185"/>
      <c r="K825" s="185"/>
      <c r="L825" s="185"/>
      <c r="M825" s="185"/>
      <c r="N825" s="185"/>
      <c r="O825" s="185"/>
      <c r="P825" s="185"/>
      <c r="Q825" s="185"/>
      <c r="R825" s="185"/>
      <c r="S825" s="185"/>
      <c r="T825" s="185"/>
      <c r="U825" s="185"/>
      <c r="V825" s="185"/>
      <c r="W825" s="185"/>
      <c r="X825" s="185"/>
    </row>
    <row r="826" spans="2:24" ht="12.75">
      <c r="B826" s="185"/>
      <c r="C826" s="185"/>
      <c r="D826" s="185"/>
      <c r="E826" s="185"/>
      <c r="F826" s="185"/>
      <c r="G826" s="200"/>
      <c r="H826" s="185"/>
      <c r="I826" s="185"/>
      <c r="J826" s="185"/>
      <c r="K826" s="185"/>
      <c r="L826" s="185"/>
      <c r="M826" s="185"/>
      <c r="N826" s="185"/>
      <c r="O826" s="185"/>
      <c r="P826" s="185"/>
      <c r="Q826" s="185"/>
      <c r="R826" s="185"/>
      <c r="S826" s="185"/>
      <c r="T826" s="185"/>
      <c r="U826" s="185"/>
      <c r="V826" s="185"/>
      <c r="W826" s="185"/>
      <c r="X826" s="185"/>
    </row>
    <row r="827" spans="2:24" ht="12.75">
      <c r="B827" s="185"/>
      <c r="C827" s="185"/>
      <c r="D827" s="185"/>
      <c r="E827" s="185"/>
      <c r="F827" s="185"/>
      <c r="G827" s="200"/>
      <c r="H827" s="185"/>
      <c r="I827" s="185"/>
      <c r="J827" s="185"/>
      <c r="K827" s="185"/>
      <c r="L827" s="185"/>
      <c r="M827" s="185"/>
      <c r="N827" s="185"/>
      <c r="O827" s="185"/>
      <c r="P827" s="185"/>
      <c r="Q827" s="185"/>
      <c r="R827" s="185"/>
      <c r="S827" s="185"/>
      <c r="T827" s="185"/>
      <c r="U827" s="185"/>
      <c r="V827" s="185"/>
      <c r="W827" s="185"/>
      <c r="X827" s="185"/>
    </row>
    <row r="828" spans="2:24" ht="12.75">
      <c r="B828" s="185"/>
      <c r="C828" s="185"/>
      <c r="D828" s="185"/>
      <c r="E828" s="185"/>
      <c r="F828" s="185"/>
      <c r="G828" s="200"/>
      <c r="H828" s="185"/>
      <c r="I828" s="185"/>
      <c r="J828" s="185"/>
      <c r="K828" s="185"/>
      <c r="L828" s="185"/>
      <c r="M828" s="185"/>
      <c r="N828" s="185"/>
      <c r="O828" s="185"/>
      <c r="P828" s="185"/>
      <c r="Q828" s="185"/>
      <c r="R828" s="185"/>
      <c r="S828" s="185"/>
      <c r="T828" s="185"/>
      <c r="U828" s="185"/>
      <c r="V828" s="185"/>
      <c r="W828" s="185"/>
      <c r="X828" s="185"/>
    </row>
    <row r="829" spans="2:24" ht="12.75">
      <c r="B829" s="185"/>
      <c r="C829" s="185"/>
      <c r="D829" s="185"/>
      <c r="E829" s="185"/>
      <c r="F829" s="185"/>
      <c r="G829" s="200"/>
      <c r="H829" s="185"/>
      <c r="I829" s="185"/>
      <c r="J829" s="185"/>
      <c r="K829" s="185"/>
      <c r="L829" s="185"/>
      <c r="M829" s="185"/>
      <c r="N829" s="185"/>
      <c r="O829" s="185"/>
      <c r="P829" s="185"/>
      <c r="Q829" s="185"/>
      <c r="R829" s="185"/>
      <c r="S829" s="185"/>
      <c r="T829" s="185"/>
      <c r="U829" s="185"/>
      <c r="V829" s="185"/>
      <c r="W829" s="185"/>
      <c r="X829" s="185"/>
    </row>
    <row r="830" spans="2:24" ht="12.75">
      <c r="B830" s="185"/>
      <c r="C830" s="185"/>
      <c r="D830" s="185"/>
      <c r="E830" s="185"/>
      <c r="F830" s="185"/>
      <c r="G830" s="200"/>
      <c r="H830" s="185"/>
      <c r="I830" s="185"/>
      <c r="J830" s="185"/>
      <c r="K830" s="185"/>
      <c r="L830" s="185"/>
      <c r="M830" s="185"/>
      <c r="N830" s="185"/>
      <c r="O830" s="185"/>
      <c r="P830" s="185"/>
      <c r="Q830" s="185"/>
      <c r="R830" s="185"/>
      <c r="S830" s="185"/>
      <c r="T830" s="185"/>
      <c r="U830" s="185"/>
      <c r="V830" s="185"/>
      <c r="W830" s="185"/>
      <c r="X830" s="185"/>
    </row>
    <row r="831" spans="2:24" ht="12.75">
      <c r="B831" s="185"/>
      <c r="C831" s="185"/>
      <c r="D831" s="185"/>
      <c r="E831" s="185"/>
      <c r="F831" s="185"/>
      <c r="G831" s="200"/>
      <c r="H831" s="185"/>
      <c r="I831" s="185"/>
      <c r="J831" s="185"/>
      <c r="K831" s="185"/>
      <c r="L831" s="185"/>
      <c r="M831" s="185"/>
      <c r="N831" s="185"/>
      <c r="O831" s="185"/>
      <c r="P831" s="185"/>
      <c r="Q831" s="185"/>
      <c r="R831" s="185"/>
      <c r="S831" s="185"/>
      <c r="T831" s="185"/>
      <c r="U831" s="185"/>
      <c r="V831" s="185"/>
      <c r="W831" s="185"/>
      <c r="X831" s="185"/>
    </row>
    <row r="832" spans="2:24" ht="12.75">
      <c r="B832" s="185"/>
      <c r="C832" s="185"/>
      <c r="D832" s="185"/>
      <c r="E832" s="185"/>
      <c r="F832" s="185"/>
      <c r="G832" s="200"/>
      <c r="H832" s="185"/>
      <c r="I832" s="185"/>
      <c r="J832" s="185"/>
      <c r="K832" s="185"/>
      <c r="L832" s="185"/>
      <c r="M832" s="185"/>
      <c r="N832" s="185"/>
      <c r="O832" s="185"/>
      <c r="P832" s="185"/>
      <c r="Q832" s="185"/>
      <c r="R832" s="185"/>
      <c r="S832" s="185"/>
      <c r="T832" s="185"/>
      <c r="U832" s="185"/>
      <c r="V832" s="185"/>
      <c r="W832" s="185"/>
      <c r="X832" s="185"/>
    </row>
    <row r="833" spans="2:24" ht="12.75">
      <c r="B833" s="185"/>
      <c r="C833" s="185"/>
      <c r="D833" s="185"/>
      <c r="E833" s="185"/>
      <c r="F833" s="185"/>
      <c r="G833" s="200"/>
      <c r="H833" s="185"/>
      <c r="I833" s="185"/>
      <c r="J833" s="185"/>
      <c r="K833" s="185"/>
      <c r="L833" s="185"/>
      <c r="M833" s="185"/>
      <c r="N833" s="185"/>
      <c r="O833" s="185"/>
      <c r="P833" s="185"/>
      <c r="Q833" s="185"/>
      <c r="R833" s="185"/>
      <c r="S833" s="185"/>
      <c r="T833" s="185"/>
      <c r="U833" s="185"/>
      <c r="V833" s="185"/>
      <c r="W833" s="185"/>
      <c r="X833" s="185"/>
    </row>
    <row r="834" spans="2:24" ht="12.75">
      <c r="B834" s="185"/>
      <c r="C834" s="185"/>
      <c r="D834" s="185"/>
      <c r="E834" s="185"/>
      <c r="F834" s="185"/>
      <c r="G834" s="200"/>
      <c r="H834" s="185"/>
      <c r="I834" s="185"/>
      <c r="J834" s="185"/>
      <c r="K834" s="185"/>
      <c r="L834" s="185"/>
      <c r="M834" s="185"/>
      <c r="N834" s="185"/>
      <c r="O834" s="185"/>
      <c r="P834" s="185"/>
      <c r="Q834" s="185"/>
      <c r="R834" s="185"/>
      <c r="S834" s="185"/>
      <c r="T834" s="185"/>
      <c r="U834" s="185"/>
      <c r="V834" s="185"/>
      <c r="W834" s="185"/>
      <c r="X834" s="185"/>
    </row>
    <row r="835" spans="2:24" ht="12.75">
      <c r="B835" s="185"/>
      <c r="C835" s="185"/>
      <c r="D835" s="185"/>
      <c r="E835" s="185"/>
      <c r="F835" s="185"/>
      <c r="G835" s="200"/>
      <c r="H835" s="185"/>
      <c r="I835" s="185"/>
      <c r="J835" s="185"/>
      <c r="K835" s="185"/>
      <c r="L835" s="185"/>
      <c r="M835" s="185"/>
      <c r="N835" s="185"/>
      <c r="O835" s="185"/>
      <c r="P835" s="185"/>
      <c r="Q835" s="185"/>
      <c r="R835" s="185"/>
      <c r="S835" s="185"/>
      <c r="T835" s="185"/>
      <c r="U835" s="185"/>
      <c r="V835" s="185"/>
      <c r="W835" s="185"/>
      <c r="X835" s="185"/>
    </row>
    <row r="836" spans="2:24" ht="12.75">
      <c r="B836" s="185"/>
      <c r="C836" s="185"/>
      <c r="D836" s="185"/>
      <c r="E836" s="185"/>
      <c r="F836" s="185"/>
      <c r="G836" s="200"/>
      <c r="H836" s="185"/>
      <c r="I836" s="185"/>
      <c r="J836" s="185"/>
      <c r="K836" s="185"/>
      <c r="L836" s="185"/>
      <c r="M836" s="185"/>
      <c r="N836" s="185"/>
      <c r="O836" s="185"/>
      <c r="P836" s="185"/>
      <c r="Q836" s="185"/>
      <c r="R836" s="185"/>
      <c r="S836" s="185"/>
      <c r="T836" s="185"/>
      <c r="U836" s="185"/>
      <c r="V836" s="185"/>
      <c r="W836" s="185"/>
      <c r="X836" s="185"/>
    </row>
    <row r="837" spans="2:24" ht="12.75">
      <c r="B837" s="185"/>
      <c r="C837" s="185"/>
      <c r="D837" s="185"/>
      <c r="E837" s="185"/>
      <c r="F837" s="185"/>
      <c r="G837" s="200"/>
      <c r="H837" s="185"/>
      <c r="I837" s="185"/>
      <c r="J837" s="185"/>
      <c r="K837" s="185"/>
      <c r="L837" s="185"/>
      <c r="M837" s="185"/>
      <c r="N837" s="185"/>
      <c r="O837" s="185"/>
      <c r="P837" s="185"/>
      <c r="Q837" s="185"/>
      <c r="R837" s="185"/>
      <c r="S837" s="185"/>
      <c r="T837" s="185"/>
      <c r="U837" s="185"/>
      <c r="V837" s="185"/>
      <c r="W837" s="185"/>
      <c r="X837" s="185"/>
    </row>
    <row r="838" spans="2:24" ht="12.75">
      <c r="B838" s="185"/>
      <c r="C838" s="185"/>
      <c r="D838" s="185"/>
      <c r="E838" s="185"/>
      <c r="F838" s="185"/>
      <c r="G838" s="200"/>
      <c r="H838" s="185"/>
      <c r="I838" s="185"/>
      <c r="J838" s="185"/>
      <c r="K838" s="185"/>
      <c r="L838" s="185"/>
      <c r="M838" s="185"/>
      <c r="N838" s="185"/>
      <c r="O838" s="185"/>
      <c r="P838" s="185"/>
      <c r="Q838" s="185"/>
      <c r="R838" s="185"/>
      <c r="S838" s="185"/>
      <c r="T838" s="185"/>
      <c r="U838" s="185"/>
      <c r="V838" s="185"/>
      <c r="W838" s="185"/>
      <c r="X838" s="185"/>
    </row>
    <row r="839" spans="2:24" ht="12.75">
      <c r="B839" s="185"/>
      <c r="C839" s="185"/>
      <c r="D839" s="185"/>
      <c r="E839" s="185"/>
      <c r="F839" s="185"/>
      <c r="G839" s="200"/>
      <c r="H839" s="185"/>
      <c r="I839" s="185"/>
      <c r="J839" s="185"/>
      <c r="K839" s="185"/>
      <c r="L839" s="185"/>
      <c r="M839" s="185"/>
      <c r="N839" s="185"/>
      <c r="O839" s="185"/>
      <c r="P839" s="185"/>
      <c r="Q839" s="185"/>
      <c r="R839" s="185"/>
      <c r="S839" s="185"/>
      <c r="T839" s="185"/>
      <c r="U839" s="185"/>
      <c r="V839" s="185"/>
      <c r="W839" s="185"/>
      <c r="X839" s="185"/>
    </row>
    <row r="840" spans="2:24" ht="12.75">
      <c r="B840" s="185"/>
      <c r="C840" s="185"/>
      <c r="D840" s="185"/>
      <c r="E840" s="185"/>
      <c r="F840" s="185"/>
      <c r="G840" s="200"/>
      <c r="H840" s="185"/>
      <c r="I840" s="185"/>
      <c r="J840" s="185"/>
      <c r="K840" s="185"/>
      <c r="L840" s="185"/>
      <c r="M840" s="185"/>
      <c r="N840" s="185"/>
      <c r="O840" s="185"/>
      <c r="P840" s="185"/>
      <c r="Q840" s="185"/>
      <c r="R840" s="185"/>
      <c r="S840" s="185"/>
      <c r="T840" s="185"/>
      <c r="U840" s="185"/>
      <c r="V840" s="185"/>
      <c r="W840" s="185"/>
      <c r="X840" s="185"/>
    </row>
    <row r="841" spans="2:24" ht="12.75">
      <c r="B841" s="185"/>
      <c r="C841" s="185"/>
      <c r="D841" s="185"/>
      <c r="E841" s="185"/>
      <c r="F841" s="185"/>
      <c r="G841" s="200"/>
      <c r="H841" s="185"/>
      <c r="I841" s="185"/>
      <c r="J841" s="185"/>
      <c r="K841" s="185"/>
      <c r="L841" s="185"/>
      <c r="M841" s="185"/>
      <c r="N841" s="185"/>
      <c r="O841" s="185"/>
      <c r="P841" s="185"/>
      <c r="Q841" s="185"/>
      <c r="R841" s="185"/>
      <c r="S841" s="185"/>
      <c r="T841" s="185"/>
      <c r="U841" s="185"/>
      <c r="V841" s="185"/>
      <c r="W841" s="185"/>
      <c r="X841" s="185"/>
    </row>
    <row r="842" spans="2:24" ht="12.75">
      <c r="B842" s="185"/>
      <c r="C842" s="185"/>
      <c r="D842" s="185"/>
      <c r="E842" s="185"/>
      <c r="F842" s="185"/>
      <c r="G842" s="200"/>
      <c r="H842" s="185"/>
      <c r="I842" s="185"/>
      <c r="J842" s="185"/>
      <c r="K842" s="185"/>
      <c r="L842" s="185"/>
      <c r="M842" s="185"/>
      <c r="N842" s="185"/>
      <c r="O842" s="185"/>
      <c r="P842" s="185"/>
      <c r="Q842" s="185"/>
      <c r="R842" s="185"/>
      <c r="S842" s="185"/>
      <c r="T842" s="185"/>
      <c r="U842" s="185"/>
      <c r="V842" s="185"/>
      <c r="W842" s="185"/>
      <c r="X842" s="185"/>
    </row>
    <row r="843" spans="2:24" ht="12.75">
      <c r="B843" s="185"/>
      <c r="C843" s="185"/>
      <c r="D843" s="185"/>
      <c r="E843" s="185"/>
      <c r="F843" s="185"/>
      <c r="G843" s="200"/>
      <c r="H843" s="185"/>
      <c r="I843" s="185"/>
      <c r="J843" s="185"/>
      <c r="K843" s="185"/>
      <c r="L843" s="185"/>
      <c r="M843" s="185"/>
      <c r="N843" s="185"/>
      <c r="O843" s="185"/>
      <c r="P843" s="185"/>
      <c r="Q843" s="185"/>
      <c r="R843" s="185"/>
      <c r="S843" s="185"/>
      <c r="T843" s="185"/>
      <c r="U843" s="185"/>
      <c r="V843" s="185"/>
      <c r="W843" s="185"/>
      <c r="X843" s="185"/>
    </row>
    <row r="844" spans="2:24" ht="12.75">
      <c r="B844" s="185"/>
      <c r="C844" s="185"/>
      <c r="D844" s="185"/>
      <c r="E844" s="185"/>
      <c r="F844" s="185"/>
      <c r="G844" s="200"/>
      <c r="H844" s="185"/>
      <c r="I844" s="185"/>
      <c r="J844" s="185"/>
      <c r="K844" s="185"/>
      <c r="L844" s="185"/>
      <c r="M844" s="185"/>
      <c r="N844" s="185"/>
      <c r="O844" s="185"/>
      <c r="P844" s="185"/>
      <c r="Q844" s="185"/>
      <c r="R844" s="185"/>
      <c r="S844" s="185"/>
      <c r="T844" s="185"/>
      <c r="U844" s="185"/>
      <c r="V844" s="185"/>
      <c r="W844" s="185"/>
      <c r="X844" s="185"/>
    </row>
    <row r="845" spans="2:24" ht="12.75">
      <c r="B845" s="185"/>
      <c r="C845" s="185"/>
      <c r="D845" s="185"/>
      <c r="E845" s="185"/>
      <c r="F845" s="185"/>
      <c r="G845" s="200"/>
      <c r="H845" s="185"/>
      <c r="I845" s="185"/>
      <c r="J845" s="185"/>
      <c r="K845" s="185"/>
      <c r="L845" s="185"/>
      <c r="M845" s="185"/>
      <c r="N845" s="185"/>
      <c r="O845" s="185"/>
      <c r="P845" s="185"/>
      <c r="Q845" s="185"/>
      <c r="R845" s="185"/>
      <c r="S845" s="185"/>
      <c r="T845" s="185"/>
      <c r="U845" s="185"/>
      <c r="V845" s="185"/>
      <c r="W845" s="185"/>
      <c r="X845" s="185"/>
    </row>
    <row r="846" spans="2:24" ht="12.75">
      <c r="B846" s="185"/>
      <c r="C846" s="185"/>
      <c r="D846" s="185"/>
      <c r="E846" s="185"/>
      <c r="F846" s="185"/>
      <c r="G846" s="200"/>
      <c r="H846" s="185"/>
      <c r="I846" s="185"/>
      <c r="J846" s="185"/>
      <c r="K846" s="185"/>
      <c r="L846" s="185"/>
      <c r="M846" s="185"/>
      <c r="N846" s="185"/>
      <c r="O846" s="185"/>
      <c r="P846" s="185"/>
      <c r="Q846" s="185"/>
      <c r="R846" s="185"/>
      <c r="S846" s="185"/>
      <c r="T846" s="185"/>
      <c r="U846" s="185"/>
      <c r="V846" s="185"/>
      <c r="W846" s="185"/>
      <c r="X846" s="185"/>
    </row>
    <row r="847" spans="2:24" ht="12.75">
      <c r="B847" s="185"/>
      <c r="C847" s="185"/>
      <c r="D847" s="185"/>
      <c r="E847" s="185"/>
      <c r="F847" s="185"/>
      <c r="G847" s="200"/>
      <c r="H847" s="185"/>
      <c r="I847" s="185"/>
      <c r="J847" s="185"/>
      <c r="K847" s="185"/>
      <c r="L847" s="185"/>
      <c r="M847" s="185"/>
      <c r="N847" s="185"/>
      <c r="O847" s="185"/>
      <c r="P847" s="185"/>
      <c r="Q847" s="185"/>
      <c r="R847" s="185"/>
      <c r="S847" s="185"/>
      <c r="T847" s="185"/>
      <c r="U847" s="185"/>
      <c r="V847" s="185"/>
      <c r="W847" s="185"/>
      <c r="X847" s="185"/>
    </row>
    <row r="848" spans="2:24" ht="12.75">
      <c r="B848" s="185"/>
      <c r="C848" s="185"/>
      <c r="D848" s="185"/>
      <c r="E848" s="185"/>
      <c r="F848" s="185"/>
      <c r="G848" s="200"/>
      <c r="H848" s="185"/>
      <c r="I848" s="185"/>
      <c r="J848" s="185"/>
      <c r="K848" s="185"/>
      <c r="L848" s="185"/>
      <c r="M848" s="185"/>
      <c r="N848" s="185"/>
      <c r="O848" s="185"/>
      <c r="P848" s="185"/>
      <c r="Q848" s="185"/>
      <c r="R848" s="185"/>
      <c r="S848" s="185"/>
      <c r="T848" s="185"/>
      <c r="U848" s="185"/>
      <c r="V848" s="185"/>
      <c r="W848" s="185"/>
      <c r="X848" s="185"/>
    </row>
    <row r="849" spans="2:24" ht="12.75">
      <c r="B849" s="185"/>
      <c r="C849" s="185"/>
      <c r="D849" s="185"/>
      <c r="E849" s="185"/>
      <c r="F849" s="185"/>
      <c r="G849" s="200"/>
      <c r="H849" s="185"/>
      <c r="I849" s="185"/>
      <c r="J849" s="185"/>
      <c r="K849" s="185"/>
      <c r="L849" s="185"/>
      <c r="M849" s="185"/>
      <c r="N849" s="185"/>
      <c r="O849" s="185"/>
      <c r="P849" s="185"/>
      <c r="Q849" s="185"/>
      <c r="R849" s="185"/>
      <c r="S849" s="185"/>
      <c r="T849" s="185"/>
      <c r="U849" s="185"/>
      <c r="V849" s="185"/>
      <c r="W849" s="185"/>
      <c r="X849" s="185"/>
    </row>
    <row r="850" spans="2:24" ht="12.75">
      <c r="B850" s="185"/>
      <c r="C850" s="185"/>
      <c r="D850" s="185"/>
      <c r="E850" s="185"/>
      <c r="F850" s="185"/>
      <c r="G850" s="200"/>
      <c r="H850" s="185"/>
      <c r="I850" s="185"/>
      <c r="J850" s="185"/>
      <c r="K850" s="185"/>
      <c r="L850" s="185"/>
      <c r="M850" s="185"/>
      <c r="N850" s="185"/>
      <c r="O850" s="185"/>
      <c r="P850" s="185"/>
      <c r="Q850" s="185"/>
      <c r="R850" s="185"/>
      <c r="S850" s="185"/>
      <c r="T850" s="185"/>
      <c r="U850" s="185"/>
      <c r="V850" s="185"/>
      <c r="W850" s="185"/>
      <c r="X850" s="185"/>
    </row>
    <row r="851" spans="2:24" ht="12.75">
      <c r="B851" s="185"/>
      <c r="C851" s="185"/>
      <c r="D851" s="185"/>
      <c r="E851" s="185"/>
      <c r="F851" s="185"/>
      <c r="G851" s="200"/>
      <c r="H851" s="185"/>
      <c r="I851" s="185"/>
      <c r="J851" s="185"/>
      <c r="K851" s="185"/>
      <c r="L851" s="185"/>
      <c r="M851" s="185"/>
      <c r="N851" s="185"/>
      <c r="O851" s="185"/>
      <c r="P851" s="185"/>
      <c r="Q851" s="185"/>
      <c r="R851" s="185"/>
      <c r="S851" s="185"/>
      <c r="T851" s="185"/>
      <c r="U851" s="185"/>
      <c r="V851" s="185"/>
      <c r="W851" s="185"/>
      <c r="X851" s="185"/>
    </row>
    <row r="852" spans="2:24" ht="12.75">
      <c r="B852" s="185"/>
      <c r="C852" s="185"/>
      <c r="D852" s="185"/>
      <c r="E852" s="185"/>
      <c r="F852" s="185"/>
      <c r="G852" s="200"/>
      <c r="H852" s="185"/>
      <c r="I852" s="185"/>
      <c r="J852" s="185"/>
      <c r="K852" s="185"/>
      <c r="L852" s="185"/>
      <c r="M852" s="185"/>
      <c r="N852" s="185"/>
      <c r="O852" s="185"/>
      <c r="P852" s="185"/>
      <c r="Q852" s="185"/>
      <c r="R852" s="185"/>
      <c r="S852" s="185"/>
      <c r="T852" s="185"/>
      <c r="U852" s="185"/>
      <c r="V852" s="185"/>
      <c r="W852" s="185"/>
      <c r="X852" s="185"/>
    </row>
    <row r="853" spans="2:24" ht="12.75">
      <c r="B853" s="185"/>
      <c r="C853" s="185"/>
      <c r="D853" s="185"/>
      <c r="E853" s="185"/>
      <c r="F853" s="185"/>
      <c r="G853" s="200"/>
      <c r="H853" s="185"/>
      <c r="I853" s="185"/>
      <c r="J853" s="185"/>
      <c r="K853" s="185"/>
      <c r="L853" s="185"/>
      <c r="M853" s="185"/>
      <c r="N853" s="185"/>
      <c r="O853" s="185"/>
      <c r="P853" s="185"/>
      <c r="Q853" s="185"/>
      <c r="R853" s="185"/>
      <c r="S853" s="185"/>
      <c r="T853" s="185"/>
      <c r="U853" s="185"/>
      <c r="V853" s="185"/>
      <c r="W853" s="185"/>
      <c r="X853" s="185"/>
    </row>
    <row r="854" spans="2:24" ht="12.75">
      <c r="B854" s="185"/>
      <c r="C854" s="185"/>
      <c r="D854" s="185"/>
      <c r="E854" s="185"/>
      <c r="F854" s="185"/>
      <c r="G854" s="200"/>
      <c r="H854" s="185"/>
      <c r="I854" s="185"/>
      <c r="J854" s="185"/>
      <c r="K854" s="185"/>
      <c r="L854" s="185"/>
      <c r="M854" s="185"/>
      <c r="N854" s="185"/>
      <c r="O854" s="185"/>
      <c r="P854" s="185"/>
      <c r="Q854" s="185"/>
      <c r="R854" s="185"/>
      <c r="S854" s="185"/>
      <c r="T854" s="185"/>
      <c r="U854" s="185"/>
      <c r="V854" s="185"/>
      <c r="W854" s="185"/>
      <c r="X854" s="185"/>
    </row>
    <row r="855" spans="2:24" ht="12.75">
      <c r="B855" s="185"/>
      <c r="C855" s="185"/>
      <c r="D855" s="185"/>
      <c r="E855" s="185"/>
      <c r="F855" s="185"/>
      <c r="G855" s="200"/>
      <c r="H855" s="185"/>
      <c r="I855" s="185"/>
      <c r="J855" s="185"/>
      <c r="K855" s="185"/>
      <c r="L855" s="185"/>
      <c r="M855" s="185"/>
      <c r="N855" s="185"/>
      <c r="O855" s="185"/>
      <c r="P855" s="185"/>
      <c r="Q855" s="185"/>
      <c r="R855" s="185"/>
      <c r="S855" s="185"/>
      <c r="T855" s="185"/>
      <c r="U855" s="185"/>
      <c r="V855" s="185"/>
      <c r="W855" s="185"/>
      <c r="X855" s="185"/>
    </row>
    <row r="856" spans="2:24" ht="12.75">
      <c r="B856" s="185"/>
      <c r="C856" s="185"/>
      <c r="D856" s="185"/>
      <c r="E856" s="185"/>
      <c r="F856" s="185"/>
      <c r="G856" s="200"/>
      <c r="H856" s="185"/>
      <c r="I856" s="185"/>
      <c r="J856" s="185"/>
      <c r="K856" s="185"/>
      <c r="L856" s="185"/>
      <c r="M856" s="185"/>
      <c r="N856" s="185"/>
      <c r="O856" s="185"/>
      <c r="P856" s="185"/>
      <c r="Q856" s="185"/>
      <c r="R856" s="185"/>
      <c r="S856" s="185"/>
      <c r="T856" s="185"/>
      <c r="U856" s="185"/>
      <c r="V856" s="185"/>
      <c r="W856" s="185"/>
      <c r="X856" s="185"/>
    </row>
    <row r="857" spans="2:24" ht="12.75">
      <c r="B857" s="185"/>
      <c r="C857" s="185"/>
      <c r="D857" s="185"/>
      <c r="E857" s="185"/>
      <c r="F857" s="185"/>
      <c r="G857" s="200"/>
      <c r="H857" s="185"/>
      <c r="I857" s="185"/>
      <c r="J857" s="185"/>
      <c r="K857" s="185"/>
      <c r="L857" s="185"/>
      <c r="M857" s="185"/>
      <c r="N857" s="185"/>
      <c r="O857" s="185"/>
      <c r="P857" s="185"/>
      <c r="Q857" s="185"/>
      <c r="R857" s="185"/>
      <c r="S857" s="185"/>
      <c r="T857" s="185"/>
      <c r="U857" s="185"/>
      <c r="V857" s="185"/>
      <c r="W857" s="185"/>
      <c r="X857" s="185"/>
    </row>
    <row r="858" spans="2:24" ht="12.75">
      <c r="B858" s="185"/>
      <c r="C858" s="185"/>
      <c r="D858" s="185"/>
      <c r="E858" s="185"/>
      <c r="F858" s="185"/>
      <c r="G858" s="200"/>
      <c r="H858" s="185"/>
      <c r="I858" s="185"/>
      <c r="J858" s="185"/>
      <c r="K858" s="185"/>
      <c r="L858" s="185"/>
      <c r="M858" s="185"/>
      <c r="N858" s="185"/>
      <c r="O858" s="185"/>
      <c r="P858" s="185"/>
      <c r="Q858" s="185"/>
      <c r="R858" s="185"/>
      <c r="S858" s="185"/>
      <c r="T858" s="185"/>
      <c r="U858" s="185"/>
      <c r="V858" s="185"/>
      <c r="W858" s="185"/>
      <c r="X858" s="185"/>
    </row>
    <row r="859" spans="2:24" ht="12.75">
      <c r="B859" s="185"/>
      <c r="C859" s="185"/>
      <c r="D859" s="185"/>
      <c r="E859" s="185"/>
      <c r="F859" s="185"/>
      <c r="G859" s="200"/>
      <c r="H859" s="185"/>
      <c r="I859" s="185"/>
      <c r="J859" s="185"/>
      <c r="K859" s="185"/>
      <c r="L859" s="185"/>
      <c r="M859" s="185"/>
      <c r="N859" s="185"/>
      <c r="O859" s="185"/>
      <c r="P859" s="185"/>
      <c r="Q859" s="185"/>
      <c r="R859" s="185"/>
      <c r="S859" s="185"/>
      <c r="T859" s="185"/>
      <c r="U859" s="185"/>
      <c r="V859" s="185"/>
      <c r="W859" s="185"/>
      <c r="X859" s="185"/>
    </row>
    <row r="860" spans="2:24" ht="12.75">
      <c r="B860" s="185"/>
      <c r="C860" s="185"/>
      <c r="D860" s="185"/>
      <c r="E860" s="185"/>
      <c r="F860" s="185"/>
      <c r="G860" s="200"/>
      <c r="H860" s="185"/>
      <c r="I860" s="185"/>
      <c r="J860" s="185"/>
      <c r="K860" s="185"/>
      <c r="L860" s="185"/>
      <c r="M860" s="185"/>
      <c r="N860" s="185"/>
      <c r="O860" s="185"/>
      <c r="P860" s="185"/>
      <c r="Q860" s="185"/>
      <c r="R860" s="185"/>
      <c r="S860" s="185"/>
      <c r="T860" s="185"/>
      <c r="U860" s="185"/>
      <c r="V860" s="185"/>
      <c r="W860" s="185"/>
      <c r="X860" s="185"/>
    </row>
    <row r="861" spans="2:24" ht="12.75">
      <c r="B861" s="185"/>
      <c r="C861" s="185"/>
      <c r="D861" s="185"/>
      <c r="E861" s="185"/>
      <c r="F861" s="185"/>
      <c r="G861" s="200"/>
      <c r="H861" s="185"/>
      <c r="I861" s="185"/>
      <c r="J861" s="185"/>
      <c r="K861" s="185"/>
      <c r="L861" s="185"/>
      <c r="M861" s="185"/>
      <c r="N861" s="185"/>
      <c r="O861" s="185"/>
      <c r="P861" s="185"/>
      <c r="Q861" s="185"/>
      <c r="R861" s="185"/>
      <c r="S861" s="185"/>
      <c r="T861" s="185"/>
      <c r="U861" s="185"/>
      <c r="V861" s="185"/>
      <c r="W861" s="185"/>
      <c r="X861" s="185"/>
    </row>
    <row r="862" spans="2:24" ht="12.75">
      <c r="B862" s="185"/>
      <c r="C862" s="185"/>
      <c r="D862" s="185"/>
      <c r="E862" s="185"/>
      <c r="F862" s="185"/>
      <c r="G862" s="200"/>
      <c r="H862" s="185"/>
      <c r="I862" s="185"/>
      <c r="J862" s="185"/>
      <c r="K862" s="185"/>
      <c r="L862" s="185"/>
      <c r="M862" s="185"/>
      <c r="N862" s="185"/>
      <c r="O862" s="185"/>
      <c r="P862" s="185"/>
      <c r="Q862" s="185"/>
      <c r="R862" s="185"/>
      <c r="S862" s="185"/>
      <c r="T862" s="185"/>
      <c r="U862" s="185"/>
      <c r="V862" s="185"/>
      <c r="W862" s="185"/>
      <c r="X862" s="185"/>
    </row>
    <row r="863" spans="2:24" ht="12.75">
      <c r="B863" s="185"/>
      <c r="C863" s="185"/>
      <c r="D863" s="185"/>
      <c r="E863" s="185"/>
      <c r="F863" s="185"/>
      <c r="G863" s="200"/>
      <c r="H863" s="185"/>
      <c r="I863" s="185"/>
      <c r="J863" s="185"/>
      <c r="K863" s="185"/>
      <c r="L863" s="185"/>
      <c r="M863" s="185"/>
      <c r="N863" s="185"/>
      <c r="O863" s="185"/>
      <c r="P863" s="185"/>
      <c r="Q863" s="185"/>
      <c r="R863" s="185"/>
      <c r="S863" s="185"/>
      <c r="T863" s="185"/>
      <c r="U863" s="185"/>
      <c r="V863" s="185"/>
      <c r="W863" s="185"/>
      <c r="X863" s="185"/>
    </row>
    <row r="864" spans="2:24" ht="12.75">
      <c r="B864" s="185"/>
      <c r="C864" s="185"/>
      <c r="D864" s="185"/>
      <c r="E864" s="185"/>
      <c r="F864" s="185"/>
      <c r="G864" s="200"/>
      <c r="H864" s="185"/>
      <c r="I864" s="185"/>
      <c r="J864" s="185"/>
      <c r="K864" s="185"/>
      <c r="L864" s="185"/>
      <c r="M864" s="185"/>
      <c r="N864" s="185"/>
      <c r="O864" s="185"/>
      <c r="P864" s="185"/>
      <c r="Q864" s="185"/>
      <c r="R864" s="185"/>
      <c r="S864" s="185"/>
      <c r="T864" s="185"/>
      <c r="U864" s="185"/>
      <c r="V864" s="185"/>
      <c r="W864" s="185"/>
      <c r="X864" s="185"/>
    </row>
    <row r="865" spans="2:24" ht="12.75">
      <c r="B865" s="185"/>
      <c r="C865" s="185"/>
      <c r="D865" s="185"/>
      <c r="E865" s="185"/>
      <c r="F865" s="185"/>
      <c r="G865" s="200"/>
      <c r="H865" s="185"/>
      <c r="I865" s="185"/>
      <c r="J865" s="185"/>
      <c r="K865" s="185"/>
      <c r="L865" s="185"/>
      <c r="M865" s="185"/>
      <c r="N865" s="185"/>
      <c r="O865" s="185"/>
      <c r="P865" s="185"/>
      <c r="Q865" s="185"/>
      <c r="R865" s="185"/>
      <c r="S865" s="185"/>
      <c r="T865" s="185"/>
      <c r="U865" s="185"/>
      <c r="V865" s="185"/>
      <c r="W865" s="185"/>
      <c r="X865" s="185"/>
    </row>
    <row r="866" spans="2:24" ht="12.75">
      <c r="B866" s="185"/>
      <c r="C866" s="185"/>
      <c r="D866" s="185"/>
      <c r="E866" s="185"/>
      <c r="F866" s="185"/>
      <c r="G866" s="200"/>
      <c r="H866" s="185"/>
      <c r="I866" s="185"/>
      <c r="J866" s="185"/>
      <c r="K866" s="185"/>
      <c r="L866" s="185"/>
      <c r="M866" s="185"/>
      <c r="N866" s="185"/>
      <c r="O866" s="185"/>
      <c r="P866" s="185"/>
      <c r="Q866" s="185"/>
      <c r="R866" s="185"/>
      <c r="S866" s="185"/>
      <c r="T866" s="185"/>
      <c r="U866" s="185"/>
      <c r="V866" s="185"/>
      <c r="W866" s="185"/>
      <c r="X866" s="185"/>
    </row>
    <row r="867" spans="2:24" ht="12.75">
      <c r="B867" s="185"/>
      <c r="C867" s="185"/>
      <c r="D867" s="185"/>
      <c r="E867" s="185"/>
      <c r="F867" s="185"/>
      <c r="G867" s="200"/>
      <c r="H867" s="185"/>
      <c r="I867" s="185"/>
      <c r="J867" s="185"/>
      <c r="K867" s="185"/>
      <c r="L867" s="185"/>
      <c r="M867" s="185"/>
      <c r="N867" s="185"/>
      <c r="O867" s="185"/>
      <c r="P867" s="185"/>
      <c r="Q867" s="185"/>
      <c r="R867" s="185"/>
      <c r="S867" s="185"/>
      <c r="T867" s="185"/>
      <c r="U867" s="185"/>
      <c r="V867" s="185"/>
      <c r="W867" s="185"/>
      <c r="X867" s="185"/>
    </row>
    <row r="868" spans="2:24" ht="12.75">
      <c r="B868" s="185"/>
      <c r="C868" s="185"/>
      <c r="D868" s="185"/>
      <c r="E868" s="185"/>
      <c r="F868" s="185"/>
      <c r="G868" s="200"/>
      <c r="H868" s="185"/>
      <c r="I868" s="185"/>
      <c r="J868" s="185"/>
      <c r="K868" s="185"/>
      <c r="L868" s="185"/>
      <c r="M868" s="185"/>
      <c r="N868" s="185"/>
      <c r="O868" s="185"/>
      <c r="P868" s="185"/>
      <c r="Q868" s="185"/>
      <c r="R868" s="185"/>
      <c r="S868" s="185"/>
      <c r="T868" s="185"/>
      <c r="U868" s="185"/>
      <c r="V868" s="185"/>
      <c r="W868" s="185"/>
      <c r="X868" s="185"/>
    </row>
    <row r="869" spans="2:24" ht="12.75">
      <c r="B869" s="185"/>
      <c r="C869" s="185"/>
      <c r="D869" s="185"/>
      <c r="E869" s="185"/>
      <c r="F869" s="185"/>
      <c r="G869" s="200"/>
      <c r="H869" s="185"/>
      <c r="I869" s="185"/>
      <c r="J869" s="185"/>
      <c r="K869" s="185"/>
      <c r="L869" s="185"/>
      <c r="M869" s="185"/>
      <c r="N869" s="185"/>
      <c r="O869" s="185"/>
      <c r="P869" s="185"/>
      <c r="Q869" s="185"/>
      <c r="R869" s="185"/>
      <c r="S869" s="185"/>
      <c r="T869" s="185"/>
      <c r="U869" s="185"/>
      <c r="V869" s="185"/>
      <c r="W869" s="185"/>
      <c r="X869" s="185"/>
    </row>
    <row r="870" spans="2:24" ht="12.75">
      <c r="B870" s="185"/>
      <c r="C870" s="185"/>
      <c r="D870" s="185"/>
      <c r="E870" s="185"/>
      <c r="F870" s="185"/>
      <c r="G870" s="200"/>
      <c r="H870" s="185"/>
      <c r="I870" s="185"/>
      <c r="J870" s="185"/>
      <c r="K870" s="185"/>
      <c r="L870" s="185"/>
      <c r="M870" s="185"/>
      <c r="N870" s="185"/>
      <c r="O870" s="185"/>
      <c r="P870" s="185"/>
      <c r="Q870" s="185"/>
      <c r="R870" s="185"/>
      <c r="S870" s="185"/>
      <c r="T870" s="185"/>
      <c r="U870" s="185"/>
      <c r="V870" s="185"/>
      <c r="W870" s="185"/>
      <c r="X870" s="185"/>
    </row>
    <row r="871" spans="2:24" ht="12.75">
      <c r="B871" s="185"/>
      <c r="C871" s="185"/>
      <c r="D871" s="185"/>
      <c r="E871" s="185"/>
      <c r="F871" s="185"/>
      <c r="G871" s="200"/>
      <c r="H871" s="185"/>
      <c r="I871" s="185"/>
      <c r="J871" s="185"/>
      <c r="K871" s="185"/>
      <c r="L871" s="185"/>
      <c r="M871" s="185"/>
      <c r="N871" s="185"/>
      <c r="O871" s="185"/>
      <c r="P871" s="185"/>
      <c r="Q871" s="185"/>
      <c r="R871" s="185"/>
      <c r="S871" s="185"/>
      <c r="T871" s="185"/>
      <c r="U871" s="185"/>
      <c r="V871" s="185"/>
      <c r="W871" s="185"/>
      <c r="X871" s="185"/>
    </row>
    <row r="872" spans="2:24" ht="12.75">
      <c r="B872" s="185"/>
      <c r="C872" s="185"/>
      <c r="D872" s="185"/>
      <c r="E872" s="185"/>
      <c r="F872" s="185"/>
      <c r="G872" s="200"/>
      <c r="H872" s="185"/>
      <c r="I872" s="185"/>
      <c r="J872" s="185"/>
      <c r="K872" s="185"/>
      <c r="L872" s="185"/>
      <c r="M872" s="185"/>
      <c r="N872" s="185"/>
      <c r="O872" s="185"/>
      <c r="P872" s="185"/>
      <c r="Q872" s="185"/>
      <c r="R872" s="185"/>
      <c r="S872" s="185"/>
      <c r="T872" s="185"/>
      <c r="U872" s="185"/>
      <c r="V872" s="185"/>
      <c r="W872" s="185"/>
      <c r="X872" s="185"/>
    </row>
    <row r="873" spans="2:24" ht="12.75">
      <c r="B873" s="185"/>
      <c r="C873" s="185"/>
      <c r="D873" s="185"/>
      <c r="E873" s="185"/>
      <c r="F873" s="185"/>
      <c r="G873" s="200"/>
      <c r="H873" s="185"/>
      <c r="I873" s="185"/>
      <c r="J873" s="185"/>
      <c r="K873" s="185"/>
      <c r="L873" s="185"/>
      <c r="M873" s="185"/>
      <c r="N873" s="185"/>
      <c r="O873" s="185"/>
      <c r="P873" s="185"/>
      <c r="Q873" s="185"/>
      <c r="R873" s="185"/>
      <c r="S873" s="185"/>
      <c r="T873" s="185"/>
      <c r="U873" s="185"/>
      <c r="V873" s="185"/>
      <c r="W873" s="185"/>
      <c r="X873" s="185"/>
    </row>
    <row r="874" spans="2:24" ht="12.75">
      <c r="B874" s="185"/>
      <c r="C874" s="185"/>
      <c r="D874" s="185"/>
      <c r="E874" s="185"/>
      <c r="F874" s="185"/>
      <c r="G874" s="200"/>
      <c r="H874" s="185"/>
      <c r="I874" s="185"/>
      <c r="J874" s="185"/>
      <c r="K874" s="185"/>
      <c r="L874" s="185"/>
      <c r="M874" s="185"/>
      <c r="N874" s="185"/>
      <c r="O874" s="185"/>
      <c r="P874" s="185"/>
      <c r="Q874" s="185"/>
      <c r="R874" s="185"/>
      <c r="S874" s="185"/>
      <c r="T874" s="185"/>
      <c r="U874" s="185"/>
      <c r="V874" s="185"/>
      <c r="W874" s="185"/>
      <c r="X874" s="185"/>
    </row>
    <row r="875" spans="2:24" ht="12.75">
      <c r="B875" s="185"/>
      <c r="C875" s="185"/>
      <c r="D875" s="185"/>
      <c r="E875" s="185"/>
      <c r="F875" s="185"/>
      <c r="G875" s="200"/>
      <c r="H875" s="185"/>
      <c r="I875" s="185"/>
      <c r="J875" s="185"/>
      <c r="K875" s="185"/>
      <c r="L875" s="185"/>
      <c r="M875" s="185"/>
      <c r="N875" s="185"/>
      <c r="O875" s="185"/>
      <c r="P875" s="185"/>
      <c r="Q875" s="185"/>
      <c r="R875" s="185"/>
      <c r="S875" s="185"/>
      <c r="T875" s="185"/>
      <c r="U875" s="185"/>
      <c r="V875" s="185"/>
      <c r="W875" s="185"/>
      <c r="X875" s="185"/>
    </row>
    <row r="876" spans="2:24" ht="12.75">
      <c r="B876" s="185"/>
      <c r="C876" s="185"/>
      <c r="D876" s="185"/>
      <c r="E876" s="185"/>
      <c r="F876" s="185"/>
      <c r="G876" s="200"/>
      <c r="H876" s="185"/>
      <c r="I876" s="185"/>
      <c r="J876" s="185"/>
      <c r="K876" s="185"/>
      <c r="L876" s="185"/>
      <c r="M876" s="185"/>
      <c r="N876" s="185"/>
      <c r="O876" s="185"/>
      <c r="P876" s="185"/>
      <c r="Q876" s="185"/>
      <c r="R876" s="185"/>
      <c r="S876" s="185"/>
      <c r="T876" s="185"/>
      <c r="U876" s="185"/>
      <c r="V876" s="185"/>
      <c r="W876" s="185"/>
      <c r="X876" s="185"/>
    </row>
    <row r="877" spans="2:24" ht="12.75">
      <c r="B877" s="185"/>
      <c r="C877" s="185"/>
      <c r="D877" s="185"/>
      <c r="E877" s="185"/>
      <c r="F877" s="185"/>
      <c r="G877" s="200"/>
      <c r="H877" s="185"/>
      <c r="I877" s="185"/>
      <c r="J877" s="185"/>
      <c r="K877" s="185"/>
      <c r="L877" s="185"/>
      <c r="M877" s="185"/>
      <c r="N877" s="185"/>
      <c r="O877" s="185"/>
      <c r="P877" s="185"/>
      <c r="Q877" s="185"/>
      <c r="R877" s="185"/>
      <c r="S877" s="185"/>
      <c r="T877" s="185"/>
      <c r="U877" s="185"/>
      <c r="V877" s="185"/>
      <c r="W877" s="185"/>
      <c r="X877" s="185"/>
    </row>
    <row r="878" spans="2:24" ht="12.75">
      <c r="B878" s="185"/>
      <c r="C878" s="185"/>
      <c r="D878" s="185"/>
      <c r="E878" s="185"/>
      <c r="F878" s="185"/>
      <c r="G878" s="200"/>
      <c r="H878" s="185"/>
      <c r="I878" s="185"/>
      <c r="J878" s="185"/>
      <c r="K878" s="185"/>
      <c r="L878" s="185"/>
      <c r="M878" s="185"/>
      <c r="N878" s="185"/>
      <c r="O878" s="185"/>
      <c r="P878" s="185"/>
      <c r="Q878" s="185"/>
      <c r="R878" s="185"/>
      <c r="S878" s="185"/>
      <c r="T878" s="185"/>
      <c r="U878" s="185"/>
      <c r="V878" s="185"/>
      <c r="W878" s="185"/>
      <c r="X878" s="185"/>
    </row>
    <row r="879" spans="2:24" ht="12.75">
      <c r="B879" s="185"/>
      <c r="C879" s="185"/>
      <c r="D879" s="185"/>
      <c r="E879" s="185"/>
      <c r="F879" s="185"/>
      <c r="G879" s="200"/>
      <c r="H879" s="185"/>
      <c r="I879" s="185"/>
      <c r="J879" s="185"/>
      <c r="K879" s="185"/>
      <c r="L879" s="185"/>
      <c r="M879" s="185"/>
      <c r="N879" s="185"/>
      <c r="O879" s="185"/>
      <c r="P879" s="185"/>
      <c r="Q879" s="185"/>
      <c r="R879" s="185"/>
      <c r="S879" s="185"/>
      <c r="T879" s="185"/>
      <c r="U879" s="185"/>
      <c r="V879" s="185"/>
      <c r="W879" s="185"/>
      <c r="X879" s="185"/>
    </row>
    <row r="880" spans="2:24" ht="12.75">
      <c r="B880" s="185"/>
      <c r="C880" s="185"/>
      <c r="D880" s="185"/>
      <c r="E880" s="185"/>
      <c r="F880" s="185"/>
      <c r="G880" s="200"/>
      <c r="H880" s="185"/>
      <c r="I880" s="185"/>
      <c r="J880" s="185"/>
      <c r="K880" s="185"/>
      <c r="L880" s="185"/>
      <c r="M880" s="185"/>
      <c r="N880" s="185"/>
      <c r="O880" s="185"/>
      <c r="P880" s="185"/>
      <c r="Q880" s="185"/>
      <c r="R880" s="185"/>
      <c r="S880" s="185"/>
      <c r="T880" s="185"/>
      <c r="U880" s="185"/>
      <c r="V880" s="185"/>
      <c r="W880" s="185"/>
      <c r="X880" s="185"/>
    </row>
    <row r="881" spans="2:24" ht="12.75">
      <c r="B881" s="185"/>
      <c r="C881" s="185"/>
      <c r="D881" s="185"/>
      <c r="E881" s="185"/>
      <c r="F881" s="185"/>
      <c r="G881" s="200"/>
      <c r="H881" s="185"/>
      <c r="I881" s="185"/>
      <c r="J881" s="185"/>
      <c r="K881" s="185"/>
      <c r="L881" s="185"/>
      <c r="M881" s="185"/>
      <c r="N881" s="185"/>
      <c r="O881" s="185"/>
      <c r="P881" s="185"/>
      <c r="Q881" s="185"/>
      <c r="R881" s="185"/>
      <c r="S881" s="185"/>
      <c r="T881" s="185"/>
      <c r="U881" s="185"/>
      <c r="V881" s="185"/>
      <c r="W881" s="185"/>
      <c r="X881" s="185"/>
    </row>
    <row r="882" spans="2:24" ht="12.75">
      <c r="B882" s="185"/>
      <c r="C882" s="185"/>
      <c r="D882" s="185"/>
      <c r="E882" s="185"/>
      <c r="F882" s="185"/>
      <c r="G882" s="200"/>
      <c r="H882" s="185"/>
      <c r="I882" s="185"/>
      <c r="J882" s="185"/>
      <c r="K882" s="185"/>
      <c r="L882" s="185"/>
      <c r="M882" s="185"/>
      <c r="N882" s="185"/>
      <c r="O882" s="185"/>
      <c r="P882" s="185"/>
      <c r="Q882" s="185"/>
      <c r="R882" s="185"/>
      <c r="S882" s="185"/>
      <c r="T882" s="185"/>
      <c r="U882" s="185"/>
      <c r="V882" s="185"/>
      <c r="W882" s="185"/>
      <c r="X882" s="185"/>
    </row>
    <row r="883" spans="2:24" ht="12.75">
      <c r="B883" s="185"/>
      <c r="C883" s="185"/>
      <c r="D883" s="185"/>
      <c r="E883" s="185"/>
      <c r="F883" s="185"/>
      <c r="G883" s="200"/>
      <c r="H883" s="185"/>
      <c r="I883" s="185"/>
      <c r="J883" s="185"/>
      <c r="K883" s="185"/>
      <c r="L883" s="185"/>
      <c r="M883" s="185"/>
      <c r="N883" s="185"/>
      <c r="O883" s="185"/>
      <c r="P883" s="185"/>
      <c r="Q883" s="185"/>
      <c r="R883" s="185"/>
      <c r="S883" s="185"/>
      <c r="T883" s="185"/>
      <c r="U883" s="185"/>
      <c r="V883" s="185"/>
      <c r="W883" s="185"/>
      <c r="X883" s="185"/>
    </row>
    <row r="884" spans="2:24" ht="12.75">
      <c r="B884" s="185"/>
      <c r="C884" s="185"/>
      <c r="D884" s="185"/>
      <c r="E884" s="185"/>
      <c r="F884" s="185"/>
      <c r="G884" s="200"/>
      <c r="H884" s="185"/>
      <c r="I884" s="185"/>
      <c r="J884" s="185"/>
      <c r="K884" s="185"/>
      <c r="L884" s="185"/>
      <c r="M884" s="185"/>
      <c r="N884" s="185"/>
      <c r="O884" s="185"/>
      <c r="P884" s="185"/>
      <c r="Q884" s="185"/>
      <c r="R884" s="185"/>
      <c r="S884" s="185"/>
      <c r="T884" s="185"/>
      <c r="U884" s="185"/>
      <c r="V884" s="185"/>
      <c r="W884" s="185"/>
      <c r="X884" s="185"/>
    </row>
    <row r="885" spans="2:24" ht="12.75">
      <c r="B885" s="185"/>
      <c r="C885" s="185"/>
      <c r="D885" s="185"/>
      <c r="E885" s="185"/>
      <c r="F885" s="185"/>
      <c r="G885" s="200"/>
      <c r="H885" s="185"/>
      <c r="I885" s="185"/>
      <c r="J885" s="185"/>
      <c r="K885" s="185"/>
      <c r="L885" s="185"/>
      <c r="M885" s="185"/>
      <c r="N885" s="185"/>
      <c r="O885" s="185"/>
      <c r="P885" s="185"/>
      <c r="Q885" s="185"/>
      <c r="R885" s="185"/>
      <c r="S885" s="185"/>
      <c r="T885" s="185"/>
      <c r="U885" s="185"/>
      <c r="V885" s="185"/>
      <c r="W885" s="185"/>
      <c r="X885" s="185"/>
    </row>
    <row r="886" spans="2:24" ht="12.75">
      <c r="B886" s="185"/>
      <c r="C886" s="185"/>
      <c r="D886" s="185"/>
      <c r="E886" s="185"/>
      <c r="F886" s="185"/>
      <c r="G886" s="200"/>
      <c r="H886" s="185"/>
      <c r="I886" s="185"/>
      <c r="J886" s="185"/>
      <c r="K886" s="185"/>
      <c r="L886" s="185"/>
      <c r="M886" s="185"/>
      <c r="N886" s="185"/>
      <c r="O886" s="185"/>
      <c r="P886" s="185"/>
      <c r="Q886" s="185"/>
      <c r="R886" s="185"/>
      <c r="S886" s="185"/>
      <c r="T886" s="185"/>
      <c r="U886" s="185"/>
      <c r="V886" s="185"/>
      <c r="W886" s="185"/>
      <c r="X886" s="185"/>
    </row>
    <row r="887" spans="2:24" ht="12.75">
      <c r="B887" s="185"/>
      <c r="C887" s="185"/>
      <c r="D887" s="185"/>
      <c r="E887" s="185"/>
      <c r="F887" s="185"/>
      <c r="G887" s="200"/>
      <c r="H887" s="185"/>
      <c r="I887" s="185"/>
      <c r="J887" s="185"/>
      <c r="K887" s="185"/>
      <c r="L887" s="185"/>
      <c r="M887" s="185"/>
      <c r="N887" s="185"/>
      <c r="O887" s="185"/>
      <c r="P887" s="185"/>
      <c r="Q887" s="185"/>
      <c r="R887" s="185"/>
      <c r="S887" s="185"/>
      <c r="T887" s="185"/>
      <c r="U887" s="185"/>
      <c r="V887" s="185"/>
      <c r="W887" s="185"/>
      <c r="X887" s="185"/>
    </row>
    <row r="888" spans="2:24" ht="12.75">
      <c r="B888" s="185"/>
      <c r="C888" s="185"/>
      <c r="D888" s="185"/>
      <c r="E888" s="185"/>
      <c r="F888" s="185"/>
      <c r="G888" s="200"/>
      <c r="H888" s="185"/>
      <c r="I888" s="185"/>
      <c r="J888" s="185"/>
      <c r="K888" s="185"/>
      <c r="L888" s="185"/>
      <c r="M888" s="185"/>
      <c r="N888" s="185"/>
      <c r="O888" s="185"/>
      <c r="P888" s="185"/>
      <c r="Q888" s="185"/>
      <c r="R888" s="185"/>
      <c r="S888" s="185"/>
      <c r="T888" s="185"/>
      <c r="U888" s="185"/>
      <c r="V888" s="185"/>
      <c r="W888" s="185"/>
      <c r="X888" s="185"/>
    </row>
    <row r="889" spans="2:24" ht="12.75">
      <c r="B889" s="185"/>
      <c r="C889" s="185"/>
      <c r="D889" s="185"/>
      <c r="E889" s="185"/>
      <c r="F889" s="185"/>
      <c r="G889" s="200"/>
      <c r="H889" s="185"/>
      <c r="I889" s="185"/>
      <c r="J889" s="185"/>
      <c r="K889" s="185"/>
      <c r="L889" s="185"/>
      <c r="M889" s="185"/>
      <c r="N889" s="185"/>
      <c r="O889" s="185"/>
      <c r="P889" s="185"/>
      <c r="Q889" s="185"/>
      <c r="R889" s="185"/>
      <c r="S889" s="185"/>
      <c r="T889" s="185"/>
      <c r="U889" s="185"/>
      <c r="V889" s="185"/>
      <c r="W889" s="185"/>
      <c r="X889" s="185"/>
    </row>
    <row r="890" spans="2:24" ht="12.75">
      <c r="B890" s="185"/>
      <c r="C890" s="185"/>
      <c r="D890" s="185"/>
      <c r="E890" s="185"/>
      <c r="F890" s="185"/>
      <c r="G890" s="200"/>
      <c r="H890" s="185"/>
      <c r="I890" s="185"/>
      <c r="J890" s="185"/>
      <c r="K890" s="185"/>
      <c r="L890" s="185"/>
      <c r="M890" s="185"/>
      <c r="N890" s="185"/>
      <c r="O890" s="185"/>
      <c r="P890" s="185"/>
      <c r="Q890" s="185"/>
      <c r="R890" s="185"/>
      <c r="S890" s="185"/>
      <c r="T890" s="185"/>
      <c r="U890" s="185"/>
      <c r="V890" s="185"/>
      <c r="W890" s="185"/>
      <c r="X890" s="185"/>
    </row>
    <row r="891" spans="2:24" ht="12.75">
      <c r="B891" s="185"/>
      <c r="C891" s="185"/>
      <c r="D891" s="185"/>
      <c r="E891" s="185"/>
      <c r="F891" s="185"/>
      <c r="G891" s="200"/>
      <c r="H891" s="185"/>
      <c r="I891" s="185"/>
      <c r="J891" s="185"/>
      <c r="K891" s="185"/>
      <c r="L891" s="185"/>
      <c r="M891" s="185"/>
      <c r="N891" s="185"/>
      <c r="O891" s="185"/>
      <c r="P891" s="185"/>
      <c r="Q891" s="185"/>
      <c r="R891" s="185"/>
      <c r="S891" s="185"/>
      <c r="T891" s="185"/>
      <c r="U891" s="185"/>
      <c r="V891" s="185"/>
      <c r="W891" s="185"/>
      <c r="X891" s="185"/>
    </row>
    <row r="892" spans="2:24" ht="12.75">
      <c r="B892" s="185"/>
      <c r="C892" s="185"/>
      <c r="D892" s="185"/>
      <c r="E892" s="185"/>
      <c r="F892" s="185"/>
      <c r="G892" s="200"/>
      <c r="H892" s="185"/>
      <c r="I892" s="185"/>
      <c r="J892" s="185"/>
      <c r="K892" s="185"/>
      <c r="L892" s="185"/>
      <c r="M892" s="185"/>
      <c r="N892" s="185"/>
      <c r="O892" s="185"/>
      <c r="P892" s="185"/>
      <c r="Q892" s="185"/>
      <c r="R892" s="185"/>
      <c r="S892" s="185"/>
      <c r="T892" s="185"/>
      <c r="U892" s="185"/>
      <c r="V892" s="185"/>
      <c r="W892" s="185"/>
      <c r="X892" s="185"/>
    </row>
    <row r="893" spans="2:24" ht="12.75">
      <c r="B893" s="185"/>
      <c r="C893" s="185"/>
      <c r="D893" s="185"/>
      <c r="E893" s="185"/>
      <c r="F893" s="185"/>
      <c r="G893" s="200"/>
      <c r="H893" s="185"/>
      <c r="I893" s="185"/>
      <c r="J893" s="185"/>
      <c r="K893" s="185"/>
      <c r="L893" s="185"/>
      <c r="M893" s="185"/>
      <c r="N893" s="185"/>
      <c r="O893" s="185"/>
      <c r="P893" s="185"/>
      <c r="Q893" s="185"/>
      <c r="R893" s="185"/>
      <c r="S893" s="185"/>
      <c r="T893" s="185"/>
      <c r="U893" s="185"/>
      <c r="V893" s="185"/>
      <c r="W893" s="185"/>
      <c r="X893" s="185"/>
    </row>
    <row r="894" spans="2:24" ht="12.75">
      <c r="B894" s="185"/>
      <c r="C894" s="185"/>
      <c r="D894" s="185"/>
      <c r="E894" s="185"/>
      <c r="F894" s="185"/>
      <c r="G894" s="200"/>
      <c r="H894" s="185"/>
      <c r="I894" s="185"/>
      <c r="J894" s="185"/>
      <c r="K894" s="185"/>
      <c r="L894" s="185"/>
      <c r="M894" s="185"/>
      <c r="N894" s="185"/>
      <c r="O894" s="185"/>
      <c r="P894" s="185"/>
      <c r="Q894" s="185"/>
      <c r="R894" s="185"/>
      <c r="S894" s="185"/>
      <c r="T894" s="185"/>
      <c r="U894" s="185"/>
      <c r="V894" s="185"/>
      <c r="W894" s="185"/>
      <c r="X894" s="185"/>
    </row>
    <row r="895" spans="2:24" ht="12.75">
      <c r="B895" s="185"/>
      <c r="C895" s="185"/>
      <c r="D895" s="185"/>
      <c r="E895" s="185"/>
      <c r="F895" s="185"/>
      <c r="G895" s="200"/>
      <c r="H895" s="185"/>
      <c r="I895" s="185"/>
      <c r="J895" s="185"/>
      <c r="K895" s="185"/>
      <c r="L895" s="185"/>
      <c r="M895" s="185"/>
      <c r="N895" s="185"/>
      <c r="O895" s="185"/>
      <c r="P895" s="185"/>
      <c r="Q895" s="185"/>
      <c r="R895" s="185"/>
      <c r="S895" s="185"/>
      <c r="T895" s="185"/>
      <c r="U895" s="185"/>
      <c r="V895" s="185"/>
      <c r="W895" s="185"/>
      <c r="X895" s="185"/>
    </row>
    <row r="896" spans="2:24" ht="12.75">
      <c r="B896" s="185"/>
      <c r="C896" s="185"/>
      <c r="D896" s="185"/>
      <c r="E896" s="185"/>
      <c r="F896" s="185"/>
      <c r="G896" s="200"/>
      <c r="H896" s="185"/>
      <c r="I896" s="185"/>
      <c r="J896" s="185"/>
      <c r="K896" s="185"/>
      <c r="L896" s="185"/>
      <c r="M896" s="185"/>
      <c r="N896" s="185"/>
      <c r="O896" s="185"/>
      <c r="P896" s="185"/>
      <c r="Q896" s="185"/>
      <c r="R896" s="185"/>
      <c r="S896" s="185"/>
      <c r="T896" s="185"/>
      <c r="U896" s="185"/>
      <c r="V896" s="185"/>
      <c r="W896" s="185"/>
      <c r="X896" s="185"/>
    </row>
    <row r="897" spans="2:24" ht="12.75">
      <c r="B897" s="185"/>
      <c r="C897" s="185"/>
      <c r="D897" s="185"/>
      <c r="E897" s="185"/>
      <c r="F897" s="185"/>
      <c r="G897" s="200"/>
      <c r="H897" s="185"/>
      <c r="I897" s="185"/>
      <c r="J897" s="185"/>
      <c r="K897" s="185"/>
      <c r="L897" s="185"/>
      <c r="M897" s="185"/>
      <c r="N897" s="185"/>
      <c r="O897" s="185"/>
      <c r="P897" s="185"/>
      <c r="Q897" s="185"/>
      <c r="R897" s="185"/>
      <c r="S897" s="185"/>
      <c r="T897" s="185"/>
      <c r="U897" s="185"/>
      <c r="V897" s="185"/>
      <c r="W897" s="185"/>
      <c r="X897" s="185"/>
    </row>
    <row r="898" spans="2:24" ht="12.75">
      <c r="B898" s="185"/>
      <c r="C898" s="185"/>
      <c r="D898" s="185"/>
      <c r="E898" s="185"/>
      <c r="F898" s="185"/>
      <c r="G898" s="200"/>
      <c r="H898" s="185"/>
      <c r="I898" s="185"/>
      <c r="J898" s="185"/>
      <c r="K898" s="185"/>
      <c r="L898" s="185"/>
      <c r="M898" s="185"/>
      <c r="N898" s="185"/>
      <c r="O898" s="185"/>
      <c r="P898" s="185"/>
      <c r="Q898" s="185"/>
      <c r="R898" s="185"/>
      <c r="S898" s="185"/>
      <c r="T898" s="185"/>
      <c r="U898" s="185"/>
      <c r="V898" s="185"/>
      <c r="W898" s="185"/>
      <c r="X898" s="185"/>
    </row>
    <row r="899" spans="2:24" ht="12.75">
      <c r="B899" s="185"/>
      <c r="C899" s="185"/>
      <c r="D899" s="185"/>
      <c r="E899" s="185"/>
      <c r="F899" s="185"/>
      <c r="G899" s="200"/>
      <c r="H899" s="185"/>
      <c r="I899" s="185"/>
      <c r="J899" s="185"/>
      <c r="K899" s="185"/>
      <c r="L899" s="185"/>
      <c r="M899" s="185"/>
      <c r="N899" s="185"/>
      <c r="O899" s="185"/>
      <c r="P899" s="185"/>
      <c r="Q899" s="185"/>
      <c r="R899" s="185"/>
      <c r="S899" s="185"/>
      <c r="T899" s="185"/>
      <c r="U899" s="185"/>
      <c r="V899" s="185"/>
      <c r="W899" s="185"/>
      <c r="X899" s="185"/>
    </row>
    <row r="900" spans="2:24" ht="12.75">
      <c r="B900" s="185"/>
      <c r="C900" s="185"/>
      <c r="D900" s="185"/>
      <c r="E900" s="185"/>
      <c r="F900" s="185"/>
      <c r="G900" s="200"/>
      <c r="H900" s="185"/>
      <c r="I900" s="185"/>
      <c r="J900" s="185"/>
      <c r="K900" s="185"/>
      <c r="L900" s="185"/>
      <c r="M900" s="185"/>
      <c r="N900" s="185"/>
      <c r="O900" s="185"/>
      <c r="P900" s="185"/>
      <c r="Q900" s="185"/>
      <c r="R900" s="185"/>
      <c r="S900" s="185"/>
      <c r="T900" s="185"/>
      <c r="U900" s="185"/>
      <c r="V900" s="185"/>
      <c r="W900" s="185"/>
      <c r="X900" s="185"/>
    </row>
    <row r="901" spans="2:24" ht="12.75">
      <c r="B901" s="185"/>
      <c r="C901" s="185"/>
      <c r="D901" s="185"/>
      <c r="E901" s="185"/>
      <c r="F901" s="185"/>
      <c r="G901" s="200"/>
      <c r="H901" s="185"/>
      <c r="I901" s="185"/>
      <c r="J901" s="185"/>
      <c r="K901" s="185"/>
      <c r="L901" s="185"/>
      <c r="M901" s="185"/>
      <c r="N901" s="185"/>
      <c r="O901" s="185"/>
      <c r="P901" s="185"/>
      <c r="Q901" s="185"/>
      <c r="R901" s="185"/>
      <c r="S901" s="185"/>
      <c r="T901" s="185"/>
      <c r="U901" s="185"/>
      <c r="V901" s="185"/>
      <c r="W901" s="185"/>
      <c r="X901" s="185"/>
    </row>
    <row r="902" spans="2:24" ht="12.75">
      <c r="B902" s="185"/>
      <c r="C902" s="185"/>
      <c r="D902" s="185"/>
      <c r="E902" s="185"/>
      <c r="F902" s="185"/>
      <c r="G902" s="200"/>
      <c r="H902" s="185"/>
      <c r="I902" s="185"/>
      <c r="J902" s="185"/>
      <c r="K902" s="185"/>
      <c r="L902" s="185"/>
      <c r="M902" s="185"/>
      <c r="N902" s="185"/>
      <c r="O902" s="185"/>
      <c r="P902" s="185"/>
      <c r="Q902" s="185"/>
      <c r="R902" s="185"/>
      <c r="S902" s="185"/>
      <c r="T902" s="185"/>
      <c r="U902" s="185"/>
      <c r="V902" s="185"/>
      <c r="W902" s="185"/>
      <c r="X902" s="185"/>
    </row>
    <row r="903" spans="2:24" ht="12.75">
      <c r="B903" s="185"/>
      <c r="C903" s="185"/>
      <c r="D903" s="185"/>
      <c r="E903" s="185"/>
      <c r="F903" s="185"/>
      <c r="G903" s="200"/>
      <c r="H903" s="185"/>
      <c r="I903" s="185"/>
      <c r="J903" s="185"/>
      <c r="K903" s="185"/>
      <c r="L903" s="185"/>
      <c r="M903" s="185"/>
      <c r="N903" s="185"/>
      <c r="O903" s="185"/>
      <c r="P903" s="185"/>
      <c r="Q903" s="185"/>
      <c r="R903" s="185"/>
      <c r="S903" s="185"/>
      <c r="T903" s="185"/>
      <c r="U903" s="185"/>
      <c r="V903" s="185"/>
      <c r="W903" s="185"/>
      <c r="X903" s="185"/>
    </row>
    <row r="904" spans="2:24" ht="12.75">
      <c r="B904" s="185"/>
      <c r="C904" s="185"/>
      <c r="D904" s="185"/>
      <c r="E904" s="185"/>
      <c r="F904" s="185"/>
      <c r="G904" s="200"/>
      <c r="H904" s="185"/>
      <c r="I904" s="185"/>
      <c r="J904" s="185"/>
      <c r="K904" s="185"/>
      <c r="L904" s="185"/>
      <c r="M904" s="185"/>
      <c r="N904" s="185"/>
      <c r="O904" s="185"/>
      <c r="P904" s="185"/>
      <c r="Q904" s="185"/>
      <c r="R904" s="185"/>
      <c r="S904" s="185"/>
      <c r="T904" s="185"/>
      <c r="U904" s="185"/>
      <c r="V904" s="185"/>
      <c r="W904" s="185"/>
      <c r="X904" s="185"/>
    </row>
    <row r="905" spans="2:24" ht="12.75">
      <c r="B905" s="185"/>
      <c r="C905" s="185"/>
      <c r="D905" s="185"/>
      <c r="E905" s="185"/>
      <c r="F905" s="185"/>
      <c r="G905" s="200"/>
      <c r="H905" s="185"/>
      <c r="I905" s="185"/>
      <c r="J905" s="185"/>
      <c r="K905" s="185"/>
      <c r="L905" s="185"/>
      <c r="M905" s="185"/>
      <c r="N905" s="185"/>
      <c r="O905" s="185"/>
      <c r="P905" s="185"/>
      <c r="Q905" s="185"/>
      <c r="R905" s="185"/>
      <c r="S905" s="185"/>
      <c r="T905" s="185"/>
      <c r="U905" s="185"/>
      <c r="V905" s="185"/>
      <c r="W905" s="185"/>
      <c r="X905" s="185"/>
    </row>
    <row r="906" spans="2:24" ht="12.75">
      <c r="B906" s="185"/>
      <c r="C906" s="185"/>
      <c r="D906" s="185"/>
      <c r="E906" s="185"/>
      <c r="F906" s="185"/>
      <c r="G906" s="200"/>
      <c r="H906" s="185"/>
      <c r="I906" s="185"/>
      <c r="J906" s="185"/>
      <c r="K906" s="185"/>
      <c r="L906" s="185"/>
      <c r="M906" s="185"/>
      <c r="N906" s="185"/>
      <c r="O906" s="185"/>
      <c r="P906" s="185"/>
      <c r="Q906" s="185"/>
      <c r="R906" s="185"/>
      <c r="S906" s="185"/>
      <c r="T906" s="185"/>
      <c r="U906" s="185"/>
      <c r="V906" s="185"/>
      <c r="W906" s="185"/>
      <c r="X906" s="185"/>
    </row>
    <row r="907" spans="2:24" ht="12.75">
      <c r="B907" s="185"/>
      <c r="C907" s="185"/>
      <c r="D907" s="185"/>
      <c r="E907" s="185"/>
      <c r="F907" s="185"/>
      <c r="G907" s="200"/>
      <c r="H907" s="185"/>
      <c r="I907" s="185"/>
      <c r="J907" s="185"/>
      <c r="K907" s="185"/>
      <c r="L907" s="185"/>
      <c r="M907" s="185"/>
      <c r="N907" s="185"/>
      <c r="O907" s="185"/>
      <c r="P907" s="185"/>
      <c r="Q907" s="185"/>
      <c r="R907" s="185"/>
      <c r="S907" s="185"/>
      <c r="T907" s="185"/>
      <c r="U907" s="185"/>
      <c r="V907" s="185"/>
      <c r="W907" s="185"/>
      <c r="X907" s="185"/>
    </row>
    <row r="908" spans="2:24" ht="12.75">
      <c r="B908" s="185"/>
      <c r="C908" s="185"/>
      <c r="D908" s="185"/>
      <c r="E908" s="185"/>
      <c r="F908" s="185"/>
      <c r="G908" s="200"/>
      <c r="H908" s="185"/>
      <c r="I908" s="185"/>
      <c r="J908" s="185"/>
      <c r="K908" s="185"/>
      <c r="L908" s="185"/>
      <c r="M908" s="185"/>
      <c r="N908" s="185"/>
      <c r="O908" s="185"/>
      <c r="P908" s="185"/>
      <c r="Q908" s="185"/>
      <c r="R908" s="185"/>
      <c r="S908" s="185"/>
      <c r="T908" s="185"/>
      <c r="U908" s="185"/>
      <c r="V908" s="185"/>
      <c r="W908" s="185"/>
      <c r="X908" s="185"/>
    </row>
    <row r="909" spans="2:24" ht="12.75">
      <c r="B909" s="185"/>
      <c r="C909" s="185"/>
      <c r="D909" s="185"/>
      <c r="E909" s="185"/>
      <c r="F909" s="185"/>
      <c r="G909" s="200"/>
      <c r="H909" s="185"/>
      <c r="I909" s="185"/>
      <c r="J909" s="185"/>
      <c r="K909" s="185"/>
      <c r="L909" s="185"/>
      <c r="M909" s="185"/>
      <c r="N909" s="185"/>
      <c r="O909" s="185"/>
      <c r="P909" s="185"/>
      <c r="Q909" s="185"/>
      <c r="R909" s="185"/>
      <c r="S909" s="185"/>
      <c r="T909" s="185"/>
      <c r="U909" s="185"/>
      <c r="V909" s="185"/>
      <c r="W909" s="185"/>
      <c r="X909" s="185"/>
    </row>
    <row r="910" spans="2:24" ht="12.75">
      <c r="B910" s="185"/>
      <c r="C910" s="185"/>
      <c r="D910" s="185"/>
      <c r="E910" s="185"/>
      <c r="F910" s="185"/>
      <c r="G910" s="200"/>
      <c r="H910" s="185"/>
      <c r="I910" s="185"/>
      <c r="J910" s="185"/>
      <c r="K910" s="185"/>
      <c r="L910" s="185"/>
      <c r="M910" s="185"/>
      <c r="N910" s="185"/>
      <c r="O910" s="185"/>
      <c r="P910" s="185"/>
      <c r="Q910" s="185"/>
      <c r="R910" s="185"/>
      <c r="S910" s="185"/>
      <c r="T910" s="185"/>
      <c r="U910" s="185"/>
      <c r="V910" s="185"/>
      <c r="W910" s="185"/>
      <c r="X910" s="185"/>
    </row>
    <row r="911" spans="2:24" ht="12.75">
      <c r="B911" s="185"/>
      <c r="C911" s="185"/>
      <c r="D911" s="185"/>
      <c r="E911" s="185"/>
      <c r="F911" s="185"/>
      <c r="G911" s="200"/>
      <c r="H911" s="185"/>
      <c r="I911" s="185"/>
      <c r="J911" s="185"/>
      <c r="K911" s="185"/>
      <c r="L911" s="185"/>
      <c r="M911" s="185"/>
      <c r="N911" s="185"/>
      <c r="O911" s="185"/>
      <c r="P911" s="185"/>
      <c r="Q911" s="185"/>
      <c r="R911" s="185"/>
      <c r="S911" s="185"/>
      <c r="T911" s="185"/>
      <c r="U911" s="185"/>
      <c r="V911" s="185"/>
      <c r="W911" s="185"/>
      <c r="X911" s="185"/>
    </row>
    <row r="912" spans="2:24" ht="12.75">
      <c r="B912" s="185"/>
      <c r="C912" s="185"/>
      <c r="D912" s="185"/>
      <c r="E912" s="185"/>
      <c r="F912" s="185"/>
      <c r="G912" s="200"/>
      <c r="H912" s="185"/>
      <c r="I912" s="185"/>
      <c r="J912" s="185"/>
      <c r="K912" s="185"/>
      <c r="L912" s="185"/>
      <c r="M912" s="185"/>
      <c r="N912" s="185"/>
      <c r="O912" s="185"/>
      <c r="P912" s="185"/>
      <c r="Q912" s="185"/>
      <c r="R912" s="185"/>
      <c r="S912" s="185"/>
      <c r="T912" s="185"/>
      <c r="U912" s="185"/>
      <c r="V912" s="185"/>
      <c r="W912" s="185"/>
      <c r="X912" s="185"/>
    </row>
    <row r="913" spans="2:24" ht="12.75">
      <c r="B913" s="185"/>
      <c r="C913" s="185"/>
      <c r="D913" s="185"/>
      <c r="E913" s="185"/>
      <c r="F913" s="185"/>
      <c r="G913" s="200"/>
      <c r="H913" s="185"/>
      <c r="I913" s="185"/>
      <c r="J913" s="185"/>
      <c r="K913" s="185"/>
      <c r="L913" s="185"/>
      <c r="M913" s="185"/>
      <c r="N913" s="185"/>
      <c r="O913" s="185"/>
      <c r="P913" s="185"/>
      <c r="Q913" s="185"/>
      <c r="R913" s="185"/>
      <c r="S913" s="185"/>
      <c r="T913" s="185"/>
      <c r="U913" s="185"/>
      <c r="V913" s="185"/>
      <c r="W913" s="185"/>
      <c r="X913" s="185"/>
    </row>
    <row r="914" spans="2:24" ht="12.75">
      <c r="B914" s="185"/>
      <c r="C914" s="185"/>
      <c r="D914" s="185"/>
      <c r="E914" s="185"/>
      <c r="F914" s="185"/>
      <c r="G914" s="200"/>
      <c r="H914" s="185"/>
      <c r="I914" s="185"/>
      <c r="J914" s="185"/>
      <c r="K914" s="185"/>
      <c r="L914" s="185"/>
      <c r="M914" s="185"/>
      <c r="N914" s="185"/>
      <c r="O914" s="185"/>
      <c r="P914" s="185"/>
      <c r="Q914" s="185"/>
      <c r="R914" s="185"/>
      <c r="S914" s="185"/>
      <c r="T914" s="185"/>
      <c r="U914" s="185"/>
      <c r="V914" s="185"/>
      <c r="W914" s="185"/>
      <c r="X914" s="185"/>
    </row>
    <row r="915" spans="2:24" ht="12.75">
      <c r="B915" s="185"/>
      <c r="C915" s="185"/>
      <c r="D915" s="185"/>
      <c r="E915" s="185"/>
      <c r="F915" s="185"/>
      <c r="G915" s="200"/>
      <c r="H915" s="185"/>
      <c r="I915" s="185"/>
      <c r="J915" s="185"/>
      <c r="K915" s="185"/>
      <c r="L915" s="185"/>
      <c r="M915" s="185"/>
      <c r="N915" s="185"/>
      <c r="O915" s="185"/>
      <c r="P915" s="185"/>
      <c r="Q915" s="185"/>
      <c r="R915" s="185"/>
      <c r="S915" s="185"/>
      <c r="T915" s="185"/>
      <c r="U915" s="185"/>
      <c r="V915" s="185"/>
      <c r="W915" s="185"/>
      <c r="X915" s="185"/>
    </row>
    <row r="916" spans="2:24" ht="12.75">
      <c r="B916" s="185"/>
      <c r="C916" s="185"/>
      <c r="D916" s="185"/>
      <c r="E916" s="185"/>
      <c r="F916" s="185"/>
      <c r="G916" s="200"/>
      <c r="H916" s="185"/>
      <c r="I916" s="185"/>
      <c r="J916" s="185"/>
      <c r="K916" s="185"/>
      <c r="L916" s="185"/>
      <c r="M916" s="185"/>
      <c r="N916" s="185"/>
      <c r="O916" s="185"/>
      <c r="P916" s="185"/>
      <c r="Q916" s="185"/>
      <c r="R916" s="185"/>
      <c r="S916" s="185"/>
      <c r="T916" s="185"/>
      <c r="U916" s="185"/>
      <c r="V916" s="185"/>
      <c r="W916" s="185"/>
      <c r="X916" s="185"/>
    </row>
    <row r="917" spans="2:24" ht="12.75">
      <c r="B917" s="185"/>
      <c r="C917" s="185"/>
      <c r="D917" s="185"/>
      <c r="E917" s="185"/>
      <c r="F917" s="185"/>
      <c r="G917" s="200"/>
      <c r="H917" s="185"/>
      <c r="I917" s="185"/>
      <c r="J917" s="185"/>
      <c r="K917" s="185"/>
      <c r="L917" s="185"/>
      <c r="M917" s="185"/>
      <c r="N917" s="185"/>
      <c r="O917" s="185"/>
      <c r="P917" s="185"/>
      <c r="Q917" s="185"/>
      <c r="R917" s="185"/>
      <c r="S917" s="185"/>
      <c r="T917" s="185"/>
      <c r="U917" s="185"/>
      <c r="V917" s="185"/>
      <c r="W917" s="185"/>
      <c r="X917" s="185"/>
    </row>
    <row r="918" spans="2:24" ht="12.75">
      <c r="B918" s="185"/>
      <c r="C918" s="185"/>
      <c r="D918" s="185"/>
      <c r="E918" s="185"/>
      <c r="F918" s="185"/>
      <c r="G918" s="200"/>
      <c r="H918" s="185"/>
      <c r="I918" s="185"/>
      <c r="J918" s="185"/>
      <c r="K918" s="185"/>
      <c r="L918" s="185"/>
      <c r="M918" s="185"/>
      <c r="N918" s="185"/>
      <c r="O918" s="185"/>
      <c r="P918" s="185"/>
      <c r="Q918" s="185"/>
      <c r="R918" s="185"/>
      <c r="S918" s="185"/>
      <c r="T918" s="185"/>
      <c r="U918" s="185"/>
      <c r="V918" s="185"/>
      <c r="W918" s="185"/>
      <c r="X918" s="185"/>
    </row>
    <row r="919" spans="2:24" ht="12.75">
      <c r="B919" s="185"/>
      <c r="C919" s="185"/>
      <c r="D919" s="185"/>
      <c r="E919" s="185"/>
      <c r="F919" s="185"/>
      <c r="G919" s="200"/>
      <c r="H919" s="185"/>
      <c r="I919" s="185"/>
      <c r="J919" s="185"/>
      <c r="K919" s="185"/>
      <c r="L919" s="185"/>
      <c r="M919" s="185"/>
      <c r="N919" s="185"/>
      <c r="O919" s="185"/>
      <c r="P919" s="185"/>
      <c r="Q919" s="185"/>
      <c r="R919" s="185"/>
      <c r="S919" s="185"/>
      <c r="T919" s="185"/>
      <c r="U919" s="185"/>
      <c r="V919" s="185"/>
      <c r="W919" s="185"/>
      <c r="X919" s="185"/>
    </row>
    <row r="920" spans="2:24" ht="12.75">
      <c r="B920" s="185"/>
      <c r="C920" s="185"/>
      <c r="D920" s="185"/>
      <c r="E920" s="185"/>
      <c r="F920" s="185"/>
      <c r="G920" s="200"/>
      <c r="H920" s="185"/>
      <c r="I920" s="185"/>
      <c r="J920" s="185"/>
      <c r="K920" s="185"/>
      <c r="L920" s="185"/>
      <c r="M920" s="185"/>
      <c r="N920" s="185"/>
      <c r="O920" s="185"/>
      <c r="P920" s="185"/>
      <c r="Q920" s="185"/>
      <c r="R920" s="185"/>
      <c r="S920" s="185"/>
      <c r="T920" s="185"/>
      <c r="U920" s="185"/>
      <c r="V920" s="185"/>
      <c r="W920" s="185"/>
      <c r="X920" s="185"/>
    </row>
    <row r="921" spans="2:24" ht="12.75">
      <c r="B921" s="185"/>
      <c r="C921" s="185"/>
      <c r="D921" s="185"/>
      <c r="E921" s="185"/>
      <c r="F921" s="185"/>
      <c r="G921" s="200"/>
      <c r="H921" s="185"/>
      <c r="I921" s="185"/>
      <c r="J921" s="185"/>
      <c r="K921" s="185"/>
      <c r="L921" s="185"/>
      <c r="M921" s="185"/>
      <c r="N921" s="185"/>
      <c r="O921" s="185"/>
      <c r="P921" s="185"/>
      <c r="Q921" s="185"/>
      <c r="R921" s="185"/>
      <c r="S921" s="185"/>
      <c r="T921" s="185"/>
      <c r="U921" s="185"/>
      <c r="V921" s="185"/>
      <c r="W921" s="185"/>
      <c r="X921" s="185"/>
    </row>
    <row r="922" spans="2:24" ht="12.75">
      <c r="B922" s="185"/>
      <c r="C922" s="185"/>
      <c r="D922" s="185"/>
      <c r="E922" s="185"/>
      <c r="F922" s="185"/>
      <c r="G922" s="200"/>
      <c r="H922" s="185"/>
      <c r="I922" s="185"/>
      <c r="J922" s="185"/>
      <c r="K922" s="185"/>
      <c r="L922" s="185"/>
      <c r="M922" s="185"/>
      <c r="N922" s="185"/>
      <c r="O922" s="185"/>
      <c r="P922" s="185"/>
      <c r="Q922" s="185"/>
      <c r="R922" s="185"/>
      <c r="S922" s="185"/>
      <c r="T922" s="185"/>
      <c r="U922" s="185"/>
      <c r="V922" s="185"/>
      <c r="W922" s="185"/>
      <c r="X922" s="185"/>
    </row>
    <row r="923" spans="2:24" ht="12.75">
      <c r="B923" s="185"/>
      <c r="C923" s="185"/>
      <c r="D923" s="185"/>
      <c r="E923" s="185"/>
      <c r="F923" s="185"/>
      <c r="G923" s="200"/>
      <c r="H923" s="185"/>
      <c r="I923" s="185"/>
      <c r="J923" s="185"/>
      <c r="K923" s="185"/>
      <c r="L923" s="185"/>
      <c r="M923" s="185"/>
      <c r="N923" s="185"/>
      <c r="O923" s="185"/>
      <c r="P923" s="185"/>
      <c r="Q923" s="185"/>
      <c r="R923" s="185"/>
      <c r="S923" s="185"/>
      <c r="T923" s="185"/>
      <c r="U923" s="185"/>
      <c r="V923" s="185"/>
      <c r="W923" s="185"/>
      <c r="X923" s="185"/>
    </row>
    <row r="924" spans="2:24" ht="12.75">
      <c r="B924" s="185"/>
      <c r="C924" s="185"/>
      <c r="D924" s="185"/>
      <c r="E924" s="185"/>
      <c r="F924" s="185"/>
      <c r="G924" s="200"/>
      <c r="H924" s="185"/>
      <c r="I924" s="185"/>
      <c r="J924" s="185"/>
      <c r="K924" s="185"/>
      <c r="L924" s="185"/>
      <c r="M924" s="185"/>
      <c r="N924" s="185"/>
      <c r="O924" s="185"/>
      <c r="P924" s="185"/>
      <c r="Q924" s="185"/>
      <c r="R924" s="185"/>
      <c r="S924" s="185"/>
      <c r="T924" s="185"/>
      <c r="U924" s="185"/>
      <c r="V924" s="185"/>
      <c r="W924" s="185"/>
      <c r="X924" s="185"/>
    </row>
    <row r="925" spans="2:24" ht="12.75">
      <c r="B925" s="185"/>
      <c r="C925" s="185"/>
      <c r="D925" s="185"/>
      <c r="E925" s="185"/>
      <c r="F925" s="185"/>
      <c r="G925" s="200"/>
      <c r="H925" s="185"/>
      <c r="I925" s="185"/>
      <c r="J925" s="185"/>
      <c r="K925" s="185"/>
      <c r="L925" s="185"/>
      <c r="M925" s="185"/>
      <c r="N925" s="185"/>
      <c r="O925" s="185"/>
      <c r="P925" s="185"/>
      <c r="Q925" s="185"/>
      <c r="R925" s="185"/>
      <c r="S925" s="185"/>
      <c r="T925" s="185"/>
      <c r="U925" s="185"/>
      <c r="V925" s="185"/>
      <c r="W925" s="185"/>
      <c r="X925" s="185"/>
    </row>
    <row r="926" spans="2:24" ht="12.75">
      <c r="B926" s="185"/>
      <c r="C926" s="185"/>
      <c r="D926" s="185"/>
      <c r="E926" s="185"/>
      <c r="F926" s="185"/>
      <c r="G926" s="200"/>
      <c r="H926" s="185"/>
      <c r="I926" s="185"/>
      <c r="J926" s="185"/>
      <c r="K926" s="185"/>
      <c r="L926" s="185"/>
      <c r="M926" s="185"/>
      <c r="N926" s="185"/>
      <c r="O926" s="185"/>
      <c r="P926" s="185"/>
      <c r="Q926" s="185"/>
      <c r="R926" s="185"/>
      <c r="S926" s="185"/>
      <c r="T926" s="185"/>
      <c r="U926" s="185"/>
      <c r="V926" s="185"/>
      <c r="W926" s="185"/>
      <c r="X926" s="185"/>
    </row>
    <row r="927" spans="2:24" ht="12.75">
      <c r="B927" s="185"/>
      <c r="C927" s="185"/>
      <c r="D927" s="185"/>
      <c r="E927" s="185"/>
      <c r="F927" s="185"/>
      <c r="G927" s="200"/>
      <c r="H927" s="185"/>
      <c r="I927" s="185"/>
      <c r="J927" s="185"/>
      <c r="K927" s="185"/>
      <c r="L927" s="185"/>
      <c r="M927" s="185"/>
      <c r="N927" s="185"/>
      <c r="O927" s="185"/>
      <c r="P927" s="185"/>
      <c r="Q927" s="185"/>
      <c r="R927" s="185"/>
      <c r="S927" s="185"/>
      <c r="T927" s="185"/>
      <c r="U927" s="185"/>
      <c r="V927" s="185"/>
      <c r="W927" s="185"/>
      <c r="X927" s="185"/>
    </row>
    <row r="928" spans="2:24" ht="12.75">
      <c r="B928" s="185"/>
      <c r="C928" s="185"/>
      <c r="D928" s="185"/>
      <c r="E928" s="185"/>
      <c r="F928" s="185"/>
      <c r="G928" s="200"/>
      <c r="H928" s="185"/>
      <c r="I928" s="185"/>
      <c r="J928" s="185"/>
      <c r="K928" s="185"/>
      <c r="L928" s="185"/>
      <c r="M928" s="185"/>
      <c r="N928" s="185"/>
      <c r="O928" s="185"/>
      <c r="P928" s="185"/>
      <c r="Q928" s="185"/>
      <c r="R928" s="185"/>
      <c r="S928" s="185"/>
      <c r="T928" s="185"/>
      <c r="U928" s="185"/>
      <c r="V928" s="185"/>
      <c r="W928" s="185"/>
      <c r="X928" s="185"/>
    </row>
    <row r="929" spans="2:24" ht="12.75">
      <c r="B929" s="185"/>
      <c r="C929" s="185"/>
      <c r="D929" s="185"/>
      <c r="E929" s="185"/>
      <c r="F929" s="185"/>
      <c r="G929" s="200"/>
      <c r="H929" s="185"/>
      <c r="I929" s="185"/>
      <c r="J929" s="185"/>
      <c r="K929" s="185"/>
      <c r="L929" s="185"/>
      <c r="M929" s="185"/>
      <c r="N929" s="185"/>
      <c r="O929" s="185"/>
      <c r="P929" s="185"/>
      <c r="Q929" s="185"/>
      <c r="R929" s="185"/>
      <c r="S929" s="185"/>
      <c r="T929" s="185"/>
      <c r="U929" s="185"/>
      <c r="V929" s="185"/>
      <c r="W929" s="185"/>
      <c r="X929" s="185"/>
    </row>
    <row r="930" spans="2:24" ht="12.75">
      <c r="B930" s="185"/>
      <c r="C930" s="185"/>
      <c r="D930" s="185"/>
      <c r="E930" s="185"/>
      <c r="F930" s="185"/>
      <c r="G930" s="200"/>
      <c r="H930" s="185"/>
      <c r="I930" s="185"/>
      <c r="J930" s="185"/>
      <c r="K930" s="185"/>
      <c r="L930" s="185"/>
      <c r="M930" s="185"/>
      <c r="N930" s="185"/>
      <c r="O930" s="185"/>
      <c r="P930" s="185"/>
      <c r="Q930" s="185"/>
      <c r="R930" s="185"/>
      <c r="S930" s="185"/>
      <c r="T930" s="185"/>
      <c r="U930" s="185"/>
      <c r="V930" s="185"/>
      <c r="W930" s="185"/>
      <c r="X930" s="185"/>
    </row>
    <row r="931" spans="2:24" ht="12.75">
      <c r="B931" s="185"/>
      <c r="C931" s="185"/>
      <c r="D931" s="185"/>
      <c r="E931" s="185"/>
      <c r="F931" s="185"/>
      <c r="G931" s="200"/>
      <c r="H931" s="185"/>
      <c r="I931" s="185"/>
      <c r="J931" s="185"/>
      <c r="K931" s="185"/>
      <c r="L931" s="185"/>
      <c r="M931" s="185"/>
      <c r="N931" s="185"/>
      <c r="O931" s="185"/>
      <c r="P931" s="185"/>
      <c r="Q931" s="185"/>
      <c r="R931" s="185"/>
      <c r="S931" s="185"/>
      <c r="T931" s="185"/>
      <c r="U931" s="185"/>
      <c r="V931" s="185"/>
      <c r="W931" s="185"/>
      <c r="X931" s="185"/>
    </row>
    <row r="932" spans="2:24" ht="12.75">
      <c r="B932" s="185"/>
      <c r="C932" s="185"/>
      <c r="D932" s="185"/>
      <c r="E932" s="185"/>
      <c r="F932" s="185"/>
      <c r="G932" s="200"/>
      <c r="H932" s="185"/>
      <c r="I932" s="185"/>
      <c r="J932" s="185"/>
      <c r="K932" s="185"/>
      <c r="L932" s="185"/>
      <c r="M932" s="185"/>
      <c r="N932" s="185"/>
      <c r="O932" s="185"/>
      <c r="P932" s="185"/>
      <c r="Q932" s="185"/>
      <c r="R932" s="185"/>
      <c r="S932" s="185"/>
      <c r="T932" s="185"/>
      <c r="U932" s="185"/>
      <c r="V932" s="185"/>
      <c r="W932" s="185"/>
      <c r="X932" s="185"/>
    </row>
    <row r="933" spans="2:24" ht="12.75">
      <c r="B933" s="185"/>
      <c r="C933" s="185"/>
      <c r="D933" s="185"/>
      <c r="E933" s="185"/>
      <c r="F933" s="185"/>
      <c r="G933" s="200"/>
      <c r="H933" s="185"/>
      <c r="I933" s="185"/>
      <c r="J933" s="185"/>
      <c r="K933" s="185"/>
      <c r="L933" s="185"/>
      <c r="M933" s="185"/>
      <c r="N933" s="185"/>
      <c r="O933" s="185"/>
      <c r="P933" s="185"/>
      <c r="Q933" s="185"/>
      <c r="R933" s="185"/>
      <c r="S933" s="185"/>
      <c r="T933" s="185"/>
      <c r="U933" s="185"/>
      <c r="V933" s="185"/>
      <c r="W933" s="185"/>
      <c r="X933" s="185"/>
    </row>
    <row r="934" spans="2:24" ht="12.75">
      <c r="B934" s="185"/>
      <c r="C934" s="185"/>
      <c r="D934" s="185"/>
      <c r="E934" s="185"/>
      <c r="F934" s="185"/>
      <c r="G934" s="200"/>
      <c r="H934" s="185"/>
      <c r="I934" s="185"/>
      <c r="J934" s="185"/>
      <c r="K934" s="185"/>
      <c r="L934" s="185"/>
      <c r="M934" s="185"/>
      <c r="N934" s="185"/>
      <c r="O934" s="185"/>
      <c r="P934" s="185"/>
      <c r="Q934" s="185"/>
      <c r="R934" s="185"/>
      <c r="S934" s="185"/>
      <c r="T934" s="185"/>
      <c r="U934" s="185"/>
      <c r="V934" s="185"/>
      <c r="W934" s="185"/>
      <c r="X934" s="185"/>
    </row>
    <row r="935" spans="2:24" ht="12.75">
      <c r="B935" s="185"/>
      <c r="C935" s="185"/>
      <c r="D935" s="185"/>
      <c r="E935" s="185"/>
      <c r="F935" s="185"/>
      <c r="G935" s="200"/>
      <c r="H935" s="185"/>
      <c r="I935" s="185"/>
      <c r="J935" s="185"/>
      <c r="K935" s="185"/>
      <c r="L935" s="185"/>
      <c r="M935" s="185"/>
      <c r="N935" s="185"/>
      <c r="O935" s="185"/>
      <c r="P935" s="185"/>
      <c r="Q935" s="185"/>
      <c r="R935" s="185"/>
      <c r="S935" s="185"/>
      <c r="T935" s="185"/>
      <c r="U935" s="185"/>
      <c r="V935" s="185"/>
      <c r="W935" s="185"/>
      <c r="X935" s="185"/>
    </row>
    <row r="936" spans="2:24" ht="12.75">
      <c r="B936" s="185"/>
      <c r="C936" s="185"/>
      <c r="D936" s="185"/>
      <c r="E936" s="185"/>
      <c r="F936" s="185"/>
      <c r="G936" s="200"/>
      <c r="H936" s="185"/>
      <c r="I936" s="185"/>
      <c r="J936" s="185"/>
      <c r="K936" s="185"/>
      <c r="L936" s="185"/>
      <c r="M936" s="185"/>
      <c r="N936" s="185"/>
      <c r="O936" s="185"/>
      <c r="P936" s="185"/>
      <c r="Q936" s="185"/>
      <c r="R936" s="185"/>
      <c r="S936" s="185"/>
      <c r="T936" s="185"/>
      <c r="U936" s="185"/>
      <c r="V936" s="185"/>
      <c r="W936" s="185"/>
      <c r="X936" s="185"/>
    </row>
    <row r="937" spans="2:24" ht="12.75">
      <c r="B937" s="185"/>
      <c r="C937" s="185"/>
      <c r="D937" s="185"/>
      <c r="E937" s="185"/>
      <c r="F937" s="185"/>
      <c r="G937" s="200"/>
      <c r="H937" s="185"/>
      <c r="I937" s="185"/>
      <c r="J937" s="185"/>
      <c r="K937" s="185"/>
      <c r="L937" s="185"/>
      <c r="M937" s="185"/>
      <c r="N937" s="185"/>
      <c r="O937" s="185"/>
      <c r="P937" s="185"/>
      <c r="Q937" s="185"/>
      <c r="R937" s="185"/>
      <c r="S937" s="185"/>
      <c r="T937" s="185"/>
      <c r="U937" s="185"/>
      <c r="V937" s="185"/>
      <c r="W937" s="185"/>
      <c r="X937" s="185"/>
    </row>
    <row r="938" spans="2:24" ht="12.75">
      <c r="B938" s="185"/>
      <c r="C938" s="185"/>
      <c r="D938" s="185"/>
      <c r="E938" s="185"/>
      <c r="F938" s="185"/>
      <c r="G938" s="200"/>
      <c r="H938" s="185"/>
      <c r="I938" s="185"/>
      <c r="J938" s="185"/>
      <c r="K938" s="185"/>
      <c r="L938" s="185"/>
      <c r="M938" s="185"/>
      <c r="N938" s="185"/>
      <c r="O938" s="185"/>
      <c r="P938" s="185"/>
      <c r="Q938" s="185"/>
      <c r="R938" s="185"/>
      <c r="S938" s="185"/>
      <c r="T938" s="185"/>
      <c r="U938" s="185"/>
      <c r="V938" s="185"/>
      <c r="W938" s="185"/>
      <c r="X938" s="185"/>
    </row>
    <row r="939" spans="2:24" ht="12.75">
      <c r="B939" s="185"/>
      <c r="C939" s="185"/>
      <c r="D939" s="185"/>
      <c r="E939" s="185"/>
      <c r="F939" s="185"/>
      <c r="G939" s="200"/>
      <c r="H939" s="185"/>
      <c r="I939" s="185"/>
      <c r="J939" s="185"/>
      <c r="K939" s="185"/>
      <c r="L939" s="185"/>
      <c r="M939" s="185"/>
      <c r="N939" s="185"/>
      <c r="O939" s="185"/>
      <c r="P939" s="185"/>
      <c r="Q939" s="185"/>
      <c r="R939" s="185"/>
      <c r="S939" s="185"/>
      <c r="T939" s="185"/>
      <c r="U939" s="185"/>
      <c r="V939" s="185"/>
      <c r="W939" s="185"/>
      <c r="X939" s="185"/>
    </row>
    <row r="940" spans="2:24" ht="12.75">
      <c r="B940" s="185"/>
      <c r="C940" s="185"/>
      <c r="D940" s="185"/>
      <c r="E940" s="185"/>
      <c r="F940" s="185"/>
      <c r="G940" s="200"/>
      <c r="H940" s="185"/>
      <c r="I940" s="185"/>
      <c r="J940" s="185"/>
      <c r="K940" s="185"/>
      <c r="L940" s="185"/>
      <c r="M940" s="185"/>
      <c r="N940" s="185"/>
      <c r="O940" s="185"/>
      <c r="P940" s="185"/>
      <c r="Q940" s="185"/>
      <c r="R940" s="185"/>
      <c r="S940" s="185"/>
      <c r="T940" s="185"/>
      <c r="U940" s="185"/>
      <c r="V940" s="185"/>
      <c r="W940" s="185"/>
      <c r="X940" s="185"/>
    </row>
    <row r="941" spans="2:24" ht="12.75">
      <c r="B941" s="185"/>
      <c r="C941" s="185"/>
      <c r="D941" s="185"/>
      <c r="E941" s="185"/>
      <c r="F941" s="185"/>
      <c r="G941" s="200"/>
      <c r="H941" s="185"/>
      <c r="I941" s="185"/>
      <c r="J941" s="185"/>
      <c r="K941" s="185"/>
      <c r="L941" s="185"/>
      <c r="M941" s="185"/>
      <c r="N941" s="185"/>
      <c r="O941" s="185"/>
      <c r="P941" s="185"/>
      <c r="Q941" s="185"/>
      <c r="R941" s="185"/>
      <c r="S941" s="185"/>
      <c r="T941" s="185"/>
      <c r="U941" s="185"/>
      <c r="V941" s="185"/>
      <c r="W941" s="185"/>
      <c r="X941" s="185"/>
    </row>
    <row r="942" spans="2:24" ht="12.75">
      <c r="B942" s="185"/>
      <c r="C942" s="185"/>
      <c r="D942" s="185"/>
      <c r="E942" s="185"/>
      <c r="F942" s="185"/>
      <c r="G942" s="200"/>
      <c r="H942" s="185"/>
      <c r="I942" s="185"/>
      <c r="J942" s="185"/>
      <c r="K942" s="185"/>
      <c r="L942" s="185"/>
      <c r="M942" s="185"/>
      <c r="N942" s="185"/>
      <c r="O942" s="185"/>
      <c r="P942" s="185"/>
      <c r="Q942" s="185"/>
      <c r="R942" s="185"/>
      <c r="S942" s="185"/>
      <c r="T942" s="185"/>
      <c r="U942" s="185"/>
      <c r="V942" s="185"/>
      <c r="W942" s="185"/>
      <c r="X942" s="185"/>
    </row>
    <row r="943" spans="2:24" ht="12.75">
      <c r="B943" s="185"/>
      <c r="C943" s="185"/>
      <c r="D943" s="185"/>
      <c r="E943" s="185"/>
      <c r="F943" s="185"/>
      <c r="G943" s="200"/>
      <c r="H943" s="185"/>
      <c r="I943" s="185"/>
      <c r="J943" s="185"/>
      <c r="K943" s="185"/>
      <c r="L943" s="185"/>
      <c r="M943" s="185"/>
      <c r="N943" s="185"/>
      <c r="O943" s="185"/>
      <c r="P943" s="185"/>
      <c r="Q943" s="185"/>
      <c r="R943" s="185"/>
      <c r="S943" s="185"/>
      <c r="T943" s="185"/>
      <c r="U943" s="185"/>
      <c r="V943" s="185"/>
      <c r="W943" s="185"/>
      <c r="X943" s="185"/>
    </row>
    <row r="944" spans="2:24" ht="12.75">
      <c r="B944" s="185"/>
      <c r="C944" s="185"/>
      <c r="D944" s="185"/>
      <c r="E944" s="185"/>
      <c r="F944" s="185"/>
      <c r="G944" s="200"/>
      <c r="H944" s="185"/>
      <c r="I944" s="185"/>
      <c r="J944" s="185"/>
      <c r="K944" s="185"/>
      <c r="L944" s="185"/>
      <c r="M944" s="185"/>
      <c r="N944" s="185"/>
      <c r="O944" s="185"/>
      <c r="P944" s="185"/>
      <c r="Q944" s="185"/>
      <c r="R944" s="185"/>
      <c r="S944" s="185"/>
      <c r="T944" s="185"/>
      <c r="U944" s="185"/>
      <c r="V944" s="185"/>
      <c r="W944" s="185"/>
      <c r="X944" s="185"/>
    </row>
    <row r="945" spans="2:24" ht="12.75">
      <c r="B945" s="185"/>
      <c r="C945" s="185"/>
      <c r="D945" s="185"/>
      <c r="E945" s="185"/>
      <c r="F945" s="185"/>
      <c r="G945" s="200"/>
      <c r="H945" s="185"/>
      <c r="I945" s="185"/>
      <c r="J945" s="185"/>
      <c r="K945" s="185"/>
      <c r="L945" s="185"/>
      <c r="M945" s="185"/>
      <c r="N945" s="185"/>
      <c r="O945" s="185"/>
      <c r="P945" s="185"/>
      <c r="Q945" s="185"/>
      <c r="R945" s="185"/>
      <c r="S945" s="185"/>
      <c r="T945" s="185"/>
      <c r="U945" s="185"/>
      <c r="V945" s="185"/>
      <c r="W945" s="185"/>
      <c r="X945" s="185"/>
    </row>
    <row r="946" spans="2:24" ht="12.75">
      <c r="B946" s="185"/>
      <c r="C946" s="185"/>
      <c r="D946" s="185"/>
      <c r="E946" s="185"/>
      <c r="F946" s="185"/>
      <c r="G946" s="200"/>
      <c r="H946" s="185"/>
      <c r="I946" s="185"/>
      <c r="J946" s="185"/>
      <c r="K946" s="185"/>
      <c r="L946" s="185"/>
      <c r="M946" s="185"/>
      <c r="N946" s="185"/>
      <c r="O946" s="185"/>
      <c r="P946" s="185"/>
      <c r="Q946" s="185"/>
      <c r="R946" s="185"/>
      <c r="S946" s="185"/>
      <c r="T946" s="185"/>
      <c r="U946" s="185"/>
      <c r="V946" s="185"/>
      <c r="W946" s="185"/>
      <c r="X946" s="185"/>
    </row>
    <row r="947" spans="2:24" ht="12.75">
      <c r="B947" s="185"/>
      <c r="C947" s="185"/>
      <c r="D947" s="185"/>
      <c r="E947" s="185"/>
      <c r="F947" s="185"/>
      <c r="G947" s="200"/>
      <c r="H947" s="185"/>
      <c r="I947" s="185"/>
      <c r="J947" s="185"/>
      <c r="K947" s="185"/>
      <c r="L947" s="185"/>
      <c r="M947" s="185"/>
      <c r="N947" s="185"/>
      <c r="O947" s="185"/>
      <c r="P947" s="185"/>
      <c r="Q947" s="185"/>
      <c r="R947" s="185"/>
      <c r="S947" s="185"/>
      <c r="T947" s="185"/>
      <c r="U947" s="185"/>
      <c r="V947" s="185"/>
      <c r="W947" s="185"/>
      <c r="X947" s="185"/>
    </row>
    <row r="948" spans="2:24" ht="12.75">
      <c r="B948" s="185"/>
      <c r="C948" s="185"/>
      <c r="D948" s="185"/>
      <c r="E948" s="185"/>
      <c r="F948" s="185"/>
      <c r="G948" s="200"/>
      <c r="H948" s="185"/>
      <c r="I948" s="185"/>
      <c r="J948" s="185"/>
      <c r="K948" s="185"/>
      <c r="L948" s="185"/>
      <c r="M948" s="185"/>
      <c r="N948" s="185"/>
      <c r="O948" s="185"/>
      <c r="P948" s="185"/>
      <c r="Q948" s="185"/>
      <c r="R948" s="185"/>
      <c r="S948" s="185"/>
      <c r="T948" s="185"/>
      <c r="U948" s="185"/>
      <c r="V948" s="185"/>
      <c r="W948" s="185"/>
      <c r="X948" s="185"/>
    </row>
    <row r="949" spans="2:24" ht="12.75">
      <c r="B949" s="185"/>
      <c r="C949" s="185"/>
      <c r="D949" s="185"/>
      <c r="E949" s="185"/>
      <c r="F949" s="185"/>
      <c r="G949" s="200"/>
      <c r="H949" s="185"/>
      <c r="I949" s="185"/>
      <c r="J949" s="185"/>
      <c r="K949" s="185"/>
      <c r="L949" s="185"/>
      <c r="M949" s="185"/>
      <c r="N949" s="185"/>
      <c r="O949" s="185"/>
      <c r="P949" s="185"/>
      <c r="Q949" s="185"/>
      <c r="R949" s="185"/>
      <c r="S949" s="185"/>
      <c r="T949" s="185"/>
      <c r="U949" s="185"/>
      <c r="V949" s="185"/>
      <c r="W949" s="185"/>
      <c r="X949" s="185"/>
    </row>
    <row r="950" spans="2:24" ht="12.75">
      <c r="B950" s="185"/>
      <c r="C950" s="185"/>
      <c r="D950" s="185"/>
      <c r="E950" s="185"/>
      <c r="F950" s="185"/>
      <c r="G950" s="200"/>
      <c r="H950" s="185"/>
      <c r="I950" s="185"/>
      <c r="J950" s="185"/>
      <c r="K950" s="185"/>
      <c r="L950" s="185"/>
      <c r="M950" s="185"/>
      <c r="N950" s="185"/>
      <c r="O950" s="185"/>
      <c r="P950" s="185"/>
      <c r="Q950" s="185"/>
      <c r="R950" s="185"/>
      <c r="S950" s="185"/>
      <c r="T950" s="185"/>
      <c r="U950" s="185"/>
      <c r="V950" s="185"/>
      <c r="W950" s="185"/>
      <c r="X950" s="185"/>
    </row>
    <row r="951" spans="2:24" ht="12.75">
      <c r="B951" s="185"/>
      <c r="C951" s="185"/>
      <c r="D951" s="185"/>
      <c r="E951" s="185"/>
      <c r="F951" s="185"/>
      <c r="G951" s="200"/>
      <c r="H951" s="185"/>
      <c r="I951" s="185"/>
      <c r="J951" s="185"/>
      <c r="K951" s="185"/>
      <c r="L951" s="185"/>
      <c r="M951" s="185"/>
      <c r="N951" s="185"/>
      <c r="O951" s="185"/>
      <c r="P951" s="185"/>
      <c r="Q951" s="185"/>
      <c r="R951" s="185"/>
      <c r="S951" s="185"/>
      <c r="T951" s="185"/>
      <c r="U951" s="185"/>
      <c r="V951" s="185"/>
      <c r="W951" s="185"/>
      <c r="X951" s="185"/>
    </row>
    <row r="952" spans="2:24" ht="12.75">
      <c r="B952" s="185"/>
      <c r="C952" s="185"/>
      <c r="D952" s="185"/>
      <c r="E952" s="185"/>
      <c r="F952" s="185"/>
      <c r="G952" s="200"/>
      <c r="H952" s="185"/>
      <c r="I952" s="185"/>
      <c r="J952" s="185"/>
      <c r="K952" s="185"/>
      <c r="L952" s="185"/>
      <c r="M952" s="185"/>
      <c r="N952" s="185"/>
      <c r="O952" s="185"/>
      <c r="P952" s="185"/>
      <c r="Q952" s="185"/>
      <c r="R952" s="185"/>
      <c r="S952" s="185"/>
      <c r="T952" s="185"/>
      <c r="U952" s="185"/>
      <c r="V952" s="185"/>
      <c r="W952" s="185"/>
      <c r="X952" s="185"/>
    </row>
    <row r="953" spans="2:24" ht="12.75">
      <c r="B953" s="185"/>
      <c r="C953" s="185"/>
      <c r="D953" s="185"/>
      <c r="E953" s="185"/>
      <c r="F953" s="185"/>
      <c r="G953" s="200"/>
      <c r="H953" s="185"/>
      <c r="I953" s="185"/>
      <c r="J953" s="185"/>
      <c r="K953" s="185"/>
      <c r="L953" s="185"/>
      <c r="M953" s="185"/>
      <c r="N953" s="185"/>
      <c r="O953" s="185"/>
      <c r="P953" s="185"/>
      <c r="Q953" s="185"/>
      <c r="R953" s="185"/>
      <c r="S953" s="185"/>
      <c r="T953" s="185"/>
      <c r="U953" s="185"/>
      <c r="V953" s="185"/>
      <c r="W953" s="185"/>
      <c r="X953" s="185"/>
    </row>
    <row r="954" spans="2:24" ht="12.75">
      <c r="B954" s="185"/>
      <c r="C954" s="185"/>
      <c r="D954" s="185"/>
      <c r="E954" s="185"/>
      <c r="F954" s="185"/>
      <c r="G954" s="200"/>
      <c r="H954" s="185"/>
      <c r="I954" s="185"/>
      <c r="J954" s="185"/>
      <c r="K954" s="185"/>
      <c r="L954" s="185"/>
      <c r="M954" s="185"/>
      <c r="N954" s="185"/>
      <c r="O954" s="185"/>
      <c r="P954" s="185"/>
      <c r="Q954" s="185"/>
      <c r="R954" s="185"/>
      <c r="S954" s="185"/>
      <c r="T954" s="185"/>
      <c r="U954" s="185"/>
      <c r="V954" s="185"/>
      <c r="W954" s="185"/>
      <c r="X954" s="185"/>
    </row>
    <row r="955" spans="2:24" ht="12.75">
      <c r="B955" s="185"/>
      <c r="C955" s="185"/>
      <c r="D955" s="185"/>
      <c r="E955" s="185"/>
      <c r="F955" s="185"/>
      <c r="G955" s="200"/>
      <c r="H955" s="185"/>
      <c r="I955" s="185"/>
      <c r="J955" s="185"/>
      <c r="K955" s="185"/>
      <c r="L955" s="185"/>
      <c r="M955" s="185"/>
      <c r="N955" s="185"/>
      <c r="O955" s="185"/>
      <c r="P955" s="185"/>
      <c r="Q955" s="185"/>
      <c r="R955" s="185"/>
      <c r="S955" s="185"/>
      <c r="T955" s="185"/>
      <c r="U955" s="185"/>
      <c r="V955" s="185"/>
      <c r="W955" s="185"/>
      <c r="X955" s="185"/>
    </row>
    <row r="956" spans="2:24" ht="12.75">
      <c r="B956" s="185"/>
      <c r="C956" s="185"/>
      <c r="D956" s="185"/>
      <c r="E956" s="185"/>
      <c r="F956" s="185"/>
      <c r="G956" s="200"/>
      <c r="H956" s="185"/>
      <c r="I956" s="185"/>
      <c r="J956" s="185"/>
      <c r="K956" s="185"/>
      <c r="L956" s="185"/>
      <c r="M956" s="185"/>
      <c r="N956" s="185"/>
      <c r="O956" s="185"/>
      <c r="P956" s="185"/>
      <c r="Q956" s="185"/>
      <c r="R956" s="185"/>
      <c r="S956" s="185"/>
      <c r="T956" s="185"/>
      <c r="U956" s="185"/>
      <c r="V956" s="185"/>
      <c r="W956" s="185"/>
      <c r="X956" s="185"/>
    </row>
    <row r="957" spans="2:24" ht="12.75">
      <c r="B957" s="185"/>
      <c r="C957" s="185"/>
      <c r="D957" s="185"/>
      <c r="E957" s="185"/>
      <c r="F957" s="185"/>
      <c r="G957" s="200"/>
      <c r="H957" s="185"/>
      <c r="I957" s="185"/>
      <c r="J957" s="185"/>
      <c r="K957" s="185"/>
      <c r="L957" s="185"/>
      <c r="M957" s="185"/>
      <c r="N957" s="185"/>
      <c r="O957" s="185"/>
      <c r="P957" s="185"/>
      <c r="Q957" s="185"/>
      <c r="R957" s="185"/>
      <c r="S957" s="185"/>
      <c r="T957" s="185"/>
      <c r="U957" s="185"/>
      <c r="V957" s="185"/>
      <c r="W957" s="185"/>
      <c r="X957" s="185"/>
    </row>
    <row r="958" spans="2:24" ht="12.75">
      <c r="B958" s="185"/>
      <c r="C958" s="185"/>
      <c r="D958" s="185"/>
      <c r="E958" s="185"/>
      <c r="F958" s="185"/>
      <c r="G958" s="200"/>
      <c r="H958" s="185"/>
      <c r="I958" s="185"/>
      <c r="J958" s="185"/>
      <c r="K958" s="185"/>
      <c r="L958" s="185"/>
      <c r="M958" s="185"/>
      <c r="N958" s="185"/>
      <c r="O958" s="185"/>
      <c r="P958" s="185"/>
      <c r="Q958" s="185"/>
      <c r="R958" s="185"/>
      <c r="S958" s="185"/>
      <c r="T958" s="185"/>
      <c r="U958" s="185"/>
      <c r="V958" s="185"/>
      <c r="W958" s="185"/>
      <c r="X958" s="185"/>
    </row>
    <row r="959" spans="2:24" ht="12.75">
      <c r="B959" s="185"/>
      <c r="C959" s="185"/>
      <c r="D959" s="185"/>
      <c r="E959" s="185"/>
      <c r="F959" s="185"/>
      <c r="G959" s="200"/>
      <c r="H959" s="185"/>
      <c r="I959" s="185"/>
      <c r="J959" s="185"/>
      <c r="K959" s="185"/>
      <c r="L959" s="185"/>
      <c r="M959" s="185"/>
      <c r="N959" s="185"/>
      <c r="O959" s="185"/>
      <c r="P959" s="185"/>
      <c r="Q959" s="185"/>
      <c r="R959" s="185"/>
      <c r="S959" s="185"/>
      <c r="T959" s="185"/>
      <c r="U959" s="185"/>
      <c r="V959" s="185"/>
      <c r="W959" s="185"/>
      <c r="X959" s="185"/>
    </row>
    <row r="960" spans="2:24" ht="12.75">
      <c r="B960" s="185"/>
      <c r="C960" s="185"/>
      <c r="D960" s="185"/>
      <c r="E960" s="185"/>
      <c r="F960" s="185"/>
      <c r="G960" s="200"/>
      <c r="H960" s="185"/>
      <c r="I960" s="185"/>
      <c r="J960" s="185"/>
      <c r="K960" s="185"/>
      <c r="L960" s="185"/>
      <c r="M960" s="185"/>
      <c r="N960" s="185"/>
      <c r="O960" s="185"/>
      <c r="P960" s="185"/>
      <c r="Q960" s="185"/>
      <c r="R960" s="185"/>
      <c r="S960" s="185"/>
      <c r="T960" s="185"/>
      <c r="U960" s="185"/>
      <c r="V960" s="185"/>
      <c r="W960" s="185"/>
      <c r="X960" s="185"/>
    </row>
    <row r="961" spans="2:24" ht="12.75">
      <c r="B961" s="185"/>
      <c r="C961" s="185"/>
      <c r="D961" s="185"/>
      <c r="E961" s="185"/>
      <c r="F961" s="185"/>
      <c r="G961" s="200"/>
      <c r="H961" s="185"/>
      <c r="I961" s="185"/>
      <c r="J961" s="185"/>
      <c r="K961" s="185"/>
      <c r="L961" s="185"/>
      <c r="M961" s="185"/>
      <c r="N961" s="185"/>
      <c r="O961" s="185"/>
      <c r="P961" s="185"/>
      <c r="Q961" s="185"/>
      <c r="R961" s="185"/>
      <c r="S961" s="185"/>
      <c r="T961" s="185"/>
      <c r="U961" s="185"/>
      <c r="V961" s="185"/>
      <c r="W961" s="185"/>
      <c r="X961" s="185"/>
    </row>
    <row r="962" spans="2:24" ht="12.75">
      <c r="B962" s="185"/>
      <c r="C962" s="185"/>
      <c r="D962" s="185"/>
      <c r="E962" s="185"/>
      <c r="F962" s="185"/>
      <c r="G962" s="200"/>
      <c r="H962" s="185"/>
      <c r="I962" s="185"/>
      <c r="J962" s="185"/>
      <c r="K962" s="185"/>
      <c r="L962" s="185"/>
      <c r="M962" s="185"/>
      <c r="N962" s="185"/>
      <c r="O962" s="185"/>
      <c r="P962" s="185"/>
      <c r="Q962" s="185"/>
      <c r="R962" s="185"/>
      <c r="S962" s="185"/>
      <c r="T962" s="185"/>
      <c r="U962" s="185"/>
      <c r="V962" s="185"/>
      <c r="W962" s="185"/>
      <c r="X962" s="185"/>
    </row>
    <row r="963" spans="2:24" ht="12.75">
      <c r="B963" s="185"/>
      <c r="C963" s="185"/>
      <c r="D963" s="185"/>
      <c r="E963" s="185"/>
      <c r="F963" s="185"/>
      <c r="G963" s="200"/>
      <c r="H963" s="185"/>
      <c r="I963" s="185"/>
      <c r="J963" s="185"/>
      <c r="K963" s="185"/>
      <c r="L963" s="185"/>
      <c r="M963" s="185"/>
      <c r="N963" s="185"/>
      <c r="O963" s="185"/>
      <c r="P963" s="185"/>
      <c r="Q963" s="185"/>
      <c r="R963" s="185"/>
      <c r="S963" s="185"/>
      <c r="T963" s="185"/>
      <c r="U963" s="185"/>
      <c r="V963" s="185"/>
      <c r="W963" s="185"/>
      <c r="X963" s="185"/>
    </row>
    <row r="964" spans="2:24" ht="12.75">
      <c r="B964" s="185"/>
      <c r="C964" s="185"/>
      <c r="D964" s="185"/>
      <c r="E964" s="185"/>
      <c r="F964" s="185"/>
      <c r="G964" s="200"/>
      <c r="H964" s="185"/>
      <c r="I964" s="185"/>
      <c r="J964" s="185"/>
      <c r="K964" s="185"/>
      <c r="L964" s="185"/>
      <c r="M964" s="185"/>
      <c r="N964" s="185"/>
      <c r="O964" s="185"/>
      <c r="P964" s="185"/>
      <c r="Q964" s="185"/>
      <c r="R964" s="185"/>
      <c r="S964" s="185"/>
      <c r="T964" s="185"/>
      <c r="U964" s="185"/>
      <c r="V964" s="185"/>
      <c r="W964" s="185"/>
      <c r="X964" s="185"/>
    </row>
    <row r="965" spans="2:24" ht="12.75">
      <c r="B965" s="185"/>
      <c r="C965" s="185"/>
      <c r="D965" s="185"/>
      <c r="E965" s="185"/>
      <c r="F965" s="185"/>
      <c r="G965" s="200"/>
      <c r="H965" s="185"/>
      <c r="I965" s="185"/>
      <c r="J965" s="185"/>
      <c r="K965" s="185"/>
      <c r="L965" s="185"/>
      <c r="M965" s="185"/>
      <c r="N965" s="185"/>
      <c r="O965" s="185"/>
      <c r="P965" s="185"/>
      <c r="Q965" s="185"/>
      <c r="R965" s="185"/>
      <c r="S965" s="185"/>
      <c r="T965" s="185"/>
      <c r="U965" s="185"/>
      <c r="V965" s="185"/>
      <c r="W965" s="185"/>
      <c r="X965" s="185"/>
    </row>
    <row r="966" spans="2:24" ht="12.75">
      <c r="B966" s="185"/>
      <c r="C966" s="185"/>
      <c r="D966" s="185"/>
      <c r="E966" s="185"/>
      <c r="F966" s="185"/>
      <c r="G966" s="200"/>
      <c r="H966" s="185"/>
      <c r="I966" s="185"/>
      <c r="J966" s="185"/>
      <c r="K966" s="185"/>
      <c r="L966" s="185"/>
      <c r="M966" s="185"/>
      <c r="N966" s="185"/>
      <c r="O966" s="185"/>
      <c r="P966" s="185"/>
      <c r="Q966" s="185"/>
      <c r="R966" s="185"/>
      <c r="S966" s="185"/>
      <c r="T966" s="185"/>
      <c r="U966" s="185"/>
      <c r="V966" s="185"/>
      <c r="W966" s="185"/>
      <c r="X966" s="185"/>
    </row>
    <row r="967" spans="2:24" ht="12.75">
      <c r="B967" s="185"/>
      <c r="C967" s="185"/>
      <c r="D967" s="185"/>
      <c r="E967" s="185"/>
      <c r="F967" s="185"/>
      <c r="G967" s="200"/>
      <c r="H967" s="185"/>
      <c r="I967" s="185"/>
      <c r="J967" s="185"/>
      <c r="K967" s="185"/>
      <c r="L967" s="185"/>
      <c r="M967" s="185"/>
      <c r="N967" s="185"/>
      <c r="O967" s="185"/>
      <c r="P967" s="185"/>
      <c r="Q967" s="185"/>
      <c r="R967" s="185"/>
      <c r="S967" s="185"/>
      <c r="T967" s="185"/>
      <c r="U967" s="185"/>
      <c r="V967" s="185"/>
      <c r="W967" s="185"/>
      <c r="X967" s="185"/>
    </row>
    <row r="968" spans="2:24" ht="12.75">
      <c r="B968" s="185"/>
      <c r="C968" s="185"/>
      <c r="D968" s="185"/>
      <c r="E968" s="185"/>
      <c r="F968" s="185"/>
      <c r="G968" s="200"/>
      <c r="H968" s="185"/>
      <c r="I968" s="185"/>
      <c r="J968" s="185"/>
      <c r="K968" s="185"/>
      <c r="L968" s="185"/>
      <c r="M968" s="185"/>
      <c r="N968" s="185"/>
      <c r="O968" s="185"/>
      <c r="P968" s="185"/>
      <c r="Q968" s="185"/>
      <c r="R968" s="185"/>
      <c r="S968" s="185"/>
      <c r="T968" s="185"/>
      <c r="U968" s="185"/>
      <c r="V968" s="185"/>
      <c r="W968" s="185"/>
      <c r="X968" s="185"/>
    </row>
    <row r="969" spans="2:24" ht="12.75">
      <c r="B969" s="185"/>
      <c r="C969" s="185"/>
      <c r="D969" s="185"/>
      <c r="E969" s="185"/>
      <c r="F969" s="185"/>
      <c r="G969" s="200"/>
      <c r="H969" s="185"/>
      <c r="I969" s="185"/>
      <c r="J969" s="185"/>
      <c r="K969" s="185"/>
      <c r="L969" s="185"/>
      <c r="M969" s="185"/>
      <c r="N969" s="185"/>
      <c r="O969" s="185"/>
      <c r="P969" s="185"/>
      <c r="Q969" s="185"/>
      <c r="R969" s="185"/>
      <c r="S969" s="185"/>
      <c r="T969" s="185"/>
      <c r="U969" s="185"/>
      <c r="V969" s="185"/>
      <c r="W969" s="185"/>
      <c r="X969" s="185"/>
    </row>
    <row r="970" spans="2:24" ht="12.75">
      <c r="B970" s="185"/>
      <c r="C970" s="185"/>
      <c r="D970" s="185"/>
      <c r="E970" s="185"/>
      <c r="F970" s="185"/>
      <c r="G970" s="200"/>
      <c r="H970" s="185"/>
      <c r="I970" s="185"/>
      <c r="J970" s="185"/>
      <c r="K970" s="185"/>
      <c r="L970" s="185"/>
      <c r="M970" s="185"/>
      <c r="N970" s="185"/>
      <c r="O970" s="185"/>
      <c r="P970" s="185"/>
      <c r="Q970" s="185"/>
      <c r="R970" s="185"/>
      <c r="S970" s="185"/>
      <c r="T970" s="185"/>
      <c r="U970" s="185"/>
      <c r="V970" s="185"/>
      <c r="W970" s="185"/>
      <c r="X970" s="185"/>
    </row>
    <row r="971" spans="2:24" ht="12.75">
      <c r="B971" s="185"/>
      <c r="C971" s="185"/>
      <c r="D971" s="185"/>
      <c r="E971" s="185"/>
      <c r="F971" s="185"/>
      <c r="G971" s="200"/>
      <c r="H971" s="185"/>
      <c r="I971" s="185"/>
      <c r="J971" s="185"/>
      <c r="K971" s="185"/>
      <c r="L971" s="185"/>
      <c r="M971" s="185"/>
      <c r="N971" s="185"/>
      <c r="O971" s="185"/>
      <c r="P971" s="185"/>
      <c r="Q971" s="185"/>
      <c r="R971" s="185"/>
      <c r="S971" s="185"/>
      <c r="T971" s="185"/>
      <c r="U971" s="185"/>
      <c r="V971" s="185"/>
      <c r="W971" s="185"/>
      <c r="X971" s="185"/>
    </row>
    <row r="972" spans="2:24" ht="12.75">
      <c r="B972" s="185"/>
      <c r="C972" s="185"/>
      <c r="D972" s="185"/>
      <c r="E972" s="185"/>
      <c r="F972" s="185"/>
      <c r="G972" s="200"/>
      <c r="H972" s="185"/>
      <c r="I972" s="185"/>
      <c r="J972" s="185"/>
      <c r="K972" s="185"/>
      <c r="L972" s="185"/>
      <c r="M972" s="185"/>
      <c r="N972" s="185"/>
      <c r="O972" s="185"/>
      <c r="P972" s="185"/>
      <c r="Q972" s="185"/>
      <c r="R972" s="185"/>
      <c r="S972" s="185"/>
      <c r="T972" s="185"/>
      <c r="U972" s="185"/>
      <c r="V972" s="185"/>
      <c r="W972" s="185"/>
      <c r="X972" s="185"/>
    </row>
    <row r="973" spans="2:24" ht="12.75">
      <c r="B973" s="185"/>
      <c r="C973" s="185"/>
      <c r="D973" s="185"/>
      <c r="E973" s="185"/>
      <c r="F973" s="185"/>
      <c r="G973" s="200"/>
      <c r="H973" s="185"/>
      <c r="I973" s="185"/>
      <c r="J973" s="185"/>
      <c r="K973" s="185"/>
      <c r="L973" s="185"/>
      <c r="M973" s="185"/>
      <c r="N973" s="185"/>
      <c r="O973" s="185"/>
      <c r="P973" s="185"/>
      <c r="Q973" s="185"/>
      <c r="R973" s="185"/>
      <c r="S973" s="185"/>
      <c r="T973" s="185"/>
      <c r="U973" s="185"/>
      <c r="V973" s="185"/>
      <c r="W973" s="185"/>
      <c r="X973" s="185"/>
    </row>
    <row r="974" spans="2:24" ht="12.75">
      <c r="B974" s="185"/>
      <c r="C974" s="185"/>
      <c r="D974" s="185"/>
      <c r="E974" s="185"/>
      <c r="F974" s="185"/>
      <c r="G974" s="200"/>
      <c r="H974" s="185"/>
      <c r="I974" s="185"/>
      <c r="J974" s="185"/>
      <c r="K974" s="185"/>
      <c r="L974" s="185"/>
      <c r="M974" s="185"/>
      <c r="N974" s="185"/>
      <c r="O974" s="185"/>
      <c r="P974" s="185"/>
      <c r="Q974" s="185"/>
      <c r="R974" s="185"/>
      <c r="S974" s="185"/>
      <c r="T974" s="185"/>
      <c r="U974" s="185"/>
      <c r="V974" s="185"/>
      <c r="W974" s="185"/>
      <c r="X974" s="185"/>
    </row>
    <row r="975" spans="2:24" ht="12.75">
      <c r="B975" s="185"/>
      <c r="C975" s="185"/>
      <c r="D975" s="185"/>
      <c r="E975" s="185"/>
      <c r="F975" s="185"/>
      <c r="G975" s="200"/>
      <c r="H975" s="185"/>
      <c r="I975" s="185"/>
      <c r="J975" s="185"/>
      <c r="K975" s="185"/>
      <c r="L975" s="185"/>
      <c r="M975" s="185"/>
      <c r="N975" s="185"/>
      <c r="O975" s="185"/>
      <c r="P975" s="185"/>
      <c r="Q975" s="185"/>
      <c r="R975" s="185"/>
      <c r="S975" s="185"/>
      <c r="T975" s="185"/>
      <c r="U975" s="185"/>
      <c r="V975" s="185"/>
      <c r="W975" s="185"/>
      <c r="X975" s="185"/>
    </row>
    <row r="976" spans="2:24" ht="12.75">
      <c r="B976" s="185"/>
      <c r="C976" s="185"/>
      <c r="D976" s="185"/>
      <c r="E976" s="185"/>
      <c r="F976" s="185"/>
      <c r="G976" s="200"/>
      <c r="H976" s="185"/>
      <c r="I976" s="185"/>
      <c r="J976" s="185"/>
      <c r="K976" s="185"/>
      <c r="L976" s="185"/>
      <c r="M976" s="185"/>
      <c r="N976" s="185"/>
      <c r="O976" s="185"/>
      <c r="P976" s="185"/>
      <c r="Q976" s="185"/>
      <c r="R976" s="185"/>
      <c r="S976" s="185"/>
      <c r="T976" s="185"/>
      <c r="U976" s="185"/>
      <c r="V976" s="185"/>
      <c r="W976" s="185"/>
      <c r="X976" s="185"/>
    </row>
    <row r="977" spans="2:24" ht="12.75">
      <c r="B977" s="185"/>
      <c r="C977" s="185"/>
      <c r="D977" s="185"/>
      <c r="E977" s="185"/>
      <c r="F977" s="185"/>
      <c r="G977" s="200"/>
      <c r="H977" s="185"/>
      <c r="I977" s="185"/>
      <c r="J977" s="185"/>
      <c r="K977" s="185"/>
      <c r="L977" s="185"/>
      <c r="M977" s="185"/>
      <c r="N977" s="185"/>
      <c r="O977" s="185"/>
      <c r="P977" s="185"/>
      <c r="Q977" s="185"/>
      <c r="R977" s="185"/>
      <c r="S977" s="185"/>
      <c r="T977" s="185"/>
      <c r="U977" s="185"/>
      <c r="V977" s="185"/>
      <c r="W977" s="185"/>
      <c r="X977" s="185"/>
    </row>
    <row r="978" spans="2:24" ht="12.75">
      <c r="B978" s="185"/>
      <c r="C978" s="185"/>
      <c r="D978" s="185"/>
      <c r="E978" s="185"/>
      <c r="F978" s="185"/>
      <c r="G978" s="200"/>
      <c r="H978" s="185"/>
      <c r="I978" s="185"/>
      <c r="J978" s="185"/>
      <c r="K978" s="185"/>
      <c r="L978" s="185"/>
      <c r="M978" s="185"/>
      <c r="N978" s="185"/>
      <c r="O978" s="185"/>
      <c r="P978" s="185"/>
      <c r="Q978" s="185"/>
      <c r="R978" s="185"/>
      <c r="S978" s="185"/>
      <c r="T978" s="185"/>
      <c r="U978" s="185"/>
      <c r="V978" s="185"/>
      <c r="W978" s="185"/>
      <c r="X978" s="185"/>
    </row>
    <row r="979" spans="2:24" ht="12.75">
      <c r="B979" s="185"/>
      <c r="C979" s="185"/>
      <c r="D979" s="185"/>
      <c r="E979" s="185"/>
      <c r="F979" s="185"/>
      <c r="G979" s="200"/>
      <c r="H979" s="185"/>
      <c r="I979" s="185"/>
      <c r="J979" s="185"/>
      <c r="K979" s="185"/>
      <c r="L979" s="185"/>
      <c r="M979" s="185"/>
      <c r="N979" s="185"/>
      <c r="O979" s="185"/>
      <c r="P979" s="185"/>
      <c r="Q979" s="185"/>
      <c r="R979" s="185"/>
      <c r="S979" s="185"/>
      <c r="T979" s="185"/>
      <c r="U979" s="185"/>
      <c r="V979" s="185"/>
      <c r="W979" s="185"/>
      <c r="X979" s="185"/>
    </row>
    <row r="980" spans="2:24" ht="12.75">
      <c r="B980" s="185"/>
      <c r="C980" s="185"/>
      <c r="D980" s="185"/>
      <c r="E980" s="185"/>
      <c r="F980" s="185"/>
      <c r="G980" s="200"/>
      <c r="H980" s="185"/>
      <c r="I980" s="185"/>
      <c r="J980" s="185"/>
      <c r="K980" s="185"/>
      <c r="L980" s="185"/>
      <c r="M980" s="185"/>
      <c r="N980" s="185"/>
      <c r="O980" s="185"/>
      <c r="P980" s="185"/>
      <c r="Q980" s="185"/>
      <c r="R980" s="185"/>
      <c r="S980" s="185"/>
      <c r="T980" s="185"/>
      <c r="U980" s="185"/>
      <c r="V980" s="185"/>
      <c r="W980" s="185"/>
      <c r="X980" s="185"/>
    </row>
    <row r="981" spans="2:24" ht="12.75">
      <c r="B981" s="185"/>
      <c r="C981" s="185"/>
      <c r="D981" s="185"/>
      <c r="E981" s="185"/>
      <c r="F981" s="185"/>
      <c r="G981" s="200"/>
      <c r="H981" s="185"/>
      <c r="I981" s="185"/>
      <c r="J981" s="185"/>
      <c r="K981" s="185"/>
      <c r="L981" s="185"/>
      <c r="M981" s="185"/>
      <c r="N981" s="185"/>
      <c r="O981" s="185"/>
      <c r="P981" s="185"/>
      <c r="Q981" s="185"/>
      <c r="R981" s="185"/>
      <c r="S981" s="185"/>
      <c r="T981" s="185"/>
      <c r="U981" s="185"/>
      <c r="V981" s="185"/>
      <c r="W981" s="185"/>
      <c r="X981" s="185"/>
    </row>
    <row r="982" spans="2:24" ht="12.75">
      <c r="B982" s="185"/>
      <c r="C982" s="185"/>
      <c r="D982" s="185"/>
      <c r="E982" s="185"/>
      <c r="F982" s="185"/>
      <c r="G982" s="200"/>
      <c r="H982" s="185"/>
      <c r="I982" s="185"/>
      <c r="J982" s="185"/>
      <c r="K982" s="185"/>
      <c r="L982" s="185"/>
      <c r="M982" s="185"/>
      <c r="N982" s="185"/>
      <c r="O982" s="185"/>
      <c r="P982" s="185"/>
      <c r="Q982" s="185"/>
      <c r="R982" s="185"/>
      <c r="S982" s="185"/>
      <c r="T982" s="185"/>
      <c r="U982" s="185"/>
      <c r="V982" s="185"/>
      <c r="W982" s="185"/>
      <c r="X982" s="185"/>
    </row>
    <row r="983" spans="2:24" ht="12.75">
      <c r="B983" s="185"/>
      <c r="C983" s="185"/>
      <c r="D983" s="185"/>
      <c r="E983" s="185"/>
      <c r="F983" s="185"/>
      <c r="G983" s="200"/>
      <c r="H983" s="185"/>
      <c r="I983" s="185"/>
      <c r="J983" s="185"/>
      <c r="K983" s="185"/>
      <c r="L983" s="185"/>
      <c r="M983" s="185"/>
      <c r="N983" s="185"/>
      <c r="O983" s="185"/>
      <c r="P983" s="185"/>
      <c r="Q983" s="185"/>
      <c r="R983" s="185"/>
      <c r="S983" s="185"/>
      <c r="T983" s="185"/>
      <c r="U983" s="185"/>
      <c r="V983" s="185"/>
      <c r="W983" s="185"/>
      <c r="X983" s="185"/>
    </row>
    <row r="984" spans="2:24" ht="12.75">
      <c r="B984" s="185"/>
      <c r="C984" s="185"/>
      <c r="D984" s="185"/>
      <c r="E984" s="185"/>
      <c r="F984" s="185"/>
      <c r="G984" s="200"/>
      <c r="H984" s="185"/>
      <c r="I984" s="185"/>
      <c r="J984" s="185"/>
      <c r="K984" s="185"/>
      <c r="L984" s="185"/>
      <c r="M984" s="185"/>
      <c r="N984" s="185"/>
      <c r="O984" s="185"/>
      <c r="P984" s="185"/>
      <c r="Q984" s="185"/>
      <c r="R984" s="185"/>
      <c r="S984" s="185"/>
      <c r="T984" s="185"/>
      <c r="U984" s="185"/>
      <c r="V984" s="185"/>
      <c r="W984" s="185"/>
      <c r="X984" s="185"/>
    </row>
    <row r="985" spans="2:24" ht="12.75">
      <c r="B985" s="185"/>
      <c r="C985" s="185"/>
      <c r="D985" s="185"/>
      <c r="E985" s="185"/>
      <c r="F985" s="185"/>
      <c r="G985" s="200"/>
      <c r="H985" s="185"/>
      <c r="I985" s="185"/>
      <c r="J985" s="185"/>
      <c r="K985" s="185"/>
      <c r="L985" s="185"/>
      <c r="M985" s="185"/>
      <c r="N985" s="185"/>
      <c r="O985" s="185"/>
      <c r="P985" s="185"/>
      <c r="Q985" s="185"/>
      <c r="R985" s="185"/>
      <c r="S985" s="185"/>
      <c r="T985" s="185"/>
      <c r="U985" s="185"/>
      <c r="V985" s="185"/>
      <c r="W985" s="185"/>
      <c r="X985" s="185"/>
    </row>
    <row r="986" spans="2:24" ht="12.75">
      <c r="B986" s="185"/>
      <c r="C986" s="185"/>
      <c r="D986" s="185"/>
      <c r="E986" s="185"/>
      <c r="F986" s="185"/>
      <c r="G986" s="200"/>
      <c r="H986" s="185"/>
      <c r="I986" s="185"/>
      <c r="J986" s="185"/>
      <c r="K986" s="185"/>
      <c r="L986" s="185"/>
      <c r="M986" s="185"/>
      <c r="N986" s="185"/>
      <c r="O986" s="185"/>
      <c r="P986" s="185"/>
      <c r="Q986" s="185"/>
      <c r="R986" s="185"/>
      <c r="S986" s="185"/>
      <c r="T986" s="185"/>
      <c r="U986" s="185"/>
      <c r="V986" s="185"/>
      <c r="W986" s="185"/>
      <c r="X986" s="185"/>
    </row>
    <row r="987" spans="2:24" ht="12.75">
      <c r="B987" s="185"/>
      <c r="C987" s="185"/>
      <c r="D987" s="185"/>
      <c r="E987" s="185"/>
      <c r="F987" s="185"/>
      <c r="G987" s="200"/>
      <c r="H987" s="185"/>
      <c r="I987" s="185"/>
      <c r="J987" s="185"/>
      <c r="K987" s="185"/>
      <c r="L987" s="185"/>
      <c r="M987" s="185"/>
      <c r="N987" s="185"/>
      <c r="O987" s="185"/>
      <c r="P987" s="185"/>
      <c r="Q987" s="185"/>
      <c r="R987" s="185"/>
      <c r="S987" s="185"/>
      <c r="T987" s="185"/>
      <c r="U987" s="185"/>
      <c r="V987" s="185"/>
      <c r="W987" s="185"/>
      <c r="X987" s="185"/>
    </row>
    <row r="988" spans="2:24" ht="12.75">
      <c r="B988" s="185"/>
      <c r="C988" s="185"/>
      <c r="D988" s="185"/>
      <c r="E988" s="185"/>
      <c r="F988" s="185"/>
      <c r="G988" s="200"/>
      <c r="H988" s="185"/>
      <c r="I988" s="185"/>
      <c r="J988" s="185"/>
      <c r="K988" s="185"/>
      <c r="L988" s="185"/>
      <c r="M988" s="185"/>
      <c r="N988" s="185"/>
      <c r="O988" s="185"/>
      <c r="P988" s="185"/>
      <c r="Q988" s="185"/>
      <c r="R988" s="185"/>
      <c r="S988" s="185"/>
      <c r="T988" s="185"/>
      <c r="U988" s="185"/>
      <c r="V988" s="185"/>
      <c r="W988" s="185"/>
      <c r="X988" s="185"/>
    </row>
    <row r="989" spans="2:24" ht="12.75">
      <c r="B989" s="185"/>
      <c r="C989" s="185"/>
      <c r="D989" s="185"/>
      <c r="E989" s="185"/>
      <c r="F989" s="185"/>
      <c r="G989" s="200"/>
      <c r="H989" s="185"/>
      <c r="I989" s="185"/>
      <c r="J989" s="185"/>
      <c r="K989" s="185"/>
      <c r="L989" s="185"/>
      <c r="M989" s="185"/>
      <c r="N989" s="185"/>
      <c r="O989" s="185"/>
      <c r="P989" s="185"/>
      <c r="Q989" s="185"/>
      <c r="R989" s="185"/>
      <c r="S989" s="185"/>
      <c r="T989" s="185"/>
      <c r="U989" s="185"/>
      <c r="V989" s="185"/>
      <c r="W989" s="185"/>
      <c r="X989" s="185"/>
    </row>
    <row r="990" spans="2:24" ht="12.75">
      <c r="B990" s="185"/>
      <c r="C990" s="185"/>
      <c r="D990" s="185"/>
      <c r="E990" s="185"/>
      <c r="F990" s="185"/>
      <c r="G990" s="200"/>
      <c r="H990" s="185"/>
      <c r="I990" s="185"/>
      <c r="J990" s="185"/>
      <c r="K990" s="185"/>
      <c r="L990" s="185"/>
      <c r="M990" s="185"/>
      <c r="N990" s="185"/>
      <c r="O990" s="185"/>
      <c r="P990" s="185"/>
      <c r="Q990" s="185"/>
      <c r="R990" s="185"/>
      <c r="S990" s="185"/>
      <c r="T990" s="185"/>
      <c r="U990" s="185"/>
      <c r="V990" s="185"/>
      <c r="W990" s="185"/>
      <c r="X990" s="185"/>
    </row>
    <row r="991" spans="2:24" ht="12.75">
      <c r="B991" s="185"/>
      <c r="C991" s="185"/>
      <c r="D991" s="185"/>
      <c r="E991" s="185"/>
      <c r="F991" s="185"/>
      <c r="G991" s="200"/>
      <c r="H991" s="185"/>
      <c r="I991" s="185"/>
      <c r="J991" s="185"/>
      <c r="K991" s="185"/>
      <c r="L991" s="185"/>
      <c r="M991" s="185"/>
      <c r="N991" s="185"/>
      <c r="O991" s="185"/>
      <c r="P991" s="185"/>
      <c r="Q991" s="185"/>
      <c r="R991" s="185"/>
      <c r="S991" s="185"/>
      <c r="T991" s="185"/>
      <c r="U991" s="185"/>
      <c r="V991" s="185"/>
      <c r="W991" s="185"/>
      <c r="X991" s="185"/>
    </row>
    <row r="992" spans="2:24" ht="12.75">
      <c r="B992" s="185"/>
      <c r="C992" s="185"/>
      <c r="D992" s="185"/>
      <c r="E992" s="185"/>
      <c r="F992" s="185"/>
      <c r="G992" s="200"/>
      <c r="H992" s="185"/>
      <c r="I992" s="185"/>
      <c r="J992" s="185"/>
      <c r="K992" s="185"/>
      <c r="L992" s="185"/>
      <c r="M992" s="185"/>
      <c r="N992" s="185"/>
      <c r="O992" s="185"/>
      <c r="P992" s="185"/>
      <c r="Q992" s="185"/>
      <c r="R992" s="185"/>
      <c r="S992" s="185"/>
      <c r="T992" s="185"/>
      <c r="U992" s="185"/>
      <c r="V992" s="185"/>
      <c r="W992" s="185"/>
      <c r="X992" s="185"/>
    </row>
    <row r="993" spans="2:24" ht="12.75">
      <c r="B993" s="185"/>
      <c r="C993" s="185"/>
      <c r="D993" s="185"/>
      <c r="E993" s="185"/>
      <c r="F993" s="185"/>
      <c r="G993" s="200"/>
      <c r="H993" s="185"/>
      <c r="I993" s="185"/>
      <c r="J993" s="185"/>
      <c r="K993" s="185"/>
      <c r="L993" s="185"/>
      <c r="M993" s="185"/>
      <c r="N993" s="185"/>
      <c r="O993" s="185"/>
      <c r="P993" s="185"/>
      <c r="Q993" s="185"/>
      <c r="R993" s="185"/>
      <c r="S993" s="185"/>
      <c r="T993" s="185"/>
      <c r="U993" s="185"/>
      <c r="V993" s="185"/>
      <c r="W993" s="185"/>
      <c r="X993" s="185"/>
    </row>
    <row r="994" spans="2:24" ht="12.75">
      <c r="B994" s="185"/>
      <c r="C994" s="185"/>
      <c r="D994" s="185"/>
      <c r="E994" s="185"/>
      <c r="F994" s="185"/>
      <c r="G994" s="200"/>
      <c r="H994" s="185"/>
      <c r="I994" s="185"/>
      <c r="J994" s="185"/>
      <c r="K994" s="185"/>
      <c r="L994" s="185"/>
      <c r="M994" s="185"/>
      <c r="N994" s="185"/>
      <c r="O994" s="185"/>
      <c r="P994" s="185"/>
      <c r="Q994" s="185"/>
      <c r="R994" s="185"/>
      <c r="S994" s="185"/>
      <c r="T994" s="185"/>
      <c r="U994" s="185"/>
      <c r="V994" s="185"/>
      <c r="W994" s="185"/>
      <c r="X994" s="185"/>
    </row>
    <row r="995" spans="2:24" ht="12.75">
      <c r="B995" s="185"/>
      <c r="C995" s="185"/>
      <c r="D995" s="185"/>
      <c r="E995" s="185"/>
      <c r="F995" s="185"/>
      <c r="G995" s="200"/>
      <c r="H995" s="185"/>
      <c r="I995" s="185"/>
      <c r="J995" s="185"/>
      <c r="K995" s="185"/>
      <c r="L995" s="185"/>
      <c r="M995" s="185"/>
      <c r="N995" s="185"/>
      <c r="O995" s="185"/>
      <c r="P995" s="185"/>
      <c r="Q995" s="185"/>
      <c r="R995" s="185"/>
      <c r="S995" s="185"/>
      <c r="T995" s="185"/>
      <c r="U995" s="185"/>
      <c r="V995" s="185"/>
      <c r="W995" s="185"/>
      <c r="X995" s="185"/>
    </row>
    <row r="996" spans="2:24" ht="12.75">
      <c r="B996" s="185"/>
      <c r="C996" s="185"/>
      <c r="D996" s="185"/>
      <c r="E996" s="185"/>
      <c r="F996" s="185"/>
      <c r="G996" s="200"/>
      <c r="H996" s="185"/>
      <c r="I996" s="185"/>
      <c r="J996" s="185"/>
      <c r="K996" s="185"/>
      <c r="L996" s="185"/>
      <c r="M996" s="185"/>
      <c r="N996" s="185"/>
      <c r="O996" s="185"/>
      <c r="P996" s="185"/>
      <c r="Q996" s="185"/>
      <c r="R996" s="185"/>
      <c r="S996" s="185"/>
      <c r="T996" s="185"/>
      <c r="U996" s="185"/>
      <c r="V996" s="185"/>
      <c r="W996" s="185"/>
      <c r="X996" s="185"/>
    </row>
    <row r="997" spans="2:24" ht="12.75">
      <c r="B997" s="185"/>
      <c r="C997" s="185"/>
      <c r="D997" s="185"/>
      <c r="E997" s="185"/>
      <c r="F997" s="185"/>
      <c r="G997" s="200"/>
      <c r="H997" s="185"/>
      <c r="I997" s="185"/>
      <c r="J997" s="185"/>
      <c r="K997" s="185"/>
      <c r="L997" s="185"/>
      <c r="M997" s="185"/>
      <c r="N997" s="185"/>
      <c r="O997" s="185"/>
      <c r="P997" s="185"/>
      <c r="Q997" s="185"/>
      <c r="R997" s="185"/>
      <c r="S997" s="185"/>
      <c r="T997" s="185"/>
      <c r="U997" s="185"/>
      <c r="V997" s="185"/>
      <c r="W997" s="185"/>
      <c r="X997" s="185"/>
    </row>
    <row r="998" spans="2:24" ht="12.75">
      <c r="B998" s="185"/>
      <c r="C998" s="185"/>
      <c r="D998" s="185"/>
      <c r="E998" s="185"/>
      <c r="F998" s="185"/>
      <c r="G998" s="200"/>
      <c r="H998" s="185"/>
      <c r="I998" s="185"/>
      <c r="J998" s="185"/>
      <c r="K998" s="185"/>
      <c r="L998" s="185"/>
      <c r="M998" s="185"/>
      <c r="N998" s="185"/>
      <c r="O998" s="185"/>
      <c r="P998" s="185"/>
      <c r="Q998" s="185"/>
      <c r="R998" s="185"/>
      <c r="S998" s="185"/>
      <c r="T998" s="185"/>
      <c r="U998" s="185"/>
      <c r="V998" s="185"/>
      <c r="W998" s="185"/>
      <c r="X998" s="185"/>
    </row>
    <row r="999" spans="2:24" ht="12.75">
      <c r="B999" s="185"/>
      <c r="C999" s="185"/>
      <c r="D999" s="185"/>
      <c r="E999" s="185"/>
      <c r="F999" s="185"/>
      <c r="G999" s="200"/>
      <c r="H999" s="185"/>
      <c r="I999" s="185"/>
      <c r="J999" s="185"/>
      <c r="K999" s="185"/>
      <c r="L999" s="185"/>
      <c r="M999" s="185"/>
      <c r="N999" s="185"/>
      <c r="O999" s="185"/>
      <c r="P999" s="185"/>
      <c r="Q999" s="185"/>
      <c r="R999" s="185"/>
      <c r="S999" s="185"/>
      <c r="T999" s="185"/>
      <c r="U999" s="185"/>
      <c r="V999" s="185"/>
      <c r="W999" s="185"/>
      <c r="X999" s="185"/>
    </row>
    <row r="1000" spans="2:24" ht="12.75">
      <c r="B1000" s="185"/>
      <c r="C1000" s="185"/>
      <c r="D1000" s="185"/>
      <c r="E1000" s="185"/>
      <c r="F1000" s="185"/>
      <c r="G1000" s="200"/>
      <c r="H1000" s="185"/>
      <c r="I1000" s="185"/>
      <c r="J1000" s="185"/>
      <c r="K1000" s="185"/>
      <c r="L1000" s="185"/>
      <c r="M1000" s="185"/>
      <c r="N1000" s="185"/>
      <c r="O1000" s="185"/>
      <c r="P1000" s="185"/>
      <c r="Q1000" s="185"/>
      <c r="R1000" s="185"/>
      <c r="S1000" s="185"/>
      <c r="T1000" s="185"/>
      <c r="U1000" s="185"/>
      <c r="V1000" s="185"/>
      <c r="W1000" s="185"/>
      <c r="X1000" s="185"/>
    </row>
    <row r="1001" spans="2:24" ht="12.75">
      <c r="B1001" s="185"/>
      <c r="C1001" s="185"/>
      <c r="D1001" s="185"/>
      <c r="E1001" s="185"/>
      <c r="F1001" s="185"/>
      <c r="G1001" s="200"/>
      <c r="H1001" s="185"/>
      <c r="I1001" s="185"/>
      <c r="J1001" s="185"/>
      <c r="K1001" s="185"/>
      <c r="L1001" s="185"/>
      <c r="M1001" s="185"/>
      <c r="N1001" s="185"/>
      <c r="O1001" s="185"/>
      <c r="P1001" s="185"/>
      <c r="Q1001" s="185"/>
      <c r="R1001" s="185"/>
      <c r="S1001" s="185"/>
      <c r="T1001" s="185"/>
      <c r="U1001" s="185"/>
      <c r="V1001" s="185"/>
      <c r="W1001" s="185"/>
      <c r="X1001" s="185"/>
    </row>
    <row r="1002" spans="2:24" ht="12.75">
      <c r="B1002" s="185"/>
      <c r="C1002" s="185"/>
      <c r="D1002" s="185"/>
      <c r="E1002" s="185"/>
      <c r="F1002" s="185"/>
      <c r="G1002" s="200"/>
      <c r="H1002" s="185"/>
      <c r="I1002" s="185"/>
      <c r="J1002" s="185"/>
      <c r="K1002" s="185"/>
      <c r="L1002" s="185"/>
      <c r="M1002" s="185"/>
      <c r="N1002" s="185"/>
      <c r="O1002" s="185"/>
      <c r="P1002" s="185"/>
      <c r="Q1002" s="185"/>
      <c r="R1002" s="185"/>
      <c r="S1002" s="185"/>
      <c r="T1002" s="185"/>
      <c r="U1002" s="185"/>
      <c r="V1002" s="185"/>
      <c r="W1002" s="185"/>
      <c r="X1002" s="185"/>
    </row>
    <row r="1003" spans="2:24" ht="12.75">
      <c r="B1003" s="185"/>
      <c r="C1003" s="185"/>
      <c r="D1003" s="185"/>
      <c r="E1003" s="185"/>
      <c r="F1003" s="185"/>
      <c r="G1003" s="200"/>
      <c r="H1003" s="185"/>
      <c r="I1003" s="185"/>
      <c r="J1003" s="185"/>
      <c r="K1003" s="185"/>
      <c r="L1003" s="185"/>
      <c r="M1003" s="185"/>
      <c r="N1003" s="185"/>
      <c r="O1003" s="185"/>
      <c r="P1003" s="185"/>
      <c r="Q1003" s="185"/>
      <c r="R1003" s="185"/>
      <c r="S1003" s="185"/>
      <c r="T1003" s="185"/>
      <c r="U1003" s="185"/>
      <c r="V1003" s="185"/>
      <c r="W1003" s="185"/>
      <c r="X1003" s="185"/>
    </row>
    <row r="1004" spans="2:24" ht="12.75">
      <c r="B1004" s="185"/>
      <c r="C1004" s="185"/>
      <c r="D1004" s="185"/>
      <c r="E1004" s="185"/>
      <c r="F1004" s="185"/>
      <c r="G1004" s="200"/>
      <c r="H1004" s="185"/>
      <c r="I1004" s="185"/>
      <c r="J1004" s="185"/>
      <c r="K1004" s="185"/>
      <c r="L1004" s="185"/>
      <c r="M1004" s="185"/>
      <c r="N1004" s="185"/>
      <c r="O1004" s="185"/>
      <c r="P1004" s="185"/>
      <c r="Q1004" s="185"/>
      <c r="R1004" s="185"/>
      <c r="S1004" s="185"/>
      <c r="T1004" s="185"/>
      <c r="U1004" s="185"/>
      <c r="V1004" s="185"/>
      <c r="W1004" s="185"/>
      <c r="X1004" s="185"/>
    </row>
    <row r="1005" spans="2:24" ht="12.75">
      <c r="B1005" s="185"/>
      <c r="C1005" s="185"/>
      <c r="D1005" s="185"/>
      <c r="E1005" s="185"/>
      <c r="F1005" s="185"/>
      <c r="G1005" s="200"/>
      <c r="H1005" s="185"/>
      <c r="I1005" s="185"/>
      <c r="J1005" s="185"/>
      <c r="K1005" s="185"/>
      <c r="L1005" s="185"/>
      <c r="M1005" s="185"/>
      <c r="N1005" s="185"/>
      <c r="O1005" s="185"/>
      <c r="P1005" s="185"/>
      <c r="Q1005" s="185"/>
      <c r="R1005" s="185"/>
      <c r="S1005" s="185"/>
      <c r="T1005" s="185"/>
      <c r="U1005" s="185"/>
      <c r="V1005" s="185"/>
      <c r="W1005" s="185"/>
      <c r="X1005" s="185"/>
    </row>
    <row r="1006" spans="2:24" ht="12.75">
      <c r="B1006" s="185"/>
      <c r="C1006" s="185"/>
      <c r="D1006" s="185"/>
      <c r="E1006" s="185"/>
      <c r="F1006" s="185"/>
      <c r="G1006" s="200"/>
      <c r="H1006" s="185"/>
      <c r="I1006" s="185"/>
      <c r="J1006" s="185"/>
      <c r="K1006" s="185"/>
      <c r="L1006" s="185"/>
      <c r="M1006" s="185"/>
      <c r="N1006" s="185"/>
      <c r="O1006" s="185"/>
      <c r="P1006" s="185"/>
      <c r="Q1006" s="185"/>
      <c r="R1006" s="185"/>
      <c r="S1006" s="185"/>
      <c r="T1006" s="185"/>
      <c r="U1006" s="185"/>
      <c r="V1006" s="185"/>
      <c r="W1006" s="185"/>
      <c r="X1006" s="185"/>
    </row>
    <row r="1007" spans="2:24" ht="12.75">
      <c r="B1007" s="185"/>
      <c r="C1007" s="185"/>
      <c r="D1007" s="185"/>
      <c r="E1007" s="185"/>
      <c r="F1007" s="185"/>
      <c r="G1007" s="200"/>
      <c r="H1007" s="185"/>
      <c r="I1007" s="185"/>
      <c r="J1007" s="185"/>
      <c r="K1007" s="185"/>
      <c r="L1007" s="185"/>
      <c r="M1007" s="185"/>
      <c r="N1007" s="185"/>
      <c r="O1007" s="185"/>
      <c r="P1007" s="185"/>
      <c r="Q1007" s="185"/>
      <c r="R1007" s="185"/>
      <c r="S1007" s="185"/>
      <c r="T1007" s="185"/>
      <c r="U1007" s="185"/>
      <c r="V1007" s="185"/>
      <c r="W1007" s="185"/>
      <c r="X1007" s="185"/>
    </row>
    <row r="1008" spans="2:24" ht="12.75">
      <c r="B1008" s="185"/>
      <c r="C1008" s="185"/>
      <c r="D1008" s="185"/>
      <c r="E1008" s="185"/>
      <c r="F1008" s="185"/>
      <c r="G1008" s="200"/>
      <c r="H1008" s="185"/>
      <c r="I1008" s="185"/>
      <c r="J1008" s="185"/>
      <c r="K1008" s="185"/>
      <c r="L1008" s="185"/>
      <c r="M1008" s="185"/>
      <c r="N1008" s="185"/>
      <c r="O1008" s="185"/>
      <c r="P1008" s="185"/>
      <c r="Q1008" s="185"/>
      <c r="R1008" s="185"/>
      <c r="S1008" s="185"/>
      <c r="T1008" s="185"/>
      <c r="U1008" s="185"/>
      <c r="V1008" s="185"/>
      <c r="W1008" s="185"/>
      <c r="X1008" s="185"/>
    </row>
    <row r="1009" spans="2:24" ht="12.75">
      <c r="B1009" s="185"/>
      <c r="C1009" s="185"/>
      <c r="D1009" s="185"/>
      <c r="E1009" s="185"/>
      <c r="F1009" s="185"/>
      <c r="G1009" s="200"/>
      <c r="H1009" s="185"/>
      <c r="I1009" s="185"/>
      <c r="J1009" s="185"/>
      <c r="K1009" s="185"/>
      <c r="L1009" s="185"/>
      <c r="M1009" s="185"/>
      <c r="N1009" s="185"/>
      <c r="O1009" s="185"/>
      <c r="P1009" s="185"/>
      <c r="Q1009" s="185"/>
      <c r="R1009" s="185"/>
      <c r="S1009" s="185"/>
      <c r="T1009" s="185"/>
      <c r="U1009" s="185"/>
      <c r="V1009" s="185"/>
      <c r="W1009" s="185"/>
      <c r="X1009" s="185"/>
    </row>
    <row r="1010" spans="2:24" ht="12.75">
      <c r="B1010" s="185"/>
      <c r="C1010" s="185"/>
      <c r="D1010" s="185"/>
      <c r="E1010" s="185"/>
      <c r="F1010" s="185"/>
      <c r="G1010" s="200"/>
      <c r="H1010" s="185"/>
      <c r="I1010" s="185"/>
      <c r="J1010" s="185"/>
      <c r="K1010" s="185"/>
      <c r="L1010" s="185"/>
      <c r="M1010" s="185"/>
      <c r="N1010" s="185"/>
      <c r="O1010" s="185"/>
      <c r="P1010" s="185"/>
      <c r="Q1010" s="185"/>
      <c r="R1010" s="185"/>
      <c r="S1010" s="185"/>
      <c r="T1010" s="185"/>
      <c r="U1010" s="185"/>
      <c r="V1010" s="185"/>
      <c r="W1010" s="185"/>
      <c r="X1010" s="185"/>
    </row>
    <row r="1011" spans="2:24" ht="12.75">
      <c r="B1011" s="185"/>
      <c r="C1011" s="185"/>
      <c r="D1011" s="185"/>
      <c r="E1011" s="185"/>
      <c r="F1011" s="185"/>
      <c r="G1011" s="200"/>
      <c r="H1011" s="185"/>
      <c r="I1011" s="185"/>
      <c r="J1011" s="185"/>
      <c r="K1011" s="185"/>
      <c r="L1011" s="185"/>
      <c r="M1011" s="185"/>
      <c r="N1011" s="185"/>
      <c r="O1011" s="185"/>
      <c r="P1011" s="185"/>
      <c r="Q1011" s="185"/>
      <c r="R1011" s="185"/>
      <c r="S1011" s="185"/>
      <c r="T1011" s="185"/>
      <c r="U1011" s="185"/>
      <c r="V1011" s="185"/>
      <c r="W1011" s="185"/>
      <c r="X1011" s="185"/>
    </row>
    <row r="1012" spans="2:24" ht="12.75">
      <c r="B1012" s="185"/>
      <c r="C1012" s="185"/>
      <c r="D1012" s="185"/>
      <c r="E1012" s="185"/>
      <c r="F1012" s="185"/>
      <c r="G1012" s="200"/>
      <c r="H1012" s="185"/>
      <c r="I1012" s="185"/>
      <c r="J1012" s="185"/>
      <c r="K1012" s="185"/>
      <c r="L1012" s="185"/>
      <c r="M1012" s="185"/>
      <c r="N1012" s="185"/>
      <c r="O1012" s="185"/>
      <c r="P1012" s="185"/>
      <c r="Q1012" s="185"/>
      <c r="R1012" s="185"/>
      <c r="S1012" s="185"/>
      <c r="T1012" s="185"/>
      <c r="U1012" s="185"/>
      <c r="V1012" s="185"/>
      <c r="W1012" s="185"/>
      <c r="X1012" s="185"/>
    </row>
    <row r="1013" spans="2:24" ht="12.75">
      <c r="B1013" s="185"/>
      <c r="C1013" s="185"/>
      <c r="D1013" s="185"/>
      <c r="E1013" s="185"/>
      <c r="F1013" s="185"/>
      <c r="G1013" s="200"/>
      <c r="H1013" s="185"/>
      <c r="I1013" s="185"/>
      <c r="J1013" s="185"/>
      <c r="K1013" s="185"/>
      <c r="L1013" s="185"/>
      <c r="M1013" s="185"/>
      <c r="N1013" s="185"/>
      <c r="O1013" s="185"/>
      <c r="P1013" s="185"/>
      <c r="Q1013" s="185"/>
      <c r="R1013" s="185"/>
      <c r="S1013" s="185"/>
      <c r="T1013" s="185"/>
      <c r="U1013" s="185"/>
      <c r="V1013" s="185"/>
      <c r="W1013" s="185"/>
      <c r="X1013" s="185"/>
    </row>
    <row r="1014" spans="2:24" ht="12.75">
      <c r="B1014" s="185"/>
      <c r="C1014" s="185"/>
      <c r="D1014" s="185"/>
      <c r="E1014" s="185"/>
      <c r="F1014" s="185"/>
      <c r="G1014" s="200"/>
      <c r="H1014" s="185"/>
      <c r="I1014" s="185"/>
      <c r="J1014" s="185"/>
      <c r="K1014" s="185"/>
      <c r="L1014" s="185"/>
      <c r="M1014" s="185"/>
      <c r="N1014" s="185"/>
      <c r="O1014" s="185"/>
      <c r="P1014" s="185"/>
      <c r="Q1014" s="185"/>
      <c r="R1014" s="185"/>
      <c r="S1014" s="185"/>
      <c r="T1014" s="185"/>
      <c r="U1014" s="185"/>
      <c r="V1014" s="185"/>
      <c r="W1014" s="185"/>
      <c r="X1014" s="185"/>
    </row>
    <row r="1015" spans="2:24" ht="12.75">
      <c r="B1015" s="185"/>
      <c r="C1015" s="185"/>
      <c r="D1015" s="185"/>
      <c r="E1015" s="185"/>
      <c r="F1015" s="185"/>
      <c r="G1015" s="200"/>
      <c r="H1015" s="185"/>
      <c r="I1015" s="185"/>
      <c r="J1015" s="185"/>
      <c r="K1015" s="185"/>
      <c r="L1015" s="185"/>
      <c r="M1015" s="185"/>
      <c r="N1015" s="185"/>
      <c r="O1015" s="185"/>
      <c r="P1015" s="185"/>
      <c r="Q1015" s="185"/>
      <c r="R1015" s="185"/>
      <c r="S1015" s="185"/>
      <c r="T1015" s="185"/>
      <c r="U1015" s="185"/>
      <c r="V1015" s="185"/>
      <c r="W1015" s="185"/>
      <c r="X1015" s="185"/>
    </row>
    <row r="1016" spans="2:24" ht="12.75">
      <c r="B1016" s="185"/>
      <c r="C1016" s="185"/>
      <c r="D1016" s="185"/>
      <c r="E1016" s="185"/>
      <c r="F1016" s="185"/>
      <c r="G1016" s="200"/>
      <c r="H1016" s="185"/>
      <c r="I1016" s="185"/>
      <c r="J1016" s="185"/>
      <c r="K1016" s="185"/>
      <c r="L1016" s="185"/>
      <c r="M1016" s="185"/>
      <c r="N1016" s="185"/>
      <c r="O1016" s="185"/>
      <c r="P1016" s="185"/>
      <c r="Q1016" s="185"/>
      <c r="R1016" s="185"/>
      <c r="S1016" s="185"/>
      <c r="T1016" s="185"/>
      <c r="U1016" s="185"/>
      <c r="V1016" s="185"/>
      <c r="W1016" s="185"/>
      <c r="X1016" s="185"/>
    </row>
    <row r="1017" spans="2:24" ht="12.75">
      <c r="B1017" s="185"/>
      <c r="C1017" s="185"/>
      <c r="D1017" s="185"/>
      <c r="E1017" s="185"/>
      <c r="F1017" s="185"/>
      <c r="G1017" s="200"/>
      <c r="H1017" s="185"/>
      <c r="I1017" s="185"/>
      <c r="J1017" s="185"/>
      <c r="K1017" s="185"/>
      <c r="L1017" s="185"/>
      <c r="M1017" s="185"/>
      <c r="N1017" s="185"/>
      <c r="O1017" s="185"/>
      <c r="P1017" s="185"/>
      <c r="Q1017" s="185"/>
      <c r="R1017" s="185"/>
      <c r="S1017" s="185"/>
      <c r="T1017" s="185"/>
      <c r="U1017" s="185"/>
      <c r="V1017" s="185"/>
      <c r="W1017" s="185"/>
      <c r="X1017" s="185"/>
    </row>
    <row r="1018" spans="2:24" ht="12.75">
      <c r="B1018" s="185"/>
      <c r="C1018" s="185"/>
      <c r="D1018" s="185"/>
      <c r="E1018" s="185"/>
      <c r="F1018" s="185"/>
      <c r="G1018" s="200"/>
      <c r="H1018" s="185"/>
      <c r="I1018" s="185"/>
      <c r="J1018" s="185"/>
      <c r="K1018" s="185"/>
      <c r="L1018" s="185"/>
      <c r="M1018" s="185"/>
      <c r="N1018" s="185"/>
      <c r="O1018" s="185"/>
      <c r="P1018" s="185"/>
      <c r="Q1018" s="185"/>
      <c r="R1018" s="185"/>
      <c r="S1018" s="185"/>
      <c r="T1018" s="185"/>
      <c r="U1018" s="185"/>
      <c r="V1018" s="185"/>
      <c r="W1018" s="185"/>
      <c r="X1018" s="185"/>
    </row>
    <row r="1019" spans="2:24" ht="12.75">
      <c r="B1019" s="185"/>
      <c r="C1019" s="185"/>
      <c r="D1019" s="185"/>
      <c r="E1019" s="185"/>
      <c r="F1019" s="185"/>
      <c r="G1019" s="200"/>
      <c r="H1019" s="185"/>
      <c r="I1019" s="185"/>
      <c r="J1019" s="185"/>
      <c r="K1019" s="185"/>
      <c r="L1019" s="185"/>
      <c r="M1019" s="185"/>
      <c r="N1019" s="185"/>
      <c r="O1019" s="185"/>
      <c r="P1019" s="185"/>
      <c r="Q1019" s="185"/>
      <c r="R1019" s="185"/>
      <c r="S1019" s="185"/>
      <c r="T1019" s="185"/>
      <c r="U1019" s="185"/>
      <c r="V1019" s="185"/>
      <c r="W1019" s="185"/>
      <c r="X1019" s="185"/>
    </row>
    <row r="1020" spans="2:24" ht="12.75">
      <c r="B1020" s="185"/>
      <c r="C1020" s="185"/>
      <c r="D1020" s="185"/>
      <c r="E1020" s="185"/>
      <c r="F1020" s="185"/>
      <c r="G1020" s="200"/>
      <c r="H1020" s="185"/>
      <c r="I1020" s="185"/>
      <c r="J1020" s="185"/>
      <c r="K1020" s="185"/>
      <c r="L1020" s="185"/>
      <c r="M1020" s="185"/>
      <c r="N1020" s="185"/>
      <c r="O1020" s="185"/>
      <c r="P1020" s="185"/>
      <c r="Q1020" s="185"/>
      <c r="R1020" s="185"/>
      <c r="S1020" s="185"/>
      <c r="T1020" s="185"/>
      <c r="U1020" s="185"/>
      <c r="V1020" s="185"/>
      <c r="W1020" s="185"/>
      <c r="X1020" s="185"/>
    </row>
    <row r="1021" spans="2:24" ht="12.75">
      <c r="B1021" s="185"/>
      <c r="C1021" s="185"/>
      <c r="D1021" s="185"/>
      <c r="E1021" s="185"/>
      <c r="F1021" s="185"/>
      <c r="G1021" s="200"/>
      <c r="H1021" s="185"/>
      <c r="I1021" s="185"/>
      <c r="J1021" s="185"/>
      <c r="K1021" s="185"/>
      <c r="L1021" s="185"/>
      <c r="M1021" s="185"/>
      <c r="N1021" s="185"/>
      <c r="O1021" s="185"/>
      <c r="P1021" s="185"/>
      <c r="Q1021" s="185"/>
      <c r="R1021" s="185"/>
      <c r="S1021" s="185"/>
      <c r="T1021" s="185"/>
      <c r="U1021" s="185"/>
      <c r="V1021" s="185"/>
      <c r="W1021" s="185"/>
      <c r="X1021" s="185"/>
    </row>
    <row r="1022" spans="2:24" ht="12.75">
      <c r="B1022" s="185"/>
      <c r="C1022" s="185"/>
      <c r="D1022" s="185"/>
      <c r="E1022" s="185"/>
      <c r="F1022" s="185"/>
      <c r="G1022" s="200"/>
      <c r="H1022" s="185"/>
      <c r="I1022" s="185"/>
      <c r="J1022" s="185"/>
      <c r="K1022" s="185"/>
      <c r="L1022" s="185"/>
      <c r="M1022" s="185"/>
      <c r="N1022" s="185"/>
      <c r="O1022" s="185"/>
      <c r="P1022" s="185"/>
      <c r="Q1022" s="185"/>
      <c r="R1022" s="185"/>
      <c r="S1022" s="185"/>
      <c r="T1022" s="185"/>
      <c r="U1022" s="185"/>
      <c r="V1022" s="185"/>
      <c r="W1022" s="185"/>
      <c r="X1022" s="185"/>
    </row>
    <row r="1023" spans="2:24" ht="12.75">
      <c r="B1023" s="185"/>
      <c r="C1023" s="185"/>
      <c r="D1023" s="185"/>
      <c r="E1023" s="185"/>
      <c r="F1023" s="185"/>
      <c r="G1023" s="200"/>
      <c r="H1023" s="185"/>
      <c r="I1023" s="185"/>
      <c r="J1023" s="185"/>
      <c r="K1023" s="185"/>
      <c r="L1023" s="185"/>
      <c r="M1023" s="185"/>
      <c r="N1023" s="185"/>
      <c r="O1023" s="185"/>
      <c r="P1023" s="185"/>
      <c r="Q1023" s="185"/>
      <c r="R1023" s="185"/>
      <c r="S1023" s="185"/>
      <c r="T1023" s="185"/>
      <c r="U1023" s="185"/>
      <c r="V1023" s="185"/>
      <c r="W1023" s="185"/>
      <c r="X1023" s="185"/>
    </row>
    <row r="1024" spans="2:24" ht="12.75">
      <c r="B1024" s="185"/>
      <c r="C1024" s="185"/>
      <c r="D1024" s="185"/>
      <c r="E1024" s="185"/>
      <c r="F1024" s="185"/>
      <c r="G1024" s="200"/>
      <c r="H1024" s="185"/>
      <c r="I1024" s="185"/>
      <c r="J1024" s="185"/>
      <c r="K1024" s="185"/>
      <c r="L1024" s="185"/>
      <c r="M1024" s="185"/>
      <c r="N1024" s="185"/>
      <c r="O1024" s="185"/>
      <c r="P1024" s="185"/>
      <c r="Q1024" s="185"/>
      <c r="R1024" s="185"/>
      <c r="S1024" s="185"/>
      <c r="T1024" s="185"/>
      <c r="U1024" s="185"/>
      <c r="V1024" s="185"/>
      <c r="W1024" s="185"/>
      <c r="X1024" s="185"/>
    </row>
    <row r="1025" spans="2:24" ht="12.75">
      <c r="B1025" s="185"/>
      <c r="C1025" s="185"/>
      <c r="D1025" s="185"/>
      <c r="E1025" s="185"/>
      <c r="F1025" s="185"/>
      <c r="G1025" s="200"/>
      <c r="H1025" s="185"/>
      <c r="I1025" s="185"/>
      <c r="J1025" s="185"/>
      <c r="K1025" s="185"/>
      <c r="L1025" s="185"/>
      <c r="M1025" s="185"/>
      <c r="N1025" s="185"/>
      <c r="O1025" s="185"/>
      <c r="P1025" s="185"/>
      <c r="Q1025" s="185"/>
      <c r="R1025" s="185"/>
      <c r="S1025" s="185"/>
      <c r="T1025" s="185"/>
      <c r="U1025" s="185"/>
      <c r="V1025" s="185"/>
      <c r="W1025" s="185"/>
      <c r="X1025" s="185"/>
    </row>
    <row r="1026" spans="2:24" ht="12.75">
      <c r="B1026" s="185"/>
      <c r="C1026" s="185"/>
      <c r="D1026" s="185"/>
      <c r="E1026" s="185"/>
      <c r="F1026" s="185"/>
      <c r="G1026" s="200"/>
      <c r="H1026" s="185"/>
      <c r="I1026" s="185"/>
      <c r="J1026" s="185"/>
      <c r="K1026" s="185"/>
      <c r="L1026" s="185"/>
      <c r="M1026" s="185"/>
      <c r="N1026" s="185"/>
      <c r="O1026" s="185"/>
      <c r="P1026" s="185"/>
      <c r="Q1026" s="185"/>
      <c r="R1026" s="185"/>
      <c r="S1026" s="185"/>
      <c r="T1026" s="185"/>
      <c r="U1026" s="185"/>
      <c r="V1026" s="185"/>
      <c r="W1026" s="185"/>
      <c r="X1026" s="185"/>
    </row>
    <row r="1027" spans="2:24" ht="12.75">
      <c r="B1027" s="185"/>
      <c r="C1027" s="185"/>
      <c r="D1027" s="185"/>
      <c r="E1027" s="185"/>
      <c r="F1027" s="185"/>
      <c r="G1027" s="200"/>
      <c r="H1027" s="185"/>
      <c r="I1027" s="185"/>
      <c r="J1027" s="185"/>
      <c r="K1027" s="185"/>
      <c r="L1027" s="185"/>
      <c r="M1027" s="185"/>
      <c r="N1027" s="185"/>
      <c r="O1027" s="185"/>
      <c r="P1027" s="185"/>
      <c r="Q1027" s="185"/>
      <c r="R1027" s="185"/>
      <c r="S1027" s="185"/>
      <c r="T1027" s="185"/>
      <c r="U1027" s="185"/>
      <c r="V1027" s="185"/>
      <c r="W1027" s="185"/>
      <c r="X1027" s="185"/>
    </row>
    <row r="1028" spans="2:24" ht="12.75">
      <c r="B1028" s="185"/>
      <c r="C1028" s="185"/>
      <c r="D1028" s="185"/>
      <c r="E1028" s="185"/>
      <c r="F1028" s="185"/>
      <c r="G1028" s="200"/>
      <c r="H1028" s="185"/>
      <c r="I1028" s="185"/>
      <c r="J1028" s="185"/>
      <c r="K1028" s="185"/>
      <c r="L1028" s="185"/>
      <c r="M1028" s="185"/>
      <c r="N1028" s="185"/>
      <c r="O1028" s="185"/>
      <c r="P1028" s="185"/>
      <c r="Q1028" s="185"/>
      <c r="R1028" s="185"/>
      <c r="S1028" s="185"/>
      <c r="T1028" s="185"/>
      <c r="U1028" s="185"/>
      <c r="V1028" s="185"/>
      <c r="W1028" s="185"/>
      <c r="X1028" s="185"/>
    </row>
    <row r="1029" spans="2:24" ht="12.75">
      <c r="B1029" s="185"/>
      <c r="C1029" s="185"/>
      <c r="D1029" s="185"/>
      <c r="E1029" s="185"/>
      <c r="F1029" s="185"/>
      <c r="G1029" s="200"/>
      <c r="H1029" s="185"/>
      <c r="I1029" s="185"/>
      <c r="J1029" s="185"/>
      <c r="K1029" s="185"/>
      <c r="L1029" s="185"/>
      <c r="M1029" s="185"/>
      <c r="N1029" s="185"/>
      <c r="O1029" s="185"/>
      <c r="P1029" s="185"/>
      <c r="Q1029" s="185"/>
      <c r="R1029" s="185"/>
      <c r="S1029" s="185"/>
      <c r="T1029" s="185"/>
      <c r="U1029" s="185"/>
      <c r="V1029" s="185"/>
      <c r="W1029" s="185"/>
      <c r="X1029" s="185"/>
    </row>
    <row r="1030" spans="2:24" ht="12.75">
      <c r="B1030" s="185"/>
      <c r="C1030" s="185"/>
      <c r="D1030" s="185"/>
      <c r="E1030" s="185"/>
      <c r="F1030" s="185"/>
      <c r="G1030" s="200"/>
      <c r="H1030" s="185"/>
      <c r="I1030" s="185"/>
      <c r="J1030" s="185"/>
      <c r="K1030" s="185"/>
      <c r="L1030" s="185"/>
      <c r="M1030" s="185"/>
      <c r="N1030" s="185"/>
      <c r="O1030" s="185"/>
      <c r="P1030" s="185"/>
      <c r="Q1030" s="185"/>
      <c r="R1030" s="185"/>
      <c r="S1030" s="185"/>
      <c r="T1030" s="185"/>
      <c r="U1030" s="185"/>
      <c r="V1030" s="185"/>
      <c r="W1030" s="185"/>
      <c r="X1030" s="185"/>
    </row>
    <row r="1031" spans="2:24" ht="12.75">
      <c r="B1031" s="185"/>
      <c r="C1031" s="185"/>
      <c r="D1031" s="185"/>
      <c r="E1031" s="185"/>
      <c r="F1031" s="185"/>
      <c r="G1031" s="200"/>
      <c r="H1031" s="185"/>
      <c r="I1031" s="185"/>
      <c r="J1031" s="185"/>
      <c r="K1031" s="185"/>
      <c r="L1031" s="185"/>
      <c r="M1031" s="185"/>
      <c r="N1031" s="185"/>
      <c r="O1031" s="185"/>
      <c r="P1031" s="185"/>
      <c r="Q1031" s="185"/>
      <c r="R1031" s="185"/>
      <c r="S1031" s="185"/>
      <c r="T1031" s="185"/>
      <c r="U1031" s="185"/>
      <c r="V1031" s="185"/>
      <c r="W1031" s="185"/>
      <c r="X1031" s="185"/>
    </row>
    <row r="1032" spans="2:24" ht="12.75">
      <c r="B1032" s="185"/>
      <c r="C1032" s="185"/>
      <c r="D1032" s="185"/>
      <c r="E1032" s="185"/>
      <c r="F1032" s="185"/>
      <c r="G1032" s="200"/>
      <c r="H1032" s="185"/>
      <c r="I1032" s="185"/>
      <c r="J1032" s="185"/>
      <c r="K1032" s="185"/>
      <c r="L1032" s="185"/>
      <c r="M1032" s="185"/>
      <c r="N1032" s="185"/>
      <c r="O1032" s="185"/>
      <c r="P1032" s="185"/>
      <c r="Q1032" s="185"/>
      <c r="R1032" s="185"/>
      <c r="S1032" s="185"/>
      <c r="T1032" s="185"/>
      <c r="U1032" s="185"/>
      <c r="V1032" s="185"/>
      <c r="W1032" s="185"/>
      <c r="X1032" s="185"/>
    </row>
    <row r="1033" spans="2:24" ht="12.75">
      <c r="B1033" s="185"/>
      <c r="C1033" s="185"/>
      <c r="D1033" s="185"/>
      <c r="E1033" s="185"/>
      <c r="F1033" s="185"/>
      <c r="G1033" s="200"/>
      <c r="H1033" s="185"/>
      <c r="I1033" s="185"/>
      <c r="J1033" s="185"/>
      <c r="K1033" s="185"/>
      <c r="L1033" s="185"/>
      <c r="M1033" s="185"/>
      <c r="N1033" s="185"/>
      <c r="O1033" s="185"/>
      <c r="P1033" s="185"/>
      <c r="Q1033" s="185"/>
      <c r="R1033" s="185"/>
      <c r="S1033" s="185"/>
      <c r="T1033" s="185"/>
      <c r="U1033" s="185"/>
      <c r="V1033" s="185"/>
      <c r="W1033" s="185"/>
      <c r="X1033" s="185"/>
    </row>
    <row r="1034" spans="2:24" ht="12.75">
      <c r="B1034" s="185"/>
      <c r="C1034" s="185"/>
      <c r="D1034" s="185"/>
      <c r="E1034" s="185"/>
      <c r="F1034" s="185"/>
      <c r="G1034" s="200"/>
      <c r="H1034" s="185"/>
      <c r="I1034" s="185"/>
      <c r="J1034" s="185"/>
      <c r="K1034" s="185"/>
      <c r="L1034" s="185"/>
      <c r="M1034" s="185"/>
      <c r="N1034" s="185"/>
      <c r="O1034" s="185"/>
      <c r="P1034" s="185"/>
      <c r="Q1034" s="185"/>
      <c r="R1034" s="185"/>
      <c r="S1034" s="185"/>
      <c r="T1034" s="185"/>
      <c r="U1034" s="185"/>
      <c r="V1034" s="185"/>
      <c r="W1034" s="185"/>
      <c r="X1034" s="185"/>
    </row>
    <row r="1035" spans="2:24" ht="12.75">
      <c r="B1035" s="185"/>
      <c r="C1035" s="185"/>
      <c r="D1035" s="185"/>
      <c r="E1035" s="185"/>
      <c r="F1035" s="185"/>
      <c r="G1035" s="200"/>
      <c r="H1035" s="185"/>
      <c r="I1035" s="185"/>
      <c r="J1035" s="185"/>
      <c r="K1035" s="185"/>
      <c r="L1035" s="185"/>
      <c r="M1035" s="185"/>
      <c r="N1035" s="185"/>
      <c r="O1035" s="185"/>
      <c r="P1035" s="185"/>
      <c r="Q1035" s="185"/>
      <c r="R1035" s="185"/>
      <c r="S1035" s="185"/>
      <c r="T1035" s="185"/>
      <c r="U1035" s="185"/>
      <c r="V1035" s="185"/>
      <c r="W1035" s="185"/>
      <c r="X1035" s="185"/>
    </row>
    <row r="1036" spans="2:24" ht="12.75">
      <c r="B1036" s="185"/>
      <c r="C1036" s="185"/>
      <c r="D1036" s="185"/>
      <c r="E1036" s="185"/>
      <c r="F1036" s="185"/>
      <c r="G1036" s="200"/>
      <c r="H1036" s="185"/>
      <c r="I1036" s="185"/>
      <c r="J1036" s="185"/>
      <c r="K1036" s="185"/>
      <c r="L1036" s="185"/>
      <c r="M1036" s="185"/>
      <c r="N1036" s="185"/>
      <c r="O1036" s="185"/>
      <c r="P1036" s="185"/>
      <c r="Q1036" s="185"/>
      <c r="R1036" s="185"/>
      <c r="S1036" s="185"/>
      <c r="T1036" s="185"/>
      <c r="U1036" s="185"/>
      <c r="V1036" s="185"/>
      <c r="W1036" s="185"/>
      <c r="X1036" s="185"/>
    </row>
    <row r="1037" spans="2:24" ht="12.75">
      <c r="B1037" s="185"/>
      <c r="C1037" s="185"/>
      <c r="D1037" s="185"/>
      <c r="E1037" s="185"/>
      <c r="F1037" s="185"/>
      <c r="G1037" s="200"/>
      <c r="H1037" s="185"/>
      <c r="I1037" s="185"/>
      <c r="J1037" s="185"/>
      <c r="K1037" s="185"/>
      <c r="L1037" s="185"/>
      <c r="M1037" s="185"/>
      <c r="N1037" s="185"/>
      <c r="O1037" s="185"/>
      <c r="P1037" s="185"/>
      <c r="Q1037" s="185"/>
      <c r="R1037" s="185"/>
      <c r="S1037" s="185"/>
      <c r="T1037" s="185"/>
      <c r="U1037" s="185"/>
      <c r="V1037" s="185"/>
      <c r="W1037" s="185"/>
      <c r="X1037" s="185"/>
    </row>
    <row r="1038" spans="2:24" ht="12.75">
      <c r="B1038" s="185"/>
      <c r="C1038" s="185"/>
      <c r="D1038" s="185"/>
      <c r="E1038" s="185"/>
      <c r="F1038" s="185"/>
      <c r="G1038" s="200"/>
      <c r="H1038" s="185"/>
      <c r="I1038" s="185"/>
      <c r="J1038" s="185"/>
      <c r="K1038" s="185"/>
      <c r="L1038" s="185"/>
      <c r="M1038" s="185"/>
      <c r="N1038" s="185"/>
      <c r="O1038" s="185"/>
      <c r="P1038" s="185"/>
      <c r="Q1038" s="185"/>
      <c r="R1038" s="185"/>
      <c r="S1038" s="185"/>
      <c r="T1038" s="185"/>
      <c r="U1038" s="185"/>
      <c r="V1038" s="185"/>
      <c r="W1038" s="185"/>
      <c r="X1038" s="185"/>
    </row>
    <row r="1039" spans="2:24" ht="12.75">
      <c r="B1039" s="185"/>
      <c r="C1039" s="185"/>
      <c r="D1039" s="185"/>
      <c r="E1039" s="185"/>
      <c r="F1039" s="185"/>
      <c r="G1039" s="200"/>
      <c r="H1039" s="185"/>
      <c r="I1039" s="185"/>
      <c r="J1039" s="185"/>
      <c r="K1039" s="185"/>
      <c r="L1039" s="185"/>
      <c r="M1039" s="185"/>
      <c r="N1039" s="185"/>
      <c r="O1039" s="185"/>
      <c r="P1039" s="185"/>
      <c r="Q1039" s="185"/>
      <c r="R1039" s="185"/>
      <c r="S1039" s="185"/>
      <c r="T1039" s="185"/>
      <c r="U1039" s="185"/>
      <c r="V1039" s="185"/>
      <c r="W1039" s="185"/>
      <c r="X1039" s="185"/>
    </row>
    <row r="1040" spans="2:24" ht="12.75">
      <c r="B1040" s="185"/>
      <c r="C1040" s="185"/>
      <c r="D1040" s="185"/>
      <c r="E1040" s="185"/>
      <c r="F1040" s="185"/>
      <c r="G1040" s="200"/>
      <c r="H1040" s="185"/>
      <c r="I1040" s="185"/>
      <c r="J1040" s="185"/>
      <c r="K1040" s="185"/>
      <c r="L1040" s="185"/>
      <c r="M1040" s="185"/>
      <c r="N1040" s="185"/>
      <c r="O1040" s="185"/>
      <c r="P1040" s="185"/>
      <c r="Q1040" s="185"/>
      <c r="R1040" s="185"/>
      <c r="S1040" s="185"/>
      <c r="T1040" s="185"/>
      <c r="U1040" s="185"/>
      <c r="V1040" s="185"/>
      <c r="W1040" s="185"/>
      <c r="X1040" s="185"/>
    </row>
    <row r="1041" spans="2:24" ht="12.75">
      <c r="B1041" s="185"/>
      <c r="C1041" s="185"/>
      <c r="D1041" s="185"/>
      <c r="E1041" s="185"/>
      <c r="F1041" s="185"/>
      <c r="G1041" s="200"/>
      <c r="H1041" s="185"/>
      <c r="I1041" s="185"/>
      <c r="J1041" s="185"/>
      <c r="K1041" s="185"/>
      <c r="L1041" s="185"/>
      <c r="M1041" s="185"/>
      <c r="N1041" s="185"/>
      <c r="O1041" s="185"/>
      <c r="P1041" s="185"/>
      <c r="Q1041" s="185"/>
      <c r="R1041" s="185"/>
      <c r="S1041" s="185"/>
      <c r="T1041" s="185"/>
      <c r="U1041" s="185"/>
      <c r="V1041" s="185"/>
      <c r="W1041" s="185"/>
      <c r="X1041" s="185"/>
    </row>
    <row r="1042" spans="2:24" ht="12.75">
      <c r="B1042" s="185"/>
      <c r="C1042" s="185"/>
      <c r="D1042" s="185"/>
      <c r="E1042" s="185"/>
      <c r="F1042" s="185"/>
      <c r="G1042" s="200"/>
      <c r="H1042" s="185"/>
      <c r="I1042" s="185"/>
      <c r="J1042" s="185"/>
      <c r="K1042" s="185"/>
      <c r="L1042" s="185"/>
      <c r="M1042" s="185"/>
      <c r="N1042" s="185"/>
      <c r="O1042" s="185"/>
      <c r="P1042" s="185"/>
      <c r="Q1042" s="185"/>
      <c r="R1042" s="185"/>
      <c r="S1042" s="185"/>
      <c r="T1042" s="185"/>
      <c r="U1042" s="185"/>
      <c r="V1042" s="185"/>
      <c r="W1042" s="185"/>
      <c r="X1042" s="185"/>
    </row>
    <row r="1043" spans="2:24" ht="12.75">
      <c r="B1043" s="185"/>
      <c r="C1043" s="185"/>
      <c r="D1043" s="185"/>
      <c r="E1043" s="185"/>
      <c r="F1043" s="185"/>
      <c r="G1043" s="200"/>
      <c r="H1043" s="185"/>
      <c r="I1043" s="185"/>
      <c r="J1043" s="185"/>
      <c r="K1043" s="185"/>
      <c r="L1043" s="185"/>
      <c r="M1043" s="185"/>
      <c r="N1043" s="185"/>
      <c r="O1043" s="185"/>
      <c r="P1043" s="185"/>
      <c r="Q1043" s="185"/>
      <c r="R1043" s="185"/>
      <c r="S1043" s="185"/>
      <c r="T1043" s="185"/>
      <c r="U1043" s="185"/>
      <c r="V1043" s="185"/>
      <c r="W1043" s="185"/>
      <c r="X1043" s="185"/>
    </row>
    <row r="1044" spans="2:24" ht="12.75">
      <c r="B1044" s="185"/>
      <c r="C1044" s="185"/>
      <c r="D1044" s="185"/>
      <c r="E1044" s="185"/>
      <c r="F1044" s="185"/>
      <c r="G1044" s="200"/>
      <c r="H1044" s="185"/>
      <c r="I1044" s="185"/>
      <c r="J1044" s="185"/>
      <c r="K1044" s="185"/>
      <c r="L1044" s="185"/>
      <c r="M1044" s="185"/>
      <c r="N1044" s="185"/>
      <c r="O1044" s="185"/>
      <c r="P1044" s="185"/>
      <c r="Q1044" s="185"/>
      <c r="R1044" s="185"/>
      <c r="S1044" s="185"/>
      <c r="T1044" s="185"/>
      <c r="U1044" s="185"/>
      <c r="V1044" s="185"/>
      <c r="W1044" s="185"/>
      <c r="X1044" s="185"/>
    </row>
    <row r="1045" spans="2:24" ht="12.75">
      <c r="B1045" s="185"/>
      <c r="C1045" s="185"/>
      <c r="D1045" s="185"/>
      <c r="E1045" s="185"/>
      <c r="F1045" s="185"/>
      <c r="G1045" s="200"/>
      <c r="H1045" s="185"/>
      <c r="I1045" s="185"/>
      <c r="J1045" s="185"/>
      <c r="K1045" s="185"/>
      <c r="L1045" s="185"/>
      <c r="M1045" s="185"/>
      <c r="N1045" s="185"/>
      <c r="O1045" s="185"/>
      <c r="P1045" s="185"/>
      <c r="Q1045" s="185"/>
      <c r="R1045" s="185"/>
      <c r="S1045" s="185"/>
      <c r="T1045" s="185"/>
      <c r="U1045" s="185"/>
      <c r="V1045" s="185"/>
      <c r="W1045" s="185"/>
      <c r="X1045" s="185"/>
    </row>
    <row r="1046" spans="2:24" ht="12.75">
      <c r="B1046" s="185"/>
      <c r="C1046" s="185"/>
      <c r="D1046" s="185"/>
      <c r="E1046" s="185"/>
      <c r="F1046" s="185"/>
      <c r="G1046" s="200"/>
      <c r="H1046" s="185"/>
      <c r="I1046" s="185"/>
      <c r="J1046" s="185"/>
      <c r="K1046" s="185"/>
      <c r="L1046" s="185"/>
      <c r="M1046" s="185"/>
      <c r="N1046" s="185"/>
      <c r="O1046" s="185"/>
      <c r="P1046" s="185"/>
      <c r="Q1046" s="185"/>
      <c r="R1046" s="185"/>
      <c r="S1046" s="185"/>
      <c r="T1046" s="185"/>
      <c r="U1046" s="185"/>
      <c r="V1046" s="185"/>
      <c r="W1046" s="185"/>
      <c r="X1046" s="185"/>
    </row>
    <row r="1047" spans="2:24" ht="12.75">
      <c r="B1047" s="185"/>
      <c r="C1047" s="185"/>
      <c r="D1047" s="185"/>
      <c r="E1047" s="185"/>
      <c r="F1047" s="185"/>
      <c r="G1047" s="200"/>
      <c r="H1047" s="185"/>
      <c r="I1047" s="185"/>
      <c r="J1047" s="185"/>
      <c r="K1047" s="185"/>
      <c r="L1047" s="185"/>
      <c r="M1047" s="185"/>
      <c r="N1047" s="185"/>
      <c r="O1047" s="185"/>
      <c r="P1047" s="185"/>
      <c r="Q1047" s="185"/>
      <c r="R1047" s="185"/>
      <c r="S1047" s="185"/>
      <c r="T1047" s="185"/>
      <c r="U1047" s="185"/>
      <c r="V1047" s="185"/>
      <c r="W1047" s="185"/>
      <c r="X1047" s="185"/>
    </row>
    <row r="1048" spans="2:24" ht="12.75">
      <c r="B1048" s="185"/>
      <c r="C1048" s="185"/>
      <c r="D1048" s="185"/>
      <c r="E1048" s="185"/>
      <c r="F1048" s="185"/>
      <c r="G1048" s="200"/>
      <c r="H1048" s="185"/>
      <c r="I1048" s="185"/>
      <c r="J1048" s="185"/>
      <c r="K1048" s="185"/>
      <c r="L1048" s="185"/>
      <c r="M1048" s="185"/>
      <c r="N1048" s="185"/>
      <c r="O1048" s="185"/>
      <c r="P1048" s="185"/>
      <c r="Q1048" s="185"/>
      <c r="R1048" s="185"/>
      <c r="S1048" s="185"/>
      <c r="T1048" s="185"/>
      <c r="U1048" s="185"/>
      <c r="V1048" s="185"/>
      <c r="W1048" s="185"/>
      <c r="X1048" s="185"/>
    </row>
    <row r="1049" spans="2:24" ht="12.75">
      <c r="B1049" s="185"/>
      <c r="C1049" s="185"/>
      <c r="D1049" s="185"/>
      <c r="E1049" s="185"/>
      <c r="F1049" s="185"/>
      <c r="G1049" s="200"/>
      <c r="H1049" s="185"/>
      <c r="I1049" s="185"/>
      <c r="J1049" s="185"/>
      <c r="K1049" s="185"/>
      <c r="L1049" s="185"/>
      <c r="M1049" s="185"/>
      <c r="N1049" s="185"/>
      <c r="O1049" s="185"/>
      <c r="P1049" s="185"/>
      <c r="Q1049" s="185"/>
      <c r="R1049" s="185"/>
      <c r="S1049" s="185"/>
      <c r="T1049" s="185"/>
      <c r="U1049" s="185"/>
      <c r="V1049" s="185"/>
      <c r="W1049" s="185"/>
      <c r="X1049" s="185"/>
    </row>
    <row r="1050" spans="2:24" ht="12.75">
      <c r="B1050" s="185"/>
      <c r="C1050" s="185"/>
      <c r="D1050" s="185"/>
      <c r="E1050" s="185"/>
      <c r="F1050" s="185"/>
      <c r="G1050" s="200"/>
      <c r="H1050" s="185"/>
      <c r="I1050" s="185"/>
      <c r="J1050" s="185"/>
      <c r="K1050" s="185"/>
      <c r="L1050" s="185"/>
      <c r="M1050" s="185"/>
      <c r="N1050" s="185"/>
      <c r="O1050" s="185"/>
      <c r="P1050" s="185"/>
      <c r="Q1050" s="185"/>
      <c r="R1050" s="185"/>
      <c r="S1050" s="185"/>
      <c r="T1050" s="185"/>
      <c r="U1050" s="185"/>
      <c r="V1050" s="185"/>
      <c r="W1050" s="185"/>
      <c r="X1050" s="185"/>
    </row>
    <row r="1051" spans="2:24" ht="12.75">
      <c r="B1051" s="185"/>
      <c r="C1051" s="185"/>
      <c r="D1051" s="185"/>
      <c r="E1051" s="185"/>
      <c r="F1051" s="185"/>
      <c r="G1051" s="200"/>
      <c r="H1051" s="185"/>
      <c r="I1051" s="185"/>
      <c r="J1051" s="185"/>
      <c r="K1051" s="185"/>
      <c r="L1051" s="185"/>
      <c r="M1051" s="185"/>
      <c r="N1051" s="185"/>
      <c r="O1051" s="185"/>
      <c r="P1051" s="185"/>
      <c r="Q1051" s="185"/>
      <c r="R1051" s="185"/>
      <c r="S1051" s="185"/>
      <c r="T1051" s="185"/>
      <c r="U1051" s="185"/>
      <c r="V1051" s="185"/>
      <c r="W1051" s="185"/>
      <c r="X1051" s="185"/>
    </row>
    <row r="1052" spans="2:24" ht="12.75">
      <c r="B1052" s="185"/>
      <c r="C1052" s="185"/>
      <c r="D1052" s="185"/>
      <c r="E1052" s="185"/>
      <c r="F1052" s="185"/>
      <c r="G1052" s="200"/>
      <c r="H1052" s="185"/>
      <c r="I1052" s="185"/>
      <c r="J1052" s="185"/>
      <c r="K1052" s="185"/>
      <c r="L1052" s="185"/>
      <c r="M1052" s="185"/>
      <c r="N1052" s="185"/>
      <c r="O1052" s="185"/>
      <c r="P1052" s="185"/>
      <c r="Q1052" s="185"/>
      <c r="R1052" s="185"/>
      <c r="S1052" s="185"/>
      <c r="T1052" s="185"/>
      <c r="U1052" s="185"/>
      <c r="V1052" s="185"/>
      <c r="W1052" s="185"/>
      <c r="X1052" s="185"/>
    </row>
    <row r="1053" spans="2:24" ht="12.75">
      <c r="B1053" s="185"/>
      <c r="C1053" s="185"/>
      <c r="D1053" s="185"/>
      <c r="E1053" s="185"/>
      <c r="F1053" s="185"/>
      <c r="G1053" s="200"/>
      <c r="H1053" s="185"/>
      <c r="I1053" s="185"/>
      <c r="J1053" s="185"/>
      <c r="K1053" s="185"/>
      <c r="L1053" s="185"/>
      <c r="M1053" s="185"/>
      <c r="N1053" s="185"/>
      <c r="O1053" s="185"/>
      <c r="P1053" s="185"/>
      <c r="Q1053" s="185"/>
      <c r="R1053" s="185"/>
      <c r="S1053" s="185"/>
      <c r="T1053" s="185"/>
      <c r="U1053" s="185"/>
      <c r="V1053" s="185"/>
      <c r="W1053" s="185"/>
      <c r="X1053" s="185"/>
    </row>
    <row r="1054" spans="2:24" ht="12.75">
      <c r="B1054" s="185"/>
      <c r="C1054" s="185"/>
      <c r="D1054" s="185"/>
      <c r="E1054" s="185"/>
      <c r="F1054" s="185"/>
      <c r="G1054" s="200"/>
      <c r="H1054" s="185"/>
      <c r="I1054" s="185"/>
      <c r="J1054" s="185"/>
      <c r="K1054" s="185"/>
      <c r="L1054" s="185"/>
      <c r="M1054" s="185"/>
      <c r="N1054" s="185"/>
      <c r="O1054" s="185"/>
      <c r="P1054" s="185"/>
      <c r="Q1054" s="185"/>
      <c r="R1054" s="185"/>
      <c r="S1054" s="185"/>
      <c r="T1054" s="185"/>
      <c r="U1054" s="185"/>
      <c r="V1054" s="185"/>
      <c r="W1054" s="185"/>
      <c r="X1054" s="185"/>
    </row>
    <row r="1055" spans="2:24" ht="12.75">
      <c r="B1055" s="185"/>
      <c r="C1055" s="185"/>
      <c r="D1055" s="185"/>
      <c r="E1055" s="185"/>
      <c r="F1055" s="185"/>
      <c r="G1055" s="200"/>
      <c r="H1055" s="185"/>
      <c r="I1055" s="185"/>
      <c r="J1055" s="185"/>
      <c r="K1055" s="185"/>
      <c r="L1055" s="185"/>
      <c r="M1055" s="185"/>
      <c r="N1055" s="185"/>
      <c r="O1055" s="185"/>
      <c r="P1055" s="185"/>
      <c r="Q1055" s="185"/>
      <c r="R1055" s="185"/>
      <c r="S1055" s="185"/>
      <c r="T1055" s="185"/>
      <c r="U1055" s="185"/>
      <c r="V1055" s="185"/>
      <c r="W1055" s="185"/>
      <c r="X1055" s="185"/>
    </row>
    <row r="1056" spans="2:24" ht="12.75">
      <c r="B1056" s="185"/>
      <c r="C1056" s="185"/>
      <c r="D1056" s="185"/>
      <c r="E1056" s="185"/>
      <c r="F1056" s="185"/>
      <c r="G1056" s="200"/>
      <c r="H1056" s="185"/>
      <c r="I1056" s="185"/>
      <c r="J1056" s="185"/>
      <c r="K1056" s="185"/>
      <c r="L1056" s="185"/>
      <c r="M1056" s="185"/>
      <c r="N1056" s="185"/>
      <c r="O1056" s="185"/>
      <c r="P1056" s="185"/>
      <c r="Q1056" s="185"/>
      <c r="R1056" s="185"/>
      <c r="S1056" s="185"/>
      <c r="T1056" s="185"/>
      <c r="U1056" s="185"/>
      <c r="V1056" s="185"/>
      <c r="W1056" s="185"/>
      <c r="X1056" s="185"/>
    </row>
    <row r="1057" spans="2:24" ht="12.75">
      <c r="B1057" s="185"/>
      <c r="C1057" s="185"/>
      <c r="D1057" s="185"/>
      <c r="E1057" s="185"/>
      <c r="F1057" s="185"/>
      <c r="G1057" s="200"/>
      <c r="H1057" s="185"/>
      <c r="I1057" s="185"/>
      <c r="J1057" s="185"/>
      <c r="K1057" s="185"/>
      <c r="L1057" s="185"/>
      <c r="M1057" s="185"/>
      <c r="N1057" s="185"/>
      <c r="O1057" s="185"/>
      <c r="P1057" s="185"/>
      <c r="Q1057" s="185"/>
      <c r="R1057" s="185"/>
      <c r="S1057" s="185"/>
      <c r="T1057" s="185"/>
      <c r="U1057" s="185"/>
      <c r="V1057" s="185"/>
      <c r="W1057" s="185"/>
      <c r="X1057" s="185"/>
    </row>
    <row r="1058" spans="2:24" ht="12.75">
      <c r="B1058" s="185"/>
      <c r="C1058" s="185"/>
      <c r="D1058" s="185"/>
      <c r="E1058" s="185"/>
      <c r="F1058" s="185"/>
      <c r="G1058" s="200"/>
      <c r="H1058" s="185"/>
      <c r="I1058" s="185"/>
      <c r="J1058" s="185"/>
      <c r="K1058" s="185"/>
      <c r="L1058" s="185"/>
      <c r="M1058" s="185"/>
      <c r="N1058" s="185"/>
      <c r="O1058" s="185"/>
      <c r="P1058" s="185"/>
      <c r="Q1058" s="185"/>
      <c r="R1058" s="185"/>
      <c r="S1058" s="185"/>
      <c r="T1058" s="185"/>
      <c r="U1058" s="185"/>
      <c r="V1058" s="185"/>
      <c r="W1058" s="185"/>
      <c r="X1058" s="185"/>
    </row>
    <row r="1059" spans="2:24" ht="12.75">
      <c r="B1059" s="185"/>
      <c r="C1059" s="185"/>
      <c r="D1059" s="185"/>
      <c r="E1059" s="185"/>
      <c r="F1059" s="185"/>
      <c r="G1059" s="200"/>
      <c r="H1059" s="185"/>
      <c r="I1059" s="185"/>
      <c r="J1059" s="185"/>
      <c r="K1059" s="185"/>
      <c r="L1059" s="185"/>
      <c r="M1059" s="185"/>
      <c r="N1059" s="185"/>
      <c r="O1059" s="185"/>
      <c r="P1059" s="185"/>
      <c r="Q1059" s="185"/>
      <c r="R1059" s="185"/>
      <c r="S1059" s="185"/>
      <c r="T1059" s="185"/>
      <c r="U1059" s="185"/>
      <c r="V1059" s="185"/>
      <c r="W1059" s="185"/>
      <c r="X1059" s="185"/>
    </row>
    <row r="1060" spans="2:24" ht="12.75">
      <c r="B1060" s="185"/>
      <c r="C1060" s="185"/>
      <c r="D1060" s="185"/>
      <c r="E1060" s="185"/>
      <c r="F1060" s="185"/>
      <c r="G1060" s="200"/>
      <c r="H1060" s="185"/>
      <c r="I1060" s="185"/>
      <c r="J1060" s="185"/>
      <c r="K1060" s="185"/>
      <c r="L1060" s="185"/>
      <c r="M1060" s="185"/>
      <c r="N1060" s="185"/>
      <c r="O1060" s="185"/>
      <c r="P1060" s="185"/>
      <c r="Q1060" s="185"/>
      <c r="R1060" s="185"/>
      <c r="S1060" s="185"/>
      <c r="T1060" s="185"/>
      <c r="U1060" s="185"/>
      <c r="V1060" s="185"/>
      <c r="W1060" s="185"/>
      <c r="X1060" s="185"/>
    </row>
    <row r="1061" spans="2:24" ht="12.75">
      <c r="B1061" s="185"/>
      <c r="C1061" s="185"/>
      <c r="D1061" s="185"/>
      <c r="E1061" s="185"/>
      <c r="F1061" s="185"/>
      <c r="G1061" s="200"/>
      <c r="H1061" s="185"/>
      <c r="I1061" s="185"/>
      <c r="J1061" s="185"/>
      <c r="K1061" s="185"/>
      <c r="L1061" s="185"/>
      <c r="M1061" s="185"/>
      <c r="N1061" s="185"/>
      <c r="O1061" s="185"/>
      <c r="P1061" s="185"/>
      <c r="Q1061" s="185"/>
      <c r="R1061" s="185"/>
      <c r="S1061" s="185"/>
      <c r="T1061" s="185"/>
      <c r="U1061" s="185"/>
      <c r="V1061" s="185"/>
      <c r="W1061" s="185"/>
      <c r="X1061" s="185"/>
    </row>
    <row r="1062" spans="2:24" ht="12.75">
      <c r="B1062" s="185"/>
      <c r="C1062" s="185"/>
      <c r="D1062" s="185"/>
      <c r="E1062" s="185"/>
      <c r="F1062" s="185"/>
      <c r="G1062" s="200"/>
      <c r="H1062" s="185"/>
      <c r="I1062" s="185"/>
      <c r="J1062" s="185"/>
      <c r="K1062" s="185"/>
      <c r="L1062" s="185"/>
      <c r="M1062" s="185"/>
      <c r="N1062" s="185"/>
      <c r="O1062" s="185"/>
      <c r="P1062" s="185"/>
      <c r="Q1062" s="185"/>
      <c r="R1062" s="185"/>
      <c r="S1062" s="185"/>
      <c r="T1062" s="185"/>
      <c r="U1062" s="185"/>
      <c r="V1062" s="185"/>
      <c r="W1062" s="185"/>
      <c r="X1062" s="185"/>
    </row>
    <row r="1063" spans="2:24" ht="12.75">
      <c r="B1063" s="185"/>
      <c r="C1063" s="185"/>
      <c r="D1063" s="185"/>
      <c r="E1063" s="185"/>
      <c r="F1063" s="185"/>
      <c r="G1063" s="200"/>
      <c r="H1063" s="185"/>
      <c r="I1063" s="185"/>
      <c r="J1063" s="185"/>
      <c r="K1063" s="185"/>
      <c r="L1063" s="185"/>
      <c r="M1063" s="185"/>
      <c r="N1063" s="185"/>
      <c r="O1063" s="185"/>
      <c r="P1063" s="185"/>
      <c r="Q1063" s="185"/>
      <c r="R1063" s="185"/>
      <c r="S1063" s="185"/>
      <c r="T1063" s="185"/>
      <c r="U1063" s="185"/>
      <c r="V1063" s="185"/>
      <c r="W1063" s="185"/>
      <c r="X1063" s="185"/>
    </row>
    <row r="1064" spans="2:24" ht="12.75">
      <c r="B1064" s="185"/>
      <c r="C1064" s="185"/>
      <c r="D1064" s="185"/>
      <c r="E1064" s="185"/>
      <c r="F1064" s="185"/>
      <c r="G1064" s="200"/>
      <c r="H1064" s="185"/>
      <c r="I1064" s="185"/>
      <c r="J1064" s="185"/>
      <c r="K1064" s="185"/>
      <c r="L1064" s="185"/>
      <c r="M1064" s="185"/>
      <c r="N1064" s="185"/>
      <c r="O1064" s="185"/>
      <c r="P1064" s="185"/>
      <c r="Q1064" s="185"/>
      <c r="R1064" s="185"/>
      <c r="S1064" s="185"/>
      <c r="T1064" s="185"/>
      <c r="U1064" s="185"/>
      <c r="V1064" s="185"/>
      <c r="W1064" s="185"/>
      <c r="X1064" s="185"/>
    </row>
    <row r="1065" spans="2:24" ht="12.75">
      <c r="B1065" s="185"/>
      <c r="C1065" s="185"/>
      <c r="D1065" s="185"/>
      <c r="E1065" s="185"/>
      <c r="F1065" s="185"/>
      <c r="G1065" s="200"/>
      <c r="H1065" s="185"/>
      <c r="I1065" s="185"/>
      <c r="J1065" s="185"/>
      <c r="K1065" s="185"/>
      <c r="L1065" s="185"/>
      <c r="M1065" s="185"/>
      <c r="N1065" s="185"/>
      <c r="O1065" s="185"/>
      <c r="P1065" s="185"/>
      <c r="Q1065" s="185"/>
      <c r="R1065" s="185"/>
      <c r="S1065" s="185"/>
      <c r="T1065" s="185"/>
      <c r="U1065" s="185"/>
      <c r="V1065" s="185"/>
      <c r="W1065" s="185"/>
      <c r="X1065" s="185"/>
    </row>
    <row r="1066" spans="2:24" ht="12.75">
      <c r="B1066" s="185"/>
      <c r="C1066" s="185"/>
      <c r="D1066" s="185"/>
      <c r="E1066" s="185"/>
      <c r="F1066" s="185"/>
      <c r="G1066" s="200"/>
      <c r="H1066" s="185"/>
      <c r="I1066" s="185"/>
      <c r="J1066" s="185"/>
      <c r="K1066" s="185"/>
      <c r="L1066" s="185"/>
      <c r="M1066" s="185"/>
      <c r="N1066" s="185"/>
      <c r="O1066" s="185"/>
      <c r="P1066" s="185"/>
      <c r="Q1066" s="185"/>
      <c r="R1066" s="185"/>
      <c r="S1066" s="185"/>
      <c r="T1066" s="185"/>
      <c r="U1066" s="185"/>
      <c r="V1066" s="185"/>
      <c r="W1066" s="185"/>
      <c r="X1066" s="185"/>
    </row>
    <row r="1067" spans="2:24" ht="12.75">
      <c r="B1067" s="185"/>
      <c r="C1067" s="185"/>
      <c r="D1067" s="185"/>
      <c r="E1067" s="185"/>
      <c r="F1067" s="185"/>
      <c r="G1067" s="200"/>
      <c r="H1067" s="185"/>
      <c r="I1067" s="185"/>
      <c r="J1067" s="185"/>
      <c r="K1067" s="185"/>
      <c r="L1067" s="185"/>
      <c r="M1067" s="185"/>
      <c r="N1067" s="185"/>
      <c r="O1067" s="185"/>
      <c r="P1067" s="185"/>
      <c r="Q1067" s="185"/>
      <c r="R1067" s="185"/>
      <c r="S1067" s="185"/>
      <c r="T1067" s="185"/>
      <c r="U1067" s="185"/>
      <c r="V1067" s="185"/>
      <c r="W1067" s="185"/>
      <c r="X1067" s="185"/>
    </row>
    <row r="1068" spans="2:24" ht="12.75">
      <c r="B1068" s="185"/>
      <c r="C1068" s="185"/>
      <c r="D1068" s="185"/>
      <c r="E1068" s="185"/>
      <c r="F1068" s="185"/>
      <c r="G1068" s="200"/>
      <c r="H1068" s="185"/>
      <c r="I1068" s="185"/>
      <c r="J1068" s="185"/>
      <c r="K1068" s="185"/>
      <c r="L1068" s="185"/>
      <c r="M1068" s="185"/>
      <c r="N1068" s="185"/>
      <c r="O1068" s="185"/>
      <c r="P1068" s="185"/>
      <c r="Q1068" s="185"/>
      <c r="R1068" s="185"/>
      <c r="S1068" s="185"/>
      <c r="T1068" s="185"/>
      <c r="U1068" s="185"/>
      <c r="V1068" s="185"/>
      <c r="W1068" s="185"/>
      <c r="X1068" s="185"/>
    </row>
    <row r="1069" spans="2:24" ht="12.75">
      <c r="B1069" s="185"/>
      <c r="C1069" s="185"/>
      <c r="D1069" s="185"/>
      <c r="E1069" s="185"/>
      <c r="F1069" s="185"/>
      <c r="G1069" s="200"/>
      <c r="H1069" s="185"/>
      <c r="I1069" s="185"/>
      <c r="J1069" s="185"/>
      <c r="K1069" s="185"/>
      <c r="L1069" s="185"/>
      <c r="M1069" s="185"/>
      <c r="N1069" s="185"/>
      <c r="O1069" s="185"/>
      <c r="P1069" s="185"/>
      <c r="Q1069" s="185"/>
      <c r="R1069" s="185"/>
      <c r="S1069" s="185"/>
      <c r="T1069" s="185"/>
      <c r="U1069" s="185"/>
      <c r="V1069" s="185"/>
      <c r="W1069" s="185"/>
      <c r="X1069" s="185"/>
    </row>
    <row r="1070" spans="2:24" ht="12.75">
      <c r="B1070" s="185"/>
      <c r="C1070" s="185"/>
      <c r="D1070" s="185"/>
      <c r="E1070" s="185"/>
      <c r="F1070" s="185"/>
      <c r="G1070" s="200"/>
      <c r="H1070" s="185"/>
      <c r="I1070" s="185"/>
      <c r="J1070" s="185"/>
      <c r="K1070" s="185"/>
      <c r="L1070" s="185"/>
      <c r="M1070" s="185"/>
      <c r="N1070" s="185"/>
      <c r="O1070" s="185"/>
      <c r="P1070" s="185"/>
      <c r="Q1070" s="185"/>
      <c r="R1070" s="185"/>
      <c r="S1070" s="185"/>
      <c r="T1070" s="185"/>
      <c r="U1070" s="185"/>
      <c r="V1070" s="185"/>
      <c r="W1070" s="185"/>
      <c r="X1070" s="185"/>
    </row>
    <row r="1071" spans="2:24" ht="12.75">
      <c r="B1071" s="185"/>
      <c r="C1071" s="185"/>
      <c r="D1071" s="185"/>
      <c r="E1071" s="185"/>
      <c r="F1071" s="185"/>
      <c r="G1071" s="200"/>
      <c r="H1071" s="185"/>
      <c r="I1071" s="185"/>
      <c r="J1071" s="185"/>
      <c r="K1071" s="185"/>
      <c r="L1071" s="185"/>
      <c r="M1071" s="185"/>
      <c r="N1071" s="185"/>
      <c r="O1071" s="185"/>
      <c r="P1071" s="185"/>
      <c r="Q1071" s="185"/>
      <c r="R1071" s="185"/>
      <c r="S1071" s="185"/>
      <c r="T1071" s="185"/>
      <c r="U1071" s="185"/>
      <c r="V1071" s="185"/>
      <c r="W1071" s="185"/>
      <c r="X1071" s="185"/>
    </row>
    <row r="1072" spans="2:24" ht="12.75">
      <c r="B1072" s="185"/>
      <c r="C1072" s="185"/>
      <c r="D1072" s="185"/>
      <c r="E1072" s="185"/>
      <c r="F1072" s="185"/>
      <c r="G1072" s="200"/>
      <c r="H1072" s="185"/>
      <c r="I1072" s="185"/>
      <c r="J1072" s="185"/>
      <c r="K1072" s="185"/>
      <c r="L1072" s="185"/>
      <c r="M1072" s="185"/>
      <c r="N1072" s="185"/>
      <c r="O1072" s="185"/>
      <c r="P1072" s="185"/>
      <c r="Q1072" s="185"/>
      <c r="R1072" s="185"/>
      <c r="S1072" s="185"/>
      <c r="T1072" s="185"/>
      <c r="U1072" s="185"/>
      <c r="V1072" s="185"/>
      <c r="W1072" s="185"/>
      <c r="X1072" s="185"/>
    </row>
    <row r="1073" spans="2:24" ht="12.75">
      <c r="B1073" s="185"/>
      <c r="C1073" s="185"/>
      <c r="D1073" s="185"/>
      <c r="E1073" s="185"/>
      <c r="F1073" s="185"/>
      <c r="G1073" s="200"/>
      <c r="H1073" s="185"/>
      <c r="I1073" s="185"/>
      <c r="J1073" s="185"/>
      <c r="K1073" s="185"/>
      <c r="L1073" s="185"/>
      <c r="M1073" s="185"/>
      <c r="N1073" s="185"/>
      <c r="O1073" s="185"/>
      <c r="P1073" s="185"/>
      <c r="Q1073" s="185"/>
      <c r="R1073" s="185"/>
      <c r="S1073" s="185"/>
      <c r="T1073" s="185"/>
      <c r="U1073" s="185"/>
      <c r="V1073" s="185"/>
      <c r="W1073" s="185"/>
      <c r="X1073" s="185"/>
    </row>
    <row r="1074" spans="2:24" ht="12.75">
      <c r="B1074" s="185"/>
      <c r="C1074" s="185"/>
      <c r="D1074" s="185"/>
      <c r="E1074" s="185"/>
      <c r="F1074" s="185"/>
      <c r="G1074" s="200"/>
      <c r="H1074" s="185"/>
      <c r="I1074" s="185"/>
      <c r="J1074" s="185"/>
      <c r="K1074" s="185"/>
      <c r="L1074" s="185"/>
      <c r="M1074" s="185"/>
      <c r="N1074" s="185"/>
      <c r="O1074" s="185"/>
      <c r="P1074" s="185"/>
      <c r="Q1074" s="185"/>
      <c r="R1074" s="185"/>
      <c r="S1074" s="185"/>
      <c r="T1074" s="185"/>
      <c r="U1074" s="185"/>
      <c r="V1074" s="185"/>
      <c r="W1074" s="185"/>
      <c r="X1074" s="185"/>
    </row>
    <row r="1075" spans="2:24" ht="12.75">
      <c r="B1075" s="185"/>
      <c r="C1075" s="185"/>
      <c r="D1075" s="185"/>
      <c r="E1075" s="185"/>
      <c r="F1075" s="185"/>
      <c r="G1075" s="200"/>
      <c r="H1075" s="185"/>
      <c r="I1075" s="185"/>
      <c r="J1075" s="185"/>
      <c r="K1075" s="185"/>
      <c r="L1075" s="185"/>
      <c r="M1075" s="185"/>
      <c r="N1075" s="185"/>
      <c r="O1075" s="185"/>
      <c r="P1075" s="185"/>
      <c r="Q1075" s="185"/>
      <c r="R1075" s="185"/>
      <c r="S1075" s="185"/>
      <c r="T1075" s="185"/>
      <c r="U1075" s="185"/>
      <c r="V1075" s="185"/>
      <c r="W1075" s="185"/>
      <c r="X1075" s="185"/>
    </row>
    <row r="1076" spans="2:24" ht="12.75">
      <c r="B1076" s="185"/>
      <c r="C1076" s="185"/>
      <c r="D1076" s="185"/>
      <c r="E1076" s="185"/>
      <c r="F1076" s="185"/>
      <c r="G1076" s="200"/>
      <c r="H1076" s="185"/>
      <c r="I1076" s="185"/>
      <c r="J1076" s="185"/>
      <c r="K1076" s="185"/>
      <c r="L1076" s="185"/>
      <c r="M1076" s="185"/>
      <c r="N1076" s="185"/>
      <c r="O1076" s="185"/>
      <c r="P1076" s="185"/>
      <c r="Q1076" s="185"/>
      <c r="R1076" s="185"/>
      <c r="S1076" s="185"/>
      <c r="T1076" s="185"/>
      <c r="U1076" s="185"/>
      <c r="V1076" s="185"/>
      <c r="W1076" s="185"/>
      <c r="X1076" s="185"/>
    </row>
    <row r="1077" spans="2:24" ht="12.75">
      <c r="B1077" s="185"/>
      <c r="C1077" s="185"/>
      <c r="D1077" s="185"/>
      <c r="E1077" s="185"/>
      <c r="F1077" s="185"/>
      <c r="G1077" s="200"/>
      <c r="H1077" s="185"/>
      <c r="I1077" s="185"/>
      <c r="J1077" s="185"/>
      <c r="K1077" s="185"/>
      <c r="L1077" s="185"/>
      <c r="M1077" s="185"/>
      <c r="N1077" s="185"/>
      <c r="O1077" s="185"/>
      <c r="P1077" s="185"/>
      <c r="Q1077" s="185"/>
      <c r="R1077" s="185"/>
      <c r="S1077" s="185"/>
      <c r="T1077" s="185"/>
      <c r="U1077" s="185"/>
      <c r="V1077" s="185"/>
      <c r="W1077" s="185"/>
      <c r="X1077" s="185"/>
    </row>
    <row r="1078" spans="2:24" ht="12.75">
      <c r="B1078" s="185"/>
      <c r="C1078" s="185"/>
      <c r="D1078" s="185"/>
      <c r="E1078" s="185"/>
      <c r="F1078" s="185"/>
      <c r="G1078" s="200"/>
      <c r="H1078" s="185"/>
      <c r="I1078" s="185"/>
      <c r="J1078" s="185"/>
      <c r="K1078" s="185"/>
      <c r="L1078" s="185"/>
      <c r="M1078" s="185"/>
      <c r="N1078" s="185"/>
      <c r="O1078" s="185"/>
      <c r="P1078" s="185"/>
      <c r="Q1078" s="185"/>
      <c r="R1078" s="185"/>
      <c r="S1078" s="185"/>
      <c r="T1078" s="185"/>
      <c r="U1078" s="185"/>
      <c r="V1078" s="185"/>
      <c r="W1078" s="185"/>
      <c r="X1078" s="185"/>
    </row>
    <row r="1079" spans="2:24" ht="12.75">
      <c r="B1079" s="185"/>
      <c r="C1079" s="185"/>
      <c r="D1079" s="185"/>
      <c r="E1079" s="185"/>
      <c r="F1079" s="185"/>
      <c r="G1079" s="200"/>
      <c r="H1079" s="185"/>
      <c r="I1079" s="185"/>
      <c r="J1079" s="185"/>
      <c r="K1079" s="185"/>
      <c r="L1079" s="185"/>
      <c r="M1079" s="185"/>
      <c r="N1079" s="185"/>
      <c r="O1079" s="185"/>
      <c r="P1079" s="185"/>
      <c r="Q1079" s="185"/>
      <c r="R1079" s="185"/>
      <c r="S1079" s="185"/>
      <c r="T1079" s="185"/>
      <c r="U1079" s="185"/>
      <c r="V1079" s="185"/>
      <c r="W1079" s="185"/>
      <c r="X1079" s="185"/>
    </row>
    <row r="1080" spans="2:24" ht="12.75">
      <c r="B1080" s="185"/>
      <c r="C1080" s="185"/>
      <c r="D1080" s="185"/>
      <c r="E1080" s="185"/>
      <c r="F1080" s="185"/>
      <c r="G1080" s="200"/>
      <c r="H1080" s="185"/>
      <c r="I1080" s="185"/>
      <c r="J1080" s="185"/>
      <c r="K1080" s="185"/>
      <c r="L1080" s="185"/>
      <c r="M1080" s="185"/>
      <c r="N1080" s="185"/>
      <c r="O1080" s="185"/>
      <c r="P1080" s="185"/>
      <c r="Q1080" s="185"/>
      <c r="R1080" s="185"/>
      <c r="S1080" s="185"/>
      <c r="T1080" s="185"/>
      <c r="U1080" s="185"/>
      <c r="V1080" s="185"/>
      <c r="W1080" s="185"/>
      <c r="X1080" s="185"/>
    </row>
    <row r="1081" spans="2:24" ht="12.75">
      <c r="B1081" s="185"/>
      <c r="C1081" s="185"/>
      <c r="D1081" s="185"/>
      <c r="E1081" s="185"/>
      <c r="F1081" s="185"/>
      <c r="G1081" s="200"/>
      <c r="H1081" s="185"/>
      <c r="I1081" s="185"/>
      <c r="J1081" s="185"/>
      <c r="K1081" s="185"/>
      <c r="L1081" s="185"/>
      <c r="M1081" s="185"/>
      <c r="N1081" s="185"/>
      <c r="O1081" s="185"/>
      <c r="P1081" s="185"/>
      <c r="Q1081" s="185"/>
      <c r="R1081" s="185"/>
      <c r="S1081" s="185"/>
      <c r="T1081" s="185"/>
      <c r="U1081" s="185"/>
      <c r="V1081" s="185"/>
      <c r="W1081" s="185"/>
      <c r="X1081" s="185"/>
    </row>
    <row r="1082" spans="2:24" ht="12.75">
      <c r="B1082" s="185"/>
      <c r="C1082" s="185"/>
      <c r="D1082" s="185"/>
      <c r="E1082" s="185"/>
      <c r="F1082" s="185"/>
      <c r="G1082" s="200"/>
      <c r="H1082" s="185"/>
      <c r="I1082" s="185"/>
      <c r="J1082" s="185"/>
      <c r="K1082" s="185"/>
      <c r="L1082" s="185"/>
      <c r="M1082" s="185"/>
      <c r="N1082" s="185"/>
      <c r="O1082" s="185"/>
      <c r="P1082" s="185"/>
      <c r="Q1082" s="185"/>
      <c r="R1082" s="185"/>
      <c r="S1082" s="185"/>
      <c r="T1082" s="185"/>
      <c r="U1082" s="185"/>
      <c r="V1082" s="185"/>
      <c r="W1082" s="185"/>
      <c r="X1082" s="185"/>
    </row>
    <row r="1083" spans="2:24" ht="12.75">
      <c r="B1083" s="185"/>
      <c r="C1083" s="185"/>
      <c r="D1083" s="185"/>
      <c r="E1083" s="185"/>
      <c r="F1083" s="185"/>
      <c r="G1083" s="200"/>
      <c r="H1083" s="185"/>
      <c r="I1083" s="185"/>
      <c r="J1083" s="185"/>
      <c r="K1083" s="185"/>
      <c r="L1083" s="185"/>
      <c r="M1083" s="185"/>
      <c r="N1083" s="185"/>
      <c r="O1083" s="185"/>
      <c r="P1083" s="185"/>
      <c r="Q1083" s="185"/>
      <c r="R1083" s="185"/>
      <c r="S1083" s="185"/>
      <c r="T1083" s="185"/>
      <c r="U1083" s="185"/>
      <c r="V1083" s="185"/>
      <c r="W1083" s="185"/>
      <c r="X1083" s="185"/>
    </row>
    <row r="1084" spans="2:24" ht="12.75">
      <c r="B1084" s="185"/>
      <c r="C1084" s="185"/>
      <c r="D1084" s="185"/>
      <c r="E1084" s="185"/>
      <c r="F1084" s="185"/>
      <c r="G1084" s="200"/>
      <c r="H1084" s="185"/>
      <c r="I1084" s="185"/>
      <c r="J1084" s="185"/>
      <c r="K1084" s="185"/>
      <c r="L1084" s="185"/>
      <c r="M1084" s="185"/>
      <c r="N1084" s="185"/>
      <c r="O1084" s="185"/>
      <c r="P1084" s="185"/>
      <c r="Q1084" s="185"/>
      <c r="R1084" s="185"/>
      <c r="S1084" s="185"/>
      <c r="T1084" s="185"/>
      <c r="U1084" s="185"/>
      <c r="V1084" s="185"/>
      <c r="W1084" s="185"/>
      <c r="X1084" s="185"/>
    </row>
    <row r="1085" spans="2:24" ht="12.75">
      <c r="B1085" s="185"/>
      <c r="C1085" s="185"/>
      <c r="D1085" s="185"/>
      <c r="E1085" s="185"/>
      <c r="F1085" s="185"/>
      <c r="G1085" s="200"/>
      <c r="H1085" s="185"/>
      <c r="I1085" s="185"/>
      <c r="J1085" s="185"/>
      <c r="K1085" s="185"/>
      <c r="L1085" s="185"/>
      <c r="M1085" s="185"/>
      <c r="N1085" s="185"/>
      <c r="O1085" s="185"/>
      <c r="P1085" s="185"/>
      <c r="Q1085" s="185"/>
      <c r="R1085" s="185"/>
      <c r="S1085" s="185"/>
      <c r="T1085" s="185"/>
      <c r="U1085" s="185"/>
      <c r="V1085" s="185"/>
      <c r="W1085" s="185"/>
      <c r="X1085" s="185"/>
    </row>
    <row r="1086" spans="2:24" ht="12.75">
      <c r="B1086" s="185"/>
      <c r="C1086" s="185"/>
      <c r="D1086" s="185"/>
      <c r="E1086" s="185"/>
      <c r="F1086" s="185"/>
      <c r="G1086" s="200"/>
      <c r="H1086" s="185"/>
      <c r="I1086" s="185"/>
      <c r="J1086" s="185"/>
      <c r="K1086" s="185"/>
      <c r="L1086" s="185"/>
      <c r="M1086" s="185"/>
      <c r="N1086" s="185"/>
      <c r="O1086" s="185"/>
      <c r="P1086" s="185"/>
      <c r="Q1086" s="185"/>
      <c r="R1086" s="185"/>
      <c r="S1086" s="185"/>
      <c r="T1086" s="185"/>
      <c r="U1086" s="185"/>
      <c r="V1086" s="185"/>
      <c r="W1086" s="185"/>
      <c r="X1086" s="185"/>
    </row>
    <row r="1087" spans="2:24" ht="12.75">
      <c r="B1087" s="185"/>
      <c r="C1087" s="185"/>
      <c r="D1087" s="185"/>
      <c r="E1087" s="185"/>
      <c r="F1087" s="185"/>
      <c r="G1087" s="200"/>
      <c r="H1087" s="185"/>
      <c r="I1087" s="185"/>
      <c r="J1087" s="185"/>
      <c r="K1087" s="185"/>
      <c r="L1087" s="185"/>
      <c r="M1087" s="185"/>
      <c r="N1087" s="185"/>
      <c r="O1087" s="185"/>
      <c r="P1087" s="185"/>
      <c r="Q1087" s="185"/>
      <c r="R1087" s="185"/>
      <c r="S1087" s="185"/>
      <c r="T1087" s="185"/>
      <c r="U1087" s="185"/>
      <c r="V1087" s="185"/>
      <c r="W1087" s="185"/>
      <c r="X1087" s="185"/>
    </row>
    <row r="1088" spans="2:24" ht="12.75">
      <c r="B1088" s="185"/>
      <c r="C1088" s="185"/>
      <c r="D1088" s="185"/>
      <c r="E1088" s="185"/>
      <c r="F1088" s="185"/>
      <c r="G1088" s="200"/>
      <c r="H1088" s="185"/>
      <c r="I1088" s="185"/>
      <c r="J1088" s="185"/>
      <c r="K1088" s="185"/>
      <c r="L1088" s="185"/>
      <c r="M1088" s="185"/>
      <c r="N1088" s="185"/>
      <c r="O1088" s="185"/>
      <c r="P1088" s="185"/>
      <c r="Q1088" s="185"/>
      <c r="R1088" s="185"/>
      <c r="S1088" s="185"/>
      <c r="T1088" s="185"/>
      <c r="U1088" s="185"/>
      <c r="V1088" s="185"/>
      <c r="W1088" s="185"/>
      <c r="X1088" s="185"/>
    </row>
    <row r="1089" spans="2:24" ht="12.75">
      <c r="B1089" s="185"/>
      <c r="C1089" s="185"/>
      <c r="D1089" s="185"/>
      <c r="E1089" s="185"/>
      <c r="F1089" s="185"/>
      <c r="G1089" s="200"/>
      <c r="H1089" s="185"/>
      <c r="I1089" s="185"/>
      <c r="J1089" s="185"/>
      <c r="K1089" s="185"/>
      <c r="L1089" s="185"/>
      <c r="M1089" s="185"/>
      <c r="N1089" s="185"/>
      <c r="O1089" s="185"/>
      <c r="P1089" s="185"/>
      <c r="Q1089" s="185"/>
      <c r="R1089" s="185"/>
      <c r="S1089" s="185"/>
      <c r="T1089" s="185"/>
      <c r="U1089" s="185"/>
      <c r="V1089" s="185"/>
      <c r="W1089" s="185"/>
      <c r="X1089" s="185"/>
    </row>
    <row r="1090" spans="2:24" ht="12.75">
      <c r="B1090" s="185"/>
      <c r="C1090" s="185"/>
      <c r="D1090" s="185"/>
      <c r="E1090" s="185"/>
      <c r="F1090" s="185"/>
      <c r="G1090" s="200"/>
      <c r="H1090" s="185"/>
      <c r="I1090" s="185"/>
      <c r="J1090" s="185"/>
      <c r="K1090" s="185"/>
      <c r="L1090" s="185"/>
      <c r="M1090" s="185"/>
      <c r="N1090" s="185"/>
      <c r="O1090" s="185"/>
      <c r="P1090" s="185"/>
      <c r="Q1090" s="185"/>
      <c r="R1090" s="185"/>
      <c r="S1090" s="185"/>
      <c r="T1090" s="185"/>
      <c r="U1090" s="185"/>
      <c r="V1090" s="185"/>
      <c r="W1090" s="185"/>
      <c r="X1090" s="185"/>
    </row>
    <row r="1091" spans="2:24" ht="12.75">
      <c r="B1091" s="185"/>
      <c r="C1091" s="185"/>
      <c r="D1091" s="185"/>
      <c r="E1091" s="185"/>
      <c r="F1091" s="185"/>
      <c r="G1091" s="200"/>
      <c r="H1091" s="185"/>
      <c r="I1091" s="185"/>
      <c r="J1091" s="185"/>
      <c r="K1091" s="185"/>
      <c r="L1091" s="185"/>
      <c r="M1091" s="185"/>
      <c r="N1091" s="185"/>
      <c r="O1091" s="185"/>
      <c r="P1091" s="185"/>
      <c r="Q1091" s="185"/>
      <c r="R1091" s="185"/>
      <c r="S1091" s="185"/>
      <c r="T1091" s="185"/>
      <c r="U1091" s="185"/>
      <c r="V1091" s="185"/>
      <c r="W1091" s="185"/>
      <c r="X1091" s="185"/>
    </row>
    <row r="1092" spans="2:24" ht="12.75">
      <c r="B1092" s="185"/>
      <c r="C1092" s="185"/>
      <c r="D1092" s="185"/>
      <c r="E1092" s="185"/>
      <c r="F1092" s="185"/>
      <c r="G1092" s="200"/>
      <c r="H1092" s="185"/>
      <c r="I1092" s="185"/>
      <c r="J1092" s="185"/>
      <c r="K1092" s="185"/>
      <c r="L1092" s="185"/>
      <c r="M1092" s="185"/>
      <c r="N1092" s="185"/>
      <c r="O1092" s="185"/>
      <c r="P1092" s="185"/>
      <c r="Q1092" s="185"/>
      <c r="R1092" s="185"/>
      <c r="S1092" s="185"/>
      <c r="T1092" s="185"/>
      <c r="U1092" s="185"/>
      <c r="V1092" s="185"/>
      <c r="W1092" s="185"/>
      <c r="X1092" s="185"/>
    </row>
    <row r="1093" spans="2:24" ht="12.75">
      <c r="B1093" s="185"/>
      <c r="C1093" s="185"/>
      <c r="D1093" s="185"/>
      <c r="E1093" s="185"/>
      <c r="F1093" s="185"/>
      <c r="G1093" s="200"/>
      <c r="H1093" s="185"/>
      <c r="I1093" s="185"/>
      <c r="J1093" s="185"/>
      <c r="K1093" s="185"/>
      <c r="L1093" s="185"/>
      <c r="M1093" s="185"/>
      <c r="N1093" s="185"/>
      <c r="O1093" s="185"/>
      <c r="P1093" s="185"/>
      <c r="Q1093" s="185"/>
      <c r="R1093" s="185"/>
      <c r="S1093" s="185"/>
      <c r="T1093" s="185"/>
      <c r="U1093" s="185"/>
      <c r="V1093" s="185"/>
      <c r="W1093" s="185"/>
      <c r="X1093" s="185"/>
    </row>
    <row r="1094" spans="2:24" ht="12.75">
      <c r="B1094" s="185"/>
      <c r="C1094" s="185"/>
      <c r="D1094" s="185"/>
      <c r="E1094" s="185"/>
      <c r="F1094" s="185"/>
      <c r="G1094" s="200"/>
      <c r="H1094" s="185"/>
      <c r="I1094" s="185"/>
      <c r="J1094" s="185"/>
      <c r="K1094" s="185"/>
      <c r="L1094" s="185"/>
      <c r="M1094" s="185"/>
      <c r="N1094" s="185"/>
      <c r="O1094" s="185"/>
      <c r="P1094" s="185"/>
      <c r="Q1094" s="185"/>
      <c r="R1094" s="185"/>
      <c r="S1094" s="185"/>
      <c r="T1094" s="185"/>
      <c r="U1094" s="185"/>
      <c r="V1094" s="185"/>
      <c r="W1094" s="185"/>
      <c r="X1094" s="185"/>
    </row>
    <row r="1095" spans="2:24" ht="12.75">
      <c r="B1095" s="185"/>
      <c r="C1095" s="185"/>
      <c r="D1095" s="185"/>
      <c r="E1095" s="185"/>
      <c r="F1095" s="185"/>
      <c r="G1095" s="200"/>
      <c r="H1095" s="185"/>
      <c r="I1095" s="185"/>
      <c r="J1095" s="185"/>
      <c r="K1095" s="185"/>
      <c r="L1095" s="185"/>
      <c r="M1095" s="185"/>
      <c r="N1095" s="185"/>
      <c r="O1095" s="185"/>
      <c r="P1095" s="185"/>
      <c r="Q1095" s="185"/>
      <c r="R1095" s="185"/>
      <c r="S1095" s="185"/>
      <c r="T1095" s="185"/>
      <c r="U1095" s="185"/>
      <c r="V1095" s="185"/>
      <c r="W1095" s="185"/>
      <c r="X1095" s="185"/>
    </row>
    <row r="1096" spans="2:24" ht="12.75">
      <c r="B1096" s="185"/>
      <c r="C1096" s="185"/>
      <c r="D1096" s="185"/>
      <c r="E1096" s="185"/>
      <c r="F1096" s="185"/>
      <c r="G1096" s="200"/>
      <c r="H1096" s="185"/>
      <c r="I1096" s="185"/>
      <c r="J1096" s="185"/>
      <c r="K1096" s="185"/>
      <c r="L1096" s="185"/>
      <c r="M1096" s="185"/>
      <c r="N1096" s="185"/>
      <c r="O1096" s="185"/>
      <c r="P1096" s="185"/>
      <c r="Q1096" s="185"/>
      <c r="R1096" s="185"/>
      <c r="S1096" s="185"/>
      <c r="T1096" s="185"/>
      <c r="U1096" s="185"/>
      <c r="V1096" s="185"/>
      <c r="W1096" s="185"/>
      <c r="X1096" s="185"/>
    </row>
    <row r="1097" spans="2:24" ht="12.75">
      <c r="B1097" s="185"/>
      <c r="C1097" s="185"/>
      <c r="D1097" s="185"/>
      <c r="E1097" s="185"/>
      <c r="F1097" s="185"/>
      <c r="G1097" s="200"/>
      <c r="H1097" s="185"/>
      <c r="I1097" s="185"/>
      <c r="J1097" s="185"/>
      <c r="K1097" s="185"/>
      <c r="L1097" s="185"/>
      <c r="M1097" s="185"/>
      <c r="N1097" s="185"/>
      <c r="O1097" s="185"/>
      <c r="P1097" s="185"/>
      <c r="Q1097" s="185"/>
      <c r="R1097" s="185"/>
      <c r="S1097" s="185"/>
      <c r="T1097" s="185"/>
      <c r="U1097" s="185"/>
      <c r="V1097" s="185"/>
      <c r="W1097" s="185"/>
      <c r="X1097" s="185"/>
    </row>
    <row r="1098" spans="2:24" ht="12.75">
      <c r="B1098" s="185"/>
      <c r="C1098" s="185"/>
      <c r="D1098" s="185"/>
      <c r="E1098" s="185"/>
      <c r="F1098" s="185"/>
      <c r="G1098" s="200"/>
      <c r="H1098" s="185"/>
      <c r="I1098" s="185"/>
      <c r="J1098" s="185"/>
      <c r="K1098" s="185"/>
      <c r="L1098" s="185"/>
      <c r="M1098" s="185"/>
      <c r="N1098" s="185"/>
      <c r="O1098" s="185"/>
      <c r="P1098" s="185"/>
      <c r="Q1098" s="185"/>
      <c r="R1098" s="185"/>
      <c r="S1098" s="185"/>
      <c r="T1098" s="185"/>
      <c r="U1098" s="185"/>
      <c r="V1098" s="185"/>
      <c r="W1098" s="185"/>
      <c r="X1098" s="185"/>
    </row>
    <row r="1099" spans="2:24" ht="12.75">
      <c r="B1099" s="185"/>
      <c r="C1099" s="185"/>
      <c r="D1099" s="185"/>
      <c r="E1099" s="185"/>
      <c r="F1099" s="185"/>
      <c r="G1099" s="200"/>
      <c r="H1099" s="185"/>
      <c r="I1099" s="185"/>
      <c r="J1099" s="185"/>
      <c r="K1099" s="185"/>
      <c r="L1099" s="185"/>
      <c r="M1099" s="185"/>
      <c r="N1099" s="185"/>
      <c r="O1099" s="185"/>
      <c r="P1099" s="185"/>
      <c r="Q1099" s="185"/>
      <c r="R1099" s="185"/>
      <c r="S1099" s="185"/>
      <c r="T1099" s="185"/>
      <c r="U1099" s="185"/>
      <c r="V1099" s="185"/>
      <c r="W1099" s="185"/>
      <c r="X1099" s="185"/>
    </row>
    <row r="1100" spans="2:24" ht="12.75">
      <c r="B1100" s="185"/>
      <c r="C1100" s="185"/>
      <c r="D1100" s="185"/>
      <c r="E1100" s="185"/>
      <c r="F1100" s="185"/>
      <c r="G1100" s="200"/>
      <c r="H1100" s="185"/>
      <c r="I1100" s="185"/>
      <c r="J1100" s="185"/>
      <c r="K1100" s="185"/>
      <c r="L1100" s="185"/>
      <c r="M1100" s="185"/>
      <c r="N1100" s="185"/>
      <c r="O1100" s="185"/>
      <c r="P1100" s="185"/>
      <c r="Q1100" s="185"/>
      <c r="R1100" s="185"/>
      <c r="S1100" s="185"/>
      <c r="T1100" s="185"/>
      <c r="U1100" s="185"/>
      <c r="V1100" s="185"/>
      <c r="W1100" s="185"/>
      <c r="X1100" s="185"/>
    </row>
    <row r="1101" spans="2:24" ht="12.75">
      <c r="B1101" s="185"/>
      <c r="C1101" s="185"/>
      <c r="D1101" s="185"/>
      <c r="E1101" s="185"/>
      <c r="F1101" s="185"/>
      <c r="G1101" s="200"/>
      <c r="H1101" s="185"/>
      <c r="I1101" s="185"/>
      <c r="J1101" s="185"/>
      <c r="K1101" s="185"/>
      <c r="L1101" s="185"/>
      <c r="M1101" s="185"/>
      <c r="N1101" s="185"/>
      <c r="O1101" s="185"/>
      <c r="P1101" s="185"/>
      <c r="Q1101" s="185"/>
      <c r="R1101" s="185"/>
      <c r="S1101" s="185"/>
      <c r="T1101" s="185"/>
      <c r="U1101" s="185"/>
      <c r="V1101" s="185"/>
      <c r="W1101" s="185"/>
      <c r="X1101" s="185"/>
    </row>
    <row r="1102" spans="2:24" ht="12.75">
      <c r="B1102" s="185"/>
      <c r="C1102" s="185"/>
      <c r="D1102" s="185"/>
      <c r="E1102" s="185"/>
      <c r="F1102" s="185"/>
      <c r="G1102" s="200"/>
      <c r="H1102" s="185"/>
      <c r="I1102" s="185"/>
      <c r="J1102" s="185"/>
      <c r="K1102" s="185"/>
      <c r="L1102" s="185"/>
      <c r="M1102" s="185"/>
      <c r="N1102" s="185"/>
      <c r="O1102" s="185"/>
      <c r="P1102" s="185"/>
      <c r="Q1102" s="185"/>
      <c r="R1102" s="185"/>
      <c r="S1102" s="185"/>
      <c r="T1102" s="185"/>
      <c r="U1102" s="185"/>
      <c r="V1102" s="185"/>
      <c r="W1102" s="185"/>
      <c r="X1102" s="185"/>
    </row>
    <row r="1103" spans="2:24" ht="12.75">
      <c r="B1103" s="185"/>
      <c r="C1103" s="185"/>
      <c r="D1103" s="185"/>
      <c r="E1103" s="185"/>
      <c r="F1103" s="185"/>
      <c r="G1103" s="200"/>
      <c r="H1103" s="185"/>
      <c r="I1103" s="185"/>
      <c r="J1103" s="185"/>
      <c r="K1103" s="185"/>
      <c r="L1103" s="185"/>
      <c r="M1103" s="185"/>
      <c r="N1103" s="185"/>
      <c r="O1103" s="185"/>
      <c r="P1103" s="185"/>
      <c r="Q1103" s="185"/>
      <c r="R1103" s="185"/>
      <c r="S1103" s="185"/>
      <c r="T1103" s="185"/>
      <c r="U1103" s="185"/>
      <c r="V1103" s="185"/>
      <c r="W1103" s="185"/>
      <c r="X1103" s="185"/>
    </row>
    <row r="1104" spans="2:24" ht="12.75">
      <c r="B1104" s="185"/>
      <c r="C1104" s="185"/>
      <c r="D1104" s="185"/>
      <c r="E1104" s="185"/>
      <c r="F1104" s="185"/>
      <c r="G1104" s="200"/>
      <c r="H1104" s="185"/>
      <c r="I1104" s="185"/>
      <c r="J1104" s="185"/>
      <c r="K1104" s="185"/>
      <c r="L1104" s="185"/>
      <c r="M1104" s="185"/>
      <c r="N1104" s="185"/>
      <c r="O1104" s="185"/>
      <c r="P1104" s="185"/>
      <c r="Q1104" s="185"/>
      <c r="R1104" s="185"/>
      <c r="S1104" s="185"/>
      <c r="T1104" s="185"/>
      <c r="U1104" s="185"/>
      <c r="V1104" s="185"/>
      <c r="W1104" s="185"/>
      <c r="X1104" s="185"/>
    </row>
    <row r="1105" spans="2:24" ht="12.75">
      <c r="B1105" s="185"/>
      <c r="C1105" s="185"/>
      <c r="D1105" s="185"/>
      <c r="E1105" s="185"/>
      <c r="F1105" s="185"/>
      <c r="G1105" s="200"/>
      <c r="H1105" s="185"/>
      <c r="I1105" s="185"/>
      <c r="J1105" s="185"/>
      <c r="K1105" s="185"/>
      <c r="L1105" s="185"/>
      <c r="M1105" s="185"/>
      <c r="N1105" s="185"/>
      <c r="O1105" s="185"/>
      <c r="P1105" s="185"/>
      <c r="Q1105" s="185"/>
      <c r="R1105" s="185"/>
      <c r="S1105" s="185"/>
      <c r="T1105" s="185"/>
      <c r="U1105" s="185"/>
      <c r="V1105" s="185"/>
      <c r="W1105" s="185"/>
      <c r="X1105" s="185"/>
    </row>
    <row r="1106" spans="2:24" ht="12.75">
      <c r="B1106" s="185"/>
      <c r="C1106" s="185"/>
      <c r="D1106" s="185"/>
      <c r="E1106" s="185"/>
      <c r="F1106" s="185"/>
      <c r="G1106" s="200"/>
      <c r="H1106" s="185"/>
      <c r="I1106" s="185"/>
      <c r="J1106" s="185"/>
      <c r="K1106" s="185"/>
      <c r="L1106" s="185"/>
      <c r="M1106" s="185"/>
      <c r="N1106" s="185"/>
      <c r="O1106" s="185"/>
      <c r="P1106" s="185"/>
      <c r="Q1106" s="185"/>
      <c r="R1106" s="185"/>
      <c r="S1106" s="185"/>
      <c r="T1106" s="185"/>
      <c r="U1106" s="185"/>
      <c r="V1106" s="185"/>
      <c r="W1106" s="185"/>
      <c r="X1106" s="185"/>
    </row>
    <row r="1107" spans="2:24" ht="12.75">
      <c r="B1107" s="185"/>
      <c r="C1107" s="185"/>
      <c r="D1107" s="185"/>
      <c r="E1107" s="185"/>
      <c r="F1107" s="185"/>
      <c r="G1107" s="200"/>
      <c r="H1107" s="185"/>
      <c r="I1107" s="185"/>
      <c r="J1107" s="185"/>
      <c r="K1107" s="185"/>
      <c r="L1107" s="185"/>
      <c r="M1107" s="185"/>
      <c r="N1107" s="185"/>
      <c r="O1107" s="185"/>
      <c r="P1107" s="185"/>
      <c r="Q1107" s="185"/>
      <c r="R1107" s="185"/>
      <c r="S1107" s="185"/>
      <c r="T1107" s="185"/>
      <c r="U1107" s="185"/>
      <c r="V1107" s="185"/>
      <c r="W1107" s="185"/>
      <c r="X1107" s="185"/>
    </row>
    <row r="1108" spans="2:24" ht="12.75">
      <c r="B1108" s="185"/>
      <c r="C1108" s="185"/>
      <c r="D1108" s="185"/>
      <c r="E1108" s="185"/>
      <c r="F1108" s="185"/>
      <c r="G1108" s="200"/>
      <c r="H1108" s="185"/>
      <c r="I1108" s="185"/>
      <c r="J1108" s="185"/>
      <c r="K1108" s="185"/>
      <c r="L1108" s="185"/>
      <c r="M1108" s="185"/>
      <c r="N1108" s="185"/>
      <c r="O1108" s="185"/>
      <c r="P1108" s="185"/>
      <c r="Q1108" s="185"/>
      <c r="R1108" s="185"/>
      <c r="S1108" s="185"/>
      <c r="T1108" s="185"/>
      <c r="U1108" s="185"/>
      <c r="V1108" s="185"/>
      <c r="W1108" s="185"/>
      <c r="X1108" s="185"/>
    </row>
    <row r="1109" spans="2:24" ht="12.75">
      <c r="B1109" s="185"/>
      <c r="C1109" s="185"/>
      <c r="D1109" s="185"/>
      <c r="E1109" s="185"/>
      <c r="F1109" s="185"/>
      <c r="G1109" s="200"/>
      <c r="H1109" s="185"/>
      <c r="I1109" s="185"/>
      <c r="J1109" s="185"/>
      <c r="K1109" s="185"/>
      <c r="L1109" s="185"/>
      <c r="M1109" s="185"/>
      <c r="N1109" s="185"/>
      <c r="O1109" s="185"/>
      <c r="P1109" s="185"/>
      <c r="Q1109" s="185"/>
      <c r="R1109" s="185"/>
      <c r="S1109" s="185"/>
      <c r="T1109" s="185"/>
      <c r="U1109" s="185"/>
      <c r="V1109" s="185"/>
      <c r="W1109" s="185"/>
      <c r="X1109" s="185"/>
    </row>
    <row r="1110" spans="2:24" ht="12.75">
      <c r="B1110" s="185"/>
      <c r="C1110" s="185"/>
      <c r="D1110" s="185"/>
      <c r="E1110" s="185"/>
      <c r="F1110" s="185"/>
      <c r="G1110" s="200"/>
      <c r="H1110" s="185"/>
      <c r="I1110" s="185"/>
      <c r="J1110" s="185"/>
      <c r="K1110" s="185"/>
      <c r="L1110" s="185"/>
      <c r="M1110" s="185"/>
      <c r="N1110" s="185"/>
      <c r="O1110" s="185"/>
      <c r="P1110" s="185"/>
      <c r="Q1110" s="185"/>
      <c r="R1110" s="185"/>
      <c r="S1110" s="185"/>
      <c r="T1110" s="185"/>
      <c r="U1110" s="185"/>
      <c r="V1110" s="185"/>
      <c r="W1110" s="185"/>
      <c r="X1110" s="185"/>
    </row>
    <row r="1111" spans="2:24" ht="12.75">
      <c r="B1111" s="185"/>
      <c r="C1111" s="185"/>
      <c r="D1111" s="185"/>
      <c r="E1111" s="185"/>
      <c r="F1111" s="185"/>
      <c r="G1111" s="200"/>
      <c r="H1111" s="185"/>
      <c r="I1111" s="185"/>
      <c r="J1111" s="185"/>
      <c r="K1111" s="185"/>
      <c r="L1111" s="185"/>
      <c r="M1111" s="185"/>
      <c r="N1111" s="185"/>
      <c r="O1111" s="185"/>
      <c r="P1111" s="185"/>
      <c r="Q1111" s="185"/>
      <c r="R1111" s="185"/>
      <c r="S1111" s="185"/>
      <c r="T1111" s="185"/>
      <c r="U1111" s="185"/>
      <c r="V1111" s="185"/>
      <c r="W1111" s="185"/>
      <c r="X1111" s="185"/>
    </row>
    <row r="1112" spans="2:24" ht="12.75">
      <c r="B1112" s="185"/>
      <c r="C1112" s="185"/>
      <c r="D1112" s="185"/>
      <c r="E1112" s="185"/>
      <c r="F1112" s="185"/>
      <c r="G1112" s="200"/>
      <c r="H1112" s="185"/>
      <c r="I1112" s="185"/>
      <c r="J1112" s="185"/>
      <c r="K1112" s="185"/>
      <c r="L1112" s="185"/>
      <c r="M1112" s="185"/>
      <c r="N1112" s="185"/>
      <c r="O1112" s="185"/>
      <c r="P1112" s="185"/>
      <c r="Q1112" s="185"/>
      <c r="R1112" s="185"/>
      <c r="S1112" s="185"/>
      <c r="T1112" s="185"/>
      <c r="U1112" s="185"/>
      <c r="V1112" s="185"/>
      <c r="W1112" s="185"/>
      <c r="X1112" s="185"/>
    </row>
    <row r="1113" spans="2:24" ht="12.75">
      <c r="B1113" s="185"/>
      <c r="C1113" s="185"/>
      <c r="D1113" s="185"/>
      <c r="E1113" s="185"/>
      <c r="F1113" s="185"/>
      <c r="G1113" s="200"/>
      <c r="H1113" s="185"/>
      <c r="I1113" s="185"/>
      <c r="J1113" s="185"/>
      <c r="K1113" s="185"/>
      <c r="L1113" s="185"/>
      <c r="M1113" s="185"/>
      <c r="N1113" s="185"/>
      <c r="O1113" s="185"/>
      <c r="P1113" s="185"/>
      <c r="Q1113" s="185"/>
      <c r="R1113" s="185"/>
      <c r="S1113" s="185"/>
      <c r="T1113" s="185"/>
      <c r="U1113" s="185"/>
      <c r="V1113" s="185"/>
      <c r="W1113" s="185"/>
      <c r="X1113" s="185"/>
    </row>
    <row r="1114" spans="2:24" ht="12.75">
      <c r="B1114" s="185"/>
      <c r="C1114" s="185"/>
      <c r="D1114" s="185"/>
      <c r="E1114" s="185"/>
      <c r="F1114" s="185"/>
      <c r="G1114" s="200"/>
      <c r="H1114" s="185"/>
      <c r="I1114" s="185"/>
      <c r="J1114" s="185"/>
      <c r="K1114" s="185"/>
      <c r="L1114" s="185"/>
      <c r="M1114" s="185"/>
      <c r="N1114" s="185"/>
      <c r="O1114" s="185"/>
      <c r="P1114" s="185"/>
      <c r="Q1114" s="185"/>
      <c r="R1114" s="185"/>
      <c r="S1114" s="185"/>
      <c r="T1114" s="185"/>
      <c r="U1114" s="185"/>
      <c r="V1114" s="185"/>
      <c r="W1114" s="185"/>
      <c r="X1114" s="185"/>
    </row>
    <row r="1115" spans="2:24" ht="12.75">
      <c r="B1115" s="185"/>
      <c r="C1115" s="185"/>
      <c r="D1115" s="185"/>
      <c r="E1115" s="185"/>
      <c r="F1115" s="185"/>
      <c r="G1115" s="200"/>
      <c r="H1115" s="185"/>
      <c r="I1115" s="185"/>
      <c r="J1115" s="185"/>
      <c r="K1115" s="185"/>
      <c r="L1115" s="185"/>
      <c r="M1115" s="185"/>
      <c r="N1115" s="185"/>
      <c r="O1115" s="185"/>
      <c r="P1115" s="185"/>
      <c r="Q1115" s="185"/>
      <c r="R1115" s="185"/>
      <c r="S1115" s="185"/>
      <c r="T1115" s="185"/>
      <c r="U1115" s="185"/>
      <c r="V1115" s="185"/>
      <c r="W1115" s="185"/>
      <c r="X1115" s="185"/>
    </row>
    <row r="1116" spans="2:24" ht="12.75">
      <c r="B1116" s="185"/>
      <c r="C1116" s="185"/>
      <c r="D1116" s="185"/>
      <c r="E1116" s="185"/>
      <c r="F1116" s="185"/>
      <c r="G1116" s="200"/>
      <c r="H1116" s="185"/>
      <c r="I1116" s="185"/>
      <c r="J1116" s="185"/>
      <c r="K1116" s="185"/>
      <c r="L1116" s="185"/>
      <c r="M1116" s="185"/>
      <c r="N1116" s="185"/>
      <c r="O1116" s="185"/>
      <c r="P1116" s="185"/>
      <c r="Q1116" s="185"/>
      <c r="R1116" s="185"/>
      <c r="S1116" s="185"/>
      <c r="T1116" s="185"/>
      <c r="U1116" s="185"/>
      <c r="V1116" s="185"/>
      <c r="W1116" s="185"/>
      <c r="X1116" s="185"/>
    </row>
    <row r="1117" spans="2:24" ht="12.75">
      <c r="B1117" s="185"/>
      <c r="C1117" s="185"/>
      <c r="D1117" s="185"/>
      <c r="E1117" s="185"/>
      <c r="F1117" s="185"/>
      <c r="G1117" s="200"/>
      <c r="H1117" s="185"/>
      <c r="I1117" s="185"/>
      <c r="J1117" s="185"/>
      <c r="K1117" s="185"/>
      <c r="L1117" s="185"/>
      <c r="M1117" s="185"/>
      <c r="N1117" s="185"/>
      <c r="O1117" s="185"/>
      <c r="P1117" s="185"/>
      <c r="Q1117" s="185"/>
      <c r="R1117" s="185"/>
      <c r="S1117" s="185"/>
      <c r="T1117" s="185"/>
      <c r="U1117" s="185"/>
      <c r="V1117" s="185"/>
      <c r="W1117" s="185"/>
      <c r="X1117" s="185"/>
    </row>
    <row r="1118" spans="2:24" ht="12.75">
      <c r="B1118" s="185"/>
      <c r="C1118" s="185"/>
      <c r="D1118" s="185"/>
      <c r="E1118" s="185"/>
      <c r="F1118" s="185"/>
      <c r="G1118" s="200"/>
      <c r="H1118" s="185"/>
      <c r="I1118" s="185"/>
      <c r="J1118" s="185"/>
      <c r="K1118" s="185"/>
      <c r="L1118" s="185"/>
      <c r="M1118" s="185"/>
      <c r="N1118" s="185"/>
      <c r="O1118" s="185"/>
      <c r="P1118" s="185"/>
      <c r="Q1118" s="185"/>
      <c r="R1118" s="185"/>
      <c r="S1118" s="185"/>
      <c r="T1118" s="185"/>
      <c r="U1118" s="185"/>
      <c r="V1118" s="185"/>
      <c r="W1118" s="185"/>
      <c r="X1118" s="185"/>
    </row>
    <row r="1119" spans="2:24" ht="12.75">
      <c r="B1119" s="185"/>
      <c r="C1119" s="185"/>
      <c r="D1119" s="185"/>
      <c r="E1119" s="185"/>
      <c r="F1119" s="185"/>
      <c r="G1119" s="200"/>
      <c r="H1119" s="185"/>
      <c r="I1119" s="185"/>
      <c r="J1119" s="185"/>
      <c r="K1119" s="185"/>
      <c r="L1119" s="185"/>
      <c r="M1119" s="185"/>
      <c r="N1119" s="185"/>
      <c r="O1119" s="185"/>
      <c r="P1119" s="185"/>
      <c r="Q1119" s="185"/>
      <c r="R1119" s="185"/>
      <c r="S1119" s="185"/>
      <c r="T1119" s="185"/>
      <c r="U1119" s="185"/>
      <c r="V1119" s="185"/>
      <c r="W1119" s="185"/>
      <c r="X1119" s="185"/>
    </row>
    <row r="1120" spans="2:24" ht="12.75">
      <c r="B1120" s="185"/>
      <c r="C1120" s="185"/>
      <c r="D1120" s="185"/>
      <c r="E1120" s="185"/>
      <c r="F1120" s="185"/>
      <c r="G1120" s="200"/>
      <c r="H1120" s="185"/>
      <c r="I1120" s="185"/>
      <c r="J1120" s="185"/>
      <c r="K1120" s="185"/>
      <c r="L1120" s="185"/>
      <c r="M1120" s="185"/>
      <c r="N1120" s="185"/>
      <c r="O1120" s="185"/>
      <c r="P1120" s="185"/>
      <c r="Q1120" s="185"/>
      <c r="R1120" s="185"/>
      <c r="S1120" s="185"/>
      <c r="T1120" s="185"/>
      <c r="U1120" s="185"/>
      <c r="V1120" s="185"/>
      <c r="W1120" s="185"/>
      <c r="X1120" s="185"/>
    </row>
    <row r="1121" spans="2:24" ht="12.75">
      <c r="B1121" s="185"/>
      <c r="C1121" s="185"/>
      <c r="D1121" s="185"/>
      <c r="E1121" s="185"/>
      <c r="F1121" s="185"/>
      <c r="G1121" s="200"/>
      <c r="H1121" s="185"/>
      <c r="I1121" s="185"/>
      <c r="J1121" s="185"/>
      <c r="K1121" s="185"/>
      <c r="L1121" s="185"/>
      <c r="M1121" s="185"/>
      <c r="N1121" s="185"/>
      <c r="O1121" s="185"/>
      <c r="P1121" s="185"/>
      <c r="Q1121" s="185"/>
      <c r="R1121" s="185"/>
      <c r="S1121" s="185"/>
      <c r="T1121" s="185"/>
      <c r="U1121" s="185"/>
      <c r="V1121" s="185"/>
      <c r="W1121" s="185"/>
      <c r="X1121" s="185"/>
    </row>
    <row r="1122" spans="2:24" ht="12.75">
      <c r="B1122" s="185"/>
      <c r="C1122" s="185"/>
      <c r="D1122" s="185"/>
      <c r="E1122" s="185"/>
      <c r="F1122" s="185"/>
      <c r="G1122" s="200"/>
      <c r="H1122" s="185"/>
      <c r="I1122" s="185"/>
      <c r="J1122" s="185"/>
      <c r="K1122" s="185"/>
      <c r="L1122" s="185"/>
      <c r="M1122" s="185"/>
      <c r="N1122" s="185"/>
      <c r="O1122" s="185"/>
      <c r="P1122" s="185"/>
      <c r="Q1122" s="185"/>
      <c r="R1122" s="185"/>
      <c r="S1122" s="185"/>
      <c r="T1122" s="185"/>
      <c r="U1122" s="185"/>
      <c r="V1122" s="185"/>
      <c r="W1122" s="185"/>
      <c r="X1122" s="185"/>
    </row>
    <row r="1123" spans="2:24" ht="12.75">
      <c r="B1123" s="185"/>
      <c r="C1123" s="185"/>
      <c r="D1123" s="185"/>
      <c r="E1123" s="185"/>
      <c r="F1123" s="185"/>
      <c r="G1123" s="200"/>
      <c r="H1123" s="185"/>
      <c r="I1123" s="185"/>
      <c r="J1123" s="185"/>
      <c r="K1123" s="185"/>
      <c r="L1123" s="185"/>
      <c r="M1123" s="185"/>
      <c r="N1123" s="185"/>
      <c r="O1123" s="185"/>
      <c r="P1123" s="185"/>
      <c r="Q1123" s="185"/>
      <c r="R1123" s="185"/>
      <c r="S1123" s="185"/>
      <c r="T1123" s="185"/>
      <c r="U1123" s="185"/>
      <c r="V1123" s="185"/>
      <c r="W1123" s="185"/>
      <c r="X1123" s="185"/>
    </row>
    <row r="1124" spans="2:24" ht="12.75">
      <c r="B1124" s="185"/>
      <c r="C1124" s="185"/>
      <c r="D1124" s="185"/>
      <c r="E1124" s="185"/>
      <c r="F1124" s="185"/>
      <c r="G1124" s="200"/>
      <c r="H1124" s="185"/>
      <c r="I1124" s="185"/>
      <c r="J1124" s="185"/>
      <c r="K1124" s="185"/>
      <c r="L1124" s="185"/>
      <c r="M1124" s="185"/>
      <c r="N1124" s="185"/>
      <c r="O1124" s="185"/>
      <c r="P1124" s="185"/>
      <c r="Q1124" s="185"/>
      <c r="R1124" s="185"/>
      <c r="S1124" s="185"/>
      <c r="T1124" s="185"/>
      <c r="U1124" s="185"/>
      <c r="V1124" s="185"/>
      <c r="W1124" s="185"/>
      <c r="X1124" s="185"/>
    </row>
    <row r="1125" spans="2:24" ht="12.75">
      <c r="B1125" s="185"/>
      <c r="C1125" s="185"/>
      <c r="D1125" s="185"/>
      <c r="E1125" s="185"/>
      <c r="F1125" s="185"/>
      <c r="G1125" s="200"/>
      <c r="H1125" s="185"/>
      <c r="I1125" s="185"/>
      <c r="J1125" s="185"/>
      <c r="K1125" s="185"/>
      <c r="L1125" s="185"/>
      <c r="M1125" s="185"/>
      <c r="N1125" s="185"/>
      <c r="O1125" s="185"/>
      <c r="P1125" s="185"/>
      <c r="Q1125" s="185"/>
      <c r="R1125" s="185"/>
      <c r="S1125" s="185"/>
      <c r="T1125" s="185"/>
      <c r="U1125" s="185"/>
      <c r="V1125" s="185"/>
      <c r="W1125" s="185"/>
      <c r="X1125" s="185"/>
    </row>
    <row r="1126" spans="2:24" ht="12.75">
      <c r="B1126" s="185"/>
      <c r="C1126" s="185"/>
      <c r="D1126" s="185"/>
      <c r="E1126" s="185"/>
      <c r="F1126" s="185"/>
      <c r="G1126" s="200"/>
      <c r="H1126" s="185"/>
      <c r="I1126" s="185"/>
      <c r="J1126" s="185"/>
      <c r="K1126" s="185"/>
      <c r="L1126" s="185"/>
      <c r="M1126" s="185"/>
      <c r="N1126" s="185"/>
      <c r="O1126" s="185"/>
      <c r="P1126" s="185"/>
      <c r="Q1126" s="185"/>
      <c r="R1126" s="185"/>
      <c r="S1126" s="185"/>
      <c r="T1126" s="185"/>
      <c r="U1126" s="185"/>
      <c r="V1126" s="185"/>
      <c r="W1126" s="185"/>
      <c r="X1126" s="185"/>
    </row>
    <row r="1127" spans="2:24" ht="12.75">
      <c r="B1127" s="185"/>
      <c r="C1127" s="185"/>
      <c r="D1127" s="185"/>
      <c r="E1127" s="185"/>
      <c r="F1127" s="185"/>
      <c r="G1127" s="200"/>
      <c r="H1127" s="185"/>
      <c r="I1127" s="185"/>
      <c r="J1127" s="185"/>
      <c r="K1127" s="185"/>
      <c r="L1127" s="185"/>
      <c r="M1127" s="185"/>
      <c r="N1127" s="185"/>
      <c r="O1127" s="185"/>
      <c r="P1127" s="185"/>
      <c r="Q1127" s="185"/>
      <c r="R1127" s="185"/>
      <c r="S1127" s="185"/>
      <c r="T1127" s="185"/>
      <c r="U1127" s="185"/>
      <c r="V1127" s="185"/>
      <c r="W1127" s="185"/>
      <c r="X1127" s="185"/>
    </row>
    <row r="1128" spans="2:24" ht="12.75">
      <c r="B1128" s="185"/>
      <c r="C1128" s="185"/>
      <c r="D1128" s="185"/>
      <c r="E1128" s="185"/>
      <c r="F1128" s="185"/>
      <c r="G1128" s="200"/>
      <c r="H1128" s="185"/>
      <c r="I1128" s="185"/>
      <c r="J1128" s="185"/>
      <c r="K1128" s="185"/>
      <c r="L1128" s="185"/>
      <c r="M1128" s="185"/>
      <c r="N1128" s="185"/>
      <c r="O1128" s="185"/>
      <c r="P1128" s="185"/>
      <c r="Q1128" s="185"/>
      <c r="R1128" s="185"/>
      <c r="S1128" s="185"/>
      <c r="T1128" s="185"/>
      <c r="U1128" s="185"/>
      <c r="V1128" s="185"/>
      <c r="W1128" s="185"/>
      <c r="X1128" s="185"/>
    </row>
    <row r="1129" spans="2:24" ht="12.75">
      <c r="B1129" s="185"/>
      <c r="C1129" s="185"/>
      <c r="D1129" s="185"/>
      <c r="E1129" s="185"/>
      <c r="F1129" s="185"/>
      <c r="G1129" s="200"/>
      <c r="H1129" s="185"/>
      <c r="I1129" s="185"/>
      <c r="J1129" s="185"/>
      <c r="K1129" s="185"/>
      <c r="L1129" s="185"/>
      <c r="M1129" s="185"/>
      <c r="N1129" s="185"/>
      <c r="O1129" s="185"/>
      <c r="P1129" s="185"/>
      <c r="Q1129" s="185"/>
      <c r="R1129" s="185"/>
      <c r="S1129" s="185"/>
      <c r="T1129" s="185"/>
      <c r="U1129" s="185"/>
      <c r="V1129" s="185"/>
      <c r="W1129" s="185"/>
      <c r="X1129" s="185"/>
    </row>
    <row r="1130" spans="2:24" ht="12.75">
      <c r="B1130" s="185"/>
      <c r="C1130" s="185"/>
      <c r="D1130" s="185"/>
      <c r="E1130" s="185"/>
      <c r="F1130" s="185"/>
      <c r="G1130" s="200"/>
      <c r="H1130" s="185"/>
      <c r="I1130" s="185"/>
      <c r="J1130" s="185"/>
      <c r="K1130" s="185"/>
      <c r="L1130" s="185"/>
      <c r="M1130" s="185"/>
      <c r="N1130" s="185"/>
      <c r="O1130" s="185"/>
      <c r="P1130" s="185"/>
      <c r="Q1130" s="185"/>
      <c r="R1130" s="185"/>
      <c r="S1130" s="185"/>
      <c r="T1130" s="185"/>
      <c r="U1130" s="185"/>
      <c r="V1130" s="185"/>
      <c r="W1130" s="185"/>
      <c r="X1130" s="185"/>
    </row>
    <row r="1131" spans="2:24" ht="12.75">
      <c r="B1131" s="185"/>
      <c r="C1131" s="185"/>
      <c r="D1131" s="185"/>
      <c r="E1131" s="185"/>
      <c r="F1131" s="185"/>
      <c r="G1131" s="200"/>
      <c r="H1131" s="185"/>
      <c r="I1131" s="185"/>
      <c r="J1131" s="185"/>
      <c r="K1131" s="185"/>
      <c r="L1131" s="185"/>
      <c r="M1131" s="185"/>
      <c r="N1131" s="185"/>
      <c r="O1131" s="185"/>
      <c r="P1131" s="185"/>
      <c r="Q1131" s="185"/>
      <c r="R1131" s="185"/>
      <c r="S1131" s="185"/>
      <c r="T1131" s="185"/>
      <c r="U1131" s="185"/>
      <c r="V1131" s="185"/>
      <c r="W1131" s="185"/>
      <c r="X1131" s="185"/>
    </row>
    <row r="1132" spans="2:24" ht="12.75">
      <c r="B1132" s="185"/>
      <c r="C1132" s="185"/>
      <c r="D1132" s="185"/>
      <c r="E1132" s="185"/>
      <c r="F1132" s="185"/>
      <c r="G1132" s="200"/>
      <c r="H1132" s="185"/>
      <c r="I1132" s="185"/>
      <c r="J1132" s="185"/>
      <c r="K1132" s="185"/>
      <c r="L1132" s="185"/>
      <c r="M1132" s="185"/>
      <c r="N1132" s="185"/>
      <c r="O1132" s="185"/>
      <c r="P1132" s="185"/>
      <c r="Q1132" s="185"/>
      <c r="R1132" s="185"/>
      <c r="S1132" s="185"/>
      <c r="T1132" s="185"/>
      <c r="U1132" s="185"/>
      <c r="V1132" s="185"/>
      <c r="W1132" s="185"/>
      <c r="X1132" s="185"/>
    </row>
    <row r="1133" spans="2:24" ht="12.75">
      <c r="B1133" s="185"/>
      <c r="C1133" s="185"/>
      <c r="D1133" s="185"/>
      <c r="E1133" s="185"/>
      <c r="F1133" s="185"/>
      <c r="G1133" s="200"/>
      <c r="H1133" s="185"/>
      <c r="I1133" s="185"/>
      <c r="J1133" s="185"/>
      <c r="K1133" s="185"/>
      <c r="L1133" s="185"/>
      <c r="M1133" s="185"/>
      <c r="N1133" s="185"/>
      <c r="O1133" s="185"/>
      <c r="P1133" s="185"/>
      <c r="Q1133" s="185"/>
      <c r="R1133" s="185"/>
      <c r="S1133" s="185"/>
      <c r="T1133" s="185"/>
      <c r="U1133" s="185"/>
      <c r="V1133" s="185"/>
      <c r="W1133" s="185"/>
      <c r="X1133" s="185"/>
    </row>
    <row r="1134" spans="2:24" ht="12.75">
      <c r="B1134" s="185"/>
      <c r="C1134" s="185"/>
      <c r="D1134" s="185"/>
      <c r="E1134" s="185"/>
      <c r="F1134" s="185"/>
      <c r="G1134" s="200"/>
      <c r="H1134" s="185"/>
      <c r="I1134" s="185"/>
      <c r="J1134" s="185"/>
      <c r="K1134" s="185"/>
      <c r="L1134" s="185"/>
      <c r="M1134" s="185"/>
      <c r="N1134" s="185"/>
      <c r="O1134" s="185"/>
      <c r="P1134" s="185"/>
      <c r="Q1134" s="185"/>
      <c r="R1134" s="185"/>
      <c r="S1134" s="185"/>
      <c r="T1134" s="185"/>
      <c r="U1134" s="185"/>
      <c r="V1134" s="185"/>
      <c r="W1134" s="185"/>
      <c r="X1134" s="185"/>
    </row>
    <row r="1135" spans="2:24" ht="12.75">
      <c r="B1135" s="185"/>
      <c r="C1135" s="185"/>
      <c r="D1135" s="185"/>
      <c r="E1135" s="185"/>
      <c r="F1135" s="185"/>
      <c r="G1135" s="200"/>
      <c r="H1135" s="185"/>
      <c r="I1135" s="185"/>
      <c r="J1135" s="185"/>
      <c r="K1135" s="185"/>
      <c r="L1135" s="185"/>
      <c r="M1135" s="185"/>
      <c r="N1135" s="185"/>
      <c r="O1135" s="185"/>
      <c r="P1135" s="185"/>
      <c r="Q1135" s="185"/>
      <c r="R1135" s="185"/>
      <c r="S1135" s="185"/>
      <c r="T1135" s="185"/>
      <c r="U1135" s="185"/>
      <c r="V1135" s="185"/>
      <c r="W1135" s="185"/>
      <c r="X1135" s="185"/>
    </row>
    <row r="1136" spans="2:24" ht="12.75">
      <c r="B1136" s="185"/>
      <c r="C1136" s="185"/>
      <c r="D1136" s="185"/>
      <c r="E1136" s="185"/>
      <c r="F1136" s="185"/>
      <c r="G1136" s="200"/>
      <c r="H1136" s="185"/>
      <c r="I1136" s="185"/>
      <c r="J1136" s="185"/>
      <c r="K1136" s="185"/>
      <c r="L1136" s="185"/>
      <c r="M1136" s="185"/>
      <c r="N1136" s="185"/>
      <c r="O1136" s="185"/>
      <c r="P1136" s="185"/>
      <c r="Q1136" s="185"/>
      <c r="R1136" s="185"/>
      <c r="S1136" s="185"/>
      <c r="T1136" s="185"/>
      <c r="U1136" s="185"/>
      <c r="V1136" s="185"/>
      <c r="W1136" s="185"/>
      <c r="X1136" s="185"/>
    </row>
    <row r="1137" spans="2:24" ht="12.75">
      <c r="B1137" s="185"/>
      <c r="C1137" s="185"/>
      <c r="D1137" s="185"/>
      <c r="E1137" s="185"/>
      <c r="F1137" s="185"/>
      <c r="G1137" s="200"/>
      <c r="H1137" s="185"/>
      <c r="I1137" s="185"/>
      <c r="J1137" s="185"/>
      <c r="K1137" s="185"/>
      <c r="L1137" s="185"/>
      <c r="M1137" s="185"/>
      <c r="N1137" s="185"/>
      <c r="O1137" s="185"/>
      <c r="P1137" s="185"/>
      <c r="Q1137" s="185"/>
      <c r="R1137" s="185"/>
      <c r="S1137" s="185"/>
      <c r="T1137" s="185"/>
      <c r="U1137" s="185"/>
      <c r="V1137" s="185"/>
      <c r="W1137" s="185"/>
      <c r="X1137" s="185"/>
    </row>
    <row r="1138" spans="2:24" ht="12.75">
      <c r="B1138" s="185"/>
      <c r="C1138" s="185"/>
      <c r="D1138" s="185"/>
      <c r="E1138" s="185"/>
      <c r="F1138" s="185"/>
      <c r="G1138" s="200"/>
      <c r="H1138" s="185"/>
      <c r="I1138" s="185"/>
      <c r="J1138" s="185"/>
      <c r="K1138" s="185"/>
      <c r="L1138" s="185"/>
      <c r="M1138" s="185"/>
      <c r="N1138" s="185"/>
      <c r="O1138" s="185"/>
      <c r="P1138" s="185"/>
      <c r="Q1138" s="185"/>
      <c r="R1138" s="185"/>
      <c r="S1138" s="185"/>
      <c r="T1138" s="185"/>
      <c r="U1138" s="185"/>
      <c r="V1138" s="185"/>
      <c r="W1138" s="185"/>
      <c r="X1138" s="185"/>
    </row>
    <row r="1139" spans="2:24" ht="12.75">
      <c r="B1139" s="185"/>
      <c r="C1139" s="185"/>
      <c r="D1139" s="185"/>
      <c r="E1139" s="185"/>
      <c r="F1139" s="185"/>
      <c r="G1139" s="200"/>
      <c r="H1139" s="185"/>
      <c r="I1139" s="185"/>
      <c r="J1139" s="185"/>
      <c r="K1139" s="185"/>
      <c r="L1139" s="185"/>
      <c r="M1139" s="185"/>
      <c r="N1139" s="185"/>
      <c r="O1139" s="185"/>
      <c r="P1139" s="185"/>
      <c r="Q1139" s="185"/>
      <c r="R1139" s="185"/>
      <c r="S1139" s="185"/>
      <c r="T1139" s="185"/>
      <c r="U1139" s="185"/>
      <c r="V1139" s="185"/>
      <c r="W1139" s="185"/>
      <c r="X1139" s="185"/>
    </row>
    <row r="1140" spans="2:24" ht="12.75">
      <c r="B1140" s="185"/>
      <c r="C1140" s="185"/>
      <c r="D1140" s="185"/>
      <c r="E1140" s="185"/>
      <c r="F1140" s="185"/>
      <c r="G1140" s="200"/>
      <c r="H1140" s="185"/>
      <c r="I1140" s="185"/>
      <c r="J1140" s="185"/>
      <c r="K1140" s="185"/>
      <c r="L1140" s="185"/>
      <c r="M1140" s="185"/>
      <c r="N1140" s="185"/>
      <c r="O1140" s="185"/>
      <c r="P1140" s="185"/>
      <c r="Q1140" s="185"/>
      <c r="R1140" s="185"/>
      <c r="S1140" s="185"/>
      <c r="T1140" s="185"/>
      <c r="U1140" s="185"/>
      <c r="V1140" s="185"/>
      <c r="W1140" s="185"/>
      <c r="X1140" s="185"/>
    </row>
    <row r="1141" spans="2:24" ht="12.75">
      <c r="B1141" s="185"/>
      <c r="C1141" s="185"/>
      <c r="D1141" s="185"/>
      <c r="E1141" s="185"/>
      <c r="F1141" s="185"/>
      <c r="G1141" s="200"/>
      <c r="H1141" s="185"/>
      <c r="I1141" s="185"/>
      <c r="J1141" s="185"/>
      <c r="K1141" s="185"/>
      <c r="L1141" s="185"/>
      <c r="M1141" s="185"/>
      <c r="N1141" s="185"/>
      <c r="O1141" s="185"/>
      <c r="P1141" s="185"/>
      <c r="Q1141" s="185"/>
      <c r="R1141" s="185"/>
      <c r="S1141" s="185"/>
      <c r="T1141" s="185"/>
      <c r="U1141" s="185"/>
      <c r="V1141" s="185"/>
      <c r="W1141" s="185"/>
      <c r="X1141" s="185"/>
    </row>
    <row r="1142" spans="2:24" ht="12.75">
      <c r="B1142" s="185"/>
      <c r="C1142" s="185"/>
      <c r="D1142" s="185"/>
      <c r="E1142" s="185"/>
      <c r="F1142" s="185"/>
      <c r="G1142" s="200"/>
      <c r="H1142" s="185"/>
      <c r="I1142" s="185"/>
      <c r="J1142" s="185"/>
      <c r="K1142" s="185"/>
      <c r="L1142" s="185"/>
      <c r="M1142" s="185"/>
      <c r="N1142" s="185"/>
      <c r="O1142" s="185"/>
      <c r="P1142" s="185"/>
      <c r="Q1142" s="185"/>
      <c r="R1142" s="185"/>
      <c r="S1142" s="185"/>
      <c r="T1142" s="185"/>
      <c r="U1142" s="185"/>
      <c r="V1142" s="185"/>
      <c r="W1142" s="185"/>
      <c r="X1142" s="185"/>
    </row>
    <row r="1143" spans="2:24" ht="12.75">
      <c r="B1143" s="185"/>
      <c r="C1143" s="185"/>
      <c r="D1143" s="185"/>
      <c r="E1143" s="185"/>
      <c r="F1143" s="185"/>
      <c r="G1143" s="200"/>
      <c r="H1143" s="185"/>
      <c r="I1143" s="185"/>
      <c r="J1143" s="185"/>
      <c r="K1143" s="185"/>
      <c r="L1143" s="185"/>
      <c r="M1143" s="185"/>
      <c r="N1143" s="185"/>
      <c r="O1143" s="185"/>
      <c r="P1143" s="185"/>
      <c r="Q1143" s="185"/>
      <c r="R1143" s="185"/>
      <c r="S1143" s="185"/>
      <c r="T1143" s="185"/>
      <c r="U1143" s="185"/>
      <c r="V1143" s="185"/>
      <c r="W1143" s="185"/>
      <c r="X1143" s="185"/>
    </row>
    <row r="1144" spans="2:24" ht="12.75">
      <c r="B1144" s="185"/>
      <c r="C1144" s="185"/>
      <c r="D1144" s="185"/>
      <c r="E1144" s="185"/>
      <c r="F1144" s="185"/>
      <c r="G1144" s="200"/>
      <c r="H1144" s="185"/>
      <c r="I1144" s="185"/>
      <c r="J1144" s="185"/>
      <c r="K1144" s="185"/>
      <c r="L1144" s="185"/>
      <c r="M1144" s="185"/>
      <c r="N1144" s="185"/>
      <c r="O1144" s="185"/>
      <c r="P1144" s="185"/>
      <c r="Q1144" s="185"/>
      <c r="R1144" s="185"/>
      <c r="S1144" s="185"/>
      <c r="T1144" s="185"/>
      <c r="U1144" s="185"/>
      <c r="V1144" s="185"/>
      <c r="W1144" s="185"/>
      <c r="X1144" s="185"/>
    </row>
    <row r="1145" spans="2:24" ht="12.75">
      <c r="B1145" s="185"/>
      <c r="C1145" s="185"/>
      <c r="D1145" s="185"/>
      <c r="E1145" s="185"/>
      <c r="F1145" s="185"/>
      <c r="G1145" s="200"/>
      <c r="H1145" s="185"/>
      <c r="I1145" s="185"/>
      <c r="J1145" s="185"/>
      <c r="K1145" s="185"/>
      <c r="L1145" s="185"/>
      <c r="M1145" s="185"/>
      <c r="N1145" s="185"/>
      <c r="O1145" s="185"/>
      <c r="P1145" s="185"/>
      <c r="Q1145" s="185"/>
      <c r="R1145" s="185"/>
      <c r="S1145" s="185"/>
      <c r="T1145" s="185"/>
      <c r="U1145" s="185"/>
      <c r="V1145" s="185"/>
      <c r="W1145" s="185"/>
      <c r="X1145" s="185"/>
    </row>
    <row r="1146" spans="2:24" ht="12.75">
      <c r="B1146" s="185"/>
      <c r="C1146" s="185"/>
      <c r="D1146" s="185"/>
      <c r="E1146" s="185"/>
      <c r="F1146" s="185"/>
      <c r="G1146" s="200"/>
      <c r="H1146" s="185"/>
      <c r="I1146" s="185"/>
      <c r="J1146" s="185"/>
      <c r="K1146" s="185"/>
      <c r="L1146" s="185"/>
      <c r="M1146" s="185"/>
      <c r="N1146" s="185"/>
      <c r="O1146" s="185"/>
      <c r="P1146" s="185"/>
      <c r="Q1146" s="185"/>
      <c r="R1146" s="185"/>
      <c r="S1146" s="185"/>
      <c r="T1146" s="185"/>
      <c r="U1146" s="185"/>
      <c r="V1146" s="185"/>
      <c r="W1146" s="185"/>
      <c r="X1146" s="185"/>
    </row>
    <row r="1147" spans="2:24" ht="12.75">
      <c r="B1147" s="185"/>
      <c r="C1147" s="185"/>
      <c r="D1147" s="185"/>
      <c r="E1147" s="185"/>
      <c r="F1147" s="185"/>
      <c r="G1147" s="200"/>
      <c r="H1147" s="185"/>
      <c r="I1147" s="185"/>
      <c r="J1147" s="185"/>
      <c r="K1147" s="185"/>
      <c r="L1147" s="185"/>
      <c r="M1147" s="185"/>
      <c r="N1147" s="185"/>
      <c r="O1147" s="185"/>
      <c r="P1147" s="185"/>
      <c r="Q1147" s="185"/>
      <c r="R1147" s="185"/>
      <c r="S1147" s="185"/>
      <c r="T1147" s="185"/>
      <c r="U1147" s="185"/>
      <c r="V1147" s="185"/>
      <c r="W1147" s="185"/>
      <c r="X1147" s="185"/>
    </row>
    <row r="1148" spans="2:24" ht="12.75">
      <c r="B1148" s="185"/>
      <c r="C1148" s="185"/>
      <c r="D1148" s="185"/>
      <c r="E1148" s="185"/>
      <c r="F1148" s="185"/>
      <c r="G1148" s="200"/>
      <c r="H1148" s="185"/>
      <c r="I1148" s="185"/>
      <c r="J1148" s="185"/>
      <c r="K1148" s="185"/>
      <c r="L1148" s="185"/>
      <c r="M1148" s="185"/>
      <c r="N1148" s="185"/>
      <c r="O1148" s="185"/>
      <c r="P1148" s="185"/>
      <c r="Q1148" s="185"/>
      <c r="R1148" s="185"/>
      <c r="S1148" s="185"/>
      <c r="T1148" s="185"/>
      <c r="U1148" s="185"/>
      <c r="V1148" s="185"/>
      <c r="W1148" s="185"/>
      <c r="X1148" s="185"/>
    </row>
    <row r="1149" spans="2:24" ht="12.75">
      <c r="B1149" s="185"/>
      <c r="C1149" s="185"/>
      <c r="D1149" s="185"/>
      <c r="E1149" s="185"/>
      <c r="F1149" s="185"/>
      <c r="G1149" s="200"/>
      <c r="H1149" s="185"/>
      <c r="I1149" s="185"/>
      <c r="J1149" s="185"/>
      <c r="K1149" s="185"/>
      <c r="L1149" s="185"/>
      <c r="M1149" s="185"/>
      <c r="N1149" s="185"/>
      <c r="O1149" s="185"/>
      <c r="P1149" s="185"/>
      <c r="Q1149" s="185"/>
      <c r="R1149" s="185"/>
      <c r="S1149" s="185"/>
      <c r="T1149" s="185"/>
      <c r="U1149" s="185"/>
      <c r="V1149" s="185"/>
      <c r="W1149" s="185"/>
      <c r="X1149" s="185"/>
    </row>
    <row r="1150" spans="2:24" ht="12.75">
      <c r="B1150" s="185"/>
      <c r="C1150" s="185"/>
      <c r="D1150" s="185"/>
      <c r="E1150" s="185"/>
      <c r="F1150" s="185"/>
      <c r="G1150" s="200"/>
      <c r="H1150" s="185"/>
      <c r="I1150" s="185"/>
      <c r="J1150" s="185"/>
      <c r="K1150" s="185"/>
      <c r="L1150" s="185"/>
      <c r="M1150" s="185"/>
      <c r="N1150" s="185"/>
      <c r="O1150" s="185"/>
      <c r="P1150" s="185"/>
      <c r="Q1150" s="185"/>
      <c r="R1150" s="185"/>
      <c r="S1150" s="185"/>
      <c r="T1150" s="185"/>
      <c r="U1150" s="185"/>
      <c r="V1150" s="185"/>
      <c r="W1150" s="185"/>
      <c r="X1150" s="185"/>
    </row>
    <row r="1151" spans="2:24" ht="12.75">
      <c r="B1151" s="185"/>
      <c r="C1151" s="185"/>
      <c r="D1151" s="185"/>
      <c r="E1151" s="185"/>
      <c r="F1151" s="185"/>
      <c r="G1151" s="200"/>
      <c r="H1151" s="185"/>
      <c r="I1151" s="185"/>
      <c r="J1151" s="185"/>
      <c r="K1151" s="185"/>
      <c r="L1151" s="185"/>
      <c r="M1151" s="185"/>
      <c r="N1151" s="185"/>
      <c r="O1151" s="185"/>
      <c r="P1151" s="185"/>
      <c r="Q1151" s="185"/>
      <c r="R1151" s="185"/>
      <c r="S1151" s="185"/>
      <c r="T1151" s="185"/>
      <c r="U1151" s="185"/>
      <c r="V1151" s="185"/>
      <c r="W1151" s="185"/>
      <c r="X1151" s="185"/>
    </row>
    <row r="1152" spans="2:24" ht="12.75">
      <c r="B1152" s="185"/>
      <c r="C1152" s="185"/>
      <c r="D1152" s="185"/>
      <c r="E1152" s="185"/>
      <c r="F1152" s="185"/>
      <c r="G1152" s="200"/>
      <c r="H1152" s="185"/>
      <c r="I1152" s="185"/>
      <c r="J1152" s="185"/>
      <c r="K1152" s="185"/>
      <c r="L1152" s="185"/>
      <c r="M1152" s="185"/>
      <c r="N1152" s="185"/>
      <c r="O1152" s="185"/>
      <c r="P1152" s="185"/>
      <c r="Q1152" s="185"/>
      <c r="R1152" s="185"/>
      <c r="S1152" s="185"/>
      <c r="T1152" s="185"/>
      <c r="U1152" s="185"/>
      <c r="V1152" s="185"/>
      <c r="W1152" s="185"/>
      <c r="X1152" s="185"/>
    </row>
    <row r="1153" spans="2:24" ht="12.75">
      <c r="B1153" s="185"/>
      <c r="C1153" s="185"/>
      <c r="D1153" s="185"/>
      <c r="E1153" s="185"/>
      <c r="F1153" s="185"/>
      <c r="G1153" s="200"/>
      <c r="H1153" s="185"/>
      <c r="I1153" s="185"/>
      <c r="J1153" s="185"/>
      <c r="K1153" s="185"/>
      <c r="L1153" s="185"/>
      <c r="M1153" s="185"/>
      <c r="N1153" s="185"/>
      <c r="O1153" s="185"/>
      <c r="P1153" s="185"/>
      <c r="Q1153" s="185"/>
      <c r="R1153" s="185"/>
      <c r="S1153" s="185"/>
      <c r="T1153" s="185"/>
      <c r="U1153" s="185"/>
      <c r="V1153" s="185"/>
      <c r="W1153" s="185"/>
      <c r="X1153" s="185"/>
    </row>
    <row r="1154" spans="2:24" ht="12.75">
      <c r="B1154" s="185"/>
      <c r="C1154" s="185"/>
      <c r="D1154" s="185"/>
      <c r="E1154" s="185"/>
      <c r="F1154" s="185"/>
      <c r="G1154" s="200"/>
      <c r="H1154" s="185"/>
      <c r="I1154" s="185"/>
      <c r="J1154" s="185"/>
      <c r="K1154" s="185"/>
      <c r="L1154" s="185"/>
      <c r="M1154" s="185"/>
      <c r="N1154" s="185"/>
      <c r="O1154" s="185"/>
      <c r="P1154" s="185"/>
      <c r="Q1154" s="185"/>
      <c r="R1154" s="185"/>
      <c r="S1154" s="185"/>
      <c r="T1154" s="185"/>
      <c r="U1154" s="185"/>
      <c r="V1154" s="185"/>
      <c r="W1154" s="185"/>
      <c r="X1154" s="185"/>
    </row>
    <row r="1155" spans="2:24" ht="12.75">
      <c r="B1155" s="185"/>
      <c r="C1155" s="185"/>
      <c r="D1155" s="185"/>
      <c r="E1155" s="185"/>
      <c r="F1155" s="185"/>
      <c r="G1155" s="200"/>
      <c r="H1155" s="185"/>
      <c r="I1155" s="185"/>
      <c r="J1155" s="185"/>
      <c r="K1155" s="185"/>
      <c r="L1155" s="185"/>
      <c r="M1155" s="185"/>
      <c r="N1155" s="185"/>
      <c r="O1155" s="185"/>
      <c r="P1155" s="185"/>
      <c r="Q1155" s="185"/>
      <c r="R1155" s="185"/>
      <c r="S1155" s="185"/>
      <c r="T1155" s="185"/>
      <c r="U1155" s="185"/>
      <c r="V1155" s="185"/>
      <c r="W1155" s="185"/>
      <c r="X1155" s="185"/>
    </row>
    <row r="1156" spans="2:24" ht="12.75">
      <c r="B1156" s="185"/>
      <c r="C1156" s="185"/>
      <c r="D1156" s="185"/>
      <c r="E1156" s="185"/>
      <c r="F1156" s="185"/>
      <c r="G1156" s="200"/>
      <c r="H1156" s="185"/>
      <c r="I1156" s="185"/>
      <c r="J1156" s="185"/>
      <c r="K1156" s="185"/>
      <c r="L1156" s="185"/>
      <c r="M1156" s="185"/>
      <c r="N1156" s="185"/>
      <c r="O1156" s="185"/>
      <c r="P1156" s="185"/>
      <c r="Q1156" s="185"/>
      <c r="R1156" s="185"/>
      <c r="S1156" s="185"/>
      <c r="T1156" s="185"/>
      <c r="U1156" s="185"/>
      <c r="V1156" s="185"/>
      <c r="W1156" s="185"/>
      <c r="X1156" s="185"/>
    </row>
    <row r="1157" spans="2:24" ht="12.75">
      <c r="B1157" s="185"/>
      <c r="C1157" s="185"/>
      <c r="D1157" s="185"/>
      <c r="E1157" s="185"/>
      <c r="F1157" s="185"/>
      <c r="G1157" s="200"/>
      <c r="H1157" s="185"/>
      <c r="I1157" s="185"/>
      <c r="J1157" s="185"/>
      <c r="K1157" s="185"/>
      <c r="L1157" s="185"/>
      <c r="M1157" s="185"/>
      <c r="N1157" s="185"/>
      <c r="O1157" s="185"/>
      <c r="P1157" s="185"/>
      <c r="Q1157" s="185"/>
      <c r="R1157" s="185"/>
      <c r="S1157" s="185"/>
      <c r="T1157" s="185"/>
      <c r="U1157" s="185"/>
      <c r="V1157" s="185"/>
      <c r="W1157" s="185"/>
      <c r="X1157" s="185"/>
    </row>
    <row r="1158" spans="2:24" ht="12.75">
      <c r="B1158" s="185"/>
      <c r="C1158" s="185"/>
      <c r="D1158" s="185"/>
      <c r="E1158" s="185"/>
      <c r="F1158" s="185"/>
      <c r="G1158" s="200"/>
      <c r="H1158" s="185"/>
      <c r="I1158" s="185"/>
      <c r="J1158" s="185"/>
      <c r="K1158" s="185"/>
      <c r="L1158" s="185"/>
      <c r="M1158" s="185"/>
      <c r="N1158" s="185"/>
      <c r="O1158" s="185"/>
      <c r="P1158" s="185"/>
      <c r="Q1158" s="185"/>
      <c r="R1158" s="185"/>
      <c r="S1158" s="185"/>
      <c r="T1158" s="185"/>
      <c r="U1158" s="185"/>
      <c r="V1158" s="185"/>
      <c r="W1158" s="185"/>
      <c r="X1158" s="185"/>
    </row>
    <row r="1159" spans="2:24" ht="12.75">
      <c r="B1159" s="185"/>
      <c r="C1159" s="185"/>
      <c r="D1159" s="185"/>
      <c r="E1159" s="185"/>
      <c r="F1159" s="185"/>
      <c r="G1159" s="200"/>
      <c r="H1159" s="185"/>
      <c r="I1159" s="185"/>
      <c r="J1159" s="185"/>
      <c r="K1159" s="185"/>
      <c r="L1159" s="185"/>
      <c r="M1159" s="185"/>
      <c r="N1159" s="185"/>
      <c r="O1159" s="185"/>
      <c r="P1159" s="185"/>
      <c r="Q1159" s="185"/>
      <c r="R1159" s="185"/>
      <c r="S1159" s="185"/>
      <c r="T1159" s="185"/>
      <c r="U1159" s="185"/>
      <c r="V1159" s="185"/>
      <c r="W1159" s="185"/>
      <c r="X1159" s="185"/>
    </row>
    <row r="1160" spans="2:24" ht="12.75">
      <c r="B1160" s="185"/>
      <c r="C1160" s="185"/>
      <c r="D1160" s="185"/>
      <c r="E1160" s="185"/>
      <c r="F1160" s="185"/>
      <c r="G1160" s="200"/>
      <c r="H1160" s="185"/>
      <c r="I1160" s="185"/>
      <c r="J1160" s="185"/>
      <c r="K1160" s="185"/>
      <c r="L1160" s="185"/>
      <c r="M1160" s="185"/>
      <c r="N1160" s="185"/>
      <c r="O1160" s="185"/>
      <c r="P1160" s="185"/>
      <c r="Q1160" s="185"/>
      <c r="R1160" s="185"/>
      <c r="S1160" s="185"/>
      <c r="T1160" s="185"/>
      <c r="U1160" s="185"/>
      <c r="V1160" s="185"/>
      <c r="W1160" s="185"/>
      <c r="X1160" s="185"/>
    </row>
    <row r="1161" spans="2:24" ht="12.75">
      <c r="B1161" s="185"/>
      <c r="C1161" s="185"/>
      <c r="D1161" s="185"/>
      <c r="E1161" s="185"/>
      <c r="F1161" s="185"/>
      <c r="G1161" s="200"/>
      <c r="H1161" s="185"/>
      <c r="I1161" s="185"/>
      <c r="J1161" s="185"/>
      <c r="K1161" s="185"/>
      <c r="L1161" s="185"/>
      <c r="M1161" s="185"/>
      <c r="N1161" s="185"/>
      <c r="O1161" s="185"/>
      <c r="P1161" s="185"/>
      <c r="Q1161" s="185"/>
      <c r="R1161" s="185"/>
      <c r="S1161" s="185"/>
      <c r="T1161" s="185"/>
      <c r="U1161" s="185"/>
      <c r="V1161" s="185"/>
      <c r="W1161" s="185"/>
      <c r="X1161" s="185"/>
    </row>
    <row r="1162" spans="2:24" ht="12.75">
      <c r="B1162" s="185"/>
      <c r="C1162" s="185"/>
      <c r="D1162" s="185"/>
      <c r="E1162" s="185"/>
      <c r="F1162" s="185"/>
      <c r="G1162" s="200"/>
      <c r="H1162" s="185"/>
      <c r="I1162" s="185"/>
      <c r="J1162" s="185"/>
      <c r="K1162" s="185"/>
      <c r="L1162" s="185"/>
      <c r="M1162" s="185"/>
      <c r="N1162" s="185"/>
      <c r="O1162" s="185"/>
      <c r="P1162" s="185"/>
      <c r="Q1162" s="185"/>
      <c r="R1162" s="185"/>
      <c r="S1162" s="185"/>
      <c r="T1162" s="185"/>
      <c r="U1162" s="185"/>
      <c r="V1162" s="185"/>
      <c r="W1162" s="185"/>
      <c r="X1162" s="185"/>
    </row>
    <row r="1163" spans="2:24" ht="12.75">
      <c r="B1163" s="185"/>
      <c r="C1163" s="185"/>
      <c r="D1163" s="185"/>
      <c r="E1163" s="185"/>
      <c r="F1163" s="185"/>
      <c r="G1163" s="200"/>
      <c r="H1163" s="185"/>
      <c r="I1163" s="185"/>
      <c r="J1163" s="185"/>
      <c r="K1163" s="185"/>
      <c r="L1163" s="185"/>
      <c r="M1163" s="185"/>
      <c r="N1163" s="185"/>
      <c r="O1163" s="185"/>
      <c r="P1163" s="185"/>
      <c r="Q1163" s="185"/>
      <c r="R1163" s="185"/>
      <c r="S1163" s="185"/>
      <c r="T1163" s="185"/>
      <c r="U1163" s="185"/>
      <c r="V1163" s="185"/>
      <c r="W1163" s="185"/>
      <c r="X1163" s="185"/>
    </row>
    <row r="1164" spans="2:24" ht="12.75">
      <c r="B1164" s="185"/>
      <c r="C1164" s="185"/>
      <c r="D1164" s="185"/>
      <c r="E1164" s="185"/>
      <c r="F1164" s="185"/>
      <c r="G1164" s="200"/>
      <c r="H1164" s="185"/>
      <c r="I1164" s="185"/>
      <c r="J1164" s="185"/>
      <c r="K1164" s="185"/>
      <c r="L1164" s="185"/>
      <c r="M1164" s="185"/>
      <c r="N1164" s="185"/>
      <c r="O1164" s="185"/>
      <c r="P1164" s="185"/>
      <c r="Q1164" s="185"/>
      <c r="R1164" s="185"/>
      <c r="S1164" s="185"/>
      <c r="T1164" s="185"/>
      <c r="U1164" s="185"/>
      <c r="V1164" s="185"/>
      <c r="W1164" s="185"/>
      <c r="X1164" s="185"/>
    </row>
    <row r="1165" spans="2:24" ht="12.75">
      <c r="B1165" s="185"/>
      <c r="C1165" s="185"/>
      <c r="D1165" s="185"/>
      <c r="E1165" s="185"/>
      <c r="F1165" s="185"/>
      <c r="G1165" s="200"/>
      <c r="H1165" s="185"/>
      <c r="I1165" s="185"/>
      <c r="J1165" s="185"/>
      <c r="K1165" s="185"/>
      <c r="L1165" s="185"/>
      <c r="M1165" s="185"/>
      <c r="N1165" s="185"/>
      <c r="O1165" s="185"/>
      <c r="P1165" s="185"/>
      <c r="Q1165" s="185"/>
      <c r="R1165" s="185"/>
      <c r="S1165" s="185"/>
      <c r="T1165" s="185"/>
      <c r="U1165" s="185"/>
      <c r="V1165" s="185"/>
      <c r="W1165" s="185"/>
      <c r="X1165" s="185"/>
    </row>
    <row r="1166" spans="2:24" ht="12.75">
      <c r="B1166" s="185"/>
      <c r="C1166" s="185"/>
      <c r="D1166" s="185"/>
      <c r="E1166" s="185"/>
      <c r="F1166" s="185"/>
      <c r="G1166" s="200"/>
      <c r="H1166" s="185"/>
      <c r="I1166" s="185"/>
      <c r="J1166" s="185"/>
      <c r="K1166" s="185"/>
      <c r="L1166" s="185"/>
      <c r="M1166" s="185"/>
      <c r="N1166" s="185"/>
      <c r="O1166" s="185"/>
      <c r="P1166" s="185"/>
      <c r="Q1166" s="185"/>
      <c r="R1166" s="185"/>
      <c r="S1166" s="185"/>
      <c r="T1166" s="185"/>
      <c r="U1166" s="185"/>
      <c r="V1166" s="185"/>
      <c r="W1166" s="185"/>
      <c r="X1166" s="185"/>
    </row>
    <row r="1167" spans="2:24" ht="12.75">
      <c r="B1167" s="185"/>
      <c r="C1167" s="185"/>
      <c r="D1167" s="185"/>
      <c r="E1167" s="185"/>
      <c r="F1167" s="185"/>
      <c r="G1167" s="200"/>
      <c r="H1167" s="185"/>
      <c r="I1167" s="185"/>
      <c r="J1167" s="185"/>
      <c r="K1167" s="185"/>
      <c r="L1167" s="185"/>
      <c r="M1167" s="185"/>
      <c r="N1167" s="185"/>
      <c r="O1167" s="185"/>
      <c r="P1167" s="185"/>
      <c r="Q1167" s="185"/>
      <c r="R1167" s="185"/>
      <c r="S1167" s="185"/>
      <c r="T1167" s="185"/>
      <c r="U1167" s="185"/>
      <c r="V1167" s="185"/>
      <c r="W1167" s="185"/>
      <c r="X1167" s="185"/>
    </row>
    <row r="1168" spans="2:24" ht="12.75">
      <c r="B1168" s="185"/>
      <c r="C1168" s="185"/>
      <c r="D1168" s="185"/>
      <c r="E1168" s="185"/>
      <c r="F1168" s="185"/>
      <c r="G1168" s="200"/>
      <c r="H1168" s="185"/>
      <c r="I1168" s="185"/>
      <c r="J1168" s="185"/>
      <c r="K1168" s="185"/>
      <c r="L1168" s="185"/>
      <c r="M1168" s="185"/>
      <c r="N1168" s="185"/>
      <c r="O1168" s="185"/>
      <c r="P1168" s="185"/>
      <c r="Q1168" s="185"/>
      <c r="R1168" s="185"/>
      <c r="S1168" s="185"/>
      <c r="T1168" s="185"/>
      <c r="U1168" s="185"/>
      <c r="V1168" s="185"/>
      <c r="W1168" s="185"/>
      <c r="X1168" s="185"/>
    </row>
    <row r="1169" spans="2:24" ht="12.75">
      <c r="B1169" s="185"/>
      <c r="C1169" s="185"/>
      <c r="D1169" s="185"/>
      <c r="E1169" s="185"/>
      <c r="F1169" s="185"/>
      <c r="G1169" s="200"/>
      <c r="H1169" s="185"/>
      <c r="I1169" s="185"/>
      <c r="J1169" s="185"/>
      <c r="K1169" s="185"/>
      <c r="L1169" s="185"/>
      <c r="M1169" s="185"/>
      <c r="N1169" s="185"/>
      <c r="O1169" s="185"/>
      <c r="P1169" s="185"/>
      <c r="Q1169" s="185"/>
      <c r="R1169" s="185"/>
      <c r="S1169" s="185"/>
      <c r="T1169" s="185"/>
      <c r="U1169" s="185"/>
      <c r="V1169" s="185"/>
      <c r="W1169" s="185"/>
      <c r="X1169" s="185"/>
    </row>
    <row r="1170" spans="2:24" ht="12.75">
      <c r="B1170" s="185"/>
      <c r="C1170" s="185"/>
      <c r="D1170" s="185"/>
      <c r="E1170" s="185"/>
      <c r="F1170" s="185"/>
      <c r="G1170" s="200"/>
      <c r="H1170" s="185"/>
      <c r="I1170" s="185"/>
      <c r="J1170" s="185"/>
      <c r="K1170" s="185"/>
      <c r="L1170" s="185"/>
      <c r="M1170" s="185"/>
      <c r="N1170" s="185"/>
      <c r="O1170" s="185"/>
      <c r="P1170" s="185"/>
      <c r="Q1170" s="185"/>
      <c r="R1170" s="185"/>
      <c r="S1170" s="185"/>
      <c r="T1170" s="185"/>
      <c r="U1170" s="185"/>
      <c r="V1170" s="185"/>
      <c r="W1170" s="185"/>
      <c r="X1170" s="185"/>
    </row>
    <row r="1171" spans="2:24" ht="12.75">
      <c r="B1171" s="185"/>
      <c r="C1171" s="185"/>
      <c r="D1171" s="185"/>
      <c r="E1171" s="185"/>
      <c r="F1171" s="185"/>
      <c r="G1171" s="200"/>
      <c r="H1171" s="185"/>
      <c r="I1171" s="185"/>
      <c r="J1171" s="185"/>
      <c r="K1171" s="185"/>
      <c r="L1171" s="185"/>
      <c r="M1171" s="185"/>
      <c r="N1171" s="185"/>
      <c r="O1171" s="185"/>
      <c r="P1171" s="185"/>
      <c r="Q1171" s="185"/>
      <c r="R1171" s="185"/>
      <c r="S1171" s="185"/>
      <c r="T1171" s="185"/>
      <c r="U1171" s="185"/>
      <c r="V1171" s="185"/>
      <c r="W1171" s="185"/>
      <c r="X1171" s="185"/>
    </row>
    <row r="1172" spans="2:24" ht="12.75">
      <c r="B1172" s="185"/>
      <c r="C1172" s="185"/>
      <c r="D1172" s="185"/>
      <c r="E1172" s="185"/>
      <c r="F1172" s="185"/>
      <c r="G1172" s="200"/>
      <c r="H1172" s="185"/>
      <c r="I1172" s="185"/>
      <c r="J1172" s="185"/>
      <c r="K1172" s="185"/>
      <c r="L1172" s="185"/>
      <c r="M1172" s="185"/>
      <c r="N1172" s="185"/>
      <c r="O1172" s="185"/>
      <c r="P1172" s="185"/>
      <c r="Q1172" s="185"/>
      <c r="R1172" s="185"/>
      <c r="S1172" s="185"/>
      <c r="T1172" s="185"/>
      <c r="U1172" s="185"/>
      <c r="V1172" s="185"/>
      <c r="W1172" s="185"/>
      <c r="X1172" s="185"/>
    </row>
    <row r="1173" spans="2:24" ht="12.75">
      <c r="B1173" s="185"/>
      <c r="C1173" s="185"/>
      <c r="D1173" s="185"/>
      <c r="E1173" s="185"/>
      <c r="F1173" s="185"/>
      <c r="G1173" s="200"/>
      <c r="H1173" s="185"/>
      <c r="I1173" s="185"/>
      <c r="J1173" s="185"/>
      <c r="K1173" s="185"/>
      <c r="L1173" s="185"/>
      <c r="M1173" s="185"/>
      <c r="N1173" s="185"/>
      <c r="O1173" s="185"/>
      <c r="P1173" s="185"/>
      <c r="Q1173" s="185"/>
      <c r="R1173" s="185"/>
      <c r="S1173" s="185"/>
      <c r="T1173" s="185"/>
      <c r="U1173" s="185"/>
      <c r="V1173" s="185"/>
      <c r="W1173" s="185"/>
      <c r="X1173" s="185"/>
    </row>
    <row r="1174" spans="2:24" ht="12.75">
      <c r="B1174" s="185"/>
      <c r="C1174" s="185"/>
      <c r="D1174" s="185"/>
      <c r="E1174" s="185"/>
      <c r="F1174" s="185"/>
      <c r="G1174" s="200"/>
      <c r="H1174" s="185"/>
      <c r="I1174" s="185"/>
      <c r="J1174" s="185"/>
      <c r="K1174" s="185"/>
      <c r="L1174" s="185"/>
      <c r="M1174" s="185"/>
      <c r="N1174" s="185"/>
      <c r="O1174" s="185"/>
      <c r="P1174" s="185"/>
      <c r="Q1174" s="185"/>
      <c r="R1174" s="185"/>
      <c r="S1174" s="185"/>
      <c r="T1174" s="185"/>
      <c r="U1174" s="185"/>
      <c r="V1174" s="185"/>
      <c r="W1174" s="185"/>
      <c r="X1174" s="185"/>
    </row>
    <row r="1175" spans="2:24" ht="12.75">
      <c r="B1175" s="185"/>
      <c r="C1175" s="185"/>
      <c r="D1175" s="185"/>
      <c r="E1175" s="185"/>
      <c r="F1175" s="185"/>
      <c r="G1175" s="200"/>
      <c r="H1175" s="185"/>
      <c r="I1175" s="185"/>
      <c r="J1175" s="185"/>
      <c r="K1175" s="185"/>
      <c r="L1175" s="185"/>
      <c r="M1175" s="185"/>
      <c r="N1175" s="185"/>
      <c r="O1175" s="185"/>
      <c r="P1175" s="185"/>
      <c r="Q1175" s="185"/>
      <c r="R1175" s="185"/>
      <c r="S1175" s="185"/>
      <c r="T1175" s="185"/>
      <c r="U1175" s="185"/>
      <c r="V1175" s="185"/>
      <c r="W1175" s="185"/>
      <c r="X1175" s="185"/>
    </row>
    <row r="1176" spans="2:24" ht="12.75">
      <c r="B1176" s="185"/>
      <c r="C1176" s="185"/>
      <c r="D1176" s="185"/>
      <c r="E1176" s="185"/>
      <c r="F1176" s="185"/>
      <c r="G1176" s="200"/>
      <c r="H1176" s="185"/>
      <c r="I1176" s="185"/>
      <c r="J1176" s="185"/>
      <c r="K1176" s="185"/>
      <c r="L1176" s="185"/>
      <c r="M1176" s="185"/>
      <c r="N1176" s="185"/>
      <c r="O1176" s="185"/>
      <c r="P1176" s="185"/>
      <c r="Q1176" s="185"/>
      <c r="R1176" s="185"/>
      <c r="S1176" s="185"/>
      <c r="T1176" s="185"/>
      <c r="U1176" s="185"/>
      <c r="V1176" s="185"/>
      <c r="W1176" s="185"/>
      <c r="X1176" s="185"/>
    </row>
    <row r="1177" spans="2:24" ht="12.75">
      <c r="B1177" s="185"/>
      <c r="C1177" s="185"/>
      <c r="D1177" s="185"/>
      <c r="E1177" s="185"/>
      <c r="F1177" s="185"/>
      <c r="G1177" s="200"/>
      <c r="H1177" s="185"/>
      <c r="I1177" s="185"/>
      <c r="J1177" s="185"/>
      <c r="K1177" s="185"/>
      <c r="L1177" s="185"/>
      <c r="M1177" s="185"/>
      <c r="N1177" s="185"/>
      <c r="O1177" s="185"/>
      <c r="P1177" s="185"/>
      <c r="Q1177" s="185"/>
      <c r="R1177" s="185"/>
      <c r="S1177" s="185"/>
      <c r="T1177" s="185"/>
      <c r="U1177" s="185"/>
      <c r="V1177" s="185"/>
      <c r="W1177" s="185"/>
      <c r="X1177" s="185"/>
    </row>
    <row r="1178" spans="2:24" ht="12.75">
      <c r="B1178" s="185"/>
      <c r="C1178" s="185"/>
      <c r="D1178" s="185"/>
      <c r="E1178" s="185"/>
      <c r="F1178" s="185"/>
      <c r="G1178" s="200"/>
      <c r="H1178" s="185"/>
      <c r="I1178" s="185"/>
      <c r="J1178" s="185"/>
      <c r="K1178" s="185"/>
      <c r="L1178" s="185"/>
      <c r="M1178" s="185"/>
      <c r="N1178" s="185"/>
      <c r="O1178" s="185"/>
      <c r="P1178" s="185"/>
      <c r="Q1178" s="185"/>
      <c r="R1178" s="185"/>
      <c r="S1178" s="185"/>
      <c r="T1178" s="185"/>
      <c r="U1178" s="185"/>
      <c r="V1178" s="185"/>
      <c r="W1178" s="185"/>
      <c r="X1178" s="185"/>
    </row>
    <row r="1179" spans="2:24" ht="12.75">
      <c r="B1179" s="185"/>
      <c r="C1179" s="185"/>
      <c r="D1179" s="185"/>
      <c r="E1179" s="185"/>
      <c r="F1179" s="185"/>
      <c r="G1179" s="200"/>
      <c r="H1179" s="185"/>
      <c r="I1179" s="185"/>
      <c r="J1179" s="185"/>
      <c r="K1179" s="185"/>
      <c r="L1179" s="185"/>
      <c r="M1179" s="185"/>
      <c r="N1179" s="185"/>
      <c r="O1179" s="185"/>
      <c r="P1179" s="185"/>
      <c r="Q1179" s="185"/>
      <c r="R1179" s="185"/>
      <c r="S1179" s="185"/>
      <c r="T1179" s="185"/>
      <c r="U1179" s="185"/>
      <c r="V1179" s="185"/>
      <c r="W1179" s="185"/>
      <c r="X1179" s="185"/>
    </row>
    <row r="1180" spans="2:24" ht="12.75">
      <c r="B1180" s="185"/>
      <c r="C1180" s="185"/>
      <c r="D1180" s="185"/>
      <c r="E1180" s="185"/>
      <c r="F1180" s="185"/>
      <c r="G1180" s="200"/>
      <c r="H1180" s="185"/>
      <c r="I1180" s="185"/>
      <c r="J1180" s="185"/>
      <c r="K1180" s="185"/>
      <c r="L1180" s="185"/>
      <c r="M1180" s="185"/>
      <c r="N1180" s="185"/>
      <c r="O1180" s="185"/>
      <c r="P1180" s="185"/>
      <c r="Q1180" s="185"/>
      <c r="R1180" s="185"/>
      <c r="S1180" s="185"/>
      <c r="T1180" s="185"/>
      <c r="U1180" s="185"/>
      <c r="V1180" s="185"/>
      <c r="W1180" s="185"/>
      <c r="X1180" s="185"/>
    </row>
    <row r="1181" spans="2:24" ht="12.75">
      <c r="B1181" s="185"/>
      <c r="C1181" s="185"/>
      <c r="D1181" s="185"/>
      <c r="E1181" s="185"/>
      <c r="F1181" s="185"/>
      <c r="G1181" s="200"/>
      <c r="H1181" s="185"/>
      <c r="I1181" s="185"/>
      <c r="J1181" s="185"/>
      <c r="K1181" s="185"/>
      <c r="L1181" s="185"/>
      <c r="M1181" s="185"/>
      <c r="N1181" s="185"/>
      <c r="O1181" s="185"/>
      <c r="P1181" s="185"/>
      <c r="Q1181" s="185"/>
      <c r="R1181" s="185"/>
      <c r="S1181" s="185"/>
      <c r="T1181" s="185"/>
      <c r="U1181" s="185"/>
      <c r="V1181" s="185"/>
      <c r="W1181" s="185"/>
      <c r="X1181" s="185"/>
    </row>
    <row r="1182" spans="2:24" ht="12.75">
      <c r="B1182" s="185"/>
      <c r="C1182" s="185"/>
      <c r="D1182" s="185"/>
      <c r="E1182" s="185"/>
      <c r="F1182" s="185"/>
      <c r="G1182" s="200"/>
      <c r="H1182" s="185"/>
      <c r="I1182" s="185"/>
      <c r="J1182" s="185"/>
      <c r="K1182" s="185"/>
      <c r="L1182" s="185"/>
      <c r="M1182" s="185"/>
      <c r="N1182" s="185"/>
      <c r="O1182" s="185"/>
      <c r="P1182" s="185"/>
      <c r="Q1182" s="185"/>
      <c r="R1182" s="185"/>
      <c r="S1182" s="185"/>
      <c r="T1182" s="185"/>
      <c r="U1182" s="185"/>
      <c r="V1182" s="185"/>
      <c r="W1182" s="185"/>
      <c r="X1182" s="185"/>
    </row>
    <row r="1183" spans="2:24" ht="12.75">
      <c r="B1183" s="185"/>
      <c r="C1183" s="185"/>
      <c r="D1183" s="185"/>
      <c r="E1183" s="185"/>
      <c r="F1183" s="185"/>
      <c r="G1183" s="200"/>
      <c r="H1183" s="185"/>
      <c r="I1183" s="185"/>
      <c r="J1183" s="185"/>
      <c r="K1183" s="185"/>
      <c r="L1183" s="185"/>
      <c r="M1183" s="185"/>
      <c r="N1183" s="185"/>
      <c r="O1183" s="185"/>
      <c r="P1183" s="185"/>
      <c r="Q1183" s="185"/>
      <c r="R1183" s="185"/>
      <c r="S1183" s="185"/>
      <c r="T1183" s="185"/>
      <c r="U1183" s="185"/>
      <c r="V1183" s="185"/>
      <c r="W1183" s="185"/>
      <c r="X1183" s="185"/>
    </row>
    <row r="1184" spans="2:24" ht="12.75">
      <c r="B1184" s="185"/>
      <c r="C1184" s="185"/>
      <c r="D1184" s="185"/>
      <c r="E1184" s="185"/>
      <c r="F1184" s="185"/>
      <c r="G1184" s="200"/>
      <c r="H1184" s="185"/>
      <c r="I1184" s="185"/>
      <c r="J1184" s="185"/>
      <c r="K1184" s="185"/>
      <c r="L1184" s="185"/>
      <c r="M1184" s="185"/>
      <c r="N1184" s="185"/>
      <c r="O1184" s="185"/>
      <c r="P1184" s="185"/>
      <c r="Q1184" s="185"/>
      <c r="R1184" s="185"/>
      <c r="S1184" s="185"/>
      <c r="T1184" s="185"/>
      <c r="U1184" s="185"/>
      <c r="V1184" s="185"/>
      <c r="W1184" s="185"/>
      <c r="X1184" s="185"/>
    </row>
    <row r="1185" spans="2:24" ht="12.75">
      <c r="B1185" s="185"/>
      <c r="C1185" s="185"/>
      <c r="D1185" s="185"/>
      <c r="E1185" s="185"/>
      <c r="F1185" s="185"/>
      <c r="G1185" s="200"/>
      <c r="H1185" s="185"/>
      <c r="I1185" s="185"/>
      <c r="J1185" s="185"/>
      <c r="K1185" s="185"/>
      <c r="L1185" s="185"/>
      <c r="M1185" s="185"/>
      <c r="N1185" s="185"/>
      <c r="O1185" s="185"/>
      <c r="P1185" s="185"/>
      <c r="Q1185" s="185"/>
      <c r="R1185" s="185"/>
      <c r="S1185" s="185"/>
      <c r="T1185" s="185"/>
      <c r="U1185" s="185"/>
      <c r="V1185" s="185"/>
      <c r="W1185" s="185"/>
      <c r="X1185" s="185"/>
    </row>
    <row r="1186" spans="2:24" ht="12.75">
      <c r="B1186" s="185"/>
      <c r="C1186" s="185"/>
      <c r="D1186" s="185"/>
      <c r="E1186" s="185"/>
      <c r="F1186" s="185"/>
      <c r="G1186" s="200"/>
      <c r="H1186" s="185"/>
      <c r="I1186" s="185"/>
      <c r="J1186" s="185"/>
      <c r="K1186" s="185"/>
      <c r="L1186" s="185"/>
      <c r="M1186" s="185"/>
      <c r="N1186" s="185"/>
      <c r="O1186" s="185"/>
      <c r="P1186" s="185"/>
      <c r="Q1186" s="185"/>
      <c r="R1186" s="185"/>
      <c r="S1186" s="185"/>
      <c r="T1186" s="185"/>
      <c r="U1186" s="185"/>
      <c r="V1186" s="185"/>
      <c r="W1186" s="185"/>
      <c r="X1186" s="185"/>
    </row>
    <row r="1187" spans="2:24" ht="12.75">
      <c r="B1187" s="185"/>
      <c r="C1187" s="185"/>
      <c r="D1187" s="185"/>
      <c r="E1187" s="185"/>
      <c r="F1187" s="185"/>
      <c r="G1187" s="200"/>
      <c r="H1187" s="185"/>
      <c r="I1187" s="185"/>
      <c r="J1187" s="185"/>
      <c r="K1187" s="185"/>
      <c r="L1187" s="185"/>
      <c r="M1187" s="185"/>
      <c r="N1187" s="185"/>
      <c r="O1187" s="185"/>
      <c r="P1187" s="185"/>
      <c r="Q1187" s="185"/>
      <c r="R1187" s="185"/>
      <c r="S1187" s="185"/>
      <c r="T1187" s="185"/>
      <c r="U1187" s="185"/>
      <c r="V1187" s="185"/>
      <c r="W1187" s="185"/>
      <c r="X1187" s="185"/>
    </row>
    <row r="1188" spans="2:24" ht="12.75">
      <c r="B1188" s="185"/>
      <c r="C1188" s="185"/>
      <c r="D1188" s="185"/>
      <c r="E1188" s="185"/>
      <c r="F1188" s="185"/>
      <c r="G1188" s="200"/>
      <c r="H1188" s="185"/>
      <c r="I1188" s="185"/>
      <c r="J1188" s="185"/>
      <c r="K1188" s="185"/>
      <c r="L1188" s="185"/>
      <c r="M1188" s="185"/>
      <c r="N1188" s="185"/>
      <c r="O1188" s="185"/>
      <c r="P1188" s="185"/>
      <c r="Q1188" s="185"/>
      <c r="R1188" s="185"/>
      <c r="S1188" s="185"/>
      <c r="T1188" s="185"/>
      <c r="U1188" s="185"/>
      <c r="V1188" s="185"/>
      <c r="W1188" s="185"/>
      <c r="X1188" s="185"/>
    </row>
    <row r="1189" spans="2:24" ht="12.75">
      <c r="B1189" s="185"/>
      <c r="C1189" s="185"/>
      <c r="D1189" s="185"/>
      <c r="E1189" s="185"/>
      <c r="F1189" s="185"/>
      <c r="G1189" s="200"/>
      <c r="H1189" s="185"/>
      <c r="I1189" s="185"/>
      <c r="J1189" s="185"/>
      <c r="K1189" s="185"/>
      <c r="L1189" s="185"/>
      <c r="M1189" s="185"/>
      <c r="N1189" s="185"/>
      <c r="O1189" s="185"/>
      <c r="P1189" s="185"/>
      <c r="Q1189" s="185"/>
      <c r="R1189" s="185"/>
      <c r="S1189" s="185"/>
      <c r="T1189" s="185"/>
      <c r="U1189" s="185"/>
      <c r="V1189" s="185"/>
      <c r="W1189" s="185"/>
      <c r="X1189" s="185"/>
    </row>
    <row r="1190" spans="2:24" ht="12.75">
      <c r="B1190" s="185"/>
      <c r="C1190" s="185"/>
      <c r="D1190" s="185"/>
      <c r="E1190" s="185"/>
      <c r="F1190" s="185"/>
      <c r="G1190" s="200"/>
      <c r="H1190" s="185"/>
      <c r="I1190" s="185"/>
      <c r="J1190" s="185"/>
      <c r="K1190" s="185"/>
      <c r="L1190" s="185"/>
      <c r="M1190" s="185"/>
      <c r="N1190" s="185"/>
      <c r="O1190" s="185"/>
      <c r="P1190" s="185"/>
      <c r="Q1190" s="185"/>
      <c r="R1190" s="185"/>
      <c r="S1190" s="185"/>
      <c r="T1190" s="185"/>
      <c r="U1190" s="185"/>
      <c r="V1190" s="185"/>
      <c r="W1190" s="185"/>
      <c r="X1190" s="185"/>
    </row>
    <row r="1191" spans="2:24" ht="12.75">
      <c r="B1191" s="185"/>
      <c r="C1191" s="185"/>
      <c r="D1191" s="185"/>
      <c r="E1191" s="185"/>
      <c r="F1191" s="185"/>
      <c r="G1191" s="200"/>
      <c r="H1191" s="185"/>
      <c r="I1191" s="185"/>
      <c r="J1191" s="185"/>
      <c r="K1191" s="185"/>
      <c r="L1191" s="185"/>
      <c r="M1191" s="185"/>
      <c r="N1191" s="185"/>
      <c r="O1191" s="185"/>
      <c r="P1191" s="185"/>
      <c r="Q1191" s="185"/>
      <c r="R1191" s="185"/>
      <c r="S1191" s="185"/>
      <c r="T1191" s="185"/>
      <c r="U1191" s="185"/>
      <c r="V1191" s="185"/>
      <c r="W1191" s="185"/>
      <c r="X1191" s="185"/>
    </row>
    <row r="1192" spans="2:24" ht="12.75">
      <c r="B1192" s="185"/>
      <c r="C1192" s="185"/>
      <c r="D1192" s="185"/>
      <c r="E1192" s="185"/>
      <c r="F1192" s="185"/>
      <c r="G1192" s="200"/>
      <c r="H1192" s="185"/>
      <c r="I1192" s="185"/>
      <c r="J1192" s="185"/>
      <c r="K1192" s="185"/>
      <c r="L1192" s="185"/>
      <c r="M1192" s="185"/>
      <c r="N1192" s="185"/>
      <c r="O1192" s="185"/>
      <c r="P1192" s="185"/>
      <c r="Q1192" s="185"/>
      <c r="R1192" s="185"/>
      <c r="S1192" s="185"/>
      <c r="T1192" s="185"/>
      <c r="U1192" s="185"/>
      <c r="V1192" s="185"/>
      <c r="W1192" s="185"/>
      <c r="X1192" s="185"/>
    </row>
    <row r="1193" spans="2:24" ht="12.75">
      <c r="B1193" s="185"/>
      <c r="C1193" s="185"/>
      <c r="D1193" s="185"/>
      <c r="E1193" s="185"/>
      <c r="F1193" s="185"/>
      <c r="G1193" s="200"/>
      <c r="H1193" s="185"/>
      <c r="I1193" s="185"/>
      <c r="J1193" s="185"/>
      <c r="K1193" s="185"/>
      <c r="L1193" s="185"/>
      <c r="M1193" s="185"/>
      <c r="N1193" s="185"/>
      <c r="O1193" s="185"/>
      <c r="P1193" s="185"/>
      <c r="Q1193" s="185"/>
      <c r="R1193" s="185"/>
      <c r="S1193" s="185"/>
      <c r="T1193" s="185"/>
      <c r="U1193" s="185"/>
      <c r="V1193" s="185"/>
      <c r="W1193" s="185"/>
      <c r="X1193" s="185"/>
    </row>
    <row r="1194" spans="2:24" ht="12.75">
      <c r="B1194" s="185"/>
      <c r="C1194" s="185"/>
      <c r="D1194" s="185"/>
      <c r="E1194" s="185"/>
      <c r="F1194" s="185"/>
      <c r="G1194" s="200"/>
      <c r="H1194" s="185"/>
      <c r="I1194" s="185"/>
      <c r="J1194" s="185"/>
      <c r="K1194" s="185"/>
      <c r="L1194" s="185"/>
      <c r="M1194" s="185"/>
      <c r="N1194" s="185"/>
      <c r="O1194" s="185"/>
      <c r="P1194" s="185"/>
      <c r="Q1194" s="185"/>
      <c r="R1194" s="185"/>
      <c r="S1194" s="185"/>
      <c r="T1194" s="185"/>
      <c r="U1194" s="185"/>
      <c r="V1194" s="185"/>
      <c r="W1194" s="185"/>
      <c r="X1194" s="185"/>
    </row>
    <row r="1195" spans="2:24" ht="12.75">
      <c r="B1195" s="185"/>
      <c r="C1195" s="185"/>
      <c r="D1195" s="185"/>
      <c r="E1195" s="185"/>
      <c r="F1195" s="185"/>
      <c r="G1195" s="200"/>
      <c r="H1195" s="185"/>
      <c r="I1195" s="185"/>
      <c r="J1195" s="185"/>
      <c r="K1195" s="185"/>
      <c r="L1195" s="185"/>
      <c r="M1195" s="185"/>
      <c r="N1195" s="185"/>
      <c r="O1195" s="185"/>
      <c r="P1195" s="185"/>
      <c r="Q1195" s="185"/>
      <c r="R1195" s="185"/>
      <c r="S1195" s="185"/>
      <c r="T1195" s="185"/>
      <c r="U1195" s="185"/>
      <c r="V1195" s="185"/>
      <c r="W1195" s="185"/>
      <c r="X1195" s="185"/>
    </row>
    <row r="1196" spans="2:24" ht="12.75">
      <c r="B1196" s="185"/>
      <c r="C1196" s="185"/>
      <c r="D1196" s="185"/>
      <c r="E1196" s="185"/>
      <c r="F1196" s="185"/>
      <c r="G1196" s="200"/>
      <c r="H1196" s="185"/>
      <c r="I1196" s="185"/>
      <c r="J1196" s="185"/>
      <c r="K1196" s="185"/>
      <c r="L1196" s="185"/>
      <c r="M1196" s="185"/>
      <c r="N1196" s="185"/>
      <c r="O1196" s="185"/>
      <c r="P1196" s="185"/>
      <c r="Q1196" s="185"/>
      <c r="R1196" s="185"/>
      <c r="S1196" s="185"/>
      <c r="T1196" s="185"/>
      <c r="U1196" s="185"/>
      <c r="V1196" s="185"/>
      <c r="W1196" s="185"/>
      <c r="X1196" s="185"/>
    </row>
    <row r="1197" spans="2:24" ht="12.75">
      <c r="B1197" s="185"/>
      <c r="C1197" s="185"/>
      <c r="D1197" s="185"/>
      <c r="E1197" s="185"/>
      <c r="F1197" s="185"/>
      <c r="G1197" s="200"/>
      <c r="H1197" s="185"/>
      <c r="I1197" s="185"/>
      <c r="J1197" s="185"/>
      <c r="K1197" s="185"/>
      <c r="L1197" s="185"/>
      <c r="M1197" s="185"/>
      <c r="N1197" s="185"/>
      <c r="O1197" s="185"/>
      <c r="P1197" s="185"/>
      <c r="Q1197" s="185"/>
      <c r="R1197" s="185"/>
      <c r="S1197" s="185"/>
      <c r="T1197" s="185"/>
      <c r="U1197" s="185"/>
      <c r="V1197" s="185"/>
      <c r="W1197" s="185"/>
      <c r="X1197" s="185"/>
    </row>
    <row r="1198" spans="2:24" ht="12.75">
      <c r="B1198" s="185"/>
      <c r="C1198" s="185"/>
      <c r="D1198" s="185"/>
      <c r="E1198" s="185"/>
      <c r="F1198" s="185"/>
      <c r="G1198" s="200"/>
      <c r="H1198" s="185"/>
      <c r="I1198" s="185"/>
      <c r="J1198" s="185"/>
      <c r="K1198" s="185"/>
      <c r="L1198" s="185"/>
      <c r="M1198" s="185"/>
      <c r="N1198" s="185"/>
      <c r="O1198" s="185"/>
      <c r="P1198" s="185"/>
      <c r="Q1198" s="185"/>
      <c r="R1198" s="185"/>
      <c r="S1198" s="185"/>
      <c r="T1198" s="185"/>
      <c r="U1198" s="185"/>
      <c r="V1198" s="185"/>
      <c r="W1198" s="185"/>
      <c r="X1198" s="185"/>
    </row>
    <row r="1199" spans="2:24" ht="12.75">
      <c r="B1199" s="185"/>
      <c r="C1199" s="185"/>
      <c r="D1199" s="185"/>
      <c r="E1199" s="185"/>
      <c r="F1199" s="185"/>
      <c r="G1199" s="200"/>
      <c r="H1199" s="185"/>
      <c r="I1199" s="185"/>
      <c r="J1199" s="185"/>
      <c r="K1199" s="185"/>
      <c r="L1199" s="185"/>
      <c r="M1199" s="185"/>
      <c r="N1199" s="185"/>
      <c r="O1199" s="185"/>
      <c r="P1199" s="185"/>
      <c r="Q1199" s="185"/>
      <c r="R1199" s="185"/>
      <c r="S1199" s="185"/>
      <c r="T1199" s="185"/>
      <c r="U1199" s="185"/>
      <c r="V1199" s="185"/>
      <c r="W1199" s="185"/>
      <c r="X1199" s="185"/>
    </row>
    <row r="1200" spans="2:24" ht="12.75">
      <c r="B1200" s="185"/>
      <c r="C1200" s="185"/>
      <c r="D1200" s="185"/>
      <c r="E1200" s="185"/>
      <c r="F1200" s="185"/>
      <c r="G1200" s="200"/>
      <c r="H1200" s="185"/>
      <c r="I1200" s="185"/>
      <c r="J1200" s="185"/>
      <c r="K1200" s="185"/>
      <c r="L1200" s="185"/>
      <c r="M1200" s="185"/>
      <c r="N1200" s="185"/>
      <c r="O1200" s="185"/>
      <c r="P1200" s="185"/>
      <c r="Q1200" s="185"/>
      <c r="R1200" s="185"/>
      <c r="S1200" s="185"/>
      <c r="T1200" s="185"/>
      <c r="U1200" s="185"/>
      <c r="V1200" s="185"/>
      <c r="W1200" s="185"/>
      <c r="X1200" s="185"/>
    </row>
    <row r="1201" spans="2:24" ht="12.75">
      <c r="B1201" s="185"/>
      <c r="C1201" s="185"/>
      <c r="D1201" s="185"/>
      <c r="E1201" s="185"/>
      <c r="F1201" s="185"/>
      <c r="G1201" s="200"/>
      <c r="H1201" s="185"/>
      <c r="I1201" s="185"/>
      <c r="J1201" s="185"/>
      <c r="K1201" s="185"/>
      <c r="L1201" s="185"/>
      <c r="M1201" s="185"/>
      <c r="N1201" s="185"/>
      <c r="O1201" s="185"/>
      <c r="P1201" s="185"/>
      <c r="Q1201" s="185"/>
      <c r="R1201" s="185"/>
      <c r="S1201" s="185"/>
      <c r="T1201" s="185"/>
      <c r="U1201" s="185"/>
      <c r="V1201" s="185"/>
      <c r="W1201" s="185"/>
      <c r="X1201" s="185"/>
    </row>
    <row r="1202" spans="2:24" ht="12.75">
      <c r="B1202" s="185"/>
      <c r="C1202" s="185"/>
      <c r="D1202" s="185"/>
      <c r="E1202" s="185"/>
      <c r="F1202" s="185"/>
      <c r="G1202" s="200"/>
      <c r="H1202" s="185"/>
      <c r="I1202" s="185"/>
      <c r="J1202" s="185"/>
      <c r="K1202" s="185"/>
      <c r="L1202" s="185"/>
      <c r="M1202" s="185"/>
      <c r="N1202" s="185"/>
      <c r="O1202" s="185"/>
      <c r="P1202" s="185"/>
      <c r="Q1202" s="185"/>
      <c r="R1202" s="185"/>
      <c r="S1202" s="185"/>
      <c r="T1202" s="185"/>
      <c r="U1202" s="185"/>
      <c r="V1202" s="185"/>
      <c r="W1202" s="185"/>
      <c r="X1202" s="185"/>
    </row>
    <row r="1203" spans="2:24" ht="12.75">
      <c r="B1203" s="185"/>
      <c r="C1203" s="185"/>
      <c r="D1203" s="185"/>
      <c r="E1203" s="185"/>
      <c r="F1203" s="185"/>
      <c r="G1203" s="200"/>
      <c r="H1203" s="185"/>
      <c r="I1203" s="185"/>
      <c r="J1203" s="185"/>
      <c r="K1203" s="185"/>
      <c r="L1203" s="185"/>
      <c r="M1203" s="185"/>
      <c r="N1203" s="185"/>
      <c r="O1203" s="185"/>
      <c r="P1203" s="185"/>
      <c r="Q1203" s="185"/>
      <c r="R1203" s="185"/>
      <c r="S1203" s="185"/>
      <c r="T1203" s="185"/>
      <c r="U1203" s="185"/>
      <c r="V1203" s="185"/>
      <c r="W1203" s="185"/>
      <c r="X1203" s="185"/>
    </row>
    <row r="1204" spans="2:24" ht="12.75">
      <c r="B1204" s="185"/>
      <c r="C1204" s="185"/>
      <c r="D1204" s="185"/>
      <c r="E1204" s="185"/>
      <c r="F1204" s="185"/>
      <c r="G1204" s="200"/>
      <c r="H1204" s="185"/>
      <c r="I1204" s="185"/>
      <c r="J1204" s="185"/>
      <c r="K1204" s="185"/>
      <c r="L1204" s="185"/>
      <c r="M1204" s="185"/>
      <c r="N1204" s="185"/>
      <c r="O1204" s="185"/>
      <c r="P1204" s="185"/>
      <c r="Q1204" s="185"/>
      <c r="R1204" s="185"/>
      <c r="S1204" s="185"/>
      <c r="T1204" s="185"/>
      <c r="U1204" s="185"/>
      <c r="V1204" s="185"/>
      <c r="W1204" s="185"/>
      <c r="X1204" s="185"/>
    </row>
    <row r="1205" spans="2:24" ht="12.75">
      <c r="B1205" s="185"/>
      <c r="C1205" s="185"/>
      <c r="D1205" s="185"/>
      <c r="E1205" s="185"/>
      <c r="F1205" s="185"/>
      <c r="G1205" s="200"/>
      <c r="H1205" s="185"/>
      <c r="I1205" s="185"/>
      <c r="J1205" s="185"/>
      <c r="K1205" s="185"/>
      <c r="L1205" s="185"/>
      <c r="M1205" s="185"/>
      <c r="N1205" s="185"/>
      <c r="O1205" s="185"/>
      <c r="P1205" s="185"/>
      <c r="Q1205" s="185"/>
      <c r="R1205" s="185"/>
      <c r="S1205" s="185"/>
      <c r="T1205" s="185"/>
      <c r="U1205" s="185"/>
      <c r="V1205" s="185"/>
      <c r="W1205" s="185"/>
      <c r="X1205" s="185"/>
    </row>
    <row r="1206" spans="2:24" ht="12.75">
      <c r="B1206" s="185"/>
      <c r="C1206" s="185"/>
      <c r="D1206" s="185"/>
      <c r="E1206" s="185"/>
      <c r="F1206" s="185"/>
      <c r="G1206" s="200"/>
      <c r="H1206" s="185"/>
      <c r="I1206" s="185"/>
      <c r="J1206" s="185"/>
      <c r="K1206" s="185"/>
      <c r="L1206" s="185"/>
      <c r="M1206" s="185"/>
      <c r="N1206" s="185"/>
      <c r="O1206" s="185"/>
      <c r="P1206" s="185"/>
      <c r="Q1206" s="185"/>
      <c r="R1206" s="185"/>
      <c r="S1206" s="185"/>
      <c r="T1206" s="185"/>
      <c r="U1206" s="185"/>
      <c r="V1206" s="185"/>
      <c r="W1206" s="185"/>
      <c r="X1206" s="185"/>
    </row>
    <row r="1207" spans="2:24" ht="12.75">
      <c r="B1207" s="185"/>
      <c r="C1207" s="185"/>
      <c r="D1207" s="185"/>
      <c r="E1207" s="185"/>
      <c r="F1207" s="185"/>
      <c r="G1207" s="200"/>
      <c r="H1207" s="185"/>
      <c r="I1207" s="185"/>
      <c r="J1207" s="185"/>
      <c r="K1207" s="185"/>
      <c r="L1207" s="185"/>
      <c r="M1207" s="185"/>
      <c r="N1207" s="185"/>
      <c r="O1207" s="185"/>
      <c r="P1207" s="185"/>
      <c r="Q1207" s="185"/>
      <c r="R1207" s="185"/>
      <c r="S1207" s="185"/>
      <c r="T1207" s="185"/>
      <c r="U1207" s="185"/>
      <c r="V1207" s="185"/>
      <c r="W1207" s="185"/>
      <c r="X1207" s="185"/>
    </row>
    <row r="1208" spans="2:24" ht="12.75">
      <c r="B1208" s="185"/>
      <c r="C1208" s="185"/>
      <c r="D1208" s="185"/>
      <c r="E1208" s="185"/>
      <c r="F1208" s="185"/>
      <c r="G1208" s="200"/>
      <c r="H1208" s="185"/>
      <c r="I1208" s="185"/>
      <c r="J1208" s="185"/>
      <c r="K1208" s="185"/>
      <c r="L1208" s="185"/>
      <c r="M1208" s="185"/>
      <c r="N1208" s="185"/>
      <c r="O1208" s="185"/>
      <c r="P1208" s="185"/>
      <c r="Q1208" s="185"/>
      <c r="R1208" s="185"/>
      <c r="S1208" s="185"/>
      <c r="T1208" s="185"/>
      <c r="U1208" s="185"/>
      <c r="V1208" s="185"/>
      <c r="W1208" s="185"/>
      <c r="X1208" s="185"/>
    </row>
    <row r="1209" spans="2:24" ht="12.75">
      <c r="B1209" s="185"/>
      <c r="C1209" s="185"/>
      <c r="D1209" s="185"/>
      <c r="E1209" s="185"/>
      <c r="F1209" s="185"/>
      <c r="G1209" s="200"/>
      <c r="H1209" s="185"/>
      <c r="I1209" s="185"/>
      <c r="J1209" s="185"/>
      <c r="K1209" s="185"/>
      <c r="L1209" s="185"/>
      <c r="M1209" s="185"/>
      <c r="N1209" s="185"/>
      <c r="O1209" s="185"/>
      <c r="P1209" s="185"/>
      <c r="Q1209" s="185"/>
      <c r="R1209" s="185"/>
      <c r="S1209" s="185"/>
      <c r="T1209" s="185"/>
      <c r="U1209" s="185"/>
      <c r="V1209" s="185"/>
      <c r="W1209" s="185"/>
      <c r="X1209" s="185"/>
    </row>
    <row r="1210" spans="2:24" ht="12.75">
      <c r="B1210" s="185"/>
      <c r="C1210" s="185"/>
      <c r="D1210" s="185"/>
      <c r="E1210" s="185"/>
      <c r="F1210" s="185"/>
      <c r="G1210" s="200"/>
      <c r="H1210" s="185"/>
      <c r="I1210" s="185"/>
      <c r="J1210" s="185"/>
      <c r="K1210" s="185"/>
      <c r="L1210" s="185"/>
      <c r="M1210" s="185"/>
      <c r="N1210" s="185"/>
      <c r="O1210" s="185"/>
      <c r="P1210" s="185"/>
      <c r="Q1210" s="185"/>
      <c r="R1210" s="185"/>
      <c r="S1210" s="185"/>
      <c r="T1210" s="185"/>
      <c r="U1210" s="185"/>
      <c r="V1210" s="185"/>
      <c r="W1210" s="185"/>
      <c r="X1210" s="185"/>
    </row>
    <row r="1211" spans="2:24" ht="12.75">
      <c r="B1211" s="185"/>
      <c r="C1211" s="185"/>
      <c r="D1211" s="185"/>
      <c r="E1211" s="185"/>
      <c r="F1211" s="185"/>
      <c r="G1211" s="200"/>
      <c r="H1211" s="185"/>
      <c r="I1211" s="185"/>
      <c r="J1211" s="185"/>
      <c r="K1211" s="185"/>
      <c r="L1211" s="185"/>
      <c r="M1211" s="185"/>
      <c r="N1211" s="185"/>
      <c r="O1211" s="185"/>
      <c r="P1211" s="185"/>
      <c r="Q1211" s="185"/>
      <c r="R1211" s="185"/>
      <c r="S1211" s="185"/>
      <c r="T1211" s="185"/>
      <c r="U1211" s="185"/>
      <c r="V1211" s="185"/>
      <c r="W1211" s="185"/>
      <c r="X1211" s="185"/>
    </row>
    <row r="1212" spans="2:24" ht="12.75">
      <c r="B1212" s="185"/>
      <c r="C1212" s="185"/>
      <c r="D1212" s="185"/>
      <c r="E1212" s="185"/>
      <c r="F1212" s="185"/>
      <c r="G1212" s="200"/>
      <c r="H1212" s="185"/>
      <c r="I1212" s="185"/>
      <c r="J1212" s="185"/>
      <c r="K1212" s="185"/>
      <c r="L1212" s="185"/>
      <c r="M1212" s="185"/>
      <c r="N1212" s="185"/>
      <c r="O1212" s="185"/>
      <c r="P1212" s="185"/>
      <c r="Q1212" s="185"/>
      <c r="R1212" s="185"/>
      <c r="S1212" s="185"/>
      <c r="T1212" s="185"/>
      <c r="U1212" s="185"/>
      <c r="V1212" s="185"/>
      <c r="W1212" s="185"/>
      <c r="X1212" s="185"/>
    </row>
    <row r="1213" spans="2:24" ht="12.75">
      <c r="B1213" s="185"/>
      <c r="C1213" s="185"/>
      <c r="D1213" s="185"/>
      <c r="E1213" s="185"/>
      <c r="F1213" s="185"/>
      <c r="G1213" s="200"/>
      <c r="H1213" s="185"/>
      <c r="I1213" s="185"/>
      <c r="J1213" s="185"/>
      <c r="K1213" s="185"/>
      <c r="L1213" s="185"/>
      <c r="M1213" s="185"/>
      <c r="N1213" s="185"/>
      <c r="O1213" s="185"/>
      <c r="P1213" s="185"/>
      <c r="Q1213" s="185"/>
      <c r="R1213" s="185"/>
      <c r="S1213" s="185"/>
      <c r="T1213" s="185"/>
      <c r="U1213" s="185"/>
      <c r="V1213" s="185"/>
      <c r="W1213" s="185"/>
      <c r="X1213" s="185"/>
    </row>
    <row r="1214" spans="2:24" ht="12.75">
      <c r="B1214" s="185"/>
      <c r="C1214" s="185"/>
      <c r="D1214" s="185"/>
      <c r="E1214" s="185"/>
      <c r="F1214" s="185"/>
      <c r="G1214" s="200"/>
      <c r="H1214" s="185"/>
      <c r="I1214" s="185"/>
      <c r="J1214" s="185"/>
      <c r="K1214" s="185"/>
      <c r="L1214" s="185"/>
      <c r="M1214" s="185"/>
      <c r="N1214" s="185"/>
      <c r="O1214" s="185"/>
      <c r="P1214" s="185"/>
      <c r="Q1214" s="185"/>
      <c r="R1214" s="185"/>
      <c r="S1214" s="185"/>
      <c r="T1214" s="185"/>
      <c r="U1214" s="185"/>
      <c r="V1214" s="185"/>
      <c r="W1214" s="185"/>
      <c r="X1214" s="185"/>
    </row>
    <row r="1215" spans="2:24" ht="12.75">
      <c r="B1215" s="185"/>
      <c r="C1215" s="185"/>
      <c r="D1215" s="185"/>
      <c r="E1215" s="185"/>
      <c r="F1215" s="185"/>
      <c r="G1215" s="200"/>
      <c r="H1215" s="185"/>
      <c r="I1215" s="185"/>
      <c r="J1215" s="185"/>
      <c r="K1215" s="185"/>
      <c r="L1215" s="185"/>
      <c r="M1215" s="185"/>
      <c r="N1215" s="185"/>
      <c r="O1215" s="185"/>
      <c r="P1215" s="185"/>
      <c r="Q1215" s="185"/>
      <c r="R1215" s="185"/>
      <c r="S1215" s="185"/>
      <c r="T1215" s="185"/>
      <c r="U1215" s="185"/>
      <c r="V1215" s="185"/>
      <c r="W1215" s="185"/>
      <c r="X1215" s="185"/>
    </row>
    <row r="1216" spans="2:24" ht="12.75">
      <c r="B1216" s="185"/>
      <c r="C1216" s="185"/>
      <c r="D1216" s="185"/>
      <c r="E1216" s="185"/>
      <c r="F1216" s="185"/>
      <c r="G1216" s="200"/>
      <c r="H1216" s="185"/>
      <c r="I1216" s="185"/>
      <c r="J1216" s="185"/>
      <c r="K1216" s="185"/>
      <c r="L1216" s="185"/>
      <c r="M1216" s="185"/>
      <c r="N1216" s="185"/>
      <c r="O1216" s="185"/>
      <c r="P1216" s="185"/>
      <c r="Q1216" s="185"/>
      <c r="R1216" s="185"/>
      <c r="S1216" s="185"/>
      <c r="T1216" s="185"/>
      <c r="U1216" s="185"/>
      <c r="V1216" s="185"/>
      <c r="W1216" s="185"/>
      <c r="X1216" s="185"/>
    </row>
    <row r="1217" spans="2:24" ht="12.75">
      <c r="B1217" s="185"/>
      <c r="C1217" s="185"/>
      <c r="D1217" s="185"/>
      <c r="E1217" s="185"/>
      <c r="F1217" s="185"/>
      <c r="G1217" s="200"/>
      <c r="H1217" s="185"/>
      <c r="I1217" s="185"/>
      <c r="J1217" s="185"/>
      <c r="K1217" s="185"/>
      <c r="L1217" s="185"/>
      <c r="M1217" s="185"/>
      <c r="N1217" s="185"/>
      <c r="O1217" s="185"/>
      <c r="P1217" s="185"/>
      <c r="Q1217" s="185"/>
      <c r="R1217" s="185"/>
      <c r="S1217" s="185"/>
      <c r="T1217" s="185"/>
      <c r="U1217" s="185"/>
      <c r="V1217" s="185"/>
      <c r="W1217" s="185"/>
      <c r="X1217" s="185"/>
    </row>
    <row r="1218" spans="2:24" ht="12.75">
      <c r="B1218" s="185"/>
      <c r="C1218" s="185"/>
      <c r="D1218" s="185"/>
      <c r="E1218" s="185"/>
      <c r="F1218" s="185"/>
      <c r="G1218" s="200"/>
      <c r="H1218" s="185"/>
      <c r="I1218" s="185"/>
      <c r="J1218" s="185"/>
      <c r="K1218" s="185"/>
      <c r="L1218" s="185"/>
      <c r="M1218" s="185"/>
      <c r="N1218" s="185"/>
      <c r="O1218" s="185"/>
      <c r="P1218" s="185"/>
      <c r="Q1218" s="185"/>
      <c r="R1218" s="185"/>
      <c r="S1218" s="185"/>
      <c r="T1218" s="185"/>
      <c r="U1218" s="185"/>
      <c r="V1218" s="185"/>
      <c r="W1218" s="185"/>
      <c r="X1218" s="185"/>
    </row>
    <row r="1219" spans="2:24" ht="12.75">
      <c r="B1219" s="185"/>
      <c r="C1219" s="185"/>
      <c r="D1219" s="185"/>
      <c r="E1219" s="185"/>
      <c r="F1219" s="185"/>
      <c r="G1219" s="200"/>
      <c r="H1219" s="185"/>
      <c r="I1219" s="185"/>
      <c r="J1219" s="185"/>
      <c r="K1219" s="185"/>
      <c r="L1219" s="185"/>
      <c r="M1219" s="185"/>
      <c r="N1219" s="185"/>
      <c r="O1219" s="185"/>
      <c r="P1219" s="185"/>
      <c r="Q1219" s="185"/>
      <c r="R1219" s="185"/>
      <c r="S1219" s="185"/>
      <c r="T1219" s="185"/>
      <c r="U1219" s="185"/>
      <c r="V1219" s="185"/>
      <c r="W1219" s="185"/>
      <c r="X1219" s="185"/>
    </row>
    <row r="1220" spans="2:24" ht="12.75">
      <c r="B1220" s="185"/>
      <c r="C1220" s="185"/>
      <c r="D1220" s="185"/>
      <c r="E1220" s="185"/>
      <c r="F1220" s="185"/>
      <c r="G1220" s="200"/>
      <c r="H1220" s="185"/>
      <c r="I1220" s="185"/>
      <c r="J1220" s="185"/>
      <c r="K1220" s="185"/>
      <c r="L1220" s="185"/>
      <c r="M1220" s="185"/>
      <c r="N1220" s="185"/>
      <c r="O1220" s="185"/>
      <c r="P1220" s="185"/>
      <c r="Q1220" s="185"/>
      <c r="R1220" s="185"/>
      <c r="S1220" s="185"/>
      <c r="T1220" s="185"/>
      <c r="U1220" s="185"/>
      <c r="V1220" s="185"/>
      <c r="W1220" s="185"/>
      <c r="X1220" s="185"/>
    </row>
    <row r="1221" spans="2:24" ht="12.75">
      <c r="B1221" s="185"/>
      <c r="C1221" s="185"/>
      <c r="D1221" s="185"/>
      <c r="E1221" s="185"/>
      <c r="F1221" s="185"/>
      <c r="G1221" s="200"/>
      <c r="H1221" s="185"/>
      <c r="I1221" s="185"/>
      <c r="J1221" s="185"/>
      <c r="K1221" s="185"/>
      <c r="L1221" s="185"/>
      <c r="M1221" s="185"/>
      <c r="N1221" s="185"/>
      <c r="O1221" s="185"/>
      <c r="P1221" s="185"/>
      <c r="Q1221" s="185"/>
      <c r="R1221" s="185"/>
      <c r="S1221" s="185"/>
      <c r="T1221" s="185"/>
      <c r="U1221" s="185"/>
      <c r="V1221" s="185"/>
      <c r="W1221" s="185"/>
      <c r="X1221" s="185"/>
    </row>
    <row r="1222" spans="2:24" ht="12.75">
      <c r="B1222" s="185"/>
      <c r="C1222" s="185"/>
      <c r="D1222" s="185"/>
      <c r="E1222" s="185"/>
      <c r="F1222" s="185"/>
      <c r="G1222" s="200"/>
      <c r="H1222" s="185"/>
      <c r="I1222" s="185"/>
      <c r="J1222" s="185"/>
      <c r="K1222" s="185"/>
      <c r="L1222" s="185"/>
      <c r="M1222" s="185"/>
      <c r="N1222" s="185"/>
      <c r="O1222" s="185"/>
      <c r="P1222" s="185"/>
      <c r="Q1222" s="185"/>
      <c r="R1222" s="185"/>
      <c r="S1222" s="185"/>
      <c r="T1222" s="185"/>
      <c r="U1222" s="185"/>
      <c r="V1222" s="185"/>
      <c r="W1222" s="185"/>
      <c r="X1222" s="185"/>
    </row>
    <row r="1223" spans="2:24" ht="12.75">
      <c r="B1223" s="185"/>
      <c r="C1223" s="185"/>
      <c r="D1223" s="185"/>
      <c r="E1223" s="185"/>
      <c r="F1223" s="185"/>
      <c r="G1223" s="200"/>
      <c r="H1223" s="185"/>
      <c r="I1223" s="185"/>
      <c r="J1223" s="185"/>
      <c r="K1223" s="185"/>
      <c r="L1223" s="185"/>
      <c r="M1223" s="185"/>
      <c r="N1223" s="185"/>
      <c r="O1223" s="185"/>
      <c r="P1223" s="185"/>
      <c r="Q1223" s="185"/>
      <c r="R1223" s="185"/>
      <c r="S1223" s="185"/>
      <c r="T1223" s="185"/>
      <c r="U1223" s="185"/>
      <c r="V1223" s="185"/>
      <c r="W1223" s="185"/>
      <c r="X1223" s="185"/>
    </row>
    <row r="1224" spans="2:24" ht="12.75">
      <c r="B1224" s="185"/>
      <c r="C1224" s="185"/>
      <c r="D1224" s="185"/>
      <c r="E1224" s="185"/>
      <c r="F1224" s="185"/>
      <c r="G1224" s="200"/>
      <c r="H1224" s="185"/>
      <c r="I1224" s="185"/>
      <c r="J1224" s="185"/>
      <c r="K1224" s="185"/>
      <c r="L1224" s="185"/>
      <c r="M1224" s="185"/>
      <c r="N1224" s="185"/>
      <c r="O1224" s="185"/>
      <c r="P1224" s="185"/>
      <c r="Q1224" s="185"/>
      <c r="R1224" s="185"/>
      <c r="S1224" s="185"/>
      <c r="T1224" s="185"/>
      <c r="U1224" s="185"/>
      <c r="V1224" s="185"/>
      <c r="W1224" s="185"/>
      <c r="X1224" s="185"/>
    </row>
    <row r="1225" spans="2:24" ht="12.75">
      <c r="B1225" s="185"/>
      <c r="C1225" s="185"/>
      <c r="D1225" s="185"/>
      <c r="E1225" s="185"/>
      <c r="F1225" s="185"/>
      <c r="G1225" s="200"/>
      <c r="H1225" s="185"/>
      <c r="I1225" s="185"/>
      <c r="J1225" s="185"/>
      <c r="K1225" s="185"/>
      <c r="L1225" s="185"/>
      <c r="M1225" s="185"/>
      <c r="N1225" s="185"/>
      <c r="O1225" s="185"/>
      <c r="P1225" s="185"/>
      <c r="Q1225" s="185"/>
      <c r="R1225" s="185"/>
      <c r="S1225" s="185"/>
      <c r="T1225" s="185"/>
      <c r="U1225" s="185"/>
      <c r="V1225" s="185"/>
      <c r="W1225" s="185"/>
      <c r="X1225" s="185"/>
    </row>
    <row r="1226" spans="2:24" ht="12.75">
      <c r="B1226" s="185"/>
      <c r="C1226" s="185"/>
      <c r="D1226" s="185"/>
      <c r="E1226" s="185"/>
      <c r="F1226" s="185"/>
      <c r="G1226" s="200"/>
      <c r="H1226" s="185"/>
      <c r="I1226" s="185"/>
      <c r="J1226" s="185"/>
      <c r="K1226" s="185"/>
      <c r="L1226" s="185"/>
      <c r="M1226" s="185"/>
      <c r="N1226" s="185"/>
      <c r="O1226" s="185"/>
      <c r="P1226" s="185"/>
      <c r="Q1226" s="185"/>
      <c r="R1226" s="185"/>
      <c r="S1226" s="185"/>
      <c r="T1226" s="185"/>
      <c r="U1226" s="185"/>
      <c r="V1226" s="185"/>
      <c r="W1226" s="185"/>
      <c r="X1226" s="185"/>
    </row>
    <row r="1227" spans="2:24" ht="12.75">
      <c r="B1227" s="185"/>
      <c r="C1227" s="185"/>
      <c r="D1227" s="185"/>
      <c r="E1227" s="185"/>
      <c r="F1227" s="185"/>
      <c r="G1227" s="200"/>
      <c r="H1227" s="185"/>
      <c r="I1227" s="185"/>
      <c r="J1227" s="185"/>
      <c r="K1227" s="185"/>
      <c r="L1227" s="185"/>
      <c r="M1227" s="185"/>
      <c r="N1227" s="185"/>
      <c r="O1227" s="185"/>
      <c r="P1227" s="185"/>
      <c r="Q1227" s="185"/>
      <c r="R1227" s="185"/>
      <c r="S1227" s="185"/>
      <c r="T1227" s="185"/>
      <c r="U1227" s="185"/>
      <c r="V1227" s="185"/>
      <c r="W1227" s="185"/>
      <c r="X1227" s="185"/>
    </row>
    <row r="1228" spans="2:24" ht="12.75">
      <c r="B1228" s="185"/>
      <c r="C1228" s="185"/>
      <c r="D1228" s="185"/>
      <c r="E1228" s="185"/>
      <c r="F1228" s="185"/>
      <c r="G1228" s="200"/>
      <c r="H1228" s="185"/>
      <c r="I1228" s="185"/>
      <c r="J1228" s="185"/>
      <c r="K1228" s="185"/>
      <c r="L1228" s="185"/>
      <c r="M1228" s="185"/>
      <c r="N1228" s="185"/>
      <c r="O1228" s="185"/>
      <c r="P1228" s="185"/>
      <c r="Q1228" s="185"/>
      <c r="R1228" s="185"/>
      <c r="S1228" s="185"/>
      <c r="T1228" s="185"/>
      <c r="U1228" s="185"/>
      <c r="V1228" s="185"/>
      <c r="W1228" s="185"/>
      <c r="X1228" s="185"/>
    </row>
    <row r="1229" spans="2:24" ht="12.75">
      <c r="B1229" s="185"/>
      <c r="C1229" s="185"/>
      <c r="D1229" s="185"/>
      <c r="E1229" s="185"/>
      <c r="F1229" s="185"/>
      <c r="G1229" s="200"/>
      <c r="H1229" s="185"/>
      <c r="I1229" s="185"/>
      <c r="J1229" s="185"/>
      <c r="K1229" s="185"/>
      <c r="L1229" s="185"/>
      <c r="M1229" s="185"/>
      <c r="N1229" s="185"/>
      <c r="O1229" s="185"/>
      <c r="P1229" s="185"/>
      <c r="Q1229" s="185"/>
      <c r="R1229" s="185"/>
      <c r="S1229" s="185"/>
      <c r="T1229" s="185"/>
      <c r="U1229" s="185"/>
      <c r="V1229" s="185"/>
      <c r="W1229" s="185"/>
      <c r="X1229" s="185"/>
    </row>
    <row r="1230" spans="2:24" ht="12.75">
      <c r="B1230" s="185"/>
      <c r="C1230" s="185"/>
      <c r="D1230" s="185"/>
      <c r="E1230" s="185"/>
      <c r="F1230" s="185"/>
      <c r="G1230" s="200"/>
      <c r="H1230" s="185"/>
      <c r="I1230" s="185"/>
      <c r="J1230" s="185"/>
      <c r="K1230" s="185"/>
      <c r="L1230" s="185"/>
      <c r="M1230" s="185"/>
      <c r="N1230" s="185"/>
      <c r="O1230" s="185"/>
      <c r="P1230" s="185"/>
      <c r="Q1230" s="185"/>
      <c r="R1230" s="185"/>
      <c r="S1230" s="185"/>
      <c r="T1230" s="185"/>
      <c r="U1230" s="185"/>
      <c r="V1230" s="185"/>
      <c r="W1230" s="185"/>
      <c r="X1230" s="185"/>
    </row>
    <row r="1231" spans="2:24" ht="12.75">
      <c r="B1231" s="185"/>
      <c r="C1231" s="185"/>
      <c r="D1231" s="185"/>
      <c r="E1231" s="185"/>
      <c r="F1231" s="185"/>
      <c r="G1231" s="200"/>
      <c r="H1231" s="185"/>
      <c r="I1231" s="185"/>
      <c r="J1231" s="185"/>
      <c r="K1231" s="185"/>
      <c r="L1231" s="185"/>
      <c r="M1231" s="185"/>
      <c r="N1231" s="185"/>
      <c r="O1231" s="185"/>
      <c r="P1231" s="185"/>
      <c r="Q1231" s="185"/>
      <c r="R1231" s="185"/>
      <c r="S1231" s="185"/>
      <c r="T1231" s="185"/>
      <c r="U1231" s="185"/>
      <c r="V1231" s="185"/>
      <c r="W1231" s="185"/>
      <c r="X1231" s="185"/>
    </row>
    <row r="1232" spans="2:24" ht="12.75">
      <c r="B1232" s="185"/>
      <c r="C1232" s="185"/>
      <c r="D1232" s="185"/>
      <c r="E1232" s="185"/>
      <c r="F1232" s="185"/>
      <c r="G1232" s="200"/>
      <c r="H1232" s="185"/>
      <c r="I1232" s="185"/>
      <c r="J1232" s="185"/>
      <c r="K1232" s="185"/>
      <c r="L1232" s="185"/>
      <c r="M1232" s="185"/>
      <c r="N1232" s="185"/>
      <c r="O1232" s="185"/>
      <c r="P1232" s="185"/>
      <c r="Q1232" s="185"/>
      <c r="R1232" s="185"/>
      <c r="S1232" s="185"/>
      <c r="T1232" s="185"/>
      <c r="U1232" s="185"/>
      <c r="V1232" s="185"/>
      <c r="W1232" s="185"/>
      <c r="X1232" s="185"/>
    </row>
    <row r="1233" spans="2:24" ht="12.75">
      <c r="B1233" s="185"/>
      <c r="C1233" s="185"/>
      <c r="D1233" s="185"/>
      <c r="E1233" s="185"/>
      <c r="F1233" s="185"/>
      <c r="G1233" s="200"/>
      <c r="H1233" s="185"/>
      <c r="I1233" s="185"/>
      <c r="J1233" s="185"/>
      <c r="K1233" s="185"/>
      <c r="L1233" s="185"/>
      <c r="M1233" s="185"/>
      <c r="N1233" s="185"/>
      <c r="O1233" s="185"/>
      <c r="P1233" s="185"/>
      <c r="Q1233" s="185"/>
      <c r="R1233" s="185"/>
      <c r="S1233" s="185"/>
      <c r="T1233" s="185"/>
      <c r="U1233" s="185"/>
      <c r="V1233" s="185"/>
      <c r="W1233" s="185"/>
      <c r="X1233" s="185"/>
    </row>
    <row r="1234" spans="2:24" ht="12.75">
      <c r="B1234" s="185"/>
      <c r="C1234" s="185"/>
      <c r="D1234" s="185"/>
      <c r="E1234" s="185"/>
      <c r="F1234" s="185"/>
      <c r="G1234" s="200"/>
      <c r="H1234" s="185"/>
      <c r="I1234" s="185"/>
      <c r="J1234" s="185"/>
      <c r="K1234" s="185"/>
      <c r="L1234" s="185"/>
      <c r="M1234" s="185"/>
      <c r="N1234" s="185"/>
      <c r="O1234" s="185"/>
      <c r="P1234" s="185"/>
      <c r="Q1234" s="185"/>
      <c r="R1234" s="185"/>
      <c r="S1234" s="185"/>
      <c r="T1234" s="185"/>
      <c r="U1234" s="185"/>
      <c r="V1234" s="185"/>
      <c r="W1234" s="185"/>
      <c r="X1234" s="185"/>
    </row>
    <row r="1235" spans="2:24" ht="12.75">
      <c r="B1235" s="185"/>
      <c r="C1235" s="185"/>
      <c r="D1235" s="185"/>
      <c r="E1235" s="185"/>
      <c r="F1235" s="185"/>
      <c r="G1235" s="200"/>
      <c r="H1235" s="185"/>
      <c r="I1235" s="185"/>
      <c r="J1235" s="185"/>
      <c r="K1235" s="185"/>
      <c r="L1235" s="185"/>
      <c r="M1235" s="185"/>
      <c r="N1235" s="185"/>
      <c r="O1235" s="185"/>
      <c r="P1235" s="185"/>
      <c r="Q1235" s="185"/>
      <c r="R1235" s="185"/>
      <c r="S1235" s="185"/>
      <c r="T1235" s="185"/>
      <c r="U1235" s="185"/>
      <c r="V1235" s="185"/>
      <c r="W1235" s="185"/>
      <c r="X1235" s="185"/>
    </row>
    <row r="1236" spans="2:24" ht="12.75">
      <c r="B1236" s="185"/>
      <c r="C1236" s="185"/>
      <c r="D1236" s="185"/>
      <c r="E1236" s="185"/>
      <c r="F1236" s="185"/>
      <c r="G1236" s="200"/>
      <c r="H1236" s="185"/>
      <c r="I1236" s="185"/>
      <c r="J1236" s="185"/>
      <c r="K1236" s="185"/>
      <c r="L1236" s="185"/>
      <c r="M1236" s="185"/>
      <c r="N1236" s="185"/>
      <c r="O1236" s="185"/>
      <c r="P1236" s="185"/>
      <c r="Q1236" s="185"/>
      <c r="R1236" s="185"/>
      <c r="S1236" s="185"/>
      <c r="T1236" s="185"/>
      <c r="U1236" s="185"/>
      <c r="V1236" s="185"/>
      <c r="W1236" s="185"/>
      <c r="X1236" s="185"/>
    </row>
    <row r="1237" spans="2:24" ht="12.75">
      <c r="B1237" s="185"/>
      <c r="C1237" s="185"/>
      <c r="D1237" s="185"/>
      <c r="E1237" s="185"/>
      <c r="F1237" s="185"/>
      <c r="G1237" s="200"/>
      <c r="H1237" s="185"/>
      <c r="I1237" s="185"/>
      <c r="J1237" s="185"/>
      <c r="K1237" s="185"/>
      <c r="L1237" s="185"/>
      <c r="M1237" s="185"/>
      <c r="N1237" s="185"/>
      <c r="O1237" s="185"/>
      <c r="P1237" s="185"/>
      <c r="Q1237" s="185"/>
      <c r="R1237" s="185"/>
      <c r="S1237" s="185"/>
      <c r="T1237" s="185"/>
      <c r="U1237" s="185"/>
      <c r="V1237" s="185"/>
      <c r="W1237" s="185"/>
      <c r="X1237" s="185"/>
    </row>
    <row r="1238" spans="2:24" ht="12.75">
      <c r="B1238" s="185"/>
      <c r="C1238" s="185"/>
      <c r="D1238" s="185"/>
      <c r="E1238" s="185"/>
      <c r="F1238" s="185"/>
      <c r="G1238" s="200"/>
      <c r="H1238" s="185"/>
      <c r="I1238" s="185"/>
      <c r="J1238" s="185"/>
      <c r="K1238" s="185"/>
      <c r="L1238" s="185"/>
      <c r="M1238" s="185"/>
      <c r="N1238" s="185"/>
      <c r="O1238" s="185"/>
      <c r="P1238" s="185"/>
      <c r="Q1238" s="185"/>
      <c r="R1238" s="185"/>
      <c r="S1238" s="185"/>
      <c r="T1238" s="185"/>
      <c r="U1238" s="185"/>
      <c r="V1238" s="185"/>
      <c r="W1238" s="185"/>
      <c r="X1238" s="185"/>
    </row>
    <row r="1239" spans="2:24" ht="12.75">
      <c r="B1239" s="185"/>
      <c r="C1239" s="185"/>
      <c r="D1239" s="185"/>
      <c r="E1239" s="185"/>
      <c r="F1239" s="185"/>
      <c r="G1239" s="200"/>
      <c r="H1239" s="185"/>
      <c r="I1239" s="185"/>
      <c r="J1239" s="185"/>
      <c r="K1239" s="185"/>
      <c r="L1239" s="185"/>
      <c r="M1239" s="185"/>
      <c r="N1239" s="185"/>
      <c r="O1239" s="185"/>
      <c r="P1239" s="185"/>
      <c r="Q1239" s="185"/>
      <c r="R1239" s="185"/>
      <c r="S1239" s="185"/>
      <c r="T1239" s="185"/>
      <c r="U1239" s="185"/>
      <c r="V1239" s="185"/>
      <c r="W1239" s="185"/>
      <c r="X1239" s="185"/>
    </row>
    <row r="1240" spans="2:24" ht="12.75">
      <c r="B1240" s="185"/>
      <c r="C1240" s="185"/>
      <c r="D1240" s="185"/>
      <c r="E1240" s="185"/>
      <c r="F1240" s="185"/>
      <c r="G1240" s="200"/>
      <c r="H1240" s="185"/>
      <c r="I1240" s="185"/>
      <c r="J1240" s="185"/>
      <c r="K1240" s="185"/>
      <c r="L1240" s="185"/>
      <c r="M1240" s="185"/>
      <c r="N1240" s="185"/>
      <c r="O1240" s="185"/>
      <c r="P1240" s="185"/>
      <c r="Q1240" s="185"/>
      <c r="R1240" s="185"/>
      <c r="S1240" s="185"/>
      <c r="T1240" s="185"/>
      <c r="U1240" s="185"/>
      <c r="V1240" s="185"/>
      <c r="W1240" s="185"/>
      <c r="X1240" s="185"/>
    </row>
    <row r="1241" spans="2:24" ht="12.75">
      <c r="B1241" s="185"/>
      <c r="C1241" s="185"/>
      <c r="D1241" s="185"/>
      <c r="E1241" s="185"/>
      <c r="F1241" s="185"/>
      <c r="G1241" s="200"/>
      <c r="H1241" s="185"/>
      <c r="I1241" s="185"/>
      <c r="J1241" s="185"/>
      <c r="K1241" s="185"/>
      <c r="L1241" s="185"/>
      <c r="M1241" s="185"/>
      <c r="N1241" s="185"/>
      <c r="O1241" s="185"/>
      <c r="P1241" s="185"/>
      <c r="Q1241" s="185"/>
      <c r="R1241" s="185"/>
      <c r="S1241" s="185"/>
      <c r="T1241" s="185"/>
      <c r="U1241" s="185"/>
      <c r="V1241" s="185"/>
      <c r="W1241" s="185"/>
      <c r="X1241" s="185"/>
    </row>
    <row r="1242" spans="2:24" ht="12.75">
      <c r="B1242" s="185"/>
      <c r="C1242" s="185"/>
      <c r="D1242" s="185"/>
      <c r="E1242" s="185"/>
      <c r="F1242" s="185"/>
      <c r="G1242" s="200"/>
      <c r="H1242" s="185"/>
      <c r="I1242" s="185"/>
      <c r="J1242" s="185"/>
      <c r="K1242" s="185"/>
      <c r="L1242" s="185"/>
      <c r="M1242" s="185"/>
      <c r="N1242" s="185"/>
      <c r="O1242" s="185"/>
      <c r="P1242" s="185"/>
      <c r="Q1242" s="185"/>
      <c r="R1242" s="185"/>
      <c r="S1242" s="185"/>
      <c r="T1242" s="185"/>
      <c r="U1242" s="185"/>
      <c r="V1242" s="185"/>
      <c r="W1242" s="185"/>
      <c r="X1242" s="185"/>
    </row>
    <row r="1243" spans="2:24" ht="12.75">
      <c r="B1243" s="185"/>
      <c r="C1243" s="185"/>
      <c r="D1243" s="185"/>
      <c r="E1243" s="185"/>
      <c r="F1243" s="185"/>
      <c r="G1243" s="200"/>
      <c r="H1243" s="185"/>
      <c r="I1243" s="185"/>
      <c r="J1243" s="185"/>
      <c r="K1243" s="185"/>
      <c r="L1243" s="185"/>
      <c r="M1243" s="185"/>
      <c r="N1243" s="185"/>
      <c r="O1243" s="185"/>
      <c r="P1243" s="185"/>
      <c r="Q1243" s="185"/>
      <c r="R1243" s="185"/>
      <c r="S1243" s="185"/>
      <c r="T1243" s="185"/>
      <c r="U1243" s="185"/>
      <c r="V1243" s="185"/>
      <c r="W1243" s="185"/>
      <c r="X1243" s="185"/>
    </row>
    <row r="1244" spans="2:24" ht="12.75">
      <c r="B1244" s="185"/>
      <c r="C1244" s="185"/>
      <c r="D1244" s="185"/>
      <c r="E1244" s="185"/>
      <c r="F1244" s="185"/>
      <c r="G1244" s="200"/>
      <c r="H1244" s="185"/>
      <c r="I1244" s="185"/>
      <c r="J1244" s="185"/>
      <c r="K1244" s="185"/>
      <c r="L1244" s="185"/>
      <c r="M1244" s="185"/>
      <c r="N1244" s="185"/>
      <c r="O1244" s="185"/>
      <c r="P1244" s="185"/>
      <c r="Q1244" s="185"/>
      <c r="R1244" s="185"/>
      <c r="S1244" s="185"/>
      <c r="T1244" s="185"/>
      <c r="U1244" s="185"/>
      <c r="V1244" s="185"/>
      <c r="W1244" s="185"/>
      <c r="X1244" s="185"/>
    </row>
    <row r="1245" spans="2:24" ht="12.75">
      <c r="B1245" s="185"/>
      <c r="C1245" s="185"/>
      <c r="D1245" s="185"/>
      <c r="E1245" s="185"/>
      <c r="F1245" s="185"/>
      <c r="G1245" s="200"/>
      <c r="H1245" s="185"/>
      <c r="I1245" s="185"/>
      <c r="J1245" s="185"/>
      <c r="K1245" s="185"/>
      <c r="L1245" s="185"/>
      <c r="M1245" s="185"/>
      <c r="N1245" s="185"/>
      <c r="O1245" s="185"/>
      <c r="P1245" s="185"/>
      <c r="Q1245" s="185"/>
      <c r="R1245" s="185"/>
      <c r="S1245" s="185"/>
      <c r="T1245" s="185"/>
      <c r="U1245" s="185"/>
      <c r="V1245" s="185"/>
      <c r="W1245" s="185"/>
      <c r="X1245" s="185"/>
    </row>
    <row r="1246" spans="2:24" ht="12.75">
      <c r="B1246" s="185"/>
      <c r="C1246" s="185"/>
      <c r="D1246" s="185"/>
      <c r="E1246" s="185"/>
      <c r="F1246" s="185"/>
      <c r="G1246" s="200"/>
      <c r="H1246" s="185"/>
      <c r="I1246" s="185"/>
      <c r="J1246" s="185"/>
      <c r="K1246" s="185"/>
      <c r="L1246" s="185"/>
      <c r="M1246" s="185"/>
      <c r="N1246" s="185"/>
      <c r="O1246" s="185"/>
      <c r="P1246" s="185"/>
      <c r="Q1246" s="185"/>
      <c r="R1246" s="185"/>
      <c r="S1246" s="185"/>
      <c r="T1246" s="185"/>
      <c r="U1246" s="185"/>
      <c r="V1246" s="185"/>
      <c r="W1246" s="185"/>
      <c r="X1246" s="185"/>
    </row>
    <row r="1247" spans="2:24" ht="12.75">
      <c r="B1247" s="185"/>
      <c r="C1247" s="185"/>
      <c r="D1247" s="185"/>
      <c r="E1247" s="185"/>
      <c r="F1247" s="185"/>
      <c r="G1247" s="200"/>
      <c r="H1247" s="185"/>
      <c r="I1247" s="185"/>
      <c r="J1247" s="185"/>
      <c r="K1247" s="185"/>
      <c r="L1247" s="185"/>
      <c r="M1247" s="185"/>
      <c r="N1247" s="185"/>
      <c r="O1247" s="185"/>
      <c r="P1247" s="185"/>
      <c r="Q1247" s="185"/>
      <c r="R1247" s="185"/>
      <c r="S1247" s="185"/>
      <c r="T1247" s="185"/>
      <c r="U1247" s="185"/>
      <c r="V1247" s="185"/>
      <c r="W1247" s="185"/>
      <c r="X1247" s="185"/>
    </row>
    <row r="1248" spans="2:24" ht="12.75">
      <c r="B1248" s="185"/>
      <c r="C1248" s="185"/>
      <c r="D1248" s="185"/>
      <c r="E1248" s="185"/>
      <c r="F1248" s="185"/>
      <c r="G1248" s="200"/>
      <c r="H1248" s="185"/>
      <c r="I1248" s="185"/>
      <c r="J1248" s="185"/>
      <c r="K1248" s="185"/>
      <c r="L1248" s="185"/>
      <c r="M1248" s="185"/>
      <c r="N1248" s="185"/>
      <c r="O1248" s="185"/>
      <c r="P1248" s="185"/>
      <c r="Q1248" s="185"/>
      <c r="R1248" s="185"/>
      <c r="S1248" s="185"/>
      <c r="T1248" s="185"/>
      <c r="U1248" s="185"/>
      <c r="V1248" s="185"/>
      <c r="W1248" s="185"/>
      <c r="X1248" s="185"/>
    </row>
    <row r="1249" spans="2:24" ht="12.75">
      <c r="B1249" s="185"/>
      <c r="C1249" s="185"/>
      <c r="D1249" s="185"/>
      <c r="E1249" s="185"/>
      <c r="F1249" s="185"/>
      <c r="G1249" s="200"/>
      <c r="H1249" s="185"/>
      <c r="I1249" s="185"/>
      <c r="J1249" s="185"/>
      <c r="K1249" s="185"/>
      <c r="L1249" s="185"/>
      <c r="M1249" s="185"/>
      <c r="N1249" s="185"/>
      <c r="O1249" s="185"/>
      <c r="P1249" s="185"/>
      <c r="Q1249" s="185"/>
      <c r="R1249" s="185"/>
      <c r="S1249" s="185"/>
      <c r="T1249" s="185"/>
      <c r="U1249" s="185"/>
      <c r="V1249" s="185"/>
      <c r="W1249" s="185"/>
      <c r="X1249" s="185"/>
    </row>
    <row r="1250" spans="2:24" ht="12.75">
      <c r="B1250" s="185"/>
      <c r="C1250" s="185"/>
      <c r="D1250" s="185"/>
      <c r="E1250" s="185"/>
      <c r="F1250" s="185"/>
      <c r="G1250" s="200"/>
      <c r="H1250" s="185"/>
      <c r="I1250" s="185"/>
      <c r="J1250" s="185"/>
      <c r="K1250" s="185"/>
      <c r="L1250" s="185"/>
      <c r="M1250" s="185"/>
      <c r="N1250" s="185"/>
      <c r="O1250" s="185"/>
      <c r="P1250" s="185"/>
      <c r="Q1250" s="185"/>
      <c r="R1250" s="185"/>
      <c r="S1250" s="185"/>
      <c r="T1250" s="185"/>
      <c r="U1250" s="185"/>
      <c r="V1250" s="185"/>
      <c r="W1250" s="185"/>
      <c r="X1250" s="185"/>
    </row>
    <row r="1251" spans="2:24" ht="12.75">
      <c r="B1251" s="185"/>
      <c r="C1251" s="185"/>
      <c r="D1251" s="185"/>
      <c r="E1251" s="185"/>
      <c r="F1251" s="185"/>
      <c r="G1251" s="200"/>
      <c r="H1251" s="185"/>
      <c r="I1251" s="185"/>
      <c r="J1251" s="185"/>
      <c r="K1251" s="185"/>
      <c r="L1251" s="185"/>
      <c r="M1251" s="185"/>
      <c r="N1251" s="185"/>
      <c r="O1251" s="185"/>
      <c r="P1251" s="185"/>
      <c r="Q1251" s="185"/>
      <c r="R1251" s="185"/>
      <c r="S1251" s="185"/>
      <c r="T1251" s="185"/>
      <c r="U1251" s="185"/>
      <c r="V1251" s="185"/>
      <c r="W1251" s="185"/>
      <c r="X1251" s="185"/>
    </row>
    <row r="1252" spans="2:24" ht="12.75">
      <c r="B1252" s="185"/>
      <c r="C1252" s="185"/>
      <c r="D1252" s="185"/>
      <c r="E1252" s="185"/>
      <c r="F1252" s="185"/>
      <c r="G1252" s="200"/>
      <c r="H1252" s="185"/>
      <c r="I1252" s="185"/>
      <c r="J1252" s="185"/>
      <c r="K1252" s="185"/>
      <c r="L1252" s="185"/>
      <c r="M1252" s="185"/>
      <c r="N1252" s="185"/>
      <c r="O1252" s="185"/>
      <c r="P1252" s="185"/>
      <c r="Q1252" s="185"/>
      <c r="R1252" s="185"/>
      <c r="S1252" s="185"/>
      <c r="T1252" s="185"/>
      <c r="U1252" s="185"/>
      <c r="V1252" s="185"/>
      <c r="W1252" s="185"/>
      <c r="X1252" s="185"/>
    </row>
    <row r="1253" spans="2:24" ht="12.75">
      <c r="B1253" s="185"/>
      <c r="C1253" s="185"/>
      <c r="D1253" s="185"/>
      <c r="E1253" s="185"/>
      <c r="F1253" s="185"/>
      <c r="G1253" s="200"/>
      <c r="H1253" s="185"/>
      <c r="I1253" s="185"/>
      <c r="J1253" s="185"/>
      <c r="K1253" s="185"/>
      <c r="L1253" s="185"/>
      <c r="M1253" s="185"/>
      <c r="N1253" s="185"/>
      <c r="O1253" s="185"/>
      <c r="P1253" s="185"/>
      <c r="Q1253" s="185"/>
      <c r="R1253" s="185"/>
      <c r="S1253" s="185"/>
      <c r="T1253" s="185"/>
      <c r="U1253" s="185"/>
      <c r="V1253" s="185"/>
      <c r="W1253" s="185"/>
      <c r="X1253" s="185"/>
    </row>
    <row r="1254" spans="2:24" ht="12.75">
      <c r="B1254" s="185"/>
      <c r="C1254" s="185"/>
      <c r="D1254" s="185"/>
      <c r="E1254" s="185"/>
      <c r="F1254" s="185"/>
      <c r="G1254" s="200"/>
      <c r="H1254" s="185"/>
      <c r="I1254" s="185"/>
      <c r="J1254" s="185"/>
      <c r="K1254" s="185"/>
      <c r="L1254" s="185"/>
      <c r="M1254" s="185"/>
      <c r="N1254" s="185"/>
      <c r="O1254" s="185"/>
      <c r="P1254" s="185"/>
      <c r="Q1254" s="185"/>
      <c r="R1254" s="185"/>
      <c r="S1254" s="185"/>
      <c r="T1254" s="185"/>
      <c r="U1254" s="185"/>
      <c r="V1254" s="185"/>
      <c r="W1254" s="185"/>
      <c r="X1254" s="185"/>
    </row>
    <row r="1255" spans="2:24" ht="12.75">
      <c r="B1255" s="185"/>
      <c r="C1255" s="185"/>
      <c r="D1255" s="185"/>
      <c r="E1255" s="185"/>
      <c r="F1255" s="185"/>
      <c r="G1255" s="200"/>
      <c r="H1255" s="185"/>
      <c r="I1255" s="185"/>
      <c r="J1255" s="185"/>
      <c r="K1255" s="185"/>
      <c r="L1255" s="185"/>
      <c r="M1255" s="185"/>
      <c r="N1255" s="185"/>
      <c r="O1255" s="185"/>
      <c r="P1255" s="185"/>
      <c r="Q1255" s="185"/>
      <c r="R1255" s="185"/>
      <c r="S1255" s="185"/>
      <c r="T1255" s="185"/>
      <c r="U1255" s="185"/>
      <c r="V1255" s="185"/>
      <c r="W1255" s="185"/>
      <c r="X1255" s="185"/>
    </row>
    <row r="1256" spans="2:24" ht="12.75">
      <c r="B1256" s="185"/>
      <c r="C1256" s="185"/>
      <c r="D1256" s="185"/>
      <c r="E1256" s="185"/>
      <c r="F1256" s="185"/>
      <c r="G1256" s="200"/>
      <c r="H1256" s="185"/>
      <c r="I1256" s="185"/>
      <c r="J1256" s="185"/>
      <c r="K1256" s="185"/>
      <c r="L1256" s="185"/>
      <c r="M1256" s="185"/>
      <c r="N1256" s="185"/>
      <c r="O1256" s="185"/>
      <c r="P1256" s="185"/>
      <c r="Q1256" s="185"/>
      <c r="R1256" s="185"/>
      <c r="S1256" s="185"/>
      <c r="T1256" s="185"/>
      <c r="U1256" s="185"/>
      <c r="V1256" s="185"/>
      <c r="W1256" s="185"/>
      <c r="X1256" s="185"/>
    </row>
    <row r="1257" spans="2:24" ht="12.75">
      <c r="B1257" s="185"/>
      <c r="C1257" s="185"/>
      <c r="D1257" s="185"/>
      <c r="E1257" s="185"/>
      <c r="F1257" s="185"/>
      <c r="G1257" s="200"/>
      <c r="H1257" s="185"/>
      <c r="I1257" s="185"/>
      <c r="J1257" s="185"/>
      <c r="K1257" s="185"/>
      <c r="L1257" s="185"/>
      <c r="M1257" s="185"/>
      <c r="N1257" s="185"/>
      <c r="O1257" s="185"/>
      <c r="P1257" s="185"/>
      <c r="Q1257" s="185"/>
      <c r="R1257" s="185"/>
      <c r="S1257" s="185"/>
      <c r="T1257" s="185"/>
      <c r="U1257" s="185"/>
      <c r="V1257" s="185"/>
      <c r="W1257" s="185"/>
      <c r="X1257" s="185"/>
    </row>
    <row r="1258" spans="2:24" ht="12.75">
      <c r="B1258" s="185"/>
      <c r="C1258" s="185"/>
      <c r="D1258" s="185"/>
      <c r="E1258" s="185"/>
      <c r="F1258" s="185"/>
      <c r="G1258" s="200"/>
      <c r="H1258" s="185"/>
      <c r="I1258" s="185"/>
      <c r="J1258" s="185"/>
      <c r="K1258" s="185"/>
      <c r="L1258" s="185"/>
      <c r="M1258" s="185"/>
      <c r="N1258" s="185"/>
      <c r="O1258" s="185"/>
      <c r="P1258" s="185"/>
      <c r="Q1258" s="185"/>
      <c r="R1258" s="185"/>
      <c r="S1258" s="185"/>
      <c r="T1258" s="185"/>
      <c r="U1258" s="185"/>
      <c r="V1258" s="185"/>
      <c r="W1258" s="185"/>
      <c r="X1258" s="185"/>
    </row>
    <row r="1259" spans="2:24" ht="12.75">
      <c r="B1259" s="185"/>
      <c r="C1259" s="185"/>
      <c r="D1259" s="185"/>
      <c r="E1259" s="185"/>
      <c r="F1259" s="185"/>
      <c r="G1259" s="200"/>
      <c r="H1259" s="185"/>
      <c r="I1259" s="185"/>
      <c r="J1259" s="185"/>
      <c r="K1259" s="185"/>
      <c r="L1259" s="185"/>
      <c r="M1259" s="185"/>
      <c r="N1259" s="185"/>
      <c r="O1259" s="185"/>
      <c r="P1259" s="185"/>
      <c r="Q1259" s="185"/>
      <c r="R1259" s="185"/>
      <c r="S1259" s="185"/>
      <c r="T1259" s="185"/>
      <c r="U1259" s="185"/>
      <c r="V1259" s="185"/>
      <c r="W1259" s="185"/>
      <c r="X1259" s="185"/>
    </row>
    <row r="1260" spans="2:24" ht="12.75">
      <c r="B1260" s="185"/>
      <c r="C1260" s="185"/>
      <c r="D1260" s="185"/>
      <c r="E1260" s="185"/>
      <c r="F1260" s="185"/>
      <c r="G1260" s="200"/>
      <c r="H1260" s="185"/>
      <c r="I1260" s="185"/>
      <c r="J1260" s="185"/>
      <c r="K1260" s="185"/>
      <c r="L1260" s="185"/>
      <c r="M1260" s="185"/>
      <c r="N1260" s="185"/>
      <c r="O1260" s="185"/>
      <c r="P1260" s="185"/>
      <c r="Q1260" s="185"/>
      <c r="R1260" s="185"/>
      <c r="S1260" s="185"/>
      <c r="T1260" s="185"/>
      <c r="U1260" s="185"/>
      <c r="V1260" s="185"/>
      <c r="W1260" s="185"/>
      <c r="X1260" s="185"/>
    </row>
    <row r="1261" spans="2:24" ht="12.75">
      <c r="B1261" s="185"/>
      <c r="C1261" s="185"/>
      <c r="D1261" s="185"/>
      <c r="E1261" s="185"/>
      <c r="F1261" s="185"/>
      <c r="G1261" s="200"/>
      <c r="H1261" s="185"/>
      <c r="I1261" s="185"/>
      <c r="J1261" s="185"/>
      <c r="K1261" s="185"/>
      <c r="L1261" s="185"/>
      <c r="M1261" s="185"/>
      <c r="N1261" s="185"/>
      <c r="O1261" s="185"/>
      <c r="P1261" s="185"/>
      <c r="Q1261" s="185"/>
      <c r="R1261" s="185"/>
      <c r="S1261" s="185"/>
      <c r="T1261" s="185"/>
      <c r="U1261" s="185"/>
      <c r="V1261" s="185"/>
      <c r="W1261" s="185"/>
      <c r="X1261" s="185"/>
    </row>
    <row r="1262" spans="2:24" ht="12.75">
      <c r="B1262" s="185"/>
      <c r="C1262" s="185"/>
      <c r="D1262" s="185"/>
      <c r="E1262" s="185"/>
      <c r="F1262" s="185"/>
      <c r="G1262" s="200"/>
      <c r="H1262" s="185"/>
      <c r="I1262" s="185"/>
      <c r="J1262" s="185"/>
      <c r="K1262" s="185"/>
      <c r="L1262" s="185"/>
      <c r="M1262" s="185"/>
      <c r="N1262" s="185"/>
      <c r="O1262" s="185"/>
      <c r="P1262" s="185"/>
      <c r="Q1262" s="185"/>
      <c r="R1262" s="185"/>
      <c r="S1262" s="185"/>
      <c r="T1262" s="185"/>
      <c r="U1262" s="185"/>
      <c r="V1262" s="185"/>
      <c r="W1262" s="185"/>
      <c r="X1262" s="185"/>
    </row>
    <row r="1263" spans="2:24" ht="12.75">
      <c r="B1263" s="185"/>
      <c r="C1263" s="185"/>
      <c r="D1263" s="185"/>
      <c r="E1263" s="185"/>
      <c r="F1263" s="185"/>
      <c r="G1263" s="200"/>
      <c r="H1263" s="185"/>
      <c r="I1263" s="185"/>
      <c r="J1263" s="185"/>
      <c r="K1263" s="185"/>
      <c r="L1263" s="185"/>
      <c r="M1263" s="185"/>
      <c r="N1263" s="185"/>
      <c r="O1263" s="185"/>
      <c r="P1263" s="185"/>
      <c r="Q1263" s="185"/>
      <c r="R1263" s="185"/>
      <c r="S1263" s="185"/>
      <c r="T1263" s="185"/>
      <c r="U1263" s="185"/>
      <c r="V1263" s="185"/>
      <c r="W1263" s="185"/>
      <c r="X1263" s="185"/>
    </row>
    <row r="1264" spans="2:24" ht="12.75">
      <c r="B1264" s="185"/>
      <c r="C1264" s="185"/>
      <c r="D1264" s="185"/>
      <c r="E1264" s="185"/>
      <c r="F1264" s="185"/>
      <c r="G1264" s="200"/>
      <c r="H1264" s="185"/>
      <c r="I1264" s="185"/>
      <c r="J1264" s="185"/>
      <c r="K1264" s="185"/>
      <c r="L1264" s="185"/>
      <c r="M1264" s="185"/>
      <c r="N1264" s="185"/>
      <c r="O1264" s="185"/>
      <c r="P1264" s="185"/>
      <c r="Q1264" s="185"/>
      <c r="R1264" s="185"/>
      <c r="S1264" s="185"/>
      <c r="T1264" s="185"/>
      <c r="U1264" s="185"/>
      <c r="V1264" s="185"/>
      <c r="W1264" s="185"/>
      <c r="X1264" s="185"/>
    </row>
    <row r="1265" spans="2:24" ht="12.75">
      <c r="B1265" s="185"/>
      <c r="C1265" s="185"/>
      <c r="D1265" s="185"/>
      <c r="E1265" s="185"/>
      <c r="F1265" s="185"/>
      <c r="G1265" s="200"/>
      <c r="H1265" s="185"/>
      <c r="I1265" s="185"/>
      <c r="J1265" s="185"/>
      <c r="K1265" s="185"/>
      <c r="L1265" s="185"/>
      <c r="M1265" s="185"/>
      <c r="N1265" s="185"/>
      <c r="O1265" s="185"/>
      <c r="P1265" s="185"/>
      <c r="Q1265" s="185"/>
      <c r="R1265" s="185"/>
      <c r="S1265" s="185"/>
      <c r="T1265" s="185"/>
      <c r="U1265" s="185"/>
      <c r="V1265" s="185"/>
      <c r="W1265" s="185"/>
      <c r="X1265" s="185"/>
    </row>
    <row r="1266" spans="2:24" ht="12.75">
      <c r="B1266" s="185"/>
      <c r="C1266" s="185"/>
      <c r="D1266" s="185"/>
      <c r="E1266" s="185"/>
      <c r="F1266" s="185"/>
      <c r="G1266" s="200"/>
      <c r="H1266" s="185"/>
      <c r="I1266" s="185"/>
      <c r="J1266" s="185"/>
      <c r="K1266" s="185"/>
      <c r="L1266" s="185"/>
      <c r="M1266" s="185"/>
      <c r="N1266" s="185"/>
      <c r="O1266" s="185"/>
      <c r="P1266" s="185"/>
      <c r="Q1266" s="185"/>
      <c r="R1266" s="185"/>
      <c r="S1266" s="185"/>
      <c r="T1266" s="185"/>
      <c r="U1266" s="185"/>
      <c r="V1266" s="185"/>
      <c r="W1266" s="185"/>
      <c r="X1266" s="185"/>
    </row>
    <row r="1267" spans="2:24" ht="12.75">
      <c r="B1267" s="185"/>
      <c r="C1267" s="185"/>
      <c r="D1267" s="185"/>
      <c r="E1267" s="185"/>
      <c r="F1267" s="185"/>
      <c r="G1267" s="200"/>
      <c r="H1267" s="185"/>
      <c r="I1267" s="185"/>
      <c r="J1267" s="185"/>
      <c r="K1267" s="185"/>
      <c r="L1267" s="185"/>
      <c r="M1267" s="185"/>
      <c r="N1267" s="185"/>
      <c r="O1267" s="185"/>
      <c r="P1267" s="185"/>
      <c r="Q1267" s="185"/>
      <c r="R1267" s="185"/>
      <c r="S1267" s="185"/>
      <c r="T1267" s="185"/>
      <c r="U1267" s="185"/>
      <c r="V1267" s="185"/>
      <c r="W1267" s="185"/>
      <c r="X1267" s="185"/>
    </row>
    <row r="1268" spans="2:24" ht="12.75">
      <c r="B1268" s="185"/>
      <c r="C1268" s="185"/>
      <c r="D1268" s="185"/>
      <c r="E1268" s="185"/>
      <c r="F1268" s="185"/>
      <c r="G1268" s="200"/>
      <c r="H1268" s="185"/>
      <c r="I1268" s="185"/>
      <c r="J1268" s="185"/>
      <c r="K1268" s="185"/>
      <c r="L1268" s="185"/>
      <c r="M1268" s="185"/>
      <c r="N1268" s="185"/>
      <c r="O1268" s="185"/>
      <c r="P1268" s="185"/>
      <c r="Q1268" s="185"/>
      <c r="R1268" s="185"/>
      <c r="S1268" s="185"/>
      <c r="T1268" s="185"/>
      <c r="U1268" s="185"/>
      <c r="V1268" s="185"/>
      <c r="W1268" s="185"/>
      <c r="X1268" s="185"/>
    </row>
    <row r="1269" spans="2:24" ht="12.75">
      <c r="B1269" s="185"/>
      <c r="C1269" s="185"/>
      <c r="D1269" s="185"/>
      <c r="E1269" s="185"/>
      <c r="F1269" s="185"/>
      <c r="G1269" s="200"/>
      <c r="H1269" s="185"/>
      <c r="I1269" s="185"/>
      <c r="J1269" s="185"/>
      <c r="K1269" s="185"/>
      <c r="L1269" s="185"/>
      <c r="M1269" s="185"/>
      <c r="N1269" s="185"/>
      <c r="O1269" s="185"/>
      <c r="P1269" s="185"/>
      <c r="Q1269" s="185"/>
      <c r="R1269" s="185"/>
      <c r="S1269" s="185"/>
      <c r="T1269" s="185"/>
      <c r="U1269" s="185"/>
      <c r="V1269" s="185"/>
      <c r="W1269" s="185"/>
      <c r="X1269" s="185"/>
    </row>
    <row r="1270" spans="2:24" ht="12.75">
      <c r="B1270" s="185"/>
      <c r="C1270" s="185"/>
      <c r="D1270" s="185"/>
      <c r="E1270" s="185"/>
      <c r="F1270" s="185"/>
      <c r="G1270" s="200"/>
      <c r="H1270" s="185"/>
      <c r="I1270" s="185"/>
      <c r="J1270" s="185"/>
      <c r="K1270" s="185"/>
      <c r="L1270" s="185"/>
      <c r="M1270" s="185"/>
      <c r="N1270" s="185"/>
      <c r="O1270" s="185"/>
      <c r="P1270" s="185"/>
      <c r="Q1270" s="185"/>
      <c r="R1270" s="185"/>
      <c r="S1270" s="185"/>
      <c r="T1270" s="185"/>
      <c r="U1270" s="185"/>
      <c r="V1270" s="185"/>
      <c r="W1270" s="185"/>
      <c r="X1270" s="185"/>
    </row>
    <row r="1271" spans="2:24" ht="12.75">
      <c r="B1271" s="185"/>
      <c r="C1271" s="185"/>
      <c r="D1271" s="185"/>
      <c r="E1271" s="185"/>
      <c r="F1271" s="185"/>
      <c r="G1271" s="200"/>
      <c r="H1271" s="185"/>
      <c r="I1271" s="185"/>
      <c r="J1271" s="185"/>
      <c r="K1271" s="185"/>
      <c r="L1271" s="185"/>
      <c r="M1271" s="185"/>
      <c r="N1271" s="185"/>
      <c r="O1271" s="185"/>
      <c r="P1271" s="185"/>
      <c r="Q1271" s="185"/>
      <c r="R1271" s="185"/>
      <c r="S1271" s="185"/>
      <c r="T1271" s="185"/>
      <c r="U1271" s="185"/>
      <c r="V1271" s="185"/>
      <c r="W1271" s="185"/>
      <c r="X1271" s="185"/>
    </row>
    <row r="1272" spans="2:24" ht="12.75">
      <c r="B1272" s="185"/>
      <c r="C1272" s="185"/>
      <c r="D1272" s="185"/>
      <c r="E1272" s="185"/>
      <c r="F1272" s="185"/>
      <c r="G1272" s="200"/>
      <c r="H1272" s="185"/>
      <c r="I1272" s="185"/>
      <c r="J1272" s="185"/>
      <c r="K1272" s="185"/>
      <c r="L1272" s="185"/>
      <c r="M1272" s="185"/>
      <c r="N1272" s="185"/>
      <c r="O1272" s="185"/>
      <c r="P1272" s="185"/>
      <c r="Q1272" s="185"/>
      <c r="R1272" s="185"/>
      <c r="S1272" s="185"/>
      <c r="T1272" s="185"/>
      <c r="U1272" s="185"/>
      <c r="V1272" s="185"/>
      <c r="W1272" s="185"/>
      <c r="X1272" s="185"/>
    </row>
    <row r="1273" spans="2:24" ht="12.75">
      <c r="B1273" s="185"/>
      <c r="C1273" s="185"/>
      <c r="D1273" s="185"/>
      <c r="E1273" s="185"/>
      <c r="F1273" s="185"/>
      <c r="G1273" s="200"/>
      <c r="H1273" s="185"/>
      <c r="I1273" s="185"/>
      <c r="J1273" s="185"/>
      <c r="K1273" s="185"/>
      <c r="L1273" s="185"/>
      <c r="M1273" s="185"/>
      <c r="N1273" s="185"/>
      <c r="O1273" s="185"/>
      <c r="P1273" s="185"/>
      <c r="Q1273" s="185"/>
      <c r="R1273" s="185"/>
      <c r="S1273" s="185"/>
      <c r="T1273" s="185"/>
      <c r="U1273" s="185"/>
      <c r="V1273" s="185"/>
      <c r="W1273" s="185"/>
      <c r="X1273" s="185"/>
    </row>
    <row r="1274" spans="2:24" ht="12.75">
      <c r="B1274" s="185"/>
      <c r="C1274" s="185"/>
      <c r="D1274" s="185"/>
      <c r="E1274" s="185"/>
      <c r="F1274" s="185"/>
      <c r="G1274" s="200"/>
      <c r="H1274" s="185"/>
      <c r="I1274" s="185"/>
      <c r="J1274" s="185"/>
      <c r="K1274" s="185"/>
      <c r="L1274" s="185"/>
      <c r="M1274" s="185"/>
      <c r="N1274" s="185"/>
      <c r="O1274" s="185"/>
      <c r="P1274" s="185"/>
      <c r="Q1274" s="185"/>
      <c r="R1274" s="185"/>
      <c r="S1274" s="185"/>
      <c r="T1274" s="185"/>
      <c r="U1274" s="185"/>
      <c r="V1274" s="185"/>
      <c r="W1274" s="185"/>
      <c r="X1274" s="185"/>
    </row>
    <row r="1275" spans="2:24" ht="12.75">
      <c r="B1275" s="185"/>
      <c r="C1275" s="185"/>
      <c r="D1275" s="185"/>
      <c r="E1275" s="185"/>
      <c r="F1275" s="185"/>
      <c r="G1275" s="200"/>
      <c r="H1275" s="185"/>
      <c r="I1275" s="185"/>
      <c r="J1275" s="185"/>
      <c r="K1275" s="185"/>
      <c r="L1275" s="185"/>
      <c r="M1275" s="185"/>
      <c r="N1275" s="185"/>
      <c r="O1275" s="185"/>
      <c r="P1275" s="185"/>
      <c r="Q1275" s="185"/>
      <c r="R1275" s="185"/>
      <c r="S1275" s="185"/>
      <c r="T1275" s="185"/>
      <c r="U1275" s="185"/>
      <c r="V1275" s="185"/>
      <c r="W1275" s="185"/>
      <c r="X1275" s="185"/>
    </row>
    <row r="1276" spans="2:24" ht="12.75">
      <c r="B1276" s="185"/>
      <c r="C1276" s="185"/>
      <c r="D1276" s="185"/>
      <c r="E1276" s="185"/>
      <c r="F1276" s="185"/>
      <c r="G1276" s="200"/>
      <c r="H1276" s="185"/>
      <c r="I1276" s="185"/>
      <c r="J1276" s="185"/>
      <c r="K1276" s="185"/>
      <c r="L1276" s="185"/>
      <c r="M1276" s="185"/>
      <c r="N1276" s="185"/>
      <c r="O1276" s="185"/>
      <c r="P1276" s="185"/>
      <c r="Q1276" s="185"/>
      <c r="R1276" s="185"/>
      <c r="S1276" s="185"/>
      <c r="T1276" s="185"/>
      <c r="U1276" s="185"/>
      <c r="V1276" s="185"/>
      <c r="W1276" s="185"/>
      <c r="X1276" s="185"/>
    </row>
    <row r="1277" spans="2:24" ht="12.75">
      <c r="B1277" s="185"/>
      <c r="C1277" s="185"/>
      <c r="D1277" s="185"/>
      <c r="E1277" s="185"/>
      <c r="F1277" s="185"/>
      <c r="G1277" s="200"/>
      <c r="H1277" s="185"/>
      <c r="I1277" s="185"/>
      <c r="J1277" s="185"/>
      <c r="K1277" s="185"/>
      <c r="L1277" s="185"/>
      <c r="M1277" s="185"/>
      <c r="N1277" s="185"/>
      <c r="O1277" s="185"/>
      <c r="P1277" s="185"/>
      <c r="Q1277" s="185"/>
      <c r="R1277" s="185"/>
      <c r="S1277" s="185"/>
      <c r="T1277" s="185"/>
      <c r="U1277" s="185"/>
      <c r="V1277" s="185"/>
      <c r="W1277" s="185"/>
      <c r="X1277" s="185"/>
    </row>
    <row r="1278" spans="2:24" ht="12.75">
      <c r="B1278" s="185"/>
      <c r="C1278" s="185"/>
      <c r="D1278" s="185"/>
      <c r="E1278" s="185"/>
      <c r="F1278" s="185"/>
      <c r="G1278" s="200"/>
      <c r="H1278" s="185"/>
      <c r="I1278" s="185"/>
      <c r="J1278" s="185"/>
      <c r="K1278" s="185"/>
      <c r="L1278" s="185"/>
      <c r="M1278" s="185"/>
      <c r="N1278" s="185"/>
      <c r="O1278" s="185"/>
      <c r="P1278" s="185"/>
      <c r="Q1278" s="185"/>
      <c r="R1278" s="185"/>
      <c r="S1278" s="185"/>
      <c r="T1278" s="185"/>
      <c r="U1278" s="185"/>
      <c r="V1278" s="185"/>
      <c r="W1278" s="185"/>
      <c r="X1278" s="185"/>
    </row>
    <row r="1279" spans="2:24" ht="12.75">
      <c r="B1279" s="185"/>
      <c r="C1279" s="185"/>
      <c r="D1279" s="185"/>
      <c r="E1279" s="185"/>
      <c r="F1279" s="185"/>
      <c r="G1279" s="200"/>
      <c r="H1279" s="185"/>
      <c r="I1279" s="185"/>
      <c r="J1279" s="185"/>
      <c r="K1279" s="185"/>
      <c r="L1279" s="185"/>
      <c r="M1279" s="185"/>
      <c r="N1279" s="185"/>
      <c r="O1279" s="185"/>
      <c r="P1279" s="185"/>
      <c r="Q1279" s="185"/>
      <c r="R1279" s="185"/>
      <c r="S1279" s="185"/>
      <c r="T1279" s="185"/>
      <c r="U1279" s="185"/>
      <c r="V1279" s="185"/>
      <c r="W1279" s="185"/>
      <c r="X1279" s="185"/>
    </row>
  </sheetData>
  <mergeCells count="8">
    <mergeCell ref="G119:L119"/>
    <mergeCell ref="G158:L158"/>
    <mergeCell ref="G197:L197"/>
    <mergeCell ref="G1:L1"/>
    <mergeCell ref="N1:Q1"/>
    <mergeCell ref="G2:L2"/>
    <mergeCell ref="G41:L41"/>
    <mergeCell ref="G80:L80"/>
  </mergeCells>
  <printOptions horizontalCentered="1" gridLines="1"/>
  <pageMargins left="0.25" right="0.25" top="0.42782491774556652" bottom="0.20321683592914408" header="0" footer="0"/>
  <pageSetup paperSize="9" fitToHeight="0" pageOrder="overThenDown" orientation="portrait"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Q987"/>
  <sheetViews>
    <sheetView workbookViewId="0">
      <selection activeCell="A342" sqref="A342"/>
    </sheetView>
  </sheetViews>
  <sheetFormatPr defaultColWidth="12.59765625" defaultRowHeight="15.75" customHeight="1"/>
  <cols>
    <col min="2" max="2" width="13.59765625" customWidth="1"/>
    <col min="3" max="3" width="15.3984375" customWidth="1"/>
    <col min="4" max="4" width="20.59765625" customWidth="1"/>
    <col min="5" max="5" width="13.265625" customWidth="1"/>
    <col min="6" max="6" width="14.59765625" customWidth="1"/>
    <col min="7" max="7" width="18.3984375" customWidth="1"/>
    <col min="8" max="8" width="15.265625" customWidth="1"/>
    <col min="9" max="9" width="18.86328125" customWidth="1"/>
    <col min="10" max="10" width="14" customWidth="1"/>
    <col min="11" max="11" width="18.1328125" customWidth="1"/>
    <col min="12" max="12" width="14.73046875" customWidth="1"/>
  </cols>
  <sheetData>
    <row r="1" spans="1:13" ht="39.75" customHeight="1">
      <c r="A1" s="314" t="s">
        <v>564</v>
      </c>
      <c r="B1" s="309"/>
      <c r="C1" s="309"/>
      <c r="D1" s="309"/>
      <c r="E1" s="309"/>
      <c r="F1" s="309"/>
      <c r="G1" s="309"/>
      <c r="H1" s="309"/>
      <c r="I1" s="309"/>
      <c r="J1" s="309"/>
      <c r="K1" s="309"/>
      <c r="L1" s="309"/>
      <c r="M1" s="310"/>
    </row>
    <row r="2" spans="1:13" ht="87" customHeight="1">
      <c r="A2" s="163" t="s">
        <v>565</v>
      </c>
      <c r="B2" s="211" t="s">
        <v>566</v>
      </c>
      <c r="C2" s="211" t="s">
        <v>567</v>
      </c>
      <c r="D2" s="212" t="s">
        <v>568</v>
      </c>
      <c r="E2" s="212" t="s">
        <v>569</v>
      </c>
      <c r="F2" s="213" t="s">
        <v>570</v>
      </c>
      <c r="G2" s="214" t="s">
        <v>571</v>
      </c>
      <c r="H2" s="213" t="s">
        <v>572</v>
      </c>
      <c r="I2" s="214" t="s">
        <v>573</v>
      </c>
      <c r="J2" s="215" t="s">
        <v>574</v>
      </c>
      <c r="K2" s="211" t="s">
        <v>376</v>
      </c>
      <c r="L2" s="211" t="s">
        <v>575</v>
      </c>
      <c r="M2" s="216" t="s">
        <v>576</v>
      </c>
    </row>
    <row r="3" spans="1:13" ht="13.9">
      <c r="A3" s="217" t="s">
        <v>329</v>
      </c>
      <c r="B3" s="122">
        <f>COUNTIF('ERC Vendor Directory'!E:E,A3)</f>
        <v>20</v>
      </c>
      <c r="C3" s="122">
        <f>COUNTIFS('ERC Vendor Directory'!E:E,A3,'ERC Vendor Directory'!G:G,"Active")</f>
        <v>10</v>
      </c>
      <c r="D3" s="122">
        <f>COUNTIFS('ERC Vendor Directory'!E:E,A3,'ERC Vendor Directory'!G:G,"Production will Commence ")</f>
        <v>1</v>
      </c>
      <c r="E3" s="122">
        <f>SUMIFS('ERC Vendor Directory'!H:H,'ERC Vendor Directory'!E:E,A3)</f>
        <v>11</v>
      </c>
      <c r="F3" s="218">
        <v>6</v>
      </c>
      <c r="G3" s="219">
        <f>SUMIFS('ERC Vendor Directory'!M:M,'ERC Vendor Directory'!E:E,A3)</f>
        <v>4</v>
      </c>
      <c r="H3" s="218">
        <v>8</v>
      </c>
      <c r="I3" s="219">
        <v>8</v>
      </c>
      <c r="J3" s="220">
        <f>SUMIFS('ERC Vendor Directory'!O:O,'ERC Vendor Directory'!E:E,A3)</f>
        <v>5</v>
      </c>
      <c r="K3" s="122">
        <f t="shared" ref="K3:K7" si="0">G3+I3+J3</f>
        <v>17</v>
      </c>
      <c r="L3" s="122">
        <f>SUMIFS('ERC Vendor Directory'!L:L,'ERC Vendor Directory'!E:E,A3)</f>
        <v>30</v>
      </c>
      <c r="M3" s="221">
        <f t="shared" ref="M3:M8" si="1">K3-L3</f>
        <v>-13</v>
      </c>
    </row>
    <row r="4" spans="1:13" ht="13.9">
      <c r="A4" s="217" t="s">
        <v>348</v>
      </c>
      <c r="B4" s="122">
        <f>COUNTIF('ERC Vendor Directory'!E:E,A4)</f>
        <v>24</v>
      </c>
      <c r="C4" s="122">
        <f>COUNTIFS('ERC Vendor Directory'!E:E,A4,'ERC Vendor Directory'!G:G,"Active")</f>
        <v>10</v>
      </c>
      <c r="D4" s="122">
        <f>COUNTIFS('ERC Vendor Directory'!E:E,A4,'ERC Vendor Directory'!G:G,"Production will Commence ")</f>
        <v>5</v>
      </c>
      <c r="E4" s="122">
        <f>SUMIFS('ERC Vendor Directory'!H:H,'ERC Vendor Directory'!E:E,A4)</f>
        <v>26</v>
      </c>
      <c r="F4" s="218">
        <v>18</v>
      </c>
      <c r="G4" s="219">
        <f>SUMIFS('ERC Vendor Directory'!M:M,'ERC Vendor Directory'!E:E,A4)</f>
        <v>14</v>
      </c>
      <c r="H4" s="218">
        <v>17</v>
      </c>
      <c r="I4" s="219">
        <v>13</v>
      </c>
      <c r="J4" s="220">
        <f>SUMIFS('ERC Vendor Directory'!O:O,'ERC Vendor Directory'!E:E,A4)</f>
        <v>14</v>
      </c>
      <c r="K4" s="122">
        <f t="shared" si="0"/>
        <v>41</v>
      </c>
      <c r="L4" s="122">
        <f>SUMIFS('ERC Vendor Directory'!L:L,'ERC Vendor Directory'!E:E,A4)</f>
        <v>82</v>
      </c>
      <c r="M4" s="221">
        <f t="shared" si="1"/>
        <v>-41</v>
      </c>
    </row>
    <row r="5" spans="1:13" ht="13.9">
      <c r="A5" s="217" t="s">
        <v>303</v>
      </c>
      <c r="B5" s="122">
        <f>COUNTIF('ERC Vendor Directory'!E:E,A5)</f>
        <v>3</v>
      </c>
      <c r="C5" s="122">
        <f>COUNTIFS('ERC Vendor Directory'!E:E,A5,'ERC Vendor Directory'!G:G,"Active")</f>
        <v>1</v>
      </c>
      <c r="D5" s="122">
        <f>COUNTIFS('ERC Vendor Directory'!E:E,A5,'ERC Vendor Directory'!G:G,"Production will Commence ")</f>
        <v>1</v>
      </c>
      <c r="E5" s="122">
        <f>SUMIFS('ERC Vendor Directory'!H:H,'ERC Vendor Directory'!E:E,A5)</f>
        <v>2</v>
      </c>
      <c r="F5" s="218">
        <v>2</v>
      </c>
      <c r="G5" s="219">
        <f>SUMIFS('ERC Vendor Directory'!M:M,'ERC Vendor Directory'!E:E,A5)</f>
        <v>2</v>
      </c>
      <c r="H5" s="218">
        <v>3</v>
      </c>
      <c r="I5" s="219">
        <v>2</v>
      </c>
      <c r="J5" s="220">
        <f>SUMIFS('ERC Vendor Directory'!O:O,'ERC Vendor Directory'!E:E,A5)</f>
        <v>0</v>
      </c>
      <c r="K5" s="122">
        <f t="shared" si="0"/>
        <v>4</v>
      </c>
      <c r="L5" s="122">
        <f>SUMIFS('ERC Vendor Directory'!L:L,'ERC Vendor Directory'!E:E,A5)</f>
        <v>5</v>
      </c>
      <c r="M5" s="221">
        <f t="shared" si="1"/>
        <v>-1</v>
      </c>
    </row>
    <row r="6" spans="1:13" ht="13.9">
      <c r="A6" s="217" t="s">
        <v>298</v>
      </c>
      <c r="B6" s="122">
        <f>COUNTIF('ERC Vendor Directory'!E:E,A6)</f>
        <v>2</v>
      </c>
      <c r="C6" s="122">
        <f>COUNTIFS('ERC Vendor Directory'!E:E,A6,'ERC Vendor Directory'!G:G,"Active")</f>
        <v>1</v>
      </c>
      <c r="D6" s="122">
        <f>COUNTIFS('ERC Vendor Directory'!E:E,A6,'ERC Vendor Directory'!G:G,"Production will Commence ")</f>
        <v>0</v>
      </c>
      <c r="E6" s="122">
        <f>SUMIFS('ERC Vendor Directory'!H:H,'ERC Vendor Directory'!E:E,A6)</f>
        <v>1</v>
      </c>
      <c r="F6" s="218">
        <v>1</v>
      </c>
      <c r="G6" s="219">
        <f>SUMIFS('ERC Vendor Directory'!M:M,'ERC Vendor Directory'!E:E,A6)</f>
        <v>0</v>
      </c>
      <c r="H6" s="218">
        <v>1</v>
      </c>
      <c r="I6" s="219">
        <f>SUMIFS('ERC Vendor Directory'!N:N,'ERC Vendor Directory'!E:E,A6)</f>
        <v>0</v>
      </c>
      <c r="J6" s="220">
        <f>SUMIFS('ERC Vendor Directory'!O:O,'ERC Vendor Directory'!E:E,A6)</f>
        <v>2</v>
      </c>
      <c r="K6" s="122">
        <f t="shared" si="0"/>
        <v>2</v>
      </c>
      <c r="L6" s="122">
        <f>SUMIFS('ERC Vendor Directory'!L:L,'ERC Vendor Directory'!E:E,A6)</f>
        <v>4</v>
      </c>
      <c r="M6" s="221">
        <f t="shared" si="1"/>
        <v>-2</v>
      </c>
    </row>
    <row r="7" spans="1:13" ht="13.9">
      <c r="A7" s="217" t="s">
        <v>402</v>
      </c>
      <c r="B7" s="122">
        <f>COUNTIF('ERC Vendor Directory'!E:E,A7)</f>
        <v>13</v>
      </c>
      <c r="C7" s="122">
        <f>COUNTIFS('ERC Vendor Directory'!E:E,A7,'ERC Vendor Directory'!G:G,"Active")</f>
        <v>6</v>
      </c>
      <c r="D7" s="122">
        <f>COUNTIFS('ERC Vendor Directory'!E:E,A7,'ERC Vendor Directory'!G:G,"Production will Commence ")</f>
        <v>2</v>
      </c>
      <c r="E7" s="122">
        <f>SUMIFS('ERC Vendor Directory'!H:H,'ERC Vendor Directory'!E:E,A7)</f>
        <v>11</v>
      </c>
      <c r="F7" s="218">
        <v>10</v>
      </c>
      <c r="G7" s="219">
        <f>SUMIFS('ERC Vendor Directory'!M:M,'ERC Vendor Directory'!E:E,A7)</f>
        <v>9</v>
      </c>
      <c r="H7" s="218">
        <v>11</v>
      </c>
      <c r="I7" s="219">
        <v>11</v>
      </c>
      <c r="J7" s="220">
        <f>SUMIFS('ERC Vendor Directory'!O:O,'ERC Vendor Directory'!E:E,A7)</f>
        <v>2</v>
      </c>
      <c r="K7" s="122">
        <f t="shared" si="0"/>
        <v>22</v>
      </c>
      <c r="L7" s="122">
        <f>SUMIFS('ERC Vendor Directory'!L:L,'ERC Vendor Directory'!E:E,A7)</f>
        <v>31</v>
      </c>
      <c r="M7" s="221">
        <f t="shared" si="1"/>
        <v>-9</v>
      </c>
    </row>
    <row r="8" spans="1:13" ht="13.9">
      <c r="A8" s="217" t="s">
        <v>577</v>
      </c>
      <c r="B8" s="221">
        <f t="shared" ref="B8:L8" si="2">SUM(B3:B7)</f>
        <v>62</v>
      </c>
      <c r="C8" s="221">
        <f t="shared" si="2"/>
        <v>28</v>
      </c>
      <c r="D8" s="221">
        <f t="shared" si="2"/>
        <v>9</v>
      </c>
      <c r="E8" s="221">
        <f t="shared" si="2"/>
        <v>51</v>
      </c>
      <c r="F8" s="222">
        <f t="shared" si="2"/>
        <v>37</v>
      </c>
      <c r="G8" s="223">
        <f t="shared" si="2"/>
        <v>29</v>
      </c>
      <c r="H8" s="222">
        <f t="shared" si="2"/>
        <v>40</v>
      </c>
      <c r="I8" s="223">
        <f t="shared" si="2"/>
        <v>34</v>
      </c>
      <c r="J8" s="224">
        <f t="shared" si="2"/>
        <v>23</v>
      </c>
      <c r="K8" s="122">
        <f t="shared" si="2"/>
        <v>86</v>
      </c>
      <c r="L8" s="221">
        <f t="shared" si="2"/>
        <v>152</v>
      </c>
      <c r="M8" s="221">
        <f t="shared" si="1"/>
        <v>-66</v>
      </c>
    </row>
    <row r="9" spans="1:13" ht="12.75">
      <c r="A9" s="316"/>
      <c r="B9" s="317"/>
      <c r="C9" s="317"/>
      <c r="D9" s="318"/>
      <c r="E9" s="322"/>
      <c r="F9" s="318"/>
      <c r="G9" s="322"/>
      <c r="H9" s="318"/>
      <c r="I9" s="323"/>
      <c r="J9" s="317"/>
      <c r="K9" s="317"/>
      <c r="L9" s="318"/>
    </row>
    <row r="10" spans="1:13" ht="12.75">
      <c r="A10" s="319"/>
      <c r="B10" s="320"/>
      <c r="C10" s="320"/>
      <c r="D10" s="321"/>
      <c r="E10" s="319"/>
      <c r="F10" s="321"/>
      <c r="G10" s="319"/>
      <c r="H10" s="321"/>
      <c r="I10" s="319"/>
      <c r="J10" s="320"/>
      <c r="K10" s="320"/>
      <c r="L10" s="321"/>
    </row>
    <row r="11" spans="1:13" ht="12.75">
      <c r="A11" s="225"/>
    </row>
    <row r="12" spans="1:13" ht="12.75">
      <c r="A12" s="225"/>
    </row>
    <row r="13" spans="1:13" ht="12.75">
      <c r="A13" s="225"/>
    </row>
    <row r="14" spans="1:13" ht="29.25" customHeight="1">
      <c r="A14" s="314" t="s">
        <v>578</v>
      </c>
      <c r="B14" s="309"/>
      <c r="C14" s="309"/>
      <c r="D14" s="309"/>
      <c r="E14" s="309"/>
      <c r="F14" s="309"/>
      <c r="G14" s="309"/>
      <c r="H14" s="309"/>
      <c r="I14" s="309"/>
      <c r="J14" s="309"/>
      <c r="K14" s="310"/>
    </row>
    <row r="15" spans="1:13" ht="83.25">
      <c r="A15" s="163" t="s">
        <v>565</v>
      </c>
      <c r="B15" s="211" t="s">
        <v>566</v>
      </c>
      <c r="C15" s="211" t="s">
        <v>567</v>
      </c>
      <c r="D15" s="212" t="s">
        <v>568</v>
      </c>
      <c r="E15" s="212" t="s">
        <v>569</v>
      </c>
      <c r="F15" s="213" t="s">
        <v>570</v>
      </c>
      <c r="G15" s="226" t="s">
        <v>579</v>
      </c>
      <c r="H15" s="213" t="s">
        <v>572</v>
      </c>
      <c r="I15" s="226" t="s">
        <v>580</v>
      </c>
      <c r="J15" s="211" t="s">
        <v>581</v>
      </c>
      <c r="K15" s="211" t="s">
        <v>582</v>
      </c>
    </row>
    <row r="16" spans="1:13" ht="13.9">
      <c r="A16" s="217" t="s">
        <v>329</v>
      </c>
      <c r="B16" s="122">
        <f>COUNTIF('ERC Vendor Directory'!E:E,A16)</f>
        <v>20</v>
      </c>
      <c r="C16" s="122">
        <f>COUNTIFS('ERC Vendor Directory'!E:E,A16,'ERC Vendor Directory'!G:G,"Active")</f>
        <v>10</v>
      </c>
      <c r="D16" s="122">
        <f>COUNTIFS('ERC Vendor Directory'!E:E,A16,'ERC Vendor Directory'!G:G,"Production will Commence ")</f>
        <v>1</v>
      </c>
      <c r="E16" s="122">
        <f>SUMIFS('ERC Vendor Directory'!H:H,'ERC Vendor Directory'!E:E,A16)</f>
        <v>11</v>
      </c>
      <c r="F16" s="218">
        <v>6</v>
      </c>
      <c r="G16" s="227">
        <f>SUMIFS('ERC Vendor Directory'!J:J,'ERC Vendor Directory'!E:E,A16)</f>
        <v>11</v>
      </c>
      <c r="H16" s="218">
        <v>8</v>
      </c>
      <c r="I16" s="219">
        <f>SUMIFS('ERC Vendor Directory'!K:K,'ERC Vendor Directory'!E:E,A16)</f>
        <v>19</v>
      </c>
      <c r="J16" s="122">
        <f>SUMIFS('ERC Vendor Directory'!L:L,'ERC Vendor Directory'!E:E,A16)</f>
        <v>30</v>
      </c>
      <c r="K16" s="92">
        <v>16</v>
      </c>
    </row>
    <row r="17" spans="1:17" ht="13.9">
      <c r="A17" s="217" t="s">
        <v>348</v>
      </c>
      <c r="B17" s="122">
        <f>COUNTIF('ERC Vendor Directory'!E:E,A17)</f>
        <v>24</v>
      </c>
      <c r="C17" s="122">
        <f>COUNTIFS('ERC Vendor Directory'!E:E,A17,'ERC Vendor Directory'!G:G,"Active")</f>
        <v>10</v>
      </c>
      <c r="D17" s="122">
        <f>COUNTIFS('ERC Vendor Directory'!E:E,A17,'ERC Vendor Directory'!G:G,"Production will Commence ")</f>
        <v>5</v>
      </c>
      <c r="E17" s="122">
        <f>SUMIFS('ERC Vendor Directory'!H:H,'ERC Vendor Directory'!E:E,A17)</f>
        <v>26</v>
      </c>
      <c r="F17" s="218">
        <v>18</v>
      </c>
      <c r="G17" s="227">
        <f>SUMIFS('ERC Vendor Directory'!J:J,'ERC Vendor Directory'!E:E,A17)</f>
        <v>26</v>
      </c>
      <c r="H17" s="218">
        <v>17</v>
      </c>
      <c r="I17" s="219">
        <f>SUMIFS('ERC Vendor Directory'!K:K,'ERC Vendor Directory'!E:E,A17)</f>
        <v>56</v>
      </c>
      <c r="J17" s="122">
        <f>SUMIFS('ERC Vendor Directory'!L:L,'ERC Vendor Directory'!E:E,A17)</f>
        <v>82</v>
      </c>
      <c r="K17" s="92">
        <v>42</v>
      </c>
    </row>
    <row r="18" spans="1:17" ht="13.9">
      <c r="A18" s="217" t="s">
        <v>583</v>
      </c>
      <c r="B18" s="122">
        <f t="shared" ref="B18:J18" si="3">B19+B21</f>
        <v>16</v>
      </c>
      <c r="C18" s="122">
        <f t="shared" si="3"/>
        <v>7</v>
      </c>
      <c r="D18" s="122">
        <f t="shared" si="3"/>
        <v>3</v>
      </c>
      <c r="E18" s="122">
        <f t="shared" si="3"/>
        <v>13</v>
      </c>
      <c r="F18" s="122">
        <f t="shared" si="3"/>
        <v>12</v>
      </c>
      <c r="G18" s="122">
        <f t="shared" si="3"/>
        <v>13</v>
      </c>
      <c r="H18" s="122">
        <f t="shared" si="3"/>
        <v>14</v>
      </c>
      <c r="I18" s="122">
        <f t="shared" si="3"/>
        <v>23</v>
      </c>
      <c r="J18" s="122">
        <f t="shared" si="3"/>
        <v>36</v>
      </c>
      <c r="K18" s="122">
        <v>25</v>
      </c>
    </row>
    <row r="19" spans="1:17" ht="13.9">
      <c r="A19" s="217" t="s">
        <v>303</v>
      </c>
      <c r="B19" s="122">
        <f>COUNTIF('ERC Vendor Directory'!E:E,A19)</f>
        <v>3</v>
      </c>
      <c r="C19" s="122">
        <f>COUNTIFS('ERC Vendor Directory'!E:E,A19,'ERC Vendor Directory'!G:G,"Active")</f>
        <v>1</v>
      </c>
      <c r="D19" s="122">
        <f>COUNTIFS('ERC Vendor Directory'!E:E,A19,'ERC Vendor Directory'!G:G,"Production will Commence ")</f>
        <v>1</v>
      </c>
      <c r="E19" s="122">
        <f>SUMIFS('ERC Vendor Directory'!H:H,'ERC Vendor Directory'!E:E,A19)</f>
        <v>2</v>
      </c>
      <c r="F19" s="218">
        <v>2</v>
      </c>
      <c r="G19" s="227">
        <f>SUMIFS('ERC Vendor Directory'!J:J,'ERC Vendor Directory'!E:E,A19)</f>
        <v>2</v>
      </c>
      <c r="H19" s="218">
        <v>3</v>
      </c>
      <c r="I19" s="219">
        <f>SUMIFS('ERC Vendor Directory'!K:K,'ERC Vendor Directory'!E:E,A19)</f>
        <v>3</v>
      </c>
      <c r="J19" s="122">
        <f>SUMIFS('ERC Vendor Directory'!L:L,'ERC Vendor Directory'!E:E,A19)</f>
        <v>5</v>
      </c>
      <c r="K19" s="92">
        <v>2</v>
      </c>
    </row>
    <row r="20" spans="1:17" ht="13.9">
      <c r="A20" s="217" t="s">
        <v>298</v>
      </c>
      <c r="B20" s="122">
        <f>COUNTIF('ERC Vendor Directory'!E:E,A20)</f>
        <v>2</v>
      </c>
      <c r="C20" s="122">
        <f>COUNTIFS('ERC Vendor Directory'!E:E,A20,'ERC Vendor Directory'!G:G,"Active")</f>
        <v>1</v>
      </c>
      <c r="D20" s="122">
        <f>COUNTIFS('ERC Vendor Directory'!E:E,A20,'ERC Vendor Directory'!G:G,"Production will Commence ")</f>
        <v>0</v>
      </c>
      <c r="E20" s="122">
        <f>SUMIFS('ERC Vendor Directory'!H:H,'ERC Vendor Directory'!E:E,A20)</f>
        <v>1</v>
      </c>
      <c r="F20" s="218">
        <v>1</v>
      </c>
      <c r="G20" s="227">
        <f>SUMIFS('ERC Vendor Directory'!J:J,'ERC Vendor Directory'!E:E,A20)</f>
        <v>1</v>
      </c>
      <c r="H20" s="218">
        <v>1</v>
      </c>
      <c r="I20" s="219">
        <f>SUMIFS('ERC Vendor Directory'!K:K,'ERC Vendor Directory'!E:E,A20)</f>
        <v>3</v>
      </c>
      <c r="J20" s="122">
        <f>SUMIFS('ERC Vendor Directory'!L:L,'ERC Vendor Directory'!E:E,A20)</f>
        <v>4</v>
      </c>
    </row>
    <row r="21" spans="1:17" ht="13.9">
      <c r="A21" s="217" t="s">
        <v>402</v>
      </c>
      <c r="B21" s="122">
        <f>COUNTIF('ERC Vendor Directory'!E:E,A21)</f>
        <v>13</v>
      </c>
      <c r="C21" s="122">
        <f>COUNTIFS('ERC Vendor Directory'!E:E,A21,'ERC Vendor Directory'!G:G,"Active")</f>
        <v>6</v>
      </c>
      <c r="D21" s="122">
        <f>COUNTIFS('ERC Vendor Directory'!E:E,A21,'ERC Vendor Directory'!G:G,"Production will Commence ")</f>
        <v>2</v>
      </c>
      <c r="E21" s="122">
        <f>SUMIFS('ERC Vendor Directory'!H:H,'ERC Vendor Directory'!E:E,A21)</f>
        <v>11</v>
      </c>
      <c r="F21" s="218">
        <v>10</v>
      </c>
      <c r="G21" s="227">
        <f>SUMIFS('ERC Vendor Directory'!J:J,'ERC Vendor Directory'!E:E,A21)</f>
        <v>11</v>
      </c>
      <c r="H21" s="218">
        <v>11</v>
      </c>
      <c r="I21" s="219">
        <f>SUMIFS('ERC Vendor Directory'!K:K,'ERC Vendor Directory'!E:E,A21)</f>
        <v>20</v>
      </c>
      <c r="J21" s="122">
        <f>SUMIFS('ERC Vendor Directory'!L:L,'ERC Vendor Directory'!E:E,A21)</f>
        <v>31</v>
      </c>
    </row>
    <row r="22" spans="1:17" ht="13.9">
      <c r="A22" s="217" t="s">
        <v>577</v>
      </c>
      <c r="B22" s="221">
        <f t="shared" ref="B22:J22" si="4">SUM(B16:B21)</f>
        <v>78</v>
      </c>
      <c r="C22" s="221">
        <f t="shared" si="4"/>
        <v>35</v>
      </c>
      <c r="D22" s="221">
        <f t="shared" si="4"/>
        <v>12</v>
      </c>
      <c r="E22" s="221">
        <f t="shared" si="4"/>
        <v>64</v>
      </c>
      <c r="F22" s="222">
        <f t="shared" si="4"/>
        <v>49</v>
      </c>
      <c r="G22" s="228">
        <f t="shared" si="4"/>
        <v>64</v>
      </c>
      <c r="H22" s="222">
        <f t="shared" si="4"/>
        <v>54</v>
      </c>
      <c r="I22" s="223">
        <f t="shared" si="4"/>
        <v>124</v>
      </c>
      <c r="J22" s="221">
        <f t="shared" si="4"/>
        <v>188</v>
      </c>
    </row>
    <row r="23" spans="1:17" ht="12.75">
      <c r="A23" s="315" t="s">
        <v>584</v>
      </c>
      <c r="B23" s="306"/>
      <c r="C23" s="306"/>
      <c r="D23" s="306"/>
      <c r="E23" s="306"/>
      <c r="F23" s="306"/>
      <c r="G23" s="306"/>
      <c r="H23" s="306"/>
      <c r="I23" s="306"/>
      <c r="J23" s="306"/>
    </row>
    <row r="24" spans="1:17" ht="15.75" customHeight="1">
      <c r="A24" s="306"/>
      <c r="B24" s="306"/>
      <c r="C24" s="306"/>
      <c r="D24" s="306"/>
      <c r="E24" s="306"/>
      <c r="F24" s="306"/>
      <c r="G24" s="306"/>
      <c r="H24" s="306"/>
      <c r="I24" s="306"/>
      <c r="J24" s="306"/>
    </row>
    <row r="25" spans="1:17" ht="12.75">
      <c r="A25" s="225"/>
    </row>
    <row r="26" spans="1:17" ht="12.75">
      <c r="A26" s="225"/>
    </row>
    <row r="27" spans="1:17" ht="12.75">
      <c r="A27" s="225"/>
    </row>
    <row r="28" spans="1:17" ht="12.75">
      <c r="A28" s="225"/>
    </row>
    <row r="29" spans="1:17" ht="13.9">
      <c r="A29" s="290"/>
      <c r="B29" s="291"/>
      <c r="C29" s="292" t="s">
        <v>668</v>
      </c>
      <c r="D29" s="293"/>
      <c r="G29" s="314" t="s">
        <v>587</v>
      </c>
      <c r="H29" s="309"/>
      <c r="I29" s="310"/>
      <c r="J29" s="229"/>
      <c r="K29" s="229"/>
      <c r="L29" s="229"/>
      <c r="M29" s="230"/>
      <c r="N29" s="229"/>
      <c r="O29" s="229"/>
      <c r="P29" s="229"/>
      <c r="Q29" s="230"/>
    </row>
    <row r="30" spans="1:17" ht="69.400000000000006">
      <c r="A30" s="292" t="s">
        <v>288</v>
      </c>
      <c r="B30" s="292" t="s">
        <v>366</v>
      </c>
      <c r="C30" s="290" t="s">
        <v>585</v>
      </c>
      <c r="D30" s="294" t="s">
        <v>586</v>
      </c>
      <c r="G30" s="163" t="s">
        <v>565</v>
      </c>
      <c r="H30" s="226" t="s">
        <v>579</v>
      </c>
      <c r="I30" s="226" t="s">
        <v>580</v>
      </c>
    </row>
    <row r="31" spans="1:17" ht="13.9">
      <c r="A31" s="290" t="s">
        <v>402</v>
      </c>
      <c r="B31" s="290" t="s">
        <v>401</v>
      </c>
      <c r="C31" s="290">
        <v>13</v>
      </c>
      <c r="D31" s="294">
        <v>2405300</v>
      </c>
      <c r="G31" s="217" t="s">
        <v>329</v>
      </c>
      <c r="H31" s="227">
        <v>11</v>
      </c>
      <c r="I31" s="219">
        <v>19</v>
      </c>
    </row>
    <row r="32" spans="1:17" ht="13.9">
      <c r="A32" s="290" t="s">
        <v>588</v>
      </c>
      <c r="B32" s="291"/>
      <c r="C32" s="290">
        <v>13</v>
      </c>
      <c r="D32" s="294">
        <v>2405300</v>
      </c>
      <c r="G32" s="217" t="s">
        <v>348</v>
      </c>
      <c r="H32" s="227">
        <v>26</v>
      </c>
      <c r="I32" s="219">
        <v>56</v>
      </c>
    </row>
    <row r="33" spans="1:9" ht="13.9">
      <c r="A33" s="290" t="s">
        <v>348</v>
      </c>
      <c r="B33" s="290" t="s">
        <v>482</v>
      </c>
      <c r="C33" s="290">
        <v>1</v>
      </c>
      <c r="D33" s="294">
        <v>1290000</v>
      </c>
      <c r="G33" s="217" t="s">
        <v>583</v>
      </c>
      <c r="H33" s="227">
        <v>13</v>
      </c>
      <c r="I33" s="219">
        <v>23</v>
      </c>
    </row>
    <row r="34" spans="1:9" ht="13.9">
      <c r="A34" s="295"/>
      <c r="B34" s="296" t="s">
        <v>515</v>
      </c>
      <c r="C34" s="296">
        <v>1</v>
      </c>
      <c r="D34" s="301">
        <v>1843200</v>
      </c>
      <c r="G34" s="217" t="s">
        <v>298</v>
      </c>
      <c r="H34" s="227">
        <v>1</v>
      </c>
      <c r="I34" s="219">
        <v>3</v>
      </c>
    </row>
    <row r="35" spans="1:9" ht="13.9">
      <c r="A35" s="295"/>
      <c r="B35" s="296" t="s">
        <v>511</v>
      </c>
      <c r="C35" s="296">
        <v>1</v>
      </c>
      <c r="D35" s="301">
        <v>972000</v>
      </c>
      <c r="G35" s="217" t="s">
        <v>577</v>
      </c>
      <c r="H35" s="228">
        <f>SUM(H31:H34)</f>
        <v>51</v>
      </c>
      <c r="I35" s="223">
        <f>SUM(I31:I34)</f>
        <v>101</v>
      </c>
    </row>
    <row r="36" spans="1:9" ht="12.75">
      <c r="A36" s="295"/>
      <c r="B36" s="296" t="s">
        <v>390</v>
      </c>
      <c r="C36" s="296">
        <v>21</v>
      </c>
      <c r="D36" s="301">
        <v>2342933.6</v>
      </c>
    </row>
    <row r="37" spans="1:9" ht="12.75">
      <c r="A37" s="290" t="s">
        <v>589</v>
      </c>
      <c r="B37" s="291"/>
      <c r="C37" s="290">
        <v>24</v>
      </c>
      <c r="D37" s="294">
        <v>2215820.5217391304</v>
      </c>
    </row>
    <row r="38" spans="1:9" ht="12.75">
      <c r="A38" s="290" t="s">
        <v>329</v>
      </c>
      <c r="B38" s="290" t="s">
        <v>398</v>
      </c>
      <c r="C38" s="290">
        <v>12</v>
      </c>
      <c r="D38" s="294">
        <v>1539233.4545454546</v>
      </c>
    </row>
    <row r="39" spans="1:9" ht="12.75">
      <c r="A39" s="295"/>
      <c r="B39" s="296" t="s">
        <v>394</v>
      </c>
      <c r="C39" s="296">
        <v>3</v>
      </c>
      <c r="D39" s="301">
        <v>1301280</v>
      </c>
    </row>
    <row r="40" spans="1:9" ht="12.75">
      <c r="A40" s="295"/>
      <c r="B40" s="296" t="s">
        <v>380</v>
      </c>
      <c r="C40" s="296">
        <v>5</v>
      </c>
      <c r="D40" s="301">
        <v>1688160</v>
      </c>
    </row>
    <row r="41" spans="1:9" ht="12.75">
      <c r="A41" s="290" t="s">
        <v>590</v>
      </c>
      <c r="B41" s="291"/>
      <c r="C41" s="290">
        <v>20</v>
      </c>
      <c r="D41" s="294">
        <v>1540853.0526315789</v>
      </c>
    </row>
    <row r="42" spans="1:9" ht="12.75">
      <c r="A42" s="290" t="s">
        <v>298</v>
      </c>
      <c r="B42" s="290" t="s">
        <v>494</v>
      </c>
      <c r="C42" s="290">
        <v>1</v>
      </c>
      <c r="D42" s="294">
        <v>1382400</v>
      </c>
    </row>
    <row r="43" spans="1:9" ht="12.75">
      <c r="A43" s="295"/>
      <c r="B43" s="296" t="s">
        <v>465</v>
      </c>
      <c r="C43" s="296">
        <v>1</v>
      </c>
      <c r="D43" s="301">
        <v>4838400</v>
      </c>
    </row>
    <row r="44" spans="1:9" ht="12.75">
      <c r="A44" s="290" t="s">
        <v>591</v>
      </c>
      <c r="B44" s="291"/>
      <c r="C44" s="290">
        <v>2</v>
      </c>
      <c r="D44" s="294">
        <v>3110400</v>
      </c>
    </row>
    <row r="45" spans="1:9" ht="12.75">
      <c r="A45" s="290" t="s">
        <v>303</v>
      </c>
      <c r="B45" s="290" t="s">
        <v>434</v>
      </c>
      <c r="C45" s="290">
        <v>1</v>
      </c>
      <c r="D45" s="294">
        <v>1382400</v>
      </c>
    </row>
    <row r="46" spans="1:9" ht="12.75">
      <c r="A46" s="295"/>
      <c r="B46" s="296" t="s">
        <v>487</v>
      </c>
      <c r="C46" s="296">
        <v>2</v>
      </c>
      <c r="D46" s="301">
        <v>2306880</v>
      </c>
    </row>
    <row r="47" spans="1:9" ht="12.75">
      <c r="A47" s="290" t="s">
        <v>592</v>
      </c>
      <c r="B47" s="291"/>
      <c r="C47" s="290">
        <v>3</v>
      </c>
      <c r="D47" s="294">
        <v>1998720</v>
      </c>
    </row>
    <row r="48" spans="1:9" ht="12.75">
      <c r="A48" s="297" t="s">
        <v>254</v>
      </c>
      <c r="B48" s="298"/>
      <c r="C48" s="297">
        <v>62</v>
      </c>
      <c r="D48" s="302">
        <v>2056282.0338983051</v>
      </c>
    </row>
    <row r="49" spans="1:1" ht="12.75">
      <c r="A49" s="225"/>
    </row>
    <row r="50" spans="1:1" ht="12.75">
      <c r="A50" s="225"/>
    </row>
    <row r="51" spans="1:1" ht="12.75">
      <c r="A51" s="225"/>
    </row>
    <row r="52" spans="1:1" ht="12.75">
      <c r="A52" s="225"/>
    </row>
    <row r="53" spans="1:1" ht="12.75">
      <c r="A53" s="225"/>
    </row>
    <row r="54" spans="1:1" ht="12.75">
      <c r="A54" s="225"/>
    </row>
    <row r="55" spans="1:1" ht="12.75">
      <c r="A55" s="225"/>
    </row>
    <row r="56" spans="1:1" ht="12.75">
      <c r="A56" s="225"/>
    </row>
    <row r="57" spans="1:1" ht="12.75">
      <c r="A57" s="225"/>
    </row>
    <row r="58" spans="1:1" ht="12.75">
      <c r="A58" s="225"/>
    </row>
    <row r="59" spans="1:1" ht="12.75">
      <c r="A59" s="225"/>
    </row>
    <row r="60" spans="1:1" ht="12.75">
      <c r="A60" s="225"/>
    </row>
    <row r="61" spans="1:1" ht="12.75">
      <c r="A61" s="225"/>
    </row>
    <row r="62" spans="1:1" ht="12.75">
      <c r="A62" s="225"/>
    </row>
    <row r="63" spans="1:1" ht="12.75">
      <c r="A63" s="225"/>
    </row>
    <row r="64" spans="1:1" ht="12.75">
      <c r="A64" s="225"/>
    </row>
    <row r="65" spans="1:1" ht="12.75">
      <c r="A65" s="225"/>
    </row>
    <row r="66" spans="1:1" ht="12.75">
      <c r="A66" s="225"/>
    </row>
    <row r="67" spans="1:1" ht="12.75">
      <c r="A67" s="225"/>
    </row>
    <row r="68" spans="1:1" ht="12.75">
      <c r="A68" s="225"/>
    </row>
    <row r="69" spans="1:1" ht="12.75">
      <c r="A69" s="225"/>
    </row>
    <row r="70" spans="1:1" ht="12.75">
      <c r="A70" s="225"/>
    </row>
    <row r="71" spans="1:1" ht="12.75">
      <c r="A71" s="225"/>
    </row>
    <row r="72" spans="1:1" ht="12.75">
      <c r="A72" s="225"/>
    </row>
    <row r="73" spans="1:1" ht="12.75">
      <c r="A73" s="225"/>
    </row>
    <row r="74" spans="1:1" ht="12.75">
      <c r="A74" s="225"/>
    </row>
    <row r="75" spans="1:1" ht="12.75">
      <c r="A75" s="225"/>
    </row>
    <row r="76" spans="1:1" ht="12.75">
      <c r="A76" s="225"/>
    </row>
    <row r="77" spans="1:1" ht="12.75">
      <c r="A77" s="225"/>
    </row>
    <row r="78" spans="1:1" ht="12.75">
      <c r="A78" s="225"/>
    </row>
    <row r="79" spans="1:1" ht="12.75">
      <c r="A79" s="225"/>
    </row>
    <row r="80" spans="1:1" ht="12.75">
      <c r="A80" s="225"/>
    </row>
    <row r="81" spans="1:1" ht="12.75">
      <c r="A81" s="225"/>
    </row>
    <row r="82" spans="1:1" ht="12.75">
      <c r="A82" s="225"/>
    </row>
    <row r="83" spans="1:1" ht="12.75">
      <c r="A83" s="225"/>
    </row>
    <row r="84" spans="1:1" ht="12.75">
      <c r="A84" s="225"/>
    </row>
    <row r="85" spans="1:1" ht="12.75">
      <c r="A85" s="225"/>
    </row>
    <row r="86" spans="1:1" ht="12.75">
      <c r="A86" s="225"/>
    </row>
    <row r="87" spans="1:1" ht="12.75">
      <c r="A87" s="225"/>
    </row>
    <row r="88" spans="1:1" ht="12.75">
      <c r="A88" s="225"/>
    </row>
    <row r="89" spans="1:1" ht="12.75">
      <c r="A89" s="225"/>
    </row>
    <row r="90" spans="1:1" ht="12.75">
      <c r="A90" s="225"/>
    </row>
    <row r="91" spans="1:1" ht="12.75">
      <c r="A91" s="225"/>
    </row>
    <row r="92" spans="1:1" ht="12.75">
      <c r="A92" s="225"/>
    </row>
    <row r="93" spans="1:1" ht="12.75">
      <c r="A93" s="225"/>
    </row>
    <row r="94" spans="1:1" ht="12.75">
      <c r="A94" s="225"/>
    </row>
    <row r="95" spans="1:1" ht="12.75">
      <c r="A95" s="225"/>
    </row>
    <row r="96" spans="1:1" ht="12.75">
      <c r="A96" s="225"/>
    </row>
    <row r="97" spans="1:1" ht="12.75">
      <c r="A97" s="225"/>
    </row>
    <row r="98" spans="1:1" ht="12.75">
      <c r="A98" s="225"/>
    </row>
    <row r="99" spans="1:1" ht="12.75">
      <c r="A99" s="225"/>
    </row>
    <row r="100" spans="1:1" ht="12.75">
      <c r="A100" s="225"/>
    </row>
    <row r="101" spans="1:1" ht="12.75">
      <c r="A101" s="225"/>
    </row>
    <row r="102" spans="1:1" ht="12.75">
      <c r="A102" s="225"/>
    </row>
    <row r="103" spans="1:1" ht="12.75">
      <c r="A103" s="225"/>
    </row>
    <row r="104" spans="1:1" ht="12.75">
      <c r="A104" s="225"/>
    </row>
    <row r="105" spans="1:1" ht="12.75">
      <c r="A105" s="225"/>
    </row>
    <row r="106" spans="1:1" ht="12.75">
      <c r="A106" s="225"/>
    </row>
    <row r="107" spans="1:1" ht="12.75">
      <c r="A107" s="225"/>
    </row>
    <row r="108" spans="1:1" ht="12.75">
      <c r="A108" s="225"/>
    </row>
    <row r="109" spans="1:1" ht="12.75">
      <c r="A109" s="225"/>
    </row>
    <row r="110" spans="1:1" ht="12.75">
      <c r="A110" s="225"/>
    </row>
    <row r="111" spans="1:1" ht="12.75">
      <c r="A111" s="225"/>
    </row>
    <row r="112" spans="1:1" ht="12.75">
      <c r="A112" s="225"/>
    </row>
    <row r="113" spans="1:1" ht="12.75">
      <c r="A113" s="225"/>
    </row>
    <row r="114" spans="1:1" ht="12.75">
      <c r="A114" s="225"/>
    </row>
    <row r="115" spans="1:1" ht="12.75">
      <c r="A115" s="225"/>
    </row>
    <row r="116" spans="1:1" ht="12.75">
      <c r="A116" s="225"/>
    </row>
    <row r="117" spans="1:1" ht="12.75">
      <c r="A117" s="225"/>
    </row>
    <row r="118" spans="1:1" ht="12.75">
      <c r="A118" s="225"/>
    </row>
    <row r="119" spans="1:1" ht="12.75">
      <c r="A119" s="225"/>
    </row>
    <row r="120" spans="1:1" ht="12.75">
      <c r="A120" s="225"/>
    </row>
    <row r="121" spans="1:1" ht="12.75">
      <c r="A121" s="225"/>
    </row>
    <row r="122" spans="1:1" ht="12.75">
      <c r="A122" s="225"/>
    </row>
    <row r="123" spans="1:1" ht="12.75">
      <c r="A123" s="225"/>
    </row>
    <row r="124" spans="1:1" ht="12.75">
      <c r="A124" s="225"/>
    </row>
    <row r="125" spans="1:1" ht="12.75">
      <c r="A125" s="225"/>
    </row>
    <row r="126" spans="1:1" ht="12.75">
      <c r="A126" s="225"/>
    </row>
    <row r="127" spans="1:1" ht="12.75">
      <c r="A127" s="225"/>
    </row>
    <row r="128" spans="1:1" ht="12.75">
      <c r="A128" s="225"/>
    </row>
    <row r="129" spans="1:1" ht="12.75">
      <c r="A129" s="225"/>
    </row>
    <row r="130" spans="1:1" ht="12.75">
      <c r="A130" s="225"/>
    </row>
    <row r="131" spans="1:1" ht="12.75">
      <c r="A131" s="225"/>
    </row>
    <row r="132" spans="1:1" ht="12.75">
      <c r="A132" s="225"/>
    </row>
    <row r="133" spans="1:1" ht="12.75">
      <c r="A133" s="225"/>
    </row>
    <row r="134" spans="1:1" ht="12.75">
      <c r="A134" s="225"/>
    </row>
    <row r="135" spans="1:1" ht="12.75">
      <c r="A135" s="225"/>
    </row>
    <row r="136" spans="1:1" ht="12.75">
      <c r="A136" s="225"/>
    </row>
    <row r="137" spans="1:1" ht="12.75">
      <c r="A137" s="225"/>
    </row>
    <row r="138" spans="1:1" ht="12.75">
      <c r="A138" s="225"/>
    </row>
    <row r="139" spans="1:1" ht="12.75">
      <c r="A139" s="225"/>
    </row>
    <row r="140" spans="1:1" ht="12.75">
      <c r="A140" s="225"/>
    </row>
    <row r="141" spans="1:1" ht="12.75">
      <c r="A141" s="225"/>
    </row>
    <row r="142" spans="1:1" ht="12.75">
      <c r="A142" s="225"/>
    </row>
    <row r="143" spans="1:1" ht="12.75">
      <c r="A143" s="225"/>
    </row>
    <row r="144" spans="1:1" ht="12.75">
      <c r="A144" s="225"/>
    </row>
    <row r="145" spans="1:1" ht="12.75">
      <c r="A145" s="225"/>
    </row>
    <row r="146" spans="1:1" ht="12.75">
      <c r="A146" s="225"/>
    </row>
    <row r="147" spans="1:1" ht="12.75">
      <c r="A147" s="225"/>
    </row>
    <row r="148" spans="1:1" ht="12.75">
      <c r="A148" s="225"/>
    </row>
    <row r="149" spans="1:1" ht="12.75">
      <c r="A149" s="225"/>
    </row>
    <row r="150" spans="1:1" ht="12.75">
      <c r="A150" s="225"/>
    </row>
    <row r="151" spans="1:1" ht="12.75">
      <c r="A151" s="225"/>
    </row>
    <row r="152" spans="1:1" ht="12.75">
      <c r="A152" s="225"/>
    </row>
    <row r="153" spans="1:1" ht="12.75">
      <c r="A153" s="225"/>
    </row>
    <row r="154" spans="1:1" ht="12.75">
      <c r="A154" s="225"/>
    </row>
    <row r="155" spans="1:1" ht="12.75">
      <c r="A155" s="225"/>
    </row>
    <row r="156" spans="1:1" ht="12.75">
      <c r="A156" s="225"/>
    </row>
    <row r="157" spans="1:1" ht="12.75">
      <c r="A157" s="225"/>
    </row>
    <row r="158" spans="1:1" ht="12.75">
      <c r="A158" s="225"/>
    </row>
    <row r="159" spans="1:1" ht="12.75">
      <c r="A159" s="225"/>
    </row>
    <row r="160" spans="1:1" ht="12.75">
      <c r="A160" s="225"/>
    </row>
    <row r="161" spans="1:1" ht="12.75">
      <c r="A161" s="225"/>
    </row>
    <row r="162" spans="1:1" ht="12.75">
      <c r="A162" s="225"/>
    </row>
    <row r="163" spans="1:1" ht="12.75">
      <c r="A163" s="225"/>
    </row>
    <row r="164" spans="1:1" ht="12.75">
      <c r="A164" s="225"/>
    </row>
    <row r="165" spans="1:1" ht="12.75">
      <c r="A165" s="225"/>
    </row>
    <row r="166" spans="1:1" ht="12.75">
      <c r="A166" s="225"/>
    </row>
    <row r="167" spans="1:1" ht="12.75">
      <c r="A167" s="225"/>
    </row>
    <row r="168" spans="1:1" ht="12.75">
      <c r="A168" s="225"/>
    </row>
    <row r="169" spans="1:1" ht="12.75">
      <c r="A169" s="225"/>
    </row>
    <row r="170" spans="1:1" ht="12.75">
      <c r="A170" s="225"/>
    </row>
    <row r="171" spans="1:1" ht="12.75">
      <c r="A171" s="225"/>
    </row>
    <row r="172" spans="1:1" ht="12.75">
      <c r="A172" s="225"/>
    </row>
    <row r="173" spans="1:1" ht="12.75">
      <c r="A173" s="225"/>
    </row>
    <row r="174" spans="1:1" ht="12.75">
      <c r="A174" s="225"/>
    </row>
    <row r="175" spans="1:1" ht="12.75">
      <c r="A175" s="225"/>
    </row>
    <row r="176" spans="1:1" ht="12.75">
      <c r="A176" s="225"/>
    </row>
    <row r="177" spans="1:1" ht="12.75">
      <c r="A177" s="225"/>
    </row>
    <row r="178" spans="1:1" ht="12.75">
      <c r="A178" s="225"/>
    </row>
    <row r="179" spans="1:1" ht="12.75">
      <c r="A179" s="225"/>
    </row>
    <row r="180" spans="1:1" ht="12.75">
      <c r="A180" s="225"/>
    </row>
    <row r="181" spans="1:1" ht="12.75">
      <c r="A181" s="225"/>
    </row>
    <row r="182" spans="1:1" ht="12.75">
      <c r="A182" s="225"/>
    </row>
    <row r="183" spans="1:1" ht="12.75">
      <c r="A183" s="225"/>
    </row>
    <row r="184" spans="1:1" ht="12.75">
      <c r="A184" s="225"/>
    </row>
    <row r="185" spans="1:1" ht="12.75">
      <c r="A185" s="225"/>
    </row>
    <row r="186" spans="1:1" ht="12.75">
      <c r="A186" s="225"/>
    </row>
    <row r="187" spans="1:1" ht="12.75">
      <c r="A187" s="225"/>
    </row>
    <row r="188" spans="1:1" ht="12.75">
      <c r="A188" s="225"/>
    </row>
    <row r="189" spans="1:1" ht="12.75">
      <c r="A189" s="225"/>
    </row>
    <row r="190" spans="1:1" ht="12.75">
      <c r="A190" s="225"/>
    </row>
    <row r="191" spans="1:1" ht="12.75">
      <c r="A191" s="225"/>
    </row>
    <row r="192" spans="1:1" ht="12.75">
      <c r="A192" s="225"/>
    </row>
    <row r="193" spans="1:1" ht="12.75">
      <c r="A193" s="225"/>
    </row>
    <row r="194" spans="1:1" ht="12.75">
      <c r="A194" s="225"/>
    </row>
    <row r="195" spans="1:1" ht="12.75">
      <c r="A195" s="225"/>
    </row>
    <row r="196" spans="1:1" ht="12.75">
      <c r="A196" s="225"/>
    </row>
    <row r="197" spans="1:1" ht="12.75">
      <c r="A197" s="225"/>
    </row>
    <row r="198" spans="1:1" ht="12.75">
      <c r="A198" s="225"/>
    </row>
    <row r="199" spans="1:1" ht="12.75">
      <c r="A199" s="225"/>
    </row>
    <row r="200" spans="1:1" ht="12.75">
      <c r="A200" s="225"/>
    </row>
    <row r="201" spans="1:1" ht="12.75">
      <c r="A201" s="225"/>
    </row>
    <row r="202" spans="1:1" ht="12.75">
      <c r="A202" s="225"/>
    </row>
    <row r="203" spans="1:1" ht="12.75">
      <c r="A203" s="225"/>
    </row>
    <row r="204" spans="1:1" ht="12.75">
      <c r="A204" s="225"/>
    </row>
    <row r="205" spans="1:1" ht="12.75">
      <c r="A205" s="225"/>
    </row>
    <row r="206" spans="1:1" ht="12.75">
      <c r="A206" s="225"/>
    </row>
    <row r="207" spans="1:1" ht="12.75">
      <c r="A207" s="225"/>
    </row>
    <row r="208" spans="1:1" ht="12.75">
      <c r="A208" s="225"/>
    </row>
    <row r="209" spans="1:1" ht="12.75">
      <c r="A209" s="225"/>
    </row>
    <row r="210" spans="1:1" ht="12.75">
      <c r="A210" s="225"/>
    </row>
    <row r="211" spans="1:1" ht="12.75">
      <c r="A211" s="225"/>
    </row>
    <row r="212" spans="1:1" ht="12.75">
      <c r="A212" s="225"/>
    </row>
    <row r="213" spans="1:1" ht="12.75">
      <c r="A213" s="225"/>
    </row>
    <row r="214" spans="1:1" ht="12.75">
      <c r="A214" s="225"/>
    </row>
    <row r="215" spans="1:1" ht="12.75">
      <c r="A215" s="225"/>
    </row>
    <row r="216" spans="1:1" ht="12.75">
      <c r="A216" s="225"/>
    </row>
    <row r="217" spans="1:1" ht="12.75">
      <c r="A217" s="225"/>
    </row>
    <row r="218" spans="1:1" ht="12.75">
      <c r="A218" s="225"/>
    </row>
    <row r="219" spans="1:1" ht="12.75">
      <c r="A219" s="225"/>
    </row>
    <row r="220" spans="1:1" ht="12.75">
      <c r="A220" s="225"/>
    </row>
    <row r="221" spans="1:1" ht="12.75">
      <c r="A221" s="225"/>
    </row>
    <row r="222" spans="1:1" ht="12.75">
      <c r="A222" s="225"/>
    </row>
    <row r="223" spans="1:1" ht="12.75">
      <c r="A223" s="225"/>
    </row>
    <row r="224" spans="1:1" ht="12.75">
      <c r="A224" s="225"/>
    </row>
    <row r="225" spans="1:1" ht="12.75">
      <c r="A225" s="225"/>
    </row>
    <row r="226" spans="1:1" ht="12.75">
      <c r="A226" s="225"/>
    </row>
    <row r="227" spans="1:1" ht="12.75">
      <c r="A227" s="225"/>
    </row>
    <row r="228" spans="1:1" ht="12.75">
      <c r="A228" s="225"/>
    </row>
    <row r="229" spans="1:1" ht="12.75">
      <c r="A229" s="225"/>
    </row>
    <row r="230" spans="1:1" ht="12.75">
      <c r="A230" s="225"/>
    </row>
    <row r="231" spans="1:1" ht="12.75">
      <c r="A231" s="225"/>
    </row>
    <row r="232" spans="1:1" ht="12.75">
      <c r="A232" s="225"/>
    </row>
    <row r="233" spans="1:1" ht="12.75">
      <c r="A233" s="225"/>
    </row>
    <row r="234" spans="1:1" ht="12.75">
      <c r="A234" s="225"/>
    </row>
    <row r="235" spans="1:1" ht="12.75">
      <c r="A235" s="225"/>
    </row>
    <row r="236" spans="1:1" ht="12.75">
      <c r="A236" s="225"/>
    </row>
    <row r="237" spans="1:1" ht="12.75">
      <c r="A237" s="225"/>
    </row>
    <row r="238" spans="1:1" ht="12.75">
      <c r="A238" s="225"/>
    </row>
    <row r="239" spans="1:1" ht="12.75">
      <c r="A239" s="225"/>
    </row>
    <row r="240" spans="1:1" ht="12.75">
      <c r="A240" s="225"/>
    </row>
    <row r="241" spans="1:1" ht="12.75">
      <c r="A241" s="225"/>
    </row>
    <row r="242" spans="1:1" ht="12.75">
      <c r="A242" s="225"/>
    </row>
    <row r="243" spans="1:1" ht="12.75">
      <c r="A243" s="225"/>
    </row>
    <row r="244" spans="1:1" ht="12.75">
      <c r="A244" s="225"/>
    </row>
    <row r="245" spans="1:1" ht="12.75">
      <c r="A245" s="225"/>
    </row>
    <row r="246" spans="1:1" ht="12.75">
      <c r="A246" s="225"/>
    </row>
    <row r="247" spans="1:1" ht="12.75">
      <c r="A247" s="225"/>
    </row>
    <row r="248" spans="1:1" ht="12.75">
      <c r="A248" s="225"/>
    </row>
    <row r="249" spans="1:1" ht="12.75">
      <c r="A249" s="225"/>
    </row>
    <row r="250" spans="1:1" ht="12.75">
      <c r="A250" s="225"/>
    </row>
    <row r="251" spans="1:1" ht="12.75">
      <c r="A251" s="225"/>
    </row>
    <row r="252" spans="1:1" ht="12.75">
      <c r="A252" s="225"/>
    </row>
    <row r="253" spans="1:1" ht="12.75">
      <c r="A253" s="225"/>
    </row>
    <row r="254" spans="1:1" ht="12.75">
      <c r="A254" s="225"/>
    </row>
    <row r="255" spans="1:1" ht="12.75">
      <c r="A255" s="225"/>
    </row>
    <row r="256" spans="1:1" ht="12.75">
      <c r="A256" s="225"/>
    </row>
    <row r="257" spans="1:1" ht="12.75">
      <c r="A257" s="225"/>
    </row>
    <row r="258" spans="1:1" ht="12.75">
      <c r="A258" s="225"/>
    </row>
    <row r="259" spans="1:1" ht="12.75">
      <c r="A259" s="225"/>
    </row>
    <row r="260" spans="1:1" ht="12.75">
      <c r="A260" s="225"/>
    </row>
    <row r="261" spans="1:1" ht="12.75">
      <c r="A261" s="225"/>
    </row>
    <row r="262" spans="1:1" ht="12.75">
      <c r="A262" s="225"/>
    </row>
    <row r="263" spans="1:1" ht="12.75">
      <c r="A263" s="225"/>
    </row>
    <row r="264" spans="1:1" ht="12.75">
      <c r="A264" s="225"/>
    </row>
    <row r="265" spans="1:1" ht="12.75">
      <c r="A265" s="225"/>
    </row>
    <row r="266" spans="1:1" ht="12.75">
      <c r="A266" s="225"/>
    </row>
    <row r="267" spans="1:1" ht="12.75">
      <c r="A267" s="225"/>
    </row>
    <row r="268" spans="1:1" ht="12.75">
      <c r="A268" s="225"/>
    </row>
    <row r="269" spans="1:1" ht="12.75">
      <c r="A269" s="225"/>
    </row>
    <row r="270" spans="1:1" ht="12.75">
      <c r="A270" s="225"/>
    </row>
    <row r="271" spans="1:1" ht="12.75">
      <c r="A271" s="225"/>
    </row>
    <row r="272" spans="1:1" ht="12.75">
      <c r="A272" s="225"/>
    </row>
    <row r="273" spans="1:1" ht="12.75">
      <c r="A273" s="225"/>
    </row>
    <row r="274" spans="1:1" ht="12.75">
      <c r="A274" s="225"/>
    </row>
    <row r="275" spans="1:1" ht="12.75">
      <c r="A275" s="225"/>
    </row>
    <row r="276" spans="1:1" ht="12.75">
      <c r="A276" s="225"/>
    </row>
    <row r="277" spans="1:1" ht="12.75">
      <c r="A277" s="225"/>
    </row>
    <row r="278" spans="1:1" ht="12.75">
      <c r="A278" s="225"/>
    </row>
    <row r="279" spans="1:1" ht="12.75">
      <c r="A279" s="225"/>
    </row>
    <row r="280" spans="1:1" ht="12.75">
      <c r="A280" s="225"/>
    </row>
    <row r="281" spans="1:1" ht="12.75">
      <c r="A281" s="225"/>
    </row>
    <row r="282" spans="1:1" ht="12.75">
      <c r="A282" s="225"/>
    </row>
    <row r="283" spans="1:1" ht="12.75">
      <c r="A283" s="225"/>
    </row>
    <row r="284" spans="1:1" ht="12.75">
      <c r="A284" s="225"/>
    </row>
    <row r="285" spans="1:1" ht="12.75">
      <c r="A285" s="225"/>
    </row>
    <row r="286" spans="1:1" ht="12.75">
      <c r="A286" s="225"/>
    </row>
    <row r="287" spans="1:1" ht="12.75">
      <c r="A287" s="225"/>
    </row>
    <row r="288" spans="1:1" ht="12.75">
      <c r="A288" s="225"/>
    </row>
    <row r="289" spans="1:1" ht="12.75">
      <c r="A289" s="225"/>
    </row>
    <row r="290" spans="1:1" ht="12.75">
      <c r="A290" s="225"/>
    </row>
    <row r="291" spans="1:1" ht="12.75">
      <c r="A291" s="225"/>
    </row>
    <row r="292" spans="1:1" ht="12.75">
      <c r="A292" s="225"/>
    </row>
    <row r="293" spans="1:1" ht="12.75">
      <c r="A293" s="225"/>
    </row>
    <row r="294" spans="1:1" ht="12.75">
      <c r="A294" s="225"/>
    </row>
    <row r="295" spans="1:1" ht="12.75">
      <c r="A295" s="225"/>
    </row>
    <row r="296" spans="1:1" ht="12.75">
      <c r="A296" s="225"/>
    </row>
    <row r="297" spans="1:1" ht="12.75">
      <c r="A297" s="225"/>
    </row>
    <row r="298" spans="1:1" ht="12.75">
      <c r="A298" s="225"/>
    </row>
    <row r="299" spans="1:1" ht="12.75">
      <c r="A299" s="225"/>
    </row>
    <row r="300" spans="1:1" ht="12.75">
      <c r="A300" s="225"/>
    </row>
    <row r="301" spans="1:1" ht="12.75">
      <c r="A301" s="225"/>
    </row>
    <row r="302" spans="1:1" ht="12.75">
      <c r="A302" s="225"/>
    </row>
    <row r="303" spans="1:1" ht="12.75">
      <c r="A303" s="225"/>
    </row>
    <row r="304" spans="1:1" ht="12.75">
      <c r="A304" s="225"/>
    </row>
    <row r="305" spans="1:1" ht="12.75">
      <c r="A305" s="225"/>
    </row>
    <row r="306" spans="1:1" ht="12.75">
      <c r="A306" s="225"/>
    </row>
    <row r="307" spans="1:1" ht="12.75">
      <c r="A307" s="225"/>
    </row>
    <row r="308" spans="1:1" ht="12.75">
      <c r="A308" s="225"/>
    </row>
    <row r="309" spans="1:1" ht="12.75">
      <c r="A309" s="225"/>
    </row>
    <row r="310" spans="1:1" ht="12.75">
      <c r="A310" s="225"/>
    </row>
    <row r="311" spans="1:1" ht="12.75">
      <c r="A311" s="225"/>
    </row>
    <row r="312" spans="1:1" ht="12.75">
      <c r="A312" s="225"/>
    </row>
    <row r="313" spans="1:1" ht="12.75">
      <c r="A313" s="225"/>
    </row>
    <row r="314" spans="1:1" ht="12.75">
      <c r="A314" s="225"/>
    </row>
    <row r="315" spans="1:1" ht="12.75">
      <c r="A315" s="225"/>
    </row>
    <row r="316" spans="1:1" ht="12.75">
      <c r="A316" s="225"/>
    </row>
    <row r="317" spans="1:1" ht="12.75">
      <c r="A317" s="225"/>
    </row>
    <row r="318" spans="1:1" ht="12.75">
      <c r="A318" s="225"/>
    </row>
    <row r="319" spans="1:1" ht="12.75">
      <c r="A319" s="225"/>
    </row>
    <row r="320" spans="1:1" ht="12.75">
      <c r="A320" s="225"/>
    </row>
    <row r="321" spans="1:1" ht="12.75">
      <c r="A321" s="225"/>
    </row>
    <row r="322" spans="1:1" ht="12.75">
      <c r="A322" s="225"/>
    </row>
    <row r="323" spans="1:1" ht="12.75">
      <c r="A323" s="225"/>
    </row>
    <row r="324" spans="1:1" ht="12.75">
      <c r="A324" s="225"/>
    </row>
    <row r="325" spans="1:1" ht="12.75">
      <c r="A325" s="225"/>
    </row>
    <row r="326" spans="1:1" ht="12.75">
      <c r="A326" s="225"/>
    </row>
    <row r="327" spans="1:1" ht="12.75">
      <c r="A327" s="225"/>
    </row>
    <row r="328" spans="1:1" ht="12.75">
      <c r="A328" s="225"/>
    </row>
    <row r="329" spans="1:1" ht="12.75">
      <c r="A329" s="225"/>
    </row>
    <row r="330" spans="1:1" ht="12.75">
      <c r="A330" s="225"/>
    </row>
    <row r="331" spans="1:1" ht="12.75">
      <c r="A331" s="225"/>
    </row>
    <row r="332" spans="1:1" ht="12.75">
      <c r="A332" s="225"/>
    </row>
    <row r="333" spans="1:1" ht="12.75">
      <c r="A333" s="225"/>
    </row>
    <row r="334" spans="1:1" ht="12.75">
      <c r="A334" s="225"/>
    </row>
    <row r="335" spans="1:1" ht="12.75">
      <c r="A335" s="225"/>
    </row>
    <row r="336" spans="1:1" ht="12.75">
      <c r="A336" s="225"/>
    </row>
    <row r="337" spans="1:1" ht="12.75">
      <c r="A337" s="225"/>
    </row>
    <row r="338" spans="1:1" ht="12.75">
      <c r="A338" s="225"/>
    </row>
    <row r="339" spans="1:1" ht="12.75">
      <c r="A339" s="225"/>
    </row>
    <row r="340" spans="1:1" ht="12.75">
      <c r="A340" s="225"/>
    </row>
    <row r="341" spans="1:1" ht="12.75">
      <c r="A341" s="225"/>
    </row>
    <row r="342" spans="1:1" ht="12.75">
      <c r="A342" s="225"/>
    </row>
    <row r="343" spans="1:1" ht="12.75">
      <c r="A343" s="225"/>
    </row>
    <row r="344" spans="1:1" ht="12.75">
      <c r="A344" s="225"/>
    </row>
    <row r="345" spans="1:1" ht="12.75">
      <c r="A345" s="225"/>
    </row>
    <row r="346" spans="1:1" ht="12.75">
      <c r="A346" s="225"/>
    </row>
    <row r="347" spans="1:1" ht="12.75">
      <c r="A347" s="225"/>
    </row>
    <row r="348" spans="1:1" ht="12.75">
      <c r="A348" s="225"/>
    </row>
    <row r="349" spans="1:1" ht="12.75">
      <c r="A349" s="225"/>
    </row>
    <row r="350" spans="1:1" ht="12.75">
      <c r="A350" s="225"/>
    </row>
    <row r="351" spans="1:1" ht="12.75">
      <c r="A351" s="225"/>
    </row>
    <row r="352" spans="1:1" ht="12.75">
      <c r="A352" s="225"/>
    </row>
    <row r="353" spans="1:1" ht="12.75">
      <c r="A353" s="225"/>
    </row>
    <row r="354" spans="1:1" ht="12.75">
      <c r="A354" s="225"/>
    </row>
    <row r="355" spans="1:1" ht="12.75">
      <c r="A355" s="225"/>
    </row>
    <row r="356" spans="1:1" ht="12.75">
      <c r="A356" s="225"/>
    </row>
    <row r="357" spans="1:1" ht="12.75">
      <c r="A357" s="225"/>
    </row>
    <row r="358" spans="1:1" ht="12.75">
      <c r="A358" s="225"/>
    </row>
    <row r="359" spans="1:1" ht="12.75">
      <c r="A359" s="225"/>
    </row>
    <row r="360" spans="1:1" ht="12.75">
      <c r="A360" s="225"/>
    </row>
    <row r="361" spans="1:1" ht="12.75">
      <c r="A361" s="225"/>
    </row>
    <row r="362" spans="1:1" ht="12.75">
      <c r="A362" s="225"/>
    </row>
    <row r="363" spans="1:1" ht="12.75">
      <c r="A363" s="225"/>
    </row>
    <row r="364" spans="1:1" ht="12.75">
      <c r="A364" s="225"/>
    </row>
    <row r="365" spans="1:1" ht="12.75">
      <c r="A365" s="225"/>
    </row>
    <row r="366" spans="1:1" ht="12.75">
      <c r="A366" s="225"/>
    </row>
    <row r="367" spans="1:1" ht="12.75">
      <c r="A367" s="225"/>
    </row>
    <row r="368" spans="1:1" ht="12.75">
      <c r="A368" s="225"/>
    </row>
    <row r="369" spans="1:1" ht="12.75">
      <c r="A369" s="225"/>
    </row>
    <row r="370" spans="1:1" ht="12.75">
      <c r="A370" s="225"/>
    </row>
    <row r="371" spans="1:1" ht="12.75">
      <c r="A371" s="225"/>
    </row>
    <row r="372" spans="1:1" ht="12.75">
      <c r="A372" s="225"/>
    </row>
    <row r="373" spans="1:1" ht="12.75">
      <c r="A373" s="225"/>
    </row>
    <row r="374" spans="1:1" ht="12.75">
      <c r="A374" s="225"/>
    </row>
    <row r="375" spans="1:1" ht="12.75">
      <c r="A375" s="225"/>
    </row>
    <row r="376" spans="1:1" ht="12.75">
      <c r="A376" s="225"/>
    </row>
    <row r="377" spans="1:1" ht="12.75">
      <c r="A377" s="225"/>
    </row>
    <row r="378" spans="1:1" ht="12.75">
      <c r="A378" s="225"/>
    </row>
    <row r="379" spans="1:1" ht="12.75">
      <c r="A379" s="225"/>
    </row>
    <row r="380" spans="1:1" ht="12.75">
      <c r="A380" s="225"/>
    </row>
    <row r="381" spans="1:1" ht="12.75">
      <c r="A381" s="225"/>
    </row>
    <row r="382" spans="1:1" ht="12.75">
      <c r="A382" s="225"/>
    </row>
    <row r="383" spans="1:1" ht="12.75">
      <c r="A383" s="225"/>
    </row>
    <row r="384" spans="1:1" ht="12.75">
      <c r="A384" s="225"/>
    </row>
    <row r="385" spans="1:1" ht="12.75">
      <c r="A385" s="225"/>
    </row>
    <row r="386" spans="1:1" ht="12.75">
      <c r="A386" s="225"/>
    </row>
    <row r="387" spans="1:1" ht="12.75">
      <c r="A387" s="225"/>
    </row>
    <row r="388" spans="1:1" ht="12.75">
      <c r="A388" s="225"/>
    </row>
    <row r="389" spans="1:1" ht="12.75">
      <c r="A389" s="225"/>
    </row>
    <row r="390" spans="1:1" ht="12.75">
      <c r="A390" s="225"/>
    </row>
    <row r="391" spans="1:1" ht="12.75">
      <c r="A391" s="225"/>
    </row>
    <row r="392" spans="1:1" ht="12.75">
      <c r="A392" s="225"/>
    </row>
    <row r="393" spans="1:1" ht="12.75">
      <c r="A393" s="225"/>
    </row>
    <row r="394" spans="1:1" ht="12.75">
      <c r="A394" s="225"/>
    </row>
    <row r="395" spans="1:1" ht="12.75">
      <c r="A395" s="225"/>
    </row>
    <row r="396" spans="1:1" ht="12.75">
      <c r="A396" s="225"/>
    </row>
    <row r="397" spans="1:1" ht="12.75">
      <c r="A397" s="225"/>
    </row>
    <row r="398" spans="1:1" ht="12.75">
      <c r="A398" s="225"/>
    </row>
    <row r="399" spans="1:1" ht="12.75">
      <c r="A399" s="225"/>
    </row>
    <row r="400" spans="1:1" ht="12.75">
      <c r="A400" s="225"/>
    </row>
    <row r="401" spans="1:1" ht="12.75">
      <c r="A401" s="225"/>
    </row>
    <row r="402" spans="1:1" ht="12.75">
      <c r="A402" s="225"/>
    </row>
    <row r="403" spans="1:1" ht="12.75">
      <c r="A403" s="225"/>
    </row>
    <row r="404" spans="1:1" ht="12.75">
      <c r="A404" s="225"/>
    </row>
    <row r="405" spans="1:1" ht="12.75">
      <c r="A405" s="225"/>
    </row>
    <row r="406" spans="1:1" ht="12.75">
      <c r="A406" s="225"/>
    </row>
    <row r="407" spans="1:1" ht="12.75">
      <c r="A407" s="225"/>
    </row>
    <row r="408" spans="1:1" ht="12.75">
      <c r="A408" s="225"/>
    </row>
    <row r="409" spans="1:1" ht="12.75">
      <c r="A409" s="225"/>
    </row>
    <row r="410" spans="1:1" ht="12.75">
      <c r="A410" s="225"/>
    </row>
    <row r="411" spans="1:1" ht="12.75">
      <c r="A411" s="225"/>
    </row>
    <row r="412" spans="1:1" ht="12.75">
      <c r="A412" s="225"/>
    </row>
    <row r="413" spans="1:1" ht="12.75">
      <c r="A413" s="225"/>
    </row>
    <row r="414" spans="1:1" ht="12.75">
      <c r="A414" s="225"/>
    </row>
    <row r="415" spans="1:1" ht="12.75">
      <c r="A415" s="225"/>
    </row>
    <row r="416" spans="1:1" ht="12.75">
      <c r="A416" s="225"/>
    </row>
    <row r="417" spans="1:1" ht="12.75">
      <c r="A417" s="225"/>
    </row>
    <row r="418" spans="1:1" ht="12.75">
      <c r="A418" s="225"/>
    </row>
    <row r="419" spans="1:1" ht="12.75">
      <c r="A419" s="225"/>
    </row>
    <row r="420" spans="1:1" ht="12.75">
      <c r="A420" s="225"/>
    </row>
    <row r="421" spans="1:1" ht="12.75">
      <c r="A421" s="225"/>
    </row>
    <row r="422" spans="1:1" ht="12.75">
      <c r="A422" s="225"/>
    </row>
    <row r="423" spans="1:1" ht="12.75">
      <c r="A423" s="225"/>
    </row>
    <row r="424" spans="1:1" ht="12.75">
      <c r="A424" s="225"/>
    </row>
    <row r="425" spans="1:1" ht="12.75">
      <c r="A425" s="225"/>
    </row>
    <row r="426" spans="1:1" ht="12.75">
      <c r="A426" s="225"/>
    </row>
    <row r="427" spans="1:1" ht="12.75">
      <c r="A427" s="225"/>
    </row>
    <row r="428" spans="1:1" ht="12.75">
      <c r="A428" s="225"/>
    </row>
    <row r="429" spans="1:1" ht="12.75">
      <c r="A429" s="225"/>
    </row>
    <row r="430" spans="1:1" ht="12.75">
      <c r="A430" s="225"/>
    </row>
    <row r="431" spans="1:1" ht="12.75">
      <c r="A431" s="225"/>
    </row>
    <row r="432" spans="1:1" ht="12.75">
      <c r="A432" s="225"/>
    </row>
    <row r="433" spans="1:1" ht="12.75">
      <c r="A433" s="225"/>
    </row>
    <row r="434" spans="1:1" ht="12.75">
      <c r="A434" s="225"/>
    </row>
    <row r="435" spans="1:1" ht="12.75">
      <c r="A435" s="225"/>
    </row>
    <row r="436" spans="1:1" ht="12.75">
      <c r="A436" s="225"/>
    </row>
    <row r="437" spans="1:1" ht="12.75">
      <c r="A437" s="225"/>
    </row>
    <row r="438" spans="1:1" ht="12.75">
      <c r="A438" s="225"/>
    </row>
    <row r="439" spans="1:1" ht="12.75">
      <c r="A439" s="225"/>
    </row>
    <row r="440" spans="1:1" ht="12.75">
      <c r="A440" s="225"/>
    </row>
    <row r="441" spans="1:1" ht="12.75">
      <c r="A441" s="225"/>
    </row>
    <row r="442" spans="1:1" ht="12.75">
      <c r="A442" s="225"/>
    </row>
    <row r="443" spans="1:1" ht="12.75">
      <c r="A443" s="225"/>
    </row>
    <row r="444" spans="1:1" ht="12.75">
      <c r="A444" s="225"/>
    </row>
    <row r="445" spans="1:1" ht="12.75">
      <c r="A445" s="225"/>
    </row>
    <row r="446" spans="1:1" ht="12.75">
      <c r="A446" s="225"/>
    </row>
    <row r="447" spans="1:1" ht="12.75">
      <c r="A447" s="225"/>
    </row>
    <row r="448" spans="1:1" ht="12.75">
      <c r="A448" s="225"/>
    </row>
    <row r="449" spans="1:1" ht="12.75">
      <c r="A449" s="225"/>
    </row>
    <row r="450" spans="1:1" ht="12.75">
      <c r="A450" s="225"/>
    </row>
    <row r="451" spans="1:1" ht="12.75">
      <c r="A451" s="225"/>
    </row>
    <row r="452" spans="1:1" ht="12.75">
      <c r="A452" s="225"/>
    </row>
    <row r="453" spans="1:1" ht="12.75">
      <c r="A453" s="225"/>
    </row>
    <row r="454" spans="1:1" ht="12.75">
      <c r="A454" s="225"/>
    </row>
    <row r="455" spans="1:1" ht="12.75">
      <c r="A455" s="225"/>
    </row>
    <row r="456" spans="1:1" ht="12.75">
      <c r="A456" s="225"/>
    </row>
    <row r="457" spans="1:1" ht="12.75">
      <c r="A457" s="225"/>
    </row>
    <row r="458" spans="1:1" ht="12.75">
      <c r="A458" s="225"/>
    </row>
    <row r="459" spans="1:1" ht="12.75">
      <c r="A459" s="225"/>
    </row>
    <row r="460" spans="1:1" ht="12.75">
      <c r="A460" s="225"/>
    </row>
    <row r="461" spans="1:1" ht="12.75">
      <c r="A461" s="225"/>
    </row>
    <row r="462" spans="1:1" ht="12.75">
      <c r="A462" s="225"/>
    </row>
    <row r="463" spans="1:1" ht="12.75">
      <c r="A463" s="225"/>
    </row>
    <row r="464" spans="1:1" ht="12.75">
      <c r="A464" s="225"/>
    </row>
    <row r="465" spans="1:1" ht="12.75">
      <c r="A465" s="225"/>
    </row>
    <row r="466" spans="1:1" ht="12.75">
      <c r="A466" s="225"/>
    </row>
    <row r="467" spans="1:1" ht="12.75">
      <c r="A467" s="225"/>
    </row>
    <row r="468" spans="1:1" ht="12.75">
      <c r="A468" s="225"/>
    </row>
    <row r="469" spans="1:1" ht="12.75">
      <c r="A469" s="225"/>
    </row>
    <row r="470" spans="1:1" ht="12.75">
      <c r="A470" s="225"/>
    </row>
    <row r="471" spans="1:1" ht="12.75">
      <c r="A471" s="225"/>
    </row>
    <row r="472" spans="1:1" ht="12.75">
      <c r="A472" s="225"/>
    </row>
    <row r="473" spans="1:1" ht="12.75">
      <c r="A473" s="225"/>
    </row>
    <row r="474" spans="1:1" ht="12.75">
      <c r="A474" s="225"/>
    </row>
    <row r="475" spans="1:1" ht="12.75">
      <c r="A475" s="225"/>
    </row>
    <row r="476" spans="1:1" ht="12.75">
      <c r="A476" s="225"/>
    </row>
    <row r="477" spans="1:1" ht="12.75">
      <c r="A477" s="225"/>
    </row>
    <row r="478" spans="1:1" ht="12.75">
      <c r="A478" s="225"/>
    </row>
    <row r="479" spans="1:1" ht="12.75">
      <c r="A479" s="225"/>
    </row>
    <row r="480" spans="1:1" ht="12.75">
      <c r="A480" s="225"/>
    </row>
    <row r="481" spans="1:1" ht="12.75">
      <c r="A481" s="225"/>
    </row>
    <row r="482" spans="1:1" ht="12.75">
      <c r="A482" s="225"/>
    </row>
    <row r="483" spans="1:1" ht="12.75">
      <c r="A483" s="225"/>
    </row>
    <row r="484" spans="1:1" ht="12.75">
      <c r="A484" s="225"/>
    </row>
    <row r="485" spans="1:1" ht="12.75">
      <c r="A485" s="225"/>
    </row>
    <row r="486" spans="1:1" ht="12.75">
      <c r="A486" s="225"/>
    </row>
    <row r="487" spans="1:1" ht="12.75">
      <c r="A487" s="225"/>
    </row>
    <row r="488" spans="1:1" ht="12.75">
      <c r="A488" s="225"/>
    </row>
    <row r="489" spans="1:1" ht="12.75">
      <c r="A489" s="225"/>
    </row>
    <row r="490" spans="1:1" ht="12.75">
      <c r="A490" s="225"/>
    </row>
    <row r="491" spans="1:1" ht="12.75">
      <c r="A491" s="225"/>
    </row>
    <row r="492" spans="1:1" ht="12.75">
      <c r="A492" s="225"/>
    </row>
    <row r="493" spans="1:1" ht="12.75">
      <c r="A493" s="225"/>
    </row>
    <row r="494" spans="1:1" ht="12.75">
      <c r="A494" s="225"/>
    </row>
    <row r="495" spans="1:1" ht="12.75">
      <c r="A495" s="225"/>
    </row>
    <row r="496" spans="1:1" ht="12.75">
      <c r="A496" s="225"/>
    </row>
    <row r="497" spans="1:1" ht="12.75">
      <c r="A497" s="225"/>
    </row>
    <row r="498" spans="1:1" ht="12.75">
      <c r="A498" s="225"/>
    </row>
    <row r="499" spans="1:1" ht="12.75">
      <c r="A499" s="225"/>
    </row>
    <row r="500" spans="1:1" ht="12.75">
      <c r="A500" s="225"/>
    </row>
    <row r="501" spans="1:1" ht="12.75">
      <c r="A501" s="225"/>
    </row>
    <row r="502" spans="1:1" ht="12.75">
      <c r="A502" s="225"/>
    </row>
    <row r="503" spans="1:1" ht="12.75">
      <c r="A503" s="225"/>
    </row>
    <row r="504" spans="1:1" ht="12.75">
      <c r="A504" s="225"/>
    </row>
    <row r="505" spans="1:1" ht="12.75">
      <c r="A505" s="225"/>
    </row>
    <row r="506" spans="1:1" ht="12.75">
      <c r="A506" s="225"/>
    </row>
    <row r="507" spans="1:1" ht="12.75">
      <c r="A507" s="225"/>
    </row>
    <row r="508" spans="1:1" ht="12.75">
      <c r="A508" s="225"/>
    </row>
    <row r="509" spans="1:1" ht="12.75">
      <c r="A509" s="225"/>
    </row>
    <row r="510" spans="1:1" ht="12.75">
      <c r="A510" s="225"/>
    </row>
    <row r="511" spans="1:1" ht="12.75">
      <c r="A511" s="225"/>
    </row>
    <row r="512" spans="1:1" ht="12.75">
      <c r="A512" s="225"/>
    </row>
    <row r="513" spans="1:1" ht="12.75">
      <c r="A513" s="225"/>
    </row>
    <row r="514" spans="1:1" ht="12.75">
      <c r="A514" s="225"/>
    </row>
    <row r="515" spans="1:1" ht="12.75">
      <c r="A515" s="225"/>
    </row>
    <row r="516" spans="1:1" ht="12.75">
      <c r="A516" s="225"/>
    </row>
    <row r="517" spans="1:1" ht="12.75">
      <c r="A517" s="225"/>
    </row>
    <row r="518" spans="1:1" ht="12.75">
      <c r="A518" s="225"/>
    </row>
    <row r="519" spans="1:1" ht="12.75">
      <c r="A519" s="225"/>
    </row>
    <row r="520" spans="1:1" ht="12.75">
      <c r="A520" s="225"/>
    </row>
    <row r="521" spans="1:1" ht="12.75">
      <c r="A521" s="225"/>
    </row>
    <row r="522" spans="1:1" ht="12.75">
      <c r="A522" s="225"/>
    </row>
    <row r="523" spans="1:1" ht="12.75">
      <c r="A523" s="225"/>
    </row>
    <row r="524" spans="1:1" ht="12.75">
      <c r="A524" s="225"/>
    </row>
    <row r="525" spans="1:1" ht="12.75">
      <c r="A525" s="225"/>
    </row>
    <row r="526" spans="1:1" ht="12.75">
      <c r="A526" s="225"/>
    </row>
    <row r="527" spans="1:1" ht="12.75">
      <c r="A527" s="225"/>
    </row>
    <row r="528" spans="1:1" ht="12.75">
      <c r="A528" s="225"/>
    </row>
    <row r="529" spans="1:1" ht="12.75">
      <c r="A529" s="225"/>
    </row>
    <row r="530" spans="1:1" ht="12.75">
      <c r="A530" s="225"/>
    </row>
    <row r="531" spans="1:1" ht="12.75">
      <c r="A531" s="225"/>
    </row>
    <row r="532" spans="1:1" ht="12.75">
      <c r="A532" s="225"/>
    </row>
    <row r="533" spans="1:1" ht="12.75">
      <c r="A533" s="225"/>
    </row>
    <row r="534" spans="1:1" ht="12.75">
      <c r="A534" s="225"/>
    </row>
    <row r="535" spans="1:1" ht="12.75">
      <c r="A535" s="225"/>
    </row>
    <row r="536" spans="1:1" ht="12.75">
      <c r="A536" s="225"/>
    </row>
    <row r="537" spans="1:1" ht="12.75">
      <c r="A537" s="225"/>
    </row>
    <row r="538" spans="1:1" ht="12.75">
      <c r="A538" s="225"/>
    </row>
    <row r="539" spans="1:1" ht="12.75">
      <c r="A539" s="225"/>
    </row>
    <row r="540" spans="1:1" ht="12.75">
      <c r="A540" s="225"/>
    </row>
    <row r="541" spans="1:1" ht="12.75">
      <c r="A541" s="225"/>
    </row>
    <row r="542" spans="1:1" ht="12.75">
      <c r="A542" s="225"/>
    </row>
    <row r="543" spans="1:1" ht="12.75">
      <c r="A543" s="225"/>
    </row>
    <row r="544" spans="1:1" ht="12.75">
      <c r="A544" s="225"/>
    </row>
    <row r="545" spans="1:1" ht="12.75">
      <c r="A545" s="225"/>
    </row>
    <row r="546" spans="1:1" ht="12.75">
      <c r="A546" s="225"/>
    </row>
    <row r="547" spans="1:1" ht="12.75">
      <c r="A547" s="225"/>
    </row>
    <row r="548" spans="1:1" ht="12.75">
      <c r="A548" s="225"/>
    </row>
    <row r="549" spans="1:1" ht="12.75">
      <c r="A549" s="225"/>
    </row>
    <row r="550" spans="1:1" ht="12.75">
      <c r="A550" s="225"/>
    </row>
    <row r="551" spans="1:1" ht="12.75">
      <c r="A551" s="225"/>
    </row>
    <row r="552" spans="1:1" ht="12.75">
      <c r="A552" s="225"/>
    </row>
    <row r="553" spans="1:1" ht="12.75">
      <c r="A553" s="225"/>
    </row>
    <row r="554" spans="1:1" ht="12.75">
      <c r="A554" s="225"/>
    </row>
    <row r="555" spans="1:1" ht="12.75">
      <c r="A555" s="225"/>
    </row>
    <row r="556" spans="1:1" ht="12.75">
      <c r="A556" s="225"/>
    </row>
    <row r="557" spans="1:1" ht="12.75">
      <c r="A557" s="225"/>
    </row>
    <row r="558" spans="1:1" ht="12.75">
      <c r="A558" s="225"/>
    </row>
    <row r="559" spans="1:1" ht="12.75">
      <c r="A559" s="225"/>
    </row>
    <row r="560" spans="1:1" ht="12.75">
      <c r="A560" s="225"/>
    </row>
    <row r="561" spans="1:1" ht="12.75">
      <c r="A561" s="225"/>
    </row>
    <row r="562" spans="1:1" ht="12.75">
      <c r="A562" s="225"/>
    </row>
    <row r="563" spans="1:1" ht="12.75">
      <c r="A563" s="225"/>
    </row>
    <row r="564" spans="1:1" ht="12.75">
      <c r="A564" s="225"/>
    </row>
    <row r="565" spans="1:1" ht="12.75">
      <c r="A565" s="225"/>
    </row>
    <row r="566" spans="1:1" ht="12.75">
      <c r="A566" s="225"/>
    </row>
    <row r="567" spans="1:1" ht="12.75">
      <c r="A567" s="225"/>
    </row>
    <row r="568" spans="1:1" ht="12.75">
      <c r="A568" s="225"/>
    </row>
    <row r="569" spans="1:1" ht="12.75">
      <c r="A569" s="225"/>
    </row>
    <row r="570" spans="1:1" ht="12.75">
      <c r="A570" s="225"/>
    </row>
    <row r="571" spans="1:1" ht="12.75">
      <c r="A571" s="225"/>
    </row>
    <row r="572" spans="1:1" ht="12.75">
      <c r="A572" s="225"/>
    </row>
    <row r="573" spans="1:1" ht="12.75">
      <c r="A573" s="225"/>
    </row>
    <row r="574" spans="1:1" ht="12.75">
      <c r="A574" s="225"/>
    </row>
    <row r="575" spans="1:1" ht="12.75">
      <c r="A575" s="225"/>
    </row>
    <row r="576" spans="1:1" ht="12.75">
      <c r="A576" s="225"/>
    </row>
    <row r="577" spans="1:1" ht="12.75">
      <c r="A577" s="225"/>
    </row>
    <row r="578" spans="1:1" ht="12.75">
      <c r="A578" s="225"/>
    </row>
    <row r="579" spans="1:1" ht="12.75">
      <c r="A579" s="225"/>
    </row>
    <row r="580" spans="1:1" ht="12.75">
      <c r="A580" s="225"/>
    </row>
    <row r="581" spans="1:1" ht="12.75">
      <c r="A581" s="225"/>
    </row>
    <row r="582" spans="1:1" ht="12.75">
      <c r="A582" s="225"/>
    </row>
    <row r="583" spans="1:1" ht="12.75">
      <c r="A583" s="225"/>
    </row>
    <row r="584" spans="1:1" ht="12.75">
      <c r="A584" s="225"/>
    </row>
    <row r="585" spans="1:1" ht="12.75">
      <c r="A585" s="225"/>
    </row>
    <row r="586" spans="1:1" ht="12.75">
      <c r="A586" s="225"/>
    </row>
    <row r="587" spans="1:1" ht="12.75">
      <c r="A587" s="225"/>
    </row>
    <row r="588" spans="1:1" ht="12.75">
      <c r="A588" s="225"/>
    </row>
    <row r="589" spans="1:1" ht="12.75">
      <c r="A589" s="225"/>
    </row>
    <row r="590" spans="1:1" ht="12.75">
      <c r="A590" s="225"/>
    </row>
    <row r="591" spans="1:1" ht="12.75">
      <c r="A591" s="225"/>
    </row>
    <row r="592" spans="1:1" ht="12.75">
      <c r="A592" s="225"/>
    </row>
    <row r="593" spans="1:1" ht="12.75">
      <c r="A593" s="225"/>
    </row>
    <row r="594" spans="1:1" ht="12.75">
      <c r="A594" s="225"/>
    </row>
    <row r="595" spans="1:1" ht="12.75">
      <c r="A595" s="225"/>
    </row>
    <row r="596" spans="1:1" ht="12.75">
      <c r="A596" s="225"/>
    </row>
    <row r="597" spans="1:1" ht="12.75">
      <c r="A597" s="225"/>
    </row>
    <row r="598" spans="1:1" ht="12.75">
      <c r="A598" s="225"/>
    </row>
    <row r="599" spans="1:1" ht="12.75">
      <c r="A599" s="225"/>
    </row>
    <row r="600" spans="1:1" ht="12.75">
      <c r="A600" s="225"/>
    </row>
    <row r="601" spans="1:1" ht="12.75">
      <c r="A601" s="225"/>
    </row>
    <row r="602" spans="1:1" ht="12.75">
      <c r="A602" s="225"/>
    </row>
    <row r="603" spans="1:1" ht="12.75">
      <c r="A603" s="225"/>
    </row>
    <row r="604" spans="1:1" ht="12.75">
      <c r="A604" s="225"/>
    </row>
    <row r="605" spans="1:1" ht="12.75">
      <c r="A605" s="225"/>
    </row>
    <row r="606" spans="1:1" ht="12.75">
      <c r="A606" s="225"/>
    </row>
    <row r="607" spans="1:1" ht="12.75">
      <c r="A607" s="225"/>
    </row>
    <row r="608" spans="1:1" ht="12.75">
      <c r="A608" s="225"/>
    </row>
    <row r="609" spans="1:1" ht="12.75">
      <c r="A609" s="225"/>
    </row>
    <row r="610" spans="1:1" ht="12.75">
      <c r="A610" s="225"/>
    </row>
    <row r="611" spans="1:1" ht="12.75">
      <c r="A611" s="225"/>
    </row>
    <row r="612" spans="1:1" ht="12.75">
      <c r="A612" s="225"/>
    </row>
    <row r="613" spans="1:1" ht="12.75">
      <c r="A613" s="225"/>
    </row>
    <row r="614" spans="1:1" ht="12.75">
      <c r="A614" s="225"/>
    </row>
    <row r="615" spans="1:1" ht="12.75">
      <c r="A615" s="225"/>
    </row>
    <row r="616" spans="1:1" ht="12.75">
      <c r="A616" s="225"/>
    </row>
    <row r="617" spans="1:1" ht="12.75">
      <c r="A617" s="225"/>
    </row>
    <row r="618" spans="1:1" ht="12.75">
      <c r="A618" s="225"/>
    </row>
    <row r="619" spans="1:1" ht="12.75">
      <c r="A619" s="225"/>
    </row>
    <row r="620" spans="1:1" ht="12.75">
      <c r="A620" s="225"/>
    </row>
    <row r="621" spans="1:1" ht="12.75">
      <c r="A621" s="225"/>
    </row>
    <row r="622" spans="1:1" ht="12.75">
      <c r="A622" s="225"/>
    </row>
    <row r="623" spans="1:1" ht="12.75">
      <c r="A623" s="225"/>
    </row>
    <row r="624" spans="1:1" ht="12.75">
      <c r="A624" s="225"/>
    </row>
    <row r="625" spans="1:1" ht="12.75">
      <c r="A625" s="225"/>
    </row>
    <row r="626" spans="1:1" ht="12.75">
      <c r="A626" s="225"/>
    </row>
    <row r="627" spans="1:1" ht="12.75">
      <c r="A627" s="225"/>
    </row>
    <row r="628" spans="1:1" ht="12.75">
      <c r="A628" s="225"/>
    </row>
    <row r="629" spans="1:1" ht="12.75">
      <c r="A629" s="225"/>
    </row>
    <row r="630" spans="1:1" ht="12.75">
      <c r="A630" s="225"/>
    </row>
    <row r="631" spans="1:1" ht="12.75">
      <c r="A631" s="225"/>
    </row>
    <row r="632" spans="1:1" ht="12.75">
      <c r="A632" s="225"/>
    </row>
    <row r="633" spans="1:1" ht="12.75">
      <c r="A633" s="225"/>
    </row>
    <row r="634" spans="1:1" ht="12.75">
      <c r="A634" s="225"/>
    </row>
    <row r="635" spans="1:1" ht="12.75">
      <c r="A635" s="225"/>
    </row>
    <row r="636" spans="1:1" ht="12.75">
      <c r="A636" s="225"/>
    </row>
    <row r="637" spans="1:1" ht="12.75">
      <c r="A637" s="225"/>
    </row>
    <row r="638" spans="1:1" ht="12.75">
      <c r="A638" s="225"/>
    </row>
    <row r="639" spans="1:1" ht="12.75">
      <c r="A639" s="225"/>
    </row>
    <row r="640" spans="1:1" ht="12.75">
      <c r="A640" s="225"/>
    </row>
    <row r="641" spans="1:1" ht="12.75">
      <c r="A641" s="225"/>
    </row>
    <row r="642" spans="1:1" ht="12.75">
      <c r="A642" s="225"/>
    </row>
    <row r="643" spans="1:1" ht="12.75">
      <c r="A643" s="225"/>
    </row>
    <row r="644" spans="1:1" ht="12.75">
      <c r="A644" s="225"/>
    </row>
    <row r="645" spans="1:1" ht="12.75">
      <c r="A645" s="225"/>
    </row>
    <row r="646" spans="1:1" ht="12.75">
      <c r="A646" s="225"/>
    </row>
    <row r="647" spans="1:1" ht="12.75">
      <c r="A647" s="225"/>
    </row>
    <row r="648" spans="1:1" ht="12.75">
      <c r="A648" s="225"/>
    </row>
    <row r="649" spans="1:1" ht="12.75">
      <c r="A649" s="225"/>
    </row>
    <row r="650" spans="1:1" ht="12.75">
      <c r="A650" s="225"/>
    </row>
    <row r="651" spans="1:1" ht="12.75">
      <c r="A651" s="225"/>
    </row>
    <row r="652" spans="1:1" ht="12.75">
      <c r="A652" s="225"/>
    </row>
    <row r="653" spans="1:1" ht="12.75">
      <c r="A653" s="225"/>
    </row>
    <row r="654" spans="1:1" ht="12.75">
      <c r="A654" s="225"/>
    </row>
    <row r="655" spans="1:1" ht="12.75">
      <c r="A655" s="225"/>
    </row>
    <row r="656" spans="1:1" ht="12.75">
      <c r="A656" s="225"/>
    </row>
    <row r="657" spans="1:1" ht="12.75">
      <c r="A657" s="225"/>
    </row>
    <row r="658" spans="1:1" ht="12.75">
      <c r="A658" s="225"/>
    </row>
    <row r="659" spans="1:1" ht="12.75">
      <c r="A659" s="225"/>
    </row>
    <row r="660" spans="1:1" ht="12.75">
      <c r="A660" s="225"/>
    </row>
    <row r="661" spans="1:1" ht="12.75">
      <c r="A661" s="225"/>
    </row>
    <row r="662" spans="1:1" ht="12.75">
      <c r="A662" s="225"/>
    </row>
    <row r="663" spans="1:1" ht="12.75">
      <c r="A663" s="225"/>
    </row>
    <row r="664" spans="1:1" ht="12.75">
      <c r="A664" s="225"/>
    </row>
    <row r="665" spans="1:1" ht="12.75">
      <c r="A665" s="225"/>
    </row>
    <row r="666" spans="1:1" ht="12.75">
      <c r="A666" s="225"/>
    </row>
    <row r="667" spans="1:1" ht="12.75">
      <c r="A667" s="225"/>
    </row>
    <row r="668" spans="1:1" ht="12.75">
      <c r="A668" s="225"/>
    </row>
    <row r="669" spans="1:1" ht="12.75">
      <c r="A669" s="225"/>
    </row>
    <row r="670" spans="1:1" ht="12.75">
      <c r="A670" s="225"/>
    </row>
    <row r="671" spans="1:1" ht="12.75">
      <c r="A671" s="225"/>
    </row>
    <row r="672" spans="1:1" ht="12.75">
      <c r="A672" s="225"/>
    </row>
    <row r="673" spans="1:1" ht="12.75">
      <c r="A673" s="225"/>
    </row>
    <row r="674" spans="1:1" ht="12.75">
      <c r="A674" s="225"/>
    </row>
    <row r="675" spans="1:1" ht="12.75">
      <c r="A675" s="225"/>
    </row>
    <row r="676" spans="1:1" ht="12.75">
      <c r="A676" s="225"/>
    </row>
    <row r="677" spans="1:1" ht="12.75">
      <c r="A677" s="225"/>
    </row>
    <row r="678" spans="1:1" ht="12.75">
      <c r="A678" s="225"/>
    </row>
    <row r="679" spans="1:1" ht="12.75">
      <c r="A679" s="225"/>
    </row>
    <row r="680" spans="1:1" ht="12.75">
      <c r="A680" s="225"/>
    </row>
    <row r="681" spans="1:1" ht="12.75">
      <c r="A681" s="225"/>
    </row>
    <row r="682" spans="1:1" ht="12.75">
      <c r="A682" s="225"/>
    </row>
    <row r="683" spans="1:1" ht="12.75">
      <c r="A683" s="225"/>
    </row>
    <row r="684" spans="1:1" ht="12.75">
      <c r="A684" s="225"/>
    </row>
    <row r="685" spans="1:1" ht="12.75">
      <c r="A685" s="225"/>
    </row>
    <row r="686" spans="1:1" ht="12.75">
      <c r="A686" s="225"/>
    </row>
    <row r="687" spans="1:1" ht="12.75">
      <c r="A687" s="225"/>
    </row>
    <row r="688" spans="1:1" ht="12.75">
      <c r="A688" s="225"/>
    </row>
    <row r="689" spans="1:1" ht="12.75">
      <c r="A689" s="225"/>
    </row>
    <row r="690" spans="1:1" ht="12.75">
      <c r="A690" s="225"/>
    </row>
    <row r="691" spans="1:1" ht="12.75">
      <c r="A691" s="225"/>
    </row>
    <row r="692" spans="1:1" ht="12.75">
      <c r="A692" s="225"/>
    </row>
    <row r="693" spans="1:1" ht="12.75">
      <c r="A693" s="225"/>
    </row>
    <row r="694" spans="1:1" ht="12.75">
      <c r="A694" s="225"/>
    </row>
    <row r="695" spans="1:1" ht="12.75">
      <c r="A695" s="225"/>
    </row>
    <row r="696" spans="1:1" ht="12.75">
      <c r="A696" s="225"/>
    </row>
    <row r="697" spans="1:1" ht="12.75">
      <c r="A697" s="225"/>
    </row>
    <row r="698" spans="1:1" ht="12.75">
      <c r="A698" s="225"/>
    </row>
    <row r="699" spans="1:1" ht="12.75">
      <c r="A699" s="225"/>
    </row>
    <row r="700" spans="1:1" ht="12.75">
      <c r="A700" s="225"/>
    </row>
    <row r="701" spans="1:1" ht="12.75">
      <c r="A701" s="225"/>
    </row>
    <row r="702" spans="1:1" ht="12.75">
      <c r="A702" s="225"/>
    </row>
    <row r="703" spans="1:1" ht="12.75">
      <c r="A703" s="225"/>
    </row>
    <row r="704" spans="1:1" ht="12.75">
      <c r="A704" s="225"/>
    </row>
    <row r="705" spans="1:1" ht="12.75">
      <c r="A705" s="225"/>
    </row>
    <row r="706" spans="1:1" ht="12.75">
      <c r="A706" s="225"/>
    </row>
    <row r="707" spans="1:1" ht="12.75">
      <c r="A707" s="225"/>
    </row>
    <row r="708" spans="1:1" ht="12.75">
      <c r="A708" s="225"/>
    </row>
    <row r="709" spans="1:1" ht="12.75">
      <c r="A709" s="225"/>
    </row>
    <row r="710" spans="1:1" ht="12.75">
      <c r="A710" s="225"/>
    </row>
    <row r="711" spans="1:1" ht="12.75">
      <c r="A711" s="225"/>
    </row>
    <row r="712" spans="1:1" ht="12.75">
      <c r="A712" s="225"/>
    </row>
    <row r="713" spans="1:1" ht="12.75">
      <c r="A713" s="225"/>
    </row>
    <row r="714" spans="1:1" ht="12.75">
      <c r="A714" s="225"/>
    </row>
    <row r="715" spans="1:1" ht="12.75">
      <c r="A715" s="225"/>
    </row>
    <row r="716" spans="1:1" ht="12.75">
      <c r="A716" s="225"/>
    </row>
    <row r="717" spans="1:1" ht="12.75">
      <c r="A717" s="225"/>
    </row>
    <row r="718" spans="1:1" ht="12.75">
      <c r="A718" s="225"/>
    </row>
    <row r="719" spans="1:1" ht="12.75">
      <c r="A719" s="225"/>
    </row>
    <row r="720" spans="1:1" ht="12.75">
      <c r="A720" s="225"/>
    </row>
    <row r="721" spans="1:1" ht="12.75">
      <c r="A721" s="225"/>
    </row>
    <row r="722" spans="1:1" ht="12.75">
      <c r="A722" s="225"/>
    </row>
    <row r="723" spans="1:1" ht="12.75">
      <c r="A723" s="225"/>
    </row>
    <row r="724" spans="1:1" ht="12.75">
      <c r="A724" s="225"/>
    </row>
    <row r="725" spans="1:1" ht="12.75">
      <c r="A725" s="225"/>
    </row>
    <row r="726" spans="1:1" ht="12.75">
      <c r="A726" s="225"/>
    </row>
    <row r="727" spans="1:1" ht="12.75">
      <c r="A727" s="225"/>
    </row>
    <row r="728" spans="1:1" ht="12.75">
      <c r="A728" s="225"/>
    </row>
    <row r="729" spans="1:1" ht="12.75">
      <c r="A729" s="225"/>
    </row>
    <row r="730" spans="1:1" ht="12.75">
      <c r="A730" s="225"/>
    </row>
    <row r="731" spans="1:1" ht="12.75">
      <c r="A731" s="225"/>
    </row>
    <row r="732" spans="1:1" ht="12.75">
      <c r="A732" s="225"/>
    </row>
    <row r="733" spans="1:1" ht="12.75">
      <c r="A733" s="225"/>
    </row>
    <row r="734" spans="1:1" ht="12.75">
      <c r="A734" s="225"/>
    </row>
    <row r="735" spans="1:1" ht="12.75">
      <c r="A735" s="225"/>
    </row>
    <row r="736" spans="1:1" ht="12.75">
      <c r="A736" s="225"/>
    </row>
    <row r="737" spans="1:1" ht="12.75">
      <c r="A737" s="225"/>
    </row>
    <row r="738" spans="1:1" ht="12.75">
      <c r="A738" s="225"/>
    </row>
    <row r="739" spans="1:1" ht="12.75">
      <c r="A739" s="225"/>
    </row>
    <row r="740" spans="1:1" ht="12.75">
      <c r="A740" s="225"/>
    </row>
    <row r="741" spans="1:1" ht="12.75">
      <c r="A741" s="225"/>
    </row>
    <row r="742" spans="1:1" ht="12.75">
      <c r="A742" s="225"/>
    </row>
    <row r="743" spans="1:1" ht="12.75">
      <c r="A743" s="225"/>
    </row>
    <row r="744" spans="1:1" ht="12.75">
      <c r="A744" s="225"/>
    </row>
    <row r="745" spans="1:1" ht="12.75">
      <c r="A745" s="225"/>
    </row>
    <row r="746" spans="1:1" ht="12.75">
      <c r="A746" s="225"/>
    </row>
    <row r="747" spans="1:1" ht="12.75">
      <c r="A747" s="225"/>
    </row>
    <row r="748" spans="1:1" ht="12.75">
      <c r="A748" s="225"/>
    </row>
    <row r="749" spans="1:1" ht="12.75">
      <c r="A749" s="225"/>
    </row>
    <row r="750" spans="1:1" ht="12.75">
      <c r="A750" s="225"/>
    </row>
    <row r="751" spans="1:1" ht="12.75">
      <c r="A751" s="225"/>
    </row>
    <row r="752" spans="1:1" ht="12.75">
      <c r="A752" s="225"/>
    </row>
    <row r="753" spans="1:1" ht="12.75">
      <c r="A753" s="225"/>
    </row>
    <row r="754" spans="1:1" ht="12.75">
      <c r="A754" s="225"/>
    </row>
    <row r="755" spans="1:1" ht="12.75">
      <c r="A755" s="225"/>
    </row>
    <row r="756" spans="1:1" ht="12.75">
      <c r="A756" s="225"/>
    </row>
    <row r="757" spans="1:1" ht="12.75">
      <c r="A757" s="225"/>
    </row>
    <row r="758" spans="1:1" ht="12.75">
      <c r="A758" s="225"/>
    </row>
    <row r="759" spans="1:1" ht="12.75">
      <c r="A759" s="225"/>
    </row>
    <row r="760" spans="1:1" ht="12.75">
      <c r="A760" s="225"/>
    </row>
    <row r="761" spans="1:1" ht="12.75">
      <c r="A761" s="225"/>
    </row>
    <row r="762" spans="1:1" ht="12.75">
      <c r="A762" s="225"/>
    </row>
    <row r="763" spans="1:1" ht="12.75">
      <c r="A763" s="225"/>
    </row>
    <row r="764" spans="1:1" ht="12.75">
      <c r="A764" s="225"/>
    </row>
    <row r="765" spans="1:1" ht="12.75">
      <c r="A765" s="225"/>
    </row>
    <row r="766" spans="1:1" ht="12.75">
      <c r="A766" s="225"/>
    </row>
    <row r="767" spans="1:1" ht="12.75">
      <c r="A767" s="225"/>
    </row>
    <row r="768" spans="1:1" ht="12.75">
      <c r="A768" s="225"/>
    </row>
    <row r="769" spans="1:1" ht="12.75">
      <c r="A769" s="225"/>
    </row>
    <row r="770" spans="1:1" ht="12.75">
      <c r="A770" s="225"/>
    </row>
    <row r="771" spans="1:1" ht="12.75">
      <c r="A771" s="225"/>
    </row>
    <row r="772" spans="1:1" ht="12.75">
      <c r="A772" s="225"/>
    </row>
    <row r="773" spans="1:1" ht="12.75">
      <c r="A773" s="225"/>
    </row>
    <row r="774" spans="1:1" ht="12.75">
      <c r="A774" s="225"/>
    </row>
    <row r="775" spans="1:1" ht="12.75">
      <c r="A775" s="225"/>
    </row>
    <row r="776" spans="1:1" ht="12.75">
      <c r="A776" s="225"/>
    </row>
    <row r="777" spans="1:1" ht="12.75">
      <c r="A777" s="225"/>
    </row>
    <row r="778" spans="1:1" ht="12.75">
      <c r="A778" s="225"/>
    </row>
    <row r="779" spans="1:1" ht="12.75">
      <c r="A779" s="225"/>
    </row>
    <row r="780" spans="1:1" ht="12.75">
      <c r="A780" s="225"/>
    </row>
    <row r="781" spans="1:1" ht="12.75">
      <c r="A781" s="225"/>
    </row>
    <row r="782" spans="1:1" ht="12.75">
      <c r="A782" s="225"/>
    </row>
    <row r="783" spans="1:1" ht="12.75">
      <c r="A783" s="225"/>
    </row>
    <row r="784" spans="1:1" ht="12.75">
      <c r="A784" s="225"/>
    </row>
    <row r="785" spans="1:1" ht="12.75">
      <c r="A785" s="225"/>
    </row>
    <row r="786" spans="1:1" ht="12.75">
      <c r="A786" s="225"/>
    </row>
    <row r="787" spans="1:1" ht="12.75">
      <c r="A787" s="225"/>
    </row>
    <row r="788" spans="1:1" ht="12.75">
      <c r="A788" s="225"/>
    </row>
    <row r="789" spans="1:1" ht="12.75">
      <c r="A789" s="225"/>
    </row>
    <row r="790" spans="1:1" ht="12.75">
      <c r="A790" s="225"/>
    </row>
    <row r="791" spans="1:1" ht="12.75">
      <c r="A791" s="225"/>
    </row>
    <row r="792" spans="1:1" ht="12.75">
      <c r="A792" s="225"/>
    </row>
    <row r="793" spans="1:1" ht="12.75">
      <c r="A793" s="225"/>
    </row>
    <row r="794" spans="1:1" ht="12.75">
      <c r="A794" s="225"/>
    </row>
    <row r="795" spans="1:1" ht="12.75">
      <c r="A795" s="225"/>
    </row>
    <row r="796" spans="1:1" ht="12.75">
      <c r="A796" s="225"/>
    </row>
    <row r="797" spans="1:1" ht="12.75">
      <c r="A797" s="225"/>
    </row>
    <row r="798" spans="1:1" ht="12.75">
      <c r="A798" s="225"/>
    </row>
    <row r="799" spans="1:1" ht="12.75">
      <c r="A799" s="225"/>
    </row>
    <row r="800" spans="1:1" ht="12.75">
      <c r="A800" s="225"/>
    </row>
    <row r="801" spans="1:1" ht="12.75">
      <c r="A801" s="225"/>
    </row>
    <row r="802" spans="1:1" ht="12.75">
      <c r="A802" s="225"/>
    </row>
    <row r="803" spans="1:1" ht="12.75">
      <c r="A803" s="225"/>
    </row>
    <row r="804" spans="1:1" ht="12.75">
      <c r="A804" s="225"/>
    </row>
    <row r="805" spans="1:1" ht="12.75">
      <c r="A805" s="225"/>
    </row>
    <row r="806" spans="1:1" ht="12.75">
      <c r="A806" s="225"/>
    </row>
    <row r="807" spans="1:1" ht="12.75">
      <c r="A807" s="225"/>
    </row>
    <row r="808" spans="1:1" ht="12.75">
      <c r="A808" s="225"/>
    </row>
    <row r="809" spans="1:1" ht="12.75">
      <c r="A809" s="225"/>
    </row>
    <row r="810" spans="1:1" ht="12.75">
      <c r="A810" s="225"/>
    </row>
    <row r="811" spans="1:1" ht="12.75">
      <c r="A811" s="225"/>
    </row>
    <row r="812" spans="1:1" ht="12.75">
      <c r="A812" s="225"/>
    </row>
    <row r="813" spans="1:1" ht="12.75">
      <c r="A813" s="225"/>
    </row>
    <row r="814" spans="1:1" ht="12.75">
      <c r="A814" s="225"/>
    </row>
    <row r="815" spans="1:1" ht="12.75">
      <c r="A815" s="225"/>
    </row>
    <row r="816" spans="1:1" ht="12.75">
      <c r="A816" s="225"/>
    </row>
    <row r="817" spans="1:1" ht="12.75">
      <c r="A817" s="225"/>
    </row>
    <row r="818" spans="1:1" ht="12.75">
      <c r="A818" s="225"/>
    </row>
    <row r="819" spans="1:1" ht="12.75">
      <c r="A819" s="225"/>
    </row>
    <row r="820" spans="1:1" ht="12.75">
      <c r="A820" s="225"/>
    </row>
    <row r="821" spans="1:1" ht="12.75">
      <c r="A821" s="225"/>
    </row>
    <row r="822" spans="1:1" ht="12.75">
      <c r="A822" s="225"/>
    </row>
    <row r="823" spans="1:1" ht="12.75">
      <c r="A823" s="225"/>
    </row>
    <row r="824" spans="1:1" ht="12.75">
      <c r="A824" s="225"/>
    </row>
    <row r="825" spans="1:1" ht="12.75">
      <c r="A825" s="225"/>
    </row>
    <row r="826" spans="1:1" ht="12.75">
      <c r="A826" s="225"/>
    </row>
    <row r="827" spans="1:1" ht="12.75">
      <c r="A827" s="225"/>
    </row>
    <row r="828" spans="1:1" ht="12.75">
      <c r="A828" s="225"/>
    </row>
    <row r="829" spans="1:1" ht="12.75">
      <c r="A829" s="225"/>
    </row>
    <row r="830" spans="1:1" ht="12.75">
      <c r="A830" s="225"/>
    </row>
    <row r="831" spans="1:1" ht="12.75">
      <c r="A831" s="225"/>
    </row>
    <row r="832" spans="1:1" ht="12.75">
      <c r="A832" s="225"/>
    </row>
    <row r="833" spans="1:1" ht="12.75">
      <c r="A833" s="225"/>
    </row>
    <row r="834" spans="1:1" ht="12.75">
      <c r="A834" s="225"/>
    </row>
    <row r="835" spans="1:1" ht="12.75">
      <c r="A835" s="225"/>
    </row>
    <row r="836" spans="1:1" ht="12.75">
      <c r="A836" s="225"/>
    </row>
    <row r="837" spans="1:1" ht="12.75">
      <c r="A837" s="225"/>
    </row>
    <row r="838" spans="1:1" ht="12.75">
      <c r="A838" s="225"/>
    </row>
    <row r="839" spans="1:1" ht="12.75">
      <c r="A839" s="225"/>
    </row>
    <row r="840" spans="1:1" ht="12.75">
      <c r="A840" s="225"/>
    </row>
    <row r="841" spans="1:1" ht="12.75">
      <c r="A841" s="225"/>
    </row>
    <row r="842" spans="1:1" ht="12.75">
      <c r="A842" s="225"/>
    </row>
    <row r="843" spans="1:1" ht="12.75">
      <c r="A843" s="225"/>
    </row>
    <row r="844" spans="1:1" ht="12.75">
      <c r="A844" s="225"/>
    </row>
    <row r="845" spans="1:1" ht="12.75">
      <c r="A845" s="225"/>
    </row>
    <row r="846" spans="1:1" ht="12.75">
      <c r="A846" s="225"/>
    </row>
    <row r="847" spans="1:1" ht="12.75">
      <c r="A847" s="225"/>
    </row>
    <row r="848" spans="1:1" ht="12.75">
      <c r="A848" s="225"/>
    </row>
    <row r="849" spans="1:1" ht="12.75">
      <c r="A849" s="225"/>
    </row>
    <row r="850" spans="1:1" ht="12.75">
      <c r="A850" s="225"/>
    </row>
    <row r="851" spans="1:1" ht="12.75">
      <c r="A851" s="225"/>
    </row>
    <row r="852" spans="1:1" ht="12.75">
      <c r="A852" s="225"/>
    </row>
    <row r="853" spans="1:1" ht="12.75">
      <c r="A853" s="225"/>
    </row>
    <row r="854" spans="1:1" ht="12.75">
      <c r="A854" s="225"/>
    </row>
    <row r="855" spans="1:1" ht="12.75">
      <c r="A855" s="225"/>
    </row>
    <row r="856" spans="1:1" ht="12.75">
      <c r="A856" s="225"/>
    </row>
    <row r="857" spans="1:1" ht="12.75">
      <c r="A857" s="225"/>
    </row>
    <row r="858" spans="1:1" ht="12.75">
      <c r="A858" s="225"/>
    </row>
    <row r="859" spans="1:1" ht="12.75">
      <c r="A859" s="225"/>
    </row>
    <row r="860" spans="1:1" ht="12.75">
      <c r="A860" s="225"/>
    </row>
    <row r="861" spans="1:1" ht="12.75">
      <c r="A861" s="225"/>
    </row>
    <row r="862" spans="1:1" ht="12.75">
      <c r="A862" s="225"/>
    </row>
    <row r="863" spans="1:1" ht="12.75">
      <c r="A863" s="225"/>
    </row>
    <row r="864" spans="1:1" ht="12.75">
      <c r="A864" s="225"/>
    </row>
    <row r="865" spans="1:1" ht="12.75">
      <c r="A865" s="225"/>
    </row>
    <row r="866" spans="1:1" ht="12.75">
      <c r="A866" s="225"/>
    </row>
    <row r="867" spans="1:1" ht="12.75">
      <c r="A867" s="225"/>
    </row>
    <row r="868" spans="1:1" ht="12.75">
      <c r="A868" s="225"/>
    </row>
    <row r="869" spans="1:1" ht="12.75">
      <c r="A869" s="225"/>
    </row>
    <row r="870" spans="1:1" ht="12.75">
      <c r="A870" s="225"/>
    </row>
    <row r="871" spans="1:1" ht="12.75">
      <c r="A871" s="225"/>
    </row>
    <row r="872" spans="1:1" ht="12.75">
      <c r="A872" s="225"/>
    </row>
    <row r="873" spans="1:1" ht="12.75">
      <c r="A873" s="225"/>
    </row>
    <row r="874" spans="1:1" ht="12.75">
      <c r="A874" s="225"/>
    </row>
    <row r="875" spans="1:1" ht="12.75">
      <c r="A875" s="225"/>
    </row>
    <row r="876" spans="1:1" ht="12.75">
      <c r="A876" s="225"/>
    </row>
    <row r="877" spans="1:1" ht="12.75">
      <c r="A877" s="225"/>
    </row>
    <row r="878" spans="1:1" ht="12.75">
      <c r="A878" s="225"/>
    </row>
    <row r="879" spans="1:1" ht="12.75">
      <c r="A879" s="225"/>
    </row>
    <row r="880" spans="1:1" ht="12.75">
      <c r="A880" s="225"/>
    </row>
    <row r="881" spans="1:1" ht="12.75">
      <c r="A881" s="225"/>
    </row>
    <row r="882" spans="1:1" ht="12.75">
      <c r="A882" s="225"/>
    </row>
    <row r="883" spans="1:1" ht="12.75">
      <c r="A883" s="225"/>
    </row>
    <row r="884" spans="1:1" ht="12.75">
      <c r="A884" s="225"/>
    </row>
    <row r="885" spans="1:1" ht="12.75">
      <c r="A885" s="225"/>
    </row>
    <row r="886" spans="1:1" ht="12.75">
      <c r="A886" s="225"/>
    </row>
    <row r="887" spans="1:1" ht="12.75">
      <c r="A887" s="225"/>
    </row>
    <row r="888" spans="1:1" ht="12.75">
      <c r="A888" s="225"/>
    </row>
    <row r="889" spans="1:1" ht="12.75">
      <c r="A889" s="225"/>
    </row>
    <row r="890" spans="1:1" ht="12.75">
      <c r="A890" s="225"/>
    </row>
    <row r="891" spans="1:1" ht="12.75">
      <c r="A891" s="225"/>
    </row>
    <row r="892" spans="1:1" ht="12.75">
      <c r="A892" s="225"/>
    </row>
    <row r="893" spans="1:1" ht="12.75">
      <c r="A893" s="225"/>
    </row>
    <row r="894" spans="1:1" ht="12.75">
      <c r="A894" s="225"/>
    </row>
    <row r="895" spans="1:1" ht="12.75">
      <c r="A895" s="225"/>
    </row>
    <row r="896" spans="1:1" ht="12.75">
      <c r="A896" s="225"/>
    </row>
    <row r="897" spans="1:1" ht="12.75">
      <c r="A897" s="225"/>
    </row>
    <row r="898" spans="1:1" ht="12.75">
      <c r="A898" s="225"/>
    </row>
    <row r="899" spans="1:1" ht="12.75">
      <c r="A899" s="225"/>
    </row>
    <row r="900" spans="1:1" ht="12.75">
      <c r="A900" s="225"/>
    </row>
    <row r="901" spans="1:1" ht="12.75">
      <c r="A901" s="225"/>
    </row>
    <row r="902" spans="1:1" ht="12.75">
      <c r="A902" s="225"/>
    </row>
    <row r="903" spans="1:1" ht="12.75">
      <c r="A903" s="225"/>
    </row>
    <row r="904" spans="1:1" ht="12.75">
      <c r="A904" s="225"/>
    </row>
    <row r="905" spans="1:1" ht="12.75">
      <c r="A905" s="225"/>
    </row>
    <row r="906" spans="1:1" ht="12.75">
      <c r="A906" s="225"/>
    </row>
    <row r="907" spans="1:1" ht="12.75">
      <c r="A907" s="225"/>
    </row>
    <row r="908" spans="1:1" ht="12.75">
      <c r="A908" s="225"/>
    </row>
    <row r="909" spans="1:1" ht="12.75">
      <c r="A909" s="225"/>
    </row>
    <row r="910" spans="1:1" ht="12.75">
      <c r="A910" s="225"/>
    </row>
    <row r="911" spans="1:1" ht="12.75">
      <c r="A911" s="225"/>
    </row>
    <row r="912" spans="1:1" ht="12.75">
      <c r="A912" s="225"/>
    </row>
    <row r="913" spans="1:1" ht="12.75">
      <c r="A913" s="225"/>
    </row>
    <row r="914" spans="1:1" ht="12.75">
      <c r="A914" s="225"/>
    </row>
    <row r="915" spans="1:1" ht="12.75">
      <c r="A915" s="225"/>
    </row>
    <row r="916" spans="1:1" ht="12.75">
      <c r="A916" s="225"/>
    </row>
    <row r="917" spans="1:1" ht="12.75">
      <c r="A917" s="225"/>
    </row>
    <row r="918" spans="1:1" ht="12.75">
      <c r="A918" s="225"/>
    </row>
    <row r="919" spans="1:1" ht="12.75">
      <c r="A919" s="225"/>
    </row>
    <row r="920" spans="1:1" ht="12.75">
      <c r="A920" s="225"/>
    </row>
    <row r="921" spans="1:1" ht="12.75">
      <c r="A921" s="225"/>
    </row>
    <row r="922" spans="1:1" ht="12.75">
      <c r="A922" s="225"/>
    </row>
    <row r="923" spans="1:1" ht="12.75">
      <c r="A923" s="225"/>
    </row>
    <row r="924" spans="1:1" ht="12.75">
      <c r="A924" s="225"/>
    </row>
    <row r="925" spans="1:1" ht="12.75">
      <c r="A925" s="225"/>
    </row>
    <row r="926" spans="1:1" ht="12.75">
      <c r="A926" s="225"/>
    </row>
    <row r="927" spans="1:1" ht="12.75">
      <c r="A927" s="225"/>
    </row>
    <row r="928" spans="1:1" ht="12.75">
      <c r="A928" s="225"/>
    </row>
    <row r="929" spans="1:1" ht="12.75">
      <c r="A929" s="225"/>
    </row>
    <row r="930" spans="1:1" ht="12.75">
      <c r="A930" s="225"/>
    </row>
    <row r="931" spans="1:1" ht="12.75">
      <c r="A931" s="225"/>
    </row>
    <row r="932" spans="1:1" ht="12.75">
      <c r="A932" s="225"/>
    </row>
    <row r="933" spans="1:1" ht="12.75">
      <c r="A933" s="225"/>
    </row>
    <row r="934" spans="1:1" ht="12.75">
      <c r="A934" s="225"/>
    </row>
    <row r="935" spans="1:1" ht="12.75">
      <c r="A935" s="225"/>
    </row>
    <row r="936" spans="1:1" ht="12.75">
      <c r="A936" s="225"/>
    </row>
    <row r="937" spans="1:1" ht="12.75">
      <c r="A937" s="225"/>
    </row>
    <row r="938" spans="1:1" ht="12.75">
      <c r="A938" s="225"/>
    </row>
    <row r="939" spans="1:1" ht="12.75">
      <c r="A939" s="225"/>
    </row>
    <row r="940" spans="1:1" ht="12.75">
      <c r="A940" s="225"/>
    </row>
    <row r="941" spans="1:1" ht="12.75">
      <c r="A941" s="225"/>
    </row>
    <row r="942" spans="1:1" ht="12.75">
      <c r="A942" s="225"/>
    </row>
    <row r="943" spans="1:1" ht="12.75">
      <c r="A943" s="225"/>
    </row>
    <row r="944" spans="1:1" ht="12.75">
      <c r="A944" s="225"/>
    </row>
    <row r="945" spans="1:1" ht="12.75">
      <c r="A945" s="225"/>
    </row>
    <row r="946" spans="1:1" ht="12.75">
      <c r="A946" s="225"/>
    </row>
    <row r="947" spans="1:1" ht="12.75">
      <c r="A947" s="225"/>
    </row>
    <row r="948" spans="1:1" ht="12.75">
      <c r="A948" s="225"/>
    </row>
    <row r="949" spans="1:1" ht="12.75">
      <c r="A949" s="225"/>
    </row>
    <row r="950" spans="1:1" ht="12.75">
      <c r="A950" s="225"/>
    </row>
    <row r="951" spans="1:1" ht="12.75">
      <c r="A951" s="225"/>
    </row>
    <row r="952" spans="1:1" ht="12.75">
      <c r="A952" s="225"/>
    </row>
    <row r="953" spans="1:1" ht="12.75">
      <c r="A953" s="225"/>
    </row>
    <row r="954" spans="1:1" ht="12.75">
      <c r="A954" s="225"/>
    </row>
    <row r="955" spans="1:1" ht="12.75">
      <c r="A955" s="225"/>
    </row>
    <row r="956" spans="1:1" ht="12.75">
      <c r="A956" s="225"/>
    </row>
    <row r="957" spans="1:1" ht="12.75">
      <c r="A957" s="225"/>
    </row>
    <row r="958" spans="1:1" ht="12.75">
      <c r="A958" s="225"/>
    </row>
    <row r="959" spans="1:1" ht="12.75">
      <c r="A959" s="225"/>
    </row>
    <row r="960" spans="1:1" ht="12.75">
      <c r="A960" s="225"/>
    </row>
    <row r="961" spans="1:1" ht="12.75">
      <c r="A961" s="225"/>
    </row>
    <row r="962" spans="1:1" ht="12.75">
      <c r="A962" s="225"/>
    </row>
    <row r="963" spans="1:1" ht="12.75">
      <c r="A963" s="225"/>
    </row>
    <row r="964" spans="1:1" ht="12.75">
      <c r="A964" s="225"/>
    </row>
    <row r="965" spans="1:1" ht="12.75">
      <c r="A965" s="225"/>
    </row>
    <row r="966" spans="1:1" ht="12.75">
      <c r="A966" s="225"/>
    </row>
    <row r="967" spans="1:1" ht="12.75">
      <c r="A967" s="225"/>
    </row>
    <row r="968" spans="1:1" ht="12.75">
      <c r="A968" s="225"/>
    </row>
    <row r="969" spans="1:1" ht="12.75">
      <c r="A969" s="225"/>
    </row>
    <row r="970" spans="1:1" ht="12.75">
      <c r="A970" s="225"/>
    </row>
    <row r="971" spans="1:1" ht="12.75">
      <c r="A971" s="225"/>
    </row>
    <row r="972" spans="1:1" ht="12.75">
      <c r="A972" s="225"/>
    </row>
    <row r="973" spans="1:1" ht="12.75">
      <c r="A973" s="225"/>
    </row>
    <row r="974" spans="1:1" ht="12.75">
      <c r="A974" s="225"/>
    </row>
    <row r="975" spans="1:1" ht="12.75">
      <c r="A975" s="225"/>
    </row>
    <row r="976" spans="1:1" ht="12.75">
      <c r="A976" s="225"/>
    </row>
    <row r="977" spans="1:1" ht="12.75">
      <c r="A977" s="225"/>
    </row>
    <row r="978" spans="1:1" ht="12.75">
      <c r="A978" s="225"/>
    </row>
    <row r="979" spans="1:1" ht="12.75">
      <c r="A979" s="225"/>
    </row>
    <row r="980" spans="1:1" ht="12.75">
      <c r="A980" s="225"/>
    </row>
    <row r="981" spans="1:1" ht="12.75">
      <c r="A981" s="225"/>
    </row>
    <row r="982" spans="1:1" ht="12.75">
      <c r="A982" s="225"/>
    </row>
    <row r="983" spans="1:1" ht="12.75">
      <c r="A983" s="225"/>
    </row>
    <row r="984" spans="1:1" ht="12.75">
      <c r="A984" s="225"/>
    </row>
    <row r="985" spans="1:1" ht="12.75">
      <c r="A985" s="225"/>
    </row>
    <row r="986" spans="1:1" ht="12.75">
      <c r="A986" s="225"/>
    </row>
    <row r="987" spans="1:1" ht="12.75">
      <c r="A987" s="225"/>
    </row>
  </sheetData>
  <mergeCells count="8">
    <mergeCell ref="A14:K14"/>
    <mergeCell ref="A23:J24"/>
    <mergeCell ref="G29:I29"/>
    <mergeCell ref="A1:M1"/>
    <mergeCell ref="A9:D10"/>
    <mergeCell ref="E9:F10"/>
    <mergeCell ref="G9:H10"/>
    <mergeCell ref="I9:L10"/>
  </mergeCells>
  <conditionalFormatting sqref="I2:J2 D2:D8 F2:H8 I8:J8 I15 F15:H17 F19:H22 I22 H30:I32 H34:I37 J36:K37">
    <cfRule type="expression" dxfId="3" priority="1">
      <formula>$G2="In-active"</formula>
    </cfRule>
    <cfRule type="expression" dxfId="2" priority="2">
      <formula>$G2="Active"</formula>
    </cfRule>
    <cfRule type="expression" dxfId="1" priority="3">
      <formula>$G2="Production will Commence "</formula>
    </cfRule>
  </conditionalFormatting>
  <printOptions horizontalCentered="1"/>
  <pageMargins left="0.27452927079767209" right="0.43721328312221852" top="0.44738103389250261" bottom="0.75" header="0" footer="0"/>
  <pageSetup paperSize="9"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AC1012"/>
  <sheetViews>
    <sheetView workbookViewId="0"/>
  </sheetViews>
  <sheetFormatPr defaultColWidth="12.59765625" defaultRowHeight="15.75" customHeight="1"/>
  <cols>
    <col min="1" max="1" width="4.73046875" customWidth="1"/>
    <col min="2" max="2" width="32.46484375" customWidth="1"/>
    <col min="3" max="3" width="21.1328125" customWidth="1"/>
    <col min="4" max="4" width="12.86328125" customWidth="1"/>
    <col min="5" max="5" width="6.46484375" customWidth="1"/>
    <col min="6" max="6" width="14.1328125" customWidth="1"/>
    <col min="12" max="12" width="14.46484375" customWidth="1"/>
    <col min="13" max="13" width="17.3984375" customWidth="1"/>
    <col min="18" max="18" width="57.86328125" customWidth="1"/>
  </cols>
  <sheetData>
    <row r="1" spans="1:29" ht="15.75" customHeight="1">
      <c r="A1" s="231" t="s">
        <v>593</v>
      </c>
      <c r="B1" s="231" t="s">
        <v>285</v>
      </c>
      <c r="C1" s="231" t="s">
        <v>286</v>
      </c>
      <c r="D1" s="231" t="s">
        <v>287</v>
      </c>
      <c r="E1" s="231" t="s">
        <v>288</v>
      </c>
      <c r="F1" s="232" t="s">
        <v>594</v>
      </c>
      <c r="G1" s="232" t="s">
        <v>595</v>
      </c>
      <c r="H1" s="232" t="s">
        <v>596</v>
      </c>
      <c r="I1" s="233" t="s">
        <v>597</v>
      </c>
      <c r="J1" s="232" t="s">
        <v>598</v>
      </c>
      <c r="K1" s="232" t="s">
        <v>599</v>
      </c>
      <c r="L1" s="232" t="s">
        <v>600</v>
      </c>
      <c r="M1" s="234" t="s">
        <v>601</v>
      </c>
      <c r="N1" s="232" t="s">
        <v>602</v>
      </c>
      <c r="O1" s="232" t="s">
        <v>603</v>
      </c>
      <c r="P1" s="232" t="s">
        <v>604</v>
      </c>
      <c r="Q1" s="232" t="s">
        <v>605</v>
      </c>
      <c r="R1" s="235"/>
      <c r="S1" s="235"/>
      <c r="T1" s="235"/>
      <c r="U1" s="235"/>
      <c r="V1" s="235"/>
      <c r="W1" s="235"/>
      <c r="X1" s="235"/>
      <c r="Y1" s="235"/>
      <c r="Z1" s="235"/>
      <c r="AA1" s="235"/>
      <c r="AB1" s="235"/>
      <c r="AC1" s="235"/>
    </row>
    <row r="2" spans="1:29" ht="13.5">
      <c r="A2" s="236">
        <v>1</v>
      </c>
      <c r="B2" s="236" t="s">
        <v>606</v>
      </c>
      <c r="C2" s="236" t="s">
        <v>296</v>
      </c>
      <c r="D2" s="236" t="s">
        <v>297</v>
      </c>
      <c r="E2" s="236" t="s">
        <v>298</v>
      </c>
      <c r="F2" s="237">
        <v>2</v>
      </c>
      <c r="G2" s="237"/>
      <c r="H2" s="237">
        <v>1</v>
      </c>
      <c r="I2" s="238">
        <v>45699</v>
      </c>
      <c r="J2" s="236">
        <v>2471769</v>
      </c>
      <c r="K2" s="239">
        <v>963474</v>
      </c>
      <c r="L2" s="239">
        <v>1232801</v>
      </c>
      <c r="M2" s="240">
        <f>0.19*L2</f>
        <v>234232.19</v>
      </c>
      <c r="N2" s="236">
        <f t="shared" ref="N2:N35" si="0">0.03*L2</f>
        <v>36984.03</v>
      </c>
      <c r="O2" s="236">
        <f t="shared" ref="O2:O35" si="1">0.13*L2</f>
        <v>160264.13</v>
      </c>
      <c r="P2" s="239">
        <f t="shared" ref="P2:P36" si="2">L2+M2+N2+O2</f>
        <v>1664281.35</v>
      </c>
      <c r="Q2" s="241">
        <f t="shared" ref="Q2:Q36" si="3">P2/K2</f>
        <v>1.7273754662813943</v>
      </c>
      <c r="R2" s="235" t="s">
        <v>148</v>
      </c>
      <c r="S2" s="235" t="s">
        <v>31</v>
      </c>
      <c r="T2" s="235"/>
      <c r="U2" s="235"/>
      <c r="V2" s="235"/>
      <c r="W2" s="235"/>
      <c r="X2" s="235"/>
      <c r="Y2" s="235"/>
      <c r="Z2" s="235"/>
      <c r="AA2" s="235"/>
      <c r="AB2" s="235"/>
      <c r="AC2" s="235"/>
    </row>
    <row r="3" spans="1:29" ht="13.5">
      <c r="A3" s="122">
        <v>2</v>
      </c>
      <c r="B3" s="122" t="s">
        <v>326</v>
      </c>
      <c r="C3" s="122" t="s">
        <v>327</v>
      </c>
      <c r="D3" s="122" t="s">
        <v>328</v>
      </c>
      <c r="E3" s="122" t="s">
        <v>329</v>
      </c>
      <c r="F3" s="242"/>
      <c r="G3" s="242">
        <v>1</v>
      </c>
      <c r="H3" s="242">
        <v>1</v>
      </c>
      <c r="I3" s="243">
        <v>45710</v>
      </c>
      <c r="J3" s="244"/>
      <c r="K3" s="244">
        <v>1472710</v>
      </c>
      <c r="L3" s="244">
        <v>986537</v>
      </c>
      <c r="M3" s="245">
        <f t="shared" ref="M3:M13" si="4">0.15*L3</f>
        <v>147980.54999999999</v>
      </c>
      <c r="N3" s="244">
        <f t="shared" si="0"/>
        <v>29596.11</v>
      </c>
      <c r="O3" s="244">
        <f t="shared" si="1"/>
        <v>128249.81</v>
      </c>
      <c r="P3" s="246">
        <f t="shared" si="2"/>
        <v>1292363.4700000002</v>
      </c>
      <c r="Q3" s="247">
        <f t="shared" si="3"/>
        <v>0.87754104338260774</v>
      </c>
      <c r="R3" s="235" t="s">
        <v>124</v>
      </c>
      <c r="S3" s="235" t="s">
        <v>35</v>
      </c>
      <c r="T3" s="235"/>
      <c r="U3" s="235"/>
      <c r="V3" s="235"/>
      <c r="W3" s="235"/>
      <c r="X3" s="235"/>
      <c r="Y3" s="235"/>
      <c r="Z3" s="235"/>
      <c r="AA3" s="235"/>
      <c r="AB3" s="235"/>
      <c r="AC3" s="235"/>
    </row>
    <row r="4" spans="1:29" ht="13.5">
      <c r="A4" s="122">
        <v>3</v>
      </c>
      <c r="B4" s="122" t="s">
        <v>330</v>
      </c>
      <c r="C4" s="122" t="s">
        <v>331</v>
      </c>
      <c r="D4" s="122" t="s">
        <v>328</v>
      </c>
      <c r="E4" s="122" t="s">
        <v>329</v>
      </c>
      <c r="F4" s="242">
        <v>1</v>
      </c>
      <c r="G4" s="242"/>
      <c r="H4" s="242"/>
      <c r="I4" s="243">
        <v>45735</v>
      </c>
      <c r="J4" s="244"/>
      <c r="K4" s="244">
        <v>1044912</v>
      </c>
      <c r="L4" s="244">
        <v>457173</v>
      </c>
      <c r="M4" s="245">
        <f t="shared" si="4"/>
        <v>68575.95</v>
      </c>
      <c r="N4" s="244">
        <f t="shared" si="0"/>
        <v>13715.189999999999</v>
      </c>
      <c r="O4" s="244">
        <f t="shared" si="1"/>
        <v>59432.490000000005</v>
      </c>
      <c r="P4" s="246">
        <f t="shared" si="2"/>
        <v>598896.62999999989</v>
      </c>
      <c r="Q4" s="247">
        <f t="shared" si="3"/>
        <v>0.57315508865818354</v>
      </c>
      <c r="R4" s="235" t="s">
        <v>137</v>
      </c>
      <c r="S4" s="235" t="s">
        <v>47</v>
      </c>
      <c r="T4" s="235"/>
      <c r="U4" s="235"/>
      <c r="V4" s="235"/>
      <c r="W4" s="235"/>
      <c r="X4" s="235"/>
      <c r="Y4" s="235"/>
      <c r="Z4" s="235"/>
      <c r="AA4" s="235"/>
      <c r="AB4" s="235"/>
      <c r="AC4" s="235"/>
    </row>
    <row r="5" spans="1:29" ht="13.5">
      <c r="A5" s="122">
        <v>4</v>
      </c>
      <c r="B5" s="122" t="s">
        <v>332</v>
      </c>
      <c r="C5" s="122" t="s">
        <v>331</v>
      </c>
      <c r="D5" s="122" t="s">
        <v>328</v>
      </c>
      <c r="E5" s="122" t="s">
        <v>329</v>
      </c>
      <c r="F5" s="242"/>
      <c r="G5" s="242">
        <v>1</v>
      </c>
      <c r="H5" s="242"/>
      <c r="I5" s="243">
        <v>45742</v>
      </c>
      <c r="J5" s="244"/>
      <c r="K5" s="244">
        <v>290315</v>
      </c>
      <c r="L5" s="244">
        <v>167921</v>
      </c>
      <c r="M5" s="245">
        <f t="shared" si="4"/>
        <v>25188.149999999998</v>
      </c>
      <c r="N5" s="244">
        <f t="shared" si="0"/>
        <v>5037.63</v>
      </c>
      <c r="O5" s="244">
        <f t="shared" si="1"/>
        <v>21829.73</v>
      </c>
      <c r="P5" s="246">
        <f t="shared" si="2"/>
        <v>219976.51</v>
      </c>
      <c r="Q5" s="247">
        <f t="shared" si="3"/>
        <v>0.75771665260148457</v>
      </c>
      <c r="R5" s="235" t="s">
        <v>142</v>
      </c>
      <c r="S5" s="235" t="s">
        <v>58</v>
      </c>
      <c r="T5" s="235"/>
      <c r="U5" s="235"/>
      <c r="V5" s="235"/>
      <c r="W5" s="235"/>
      <c r="X5" s="235"/>
      <c r="Y5" s="235"/>
      <c r="Z5" s="235"/>
      <c r="AA5" s="235"/>
      <c r="AB5" s="235"/>
      <c r="AC5" s="235"/>
    </row>
    <row r="6" spans="1:29" ht="13.5">
      <c r="A6" s="122">
        <v>5</v>
      </c>
      <c r="B6" s="122" t="s">
        <v>333</v>
      </c>
      <c r="C6" s="122" t="s">
        <v>331</v>
      </c>
      <c r="D6" s="122" t="s">
        <v>328</v>
      </c>
      <c r="E6" s="122" t="s">
        <v>329</v>
      </c>
      <c r="F6" s="242"/>
      <c r="G6" s="242">
        <v>1</v>
      </c>
      <c r="H6" s="242"/>
      <c r="I6" s="243">
        <v>45748</v>
      </c>
      <c r="J6" s="244"/>
      <c r="K6" s="244">
        <v>578248</v>
      </c>
      <c r="L6" s="244">
        <v>297761</v>
      </c>
      <c r="M6" s="245">
        <f t="shared" si="4"/>
        <v>44664.15</v>
      </c>
      <c r="N6" s="244">
        <f t="shared" si="0"/>
        <v>8932.83</v>
      </c>
      <c r="O6" s="244">
        <f t="shared" si="1"/>
        <v>38708.93</v>
      </c>
      <c r="P6" s="246">
        <f t="shared" si="2"/>
        <v>390066.91000000003</v>
      </c>
      <c r="Q6" s="247">
        <f t="shared" si="3"/>
        <v>0.67456681216363923</v>
      </c>
      <c r="R6" s="235" t="s">
        <v>139</v>
      </c>
      <c r="S6" s="235" t="s">
        <v>72</v>
      </c>
      <c r="T6" s="235"/>
      <c r="U6" s="235"/>
      <c r="V6" s="235"/>
      <c r="W6" s="235"/>
      <c r="X6" s="235"/>
      <c r="Y6" s="235"/>
      <c r="Z6" s="235"/>
      <c r="AA6" s="235"/>
      <c r="AB6" s="235"/>
      <c r="AC6" s="235"/>
    </row>
    <row r="7" spans="1:29" ht="13.5">
      <c r="A7" s="236">
        <v>6</v>
      </c>
      <c r="B7" s="236" t="s">
        <v>334</v>
      </c>
      <c r="C7" s="236" t="s">
        <v>335</v>
      </c>
      <c r="D7" s="236" t="s">
        <v>328</v>
      </c>
      <c r="E7" s="236" t="s">
        <v>329</v>
      </c>
      <c r="F7" s="237"/>
      <c r="G7" s="237">
        <v>1</v>
      </c>
      <c r="H7" s="237"/>
      <c r="I7" s="238">
        <v>45838</v>
      </c>
      <c r="J7" s="248"/>
      <c r="K7" s="248">
        <v>132594</v>
      </c>
      <c r="L7" s="248">
        <v>160537</v>
      </c>
      <c r="M7" s="240">
        <f t="shared" si="4"/>
        <v>24080.55</v>
      </c>
      <c r="N7" s="248">
        <f t="shared" si="0"/>
        <v>4816.1099999999997</v>
      </c>
      <c r="O7" s="248">
        <f t="shared" si="1"/>
        <v>20869.810000000001</v>
      </c>
      <c r="P7" s="248">
        <f t="shared" si="2"/>
        <v>210303.46999999997</v>
      </c>
      <c r="Q7" s="241">
        <f t="shared" si="3"/>
        <v>1.5860707875167803</v>
      </c>
      <c r="R7" s="235" t="s">
        <v>135</v>
      </c>
      <c r="S7" s="235" t="s">
        <v>81</v>
      </c>
      <c r="T7" s="235"/>
      <c r="U7" s="235"/>
      <c r="V7" s="235"/>
      <c r="W7" s="235"/>
      <c r="X7" s="235"/>
      <c r="Y7" s="235"/>
      <c r="Z7" s="235"/>
      <c r="AA7" s="235"/>
      <c r="AB7" s="235"/>
      <c r="AC7" s="235"/>
    </row>
    <row r="8" spans="1:29" ht="13.5">
      <c r="A8" s="122">
        <v>7</v>
      </c>
      <c r="B8" s="122" t="s">
        <v>336</v>
      </c>
      <c r="C8" s="122" t="s">
        <v>337</v>
      </c>
      <c r="D8" s="122" t="s">
        <v>338</v>
      </c>
      <c r="E8" s="122" t="s">
        <v>329</v>
      </c>
      <c r="F8" s="242"/>
      <c r="G8" s="242">
        <v>1</v>
      </c>
      <c r="H8" s="242"/>
      <c r="I8" s="243">
        <v>45773</v>
      </c>
      <c r="J8" s="244"/>
      <c r="K8" s="244">
        <v>596117</v>
      </c>
      <c r="L8" s="244">
        <v>302253</v>
      </c>
      <c r="M8" s="245">
        <f t="shared" si="4"/>
        <v>45337.95</v>
      </c>
      <c r="N8" s="244">
        <f t="shared" si="0"/>
        <v>9067.59</v>
      </c>
      <c r="O8" s="244">
        <f t="shared" si="1"/>
        <v>39292.89</v>
      </c>
      <c r="P8" s="249">
        <f t="shared" si="2"/>
        <v>395951.43000000005</v>
      </c>
      <c r="Q8" s="250">
        <f t="shared" si="3"/>
        <v>0.66421764519381266</v>
      </c>
      <c r="R8" s="235" t="s">
        <v>146</v>
      </c>
      <c r="S8" s="235" t="s">
        <v>85</v>
      </c>
      <c r="T8" s="235"/>
      <c r="U8" s="235"/>
      <c r="V8" s="235"/>
      <c r="W8" s="235"/>
      <c r="X8" s="235"/>
      <c r="Y8" s="235"/>
      <c r="Z8" s="235"/>
      <c r="AA8" s="235"/>
      <c r="AB8" s="235"/>
      <c r="AC8" s="235"/>
    </row>
    <row r="9" spans="1:29" ht="13.5">
      <c r="A9" s="122">
        <v>8</v>
      </c>
      <c r="B9" s="122" t="s">
        <v>339</v>
      </c>
      <c r="C9" s="122" t="s">
        <v>327</v>
      </c>
      <c r="D9" s="122" t="s">
        <v>328</v>
      </c>
      <c r="E9" s="122" t="s">
        <v>329</v>
      </c>
      <c r="F9" s="242"/>
      <c r="G9" s="242">
        <v>1</v>
      </c>
      <c r="H9" s="242">
        <v>1</v>
      </c>
      <c r="I9" s="243">
        <v>45707</v>
      </c>
      <c r="J9" s="244"/>
      <c r="K9" s="244">
        <v>1277269</v>
      </c>
      <c r="L9" s="244">
        <v>508390</v>
      </c>
      <c r="M9" s="245">
        <f t="shared" si="4"/>
        <v>76258.5</v>
      </c>
      <c r="N9" s="244">
        <f t="shared" si="0"/>
        <v>15251.699999999999</v>
      </c>
      <c r="O9" s="244">
        <f t="shared" si="1"/>
        <v>66090.7</v>
      </c>
      <c r="P9" s="249">
        <f t="shared" si="2"/>
        <v>665990.89999999991</v>
      </c>
      <c r="Q9" s="250">
        <f t="shared" si="3"/>
        <v>0.52141788456464533</v>
      </c>
      <c r="R9" s="235" t="s">
        <v>128</v>
      </c>
      <c r="S9" s="235" t="s">
        <v>91</v>
      </c>
      <c r="T9" s="235"/>
      <c r="U9" s="235"/>
      <c r="V9" s="235"/>
      <c r="W9" s="235"/>
      <c r="X9" s="235"/>
      <c r="Y9" s="235"/>
      <c r="Z9" s="235"/>
      <c r="AA9" s="235"/>
      <c r="AB9" s="235"/>
      <c r="AC9" s="235"/>
    </row>
    <row r="10" spans="1:29" ht="13.5">
      <c r="A10" s="122">
        <v>9</v>
      </c>
      <c r="B10" s="122" t="s">
        <v>340</v>
      </c>
      <c r="C10" s="122" t="s">
        <v>341</v>
      </c>
      <c r="D10" s="122" t="s">
        <v>338</v>
      </c>
      <c r="E10" s="122" t="s">
        <v>329</v>
      </c>
      <c r="F10" s="242"/>
      <c r="G10" s="242">
        <v>1</v>
      </c>
      <c r="H10" s="242"/>
      <c r="I10" s="243">
        <v>45828</v>
      </c>
      <c r="J10" s="244"/>
      <c r="K10" s="244">
        <v>402076</v>
      </c>
      <c r="L10" s="244">
        <v>208129</v>
      </c>
      <c r="M10" s="245">
        <f t="shared" si="4"/>
        <v>31219.35</v>
      </c>
      <c r="N10" s="244">
        <f t="shared" si="0"/>
        <v>6243.87</v>
      </c>
      <c r="O10" s="244">
        <f t="shared" si="1"/>
        <v>27056.77</v>
      </c>
      <c r="P10" s="249">
        <f t="shared" si="2"/>
        <v>272648.99</v>
      </c>
      <c r="Q10" s="250">
        <f t="shared" si="3"/>
        <v>0.67810311980819549</v>
      </c>
      <c r="R10" s="235" t="s">
        <v>130</v>
      </c>
      <c r="S10" s="235" t="s">
        <v>102</v>
      </c>
      <c r="T10" s="235"/>
      <c r="U10" s="235"/>
      <c r="V10" s="235"/>
      <c r="W10" s="235"/>
      <c r="X10" s="235"/>
      <c r="Y10" s="235"/>
      <c r="Z10" s="235"/>
      <c r="AA10" s="235"/>
      <c r="AB10" s="235"/>
      <c r="AC10" s="235"/>
    </row>
    <row r="11" spans="1:29" ht="13.5">
      <c r="A11" s="122">
        <v>10</v>
      </c>
      <c r="B11" s="122" t="s">
        <v>342</v>
      </c>
      <c r="C11" s="122" t="s">
        <v>341</v>
      </c>
      <c r="D11" s="122" t="s">
        <v>338</v>
      </c>
      <c r="E11" s="122" t="s">
        <v>329</v>
      </c>
      <c r="F11" s="242"/>
      <c r="G11" s="242"/>
      <c r="H11" s="242">
        <v>1</v>
      </c>
      <c r="I11" s="243">
        <v>45854</v>
      </c>
      <c r="J11" s="244"/>
      <c r="K11" s="244">
        <v>224825</v>
      </c>
      <c r="L11" s="244">
        <v>120363</v>
      </c>
      <c r="M11" s="245">
        <f t="shared" si="4"/>
        <v>18054.45</v>
      </c>
      <c r="N11" s="244">
        <f t="shared" si="0"/>
        <v>3610.89</v>
      </c>
      <c r="O11" s="244">
        <f t="shared" si="1"/>
        <v>15647.19</v>
      </c>
      <c r="P11" s="249">
        <f t="shared" si="2"/>
        <v>157675.53000000003</v>
      </c>
      <c r="Q11" s="250">
        <f t="shared" si="3"/>
        <v>0.70132560880684991</v>
      </c>
      <c r="R11" s="235" t="s">
        <v>145</v>
      </c>
      <c r="S11" s="235" t="s">
        <v>108</v>
      </c>
      <c r="T11" s="235"/>
      <c r="U11" s="235"/>
      <c r="V11" s="235"/>
      <c r="W11" s="235"/>
      <c r="X11" s="235"/>
      <c r="Y11" s="235"/>
      <c r="Z11" s="235"/>
      <c r="AA11" s="235"/>
      <c r="AB11" s="235"/>
      <c r="AC11" s="235"/>
    </row>
    <row r="12" spans="1:29" ht="13.5">
      <c r="A12" s="122">
        <v>11</v>
      </c>
      <c r="B12" s="122" t="s">
        <v>343</v>
      </c>
      <c r="C12" s="122" t="s">
        <v>344</v>
      </c>
      <c r="D12" s="122" t="s">
        <v>328</v>
      </c>
      <c r="E12" s="122" t="s">
        <v>329</v>
      </c>
      <c r="F12" s="242"/>
      <c r="G12" s="242">
        <v>1</v>
      </c>
      <c r="H12" s="242"/>
      <c r="I12" s="243">
        <v>45868</v>
      </c>
      <c r="J12" s="244"/>
      <c r="K12" s="244">
        <v>333737</v>
      </c>
      <c r="L12" s="244">
        <v>151751</v>
      </c>
      <c r="M12" s="245">
        <f t="shared" si="4"/>
        <v>22762.649999999998</v>
      </c>
      <c r="N12" s="244">
        <f t="shared" si="0"/>
        <v>4552.53</v>
      </c>
      <c r="O12" s="244">
        <f t="shared" si="1"/>
        <v>19727.63</v>
      </c>
      <c r="P12" s="249">
        <f t="shared" si="2"/>
        <v>198793.81</v>
      </c>
      <c r="Q12" s="250">
        <f t="shared" si="3"/>
        <v>0.59566008563629447</v>
      </c>
      <c r="R12" s="235" t="s">
        <v>140</v>
      </c>
      <c r="S12" s="235" t="s">
        <v>118</v>
      </c>
      <c r="T12" s="235"/>
      <c r="U12" s="235"/>
      <c r="V12" s="235"/>
      <c r="W12" s="235"/>
      <c r="X12" s="235"/>
      <c r="Y12" s="235"/>
      <c r="Z12" s="235"/>
      <c r="AA12" s="235"/>
      <c r="AB12" s="235"/>
      <c r="AC12" s="235"/>
    </row>
    <row r="13" spans="1:29" ht="13.5">
      <c r="A13" s="122">
        <v>12</v>
      </c>
      <c r="B13" s="122" t="s">
        <v>345</v>
      </c>
      <c r="C13" s="122" t="s">
        <v>346</v>
      </c>
      <c r="D13" s="122" t="s">
        <v>328</v>
      </c>
      <c r="E13" s="122" t="s">
        <v>329</v>
      </c>
      <c r="F13" s="242"/>
      <c r="G13" s="242"/>
      <c r="H13" s="242">
        <v>1</v>
      </c>
      <c r="I13" s="243">
        <v>45890</v>
      </c>
      <c r="J13" s="244"/>
      <c r="K13" s="244">
        <v>167823</v>
      </c>
      <c r="L13" s="244">
        <v>88061</v>
      </c>
      <c r="M13" s="245">
        <f t="shared" si="4"/>
        <v>13209.15</v>
      </c>
      <c r="N13" s="244">
        <f t="shared" si="0"/>
        <v>2641.83</v>
      </c>
      <c r="O13" s="244">
        <f t="shared" si="1"/>
        <v>11447.93</v>
      </c>
      <c r="P13" s="249">
        <f t="shared" si="2"/>
        <v>115359.91</v>
      </c>
      <c r="Q13" s="250">
        <f t="shared" si="3"/>
        <v>0.68739034578097169</v>
      </c>
      <c r="R13" s="235" t="s">
        <v>132</v>
      </c>
      <c r="S13" s="235" t="s">
        <v>119</v>
      </c>
      <c r="T13" s="235"/>
      <c r="U13" s="235"/>
      <c r="V13" s="235"/>
      <c r="W13" s="235"/>
      <c r="X13" s="235"/>
      <c r="Y13" s="235"/>
      <c r="Z13" s="235"/>
      <c r="AA13" s="235"/>
      <c r="AB13" s="235"/>
      <c r="AC13" s="235"/>
    </row>
    <row r="14" spans="1:29" ht="13.5">
      <c r="A14" s="122">
        <v>13</v>
      </c>
      <c r="B14" s="122" t="s">
        <v>300</v>
      </c>
      <c r="C14" s="122" t="s">
        <v>301</v>
      </c>
      <c r="D14" s="122" t="s">
        <v>302</v>
      </c>
      <c r="E14" s="122" t="s">
        <v>303</v>
      </c>
      <c r="F14" s="242"/>
      <c r="G14" s="242">
        <v>3</v>
      </c>
      <c r="H14" s="242"/>
      <c r="I14" s="243">
        <v>45729</v>
      </c>
      <c r="J14" s="244">
        <v>1272154</v>
      </c>
      <c r="K14" s="244">
        <v>1145167</v>
      </c>
      <c r="L14" s="244">
        <v>1115100</v>
      </c>
      <c r="M14" s="245">
        <f t="shared" ref="M14:M23" si="5">0.16*L14</f>
        <v>178416</v>
      </c>
      <c r="N14" s="244">
        <f t="shared" si="0"/>
        <v>33453</v>
      </c>
      <c r="O14" s="244">
        <f t="shared" si="1"/>
        <v>144963</v>
      </c>
      <c r="P14" s="248">
        <f t="shared" si="2"/>
        <v>1471932</v>
      </c>
      <c r="Q14" s="241">
        <f t="shared" si="3"/>
        <v>1.285342661812644</v>
      </c>
      <c r="R14" s="235" t="s">
        <v>155</v>
      </c>
      <c r="S14" s="235" t="s">
        <v>124</v>
      </c>
      <c r="T14" s="235"/>
      <c r="U14" s="235"/>
      <c r="V14" s="235"/>
      <c r="W14" s="235"/>
      <c r="X14" s="235"/>
      <c r="Y14" s="235"/>
      <c r="Z14" s="235"/>
      <c r="AA14" s="235"/>
      <c r="AB14" s="235"/>
      <c r="AC14" s="235"/>
    </row>
    <row r="15" spans="1:29" ht="13.5">
      <c r="A15" s="122">
        <v>14</v>
      </c>
      <c r="B15" s="251" t="s">
        <v>304</v>
      </c>
      <c r="C15" s="122" t="s">
        <v>301</v>
      </c>
      <c r="D15" s="122" t="s">
        <v>302</v>
      </c>
      <c r="E15" s="122" t="s">
        <v>303</v>
      </c>
      <c r="F15" s="242"/>
      <c r="G15" s="242">
        <v>4</v>
      </c>
      <c r="H15" s="242">
        <v>2</v>
      </c>
      <c r="I15" s="243">
        <v>45747</v>
      </c>
      <c r="J15" s="244">
        <v>2601381</v>
      </c>
      <c r="K15" s="244">
        <v>2266851</v>
      </c>
      <c r="L15" s="244">
        <v>2053800</v>
      </c>
      <c r="M15" s="245">
        <f t="shared" si="5"/>
        <v>328608</v>
      </c>
      <c r="N15" s="244">
        <f t="shared" si="0"/>
        <v>61614</v>
      </c>
      <c r="O15" s="244">
        <f t="shared" si="1"/>
        <v>266994</v>
      </c>
      <c r="P15" s="248">
        <f t="shared" si="2"/>
        <v>2711016</v>
      </c>
      <c r="Q15" s="241">
        <f t="shared" si="3"/>
        <v>1.1959392125905055</v>
      </c>
      <c r="R15" s="235" t="s">
        <v>151</v>
      </c>
      <c r="S15" s="235" t="s">
        <v>128</v>
      </c>
      <c r="T15" s="235"/>
      <c r="U15" s="235"/>
      <c r="V15" s="235"/>
      <c r="W15" s="235"/>
      <c r="X15" s="235"/>
      <c r="Y15" s="235"/>
      <c r="Z15" s="235"/>
      <c r="AA15" s="235"/>
      <c r="AB15" s="235"/>
      <c r="AC15" s="235"/>
    </row>
    <row r="16" spans="1:29" ht="13.5">
      <c r="A16" s="122">
        <v>15</v>
      </c>
      <c r="B16" s="122" t="s">
        <v>305</v>
      </c>
      <c r="C16" s="122" t="s">
        <v>306</v>
      </c>
      <c r="D16" s="122" t="s">
        <v>302</v>
      </c>
      <c r="E16" s="122" t="s">
        <v>303</v>
      </c>
      <c r="F16" s="242"/>
      <c r="G16" s="242">
        <v>1</v>
      </c>
      <c r="H16" s="242"/>
      <c r="I16" s="243">
        <v>45747</v>
      </c>
      <c r="J16" s="244">
        <v>298456</v>
      </c>
      <c r="K16" s="244">
        <v>295714</v>
      </c>
      <c r="L16" s="244">
        <v>371700</v>
      </c>
      <c r="M16" s="245">
        <f t="shared" si="5"/>
        <v>59472</v>
      </c>
      <c r="N16" s="244">
        <f t="shared" si="0"/>
        <v>11151</v>
      </c>
      <c r="O16" s="244">
        <f t="shared" si="1"/>
        <v>48321</v>
      </c>
      <c r="P16" s="248">
        <f t="shared" si="2"/>
        <v>490644</v>
      </c>
      <c r="Q16" s="241">
        <f t="shared" si="3"/>
        <v>1.6591842117721853</v>
      </c>
      <c r="R16" s="235" t="s">
        <v>161</v>
      </c>
      <c r="S16" s="235" t="s">
        <v>130</v>
      </c>
      <c r="T16" s="235"/>
      <c r="U16" s="235"/>
      <c r="V16" s="235"/>
      <c r="W16" s="235"/>
      <c r="X16" s="235"/>
      <c r="Y16" s="235"/>
      <c r="Z16" s="235"/>
      <c r="AA16" s="235"/>
      <c r="AB16" s="235"/>
      <c r="AC16" s="235"/>
    </row>
    <row r="17" spans="1:29" ht="13.5">
      <c r="A17" s="122">
        <v>16</v>
      </c>
      <c r="B17" s="122" t="s">
        <v>307</v>
      </c>
      <c r="C17" s="122" t="s">
        <v>301</v>
      </c>
      <c r="D17" s="122" t="s">
        <v>302</v>
      </c>
      <c r="E17" s="122" t="s">
        <v>303</v>
      </c>
      <c r="F17" s="242"/>
      <c r="G17" s="242" t="s">
        <v>308</v>
      </c>
      <c r="H17" s="242">
        <v>1</v>
      </c>
      <c r="I17" s="243">
        <v>45767</v>
      </c>
      <c r="J17" s="244">
        <v>580484</v>
      </c>
      <c r="K17" s="244">
        <v>547085</v>
      </c>
      <c r="L17" s="244">
        <v>283500</v>
      </c>
      <c r="M17" s="245">
        <f t="shared" si="5"/>
        <v>45360</v>
      </c>
      <c r="N17" s="244">
        <f t="shared" si="0"/>
        <v>8505</v>
      </c>
      <c r="O17" s="244">
        <f t="shared" si="1"/>
        <v>36855</v>
      </c>
      <c r="P17" s="249">
        <f t="shared" si="2"/>
        <v>374220</v>
      </c>
      <c r="Q17" s="250">
        <f t="shared" si="3"/>
        <v>0.6840253342716397</v>
      </c>
      <c r="R17" s="235" t="s">
        <v>157</v>
      </c>
      <c r="S17" s="235" t="s">
        <v>132</v>
      </c>
      <c r="T17" s="235"/>
      <c r="U17" s="235"/>
      <c r="V17" s="235"/>
      <c r="W17" s="235"/>
      <c r="X17" s="235"/>
      <c r="Y17" s="235"/>
      <c r="Z17" s="235"/>
      <c r="AA17" s="235"/>
      <c r="AB17" s="235"/>
      <c r="AC17" s="235"/>
    </row>
    <row r="18" spans="1:29" ht="13.5">
      <c r="A18" s="122">
        <v>17</v>
      </c>
      <c r="B18" s="122" t="s">
        <v>310</v>
      </c>
      <c r="C18" s="122" t="s">
        <v>311</v>
      </c>
      <c r="D18" s="122" t="s">
        <v>302</v>
      </c>
      <c r="E18" s="122" t="s">
        <v>303</v>
      </c>
      <c r="F18" s="242"/>
      <c r="G18" s="242">
        <v>1</v>
      </c>
      <c r="H18" s="242"/>
      <c r="I18" s="243">
        <v>45777</v>
      </c>
      <c r="J18" s="244">
        <v>416506</v>
      </c>
      <c r="K18" s="244">
        <v>320243</v>
      </c>
      <c r="L18" s="244">
        <v>449280</v>
      </c>
      <c r="M18" s="245">
        <f t="shared" si="5"/>
        <v>71884.800000000003</v>
      </c>
      <c r="N18" s="244">
        <f t="shared" si="0"/>
        <v>13478.4</v>
      </c>
      <c r="O18" s="244">
        <f t="shared" si="1"/>
        <v>58406.400000000001</v>
      </c>
      <c r="P18" s="248">
        <f t="shared" si="2"/>
        <v>593049.59999999998</v>
      </c>
      <c r="Q18" s="241">
        <f t="shared" si="3"/>
        <v>1.8518737333837116</v>
      </c>
      <c r="R18" s="235" t="s">
        <v>154</v>
      </c>
      <c r="S18" s="235" t="s">
        <v>135</v>
      </c>
      <c r="T18" s="235"/>
      <c r="U18" s="235"/>
      <c r="V18" s="235"/>
      <c r="W18" s="235"/>
      <c r="X18" s="235"/>
      <c r="Y18" s="235"/>
      <c r="Z18" s="235"/>
      <c r="AA18" s="235"/>
      <c r="AB18" s="235"/>
      <c r="AC18" s="235"/>
    </row>
    <row r="19" spans="1:29" ht="13.5">
      <c r="A19" s="122">
        <v>18</v>
      </c>
      <c r="B19" s="122" t="s">
        <v>312</v>
      </c>
      <c r="C19" s="122" t="s">
        <v>301</v>
      </c>
      <c r="D19" s="122" t="s">
        <v>302</v>
      </c>
      <c r="E19" s="122" t="s">
        <v>303</v>
      </c>
      <c r="F19" s="242"/>
      <c r="G19" s="242" t="s">
        <v>308</v>
      </c>
      <c r="H19" s="242">
        <v>1</v>
      </c>
      <c r="I19" s="243">
        <v>45788</v>
      </c>
      <c r="J19" s="244">
        <v>457993</v>
      </c>
      <c r="K19" s="244">
        <v>421438</v>
      </c>
      <c r="L19" s="244">
        <v>243000</v>
      </c>
      <c r="M19" s="245">
        <f t="shared" si="5"/>
        <v>38880</v>
      </c>
      <c r="N19" s="244">
        <f t="shared" si="0"/>
        <v>7290</v>
      </c>
      <c r="O19" s="244">
        <f t="shared" si="1"/>
        <v>31590</v>
      </c>
      <c r="P19" s="249">
        <f t="shared" si="2"/>
        <v>320760</v>
      </c>
      <c r="Q19" s="250">
        <f t="shared" si="3"/>
        <v>0.76110839554098109</v>
      </c>
      <c r="R19" s="235" t="s">
        <v>152</v>
      </c>
      <c r="S19" s="235" t="s">
        <v>137</v>
      </c>
      <c r="T19" s="235"/>
      <c r="U19" s="235"/>
      <c r="V19" s="235"/>
      <c r="W19" s="235"/>
      <c r="X19" s="235"/>
      <c r="Y19" s="235"/>
      <c r="Z19" s="235"/>
      <c r="AA19" s="235"/>
      <c r="AB19" s="235"/>
      <c r="AC19" s="235"/>
    </row>
    <row r="20" spans="1:29" ht="13.5">
      <c r="A20" s="122">
        <v>19</v>
      </c>
      <c r="B20" s="122" t="s">
        <v>313</v>
      </c>
      <c r="C20" s="122" t="s">
        <v>301</v>
      </c>
      <c r="D20" s="122" t="s">
        <v>302</v>
      </c>
      <c r="E20" s="122" t="s">
        <v>303</v>
      </c>
      <c r="F20" s="242"/>
      <c r="G20" s="242">
        <v>1</v>
      </c>
      <c r="H20" s="242">
        <v>1</v>
      </c>
      <c r="I20" s="243">
        <v>45803</v>
      </c>
      <c r="J20" s="244">
        <v>328262</v>
      </c>
      <c r="K20" s="244">
        <v>268207</v>
      </c>
      <c r="L20" s="244">
        <v>468000</v>
      </c>
      <c r="M20" s="245">
        <f t="shared" si="5"/>
        <v>74880</v>
      </c>
      <c r="N20" s="244">
        <f t="shared" si="0"/>
        <v>14040</v>
      </c>
      <c r="O20" s="244">
        <f t="shared" si="1"/>
        <v>60840</v>
      </c>
      <c r="P20" s="248">
        <f t="shared" si="2"/>
        <v>617760</v>
      </c>
      <c r="Q20" s="241">
        <f t="shared" si="3"/>
        <v>2.3032955888548772</v>
      </c>
      <c r="R20" s="235" t="s">
        <v>158</v>
      </c>
      <c r="S20" s="235" t="s">
        <v>139</v>
      </c>
      <c r="T20" s="235"/>
      <c r="U20" s="235"/>
      <c r="V20" s="235"/>
      <c r="W20" s="235"/>
      <c r="X20" s="235"/>
      <c r="Y20" s="235"/>
      <c r="Z20" s="235"/>
      <c r="AA20" s="235"/>
      <c r="AB20" s="235"/>
      <c r="AC20" s="235"/>
    </row>
    <row r="21" spans="1:29" ht="13.5">
      <c r="A21" s="122">
        <v>20</v>
      </c>
      <c r="B21" s="122" t="s">
        <v>314</v>
      </c>
      <c r="C21" s="122" t="s">
        <v>301</v>
      </c>
      <c r="D21" s="122" t="s">
        <v>302</v>
      </c>
      <c r="E21" s="122" t="s">
        <v>303</v>
      </c>
      <c r="F21" s="242"/>
      <c r="G21" s="242">
        <v>1</v>
      </c>
      <c r="H21" s="242">
        <v>2</v>
      </c>
      <c r="I21" s="243">
        <v>45842</v>
      </c>
      <c r="J21" s="244">
        <v>875275</v>
      </c>
      <c r="K21" s="244">
        <v>873706</v>
      </c>
      <c r="L21" s="244">
        <v>536400</v>
      </c>
      <c r="M21" s="245">
        <f t="shared" si="5"/>
        <v>85824</v>
      </c>
      <c r="N21" s="244">
        <f t="shared" si="0"/>
        <v>16092</v>
      </c>
      <c r="O21" s="244">
        <f t="shared" si="1"/>
        <v>69732</v>
      </c>
      <c r="P21" s="249">
        <f t="shared" si="2"/>
        <v>708048</v>
      </c>
      <c r="Q21" s="250">
        <f t="shared" si="3"/>
        <v>0.81039617445685386</v>
      </c>
      <c r="R21" s="235" t="s">
        <v>159</v>
      </c>
      <c r="S21" s="235" t="s">
        <v>140</v>
      </c>
      <c r="T21" s="235"/>
      <c r="U21" s="235"/>
      <c r="V21" s="235"/>
      <c r="W21" s="235"/>
      <c r="X21" s="235"/>
      <c r="Y21" s="235"/>
      <c r="Z21" s="235"/>
      <c r="AA21" s="235"/>
      <c r="AB21" s="235"/>
      <c r="AC21" s="235"/>
    </row>
    <row r="22" spans="1:29" ht="13.5">
      <c r="A22" s="122">
        <v>21</v>
      </c>
      <c r="B22" s="122" t="s">
        <v>315</v>
      </c>
      <c r="C22" s="122" t="s">
        <v>311</v>
      </c>
      <c r="D22" s="122" t="s">
        <v>302</v>
      </c>
      <c r="E22" s="122" t="s">
        <v>303</v>
      </c>
      <c r="F22" s="242"/>
      <c r="G22" s="242"/>
      <c r="H22" s="242">
        <v>1</v>
      </c>
      <c r="I22" s="243">
        <v>45842</v>
      </c>
      <c r="J22" s="244">
        <v>402698</v>
      </c>
      <c r="K22" s="244">
        <v>327047</v>
      </c>
      <c r="L22" s="244">
        <v>324000</v>
      </c>
      <c r="M22" s="245">
        <f t="shared" si="5"/>
        <v>51840</v>
      </c>
      <c r="N22" s="244">
        <f t="shared" si="0"/>
        <v>9720</v>
      </c>
      <c r="O22" s="244">
        <f t="shared" si="1"/>
        <v>42120</v>
      </c>
      <c r="P22" s="248">
        <f t="shared" si="2"/>
        <v>427680</v>
      </c>
      <c r="Q22" s="241">
        <f t="shared" si="3"/>
        <v>1.307701951095714</v>
      </c>
      <c r="R22" s="235" t="s">
        <v>164</v>
      </c>
      <c r="S22" s="235" t="s">
        <v>142</v>
      </c>
      <c r="T22" s="235"/>
      <c r="U22" s="235"/>
      <c r="V22" s="235"/>
      <c r="W22" s="235"/>
      <c r="X22" s="235"/>
      <c r="Y22" s="235"/>
      <c r="Z22" s="235"/>
      <c r="AA22" s="235"/>
      <c r="AB22" s="235"/>
      <c r="AC22" s="235"/>
    </row>
    <row r="23" spans="1:29" ht="13.5">
      <c r="A23" s="122">
        <v>22</v>
      </c>
      <c r="B23" s="122" t="s">
        <v>316</v>
      </c>
      <c r="C23" s="122" t="s">
        <v>317</v>
      </c>
      <c r="D23" s="122" t="s">
        <v>318</v>
      </c>
      <c r="E23" s="122" t="s">
        <v>303</v>
      </c>
      <c r="F23" s="242"/>
      <c r="G23" s="242">
        <v>2</v>
      </c>
      <c r="H23" s="242"/>
      <c r="I23" s="252">
        <v>45666</v>
      </c>
      <c r="J23" s="244">
        <v>460739</v>
      </c>
      <c r="K23" s="244">
        <v>390082</v>
      </c>
      <c r="L23" s="244">
        <v>212400</v>
      </c>
      <c r="M23" s="245">
        <f t="shared" si="5"/>
        <v>33984</v>
      </c>
      <c r="N23" s="244">
        <f t="shared" si="0"/>
        <v>6372</v>
      </c>
      <c r="O23" s="244">
        <f t="shared" si="1"/>
        <v>27612</v>
      </c>
      <c r="P23" s="249">
        <f t="shared" si="2"/>
        <v>280368</v>
      </c>
      <c r="Q23" s="250">
        <f t="shared" si="3"/>
        <v>0.71874118775026785</v>
      </c>
      <c r="R23" s="235" t="s">
        <v>163</v>
      </c>
      <c r="S23" s="235" t="s">
        <v>145</v>
      </c>
      <c r="T23" s="235"/>
      <c r="U23" s="235"/>
      <c r="V23" s="235"/>
      <c r="W23" s="235"/>
      <c r="X23" s="235"/>
      <c r="Y23" s="235"/>
      <c r="Z23" s="235"/>
      <c r="AA23" s="235"/>
      <c r="AB23" s="235"/>
      <c r="AC23" s="235"/>
    </row>
    <row r="24" spans="1:29" ht="13.5">
      <c r="A24" s="122">
        <v>23</v>
      </c>
      <c r="B24" s="122" t="s">
        <v>347</v>
      </c>
      <c r="C24" s="122" t="s">
        <v>607</v>
      </c>
      <c r="D24" s="122" t="s">
        <v>608</v>
      </c>
      <c r="E24" s="122" t="s">
        <v>348</v>
      </c>
      <c r="F24" s="253">
        <v>0</v>
      </c>
      <c r="G24" s="253">
        <v>9</v>
      </c>
      <c r="H24" s="253">
        <v>4</v>
      </c>
      <c r="I24" s="254">
        <v>45719</v>
      </c>
      <c r="J24" s="244">
        <v>13594519</v>
      </c>
      <c r="K24" s="255">
        <v>9313292</v>
      </c>
      <c r="L24" s="255">
        <v>4533924</v>
      </c>
      <c r="M24" s="245">
        <f t="shared" ref="M24:M35" si="6">0.13*L24</f>
        <v>589410.12</v>
      </c>
      <c r="N24" s="244">
        <f t="shared" si="0"/>
        <v>136017.72</v>
      </c>
      <c r="O24" s="244">
        <f t="shared" si="1"/>
        <v>589410.12</v>
      </c>
      <c r="P24" s="249">
        <f t="shared" si="2"/>
        <v>5848761.96</v>
      </c>
      <c r="Q24" s="250">
        <f t="shared" si="3"/>
        <v>0.62800156593393619</v>
      </c>
      <c r="R24" s="235" t="s">
        <v>108</v>
      </c>
      <c r="S24" s="235" t="s">
        <v>146</v>
      </c>
      <c r="T24" s="235"/>
      <c r="U24" s="235"/>
      <c r="V24" s="235"/>
      <c r="W24" s="235"/>
      <c r="X24" s="235"/>
      <c r="Y24" s="235"/>
      <c r="Z24" s="235"/>
      <c r="AA24" s="235"/>
      <c r="AB24" s="235"/>
      <c r="AC24" s="235"/>
    </row>
    <row r="25" spans="1:29" ht="13.5">
      <c r="A25" s="122">
        <v>24</v>
      </c>
      <c r="B25" s="122" t="s">
        <v>349</v>
      </c>
      <c r="C25" s="122" t="s">
        <v>609</v>
      </c>
      <c r="D25" s="122" t="s">
        <v>608</v>
      </c>
      <c r="E25" s="122" t="s">
        <v>348</v>
      </c>
      <c r="F25" s="253">
        <v>0</v>
      </c>
      <c r="G25" s="253">
        <v>1</v>
      </c>
      <c r="H25" s="253">
        <v>1</v>
      </c>
      <c r="I25" s="256">
        <v>45803</v>
      </c>
      <c r="J25" s="244">
        <v>931890</v>
      </c>
      <c r="K25" s="255">
        <v>645435</v>
      </c>
      <c r="L25" s="255">
        <v>324727</v>
      </c>
      <c r="M25" s="245">
        <f t="shared" si="6"/>
        <v>42214.51</v>
      </c>
      <c r="N25" s="244">
        <f t="shared" si="0"/>
        <v>9741.81</v>
      </c>
      <c r="O25" s="244">
        <f t="shared" si="1"/>
        <v>42214.51</v>
      </c>
      <c r="P25" s="249">
        <f t="shared" si="2"/>
        <v>418897.83</v>
      </c>
      <c r="Q25" s="250">
        <f t="shared" si="3"/>
        <v>0.64901629133839966</v>
      </c>
      <c r="R25" s="235" t="s">
        <v>119</v>
      </c>
      <c r="S25" s="235" t="s">
        <v>148</v>
      </c>
      <c r="T25" s="235"/>
      <c r="U25" s="235"/>
      <c r="V25" s="235"/>
      <c r="W25" s="235"/>
      <c r="X25" s="235"/>
      <c r="Y25" s="235"/>
      <c r="Z25" s="235"/>
      <c r="AA25" s="235"/>
      <c r="AB25" s="235"/>
      <c r="AC25" s="235"/>
    </row>
    <row r="26" spans="1:29" ht="13.5">
      <c r="A26" s="122">
        <v>25</v>
      </c>
      <c r="B26" s="122" t="s">
        <v>350</v>
      </c>
      <c r="C26" s="122" t="s">
        <v>610</v>
      </c>
      <c r="D26" s="122" t="s">
        <v>611</v>
      </c>
      <c r="E26" s="122" t="s">
        <v>348</v>
      </c>
      <c r="F26" s="257">
        <v>0</v>
      </c>
      <c r="G26" s="257">
        <v>0</v>
      </c>
      <c r="H26" s="257">
        <v>0</v>
      </c>
      <c r="I26" s="258">
        <v>45782</v>
      </c>
      <c r="J26" s="244">
        <v>205793</v>
      </c>
      <c r="K26" s="259">
        <v>189330</v>
      </c>
      <c r="L26" s="259">
        <v>210358</v>
      </c>
      <c r="M26" s="245">
        <f t="shared" si="6"/>
        <v>27346.54</v>
      </c>
      <c r="N26" s="244">
        <f t="shared" si="0"/>
        <v>6310.74</v>
      </c>
      <c r="O26" s="244">
        <f t="shared" si="1"/>
        <v>27346.54</v>
      </c>
      <c r="P26" s="248">
        <f t="shared" si="2"/>
        <v>271361.82</v>
      </c>
      <c r="Q26" s="241">
        <f t="shared" si="3"/>
        <v>1.4332742829979401</v>
      </c>
      <c r="R26" s="235" t="s">
        <v>31</v>
      </c>
      <c r="S26" s="235" t="s">
        <v>151</v>
      </c>
      <c r="T26" s="235"/>
      <c r="U26" s="235"/>
      <c r="V26" s="235"/>
      <c r="W26" s="235"/>
      <c r="X26" s="235"/>
      <c r="Y26" s="235"/>
      <c r="Z26" s="235"/>
      <c r="AA26" s="235"/>
      <c r="AB26" s="235"/>
      <c r="AC26" s="235"/>
    </row>
    <row r="27" spans="1:29" ht="13.5">
      <c r="A27" s="122">
        <v>26</v>
      </c>
      <c r="B27" s="122" t="s">
        <v>351</v>
      </c>
      <c r="C27" s="122" t="s">
        <v>609</v>
      </c>
      <c r="D27" s="122" t="s">
        <v>608</v>
      </c>
      <c r="E27" s="122" t="s">
        <v>348</v>
      </c>
      <c r="F27" s="253">
        <v>0</v>
      </c>
      <c r="G27" s="253">
        <v>2</v>
      </c>
      <c r="H27" s="253">
        <v>1</v>
      </c>
      <c r="I27" s="256">
        <v>45789</v>
      </c>
      <c r="J27" s="244">
        <v>2425571</v>
      </c>
      <c r="K27" s="255">
        <v>1723506</v>
      </c>
      <c r="L27" s="255">
        <v>684174</v>
      </c>
      <c r="M27" s="245">
        <f t="shared" si="6"/>
        <v>88942.62000000001</v>
      </c>
      <c r="N27" s="244">
        <f t="shared" si="0"/>
        <v>20525.219999999998</v>
      </c>
      <c r="O27" s="244">
        <f t="shared" si="1"/>
        <v>88942.62000000001</v>
      </c>
      <c r="P27" s="249">
        <f t="shared" si="2"/>
        <v>882584.46</v>
      </c>
      <c r="Q27" s="250">
        <f t="shared" si="3"/>
        <v>0.51208667680878395</v>
      </c>
      <c r="R27" s="235" t="s">
        <v>91</v>
      </c>
      <c r="S27" s="235" t="s">
        <v>152</v>
      </c>
      <c r="T27" s="235"/>
      <c r="U27" s="235"/>
      <c r="V27" s="235"/>
      <c r="W27" s="235"/>
      <c r="X27" s="235"/>
      <c r="Y27" s="235"/>
      <c r="Z27" s="235"/>
      <c r="AA27" s="235"/>
      <c r="AB27" s="235"/>
      <c r="AC27" s="235"/>
    </row>
    <row r="28" spans="1:29" ht="13.5">
      <c r="A28" s="122">
        <v>27</v>
      </c>
      <c r="B28" s="122" t="s">
        <v>352</v>
      </c>
      <c r="C28" s="122" t="s">
        <v>612</v>
      </c>
      <c r="D28" s="122" t="s">
        <v>613</v>
      </c>
      <c r="E28" s="122" t="s">
        <v>348</v>
      </c>
      <c r="F28" s="253">
        <v>0</v>
      </c>
      <c r="G28" s="253">
        <v>2</v>
      </c>
      <c r="H28" s="253">
        <v>0</v>
      </c>
      <c r="I28" s="256">
        <v>45787</v>
      </c>
      <c r="J28" s="244">
        <v>1250675</v>
      </c>
      <c r="K28" s="255">
        <v>848981</v>
      </c>
      <c r="L28" s="255">
        <v>459520</v>
      </c>
      <c r="M28" s="245">
        <f t="shared" si="6"/>
        <v>59737.599999999999</v>
      </c>
      <c r="N28" s="244">
        <f t="shared" si="0"/>
        <v>13785.6</v>
      </c>
      <c r="O28" s="244">
        <f t="shared" si="1"/>
        <v>59737.599999999999</v>
      </c>
      <c r="P28" s="249">
        <f t="shared" si="2"/>
        <v>592780.79999999993</v>
      </c>
      <c r="Q28" s="250">
        <f t="shared" si="3"/>
        <v>0.69822622649976851</v>
      </c>
      <c r="R28" s="235" t="s">
        <v>85</v>
      </c>
      <c r="S28" s="235" t="s">
        <v>154</v>
      </c>
      <c r="T28" s="235"/>
      <c r="U28" s="235"/>
      <c r="V28" s="235"/>
      <c r="W28" s="235"/>
      <c r="X28" s="235"/>
      <c r="Y28" s="235"/>
      <c r="Z28" s="235"/>
      <c r="AA28" s="235"/>
      <c r="AB28" s="235"/>
      <c r="AC28" s="235"/>
    </row>
    <row r="29" spans="1:29" ht="13.5">
      <c r="A29" s="122">
        <v>28</v>
      </c>
      <c r="B29" s="122" t="s">
        <v>353</v>
      </c>
      <c r="C29" s="122" t="s">
        <v>614</v>
      </c>
      <c r="D29" s="122" t="s">
        <v>615</v>
      </c>
      <c r="E29" s="122" t="s">
        <v>348</v>
      </c>
      <c r="F29" s="253">
        <v>0</v>
      </c>
      <c r="G29" s="253">
        <v>1</v>
      </c>
      <c r="H29" s="253">
        <v>0</v>
      </c>
      <c r="I29" s="256">
        <v>45770</v>
      </c>
      <c r="J29" s="244">
        <v>584637</v>
      </c>
      <c r="K29" s="255">
        <v>351783</v>
      </c>
      <c r="L29" s="255">
        <v>199992</v>
      </c>
      <c r="M29" s="245">
        <f t="shared" si="6"/>
        <v>25998.959999999999</v>
      </c>
      <c r="N29" s="244">
        <f t="shared" si="0"/>
        <v>5999.76</v>
      </c>
      <c r="O29" s="244">
        <f t="shared" si="1"/>
        <v>25998.959999999999</v>
      </c>
      <c r="P29" s="249">
        <f t="shared" si="2"/>
        <v>257989.68</v>
      </c>
      <c r="Q29" s="250">
        <f t="shared" si="3"/>
        <v>0.73337733773377334</v>
      </c>
      <c r="R29" s="235" t="s">
        <v>102</v>
      </c>
      <c r="S29" s="235" t="s">
        <v>155</v>
      </c>
      <c r="T29" s="235"/>
      <c r="U29" s="235"/>
      <c r="V29" s="235"/>
      <c r="W29" s="235"/>
      <c r="X29" s="235"/>
      <c r="Y29" s="235"/>
      <c r="Z29" s="235"/>
      <c r="AA29" s="235"/>
      <c r="AB29" s="235"/>
      <c r="AC29" s="235"/>
    </row>
    <row r="30" spans="1:29" ht="13.5">
      <c r="A30" s="122">
        <v>29</v>
      </c>
      <c r="B30" s="122" t="s">
        <v>354</v>
      </c>
      <c r="C30" s="122" t="s">
        <v>609</v>
      </c>
      <c r="D30" s="122" t="s">
        <v>608</v>
      </c>
      <c r="E30" s="122" t="s">
        <v>348</v>
      </c>
      <c r="F30" s="257">
        <v>0</v>
      </c>
      <c r="G30" s="257">
        <v>0</v>
      </c>
      <c r="H30" s="257">
        <v>0</v>
      </c>
      <c r="I30" s="258">
        <v>45819</v>
      </c>
      <c r="J30" s="244">
        <v>117788</v>
      </c>
      <c r="K30" s="259">
        <v>108365</v>
      </c>
      <c r="L30" s="259">
        <v>98031</v>
      </c>
      <c r="M30" s="245">
        <f t="shared" si="6"/>
        <v>12744.03</v>
      </c>
      <c r="N30" s="244">
        <f t="shared" si="0"/>
        <v>2940.93</v>
      </c>
      <c r="O30" s="244">
        <f t="shared" si="1"/>
        <v>12744.03</v>
      </c>
      <c r="P30" s="248">
        <f t="shared" si="2"/>
        <v>126459.98999999999</v>
      </c>
      <c r="Q30" s="241">
        <f t="shared" si="3"/>
        <v>1.166981866838924</v>
      </c>
      <c r="R30" s="235" t="s">
        <v>81</v>
      </c>
      <c r="S30" s="235" t="s">
        <v>157</v>
      </c>
      <c r="T30" s="235"/>
      <c r="U30" s="235"/>
      <c r="V30" s="235"/>
      <c r="W30" s="235"/>
      <c r="X30" s="235"/>
      <c r="Y30" s="235"/>
      <c r="Z30" s="235"/>
      <c r="AA30" s="235"/>
      <c r="AB30" s="235"/>
      <c r="AC30" s="235"/>
    </row>
    <row r="31" spans="1:29" ht="13.5">
      <c r="A31" s="122">
        <v>30</v>
      </c>
      <c r="B31" s="122" t="s">
        <v>355</v>
      </c>
      <c r="C31" s="122" t="s">
        <v>609</v>
      </c>
      <c r="D31" s="122" t="s">
        <v>608</v>
      </c>
      <c r="E31" s="122" t="s">
        <v>348</v>
      </c>
      <c r="F31" s="253">
        <v>0</v>
      </c>
      <c r="G31" s="253">
        <v>1</v>
      </c>
      <c r="H31" s="253">
        <v>1</v>
      </c>
      <c r="I31" s="256">
        <v>45801</v>
      </c>
      <c r="J31" s="244">
        <v>1495354</v>
      </c>
      <c r="K31" s="255">
        <v>703403</v>
      </c>
      <c r="L31" s="255">
        <v>296135</v>
      </c>
      <c r="M31" s="245">
        <f t="shared" si="6"/>
        <v>38497.550000000003</v>
      </c>
      <c r="N31" s="244">
        <f t="shared" si="0"/>
        <v>8884.0499999999993</v>
      </c>
      <c r="O31" s="244">
        <f t="shared" si="1"/>
        <v>38497.550000000003</v>
      </c>
      <c r="P31" s="249">
        <f t="shared" si="2"/>
        <v>382014.14999999997</v>
      </c>
      <c r="Q31" s="250">
        <f t="shared" si="3"/>
        <v>0.54309428592144182</v>
      </c>
      <c r="R31" s="235" t="s">
        <v>35</v>
      </c>
      <c r="S31" s="235" t="s">
        <v>158</v>
      </c>
      <c r="T31" s="235"/>
      <c r="U31" s="235"/>
      <c r="V31" s="235"/>
      <c r="W31" s="235"/>
      <c r="X31" s="235"/>
      <c r="Y31" s="235"/>
      <c r="Z31" s="235"/>
      <c r="AA31" s="235"/>
      <c r="AB31" s="235"/>
      <c r="AC31" s="235"/>
    </row>
    <row r="32" spans="1:29" ht="13.5">
      <c r="A32" s="122">
        <v>31</v>
      </c>
      <c r="B32" s="122" t="s">
        <v>616</v>
      </c>
      <c r="C32" s="122" t="s">
        <v>609</v>
      </c>
      <c r="D32" s="122" t="s">
        <v>608</v>
      </c>
      <c r="E32" s="122" t="s">
        <v>348</v>
      </c>
      <c r="F32" s="253">
        <v>0</v>
      </c>
      <c r="G32" s="253">
        <v>0</v>
      </c>
      <c r="H32" s="253">
        <v>0</v>
      </c>
      <c r="I32" s="256">
        <v>45839</v>
      </c>
      <c r="J32" s="244">
        <v>270331</v>
      </c>
      <c r="K32" s="255">
        <v>201095</v>
      </c>
      <c r="L32" s="255">
        <v>145004</v>
      </c>
      <c r="M32" s="245">
        <f t="shared" si="6"/>
        <v>18850.52</v>
      </c>
      <c r="N32" s="244">
        <f t="shared" si="0"/>
        <v>4350.12</v>
      </c>
      <c r="O32" s="244">
        <f t="shared" si="1"/>
        <v>18850.52</v>
      </c>
      <c r="P32" s="249">
        <f t="shared" si="2"/>
        <v>187055.15999999997</v>
      </c>
      <c r="Q32" s="250">
        <f t="shared" si="3"/>
        <v>0.93018304781322247</v>
      </c>
      <c r="R32" s="235" t="s">
        <v>118</v>
      </c>
      <c r="S32" s="235" t="s">
        <v>159</v>
      </c>
      <c r="T32" s="235"/>
      <c r="U32" s="235"/>
      <c r="V32" s="235"/>
      <c r="W32" s="235"/>
      <c r="X32" s="235"/>
      <c r="Y32" s="235"/>
      <c r="Z32" s="235"/>
      <c r="AA32" s="235"/>
      <c r="AB32" s="235"/>
      <c r="AC32" s="235"/>
    </row>
    <row r="33" spans="1:29" ht="13.5">
      <c r="A33" s="122">
        <v>32</v>
      </c>
      <c r="B33" s="122" t="s">
        <v>617</v>
      </c>
      <c r="C33" s="122" t="s">
        <v>609</v>
      </c>
      <c r="D33" s="122" t="s">
        <v>608</v>
      </c>
      <c r="E33" s="122" t="s">
        <v>348</v>
      </c>
      <c r="F33" s="253">
        <v>0</v>
      </c>
      <c r="G33" s="253">
        <v>1</v>
      </c>
      <c r="H33" s="253">
        <v>1</v>
      </c>
      <c r="I33" s="256">
        <v>45817</v>
      </c>
      <c r="J33" s="244">
        <v>1113760</v>
      </c>
      <c r="K33" s="255">
        <v>615025</v>
      </c>
      <c r="L33" s="255">
        <v>379870</v>
      </c>
      <c r="M33" s="245">
        <f t="shared" si="6"/>
        <v>49383.1</v>
      </c>
      <c r="N33" s="244">
        <f t="shared" si="0"/>
        <v>11396.1</v>
      </c>
      <c r="O33" s="244">
        <f t="shared" si="1"/>
        <v>49383.1</v>
      </c>
      <c r="P33" s="249">
        <f t="shared" si="2"/>
        <v>490032.29999999993</v>
      </c>
      <c r="Q33" s="250">
        <f t="shared" si="3"/>
        <v>0.79676809885776989</v>
      </c>
      <c r="R33" s="235" t="s">
        <v>47</v>
      </c>
      <c r="S33" s="235" t="s">
        <v>161</v>
      </c>
      <c r="T33" s="235"/>
      <c r="U33" s="235"/>
      <c r="V33" s="235"/>
      <c r="W33" s="235"/>
      <c r="X33" s="235"/>
      <c r="Y33" s="235"/>
      <c r="Z33" s="235"/>
      <c r="AA33" s="235"/>
      <c r="AB33" s="235"/>
      <c r="AC33" s="235"/>
    </row>
    <row r="34" spans="1:29" ht="13.5">
      <c r="A34" s="122">
        <v>33</v>
      </c>
      <c r="B34" s="122" t="s">
        <v>618</v>
      </c>
      <c r="C34" s="122" t="s">
        <v>607</v>
      </c>
      <c r="D34" s="122" t="s">
        <v>608</v>
      </c>
      <c r="E34" s="122" t="s">
        <v>348</v>
      </c>
      <c r="F34" s="253">
        <v>0</v>
      </c>
      <c r="G34" s="253">
        <v>2</v>
      </c>
      <c r="H34" s="253">
        <v>1</v>
      </c>
      <c r="I34" s="256">
        <v>45845</v>
      </c>
      <c r="J34" s="244">
        <v>2002481</v>
      </c>
      <c r="K34" s="255">
        <v>1119313</v>
      </c>
      <c r="L34" s="255">
        <v>618820</v>
      </c>
      <c r="M34" s="245">
        <f t="shared" si="6"/>
        <v>80446.600000000006</v>
      </c>
      <c r="N34" s="244">
        <f t="shared" si="0"/>
        <v>18564.599999999999</v>
      </c>
      <c r="O34" s="244">
        <f t="shared" si="1"/>
        <v>80446.600000000006</v>
      </c>
      <c r="P34" s="249">
        <f t="shared" si="2"/>
        <v>798277.79999999993</v>
      </c>
      <c r="Q34" s="250">
        <f t="shared" si="3"/>
        <v>0.71318549860494784</v>
      </c>
      <c r="R34" s="235" t="s">
        <v>72</v>
      </c>
      <c r="S34" s="235" t="s">
        <v>163</v>
      </c>
      <c r="T34" s="235"/>
      <c r="U34" s="235"/>
      <c r="V34" s="235"/>
      <c r="W34" s="235"/>
      <c r="X34" s="235"/>
      <c r="Y34" s="235"/>
      <c r="Z34" s="235"/>
      <c r="AA34" s="235"/>
      <c r="AB34" s="235"/>
      <c r="AC34" s="235"/>
    </row>
    <row r="35" spans="1:29" ht="13.5">
      <c r="A35" s="122">
        <v>34</v>
      </c>
      <c r="B35" s="122" t="s">
        <v>619</v>
      </c>
      <c r="C35" s="122" t="s">
        <v>607</v>
      </c>
      <c r="D35" s="122" t="s">
        <v>608</v>
      </c>
      <c r="E35" s="122" t="s">
        <v>348</v>
      </c>
      <c r="F35" s="253">
        <v>0</v>
      </c>
      <c r="G35" s="253">
        <v>2</v>
      </c>
      <c r="H35" s="253">
        <v>0</v>
      </c>
      <c r="I35" s="256">
        <v>45911</v>
      </c>
      <c r="J35" s="244">
        <v>820928</v>
      </c>
      <c r="K35" s="255">
        <v>141378</v>
      </c>
      <c r="L35" s="255">
        <v>77608</v>
      </c>
      <c r="M35" s="245">
        <f t="shared" si="6"/>
        <v>10089.040000000001</v>
      </c>
      <c r="N35" s="244">
        <f t="shared" si="0"/>
        <v>2328.2399999999998</v>
      </c>
      <c r="O35" s="244">
        <f t="shared" si="1"/>
        <v>10089.040000000001</v>
      </c>
      <c r="P35" s="249">
        <f t="shared" si="2"/>
        <v>100114.32</v>
      </c>
      <c r="Q35" s="250">
        <f t="shared" si="3"/>
        <v>0.70813224122565044</v>
      </c>
      <c r="R35" s="235" t="s">
        <v>58</v>
      </c>
      <c r="S35" s="235" t="s">
        <v>164</v>
      </c>
      <c r="T35" s="235"/>
      <c r="U35" s="235"/>
      <c r="V35" s="235"/>
      <c r="W35" s="235"/>
      <c r="X35" s="235"/>
      <c r="Y35" s="235"/>
      <c r="Z35" s="235"/>
      <c r="AA35" s="235"/>
      <c r="AB35" s="235"/>
      <c r="AC35" s="235"/>
    </row>
    <row r="36" spans="1:29" ht="13.9">
      <c r="A36" s="324" t="s">
        <v>577</v>
      </c>
      <c r="B36" s="309"/>
      <c r="C36" s="309"/>
      <c r="D36" s="309"/>
      <c r="E36" s="310"/>
      <c r="F36" s="260">
        <f t="shared" ref="F36:H36" si="7">SUM(F2:F35)</f>
        <v>3</v>
      </c>
      <c r="G36" s="260">
        <f t="shared" si="7"/>
        <v>42</v>
      </c>
      <c r="H36" s="260">
        <f t="shared" si="7"/>
        <v>22</v>
      </c>
      <c r="I36" s="261"/>
      <c r="J36" s="262">
        <f t="shared" ref="J36:M36" si="8">SUM(J2:J35)</f>
        <v>34979444</v>
      </c>
      <c r="K36" s="262">
        <f t="shared" si="8"/>
        <v>30300546</v>
      </c>
      <c r="L36" s="262">
        <f t="shared" si="8"/>
        <v>18767020</v>
      </c>
      <c r="M36" s="263">
        <f t="shared" si="8"/>
        <v>2764373.5799999996</v>
      </c>
      <c r="N36" s="262">
        <f t="shared" ref="N36:O36" si="9">SUM(N2:N23)</f>
        <v>322165.71000000002</v>
      </c>
      <c r="O36" s="262">
        <f t="shared" si="9"/>
        <v>1396051.41</v>
      </c>
      <c r="P36" s="264">
        <f t="shared" si="2"/>
        <v>23249610.699999999</v>
      </c>
      <c r="Q36" s="265">
        <f t="shared" si="3"/>
        <v>0.76730005789334621</v>
      </c>
      <c r="R36" s="235" t="s">
        <v>620</v>
      </c>
      <c r="S36" s="235"/>
      <c r="T36" s="235"/>
      <c r="U36" s="235"/>
      <c r="V36" s="235"/>
      <c r="W36" s="235"/>
      <c r="X36" s="235"/>
      <c r="Y36" s="235"/>
      <c r="Z36" s="235"/>
      <c r="AA36" s="235"/>
      <c r="AB36" s="235"/>
      <c r="AC36" s="235"/>
    </row>
    <row r="37" spans="1:29" ht="13.9">
      <c r="A37" s="122"/>
      <c r="B37" s="122"/>
      <c r="C37" s="122"/>
      <c r="D37" s="122"/>
      <c r="E37" s="122"/>
      <c r="F37" s="122"/>
      <c r="G37" s="122"/>
      <c r="H37" s="122"/>
      <c r="I37" s="266"/>
      <c r="J37" s="122"/>
      <c r="K37" s="122"/>
      <c r="L37" s="122"/>
      <c r="M37" s="245"/>
      <c r="N37" s="122"/>
      <c r="O37" s="122"/>
      <c r="P37" s="122"/>
      <c r="Q37" s="221"/>
      <c r="R37" s="235"/>
      <c r="S37" s="235"/>
      <c r="T37" s="235"/>
      <c r="U37" s="235"/>
      <c r="V37" s="235"/>
      <c r="W37" s="235"/>
      <c r="X37" s="235"/>
      <c r="Y37" s="235"/>
      <c r="Z37" s="235"/>
      <c r="AA37" s="235"/>
      <c r="AB37" s="235"/>
      <c r="AC37" s="235"/>
    </row>
    <row r="38" spans="1:29" ht="13.5">
      <c r="A38" s="235"/>
      <c r="B38" s="235"/>
      <c r="C38" s="235"/>
      <c r="D38" s="235"/>
      <c r="E38" s="235"/>
      <c r="F38" s="235"/>
      <c r="G38" s="235"/>
      <c r="H38" s="235"/>
      <c r="I38" s="267"/>
      <c r="J38" s="235"/>
      <c r="K38" s="235"/>
      <c r="L38" s="235"/>
      <c r="M38" s="268"/>
      <c r="N38" s="235"/>
      <c r="O38" s="235"/>
      <c r="P38" s="235"/>
      <c r="Q38" s="235"/>
      <c r="R38" s="235"/>
      <c r="S38" s="235"/>
      <c r="T38" s="235"/>
      <c r="U38" s="235"/>
      <c r="V38" s="235"/>
      <c r="W38" s="235"/>
      <c r="X38" s="235"/>
      <c r="Y38" s="235"/>
      <c r="Z38" s="235"/>
      <c r="AA38" s="235"/>
      <c r="AB38" s="235"/>
      <c r="AC38" s="235"/>
    </row>
    <row r="39" spans="1:29" ht="13.5">
      <c r="A39" s="235"/>
      <c r="B39" s="235"/>
      <c r="C39" s="235"/>
      <c r="D39" s="235"/>
      <c r="E39" s="235"/>
      <c r="F39" s="235"/>
      <c r="G39" s="235"/>
      <c r="H39" s="235"/>
      <c r="I39" s="267"/>
      <c r="J39" s="235"/>
      <c r="K39" s="235"/>
      <c r="L39" s="235"/>
      <c r="M39" s="268"/>
      <c r="N39" s="235"/>
      <c r="O39" s="235"/>
      <c r="P39" s="235"/>
      <c r="Q39" s="235"/>
      <c r="R39" s="235"/>
      <c r="S39" s="235"/>
      <c r="T39" s="235"/>
      <c r="U39" s="235"/>
      <c r="V39" s="235"/>
      <c r="W39" s="235"/>
      <c r="X39" s="235"/>
      <c r="Y39" s="235"/>
      <c r="Z39" s="235"/>
      <c r="AA39" s="235"/>
      <c r="AB39" s="235"/>
      <c r="AC39" s="235"/>
    </row>
    <row r="40" spans="1:29" ht="13.5">
      <c r="A40" s="235"/>
      <c r="B40" s="235"/>
      <c r="C40" s="235"/>
      <c r="D40" s="235"/>
      <c r="E40" s="235"/>
      <c r="F40" s="235"/>
      <c r="G40" s="235"/>
      <c r="H40" s="235"/>
      <c r="I40" s="267"/>
      <c r="J40" s="235"/>
      <c r="K40" s="235"/>
      <c r="L40" s="235"/>
      <c r="M40" s="268"/>
      <c r="N40" s="235"/>
      <c r="O40" s="235"/>
      <c r="P40" s="235"/>
      <c r="Q40" s="235"/>
      <c r="R40" s="235"/>
      <c r="S40" s="235"/>
      <c r="T40" s="235"/>
      <c r="U40" s="235"/>
      <c r="V40" s="235"/>
      <c r="W40" s="235"/>
      <c r="X40" s="235"/>
      <c r="Y40" s="235"/>
      <c r="Z40" s="235"/>
      <c r="AA40" s="235"/>
      <c r="AB40" s="235"/>
      <c r="AC40" s="235"/>
    </row>
    <row r="41" spans="1:29" ht="13.5">
      <c r="A41" s="235"/>
      <c r="B41" s="235"/>
      <c r="C41" s="235"/>
      <c r="D41" s="235"/>
      <c r="E41" s="235"/>
      <c r="F41" s="235"/>
      <c r="G41" s="235"/>
      <c r="H41" s="235"/>
      <c r="I41" s="267"/>
      <c r="J41" s="235"/>
      <c r="K41" s="235"/>
      <c r="L41" s="235"/>
      <c r="M41" s="268"/>
      <c r="N41" s="235"/>
      <c r="O41" s="235"/>
      <c r="P41" s="235"/>
      <c r="Q41" s="235"/>
      <c r="R41" s="235"/>
      <c r="S41" s="235"/>
      <c r="T41" s="235"/>
      <c r="U41" s="235"/>
      <c r="V41" s="235"/>
      <c r="W41" s="235"/>
      <c r="X41" s="235"/>
      <c r="Y41" s="235"/>
      <c r="Z41" s="235"/>
      <c r="AA41" s="235"/>
      <c r="AB41" s="235"/>
      <c r="AC41" s="235"/>
    </row>
    <row r="42" spans="1:29" ht="13.5">
      <c r="A42" s="235"/>
      <c r="B42" s="235"/>
      <c r="C42" s="235"/>
      <c r="D42" s="235"/>
      <c r="E42" s="235"/>
      <c r="F42" s="235"/>
      <c r="G42" s="235"/>
      <c r="H42" s="235"/>
      <c r="I42" s="267"/>
      <c r="J42" s="235"/>
      <c r="K42" s="235"/>
      <c r="L42" s="235"/>
      <c r="M42" s="268"/>
      <c r="N42" s="235"/>
      <c r="O42" s="235"/>
      <c r="P42" s="235"/>
      <c r="Q42" s="235"/>
      <c r="R42" s="235"/>
      <c r="S42" s="235"/>
      <c r="T42" s="235"/>
      <c r="U42" s="235"/>
      <c r="V42" s="235"/>
      <c r="W42" s="235"/>
      <c r="X42" s="235"/>
      <c r="Y42" s="235"/>
      <c r="Z42" s="235"/>
      <c r="AA42" s="235"/>
      <c r="AB42" s="235"/>
      <c r="AC42" s="235"/>
    </row>
    <row r="43" spans="1:29" ht="13.5">
      <c r="A43" s="235"/>
      <c r="B43" s="235"/>
      <c r="C43" s="235"/>
      <c r="D43" s="235"/>
      <c r="E43" s="235"/>
      <c r="F43" s="235"/>
      <c r="G43" s="235"/>
      <c r="H43" s="235"/>
      <c r="I43" s="267"/>
      <c r="J43" s="235"/>
      <c r="K43" s="235"/>
      <c r="L43" s="235"/>
      <c r="M43" s="268"/>
      <c r="N43" s="235"/>
      <c r="O43" s="235"/>
      <c r="P43" s="235"/>
      <c r="Q43" s="235"/>
      <c r="R43" s="235"/>
      <c r="S43" s="235"/>
      <c r="T43" s="235"/>
      <c r="U43" s="235"/>
      <c r="V43" s="235"/>
      <c r="W43" s="235"/>
      <c r="X43" s="235"/>
      <c r="Y43" s="235"/>
      <c r="Z43" s="235"/>
      <c r="AA43" s="235"/>
      <c r="AB43" s="235"/>
      <c r="AC43" s="235"/>
    </row>
    <row r="44" spans="1:29" ht="13.5">
      <c r="A44" s="235"/>
      <c r="B44" s="235"/>
      <c r="C44" s="235"/>
      <c r="D44" s="235"/>
      <c r="E44" s="235"/>
      <c r="F44" s="235"/>
      <c r="G44" s="235"/>
      <c r="H44" s="235"/>
      <c r="I44" s="267"/>
      <c r="J44" s="235"/>
      <c r="K44" s="235"/>
      <c r="L44" s="235"/>
      <c r="M44" s="268"/>
      <c r="N44" s="235"/>
      <c r="O44" s="235"/>
      <c r="P44" s="235"/>
      <c r="Q44" s="235"/>
      <c r="R44" s="235"/>
      <c r="S44" s="235"/>
      <c r="T44" s="235"/>
      <c r="U44" s="235"/>
      <c r="V44" s="235"/>
      <c r="W44" s="235"/>
      <c r="X44" s="235"/>
      <c r="Y44" s="235"/>
      <c r="Z44" s="235"/>
      <c r="AA44" s="235"/>
      <c r="AB44" s="235"/>
      <c r="AC44" s="235"/>
    </row>
    <row r="45" spans="1:29" ht="13.5">
      <c r="A45" s="235"/>
      <c r="B45" s="235"/>
      <c r="C45" s="235"/>
      <c r="D45" s="235"/>
      <c r="E45" s="235"/>
      <c r="F45" s="235"/>
      <c r="G45" s="235"/>
      <c r="H45" s="235"/>
      <c r="I45" s="267"/>
      <c r="J45" s="235"/>
      <c r="K45" s="235"/>
      <c r="L45" s="235"/>
      <c r="M45" s="268"/>
      <c r="N45" s="235"/>
      <c r="O45" s="235"/>
      <c r="P45" s="235"/>
      <c r="Q45" s="235"/>
      <c r="R45" s="235"/>
      <c r="S45" s="235"/>
      <c r="T45" s="235"/>
      <c r="U45" s="235"/>
      <c r="V45" s="235"/>
      <c r="W45" s="235"/>
      <c r="X45" s="235"/>
      <c r="Y45" s="235"/>
      <c r="Z45" s="235"/>
      <c r="AA45" s="235"/>
      <c r="AB45" s="235"/>
      <c r="AC45" s="235"/>
    </row>
    <row r="46" spans="1:29" ht="13.5">
      <c r="A46" s="235"/>
      <c r="B46" s="235"/>
      <c r="C46" s="235"/>
      <c r="D46" s="235"/>
      <c r="E46" s="235"/>
      <c r="F46" s="235"/>
      <c r="G46" s="235"/>
      <c r="H46" s="235"/>
      <c r="I46" s="267"/>
      <c r="J46" s="235"/>
      <c r="K46" s="235"/>
      <c r="L46" s="235"/>
      <c r="M46" s="268"/>
      <c r="N46" s="235"/>
      <c r="O46" s="235"/>
      <c r="P46" s="235"/>
      <c r="Q46" s="235"/>
      <c r="R46" s="235"/>
      <c r="S46" s="235"/>
      <c r="T46" s="235"/>
      <c r="U46" s="235"/>
      <c r="V46" s="235"/>
      <c r="W46" s="235"/>
      <c r="X46" s="235"/>
      <c r="Y46" s="235"/>
      <c r="Z46" s="235"/>
      <c r="AA46" s="235"/>
      <c r="AB46" s="235"/>
      <c r="AC46" s="235"/>
    </row>
    <row r="47" spans="1:29" ht="13.5">
      <c r="A47" s="235"/>
      <c r="B47" s="235"/>
      <c r="C47" s="235"/>
      <c r="D47" s="235"/>
      <c r="E47" s="235"/>
      <c r="F47" s="235"/>
      <c r="G47" s="235"/>
      <c r="H47" s="235"/>
      <c r="I47" s="267"/>
      <c r="J47" s="235"/>
      <c r="K47" s="235"/>
      <c r="L47" s="235"/>
      <c r="M47" s="268"/>
      <c r="N47" s="235"/>
      <c r="O47" s="235"/>
      <c r="P47" s="235"/>
      <c r="Q47" s="235"/>
      <c r="R47" s="235"/>
      <c r="S47" s="235"/>
      <c r="T47" s="235"/>
      <c r="U47" s="235"/>
      <c r="V47" s="235"/>
      <c r="W47" s="235"/>
      <c r="X47" s="235"/>
      <c r="Y47" s="235"/>
      <c r="Z47" s="235"/>
      <c r="AA47" s="235"/>
      <c r="AB47" s="235"/>
      <c r="AC47" s="235"/>
    </row>
    <row r="48" spans="1:29" ht="13.5">
      <c r="A48" s="235"/>
      <c r="B48" s="235"/>
      <c r="C48" s="235"/>
      <c r="D48" s="235"/>
      <c r="E48" s="235"/>
      <c r="F48" s="235"/>
      <c r="G48" s="235"/>
      <c r="H48" s="235"/>
      <c r="I48" s="267"/>
      <c r="J48" s="235"/>
      <c r="K48" s="235"/>
      <c r="L48" s="235"/>
      <c r="M48" s="268"/>
      <c r="N48" s="235"/>
      <c r="O48" s="235"/>
      <c r="P48" s="235"/>
      <c r="Q48" s="235"/>
      <c r="R48" s="235"/>
      <c r="S48" s="235"/>
      <c r="T48" s="235"/>
      <c r="U48" s="235"/>
      <c r="V48" s="235"/>
      <c r="W48" s="235"/>
      <c r="X48" s="235"/>
      <c r="Y48" s="235"/>
      <c r="Z48" s="235"/>
      <c r="AA48" s="235"/>
      <c r="AB48" s="235"/>
      <c r="AC48" s="235"/>
    </row>
    <row r="49" spans="1:29" ht="13.5">
      <c r="A49" s="235"/>
      <c r="B49" s="235"/>
      <c r="C49" s="235"/>
      <c r="D49" s="235"/>
      <c r="E49" s="235"/>
      <c r="F49" s="235"/>
      <c r="G49" s="235"/>
      <c r="H49" s="235"/>
      <c r="I49" s="267"/>
      <c r="J49" s="235"/>
      <c r="K49" s="235"/>
      <c r="L49" s="235"/>
      <c r="M49" s="268"/>
      <c r="N49" s="235"/>
      <c r="O49" s="235"/>
      <c r="P49" s="235"/>
      <c r="Q49" s="235"/>
      <c r="R49" s="235"/>
      <c r="S49" s="235"/>
      <c r="T49" s="235"/>
      <c r="U49" s="235"/>
      <c r="V49" s="235"/>
      <c r="W49" s="235"/>
      <c r="X49" s="235"/>
      <c r="Y49" s="235"/>
      <c r="Z49" s="235"/>
      <c r="AA49" s="235"/>
      <c r="AB49" s="235"/>
      <c r="AC49" s="235"/>
    </row>
    <row r="50" spans="1:29" ht="13.5">
      <c r="A50" s="235"/>
      <c r="B50" s="235"/>
      <c r="C50" s="235"/>
      <c r="D50" s="235"/>
      <c r="E50" s="235"/>
      <c r="F50" s="235"/>
      <c r="G50" s="235"/>
      <c r="H50" s="235"/>
      <c r="I50" s="267"/>
      <c r="J50" s="235"/>
      <c r="K50" s="235"/>
      <c r="L50" s="235"/>
      <c r="M50" s="268"/>
      <c r="N50" s="235"/>
      <c r="O50" s="235"/>
      <c r="P50" s="235"/>
      <c r="Q50" s="235"/>
      <c r="R50" s="235"/>
      <c r="S50" s="235"/>
      <c r="T50" s="235"/>
      <c r="U50" s="235"/>
      <c r="V50" s="235"/>
      <c r="W50" s="235"/>
      <c r="X50" s="235"/>
      <c r="Y50" s="235"/>
      <c r="Z50" s="235"/>
      <c r="AA50" s="235"/>
      <c r="AB50" s="235"/>
      <c r="AC50" s="235"/>
    </row>
    <row r="51" spans="1:29" ht="13.5">
      <c r="A51" s="235"/>
      <c r="B51" s="235"/>
      <c r="C51" s="235"/>
      <c r="D51" s="235"/>
      <c r="E51" s="235"/>
      <c r="F51" s="235"/>
      <c r="G51" s="235"/>
      <c r="H51" s="235"/>
      <c r="I51" s="267"/>
      <c r="J51" s="235"/>
      <c r="K51" s="235"/>
      <c r="L51" s="235"/>
      <c r="M51" s="268"/>
      <c r="N51" s="235"/>
      <c r="O51" s="235"/>
      <c r="P51" s="235"/>
      <c r="Q51" s="235"/>
      <c r="R51" s="235"/>
      <c r="S51" s="235"/>
      <c r="T51" s="235"/>
      <c r="U51" s="235"/>
      <c r="V51" s="235"/>
      <c r="W51" s="235"/>
      <c r="X51" s="235"/>
      <c r="Y51" s="235"/>
      <c r="Z51" s="235"/>
      <c r="AA51" s="235"/>
      <c r="AB51" s="235"/>
      <c r="AC51" s="235"/>
    </row>
    <row r="52" spans="1:29" ht="13.5">
      <c r="A52" s="235"/>
      <c r="B52" s="235"/>
      <c r="C52" s="235"/>
      <c r="D52" s="235"/>
      <c r="E52" s="235"/>
      <c r="F52" s="235"/>
      <c r="G52" s="235"/>
      <c r="H52" s="235"/>
      <c r="I52" s="267"/>
      <c r="J52" s="235"/>
      <c r="K52" s="235"/>
      <c r="L52" s="235"/>
      <c r="M52" s="268"/>
      <c r="N52" s="235"/>
      <c r="O52" s="235"/>
      <c r="P52" s="235"/>
      <c r="Q52" s="235"/>
      <c r="R52" s="235"/>
      <c r="S52" s="235"/>
      <c r="T52" s="235"/>
      <c r="U52" s="235"/>
      <c r="V52" s="235"/>
      <c r="W52" s="235"/>
      <c r="X52" s="235"/>
      <c r="Y52" s="235"/>
      <c r="Z52" s="235"/>
      <c r="AA52" s="235"/>
      <c r="AB52" s="235"/>
      <c r="AC52" s="235"/>
    </row>
    <row r="53" spans="1:29" ht="13.5">
      <c r="A53" s="235"/>
      <c r="B53" s="235"/>
      <c r="C53" s="235"/>
      <c r="D53" s="235"/>
      <c r="E53" s="235"/>
      <c r="F53" s="235"/>
      <c r="G53" s="235"/>
      <c r="H53" s="235"/>
      <c r="I53" s="267"/>
      <c r="J53" s="235"/>
      <c r="K53" s="235"/>
      <c r="L53" s="235"/>
      <c r="M53" s="268"/>
      <c r="N53" s="235"/>
      <c r="O53" s="235"/>
      <c r="P53" s="235"/>
      <c r="Q53" s="235"/>
      <c r="R53" s="235"/>
      <c r="S53" s="235"/>
      <c r="T53" s="235"/>
      <c r="U53" s="235"/>
      <c r="V53" s="235"/>
      <c r="W53" s="235"/>
      <c r="X53" s="235"/>
      <c r="Y53" s="235"/>
      <c r="Z53" s="235"/>
      <c r="AA53" s="235"/>
      <c r="AB53" s="235"/>
      <c r="AC53" s="235"/>
    </row>
    <row r="54" spans="1:29" ht="13.5">
      <c r="A54" s="235"/>
      <c r="B54" s="235"/>
      <c r="C54" s="235"/>
      <c r="D54" s="235"/>
      <c r="E54" s="235"/>
      <c r="F54" s="235"/>
      <c r="G54" s="235"/>
      <c r="H54" s="235"/>
      <c r="I54" s="267"/>
      <c r="J54" s="235"/>
      <c r="K54" s="235"/>
      <c r="L54" s="235"/>
      <c r="M54" s="268"/>
      <c r="N54" s="235"/>
      <c r="O54" s="235"/>
      <c r="P54" s="235"/>
      <c r="Q54" s="235"/>
      <c r="R54" s="235"/>
      <c r="S54" s="235"/>
      <c r="T54" s="235"/>
      <c r="U54" s="235"/>
      <c r="V54" s="235"/>
      <c r="W54" s="235"/>
      <c r="X54" s="235"/>
      <c r="Y54" s="235"/>
      <c r="Z54" s="235"/>
      <c r="AA54" s="235"/>
      <c r="AB54" s="235"/>
      <c r="AC54" s="235"/>
    </row>
    <row r="55" spans="1:29" ht="13.5">
      <c r="A55" s="235"/>
      <c r="B55" s="235"/>
      <c r="C55" s="235"/>
      <c r="D55" s="235"/>
      <c r="E55" s="235"/>
      <c r="F55" s="235"/>
      <c r="G55" s="235"/>
      <c r="H55" s="235"/>
      <c r="I55" s="267"/>
      <c r="J55" s="235"/>
      <c r="K55" s="235"/>
      <c r="L55" s="235"/>
      <c r="M55" s="268"/>
      <c r="N55" s="235"/>
      <c r="O55" s="235"/>
      <c r="P55" s="235"/>
      <c r="Q55" s="235"/>
      <c r="R55" s="235"/>
      <c r="S55" s="235"/>
      <c r="T55" s="235"/>
      <c r="U55" s="235"/>
      <c r="V55" s="235"/>
      <c r="W55" s="235"/>
      <c r="X55" s="235"/>
      <c r="Y55" s="235"/>
      <c r="Z55" s="235"/>
      <c r="AA55" s="235"/>
      <c r="AB55" s="235"/>
      <c r="AC55" s="235"/>
    </row>
    <row r="56" spans="1:29" ht="13.5">
      <c r="A56" s="235"/>
      <c r="B56" s="235"/>
      <c r="C56" s="235"/>
      <c r="D56" s="235"/>
      <c r="E56" s="235"/>
      <c r="F56" s="235"/>
      <c r="G56" s="235"/>
      <c r="H56" s="235"/>
      <c r="I56" s="267"/>
      <c r="J56" s="235"/>
      <c r="K56" s="235"/>
      <c r="L56" s="235"/>
      <c r="M56" s="268"/>
      <c r="N56" s="235"/>
      <c r="O56" s="235"/>
      <c r="P56" s="235"/>
      <c r="Q56" s="235"/>
      <c r="R56" s="235"/>
      <c r="S56" s="235"/>
      <c r="T56" s="235"/>
      <c r="U56" s="235"/>
      <c r="V56" s="235"/>
      <c r="W56" s="235"/>
      <c r="X56" s="235"/>
      <c r="Y56" s="235"/>
      <c r="Z56" s="235"/>
      <c r="AA56" s="235"/>
      <c r="AB56" s="235"/>
      <c r="AC56" s="235"/>
    </row>
    <row r="57" spans="1:29" ht="13.5">
      <c r="A57" s="235"/>
      <c r="B57" s="235"/>
      <c r="C57" s="235"/>
      <c r="D57" s="235"/>
      <c r="E57" s="235"/>
      <c r="F57" s="235"/>
      <c r="G57" s="235"/>
      <c r="H57" s="235"/>
      <c r="I57" s="267"/>
      <c r="J57" s="235"/>
      <c r="K57" s="235"/>
      <c r="L57" s="235"/>
      <c r="M57" s="268"/>
      <c r="N57" s="235"/>
      <c r="O57" s="235"/>
      <c r="P57" s="235"/>
      <c r="Q57" s="235"/>
      <c r="R57" s="235"/>
      <c r="S57" s="235"/>
      <c r="T57" s="235"/>
      <c r="U57" s="235"/>
      <c r="V57" s="235"/>
      <c r="W57" s="235"/>
      <c r="X57" s="235"/>
      <c r="Y57" s="235"/>
      <c r="Z57" s="235"/>
      <c r="AA57" s="235"/>
      <c r="AB57" s="235"/>
      <c r="AC57" s="235"/>
    </row>
    <row r="58" spans="1:29" ht="13.5">
      <c r="A58" s="235"/>
      <c r="B58" s="235"/>
      <c r="C58" s="235"/>
      <c r="D58" s="235"/>
      <c r="E58" s="235"/>
      <c r="F58" s="235"/>
      <c r="G58" s="235"/>
      <c r="H58" s="235"/>
      <c r="I58" s="267"/>
      <c r="J58" s="235"/>
      <c r="K58" s="235"/>
      <c r="L58" s="235"/>
      <c r="M58" s="268"/>
      <c r="N58" s="235"/>
      <c r="O58" s="235"/>
      <c r="P58" s="235"/>
      <c r="Q58" s="235"/>
      <c r="R58" s="235"/>
      <c r="S58" s="235"/>
      <c r="T58" s="235"/>
      <c r="U58" s="235"/>
      <c r="V58" s="235"/>
      <c r="W58" s="235"/>
      <c r="X58" s="235"/>
      <c r="Y58" s="235"/>
      <c r="Z58" s="235"/>
      <c r="AA58" s="235"/>
      <c r="AB58" s="235"/>
      <c r="AC58" s="235"/>
    </row>
    <row r="59" spans="1:29" ht="13.5">
      <c r="A59" s="235"/>
      <c r="B59" s="235"/>
      <c r="C59" s="235"/>
      <c r="D59" s="235"/>
      <c r="E59" s="235"/>
      <c r="F59" s="235"/>
      <c r="G59" s="235"/>
      <c r="H59" s="235"/>
      <c r="I59" s="267"/>
      <c r="J59" s="235"/>
      <c r="K59" s="235"/>
      <c r="L59" s="235"/>
      <c r="M59" s="268"/>
      <c r="N59" s="235"/>
      <c r="O59" s="235"/>
      <c r="P59" s="235"/>
      <c r="Q59" s="235"/>
      <c r="R59" s="235"/>
      <c r="S59" s="235"/>
      <c r="T59" s="235"/>
      <c r="U59" s="235"/>
      <c r="V59" s="235"/>
      <c r="W59" s="235"/>
      <c r="X59" s="235"/>
      <c r="Y59" s="235"/>
      <c r="Z59" s="235"/>
      <c r="AA59" s="235"/>
      <c r="AB59" s="235"/>
      <c r="AC59" s="235"/>
    </row>
    <row r="60" spans="1:29" ht="13.5">
      <c r="A60" s="235"/>
      <c r="B60" s="235"/>
      <c r="C60" s="235"/>
      <c r="D60" s="235"/>
      <c r="E60" s="235"/>
      <c r="F60" s="235"/>
      <c r="G60" s="235"/>
      <c r="H60" s="235"/>
      <c r="I60" s="267"/>
      <c r="J60" s="235"/>
      <c r="K60" s="235"/>
      <c r="L60" s="235"/>
      <c r="M60" s="268"/>
      <c r="N60" s="235"/>
      <c r="O60" s="235"/>
      <c r="P60" s="235"/>
      <c r="Q60" s="235"/>
      <c r="R60" s="235"/>
      <c r="S60" s="235"/>
      <c r="T60" s="235"/>
      <c r="U60" s="235"/>
      <c r="V60" s="235"/>
      <c r="W60" s="235"/>
      <c r="X60" s="235"/>
      <c r="Y60" s="235"/>
      <c r="Z60" s="235"/>
      <c r="AA60" s="235"/>
      <c r="AB60" s="235"/>
      <c r="AC60" s="235"/>
    </row>
    <row r="61" spans="1:29" ht="13.5">
      <c r="A61" s="235"/>
      <c r="B61" s="235"/>
      <c r="C61" s="235"/>
      <c r="D61" s="235"/>
      <c r="E61" s="235"/>
      <c r="F61" s="235"/>
      <c r="G61" s="235"/>
      <c r="H61" s="235"/>
      <c r="I61" s="267"/>
      <c r="J61" s="235"/>
      <c r="K61" s="235"/>
      <c r="L61" s="235"/>
      <c r="M61" s="268"/>
      <c r="N61" s="235"/>
      <c r="O61" s="235"/>
      <c r="P61" s="235"/>
      <c r="Q61" s="235"/>
      <c r="R61" s="235"/>
      <c r="S61" s="235"/>
      <c r="T61" s="235"/>
      <c r="U61" s="235"/>
      <c r="V61" s="235"/>
      <c r="W61" s="235"/>
      <c r="X61" s="235"/>
      <c r="Y61" s="235"/>
      <c r="Z61" s="235"/>
      <c r="AA61" s="235"/>
      <c r="AB61" s="235"/>
      <c r="AC61" s="235"/>
    </row>
    <row r="62" spans="1:29" ht="13.5">
      <c r="A62" s="235"/>
      <c r="B62" s="235"/>
      <c r="C62" s="235"/>
      <c r="D62" s="235"/>
      <c r="E62" s="235"/>
      <c r="F62" s="235"/>
      <c r="G62" s="235"/>
      <c r="H62" s="235"/>
      <c r="I62" s="267"/>
      <c r="J62" s="235"/>
      <c r="K62" s="235"/>
      <c r="L62" s="235"/>
      <c r="M62" s="268"/>
      <c r="N62" s="235"/>
      <c r="O62" s="235"/>
      <c r="P62" s="235"/>
      <c r="Q62" s="235"/>
      <c r="R62" s="235"/>
      <c r="S62" s="235"/>
      <c r="T62" s="235"/>
      <c r="U62" s="235"/>
      <c r="V62" s="235"/>
      <c r="W62" s="235"/>
      <c r="X62" s="235"/>
      <c r="Y62" s="235"/>
      <c r="Z62" s="235"/>
      <c r="AA62" s="235"/>
      <c r="AB62" s="235"/>
      <c r="AC62" s="235"/>
    </row>
    <row r="63" spans="1:29" ht="13.5">
      <c r="A63" s="235"/>
      <c r="B63" s="235"/>
      <c r="C63" s="235"/>
      <c r="D63" s="235"/>
      <c r="E63" s="235"/>
      <c r="F63" s="235"/>
      <c r="G63" s="235"/>
      <c r="H63" s="235"/>
      <c r="I63" s="267"/>
      <c r="J63" s="235"/>
      <c r="K63" s="235"/>
      <c r="L63" s="235"/>
      <c r="M63" s="268"/>
      <c r="N63" s="235"/>
      <c r="O63" s="235"/>
      <c r="P63" s="235"/>
      <c r="Q63" s="235"/>
      <c r="R63" s="235"/>
      <c r="S63" s="235"/>
      <c r="T63" s="235"/>
      <c r="U63" s="235"/>
      <c r="V63" s="235"/>
      <c r="W63" s="235"/>
      <c r="X63" s="235"/>
      <c r="Y63" s="235"/>
      <c r="Z63" s="235"/>
      <c r="AA63" s="235"/>
      <c r="AB63" s="235"/>
      <c r="AC63" s="235"/>
    </row>
    <row r="64" spans="1:29" ht="13.5">
      <c r="A64" s="235"/>
      <c r="B64" s="235"/>
      <c r="C64" s="235"/>
      <c r="D64" s="235"/>
      <c r="E64" s="235"/>
      <c r="F64" s="235"/>
      <c r="G64" s="235"/>
      <c r="H64" s="235"/>
      <c r="I64" s="267"/>
      <c r="J64" s="235"/>
      <c r="K64" s="235"/>
      <c r="L64" s="235"/>
      <c r="M64" s="268"/>
      <c r="N64" s="235"/>
      <c r="O64" s="235"/>
      <c r="P64" s="235"/>
      <c r="Q64" s="235"/>
      <c r="R64" s="235"/>
      <c r="S64" s="235"/>
      <c r="T64" s="235"/>
      <c r="U64" s="235"/>
      <c r="V64" s="235"/>
      <c r="W64" s="235"/>
      <c r="X64" s="235"/>
      <c r="Y64" s="235"/>
      <c r="Z64" s="235"/>
      <c r="AA64" s="235"/>
      <c r="AB64" s="235"/>
      <c r="AC64" s="235"/>
    </row>
    <row r="65" spans="1:29" ht="13.5">
      <c r="A65" s="235"/>
      <c r="B65" s="235"/>
      <c r="C65" s="235"/>
      <c r="D65" s="235"/>
      <c r="E65" s="235"/>
      <c r="F65" s="235"/>
      <c r="G65" s="235"/>
      <c r="H65" s="235"/>
      <c r="I65" s="267"/>
      <c r="J65" s="235"/>
      <c r="K65" s="235"/>
      <c r="L65" s="235"/>
      <c r="M65" s="268"/>
      <c r="N65" s="235"/>
      <c r="O65" s="235"/>
      <c r="P65" s="235"/>
      <c r="Q65" s="235"/>
      <c r="R65" s="235"/>
      <c r="S65" s="235"/>
      <c r="T65" s="235"/>
      <c r="U65" s="235"/>
      <c r="V65" s="235"/>
      <c r="W65" s="235"/>
      <c r="X65" s="235"/>
      <c r="Y65" s="235"/>
      <c r="Z65" s="235"/>
      <c r="AA65" s="235"/>
      <c r="AB65" s="235"/>
      <c r="AC65" s="235"/>
    </row>
    <row r="66" spans="1:29" ht="13.5">
      <c r="A66" s="235"/>
      <c r="B66" s="235"/>
      <c r="C66" s="235"/>
      <c r="D66" s="235"/>
      <c r="E66" s="235"/>
      <c r="F66" s="235"/>
      <c r="G66" s="235"/>
      <c r="H66" s="235"/>
      <c r="I66" s="267"/>
      <c r="J66" s="235"/>
      <c r="K66" s="235"/>
      <c r="L66" s="235"/>
      <c r="M66" s="268"/>
      <c r="N66" s="235"/>
      <c r="O66" s="235"/>
      <c r="P66" s="235"/>
      <c r="Q66" s="235"/>
      <c r="R66" s="235"/>
      <c r="S66" s="235"/>
      <c r="T66" s="235"/>
      <c r="U66" s="235"/>
      <c r="V66" s="235"/>
      <c r="W66" s="235"/>
      <c r="X66" s="235"/>
      <c r="Y66" s="235"/>
      <c r="Z66" s="235"/>
      <c r="AA66" s="235"/>
      <c r="AB66" s="235"/>
      <c r="AC66" s="235"/>
    </row>
    <row r="67" spans="1:29" ht="13.5">
      <c r="A67" s="235"/>
      <c r="B67" s="235"/>
      <c r="C67" s="235"/>
      <c r="D67" s="235"/>
      <c r="E67" s="235"/>
      <c r="F67" s="235"/>
      <c r="G67" s="235"/>
      <c r="H67" s="235"/>
      <c r="I67" s="267"/>
      <c r="J67" s="235"/>
      <c r="K67" s="235"/>
      <c r="L67" s="235"/>
      <c r="M67" s="268"/>
      <c r="N67" s="235"/>
      <c r="O67" s="235"/>
      <c r="P67" s="235"/>
      <c r="Q67" s="235"/>
      <c r="R67" s="235"/>
      <c r="S67" s="235"/>
      <c r="T67" s="235"/>
      <c r="U67" s="235"/>
      <c r="V67" s="235"/>
      <c r="W67" s="235"/>
      <c r="X67" s="235"/>
      <c r="Y67" s="235"/>
      <c r="Z67" s="235"/>
      <c r="AA67" s="235"/>
      <c r="AB67" s="235"/>
      <c r="AC67" s="235"/>
    </row>
    <row r="68" spans="1:29" ht="13.5">
      <c r="A68" s="235"/>
      <c r="B68" s="235"/>
      <c r="C68" s="235"/>
      <c r="D68" s="235"/>
      <c r="E68" s="235"/>
      <c r="F68" s="235"/>
      <c r="G68" s="235"/>
      <c r="H68" s="235"/>
      <c r="I68" s="267"/>
      <c r="J68" s="235"/>
      <c r="K68" s="235"/>
      <c r="L68" s="235"/>
      <c r="M68" s="268"/>
      <c r="N68" s="235"/>
      <c r="O68" s="235"/>
      <c r="P68" s="235"/>
      <c r="Q68" s="235"/>
      <c r="R68" s="235"/>
      <c r="S68" s="235"/>
      <c r="T68" s="235"/>
      <c r="U68" s="235"/>
      <c r="V68" s="235"/>
      <c r="W68" s="235"/>
      <c r="X68" s="235"/>
      <c r="Y68" s="235"/>
      <c r="Z68" s="235"/>
      <c r="AA68" s="235"/>
      <c r="AB68" s="235"/>
      <c r="AC68" s="235"/>
    </row>
    <row r="69" spans="1:29" ht="13.5">
      <c r="A69" s="235"/>
      <c r="B69" s="235"/>
      <c r="C69" s="235"/>
      <c r="D69" s="235"/>
      <c r="E69" s="235"/>
      <c r="F69" s="235"/>
      <c r="G69" s="235"/>
      <c r="H69" s="235"/>
      <c r="I69" s="267"/>
      <c r="J69" s="235"/>
      <c r="K69" s="235"/>
      <c r="L69" s="235"/>
      <c r="M69" s="268"/>
      <c r="N69" s="235"/>
      <c r="O69" s="235"/>
      <c r="P69" s="235"/>
      <c r="Q69" s="235"/>
      <c r="R69" s="235"/>
      <c r="S69" s="235"/>
      <c r="T69" s="235"/>
      <c r="U69" s="235"/>
      <c r="V69" s="235"/>
      <c r="W69" s="235"/>
      <c r="X69" s="235"/>
      <c r="Y69" s="235"/>
      <c r="Z69" s="235"/>
      <c r="AA69" s="235"/>
      <c r="AB69" s="235"/>
      <c r="AC69" s="235"/>
    </row>
    <row r="70" spans="1:29" ht="13.5">
      <c r="A70" s="235"/>
      <c r="B70" s="235"/>
      <c r="C70" s="235"/>
      <c r="D70" s="235"/>
      <c r="E70" s="235"/>
      <c r="F70" s="235"/>
      <c r="G70" s="235"/>
      <c r="H70" s="235"/>
      <c r="I70" s="267"/>
      <c r="J70" s="235"/>
      <c r="K70" s="235"/>
      <c r="L70" s="235"/>
      <c r="M70" s="268"/>
      <c r="N70" s="235"/>
      <c r="O70" s="235"/>
      <c r="P70" s="235"/>
      <c r="Q70" s="235"/>
      <c r="R70" s="235"/>
      <c r="S70" s="235"/>
      <c r="T70" s="235"/>
      <c r="U70" s="235"/>
      <c r="V70" s="235"/>
      <c r="W70" s="235"/>
      <c r="X70" s="235"/>
      <c r="Y70" s="235"/>
      <c r="Z70" s="235"/>
      <c r="AA70" s="235"/>
      <c r="AB70" s="235"/>
      <c r="AC70" s="235"/>
    </row>
    <row r="71" spans="1:29" ht="13.5">
      <c r="A71" s="235"/>
      <c r="B71" s="235"/>
      <c r="C71" s="235"/>
      <c r="D71" s="235"/>
      <c r="E71" s="235"/>
      <c r="F71" s="235"/>
      <c r="G71" s="235"/>
      <c r="H71" s="235"/>
      <c r="I71" s="267"/>
      <c r="J71" s="235"/>
      <c r="K71" s="235"/>
      <c r="L71" s="235"/>
      <c r="M71" s="268"/>
      <c r="N71" s="235"/>
      <c r="O71" s="235"/>
      <c r="P71" s="235"/>
      <c r="Q71" s="235"/>
      <c r="R71" s="235"/>
      <c r="S71" s="235"/>
      <c r="T71" s="235"/>
      <c r="U71" s="235"/>
      <c r="V71" s="235"/>
      <c r="W71" s="235"/>
      <c r="X71" s="235"/>
      <c r="Y71" s="235"/>
      <c r="Z71" s="235"/>
      <c r="AA71" s="235"/>
      <c r="AB71" s="235"/>
      <c r="AC71" s="235"/>
    </row>
    <row r="72" spans="1:29" ht="13.5">
      <c r="A72" s="235"/>
      <c r="B72" s="235"/>
      <c r="C72" s="235"/>
      <c r="D72" s="235"/>
      <c r="E72" s="235"/>
      <c r="F72" s="235"/>
      <c r="G72" s="235"/>
      <c r="H72" s="235"/>
      <c r="I72" s="267"/>
      <c r="J72" s="235"/>
      <c r="K72" s="235"/>
      <c r="L72" s="235"/>
      <c r="M72" s="268"/>
      <c r="N72" s="235"/>
      <c r="O72" s="235"/>
      <c r="P72" s="235"/>
      <c r="Q72" s="235"/>
      <c r="R72" s="235"/>
      <c r="S72" s="235"/>
      <c r="T72" s="235"/>
      <c r="U72" s="235"/>
      <c r="V72" s="235"/>
      <c r="W72" s="235"/>
      <c r="X72" s="235"/>
      <c r="Y72" s="235"/>
      <c r="Z72" s="235"/>
      <c r="AA72" s="235"/>
      <c r="AB72" s="235"/>
      <c r="AC72" s="235"/>
    </row>
    <row r="73" spans="1:29" ht="13.5">
      <c r="A73" s="235"/>
      <c r="B73" s="235"/>
      <c r="C73" s="235"/>
      <c r="D73" s="235"/>
      <c r="E73" s="235"/>
      <c r="F73" s="235"/>
      <c r="G73" s="235"/>
      <c r="H73" s="235"/>
      <c r="I73" s="267"/>
      <c r="J73" s="235"/>
      <c r="K73" s="235"/>
      <c r="L73" s="235"/>
      <c r="M73" s="268"/>
      <c r="N73" s="235"/>
      <c r="O73" s="235"/>
      <c r="P73" s="235"/>
      <c r="Q73" s="235"/>
      <c r="R73" s="235"/>
      <c r="S73" s="235"/>
      <c r="T73" s="235"/>
      <c r="U73" s="235"/>
      <c r="V73" s="235"/>
      <c r="W73" s="235"/>
      <c r="X73" s="235"/>
      <c r="Y73" s="235"/>
      <c r="Z73" s="235"/>
      <c r="AA73" s="235"/>
      <c r="AB73" s="235"/>
      <c r="AC73" s="235"/>
    </row>
    <row r="74" spans="1:29" ht="13.5">
      <c r="A74" s="235"/>
      <c r="B74" s="235"/>
      <c r="C74" s="235"/>
      <c r="D74" s="235"/>
      <c r="E74" s="235"/>
      <c r="F74" s="235"/>
      <c r="G74" s="235"/>
      <c r="H74" s="235"/>
      <c r="I74" s="267"/>
      <c r="J74" s="235"/>
      <c r="K74" s="235"/>
      <c r="L74" s="235"/>
      <c r="M74" s="268"/>
      <c r="N74" s="235"/>
      <c r="O74" s="235"/>
      <c r="P74" s="235"/>
      <c r="Q74" s="235"/>
      <c r="R74" s="235"/>
      <c r="S74" s="235"/>
      <c r="T74" s="235"/>
      <c r="U74" s="235"/>
      <c r="V74" s="235"/>
      <c r="W74" s="235"/>
      <c r="X74" s="235"/>
      <c r="Y74" s="235"/>
      <c r="Z74" s="235"/>
      <c r="AA74" s="235"/>
      <c r="AB74" s="235"/>
      <c r="AC74" s="235"/>
    </row>
    <row r="75" spans="1:29" ht="13.5">
      <c r="A75" s="235"/>
      <c r="B75" s="235"/>
      <c r="C75" s="235"/>
      <c r="D75" s="235"/>
      <c r="E75" s="235"/>
      <c r="F75" s="235"/>
      <c r="G75" s="235"/>
      <c r="H75" s="235"/>
      <c r="I75" s="267"/>
      <c r="J75" s="235"/>
      <c r="K75" s="235"/>
      <c r="L75" s="235"/>
      <c r="M75" s="268"/>
      <c r="N75" s="235"/>
      <c r="O75" s="235"/>
      <c r="P75" s="235"/>
      <c r="Q75" s="235"/>
      <c r="R75" s="235"/>
      <c r="S75" s="235"/>
      <c r="T75" s="235"/>
      <c r="U75" s="235"/>
      <c r="V75" s="235"/>
      <c r="W75" s="235"/>
      <c r="X75" s="235"/>
      <c r="Y75" s="235"/>
      <c r="Z75" s="235"/>
      <c r="AA75" s="235"/>
      <c r="AB75" s="235"/>
      <c r="AC75" s="235"/>
    </row>
    <row r="76" spans="1:29" ht="13.5">
      <c r="A76" s="235"/>
      <c r="B76" s="235"/>
      <c r="C76" s="235"/>
      <c r="D76" s="235"/>
      <c r="E76" s="235"/>
      <c r="F76" s="235"/>
      <c r="G76" s="235"/>
      <c r="H76" s="235"/>
      <c r="I76" s="267"/>
      <c r="J76" s="235"/>
      <c r="K76" s="235"/>
      <c r="L76" s="235"/>
      <c r="M76" s="268"/>
      <c r="N76" s="235"/>
      <c r="O76" s="235"/>
      <c r="P76" s="235"/>
      <c r="Q76" s="235"/>
      <c r="R76" s="235"/>
      <c r="S76" s="235"/>
      <c r="T76" s="235"/>
      <c r="U76" s="235"/>
      <c r="V76" s="235"/>
      <c r="W76" s="235"/>
      <c r="X76" s="235"/>
      <c r="Y76" s="235"/>
      <c r="Z76" s="235"/>
      <c r="AA76" s="235"/>
      <c r="AB76" s="235"/>
      <c r="AC76" s="235"/>
    </row>
    <row r="77" spans="1:29" ht="13.5">
      <c r="A77" s="235"/>
      <c r="B77" s="235"/>
      <c r="C77" s="235"/>
      <c r="D77" s="235"/>
      <c r="E77" s="235"/>
      <c r="F77" s="235"/>
      <c r="G77" s="235"/>
      <c r="H77" s="235"/>
      <c r="I77" s="267"/>
      <c r="J77" s="235"/>
      <c r="K77" s="235"/>
      <c r="L77" s="235"/>
      <c r="M77" s="268"/>
      <c r="N77" s="235"/>
      <c r="O77" s="235"/>
      <c r="P77" s="235"/>
      <c r="Q77" s="235"/>
      <c r="R77" s="235"/>
      <c r="S77" s="235"/>
      <c r="T77" s="235"/>
      <c r="U77" s="235"/>
      <c r="V77" s="235"/>
      <c r="W77" s="235"/>
      <c r="X77" s="235"/>
      <c r="Y77" s="235"/>
      <c r="Z77" s="235"/>
      <c r="AA77" s="235"/>
      <c r="AB77" s="235"/>
      <c r="AC77" s="235"/>
    </row>
    <row r="78" spans="1:29" ht="13.5">
      <c r="A78" s="235"/>
      <c r="B78" s="235"/>
      <c r="C78" s="235"/>
      <c r="D78" s="235"/>
      <c r="E78" s="235"/>
      <c r="F78" s="235"/>
      <c r="G78" s="235"/>
      <c r="H78" s="235"/>
      <c r="I78" s="267"/>
      <c r="J78" s="235"/>
      <c r="K78" s="235"/>
      <c r="L78" s="235"/>
      <c r="M78" s="268"/>
      <c r="N78" s="235"/>
      <c r="O78" s="235"/>
      <c r="P78" s="235"/>
      <c r="Q78" s="235"/>
      <c r="R78" s="235"/>
      <c r="S78" s="235"/>
      <c r="T78" s="235"/>
      <c r="U78" s="235"/>
      <c r="V78" s="235"/>
      <c r="W78" s="235"/>
      <c r="X78" s="235"/>
      <c r="Y78" s="235"/>
      <c r="Z78" s="235"/>
      <c r="AA78" s="235"/>
      <c r="AB78" s="235"/>
      <c r="AC78" s="235"/>
    </row>
    <row r="79" spans="1:29" ht="13.5">
      <c r="A79" s="235"/>
      <c r="B79" s="235"/>
      <c r="C79" s="235"/>
      <c r="D79" s="235"/>
      <c r="E79" s="235"/>
      <c r="F79" s="235"/>
      <c r="G79" s="235"/>
      <c r="H79" s="235"/>
      <c r="I79" s="267"/>
      <c r="J79" s="235"/>
      <c r="K79" s="235"/>
      <c r="L79" s="235"/>
      <c r="M79" s="268"/>
      <c r="N79" s="235"/>
      <c r="O79" s="235"/>
      <c r="P79" s="235"/>
      <c r="Q79" s="235"/>
      <c r="R79" s="235"/>
      <c r="S79" s="235"/>
      <c r="T79" s="235"/>
      <c r="U79" s="235"/>
      <c r="V79" s="235"/>
      <c r="W79" s="235"/>
      <c r="X79" s="235"/>
      <c r="Y79" s="235"/>
      <c r="Z79" s="235"/>
      <c r="AA79" s="235"/>
      <c r="AB79" s="235"/>
      <c r="AC79" s="235"/>
    </row>
    <row r="80" spans="1:29" ht="13.5">
      <c r="A80" s="235"/>
      <c r="B80" s="235"/>
      <c r="C80" s="235"/>
      <c r="D80" s="235"/>
      <c r="E80" s="235"/>
      <c r="F80" s="235"/>
      <c r="G80" s="235"/>
      <c r="H80" s="235"/>
      <c r="I80" s="267"/>
      <c r="J80" s="235"/>
      <c r="K80" s="235"/>
      <c r="L80" s="235"/>
      <c r="M80" s="268"/>
      <c r="N80" s="235"/>
      <c r="O80" s="235"/>
      <c r="P80" s="235"/>
      <c r="Q80" s="235"/>
      <c r="R80" s="235"/>
      <c r="S80" s="235"/>
      <c r="T80" s="235"/>
      <c r="U80" s="235"/>
      <c r="V80" s="235"/>
      <c r="W80" s="235"/>
      <c r="X80" s="235"/>
      <c r="Y80" s="235"/>
      <c r="Z80" s="235"/>
      <c r="AA80" s="235"/>
      <c r="AB80" s="235"/>
      <c r="AC80" s="235"/>
    </row>
    <row r="81" spans="1:29" ht="13.5">
      <c r="A81" s="235"/>
      <c r="B81" s="235"/>
      <c r="C81" s="235"/>
      <c r="D81" s="235"/>
      <c r="E81" s="235"/>
      <c r="F81" s="235"/>
      <c r="G81" s="235"/>
      <c r="H81" s="235"/>
      <c r="I81" s="267"/>
      <c r="J81" s="235"/>
      <c r="K81" s="235"/>
      <c r="L81" s="235"/>
      <c r="M81" s="268"/>
      <c r="N81" s="235"/>
      <c r="O81" s="235"/>
      <c r="P81" s="235"/>
      <c r="Q81" s="235"/>
      <c r="R81" s="235"/>
      <c r="S81" s="235"/>
      <c r="T81" s="235"/>
      <c r="U81" s="235"/>
      <c r="V81" s="235"/>
      <c r="W81" s="235"/>
      <c r="X81" s="235"/>
      <c r="Y81" s="235"/>
      <c r="Z81" s="235"/>
      <c r="AA81" s="235"/>
      <c r="AB81" s="235"/>
      <c r="AC81" s="235"/>
    </row>
    <row r="82" spans="1:29" ht="13.5">
      <c r="A82" s="235"/>
      <c r="B82" s="235"/>
      <c r="C82" s="235"/>
      <c r="D82" s="235"/>
      <c r="E82" s="235"/>
      <c r="F82" s="235"/>
      <c r="G82" s="235"/>
      <c r="H82" s="235"/>
      <c r="I82" s="267"/>
      <c r="J82" s="235"/>
      <c r="K82" s="235"/>
      <c r="L82" s="235"/>
      <c r="M82" s="268"/>
      <c r="N82" s="235"/>
      <c r="O82" s="235"/>
      <c r="P82" s="235"/>
      <c r="Q82" s="235"/>
      <c r="R82" s="235"/>
      <c r="S82" s="235"/>
      <c r="T82" s="235"/>
      <c r="U82" s="235"/>
      <c r="V82" s="235"/>
      <c r="W82" s="235"/>
      <c r="X82" s="235"/>
      <c r="Y82" s="235"/>
      <c r="Z82" s="235"/>
      <c r="AA82" s="235"/>
      <c r="AB82" s="235"/>
      <c r="AC82" s="235"/>
    </row>
    <row r="83" spans="1:29" ht="13.5">
      <c r="A83" s="235"/>
      <c r="B83" s="235"/>
      <c r="C83" s="235"/>
      <c r="D83" s="235"/>
      <c r="E83" s="235"/>
      <c r="F83" s="235"/>
      <c r="G83" s="235"/>
      <c r="H83" s="235"/>
      <c r="I83" s="267"/>
      <c r="J83" s="235"/>
      <c r="K83" s="235"/>
      <c r="L83" s="235"/>
      <c r="M83" s="268"/>
      <c r="N83" s="235"/>
      <c r="O83" s="235"/>
      <c r="P83" s="235"/>
      <c r="Q83" s="235"/>
      <c r="R83" s="235"/>
      <c r="S83" s="235"/>
      <c r="T83" s="235"/>
      <c r="U83" s="235"/>
      <c r="V83" s="235"/>
      <c r="W83" s="235"/>
      <c r="X83" s="235"/>
      <c r="Y83" s="235"/>
      <c r="Z83" s="235"/>
      <c r="AA83" s="235"/>
      <c r="AB83" s="235"/>
      <c r="AC83" s="235"/>
    </row>
    <row r="84" spans="1:29" ht="13.5">
      <c r="A84" s="235"/>
      <c r="B84" s="235"/>
      <c r="C84" s="235"/>
      <c r="D84" s="235"/>
      <c r="E84" s="235"/>
      <c r="F84" s="235"/>
      <c r="G84" s="235"/>
      <c r="H84" s="235"/>
      <c r="I84" s="267"/>
      <c r="J84" s="235"/>
      <c r="K84" s="235"/>
      <c r="L84" s="235"/>
      <c r="M84" s="268"/>
      <c r="N84" s="235"/>
      <c r="O84" s="235"/>
      <c r="P84" s="235"/>
      <c r="Q84" s="235"/>
      <c r="R84" s="235"/>
      <c r="S84" s="235"/>
      <c r="T84" s="235"/>
      <c r="U84" s="235"/>
      <c r="V84" s="235"/>
      <c r="W84" s="235"/>
      <c r="X84" s="235"/>
      <c r="Y84" s="235"/>
      <c r="Z84" s="235"/>
      <c r="AA84" s="235"/>
      <c r="AB84" s="235"/>
      <c r="AC84" s="235"/>
    </row>
    <row r="85" spans="1:29" ht="13.5">
      <c r="A85" s="235"/>
      <c r="B85" s="235"/>
      <c r="C85" s="235"/>
      <c r="D85" s="235"/>
      <c r="E85" s="235"/>
      <c r="F85" s="235"/>
      <c r="G85" s="235"/>
      <c r="H85" s="235"/>
      <c r="I85" s="267"/>
      <c r="J85" s="235"/>
      <c r="K85" s="235"/>
      <c r="L85" s="235"/>
      <c r="M85" s="268"/>
      <c r="N85" s="235"/>
      <c r="O85" s="235"/>
      <c r="P85" s="235"/>
      <c r="Q85" s="235"/>
      <c r="R85" s="235"/>
      <c r="S85" s="235"/>
      <c r="T85" s="235"/>
      <c r="U85" s="235"/>
      <c r="V85" s="235"/>
      <c r="W85" s="235"/>
      <c r="X85" s="235"/>
      <c r="Y85" s="235"/>
      <c r="Z85" s="235"/>
      <c r="AA85" s="235"/>
      <c r="AB85" s="235"/>
      <c r="AC85" s="235"/>
    </row>
    <row r="86" spans="1:29" ht="13.5">
      <c r="A86" s="235"/>
      <c r="B86" s="235"/>
      <c r="C86" s="235"/>
      <c r="D86" s="235"/>
      <c r="E86" s="235"/>
      <c r="F86" s="235"/>
      <c r="G86" s="235"/>
      <c r="H86" s="235"/>
      <c r="I86" s="267"/>
      <c r="J86" s="235"/>
      <c r="K86" s="235"/>
      <c r="L86" s="235"/>
      <c r="M86" s="268"/>
      <c r="N86" s="235"/>
      <c r="O86" s="235"/>
      <c r="P86" s="235"/>
      <c r="Q86" s="235"/>
      <c r="R86" s="235"/>
      <c r="S86" s="235"/>
      <c r="T86" s="235"/>
      <c r="U86" s="235"/>
      <c r="V86" s="235"/>
      <c r="W86" s="235"/>
      <c r="X86" s="235"/>
      <c r="Y86" s="235"/>
      <c r="Z86" s="235"/>
      <c r="AA86" s="235"/>
      <c r="AB86" s="235"/>
      <c r="AC86" s="235"/>
    </row>
    <row r="87" spans="1:29" ht="13.5">
      <c r="A87" s="235"/>
      <c r="B87" s="235"/>
      <c r="C87" s="235"/>
      <c r="D87" s="235"/>
      <c r="E87" s="235"/>
      <c r="F87" s="235"/>
      <c r="G87" s="235"/>
      <c r="H87" s="235"/>
      <c r="I87" s="267"/>
      <c r="J87" s="235"/>
      <c r="K87" s="235"/>
      <c r="L87" s="235"/>
      <c r="M87" s="268"/>
      <c r="N87" s="235"/>
      <c r="O87" s="235"/>
      <c r="P87" s="235"/>
      <c r="Q87" s="235"/>
      <c r="R87" s="235"/>
      <c r="S87" s="235"/>
      <c r="T87" s="235"/>
      <c r="U87" s="235"/>
      <c r="V87" s="235"/>
      <c r="W87" s="235"/>
      <c r="X87" s="235"/>
      <c r="Y87" s="235"/>
      <c r="Z87" s="235"/>
      <c r="AA87" s="235"/>
      <c r="AB87" s="235"/>
      <c r="AC87" s="235"/>
    </row>
    <row r="88" spans="1:29" ht="13.5">
      <c r="A88" s="235"/>
      <c r="B88" s="235"/>
      <c r="C88" s="235"/>
      <c r="D88" s="235"/>
      <c r="E88" s="235"/>
      <c r="F88" s="235"/>
      <c r="G88" s="235"/>
      <c r="H88" s="235"/>
      <c r="I88" s="267"/>
      <c r="J88" s="235"/>
      <c r="K88" s="235"/>
      <c r="L88" s="235"/>
      <c r="M88" s="268"/>
      <c r="N88" s="235"/>
      <c r="O88" s="235"/>
      <c r="P88" s="235"/>
      <c r="Q88" s="235"/>
      <c r="R88" s="235"/>
      <c r="S88" s="235"/>
      <c r="T88" s="235"/>
      <c r="U88" s="235"/>
      <c r="V88" s="235"/>
      <c r="W88" s="235"/>
      <c r="X88" s="235"/>
      <c r="Y88" s="235"/>
      <c r="Z88" s="235"/>
      <c r="AA88" s="235"/>
      <c r="AB88" s="235"/>
      <c r="AC88" s="235"/>
    </row>
    <row r="89" spans="1:29" ht="13.5">
      <c r="A89" s="235"/>
      <c r="B89" s="235"/>
      <c r="C89" s="235"/>
      <c r="D89" s="235"/>
      <c r="E89" s="235"/>
      <c r="F89" s="235"/>
      <c r="G89" s="235"/>
      <c r="H89" s="235"/>
      <c r="I89" s="267"/>
      <c r="J89" s="235"/>
      <c r="K89" s="235"/>
      <c r="L89" s="235"/>
      <c r="M89" s="268"/>
      <c r="N89" s="235"/>
      <c r="O89" s="235"/>
      <c r="P89" s="235"/>
      <c r="Q89" s="235"/>
      <c r="R89" s="235"/>
      <c r="S89" s="235"/>
      <c r="T89" s="235"/>
      <c r="U89" s="235"/>
      <c r="V89" s="235"/>
      <c r="W89" s="235"/>
      <c r="X89" s="235"/>
      <c r="Y89" s="235"/>
      <c r="Z89" s="235"/>
      <c r="AA89" s="235"/>
      <c r="AB89" s="235"/>
      <c r="AC89" s="235"/>
    </row>
    <row r="90" spans="1:29" ht="13.5">
      <c r="A90" s="235"/>
      <c r="B90" s="235"/>
      <c r="C90" s="235"/>
      <c r="D90" s="235"/>
      <c r="E90" s="235"/>
      <c r="F90" s="235"/>
      <c r="G90" s="235"/>
      <c r="H90" s="235"/>
      <c r="I90" s="267"/>
      <c r="J90" s="235"/>
      <c r="K90" s="235"/>
      <c r="L90" s="235"/>
      <c r="M90" s="268"/>
      <c r="N90" s="235"/>
      <c r="O90" s="235"/>
      <c r="P90" s="235"/>
      <c r="Q90" s="235"/>
      <c r="R90" s="235"/>
      <c r="S90" s="235"/>
      <c r="T90" s="235"/>
      <c r="U90" s="235"/>
      <c r="V90" s="235"/>
      <c r="W90" s="235"/>
      <c r="X90" s="235"/>
      <c r="Y90" s="235"/>
      <c r="Z90" s="235"/>
      <c r="AA90" s="235"/>
      <c r="AB90" s="235"/>
      <c r="AC90" s="235"/>
    </row>
    <row r="91" spans="1:29" ht="13.5">
      <c r="A91" s="235"/>
      <c r="B91" s="235"/>
      <c r="C91" s="235"/>
      <c r="D91" s="235"/>
      <c r="E91" s="235"/>
      <c r="F91" s="235"/>
      <c r="G91" s="235"/>
      <c r="H91" s="235"/>
      <c r="I91" s="267"/>
      <c r="J91" s="235"/>
      <c r="K91" s="235"/>
      <c r="L91" s="235"/>
      <c r="M91" s="268"/>
      <c r="N91" s="235"/>
      <c r="O91" s="235"/>
      <c r="P91" s="235"/>
      <c r="Q91" s="235"/>
      <c r="R91" s="235"/>
      <c r="S91" s="235"/>
      <c r="T91" s="235"/>
      <c r="U91" s="235"/>
      <c r="V91" s="235"/>
      <c r="W91" s="235"/>
      <c r="X91" s="235"/>
      <c r="Y91" s="235"/>
      <c r="Z91" s="235"/>
      <c r="AA91" s="235"/>
      <c r="AB91" s="235"/>
      <c r="AC91" s="235"/>
    </row>
    <row r="92" spans="1:29" ht="13.5">
      <c r="A92" s="235"/>
      <c r="B92" s="235"/>
      <c r="C92" s="235"/>
      <c r="D92" s="235"/>
      <c r="E92" s="235"/>
      <c r="F92" s="235"/>
      <c r="G92" s="235"/>
      <c r="H92" s="235"/>
      <c r="I92" s="267"/>
      <c r="J92" s="235"/>
      <c r="K92" s="235"/>
      <c r="L92" s="235"/>
      <c r="M92" s="268"/>
      <c r="N92" s="235"/>
      <c r="O92" s="235"/>
      <c r="P92" s="235"/>
      <c r="Q92" s="235"/>
      <c r="R92" s="235"/>
      <c r="S92" s="235"/>
      <c r="T92" s="235"/>
      <c r="U92" s="235"/>
      <c r="V92" s="235"/>
      <c r="W92" s="235"/>
      <c r="X92" s="235"/>
      <c r="Y92" s="235"/>
      <c r="Z92" s="235"/>
      <c r="AA92" s="235"/>
      <c r="AB92" s="235"/>
      <c r="AC92" s="235"/>
    </row>
    <row r="93" spans="1:29" ht="13.5">
      <c r="A93" s="235"/>
      <c r="B93" s="235"/>
      <c r="C93" s="235"/>
      <c r="D93" s="235"/>
      <c r="E93" s="235"/>
      <c r="F93" s="235"/>
      <c r="G93" s="235"/>
      <c r="H93" s="235"/>
      <c r="I93" s="267"/>
      <c r="J93" s="235"/>
      <c r="K93" s="235"/>
      <c r="L93" s="235"/>
      <c r="M93" s="268"/>
      <c r="N93" s="235"/>
      <c r="O93" s="235"/>
      <c r="P93" s="235"/>
      <c r="Q93" s="235"/>
      <c r="R93" s="235"/>
      <c r="S93" s="235"/>
      <c r="T93" s="235"/>
      <c r="U93" s="235"/>
      <c r="V93" s="235"/>
      <c r="W93" s="235"/>
      <c r="X93" s="235"/>
      <c r="Y93" s="235"/>
      <c r="Z93" s="235"/>
      <c r="AA93" s="235"/>
      <c r="AB93" s="235"/>
      <c r="AC93" s="235"/>
    </row>
    <row r="94" spans="1:29" ht="13.5">
      <c r="A94" s="235"/>
      <c r="B94" s="235"/>
      <c r="C94" s="235"/>
      <c r="D94" s="235"/>
      <c r="E94" s="235"/>
      <c r="F94" s="235"/>
      <c r="G94" s="235"/>
      <c r="H94" s="235"/>
      <c r="I94" s="267"/>
      <c r="J94" s="235"/>
      <c r="K94" s="235"/>
      <c r="L94" s="235"/>
      <c r="M94" s="268"/>
      <c r="N94" s="235"/>
      <c r="O94" s="235"/>
      <c r="P94" s="235"/>
      <c r="Q94" s="235"/>
      <c r="R94" s="235"/>
      <c r="S94" s="235"/>
      <c r="T94" s="235"/>
      <c r="U94" s="235"/>
      <c r="V94" s="235"/>
      <c r="W94" s="235"/>
      <c r="X94" s="235"/>
      <c r="Y94" s="235"/>
      <c r="Z94" s="235"/>
      <c r="AA94" s="235"/>
      <c r="AB94" s="235"/>
      <c r="AC94" s="235"/>
    </row>
    <row r="95" spans="1:29" ht="13.5">
      <c r="A95" s="235"/>
      <c r="B95" s="235"/>
      <c r="C95" s="235"/>
      <c r="D95" s="235"/>
      <c r="E95" s="235"/>
      <c r="F95" s="235"/>
      <c r="G95" s="235"/>
      <c r="H95" s="235"/>
      <c r="I95" s="267"/>
      <c r="J95" s="235"/>
      <c r="K95" s="235"/>
      <c r="L95" s="235"/>
      <c r="M95" s="268"/>
      <c r="N95" s="235"/>
      <c r="O95" s="235"/>
      <c r="P95" s="235"/>
      <c r="Q95" s="235"/>
      <c r="R95" s="235"/>
      <c r="S95" s="235"/>
      <c r="T95" s="235"/>
      <c r="U95" s="235"/>
      <c r="V95" s="235"/>
      <c r="W95" s="235"/>
      <c r="X95" s="235"/>
      <c r="Y95" s="235"/>
      <c r="Z95" s="235"/>
      <c r="AA95" s="235"/>
      <c r="AB95" s="235"/>
      <c r="AC95" s="235"/>
    </row>
    <row r="96" spans="1:29" ht="13.5">
      <c r="A96" s="235"/>
      <c r="B96" s="235"/>
      <c r="C96" s="235"/>
      <c r="D96" s="235"/>
      <c r="E96" s="235"/>
      <c r="F96" s="235"/>
      <c r="G96" s="235"/>
      <c r="H96" s="235"/>
      <c r="I96" s="267"/>
      <c r="J96" s="235"/>
      <c r="K96" s="235"/>
      <c r="L96" s="235"/>
      <c r="M96" s="268"/>
      <c r="N96" s="235"/>
      <c r="O96" s="235"/>
      <c r="P96" s="235"/>
      <c r="Q96" s="235"/>
      <c r="R96" s="235"/>
      <c r="S96" s="235"/>
      <c r="T96" s="235"/>
      <c r="U96" s="235"/>
      <c r="V96" s="235"/>
      <c r="W96" s="235"/>
      <c r="X96" s="235"/>
      <c r="Y96" s="235"/>
      <c r="Z96" s="235"/>
      <c r="AA96" s="235"/>
      <c r="AB96" s="235"/>
      <c r="AC96" s="235"/>
    </row>
    <row r="97" spans="1:29" ht="13.5">
      <c r="A97" s="235"/>
      <c r="B97" s="235"/>
      <c r="C97" s="235"/>
      <c r="D97" s="235"/>
      <c r="E97" s="235"/>
      <c r="F97" s="235"/>
      <c r="G97" s="235"/>
      <c r="H97" s="235"/>
      <c r="I97" s="267"/>
      <c r="J97" s="235"/>
      <c r="K97" s="235"/>
      <c r="L97" s="235"/>
      <c r="M97" s="268"/>
      <c r="N97" s="235"/>
      <c r="O97" s="235"/>
      <c r="P97" s="235"/>
      <c r="Q97" s="235"/>
      <c r="R97" s="235"/>
      <c r="S97" s="235"/>
      <c r="T97" s="235"/>
      <c r="U97" s="235"/>
      <c r="V97" s="235"/>
      <c r="W97" s="235"/>
      <c r="X97" s="235"/>
      <c r="Y97" s="235"/>
      <c r="Z97" s="235"/>
      <c r="AA97" s="235"/>
      <c r="AB97" s="235"/>
      <c r="AC97" s="235"/>
    </row>
    <row r="98" spans="1:29" ht="13.5">
      <c r="A98" s="235"/>
      <c r="B98" s="235"/>
      <c r="C98" s="235"/>
      <c r="D98" s="235"/>
      <c r="E98" s="235"/>
      <c r="F98" s="235"/>
      <c r="G98" s="235"/>
      <c r="H98" s="235"/>
      <c r="I98" s="267"/>
      <c r="J98" s="235"/>
      <c r="K98" s="235"/>
      <c r="L98" s="235"/>
      <c r="M98" s="268"/>
      <c r="N98" s="235"/>
      <c r="O98" s="235"/>
      <c r="P98" s="235"/>
      <c r="Q98" s="235"/>
      <c r="R98" s="235"/>
      <c r="S98" s="235"/>
      <c r="T98" s="235"/>
      <c r="U98" s="235"/>
      <c r="V98" s="235"/>
      <c r="W98" s="235"/>
      <c r="X98" s="235"/>
      <c r="Y98" s="235"/>
      <c r="Z98" s="235"/>
      <c r="AA98" s="235"/>
      <c r="AB98" s="235"/>
      <c r="AC98" s="235"/>
    </row>
    <row r="99" spans="1:29" ht="13.5">
      <c r="A99" s="235"/>
      <c r="B99" s="235"/>
      <c r="C99" s="235"/>
      <c r="D99" s="235"/>
      <c r="E99" s="235"/>
      <c r="F99" s="235"/>
      <c r="G99" s="235"/>
      <c r="H99" s="235"/>
      <c r="I99" s="267"/>
      <c r="J99" s="235"/>
      <c r="K99" s="235"/>
      <c r="L99" s="235"/>
      <c r="M99" s="268"/>
      <c r="N99" s="235"/>
      <c r="O99" s="235"/>
      <c r="P99" s="235"/>
      <c r="Q99" s="235"/>
      <c r="R99" s="235"/>
      <c r="S99" s="235"/>
      <c r="T99" s="235"/>
      <c r="U99" s="235"/>
      <c r="V99" s="235"/>
      <c r="W99" s="235"/>
      <c r="X99" s="235"/>
      <c r="Y99" s="235"/>
      <c r="Z99" s="235"/>
      <c r="AA99" s="235"/>
      <c r="AB99" s="235"/>
      <c r="AC99" s="235"/>
    </row>
    <row r="100" spans="1:29" ht="13.5">
      <c r="A100" s="235"/>
      <c r="B100" s="235"/>
      <c r="C100" s="235"/>
      <c r="D100" s="235"/>
      <c r="E100" s="235"/>
      <c r="F100" s="235"/>
      <c r="G100" s="235"/>
      <c r="H100" s="235"/>
      <c r="I100" s="267"/>
      <c r="J100" s="235"/>
      <c r="K100" s="235"/>
      <c r="L100" s="235"/>
      <c r="M100" s="268"/>
      <c r="N100" s="235"/>
      <c r="O100" s="235"/>
      <c r="P100" s="235"/>
      <c r="Q100" s="235"/>
      <c r="R100" s="235"/>
      <c r="S100" s="235"/>
      <c r="T100" s="235"/>
      <c r="U100" s="235"/>
      <c r="V100" s="235"/>
      <c r="W100" s="235"/>
      <c r="X100" s="235"/>
      <c r="Y100" s="235"/>
      <c r="Z100" s="235"/>
      <c r="AA100" s="235"/>
      <c r="AB100" s="235"/>
      <c r="AC100" s="235"/>
    </row>
    <row r="101" spans="1:29" ht="13.5">
      <c r="A101" s="235"/>
      <c r="B101" s="235"/>
      <c r="C101" s="235"/>
      <c r="D101" s="235"/>
      <c r="E101" s="235"/>
      <c r="F101" s="235"/>
      <c r="G101" s="235"/>
      <c r="H101" s="235"/>
      <c r="I101" s="267"/>
      <c r="J101" s="235"/>
      <c r="K101" s="235"/>
      <c r="L101" s="235"/>
      <c r="M101" s="268"/>
      <c r="N101" s="235"/>
      <c r="O101" s="235"/>
      <c r="P101" s="235"/>
      <c r="Q101" s="235"/>
      <c r="R101" s="235"/>
      <c r="S101" s="235"/>
      <c r="T101" s="235"/>
      <c r="U101" s="235"/>
      <c r="V101" s="235"/>
      <c r="W101" s="235"/>
      <c r="X101" s="235"/>
      <c r="Y101" s="235"/>
      <c r="Z101" s="235"/>
      <c r="AA101" s="235"/>
      <c r="AB101" s="235"/>
      <c r="AC101" s="235"/>
    </row>
    <row r="102" spans="1:29" ht="13.5">
      <c r="A102" s="235"/>
      <c r="B102" s="235"/>
      <c r="C102" s="235"/>
      <c r="D102" s="235"/>
      <c r="E102" s="235"/>
      <c r="F102" s="235"/>
      <c r="G102" s="235"/>
      <c r="H102" s="235"/>
      <c r="I102" s="267"/>
      <c r="J102" s="235"/>
      <c r="K102" s="235"/>
      <c r="L102" s="235"/>
      <c r="M102" s="268"/>
      <c r="N102" s="235"/>
      <c r="O102" s="235"/>
      <c r="P102" s="235"/>
      <c r="Q102" s="235"/>
      <c r="R102" s="235"/>
      <c r="S102" s="235"/>
      <c r="T102" s="235"/>
      <c r="U102" s="235"/>
      <c r="V102" s="235"/>
      <c r="W102" s="235"/>
      <c r="X102" s="235"/>
      <c r="Y102" s="235"/>
      <c r="Z102" s="235"/>
      <c r="AA102" s="235"/>
      <c r="AB102" s="235"/>
      <c r="AC102" s="235"/>
    </row>
    <row r="103" spans="1:29" ht="13.5">
      <c r="A103" s="235"/>
      <c r="B103" s="235"/>
      <c r="C103" s="235"/>
      <c r="D103" s="235"/>
      <c r="E103" s="235"/>
      <c r="F103" s="235"/>
      <c r="G103" s="235"/>
      <c r="H103" s="235"/>
      <c r="I103" s="267"/>
      <c r="J103" s="235"/>
      <c r="K103" s="235"/>
      <c r="L103" s="235"/>
      <c r="M103" s="268"/>
      <c r="N103" s="235"/>
      <c r="O103" s="235"/>
      <c r="P103" s="235"/>
      <c r="Q103" s="235"/>
      <c r="R103" s="235"/>
      <c r="S103" s="235"/>
      <c r="T103" s="235"/>
      <c r="U103" s="235"/>
      <c r="V103" s="235"/>
      <c r="W103" s="235"/>
      <c r="X103" s="235"/>
      <c r="Y103" s="235"/>
      <c r="Z103" s="235"/>
      <c r="AA103" s="235"/>
      <c r="AB103" s="235"/>
      <c r="AC103" s="235"/>
    </row>
    <row r="104" spans="1:29" ht="13.5">
      <c r="A104" s="235"/>
      <c r="B104" s="235"/>
      <c r="C104" s="235"/>
      <c r="D104" s="235"/>
      <c r="E104" s="235"/>
      <c r="F104" s="235"/>
      <c r="G104" s="235"/>
      <c r="H104" s="235"/>
      <c r="I104" s="267"/>
      <c r="J104" s="235"/>
      <c r="K104" s="235"/>
      <c r="L104" s="235"/>
      <c r="M104" s="268"/>
      <c r="N104" s="235"/>
      <c r="O104" s="235"/>
      <c r="P104" s="235"/>
      <c r="Q104" s="235"/>
      <c r="R104" s="235"/>
      <c r="S104" s="235"/>
      <c r="T104" s="235"/>
      <c r="U104" s="235"/>
      <c r="V104" s="235"/>
      <c r="W104" s="235"/>
      <c r="X104" s="235"/>
      <c r="Y104" s="235"/>
      <c r="Z104" s="235"/>
      <c r="AA104" s="235"/>
      <c r="AB104" s="235"/>
      <c r="AC104" s="235"/>
    </row>
    <row r="105" spans="1:29" ht="13.5">
      <c r="A105" s="235"/>
      <c r="B105" s="235"/>
      <c r="C105" s="235"/>
      <c r="D105" s="235"/>
      <c r="E105" s="235"/>
      <c r="F105" s="235"/>
      <c r="G105" s="235"/>
      <c r="H105" s="235"/>
      <c r="I105" s="267"/>
      <c r="J105" s="235"/>
      <c r="K105" s="235"/>
      <c r="L105" s="235"/>
      <c r="M105" s="268"/>
      <c r="N105" s="235"/>
      <c r="O105" s="235"/>
      <c r="P105" s="235"/>
      <c r="Q105" s="235"/>
      <c r="R105" s="235"/>
      <c r="S105" s="235"/>
      <c r="T105" s="235"/>
      <c r="U105" s="235"/>
      <c r="V105" s="235"/>
      <c r="W105" s="235"/>
      <c r="X105" s="235"/>
      <c r="Y105" s="235"/>
      <c r="Z105" s="235"/>
      <c r="AA105" s="235"/>
      <c r="AB105" s="235"/>
      <c r="AC105" s="235"/>
    </row>
    <row r="106" spans="1:29" ht="13.5">
      <c r="A106" s="235"/>
      <c r="B106" s="235"/>
      <c r="C106" s="235"/>
      <c r="D106" s="235"/>
      <c r="E106" s="235"/>
      <c r="F106" s="235"/>
      <c r="G106" s="235"/>
      <c r="H106" s="235"/>
      <c r="I106" s="267"/>
      <c r="J106" s="235"/>
      <c r="K106" s="235"/>
      <c r="L106" s="235"/>
      <c r="M106" s="268"/>
      <c r="N106" s="235"/>
      <c r="O106" s="235"/>
      <c r="P106" s="235"/>
      <c r="Q106" s="235"/>
      <c r="R106" s="235"/>
      <c r="S106" s="235"/>
      <c r="T106" s="235"/>
      <c r="U106" s="235"/>
      <c r="V106" s="235"/>
      <c r="W106" s="235"/>
      <c r="X106" s="235"/>
      <c r="Y106" s="235"/>
      <c r="Z106" s="235"/>
      <c r="AA106" s="235"/>
      <c r="AB106" s="235"/>
      <c r="AC106" s="235"/>
    </row>
    <row r="107" spans="1:29" ht="13.5">
      <c r="A107" s="235"/>
      <c r="B107" s="235"/>
      <c r="C107" s="235"/>
      <c r="D107" s="235"/>
      <c r="E107" s="235"/>
      <c r="F107" s="235"/>
      <c r="G107" s="235"/>
      <c r="H107" s="235"/>
      <c r="I107" s="267"/>
      <c r="J107" s="235"/>
      <c r="K107" s="235"/>
      <c r="L107" s="235"/>
      <c r="M107" s="268"/>
      <c r="N107" s="235"/>
      <c r="O107" s="235"/>
      <c r="P107" s="235"/>
      <c r="Q107" s="235"/>
      <c r="R107" s="235"/>
      <c r="S107" s="235"/>
      <c r="T107" s="235"/>
      <c r="U107" s="235"/>
      <c r="V107" s="235"/>
      <c r="W107" s="235"/>
      <c r="X107" s="235"/>
      <c r="Y107" s="235"/>
      <c r="Z107" s="235"/>
      <c r="AA107" s="235"/>
      <c r="AB107" s="235"/>
      <c r="AC107" s="235"/>
    </row>
    <row r="108" spans="1:29" ht="13.5">
      <c r="A108" s="235"/>
      <c r="B108" s="235"/>
      <c r="C108" s="235"/>
      <c r="D108" s="235"/>
      <c r="E108" s="235"/>
      <c r="F108" s="235"/>
      <c r="G108" s="235"/>
      <c r="H108" s="235"/>
      <c r="I108" s="267"/>
      <c r="J108" s="235"/>
      <c r="K108" s="235"/>
      <c r="L108" s="235"/>
      <c r="M108" s="268"/>
      <c r="N108" s="235"/>
      <c r="O108" s="235"/>
      <c r="P108" s="235"/>
      <c r="Q108" s="235"/>
      <c r="R108" s="235"/>
      <c r="S108" s="235"/>
      <c r="T108" s="235"/>
      <c r="U108" s="235"/>
      <c r="V108" s="235"/>
      <c r="W108" s="235"/>
      <c r="X108" s="235"/>
      <c r="Y108" s="235"/>
      <c r="Z108" s="235"/>
      <c r="AA108" s="235"/>
      <c r="AB108" s="235"/>
      <c r="AC108" s="235"/>
    </row>
    <row r="109" spans="1:29" ht="13.5">
      <c r="A109" s="235"/>
      <c r="B109" s="235"/>
      <c r="C109" s="235"/>
      <c r="D109" s="235"/>
      <c r="E109" s="235"/>
      <c r="F109" s="235"/>
      <c r="G109" s="235"/>
      <c r="H109" s="235"/>
      <c r="I109" s="267"/>
      <c r="J109" s="235"/>
      <c r="K109" s="235"/>
      <c r="L109" s="235"/>
      <c r="M109" s="268"/>
      <c r="N109" s="235"/>
      <c r="O109" s="235"/>
      <c r="P109" s="235"/>
      <c r="Q109" s="235"/>
      <c r="R109" s="235"/>
      <c r="S109" s="235"/>
      <c r="T109" s="235"/>
      <c r="U109" s="235"/>
      <c r="V109" s="235"/>
      <c r="W109" s="235"/>
      <c r="X109" s="235"/>
      <c r="Y109" s="235"/>
      <c r="Z109" s="235"/>
      <c r="AA109" s="235"/>
      <c r="AB109" s="235"/>
      <c r="AC109" s="235"/>
    </row>
    <row r="110" spans="1:29" ht="13.5">
      <c r="A110" s="235"/>
      <c r="B110" s="235"/>
      <c r="C110" s="235"/>
      <c r="D110" s="235"/>
      <c r="E110" s="235"/>
      <c r="F110" s="235"/>
      <c r="G110" s="235"/>
      <c r="H110" s="235"/>
      <c r="I110" s="267"/>
      <c r="J110" s="235"/>
      <c r="K110" s="235"/>
      <c r="L110" s="235"/>
      <c r="M110" s="268"/>
      <c r="N110" s="235"/>
      <c r="O110" s="235"/>
      <c r="P110" s="235"/>
      <c r="Q110" s="235"/>
      <c r="R110" s="235"/>
      <c r="S110" s="235"/>
      <c r="T110" s="235"/>
      <c r="U110" s="235"/>
      <c r="V110" s="235"/>
      <c r="W110" s="235"/>
      <c r="X110" s="235"/>
      <c r="Y110" s="235"/>
      <c r="Z110" s="235"/>
      <c r="AA110" s="235"/>
      <c r="AB110" s="235"/>
      <c r="AC110" s="235"/>
    </row>
    <row r="111" spans="1:29" ht="13.5">
      <c r="A111" s="235"/>
      <c r="B111" s="235"/>
      <c r="C111" s="235"/>
      <c r="D111" s="235"/>
      <c r="E111" s="235"/>
      <c r="F111" s="235"/>
      <c r="G111" s="235"/>
      <c r="H111" s="235"/>
      <c r="I111" s="267"/>
      <c r="J111" s="235"/>
      <c r="K111" s="235"/>
      <c r="L111" s="235"/>
      <c r="M111" s="268"/>
      <c r="N111" s="235"/>
      <c r="O111" s="235"/>
      <c r="P111" s="235"/>
      <c r="Q111" s="235"/>
      <c r="R111" s="235"/>
      <c r="S111" s="235"/>
      <c r="T111" s="235"/>
      <c r="U111" s="235"/>
      <c r="V111" s="235"/>
      <c r="W111" s="235"/>
      <c r="X111" s="235"/>
      <c r="Y111" s="235"/>
      <c r="Z111" s="235"/>
      <c r="AA111" s="235"/>
      <c r="AB111" s="235"/>
      <c r="AC111" s="235"/>
    </row>
    <row r="112" spans="1:29" ht="13.5">
      <c r="A112" s="235"/>
      <c r="B112" s="235"/>
      <c r="C112" s="235"/>
      <c r="D112" s="235"/>
      <c r="E112" s="235"/>
      <c r="F112" s="235"/>
      <c r="G112" s="235"/>
      <c r="H112" s="235"/>
      <c r="I112" s="267"/>
      <c r="J112" s="235"/>
      <c r="K112" s="235"/>
      <c r="L112" s="235"/>
      <c r="M112" s="268"/>
      <c r="N112" s="235"/>
      <c r="O112" s="235"/>
      <c r="P112" s="235"/>
      <c r="Q112" s="235"/>
      <c r="R112" s="235"/>
      <c r="S112" s="235"/>
      <c r="T112" s="235"/>
      <c r="U112" s="235"/>
      <c r="V112" s="235"/>
      <c r="W112" s="235"/>
      <c r="X112" s="235"/>
      <c r="Y112" s="235"/>
      <c r="Z112" s="235"/>
      <c r="AA112" s="235"/>
      <c r="AB112" s="235"/>
      <c r="AC112" s="235"/>
    </row>
    <row r="113" spans="1:29" ht="13.5">
      <c r="A113" s="235"/>
      <c r="B113" s="235"/>
      <c r="C113" s="235"/>
      <c r="D113" s="235"/>
      <c r="E113" s="235"/>
      <c r="F113" s="235"/>
      <c r="G113" s="235"/>
      <c r="H113" s="235"/>
      <c r="I113" s="267"/>
      <c r="J113" s="235"/>
      <c r="K113" s="235"/>
      <c r="L113" s="235"/>
      <c r="M113" s="268"/>
      <c r="N113" s="235"/>
      <c r="O113" s="235"/>
      <c r="P113" s="235"/>
      <c r="Q113" s="235"/>
      <c r="R113" s="235"/>
      <c r="S113" s="235"/>
      <c r="T113" s="235"/>
      <c r="U113" s="235"/>
      <c r="V113" s="235"/>
      <c r="W113" s="235"/>
      <c r="X113" s="235"/>
      <c r="Y113" s="235"/>
      <c r="Z113" s="235"/>
      <c r="AA113" s="235"/>
      <c r="AB113" s="235"/>
      <c r="AC113" s="235"/>
    </row>
    <row r="114" spans="1:29" ht="13.5">
      <c r="A114" s="235"/>
      <c r="B114" s="235"/>
      <c r="C114" s="235"/>
      <c r="D114" s="235"/>
      <c r="E114" s="235"/>
      <c r="F114" s="235"/>
      <c r="G114" s="235"/>
      <c r="H114" s="235"/>
      <c r="I114" s="267"/>
      <c r="J114" s="235"/>
      <c r="K114" s="235"/>
      <c r="L114" s="235"/>
      <c r="M114" s="268"/>
      <c r="N114" s="235"/>
      <c r="O114" s="235"/>
      <c r="P114" s="235"/>
      <c r="Q114" s="235"/>
      <c r="R114" s="235"/>
      <c r="S114" s="235"/>
      <c r="T114" s="235"/>
      <c r="U114" s="235"/>
      <c r="V114" s="235"/>
      <c r="W114" s="235"/>
      <c r="X114" s="235"/>
      <c r="Y114" s="235"/>
      <c r="Z114" s="235"/>
      <c r="AA114" s="235"/>
      <c r="AB114" s="235"/>
      <c r="AC114" s="235"/>
    </row>
    <row r="115" spans="1:29" ht="13.5">
      <c r="A115" s="235"/>
      <c r="B115" s="235"/>
      <c r="C115" s="235"/>
      <c r="D115" s="235"/>
      <c r="E115" s="235"/>
      <c r="F115" s="235"/>
      <c r="G115" s="235"/>
      <c r="H115" s="235"/>
      <c r="I115" s="267"/>
      <c r="J115" s="235"/>
      <c r="K115" s="235"/>
      <c r="L115" s="235"/>
      <c r="M115" s="268"/>
      <c r="N115" s="235"/>
      <c r="O115" s="235"/>
      <c r="P115" s="235"/>
      <c r="Q115" s="235"/>
      <c r="R115" s="235"/>
      <c r="S115" s="235"/>
      <c r="T115" s="235"/>
      <c r="U115" s="235"/>
      <c r="V115" s="235"/>
      <c r="W115" s="235"/>
      <c r="X115" s="235"/>
      <c r="Y115" s="235"/>
      <c r="Z115" s="235"/>
      <c r="AA115" s="235"/>
      <c r="AB115" s="235"/>
      <c r="AC115" s="235"/>
    </row>
    <row r="116" spans="1:29" ht="13.5">
      <c r="A116" s="235"/>
      <c r="B116" s="235"/>
      <c r="C116" s="235"/>
      <c r="D116" s="235"/>
      <c r="E116" s="235"/>
      <c r="F116" s="235"/>
      <c r="G116" s="235"/>
      <c r="H116" s="235"/>
      <c r="I116" s="267"/>
      <c r="J116" s="235"/>
      <c r="K116" s="235"/>
      <c r="L116" s="235"/>
      <c r="M116" s="268"/>
      <c r="N116" s="235"/>
      <c r="O116" s="235"/>
      <c r="P116" s="235"/>
      <c r="Q116" s="235"/>
      <c r="R116" s="235"/>
      <c r="S116" s="235"/>
      <c r="T116" s="235"/>
      <c r="U116" s="235"/>
      <c r="V116" s="235"/>
      <c r="W116" s="235"/>
      <c r="X116" s="235"/>
      <c r="Y116" s="235"/>
      <c r="Z116" s="235"/>
      <c r="AA116" s="235"/>
      <c r="AB116" s="235"/>
      <c r="AC116" s="235"/>
    </row>
    <row r="117" spans="1:29" ht="13.5">
      <c r="A117" s="235"/>
      <c r="B117" s="235"/>
      <c r="C117" s="235"/>
      <c r="D117" s="235"/>
      <c r="E117" s="235"/>
      <c r="F117" s="235"/>
      <c r="G117" s="235"/>
      <c r="H117" s="235"/>
      <c r="I117" s="267"/>
      <c r="J117" s="235"/>
      <c r="K117" s="235"/>
      <c r="L117" s="235"/>
      <c r="M117" s="268"/>
      <c r="N117" s="235"/>
      <c r="O117" s="235"/>
      <c r="P117" s="235"/>
      <c r="Q117" s="235"/>
      <c r="R117" s="235"/>
      <c r="S117" s="235"/>
      <c r="T117" s="235"/>
      <c r="U117" s="235"/>
      <c r="V117" s="235"/>
      <c r="W117" s="235"/>
      <c r="X117" s="235"/>
      <c r="Y117" s="235"/>
      <c r="Z117" s="235"/>
      <c r="AA117" s="235"/>
      <c r="AB117" s="235"/>
      <c r="AC117" s="235"/>
    </row>
    <row r="118" spans="1:29" ht="13.5">
      <c r="A118" s="235"/>
      <c r="B118" s="235"/>
      <c r="C118" s="235"/>
      <c r="D118" s="235"/>
      <c r="E118" s="235"/>
      <c r="F118" s="235"/>
      <c r="G118" s="235"/>
      <c r="H118" s="235"/>
      <c r="I118" s="267"/>
      <c r="J118" s="235"/>
      <c r="K118" s="235"/>
      <c r="L118" s="235"/>
      <c r="M118" s="268"/>
      <c r="N118" s="235"/>
      <c r="O118" s="235"/>
      <c r="P118" s="235"/>
      <c r="Q118" s="235"/>
      <c r="R118" s="235"/>
      <c r="S118" s="235"/>
      <c r="T118" s="235"/>
      <c r="U118" s="235"/>
      <c r="V118" s="235"/>
      <c r="W118" s="235"/>
      <c r="X118" s="235"/>
      <c r="Y118" s="235"/>
      <c r="Z118" s="235"/>
      <c r="AA118" s="235"/>
      <c r="AB118" s="235"/>
      <c r="AC118" s="235"/>
    </row>
    <row r="119" spans="1:29" ht="13.5">
      <c r="A119" s="235"/>
      <c r="B119" s="235"/>
      <c r="C119" s="235"/>
      <c r="D119" s="235"/>
      <c r="E119" s="235"/>
      <c r="F119" s="235"/>
      <c r="G119" s="235"/>
      <c r="H119" s="235"/>
      <c r="I119" s="267"/>
      <c r="J119" s="235"/>
      <c r="K119" s="235"/>
      <c r="L119" s="235"/>
      <c r="M119" s="268"/>
      <c r="N119" s="235"/>
      <c r="O119" s="235"/>
      <c r="P119" s="235"/>
      <c r="Q119" s="235"/>
      <c r="R119" s="235"/>
      <c r="S119" s="235"/>
      <c r="T119" s="235"/>
      <c r="U119" s="235"/>
      <c r="V119" s="235"/>
      <c r="W119" s="235"/>
      <c r="X119" s="235"/>
      <c r="Y119" s="235"/>
      <c r="Z119" s="235"/>
      <c r="AA119" s="235"/>
      <c r="AB119" s="235"/>
      <c r="AC119" s="235"/>
    </row>
    <row r="120" spans="1:29" ht="13.5">
      <c r="A120" s="235"/>
      <c r="B120" s="235"/>
      <c r="C120" s="235"/>
      <c r="D120" s="235"/>
      <c r="E120" s="235"/>
      <c r="F120" s="235"/>
      <c r="G120" s="235"/>
      <c r="H120" s="235"/>
      <c r="I120" s="267"/>
      <c r="J120" s="235"/>
      <c r="K120" s="235"/>
      <c r="L120" s="235"/>
      <c r="M120" s="268"/>
      <c r="N120" s="235"/>
      <c r="O120" s="235"/>
      <c r="P120" s="235"/>
      <c r="Q120" s="235"/>
      <c r="R120" s="235"/>
      <c r="S120" s="235"/>
      <c r="T120" s="235"/>
      <c r="U120" s="235"/>
      <c r="V120" s="235"/>
      <c r="W120" s="235"/>
      <c r="X120" s="235"/>
      <c r="Y120" s="235"/>
      <c r="Z120" s="235"/>
      <c r="AA120" s="235"/>
      <c r="AB120" s="235"/>
      <c r="AC120" s="235"/>
    </row>
    <row r="121" spans="1:29" ht="13.5">
      <c r="A121" s="235"/>
      <c r="B121" s="235"/>
      <c r="C121" s="235"/>
      <c r="D121" s="235"/>
      <c r="E121" s="235"/>
      <c r="F121" s="235"/>
      <c r="G121" s="235"/>
      <c r="H121" s="235"/>
      <c r="I121" s="267"/>
      <c r="J121" s="235"/>
      <c r="K121" s="235"/>
      <c r="L121" s="235"/>
      <c r="M121" s="268"/>
      <c r="N121" s="235"/>
      <c r="O121" s="235"/>
      <c r="P121" s="235"/>
      <c r="Q121" s="235"/>
      <c r="R121" s="235"/>
      <c r="S121" s="235"/>
      <c r="T121" s="235"/>
      <c r="U121" s="235"/>
      <c r="V121" s="235"/>
      <c r="W121" s="235"/>
      <c r="X121" s="235"/>
      <c r="Y121" s="235"/>
      <c r="Z121" s="235"/>
      <c r="AA121" s="235"/>
      <c r="AB121" s="235"/>
      <c r="AC121" s="235"/>
    </row>
    <row r="122" spans="1:29" ht="13.5">
      <c r="A122" s="235"/>
      <c r="B122" s="235"/>
      <c r="C122" s="235"/>
      <c r="D122" s="235"/>
      <c r="E122" s="235"/>
      <c r="F122" s="235"/>
      <c r="G122" s="235"/>
      <c r="H122" s="235"/>
      <c r="I122" s="267"/>
      <c r="J122" s="235"/>
      <c r="K122" s="235"/>
      <c r="L122" s="235"/>
      <c r="M122" s="268"/>
      <c r="N122" s="235"/>
      <c r="O122" s="235"/>
      <c r="P122" s="235"/>
      <c r="Q122" s="235"/>
      <c r="R122" s="235"/>
      <c r="S122" s="235"/>
      <c r="T122" s="235"/>
      <c r="U122" s="235"/>
      <c r="V122" s="235"/>
      <c r="W122" s="235"/>
      <c r="X122" s="235"/>
      <c r="Y122" s="235"/>
      <c r="Z122" s="235"/>
      <c r="AA122" s="235"/>
      <c r="AB122" s="235"/>
      <c r="AC122" s="235"/>
    </row>
    <row r="123" spans="1:29" ht="13.5">
      <c r="A123" s="235"/>
      <c r="B123" s="235"/>
      <c r="C123" s="235"/>
      <c r="D123" s="235"/>
      <c r="E123" s="235"/>
      <c r="F123" s="235"/>
      <c r="G123" s="235"/>
      <c r="H123" s="235"/>
      <c r="I123" s="267"/>
      <c r="J123" s="235"/>
      <c r="K123" s="235"/>
      <c r="L123" s="235"/>
      <c r="M123" s="268"/>
      <c r="N123" s="235"/>
      <c r="O123" s="235"/>
      <c r="P123" s="235"/>
      <c r="Q123" s="235"/>
      <c r="R123" s="235"/>
      <c r="S123" s="235"/>
      <c r="T123" s="235"/>
      <c r="U123" s="235"/>
      <c r="V123" s="235"/>
      <c r="W123" s="235"/>
      <c r="X123" s="235"/>
      <c r="Y123" s="235"/>
      <c r="Z123" s="235"/>
      <c r="AA123" s="235"/>
      <c r="AB123" s="235"/>
      <c r="AC123" s="235"/>
    </row>
    <row r="124" spans="1:29" ht="13.5">
      <c r="A124" s="235"/>
      <c r="B124" s="235"/>
      <c r="C124" s="235"/>
      <c r="D124" s="235"/>
      <c r="E124" s="235"/>
      <c r="F124" s="235"/>
      <c r="G124" s="235"/>
      <c r="H124" s="235"/>
      <c r="I124" s="267"/>
      <c r="J124" s="235"/>
      <c r="K124" s="235"/>
      <c r="L124" s="235"/>
      <c r="M124" s="268"/>
      <c r="N124" s="235"/>
      <c r="O124" s="235"/>
      <c r="P124" s="235"/>
      <c r="Q124" s="235"/>
      <c r="R124" s="235"/>
      <c r="S124" s="235"/>
      <c r="T124" s="235"/>
      <c r="U124" s="235"/>
      <c r="V124" s="235"/>
      <c r="W124" s="235"/>
      <c r="X124" s="235"/>
      <c r="Y124" s="235"/>
      <c r="Z124" s="235"/>
      <c r="AA124" s="235"/>
      <c r="AB124" s="235"/>
      <c r="AC124" s="235"/>
    </row>
    <row r="125" spans="1:29" ht="13.5">
      <c r="A125" s="235"/>
      <c r="B125" s="235"/>
      <c r="C125" s="235"/>
      <c r="D125" s="235"/>
      <c r="E125" s="235"/>
      <c r="F125" s="235"/>
      <c r="G125" s="235"/>
      <c r="H125" s="235"/>
      <c r="I125" s="267"/>
      <c r="J125" s="235"/>
      <c r="K125" s="235"/>
      <c r="L125" s="235"/>
      <c r="M125" s="268"/>
      <c r="N125" s="235"/>
      <c r="O125" s="235"/>
      <c r="P125" s="235"/>
      <c r="Q125" s="235"/>
      <c r="R125" s="235"/>
      <c r="S125" s="235"/>
      <c r="T125" s="235"/>
      <c r="U125" s="235"/>
      <c r="V125" s="235"/>
      <c r="W125" s="235"/>
      <c r="X125" s="235"/>
      <c r="Y125" s="235"/>
      <c r="Z125" s="235"/>
      <c r="AA125" s="235"/>
      <c r="AB125" s="235"/>
      <c r="AC125" s="235"/>
    </row>
    <row r="126" spans="1:29" ht="13.5">
      <c r="A126" s="235"/>
      <c r="B126" s="235"/>
      <c r="C126" s="235"/>
      <c r="D126" s="235"/>
      <c r="E126" s="235"/>
      <c r="F126" s="235"/>
      <c r="G126" s="235"/>
      <c r="H126" s="235"/>
      <c r="I126" s="267"/>
      <c r="J126" s="235"/>
      <c r="K126" s="235"/>
      <c r="L126" s="235"/>
      <c r="M126" s="268"/>
      <c r="N126" s="235"/>
      <c r="O126" s="235"/>
      <c r="P126" s="235"/>
      <c r="Q126" s="235"/>
      <c r="R126" s="235"/>
      <c r="S126" s="235"/>
      <c r="T126" s="235"/>
      <c r="U126" s="235"/>
      <c r="V126" s="235"/>
      <c r="W126" s="235"/>
      <c r="X126" s="235"/>
      <c r="Y126" s="235"/>
      <c r="Z126" s="235"/>
      <c r="AA126" s="235"/>
      <c r="AB126" s="235"/>
      <c r="AC126" s="235"/>
    </row>
    <row r="127" spans="1:29" ht="13.5">
      <c r="A127" s="235"/>
      <c r="B127" s="235"/>
      <c r="C127" s="235"/>
      <c r="D127" s="235"/>
      <c r="E127" s="235"/>
      <c r="F127" s="235"/>
      <c r="G127" s="235"/>
      <c r="H127" s="235"/>
      <c r="I127" s="267"/>
      <c r="J127" s="235"/>
      <c r="K127" s="235"/>
      <c r="L127" s="235"/>
      <c r="M127" s="268"/>
      <c r="N127" s="235"/>
      <c r="O127" s="235"/>
      <c r="P127" s="235"/>
      <c r="Q127" s="235"/>
      <c r="R127" s="235"/>
      <c r="S127" s="235"/>
      <c r="T127" s="235"/>
      <c r="U127" s="235"/>
      <c r="V127" s="235"/>
      <c r="W127" s="235"/>
      <c r="X127" s="235"/>
      <c r="Y127" s="235"/>
      <c r="Z127" s="235"/>
      <c r="AA127" s="235"/>
      <c r="AB127" s="235"/>
      <c r="AC127" s="235"/>
    </row>
    <row r="128" spans="1:29" ht="13.5">
      <c r="A128" s="235"/>
      <c r="B128" s="235"/>
      <c r="C128" s="235"/>
      <c r="D128" s="235"/>
      <c r="E128" s="235"/>
      <c r="F128" s="235"/>
      <c r="G128" s="235"/>
      <c r="H128" s="235"/>
      <c r="I128" s="267"/>
      <c r="J128" s="235"/>
      <c r="K128" s="235"/>
      <c r="L128" s="235"/>
      <c r="M128" s="268"/>
      <c r="N128" s="235"/>
      <c r="O128" s="235"/>
      <c r="P128" s="235"/>
      <c r="Q128" s="235"/>
      <c r="R128" s="235"/>
      <c r="S128" s="235"/>
      <c r="T128" s="235"/>
      <c r="U128" s="235"/>
      <c r="V128" s="235"/>
      <c r="W128" s="235"/>
      <c r="X128" s="235"/>
      <c r="Y128" s="235"/>
      <c r="Z128" s="235"/>
      <c r="AA128" s="235"/>
      <c r="AB128" s="235"/>
      <c r="AC128" s="235"/>
    </row>
    <row r="129" spans="1:29" ht="13.5">
      <c r="A129" s="235"/>
      <c r="B129" s="235"/>
      <c r="C129" s="235"/>
      <c r="D129" s="235"/>
      <c r="E129" s="235"/>
      <c r="F129" s="235"/>
      <c r="G129" s="235"/>
      <c r="H129" s="235"/>
      <c r="I129" s="267"/>
      <c r="J129" s="235"/>
      <c r="K129" s="235"/>
      <c r="L129" s="235"/>
      <c r="M129" s="268"/>
      <c r="N129" s="235"/>
      <c r="O129" s="235"/>
      <c r="P129" s="235"/>
      <c r="Q129" s="235"/>
      <c r="R129" s="235"/>
      <c r="S129" s="235"/>
      <c r="T129" s="235"/>
      <c r="U129" s="235"/>
      <c r="V129" s="235"/>
      <c r="W129" s="235"/>
      <c r="X129" s="235"/>
      <c r="Y129" s="235"/>
      <c r="Z129" s="235"/>
      <c r="AA129" s="235"/>
      <c r="AB129" s="235"/>
      <c r="AC129" s="235"/>
    </row>
    <row r="130" spans="1:29" ht="13.5">
      <c r="A130" s="235"/>
      <c r="B130" s="235"/>
      <c r="C130" s="235"/>
      <c r="D130" s="235"/>
      <c r="E130" s="235"/>
      <c r="F130" s="235"/>
      <c r="G130" s="235"/>
      <c r="H130" s="235"/>
      <c r="I130" s="267"/>
      <c r="J130" s="235"/>
      <c r="K130" s="235"/>
      <c r="L130" s="235"/>
      <c r="M130" s="268"/>
      <c r="N130" s="235"/>
      <c r="O130" s="235"/>
      <c r="P130" s="235"/>
      <c r="Q130" s="235"/>
      <c r="R130" s="235"/>
      <c r="S130" s="235"/>
      <c r="T130" s="235"/>
      <c r="U130" s="235"/>
      <c r="V130" s="235"/>
      <c r="W130" s="235"/>
      <c r="X130" s="235"/>
      <c r="Y130" s="235"/>
      <c r="Z130" s="235"/>
      <c r="AA130" s="235"/>
      <c r="AB130" s="235"/>
      <c r="AC130" s="235"/>
    </row>
    <row r="131" spans="1:29" ht="13.5">
      <c r="A131" s="235"/>
      <c r="B131" s="235"/>
      <c r="C131" s="235"/>
      <c r="D131" s="235"/>
      <c r="E131" s="235"/>
      <c r="F131" s="235"/>
      <c r="G131" s="235"/>
      <c r="H131" s="235"/>
      <c r="I131" s="267"/>
      <c r="J131" s="235"/>
      <c r="K131" s="235"/>
      <c r="L131" s="235"/>
      <c r="M131" s="268"/>
      <c r="N131" s="235"/>
      <c r="O131" s="235"/>
      <c r="P131" s="235"/>
      <c r="Q131" s="235"/>
      <c r="R131" s="235"/>
      <c r="S131" s="235"/>
      <c r="T131" s="235"/>
      <c r="U131" s="235"/>
      <c r="V131" s="235"/>
      <c r="W131" s="235"/>
      <c r="X131" s="235"/>
      <c r="Y131" s="235"/>
      <c r="Z131" s="235"/>
      <c r="AA131" s="235"/>
      <c r="AB131" s="235"/>
      <c r="AC131" s="235"/>
    </row>
    <row r="132" spans="1:29" ht="13.5">
      <c r="A132" s="235"/>
      <c r="B132" s="235"/>
      <c r="C132" s="235"/>
      <c r="D132" s="235"/>
      <c r="E132" s="235"/>
      <c r="F132" s="235"/>
      <c r="G132" s="235"/>
      <c r="H132" s="235"/>
      <c r="I132" s="267"/>
      <c r="J132" s="235"/>
      <c r="K132" s="235"/>
      <c r="L132" s="235"/>
      <c r="M132" s="268"/>
      <c r="N132" s="235"/>
      <c r="O132" s="235"/>
      <c r="P132" s="235"/>
      <c r="Q132" s="235"/>
      <c r="R132" s="235"/>
      <c r="S132" s="235"/>
      <c r="T132" s="235"/>
      <c r="U132" s="235"/>
      <c r="V132" s="235"/>
      <c r="W132" s="235"/>
      <c r="X132" s="235"/>
      <c r="Y132" s="235"/>
      <c r="Z132" s="235"/>
      <c r="AA132" s="235"/>
      <c r="AB132" s="235"/>
      <c r="AC132" s="235"/>
    </row>
    <row r="133" spans="1:29" ht="13.5">
      <c r="A133" s="235"/>
      <c r="B133" s="235"/>
      <c r="C133" s="235"/>
      <c r="D133" s="235"/>
      <c r="E133" s="235"/>
      <c r="F133" s="235"/>
      <c r="G133" s="235"/>
      <c r="H133" s="235"/>
      <c r="I133" s="267"/>
      <c r="J133" s="235"/>
      <c r="K133" s="235"/>
      <c r="L133" s="235"/>
      <c r="M133" s="268"/>
      <c r="N133" s="235"/>
      <c r="O133" s="235"/>
      <c r="P133" s="235"/>
      <c r="Q133" s="235"/>
      <c r="R133" s="235"/>
      <c r="S133" s="235"/>
      <c r="T133" s="235"/>
      <c r="U133" s="235"/>
      <c r="V133" s="235"/>
      <c r="W133" s="235"/>
      <c r="X133" s="235"/>
      <c r="Y133" s="235"/>
      <c r="Z133" s="235"/>
      <c r="AA133" s="235"/>
      <c r="AB133" s="235"/>
      <c r="AC133" s="235"/>
    </row>
    <row r="134" spans="1:29" ht="13.5">
      <c r="A134" s="235"/>
      <c r="B134" s="235"/>
      <c r="C134" s="235"/>
      <c r="D134" s="235"/>
      <c r="E134" s="235"/>
      <c r="F134" s="235"/>
      <c r="G134" s="235"/>
      <c r="H134" s="235"/>
      <c r="I134" s="267"/>
      <c r="J134" s="235"/>
      <c r="K134" s="235"/>
      <c r="L134" s="235"/>
      <c r="M134" s="268"/>
      <c r="N134" s="235"/>
      <c r="O134" s="235"/>
      <c r="P134" s="235"/>
      <c r="Q134" s="235"/>
      <c r="R134" s="235"/>
      <c r="S134" s="235"/>
      <c r="T134" s="235"/>
      <c r="U134" s="235"/>
      <c r="V134" s="235"/>
      <c r="W134" s="235"/>
      <c r="X134" s="235"/>
      <c r="Y134" s="235"/>
      <c r="Z134" s="235"/>
      <c r="AA134" s="235"/>
      <c r="AB134" s="235"/>
      <c r="AC134" s="235"/>
    </row>
    <row r="135" spans="1:29" ht="13.5">
      <c r="A135" s="235"/>
      <c r="B135" s="235"/>
      <c r="C135" s="235"/>
      <c r="D135" s="235"/>
      <c r="E135" s="235"/>
      <c r="F135" s="235"/>
      <c r="G135" s="235"/>
      <c r="H135" s="235"/>
      <c r="I135" s="267"/>
      <c r="J135" s="235"/>
      <c r="K135" s="235"/>
      <c r="L135" s="235"/>
      <c r="M135" s="268"/>
      <c r="N135" s="235"/>
      <c r="O135" s="235"/>
      <c r="P135" s="235"/>
      <c r="Q135" s="235"/>
      <c r="R135" s="235"/>
      <c r="S135" s="235"/>
      <c r="T135" s="235"/>
      <c r="U135" s="235"/>
      <c r="V135" s="235"/>
      <c r="W135" s="235"/>
      <c r="X135" s="235"/>
      <c r="Y135" s="235"/>
      <c r="Z135" s="235"/>
      <c r="AA135" s="235"/>
      <c r="AB135" s="235"/>
      <c r="AC135" s="235"/>
    </row>
    <row r="136" spans="1:29" ht="13.5">
      <c r="A136" s="235"/>
      <c r="B136" s="235"/>
      <c r="C136" s="235"/>
      <c r="D136" s="235"/>
      <c r="E136" s="235"/>
      <c r="F136" s="235"/>
      <c r="G136" s="235"/>
      <c r="H136" s="235"/>
      <c r="I136" s="267"/>
      <c r="J136" s="235"/>
      <c r="K136" s="235"/>
      <c r="L136" s="235"/>
      <c r="M136" s="268"/>
      <c r="N136" s="235"/>
      <c r="O136" s="235"/>
      <c r="P136" s="235"/>
      <c r="Q136" s="235"/>
      <c r="R136" s="235"/>
      <c r="S136" s="235"/>
      <c r="T136" s="235"/>
      <c r="U136" s="235"/>
      <c r="V136" s="235"/>
      <c r="W136" s="235"/>
      <c r="X136" s="235"/>
      <c r="Y136" s="235"/>
      <c r="Z136" s="235"/>
      <c r="AA136" s="235"/>
      <c r="AB136" s="235"/>
      <c r="AC136" s="235"/>
    </row>
    <row r="137" spans="1:29" ht="13.5">
      <c r="A137" s="235"/>
      <c r="B137" s="235"/>
      <c r="C137" s="235"/>
      <c r="D137" s="235"/>
      <c r="E137" s="235"/>
      <c r="F137" s="235"/>
      <c r="G137" s="235"/>
      <c r="H137" s="235"/>
      <c r="I137" s="267"/>
      <c r="J137" s="235"/>
      <c r="K137" s="235"/>
      <c r="L137" s="235"/>
      <c r="M137" s="268"/>
      <c r="N137" s="235"/>
      <c r="O137" s="235"/>
      <c r="P137" s="235"/>
      <c r="Q137" s="235"/>
      <c r="R137" s="235"/>
      <c r="S137" s="235"/>
      <c r="T137" s="235"/>
      <c r="U137" s="235"/>
      <c r="V137" s="235"/>
      <c r="W137" s="235"/>
      <c r="X137" s="235"/>
      <c r="Y137" s="235"/>
      <c r="Z137" s="235"/>
      <c r="AA137" s="235"/>
      <c r="AB137" s="235"/>
      <c r="AC137" s="235"/>
    </row>
    <row r="138" spans="1:29" ht="13.5">
      <c r="A138" s="235"/>
      <c r="B138" s="235"/>
      <c r="C138" s="235"/>
      <c r="D138" s="235"/>
      <c r="E138" s="235"/>
      <c r="F138" s="235"/>
      <c r="G138" s="235"/>
      <c r="H138" s="235"/>
      <c r="I138" s="267"/>
      <c r="J138" s="235"/>
      <c r="K138" s="235"/>
      <c r="L138" s="235"/>
      <c r="M138" s="268"/>
      <c r="N138" s="235"/>
      <c r="O138" s="235"/>
      <c r="P138" s="235"/>
      <c r="Q138" s="235"/>
      <c r="R138" s="235"/>
      <c r="S138" s="235"/>
      <c r="T138" s="235"/>
      <c r="U138" s="235"/>
      <c r="V138" s="235"/>
      <c r="W138" s="235"/>
      <c r="X138" s="235"/>
      <c r="Y138" s="235"/>
      <c r="Z138" s="235"/>
      <c r="AA138" s="235"/>
      <c r="AB138" s="235"/>
      <c r="AC138" s="235"/>
    </row>
    <row r="139" spans="1:29" ht="13.5">
      <c r="A139" s="235"/>
      <c r="B139" s="235"/>
      <c r="C139" s="235"/>
      <c r="D139" s="235"/>
      <c r="E139" s="235"/>
      <c r="F139" s="235"/>
      <c r="G139" s="235"/>
      <c r="H139" s="235"/>
      <c r="I139" s="267"/>
      <c r="J139" s="235"/>
      <c r="K139" s="235"/>
      <c r="L139" s="235"/>
      <c r="M139" s="268"/>
      <c r="N139" s="235"/>
      <c r="O139" s="235"/>
      <c r="P139" s="235"/>
      <c r="Q139" s="235"/>
      <c r="R139" s="235"/>
      <c r="S139" s="235"/>
      <c r="T139" s="235"/>
      <c r="U139" s="235"/>
      <c r="V139" s="235"/>
      <c r="W139" s="235"/>
      <c r="X139" s="235"/>
      <c r="Y139" s="235"/>
      <c r="Z139" s="235"/>
      <c r="AA139" s="235"/>
      <c r="AB139" s="235"/>
      <c r="AC139" s="235"/>
    </row>
    <row r="140" spans="1:29" ht="13.5">
      <c r="A140" s="235"/>
      <c r="B140" s="235"/>
      <c r="C140" s="235"/>
      <c r="D140" s="235"/>
      <c r="E140" s="235"/>
      <c r="F140" s="235"/>
      <c r="G140" s="235"/>
      <c r="H140" s="235"/>
      <c r="I140" s="267"/>
      <c r="J140" s="235"/>
      <c r="K140" s="235"/>
      <c r="L140" s="235"/>
      <c r="M140" s="268"/>
      <c r="N140" s="235"/>
      <c r="O140" s="235"/>
      <c r="P140" s="235"/>
      <c r="Q140" s="235"/>
      <c r="R140" s="235"/>
      <c r="S140" s="235"/>
      <c r="T140" s="235"/>
      <c r="U140" s="235"/>
      <c r="V140" s="235"/>
      <c r="W140" s="235"/>
      <c r="X140" s="235"/>
      <c r="Y140" s="235"/>
      <c r="Z140" s="235"/>
      <c r="AA140" s="235"/>
      <c r="AB140" s="235"/>
      <c r="AC140" s="235"/>
    </row>
    <row r="141" spans="1:29" ht="13.5">
      <c r="A141" s="235"/>
      <c r="B141" s="235"/>
      <c r="C141" s="235"/>
      <c r="D141" s="235"/>
      <c r="E141" s="235"/>
      <c r="F141" s="235"/>
      <c r="G141" s="235"/>
      <c r="H141" s="235"/>
      <c r="I141" s="267"/>
      <c r="J141" s="235"/>
      <c r="K141" s="235"/>
      <c r="L141" s="235"/>
      <c r="M141" s="268"/>
      <c r="N141" s="235"/>
      <c r="O141" s="235"/>
      <c r="P141" s="235"/>
      <c r="Q141" s="235"/>
      <c r="R141" s="235"/>
      <c r="S141" s="235"/>
      <c r="T141" s="235"/>
      <c r="U141" s="235"/>
      <c r="V141" s="235"/>
      <c r="W141" s="235"/>
      <c r="X141" s="235"/>
      <c r="Y141" s="235"/>
      <c r="Z141" s="235"/>
      <c r="AA141" s="235"/>
      <c r="AB141" s="235"/>
      <c r="AC141" s="235"/>
    </row>
    <row r="142" spans="1:29" ht="13.5">
      <c r="A142" s="235"/>
      <c r="B142" s="235"/>
      <c r="C142" s="235"/>
      <c r="D142" s="235"/>
      <c r="E142" s="235"/>
      <c r="F142" s="235"/>
      <c r="G142" s="235"/>
      <c r="H142" s="235"/>
      <c r="I142" s="267"/>
      <c r="J142" s="235"/>
      <c r="K142" s="235"/>
      <c r="L142" s="235"/>
      <c r="M142" s="268"/>
      <c r="N142" s="235"/>
      <c r="O142" s="235"/>
      <c r="P142" s="235"/>
      <c r="Q142" s="235"/>
      <c r="R142" s="235"/>
      <c r="S142" s="235"/>
      <c r="T142" s="235"/>
      <c r="U142" s="235"/>
      <c r="V142" s="235"/>
      <c r="W142" s="235"/>
      <c r="X142" s="235"/>
      <c r="Y142" s="235"/>
      <c r="Z142" s="235"/>
      <c r="AA142" s="235"/>
      <c r="AB142" s="235"/>
      <c r="AC142" s="235"/>
    </row>
    <row r="143" spans="1:29" ht="13.5">
      <c r="A143" s="235"/>
      <c r="B143" s="235"/>
      <c r="C143" s="235"/>
      <c r="D143" s="235"/>
      <c r="E143" s="235"/>
      <c r="F143" s="235"/>
      <c r="G143" s="235"/>
      <c r="H143" s="235"/>
      <c r="I143" s="267"/>
      <c r="J143" s="235"/>
      <c r="K143" s="235"/>
      <c r="L143" s="235"/>
      <c r="M143" s="268"/>
      <c r="N143" s="235"/>
      <c r="O143" s="235"/>
      <c r="P143" s="235"/>
      <c r="Q143" s="235"/>
      <c r="R143" s="235"/>
      <c r="S143" s="235"/>
      <c r="T143" s="235"/>
      <c r="U143" s="235"/>
      <c r="V143" s="235"/>
      <c r="W143" s="235"/>
      <c r="X143" s="235"/>
      <c r="Y143" s="235"/>
      <c r="Z143" s="235"/>
      <c r="AA143" s="235"/>
      <c r="AB143" s="235"/>
      <c r="AC143" s="235"/>
    </row>
    <row r="144" spans="1:29" ht="13.5">
      <c r="A144" s="235"/>
      <c r="B144" s="235"/>
      <c r="C144" s="235"/>
      <c r="D144" s="235"/>
      <c r="E144" s="235"/>
      <c r="F144" s="235"/>
      <c r="G144" s="235"/>
      <c r="H144" s="235"/>
      <c r="I144" s="267"/>
      <c r="J144" s="235"/>
      <c r="K144" s="235"/>
      <c r="L144" s="235"/>
      <c r="M144" s="268"/>
      <c r="N144" s="235"/>
      <c r="O144" s="235"/>
      <c r="P144" s="235"/>
      <c r="Q144" s="235"/>
      <c r="R144" s="235"/>
      <c r="S144" s="235"/>
      <c r="T144" s="235"/>
      <c r="U144" s="235"/>
      <c r="V144" s="235"/>
      <c r="W144" s="235"/>
      <c r="X144" s="235"/>
      <c r="Y144" s="235"/>
      <c r="Z144" s="235"/>
      <c r="AA144" s="235"/>
      <c r="AB144" s="235"/>
      <c r="AC144" s="235"/>
    </row>
    <row r="145" spans="1:29" ht="13.5">
      <c r="A145" s="235"/>
      <c r="B145" s="235"/>
      <c r="C145" s="235"/>
      <c r="D145" s="235"/>
      <c r="E145" s="235"/>
      <c r="F145" s="235"/>
      <c r="G145" s="235"/>
      <c r="H145" s="235"/>
      <c r="I145" s="267"/>
      <c r="J145" s="235"/>
      <c r="K145" s="235"/>
      <c r="L145" s="235"/>
      <c r="M145" s="268"/>
      <c r="N145" s="235"/>
      <c r="O145" s="235"/>
      <c r="P145" s="235"/>
      <c r="Q145" s="235"/>
      <c r="R145" s="235"/>
      <c r="S145" s="235"/>
      <c r="T145" s="235"/>
      <c r="U145" s="235"/>
      <c r="V145" s="235"/>
      <c r="W145" s="235"/>
      <c r="X145" s="235"/>
      <c r="Y145" s="235"/>
      <c r="Z145" s="235"/>
      <c r="AA145" s="235"/>
      <c r="AB145" s="235"/>
      <c r="AC145" s="235"/>
    </row>
    <row r="146" spans="1:29" ht="13.5">
      <c r="A146" s="235"/>
      <c r="B146" s="235"/>
      <c r="C146" s="235"/>
      <c r="D146" s="235"/>
      <c r="E146" s="235"/>
      <c r="F146" s="235"/>
      <c r="G146" s="235"/>
      <c r="H146" s="235"/>
      <c r="I146" s="267"/>
      <c r="J146" s="235"/>
      <c r="K146" s="235"/>
      <c r="L146" s="235"/>
      <c r="M146" s="268"/>
      <c r="N146" s="235"/>
      <c r="O146" s="235"/>
      <c r="P146" s="235"/>
      <c r="Q146" s="235"/>
      <c r="R146" s="235"/>
      <c r="S146" s="235"/>
      <c r="T146" s="235"/>
      <c r="U146" s="235"/>
      <c r="V146" s="235"/>
      <c r="W146" s="235"/>
      <c r="X146" s="235"/>
      <c r="Y146" s="235"/>
      <c r="Z146" s="235"/>
      <c r="AA146" s="235"/>
      <c r="AB146" s="235"/>
      <c r="AC146" s="235"/>
    </row>
    <row r="147" spans="1:29" ht="13.5">
      <c r="A147" s="235"/>
      <c r="B147" s="235"/>
      <c r="C147" s="235"/>
      <c r="D147" s="235"/>
      <c r="E147" s="235"/>
      <c r="F147" s="235"/>
      <c r="G147" s="235"/>
      <c r="H147" s="235"/>
      <c r="I147" s="267"/>
      <c r="J147" s="235"/>
      <c r="K147" s="235"/>
      <c r="L147" s="235"/>
      <c r="M147" s="268"/>
      <c r="N147" s="235"/>
      <c r="O147" s="235"/>
      <c r="P147" s="235"/>
      <c r="Q147" s="235"/>
      <c r="R147" s="235"/>
      <c r="S147" s="235"/>
      <c r="T147" s="235"/>
      <c r="U147" s="235"/>
      <c r="V147" s="235"/>
      <c r="W147" s="235"/>
      <c r="X147" s="235"/>
      <c r="Y147" s="235"/>
      <c r="Z147" s="235"/>
      <c r="AA147" s="235"/>
      <c r="AB147" s="235"/>
      <c r="AC147" s="235"/>
    </row>
    <row r="148" spans="1:29" ht="13.5">
      <c r="A148" s="235"/>
      <c r="B148" s="235"/>
      <c r="C148" s="235"/>
      <c r="D148" s="235"/>
      <c r="E148" s="235"/>
      <c r="F148" s="235"/>
      <c r="G148" s="235"/>
      <c r="H148" s="235"/>
      <c r="I148" s="267"/>
      <c r="J148" s="235"/>
      <c r="K148" s="235"/>
      <c r="L148" s="235"/>
      <c r="M148" s="268"/>
      <c r="N148" s="235"/>
      <c r="O148" s="235"/>
      <c r="P148" s="235"/>
      <c r="Q148" s="235"/>
      <c r="R148" s="235"/>
      <c r="S148" s="235"/>
      <c r="T148" s="235"/>
      <c r="U148" s="235"/>
      <c r="V148" s="235"/>
      <c r="W148" s="235"/>
      <c r="X148" s="235"/>
      <c r="Y148" s="235"/>
      <c r="Z148" s="235"/>
      <c r="AA148" s="235"/>
      <c r="AB148" s="235"/>
      <c r="AC148" s="235"/>
    </row>
    <row r="149" spans="1:29" ht="13.5">
      <c r="A149" s="235"/>
      <c r="B149" s="235"/>
      <c r="C149" s="235"/>
      <c r="D149" s="235"/>
      <c r="E149" s="235"/>
      <c r="F149" s="235"/>
      <c r="G149" s="235"/>
      <c r="H149" s="235"/>
      <c r="I149" s="267"/>
      <c r="J149" s="235"/>
      <c r="K149" s="235"/>
      <c r="L149" s="235"/>
      <c r="M149" s="268"/>
      <c r="N149" s="235"/>
      <c r="O149" s="235"/>
      <c r="P149" s="235"/>
      <c r="Q149" s="235"/>
      <c r="R149" s="235"/>
      <c r="S149" s="235"/>
      <c r="T149" s="235"/>
      <c r="U149" s="235"/>
      <c r="V149" s="235"/>
      <c r="W149" s="235"/>
      <c r="X149" s="235"/>
      <c r="Y149" s="235"/>
      <c r="Z149" s="235"/>
      <c r="AA149" s="235"/>
      <c r="AB149" s="235"/>
      <c r="AC149" s="235"/>
    </row>
    <row r="150" spans="1:29" ht="13.5">
      <c r="A150" s="235"/>
      <c r="B150" s="235"/>
      <c r="C150" s="235"/>
      <c r="D150" s="235"/>
      <c r="E150" s="235"/>
      <c r="F150" s="235"/>
      <c r="G150" s="235"/>
      <c r="H150" s="235"/>
      <c r="I150" s="267"/>
      <c r="J150" s="235"/>
      <c r="K150" s="235"/>
      <c r="L150" s="235"/>
      <c r="M150" s="268"/>
      <c r="N150" s="235"/>
      <c r="O150" s="235"/>
      <c r="P150" s="235"/>
      <c r="Q150" s="235"/>
      <c r="R150" s="235"/>
      <c r="S150" s="235"/>
      <c r="T150" s="235"/>
      <c r="U150" s="235"/>
      <c r="V150" s="235"/>
      <c r="W150" s="235"/>
      <c r="X150" s="235"/>
      <c r="Y150" s="235"/>
      <c r="Z150" s="235"/>
      <c r="AA150" s="235"/>
      <c r="AB150" s="235"/>
      <c r="AC150" s="235"/>
    </row>
    <row r="151" spans="1:29" ht="13.5">
      <c r="A151" s="235"/>
      <c r="B151" s="235"/>
      <c r="C151" s="235"/>
      <c r="D151" s="235"/>
      <c r="E151" s="235"/>
      <c r="F151" s="235"/>
      <c r="G151" s="235"/>
      <c r="H151" s="235"/>
      <c r="I151" s="267"/>
      <c r="J151" s="235"/>
      <c r="K151" s="235"/>
      <c r="L151" s="235"/>
      <c r="M151" s="268"/>
      <c r="N151" s="235"/>
      <c r="O151" s="235"/>
      <c r="P151" s="235"/>
      <c r="Q151" s="235"/>
      <c r="R151" s="235"/>
      <c r="S151" s="235"/>
      <c r="T151" s="235"/>
      <c r="U151" s="235"/>
      <c r="V151" s="235"/>
      <c r="W151" s="235"/>
      <c r="X151" s="235"/>
      <c r="Y151" s="235"/>
      <c r="Z151" s="235"/>
      <c r="AA151" s="235"/>
      <c r="AB151" s="235"/>
      <c r="AC151" s="235"/>
    </row>
    <row r="152" spans="1:29" ht="13.5">
      <c r="A152" s="235"/>
      <c r="B152" s="235"/>
      <c r="C152" s="235"/>
      <c r="D152" s="235"/>
      <c r="E152" s="235"/>
      <c r="F152" s="235"/>
      <c r="G152" s="235"/>
      <c r="H152" s="235"/>
      <c r="I152" s="267"/>
      <c r="J152" s="235"/>
      <c r="K152" s="235"/>
      <c r="L152" s="235"/>
      <c r="M152" s="268"/>
      <c r="N152" s="235"/>
      <c r="O152" s="235"/>
      <c r="P152" s="235"/>
      <c r="Q152" s="235"/>
      <c r="R152" s="235"/>
      <c r="S152" s="235"/>
      <c r="T152" s="235"/>
      <c r="U152" s="235"/>
      <c r="V152" s="235"/>
      <c r="W152" s="235"/>
      <c r="X152" s="235"/>
      <c r="Y152" s="235"/>
      <c r="Z152" s="235"/>
      <c r="AA152" s="235"/>
      <c r="AB152" s="235"/>
      <c r="AC152" s="235"/>
    </row>
    <row r="153" spans="1:29" ht="13.5">
      <c r="A153" s="235"/>
      <c r="B153" s="235"/>
      <c r="C153" s="235"/>
      <c r="D153" s="235"/>
      <c r="E153" s="235"/>
      <c r="F153" s="235"/>
      <c r="G153" s="235"/>
      <c r="H153" s="235"/>
      <c r="I153" s="267"/>
      <c r="J153" s="235"/>
      <c r="K153" s="235"/>
      <c r="L153" s="235"/>
      <c r="M153" s="268"/>
      <c r="N153" s="235"/>
      <c r="O153" s="235"/>
      <c r="P153" s="235"/>
      <c r="Q153" s="235"/>
      <c r="R153" s="235"/>
      <c r="S153" s="235"/>
      <c r="T153" s="235"/>
      <c r="U153" s="235"/>
      <c r="V153" s="235"/>
      <c r="W153" s="235"/>
      <c r="X153" s="235"/>
      <c r="Y153" s="235"/>
      <c r="Z153" s="235"/>
      <c r="AA153" s="235"/>
      <c r="AB153" s="235"/>
      <c r="AC153" s="235"/>
    </row>
    <row r="154" spans="1:29" ht="13.5">
      <c r="A154" s="235"/>
      <c r="B154" s="235"/>
      <c r="C154" s="235"/>
      <c r="D154" s="235"/>
      <c r="E154" s="235"/>
      <c r="F154" s="235"/>
      <c r="G154" s="235"/>
      <c r="H154" s="235"/>
      <c r="I154" s="267"/>
      <c r="J154" s="235"/>
      <c r="K154" s="235"/>
      <c r="L154" s="235"/>
      <c r="M154" s="268"/>
      <c r="N154" s="235"/>
      <c r="O154" s="235"/>
      <c r="P154" s="235"/>
      <c r="Q154" s="235"/>
      <c r="R154" s="235"/>
      <c r="S154" s="235"/>
      <c r="T154" s="235"/>
      <c r="U154" s="235"/>
      <c r="V154" s="235"/>
      <c r="W154" s="235"/>
      <c r="X154" s="235"/>
      <c r="Y154" s="235"/>
      <c r="Z154" s="235"/>
      <c r="AA154" s="235"/>
      <c r="AB154" s="235"/>
      <c r="AC154" s="235"/>
    </row>
    <row r="155" spans="1:29" ht="13.5">
      <c r="A155" s="235"/>
      <c r="B155" s="235"/>
      <c r="C155" s="235"/>
      <c r="D155" s="235"/>
      <c r="E155" s="235"/>
      <c r="F155" s="235"/>
      <c r="G155" s="235"/>
      <c r="H155" s="235"/>
      <c r="I155" s="267"/>
      <c r="J155" s="235"/>
      <c r="K155" s="235"/>
      <c r="L155" s="235"/>
      <c r="M155" s="268"/>
      <c r="N155" s="235"/>
      <c r="O155" s="235"/>
      <c r="P155" s="235"/>
      <c r="Q155" s="235"/>
      <c r="R155" s="235"/>
      <c r="S155" s="235"/>
      <c r="T155" s="235"/>
      <c r="U155" s="235"/>
      <c r="V155" s="235"/>
      <c r="W155" s="235"/>
      <c r="X155" s="235"/>
      <c r="Y155" s="235"/>
      <c r="Z155" s="235"/>
      <c r="AA155" s="235"/>
      <c r="AB155" s="235"/>
      <c r="AC155" s="235"/>
    </row>
    <row r="156" spans="1:29" ht="13.5">
      <c r="A156" s="235"/>
      <c r="B156" s="235"/>
      <c r="C156" s="235"/>
      <c r="D156" s="235"/>
      <c r="E156" s="235"/>
      <c r="F156" s="235"/>
      <c r="G156" s="235"/>
      <c r="H156" s="235"/>
      <c r="I156" s="267"/>
      <c r="J156" s="235"/>
      <c r="K156" s="235"/>
      <c r="L156" s="235"/>
      <c r="M156" s="268"/>
      <c r="N156" s="235"/>
      <c r="O156" s="235"/>
      <c r="P156" s="235"/>
      <c r="Q156" s="235"/>
      <c r="R156" s="235"/>
      <c r="S156" s="235"/>
      <c r="T156" s="235"/>
      <c r="U156" s="235"/>
      <c r="V156" s="235"/>
      <c r="W156" s="235"/>
      <c r="X156" s="235"/>
      <c r="Y156" s="235"/>
      <c r="Z156" s="235"/>
      <c r="AA156" s="235"/>
      <c r="AB156" s="235"/>
      <c r="AC156" s="235"/>
    </row>
    <row r="157" spans="1:29" ht="13.5">
      <c r="A157" s="235"/>
      <c r="B157" s="235"/>
      <c r="C157" s="235"/>
      <c r="D157" s="235"/>
      <c r="E157" s="235"/>
      <c r="F157" s="235"/>
      <c r="G157" s="235"/>
      <c r="H157" s="235"/>
      <c r="I157" s="267"/>
      <c r="J157" s="235"/>
      <c r="K157" s="235"/>
      <c r="L157" s="235"/>
      <c r="M157" s="268"/>
      <c r="N157" s="235"/>
      <c r="O157" s="235"/>
      <c r="P157" s="235"/>
      <c r="Q157" s="235"/>
      <c r="R157" s="235"/>
      <c r="S157" s="235"/>
      <c r="T157" s="235"/>
      <c r="U157" s="235"/>
      <c r="V157" s="235"/>
      <c r="W157" s="235"/>
      <c r="X157" s="235"/>
      <c r="Y157" s="235"/>
      <c r="Z157" s="235"/>
      <c r="AA157" s="235"/>
      <c r="AB157" s="235"/>
      <c r="AC157" s="235"/>
    </row>
    <row r="158" spans="1:29" ht="13.5">
      <c r="A158" s="235"/>
      <c r="B158" s="235"/>
      <c r="C158" s="235"/>
      <c r="D158" s="235"/>
      <c r="E158" s="235"/>
      <c r="F158" s="235"/>
      <c r="G158" s="235"/>
      <c r="H158" s="235"/>
      <c r="I158" s="267"/>
      <c r="J158" s="235"/>
      <c r="K158" s="235"/>
      <c r="L158" s="235"/>
      <c r="M158" s="268"/>
      <c r="N158" s="235"/>
      <c r="O158" s="235"/>
      <c r="P158" s="235"/>
      <c r="Q158" s="235"/>
      <c r="R158" s="235"/>
      <c r="S158" s="235"/>
      <c r="T158" s="235"/>
      <c r="U158" s="235"/>
      <c r="V158" s="235"/>
      <c r="W158" s="235"/>
      <c r="X158" s="235"/>
      <c r="Y158" s="235"/>
      <c r="Z158" s="235"/>
      <c r="AA158" s="235"/>
      <c r="AB158" s="235"/>
      <c r="AC158" s="235"/>
    </row>
    <row r="159" spans="1:29" ht="13.5">
      <c r="A159" s="235"/>
      <c r="B159" s="235"/>
      <c r="C159" s="235"/>
      <c r="D159" s="235"/>
      <c r="E159" s="235"/>
      <c r="F159" s="235"/>
      <c r="G159" s="235"/>
      <c r="H159" s="235"/>
      <c r="I159" s="267"/>
      <c r="J159" s="235"/>
      <c r="K159" s="235"/>
      <c r="L159" s="235"/>
      <c r="M159" s="268"/>
      <c r="N159" s="235"/>
      <c r="O159" s="235"/>
      <c r="P159" s="235"/>
      <c r="Q159" s="235"/>
      <c r="R159" s="235"/>
      <c r="S159" s="235"/>
      <c r="T159" s="235"/>
      <c r="U159" s="235"/>
      <c r="V159" s="235"/>
      <c r="W159" s="235"/>
      <c r="X159" s="235"/>
      <c r="Y159" s="235"/>
      <c r="Z159" s="235"/>
      <c r="AA159" s="235"/>
      <c r="AB159" s="235"/>
      <c r="AC159" s="235"/>
    </row>
    <row r="160" spans="1:29" ht="13.5">
      <c r="A160" s="235"/>
      <c r="B160" s="235"/>
      <c r="C160" s="235"/>
      <c r="D160" s="235"/>
      <c r="E160" s="235"/>
      <c r="F160" s="235"/>
      <c r="G160" s="235"/>
      <c r="H160" s="235"/>
      <c r="I160" s="267"/>
      <c r="J160" s="235"/>
      <c r="K160" s="235"/>
      <c r="L160" s="235"/>
      <c r="M160" s="268"/>
      <c r="N160" s="235"/>
      <c r="O160" s="235"/>
      <c r="P160" s="235"/>
      <c r="Q160" s="235"/>
      <c r="R160" s="235"/>
      <c r="S160" s="235"/>
      <c r="T160" s="235"/>
      <c r="U160" s="235"/>
      <c r="V160" s="235"/>
      <c r="W160" s="235"/>
      <c r="X160" s="235"/>
      <c r="Y160" s="235"/>
      <c r="Z160" s="235"/>
      <c r="AA160" s="235"/>
      <c r="AB160" s="235"/>
      <c r="AC160" s="235"/>
    </row>
    <row r="161" spans="1:29" ht="13.5">
      <c r="A161" s="235"/>
      <c r="B161" s="235"/>
      <c r="C161" s="235"/>
      <c r="D161" s="235"/>
      <c r="E161" s="235"/>
      <c r="F161" s="235"/>
      <c r="G161" s="235"/>
      <c r="H161" s="235"/>
      <c r="I161" s="267"/>
      <c r="J161" s="235"/>
      <c r="K161" s="235"/>
      <c r="L161" s="235"/>
      <c r="M161" s="268"/>
      <c r="N161" s="235"/>
      <c r="O161" s="235"/>
      <c r="P161" s="235"/>
      <c r="Q161" s="235"/>
      <c r="R161" s="235"/>
      <c r="S161" s="235"/>
      <c r="T161" s="235"/>
      <c r="U161" s="235"/>
      <c r="V161" s="235"/>
      <c r="W161" s="235"/>
      <c r="X161" s="235"/>
      <c r="Y161" s="235"/>
      <c r="Z161" s="235"/>
      <c r="AA161" s="235"/>
      <c r="AB161" s="235"/>
      <c r="AC161" s="235"/>
    </row>
    <row r="162" spans="1:29" ht="13.5">
      <c r="A162" s="235"/>
      <c r="B162" s="235"/>
      <c r="C162" s="235"/>
      <c r="D162" s="235"/>
      <c r="E162" s="235"/>
      <c r="F162" s="235"/>
      <c r="G162" s="235"/>
      <c r="H162" s="235"/>
      <c r="I162" s="267"/>
      <c r="J162" s="235"/>
      <c r="K162" s="235"/>
      <c r="L162" s="235"/>
      <c r="M162" s="268"/>
      <c r="N162" s="235"/>
      <c r="O162" s="235"/>
      <c r="P162" s="235"/>
      <c r="Q162" s="235"/>
      <c r="R162" s="235"/>
      <c r="S162" s="235"/>
      <c r="T162" s="235"/>
      <c r="U162" s="235"/>
      <c r="V162" s="235"/>
      <c r="W162" s="235"/>
      <c r="X162" s="235"/>
      <c r="Y162" s="235"/>
      <c r="Z162" s="235"/>
      <c r="AA162" s="235"/>
      <c r="AB162" s="235"/>
      <c r="AC162" s="235"/>
    </row>
    <row r="163" spans="1:29" ht="13.5">
      <c r="A163" s="235"/>
      <c r="B163" s="235"/>
      <c r="C163" s="235"/>
      <c r="D163" s="235"/>
      <c r="E163" s="235"/>
      <c r="F163" s="235"/>
      <c r="G163" s="235"/>
      <c r="H163" s="235"/>
      <c r="I163" s="267"/>
      <c r="J163" s="235"/>
      <c r="K163" s="235"/>
      <c r="L163" s="235"/>
      <c r="M163" s="268"/>
      <c r="N163" s="235"/>
      <c r="O163" s="235"/>
      <c r="P163" s="235"/>
      <c r="Q163" s="235"/>
      <c r="R163" s="235"/>
      <c r="S163" s="235"/>
      <c r="T163" s="235"/>
      <c r="U163" s="235"/>
      <c r="V163" s="235"/>
      <c r="W163" s="235"/>
      <c r="X163" s="235"/>
      <c r="Y163" s="235"/>
      <c r="Z163" s="235"/>
      <c r="AA163" s="235"/>
      <c r="AB163" s="235"/>
      <c r="AC163" s="235"/>
    </row>
    <row r="164" spans="1:29" ht="13.5">
      <c r="A164" s="235"/>
      <c r="B164" s="235"/>
      <c r="C164" s="235"/>
      <c r="D164" s="235"/>
      <c r="E164" s="235"/>
      <c r="F164" s="235"/>
      <c r="G164" s="235"/>
      <c r="H164" s="235"/>
      <c r="I164" s="267"/>
      <c r="J164" s="235"/>
      <c r="K164" s="235"/>
      <c r="L164" s="235"/>
      <c r="M164" s="268"/>
      <c r="N164" s="235"/>
      <c r="O164" s="235"/>
      <c r="P164" s="235"/>
      <c r="Q164" s="235"/>
      <c r="R164" s="235"/>
      <c r="S164" s="235"/>
      <c r="T164" s="235"/>
      <c r="U164" s="235"/>
      <c r="V164" s="235"/>
      <c r="W164" s="235"/>
      <c r="X164" s="235"/>
      <c r="Y164" s="235"/>
      <c r="Z164" s="235"/>
      <c r="AA164" s="235"/>
      <c r="AB164" s="235"/>
      <c r="AC164" s="235"/>
    </row>
    <row r="165" spans="1:29" ht="13.5">
      <c r="A165" s="235"/>
      <c r="B165" s="235"/>
      <c r="C165" s="235"/>
      <c r="D165" s="235"/>
      <c r="E165" s="235"/>
      <c r="F165" s="235"/>
      <c r="G165" s="235"/>
      <c r="H165" s="235"/>
      <c r="I165" s="267"/>
      <c r="J165" s="235"/>
      <c r="K165" s="235"/>
      <c r="L165" s="235"/>
      <c r="M165" s="268"/>
      <c r="N165" s="235"/>
      <c r="O165" s="235"/>
      <c r="P165" s="235"/>
      <c r="Q165" s="235"/>
      <c r="R165" s="235"/>
      <c r="S165" s="235"/>
      <c r="T165" s="235"/>
      <c r="U165" s="235"/>
      <c r="V165" s="235"/>
      <c r="W165" s="235"/>
      <c r="X165" s="235"/>
      <c r="Y165" s="235"/>
      <c r="Z165" s="235"/>
      <c r="AA165" s="235"/>
      <c r="AB165" s="235"/>
      <c r="AC165" s="235"/>
    </row>
    <row r="166" spans="1:29" ht="13.5">
      <c r="A166" s="235"/>
      <c r="B166" s="235"/>
      <c r="C166" s="235"/>
      <c r="D166" s="235"/>
      <c r="E166" s="235"/>
      <c r="F166" s="235"/>
      <c r="G166" s="235"/>
      <c r="H166" s="235"/>
      <c r="I166" s="267"/>
      <c r="J166" s="235"/>
      <c r="K166" s="235"/>
      <c r="L166" s="235"/>
      <c r="M166" s="268"/>
      <c r="N166" s="235"/>
      <c r="O166" s="235"/>
      <c r="P166" s="235"/>
      <c r="Q166" s="235"/>
      <c r="R166" s="235"/>
      <c r="S166" s="235"/>
      <c r="T166" s="235"/>
      <c r="U166" s="235"/>
      <c r="V166" s="235"/>
      <c r="W166" s="235"/>
      <c r="X166" s="235"/>
      <c r="Y166" s="235"/>
      <c r="Z166" s="235"/>
      <c r="AA166" s="235"/>
      <c r="AB166" s="235"/>
      <c r="AC166" s="235"/>
    </row>
    <row r="167" spans="1:29" ht="13.5">
      <c r="A167" s="235"/>
      <c r="B167" s="235"/>
      <c r="C167" s="235"/>
      <c r="D167" s="235"/>
      <c r="E167" s="235"/>
      <c r="F167" s="235"/>
      <c r="G167" s="235"/>
      <c r="H167" s="235"/>
      <c r="I167" s="267"/>
      <c r="J167" s="235"/>
      <c r="K167" s="235"/>
      <c r="L167" s="235"/>
      <c r="M167" s="268"/>
      <c r="N167" s="235"/>
      <c r="O167" s="235"/>
      <c r="P167" s="235"/>
      <c r="Q167" s="235"/>
      <c r="R167" s="235"/>
      <c r="S167" s="235"/>
      <c r="T167" s="235"/>
      <c r="U167" s="235"/>
      <c r="V167" s="235"/>
      <c r="W167" s="235"/>
      <c r="X167" s="235"/>
      <c r="Y167" s="235"/>
      <c r="Z167" s="235"/>
      <c r="AA167" s="235"/>
      <c r="AB167" s="235"/>
      <c r="AC167" s="235"/>
    </row>
    <row r="168" spans="1:29" ht="13.5">
      <c r="A168" s="235"/>
      <c r="B168" s="235"/>
      <c r="C168" s="235"/>
      <c r="D168" s="235"/>
      <c r="E168" s="235"/>
      <c r="F168" s="235"/>
      <c r="G168" s="235"/>
      <c r="H168" s="235"/>
      <c r="I168" s="267"/>
      <c r="J168" s="235"/>
      <c r="K168" s="235"/>
      <c r="L168" s="235"/>
      <c r="M168" s="268"/>
      <c r="N168" s="235"/>
      <c r="O168" s="235"/>
      <c r="P168" s="235"/>
      <c r="Q168" s="235"/>
      <c r="R168" s="235"/>
      <c r="S168" s="235"/>
      <c r="T168" s="235"/>
      <c r="U168" s="235"/>
      <c r="V168" s="235"/>
      <c r="W168" s="235"/>
      <c r="X168" s="235"/>
      <c r="Y168" s="235"/>
      <c r="Z168" s="235"/>
      <c r="AA168" s="235"/>
      <c r="AB168" s="235"/>
      <c r="AC168" s="235"/>
    </row>
    <row r="169" spans="1:29" ht="13.5">
      <c r="A169" s="235"/>
      <c r="B169" s="235"/>
      <c r="C169" s="235"/>
      <c r="D169" s="235"/>
      <c r="E169" s="235"/>
      <c r="F169" s="235"/>
      <c r="G169" s="235"/>
      <c r="H169" s="235"/>
      <c r="I169" s="267"/>
      <c r="J169" s="235"/>
      <c r="K169" s="235"/>
      <c r="L169" s="235"/>
      <c r="M169" s="268"/>
      <c r="N169" s="235"/>
      <c r="O169" s="235"/>
      <c r="P169" s="235"/>
      <c r="Q169" s="235"/>
      <c r="R169" s="235"/>
      <c r="S169" s="235"/>
      <c r="T169" s="235"/>
      <c r="U169" s="235"/>
      <c r="V169" s="235"/>
      <c r="W169" s="235"/>
      <c r="X169" s="235"/>
      <c r="Y169" s="235"/>
      <c r="Z169" s="235"/>
      <c r="AA169" s="235"/>
      <c r="AB169" s="235"/>
      <c r="AC169" s="235"/>
    </row>
    <row r="170" spans="1:29" ht="13.5">
      <c r="A170" s="235"/>
      <c r="B170" s="235"/>
      <c r="C170" s="235"/>
      <c r="D170" s="235"/>
      <c r="E170" s="235"/>
      <c r="F170" s="235"/>
      <c r="G170" s="235"/>
      <c r="H170" s="235"/>
      <c r="I170" s="267"/>
      <c r="J170" s="235"/>
      <c r="K170" s="235"/>
      <c r="L170" s="235"/>
      <c r="M170" s="268"/>
      <c r="N170" s="235"/>
      <c r="O170" s="235"/>
      <c r="P170" s="235"/>
      <c r="Q170" s="235"/>
      <c r="R170" s="235"/>
      <c r="S170" s="235"/>
      <c r="T170" s="235"/>
      <c r="U170" s="235"/>
      <c r="V170" s="235"/>
      <c r="W170" s="235"/>
      <c r="X170" s="235"/>
      <c r="Y170" s="235"/>
      <c r="Z170" s="235"/>
      <c r="AA170" s="235"/>
      <c r="AB170" s="235"/>
      <c r="AC170" s="235"/>
    </row>
    <row r="171" spans="1:29" ht="13.5">
      <c r="A171" s="235"/>
      <c r="B171" s="235"/>
      <c r="C171" s="235"/>
      <c r="D171" s="235"/>
      <c r="E171" s="235"/>
      <c r="F171" s="235"/>
      <c r="G171" s="235"/>
      <c r="H171" s="235"/>
      <c r="I171" s="267"/>
      <c r="J171" s="235"/>
      <c r="K171" s="235"/>
      <c r="L171" s="235"/>
      <c r="M171" s="268"/>
      <c r="N171" s="235"/>
      <c r="O171" s="235"/>
      <c r="P171" s="235"/>
      <c r="Q171" s="235"/>
      <c r="R171" s="235"/>
      <c r="S171" s="235"/>
      <c r="T171" s="235"/>
      <c r="U171" s="235"/>
      <c r="V171" s="235"/>
      <c r="W171" s="235"/>
      <c r="X171" s="235"/>
      <c r="Y171" s="235"/>
      <c r="Z171" s="235"/>
      <c r="AA171" s="235"/>
      <c r="AB171" s="235"/>
      <c r="AC171" s="235"/>
    </row>
    <row r="172" spans="1:29" ht="13.5">
      <c r="A172" s="235"/>
      <c r="B172" s="235"/>
      <c r="C172" s="235"/>
      <c r="D172" s="235"/>
      <c r="E172" s="235"/>
      <c r="F172" s="235"/>
      <c r="G172" s="235"/>
      <c r="H172" s="235"/>
      <c r="I172" s="267"/>
      <c r="J172" s="235"/>
      <c r="K172" s="235"/>
      <c r="L172" s="235"/>
      <c r="M172" s="268"/>
      <c r="N172" s="235"/>
      <c r="O172" s="235"/>
      <c r="P172" s="235"/>
      <c r="Q172" s="235"/>
      <c r="R172" s="235"/>
      <c r="S172" s="235"/>
      <c r="T172" s="235"/>
      <c r="U172" s="235"/>
      <c r="V172" s="235"/>
      <c r="W172" s="235"/>
      <c r="X172" s="235"/>
      <c r="Y172" s="235"/>
      <c r="Z172" s="235"/>
      <c r="AA172" s="235"/>
      <c r="AB172" s="235"/>
      <c r="AC172" s="235"/>
    </row>
    <row r="173" spans="1:29" ht="13.5">
      <c r="A173" s="235"/>
      <c r="B173" s="235"/>
      <c r="C173" s="235"/>
      <c r="D173" s="235"/>
      <c r="E173" s="235"/>
      <c r="F173" s="235"/>
      <c r="G173" s="235"/>
      <c r="H173" s="235"/>
      <c r="I173" s="267"/>
      <c r="J173" s="235"/>
      <c r="K173" s="235"/>
      <c r="L173" s="235"/>
      <c r="M173" s="268"/>
      <c r="N173" s="235"/>
      <c r="O173" s="235"/>
      <c r="P173" s="235"/>
      <c r="Q173" s="235"/>
      <c r="R173" s="235"/>
      <c r="S173" s="235"/>
      <c r="T173" s="235"/>
      <c r="U173" s="235"/>
      <c r="V173" s="235"/>
      <c r="W173" s="235"/>
      <c r="X173" s="235"/>
      <c r="Y173" s="235"/>
      <c r="Z173" s="235"/>
      <c r="AA173" s="235"/>
      <c r="AB173" s="235"/>
      <c r="AC173" s="235"/>
    </row>
    <row r="174" spans="1:29" ht="13.5">
      <c r="A174" s="235"/>
      <c r="B174" s="235"/>
      <c r="C174" s="235"/>
      <c r="D174" s="235"/>
      <c r="E174" s="235"/>
      <c r="F174" s="235"/>
      <c r="G174" s="235"/>
      <c r="H174" s="235"/>
      <c r="I174" s="267"/>
      <c r="J174" s="235"/>
      <c r="K174" s="235"/>
      <c r="L174" s="235"/>
      <c r="M174" s="268"/>
      <c r="N174" s="235"/>
      <c r="O174" s="235"/>
      <c r="P174" s="235"/>
      <c r="Q174" s="235"/>
      <c r="R174" s="235"/>
      <c r="S174" s="235"/>
      <c r="T174" s="235"/>
      <c r="U174" s="235"/>
      <c r="V174" s="235"/>
      <c r="W174" s="235"/>
      <c r="X174" s="235"/>
      <c r="Y174" s="235"/>
      <c r="Z174" s="235"/>
      <c r="AA174" s="235"/>
      <c r="AB174" s="235"/>
      <c r="AC174" s="235"/>
    </row>
    <row r="175" spans="1:29" ht="13.5">
      <c r="A175" s="235"/>
      <c r="B175" s="235"/>
      <c r="C175" s="235"/>
      <c r="D175" s="235"/>
      <c r="E175" s="235"/>
      <c r="F175" s="235"/>
      <c r="G175" s="235"/>
      <c r="H175" s="235"/>
      <c r="I175" s="267"/>
      <c r="J175" s="235"/>
      <c r="K175" s="235"/>
      <c r="L175" s="235"/>
      <c r="M175" s="268"/>
      <c r="N175" s="235"/>
      <c r="O175" s="235"/>
      <c r="P175" s="235"/>
      <c r="Q175" s="235"/>
      <c r="R175" s="235"/>
      <c r="S175" s="235"/>
      <c r="T175" s="235"/>
      <c r="U175" s="235"/>
      <c r="V175" s="235"/>
      <c r="W175" s="235"/>
      <c r="X175" s="235"/>
      <c r="Y175" s="235"/>
      <c r="Z175" s="235"/>
      <c r="AA175" s="235"/>
      <c r="AB175" s="235"/>
      <c r="AC175" s="235"/>
    </row>
    <row r="176" spans="1:29" ht="13.5">
      <c r="A176" s="235"/>
      <c r="B176" s="235"/>
      <c r="C176" s="235"/>
      <c r="D176" s="235"/>
      <c r="E176" s="235"/>
      <c r="F176" s="235"/>
      <c r="G176" s="235"/>
      <c r="H176" s="235"/>
      <c r="I176" s="267"/>
      <c r="J176" s="235"/>
      <c r="K176" s="235"/>
      <c r="L176" s="235"/>
      <c r="M176" s="268"/>
      <c r="N176" s="235"/>
      <c r="O176" s="235"/>
      <c r="P176" s="235"/>
      <c r="Q176" s="235"/>
      <c r="R176" s="235"/>
      <c r="S176" s="235"/>
      <c r="T176" s="235"/>
      <c r="U176" s="235"/>
      <c r="V176" s="235"/>
      <c r="W176" s="235"/>
      <c r="X176" s="235"/>
      <c r="Y176" s="235"/>
      <c r="Z176" s="235"/>
      <c r="AA176" s="235"/>
      <c r="AB176" s="235"/>
      <c r="AC176" s="235"/>
    </row>
    <row r="177" spans="1:29" ht="13.5">
      <c r="A177" s="235"/>
      <c r="B177" s="235"/>
      <c r="C177" s="235"/>
      <c r="D177" s="235"/>
      <c r="E177" s="235"/>
      <c r="F177" s="235"/>
      <c r="G177" s="235"/>
      <c r="H177" s="235"/>
      <c r="I177" s="267"/>
      <c r="J177" s="235"/>
      <c r="K177" s="235"/>
      <c r="L177" s="235"/>
      <c r="M177" s="268"/>
      <c r="N177" s="235"/>
      <c r="O177" s="235"/>
      <c r="P177" s="235"/>
      <c r="Q177" s="235"/>
      <c r="R177" s="235"/>
      <c r="S177" s="235"/>
      <c r="T177" s="235"/>
      <c r="U177" s="235"/>
      <c r="V177" s="235"/>
      <c r="W177" s="235"/>
      <c r="X177" s="235"/>
      <c r="Y177" s="235"/>
      <c r="Z177" s="235"/>
      <c r="AA177" s="235"/>
      <c r="AB177" s="235"/>
      <c r="AC177" s="235"/>
    </row>
    <row r="178" spans="1:29" ht="13.5">
      <c r="A178" s="235"/>
      <c r="B178" s="235"/>
      <c r="C178" s="235"/>
      <c r="D178" s="235"/>
      <c r="E178" s="235"/>
      <c r="F178" s="235"/>
      <c r="G178" s="235"/>
      <c r="H178" s="235"/>
      <c r="I178" s="267"/>
      <c r="J178" s="235"/>
      <c r="K178" s="235"/>
      <c r="L178" s="235"/>
      <c r="M178" s="268"/>
      <c r="N178" s="235"/>
      <c r="O178" s="235"/>
      <c r="P178" s="235"/>
      <c r="Q178" s="235"/>
      <c r="R178" s="235"/>
      <c r="S178" s="235"/>
      <c r="T178" s="235"/>
      <c r="U178" s="235"/>
      <c r="V178" s="235"/>
      <c r="W178" s="235"/>
      <c r="X178" s="235"/>
      <c r="Y178" s="235"/>
      <c r="Z178" s="235"/>
      <c r="AA178" s="235"/>
      <c r="AB178" s="235"/>
      <c r="AC178" s="235"/>
    </row>
    <row r="179" spans="1:29" ht="13.5">
      <c r="A179" s="235"/>
      <c r="B179" s="235"/>
      <c r="C179" s="235"/>
      <c r="D179" s="235"/>
      <c r="E179" s="235"/>
      <c r="F179" s="235"/>
      <c r="G179" s="235"/>
      <c r="H179" s="235"/>
      <c r="I179" s="267"/>
      <c r="J179" s="235"/>
      <c r="K179" s="235"/>
      <c r="L179" s="235"/>
      <c r="M179" s="268"/>
      <c r="N179" s="235"/>
      <c r="O179" s="235"/>
      <c r="P179" s="235"/>
      <c r="Q179" s="235"/>
      <c r="R179" s="235"/>
      <c r="S179" s="235"/>
      <c r="T179" s="235"/>
      <c r="U179" s="235"/>
      <c r="V179" s="235"/>
      <c r="W179" s="235"/>
      <c r="X179" s="235"/>
      <c r="Y179" s="235"/>
      <c r="Z179" s="235"/>
      <c r="AA179" s="235"/>
      <c r="AB179" s="235"/>
      <c r="AC179" s="235"/>
    </row>
    <row r="180" spans="1:29" ht="13.5">
      <c r="A180" s="235"/>
      <c r="B180" s="235"/>
      <c r="C180" s="235"/>
      <c r="D180" s="235"/>
      <c r="E180" s="235"/>
      <c r="F180" s="235"/>
      <c r="G180" s="235"/>
      <c r="H180" s="235"/>
      <c r="I180" s="267"/>
      <c r="J180" s="235"/>
      <c r="K180" s="235"/>
      <c r="L180" s="235"/>
      <c r="M180" s="268"/>
      <c r="N180" s="235"/>
      <c r="O180" s="235"/>
      <c r="P180" s="235"/>
      <c r="Q180" s="235"/>
      <c r="R180" s="235"/>
      <c r="S180" s="235"/>
      <c r="T180" s="235"/>
      <c r="U180" s="235"/>
      <c r="V180" s="235"/>
      <c r="W180" s="235"/>
      <c r="X180" s="235"/>
      <c r="Y180" s="235"/>
      <c r="Z180" s="235"/>
      <c r="AA180" s="235"/>
      <c r="AB180" s="235"/>
      <c r="AC180" s="235"/>
    </row>
    <row r="181" spans="1:29" ht="13.5">
      <c r="A181" s="235"/>
      <c r="B181" s="235"/>
      <c r="C181" s="235"/>
      <c r="D181" s="235"/>
      <c r="E181" s="235"/>
      <c r="F181" s="235"/>
      <c r="G181" s="235"/>
      <c r="H181" s="235"/>
      <c r="I181" s="267"/>
      <c r="J181" s="235"/>
      <c r="K181" s="235"/>
      <c r="L181" s="235"/>
      <c r="M181" s="268"/>
      <c r="N181" s="235"/>
      <c r="O181" s="235"/>
      <c r="P181" s="235"/>
      <c r="Q181" s="235"/>
      <c r="R181" s="235"/>
      <c r="S181" s="235"/>
      <c r="T181" s="235"/>
      <c r="U181" s="235"/>
      <c r="V181" s="235"/>
      <c r="W181" s="235"/>
      <c r="X181" s="235"/>
      <c r="Y181" s="235"/>
      <c r="Z181" s="235"/>
      <c r="AA181" s="235"/>
      <c r="AB181" s="235"/>
      <c r="AC181" s="235"/>
    </row>
    <row r="182" spans="1:29" ht="13.5">
      <c r="A182" s="235"/>
      <c r="B182" s="235"/>
      <c r="C182" s="235"/>
      <c r="D182" s="235"/>
      <c r="E182" s="235"/>
      <c r="F182" s="235"/>
      <c r="G182" s="235"/>
      <c r="H182" s="235"/>
      <c r="I182" s="267"/>
      <c r="J182" s="235"/>
      <c r="K182" s="235"/>
      <c r="L182" s="235"/>
      <c r="M182" s="268"/>
      <c r="N182" s="235"/>
      <c r="O182" s="235"/>
      <c r="P182" s="235"/>
      <c r="Q182" s="235"/>
      <c r="R182" s="235"/>
      <c r="S182" s="235"/>
      <c r="T182" s="235"/>
      <c r="U182" s="235"/>
      <c r="V182" s="235"/>
      <c r="W182" s="235"/>
      <c r="X182" s="235"/>
      <c r="Y182" s="235"/>
      <c r="Z182" s="235"/>
      <c r="AA182" s="235"/>
      <c r="AB182" s="235"/>
      <c r="AC182" s="235"/>
    </row>
    <row r="183" spans="1:29" ht="13.5">
      <c r="A183" s="235"/>
      <c r="B183" s="235"/>
      <c r="C183" s="235"/>
      <c r="D183" s="235"/>
      <c r="E183" s="235"/>
      <c r="F183" s="235"/>
      <c r="G183" s="235"/>
      <c r="H183" s="235"/>
      <c r="I183" s="267"/>
      <c r="J183" s="235"/>
      <c r="K183" s="235"/>
      <c r="L183" s="235"/>
      <c r="M183" s="268"/>
      <c r="N183" s="235"/>
      <c r="O183" s="235"/>
      <c r="P183" s="235"/>
      <c r="Q183" s="235"/>
      <c r="R183" s="235"/>
      <c r="S183" s="235"/>
      <c r="T183" s="235"/>
      <c r="U183" s="235"/>
      <c r="V183" s="235"/>
      <c r="W183" s="235"/>
      <c r="X183" s="235"/>
      <c r="Y183" s="235"/>
      <c r="Z183" s="235"/>
      <c r="AA183" s="235"/>
      <c r="AB183" s="235"/>
      <c r="AC183" s="235"/>
    </row>
    <row r="184" spans="1:29" ht="13.5">
      <c r="A184" s="235"/>
      <c r="B184" s="235"/>
      <c r="C184" s="235"/>
      <c r="D184" s="235"/>
      <c r="E184" s="235"/>
      <c r="F184" s="235"/>
      <c r="G184" s="235"/>
      <c r="H184" s="235"/>
      <c r="I184" s="267"/>
      <c r="J184" s="235"/>
      <c r="K184" s="235"/>
      <c r="L184" s="235"/>
      <c r="M184" s="268"/>
      <c r="N184" s="235"/>
      <c r="O184" s="235"/>
      <c r="P184" s="235"/>
      <c r="Q184" s="235"/>
      <c r="R184" s="235"/>
      <c r="S184" s="235"/>
      <c r="T184" s="235"/>
      <c r="U184" s="235"/>
      <c r="V184" s="235"/>
      <c r="W184" s="235"/>
      <c r="X184" s="235"/>
      <c r="Y184" s="235"/>
      <c r="Z184" s="235"/>
      <c r="AA184" s="235"/>
      <c r="AB184" s="235"/>
      <c r="AC184" s="235"/>
    </row>
    <row r="185" spans="1:29" ht="13.5">
      <c r="A185" s="235"/>
      <c r="B185" s="235"/>
      <c r="C185" s="235"/>
      <c r="D185" s="235"/>
      <c r="E185" s="235"/>
      <c r="F185" s="235"/>
      <c r="G185" s="235"/>
      <c r="H185" s="235"/>
      <c r="I185" s="267"/>
      <c r="J185" s="235"/>
      <c r="K185" s="235"/>
      <c r="L185" s="235"/>
      <c r="M185" s="268"/>
      <c r="N185" s="235"/>
      <c r="O185" s="235"/>
      <c r="P185" s="235"/>
      <c r="Q185" s="235"/>
      <c r="R185" s="235"/>
      <c r="S185" s="235"/>
      <c r="T185" s="235"/>
      <c r="U185" s="235"/>
      <c r="V185" s="235"/>
      <c r="W185" s="235"/>
      <c r="X185" s="235"/>
      <c r="Y185" s="235"/>
      <c r="Z185" s="235"/>
      <c r="AA185" s="235"/>
      <c r="AB185" s="235"/>
      <c r="AC185" s="235"/>
    </row>
    <row r="186" spans="1:29" ht="13.5">
      <c r="A186" s="235"/>
      <c r="B186" s="235"/>
      <c r="C186" s="235"/>
      <c r="D186" s="235"/>
      <c r="E186" s="235"/>
      <c r="F186" s="235"/>
      <c r="G186" s="235"/>
      <c r="H186" s="235"/>
      <c r="I186" s="267"/>
      <c r="J186" s="235"/>
      <c r="K186" s="235"/>
      <c r="L186" s="235"/>
      <c r="M186" s="268"/>
      <c r="N186" s="235"/>
      <c r="O186" s="235"/>
      <c r="P186" s="235"/>
      <c r="Q186" s="235"/>
      <c r="R186" s="235"/>
      <c r="S186" s="235"/>
      <c r="T186" s="235"/>
      <c r="U186" s="235"/>
      <c r="V186" s="235"/>
      <c r="W186" s="235"/>
      <c r="X186" s="235"/>
      <c r="Y186" s="235"/>
      <c r="Z186" s="235"/>
      <c r="AA186" s="235"/>
      <c r="AB186" s="235"/>
      <c r="AC186" s="235"/>
    </row>
    <row r="187" spans="1:29" ht="13.5">
      <c r="A187" s="235"/>
      <c r="B187" s="235"/>
      <c r="C187" s="235"/>
      <c r="D187" s="235"/>
      <c r="E187" s="235"/>
      <c r="F187" s="235"/>
      <c r="G187" s="235"/>
      <c r="H187" s="235"/>
      <c r="I187" s="267"/>
      <c r="J187" s="235"/>
      <c r="K187" s="235"/>
      <c r="L187" s="235"/>
      <c r="M187" s="268"/>
      <c r="N187" s="235"/>
      <c r="O187" s="235"/>
      <c r="P187" s="235"/>
      <c r="Q187" s="235"/>
      <c r="R187" s="235"/>
      <c r="S187" s="235"/>
      <c r="T187" s="235"/>
      <c r="U187" s="235"/>
      <c r="V187" s="235"/>
      <c r="W187" s="235"/>
      <c r="X187" s="235"/>
      <c r="Y187" s="235"/>
      <c r="Z187" s="235"/>
      <c r="AA187" s="235"/>
      <c r="AB187" s="235"/>
      <c r="AC187" s="235"/>
    </row>
    <row r="188" spans="1:29" ht="13.5">
      <c r="A188" s="235"/>
      <c r="B188" s="235"/>
      <c r="C188" s="235"/>
      <c r="D188" s="235"/>
      <c r="E188" s="235"/>
      <c r="F188" s="235"/>
      <c r="G188" s="235"/>
      <c r="H188" s="235"/>
      <c r="I188" s="267"/>
      <c r="J188" s="235"/>
      <c r="K188" s="235"/>
      <c r="L188" s="235"/>
      <c r="M188" s="268"/>
      <c r="N188" s="235"/>
      <c r="O188" s="235"/>
      <c r="P188" s="235"/>
      <c r="Q188" s="235"/>
      <c r="R188" s="235"/>
      <c r="S188" s="235"/>
      <c r="T188" s="235"/>
      <c r="U188" s="235"/>
      <c r="V188" s="235"/>
      <c r="W188" s="235"/>
      <c r="X188" s="235"/>
      <c r="Y188" s="235"/>
      <c r="Z188" s="235"/>
      <c r="AA188" s="235"/>
      <c r="AB188" s="235"/>
      <c r="AC188" s="235"/>
    </row>
    <row r="189" spans="1:29" ht="13.5">
      <c r="A189" s="235"/>
      <c r="B189" s="235"/>
      <c r="C189" s="235"/>
      <c r="D189" s="235"/>
      <c r="E189" s="235"/>
      <c r="F189" s="235"/>
      <c r="G189" s="235"/>
      <c r="H189" s="235"/>
      <c r="I189" s="267"/>
      <c r="J189" s="235"/>
      <c r="K189" s="235"/>
      <c r="L189" s="235"/>
      <c r="M189" s="268"/>
      <c r="N189" s="235"/>
      <c r="O189" s="235"/>
      <c r="P189" s="235"/>
      <c r="Q189" s="235"/>
      <c r="R189" s="235"/>
      <c r="S189" s="235"/>
      <c r="T189" s="235"/>
      <c r="U189" s="235"/>
      <c r="V189" s="235"/>
      <c r="W189" s="235"/>
      <c r="X189" s="235"/>
      <c r="Y189" s="235"/>
      <c r="Z189" s="235"/>
      <c r="AA189" s="235"/>
      <c r="AB189" s="235"/>
      <c r="AC189" s="235"/>
    </row>
    <row r="190" spans="1:29" ht="13.5">
      <c r="A190" s="235"/>
      <c r="B190" s="235"/>
      <c r="C190" s="235"/>
      <c r="D190" s="235"/>
      <c r="E190" s="235"/>
      <c r="F190" s="235"/>
      <c r="G190" s="235"/>
      <c r="H190" s="235"/>
      <c r="I190" s="267"/>
      <c r="J190" s="235"/>
      <c r="K190" s="235"/>
      <c r="L190" s="235"/>
      <c r="M190" s="268"/>
      <c r="N190" s="235"/>
      <c r="O190" s="235"/>
      <c r="P190" s="235"/>
      <c r="Q190" s="235"/>
      <c r="R190" s="235"/>
      <c r="S190" s="235"/>
      <c r="T190" s="235"/>
      <c r="U190" s="235"/>
      <c r="V190" s="235"/>
      <c r="W190" s="235"/>
      <c r="X190" s="235"/>
      <c r="Y190" s="235"/>
      <c r="Z190" s="235"/>
      <c r="AA190" s="235"/>
      <c r="AB190" s="235"/>
      <c r="AC190" s="235"/>
    </row>
    <row r="191" spans="1:29" ht="13.5">
      <c r="A191" s="235"/>
      <c r="B191" s="235"/>
      <c r="C191" s="235"/>
      <c r="D191" s="235"/>
      <c r="E191" s="235"/>
      <c r="F191" s="235"/>
      <c r="G191" s="235"/>
      <c r="H191" s="235"/>
      <c r="I191" s="267"/>
      <c r="J191" s="235"/>
      <c r="K191" s="235"/>
      <c r="L191" s="235"/>
      <c r="M191" s="268"/>
      <c r="N191" s="235"/>
      <c r="O191" s="235"/>
      <c r="P191" s="235"/>
      <c r="Q191" s="235"/>
      <c r="R191" s="235"/>
      <c r="S191" s="235"/>
      <c r="T191" s="235"/>
      <c r="U191" s="235"/>
      <c r="V191" s="235"/>
      <c r="W191" s="235"/>
      <c r="X191" s="235"/>
      <c r="Y191" s="235"/>
      <c r="Z191" s="235"/>
      <c r="AA191" s="235"/>
      <c r="AB191" s="235"/>
      <c r="AC191" s="235"/>
    </row>
    <row r="192" spans="1:29" ht="13.5">
      <c r="A192" s="235"/>
      <c r="B192" s="235"/>
      <c r="C192" s="235"/>
      <c r="D192" s="235"/>
      <c r="E192" s="235"/>
      <c r="F192" s="235"/>
      <c r="G192" s="235"/>
      <c r="H192" s="235"/>
      <c r="I192" s="267"/>
      <c r="J192" s="235"/>
      <c r="K192" s="235"/>
      <c r="L192" s="235"/>
      <c r="M192" s="268"/>
      <c r="N192" s="235"/>
      <c r="O192" s="235"/>
      <c r="P192" s="235"/>
      <c r="Q192" s="235"/>
      <c r="R192" s="235"/>
      <c r="S192" s="235"/>
      <c r="T192" s="235"/>
      <c r="U192" s="235"/>
      <c r="V192" s="235"/>
      <c r="W192" s="235"/>
      <c r="X192" s="235"/>
      <c r="Y192" s="235"/>
      <c r="Z192" s="235"/>
      <c r="AA192" s="235"/>
      <c r="AB192" s="235"/>
      <c r="AC192" s="235"/>
    </row>
    <row r="193" spans="1:29" ht="13.5">
      <c r="A193" s="235"/>
      <c r="B193" s="235"/>
      <c r="C193" s="235"/>
      <c r="D193" s="235"/>
      <c r="E193" s="235"/>
      <c r="F193" s="235"/>
      <c r="G193" s="235"/>
      <c r="H193" s="235"/>
      <c r="I193" s="267"/>
      <c r="J193" s="235"/>
      <c r="K193" s="235"/>
      <c r="L193" s="235"/>
      <c r="M193" s="268"/>
      <c r="N193" s="235"/>
      <c r="O193" s="235"/>
      <c r="P193" s="235"/>
      <c r="Q193" s="235"/>
      <c r="R193" s="235"/>
      <c r="S193" s="235"/>
      <c r="T193" s="235"/>
      <c r="U193" s="235"/>
      <c r="V193" s="235"/>
      <c r="W193" s="235"/>
      <c r="X193" s="235"/>
      <c r="Y193" s="235"/>
      <c r="Z193" s="235"/>
      <c r="AA193" s="235"/>
      <c r="AB193" s="235"/>
      <c r="AC193" s="235"/>
    </row>
    <row r="194" spans="1:29" ht="13.5">
      <c r="A194" s="235"/>
      <c r="B194" s="235"/>
      <c r="C194" s="235"/>
      <c r="D194" s="235"/>
      <c r="E194" s="235"/>
      <c r="F194" s="235"/>
      <c r="G194" s="235"/>
      <c r="H194" s="235"/>
      <c r="I194" s="267"/>
      <c r="J194" s="235"/>
      <c r="K194" s="235"/>
      <c r="L194" s="235"/>
      <c r="M194" s="268"/>
      <c r="N194" s="235"/>
      <c r="O194" s="235"/>
      <c r="P194" s="235"/>
      <c r="Q194" s="235"/>
      <c r="R194" s="235"/>
      <c r="S194" s="235"/>
      <c r="T194" s="235"/>
      <c r="U194" s="235"/>
      <c r="V194" s="235"/>
      <c r="W194" s="235"/>
      <c r="X194" s="235"/>
      <c r="Y194" s="235"/>
      <c r="Z194" s="235"/>
      <c r="AA194" s="235"/>
      <c r="AB194" s="235"/>
      <c r="AC194" s="235"/>
    </row>
    <row r="195" spans="1:29" ht="13.5">
      <c r="A195" s="235"/>
      <c r="B195" s="235"/>
      <c r="C195" s="235"/>
      <c r="D195" s="235"/>
      <c r="E195" s="235"/>
      <c r="F195" s="235"/>
      <c r="G195" s="235"/>
      <c r="H195" s="235"/>
      <c r="I195" s="267"/>
      <c r="J195" s="235"/>
      <c r="K195" s="235"/>
      <c r="L195" s="235"/>
      <c r="M195" s="268"/>
      <c r="N195" s="235"/>
      <c r="O195" s="235"/>
      <c r="P195" s="235"/>
      <c r="Q195" s="235"/>
      <c r="R195" s="235"/>
      <c r="S195" s="235"/>
      <c r="T195" s="235"/>
      <c r="U195" s="235"/>
      <c r="V195" s="235"/>
      <c r="W195" s="235"/>
      <c r="X195" s="235"/>
      <c r="Y195" s="235"/>
      <c r="Z195" s="235"/>
      <c r="AA195" s="235"/>
      <c r="AB195" s="235"/>
      <c r="AC195" s="235"/>
    </row>
    <row r="196" spans="1:29" ht="13.5">
      <c r="A196" s="235"/>
      <c r="B196" s="235"/>
      <c r="C196" s="235"/>
      <c r="D196" s="235"/>
      <c r="E196" s="235"/>
      <c r="F196" s="235"/>
      <c r="G196" s="235"/>
      <c r="H196" s="235"/>
      <c r="I196" s="267"/>
      <c r="J196" s="235"/>
      <c r="K196" s="235"/>
      <c r="L196" s="235"/>
      <c r="M196" s="268"/>
      <c r="N196" s="235"/>
      <c r="O196" s="235"/>
      <c r="P196" s="235"/>
      <c r="Q196" s="235"/>
      <c r="R196" s="235"/>
      <c r="S196" s="235"/>
      <c r="T196" s="235"/>
      <c r="U196" s="235"/>
      <c r="V196" s="235"/>
      <c r="W196" s="235"/>
      <c r="X196" s="235"/>
      <c r="Y196" s="235"/>
      <c r="Z196" s="235"/>
      <c r="AA196" s="235"/>
      <c r="AB196" s="235"/>
      <c r="AC196" s="235"/>
    </row>
    <row r="197" spans="1:29" ht="13.5">
      <c r="A197" s="235"/>
      <c r="B197" s="235"/>
      <c r="C197" s="235"/>
      <c r="D197" s="235"/>
      <c r="E197" s="235"/>
      <c r="F197" s="235"/>
      <c r="G197" s="235"/>
      <c r="H197" s="235"/>
      <c r="I197" s="267"/>
      <c r="J197" s="235"/>
      <c r="K197" s="235"/>
      <c r="L197" s="235"/>
      <c r="M197" s="268"/>
      <c r="N197" s="235"/>
      <c r="O197" s="235"/>
      <c r="P197" s="235"/>
      <c r="Q197" s="235"/>
      <c r="R197" s="235"/>
      <c r="S197" s="235"/>
      <c r="T197" s="235"/>
      <c r="U197" s="235"/>
      <c r="V197" s="235"/>
      <c r="W197" s="235"/>
      <c r="X197" s="235"/>
      <c r="Y197" s="235"/>
      <c r="Z197" s="235"/>
      <c r="AA197" s="235"/>
      <c r="AB197" s="235"/>
      <c r="AC197" s="235"/>
    </row>
    <row r="198" spans="1:29" ht="13.5">
      <c r="A198" s="235"/>
      <c r="B198" s="235"/>
      <c r="C198" s="235"/>
      <c r="D198" s="235"/>
      <c r="E198" s="235"/>
      <c r="F198" s="235"/>
      <c r="G198" s="235"/>
      <c r="H198" s="235"/>
      <c r="I198" s="267"/>
      <c r="J198" s="235"/>
      <c r="K198" s="235"/>
      <c r="L198" s="235"/>
      <c r="M198" s="268"/>
      <c r="N198" s="235"/>
      <c r="O198" s="235"/>
      <c r="P198" s="235"/>
      <c r="Q198" s="235"/>
      <c r="R198" s="235"/>
      <c r="S198" s="235"/>
      <c r="T198" s="235"/>
      <c r="U198" s="235"/>
      <c r="V198" s="235"/>
      <c r="W198" s="235"/>
      <c r="X198" s="235"/>
      <c r="Y198" s="235"/>
      <c r="Z198" s="235"/>
      <c r="AA198" s="235"/>
      <c r="AB198" s="235"/>
      <c r="AC198" s="235"/>
    </row>
    <row r="199" spans="1:29" ht="13.5">
      <c r="A199" s="235"/>
      <c r="B199" s="235"/>
      <c r="C199" s="235"/>
      <c r="D199" s="235"/>
      <c r="E199" s="235"/>
      <c r="F199" s="235"/>
      <c r="G199" s="235"/>
      <c r="H199" s="235"/>
      <c r="I199" s="267"/>
      <c r="J199" s="235"/>
      <c r="K199" s="235"/>
      <c r="L199" s="235"/>
      <c r="M199" s="268"/>
      <c r="N199" s="235"/>
      <c r="O199" s="235"/>
      <c r="P199" s="235"/>
      <c r="Q199" s="235"/>
      <c r="R199" s="235"/>
      <c r="S199" s="235"/>
      <c r="T199" s="235"/>
      <c r="U199" s="235"/>
      <c r="V199" s="235"/>
      <c r="W199" s="235"/>
      <c r="X199" s="235"/>
      <c r="Y199" s="235"/>
      <c r="Z199" s="235"/>
      <c r="AA199" s="235"/>
      <c r="AB199" s="235"/>
      <c r="AC199" s="235"/>
    </row>
    <row r="200" spans="1:29" ht="13.5">
      <c r="A200" s="235"/>
      <c r="B200" s="235"/>
      <c r="C200" s="235"/>
      <c r="D200" s="235"/>
      <c r="E200" s="235"/>
      <c r="F200" s="235"/>
      <c r="G200" s="235"/>
      <c r="H200" s="235"/>
      <c r="I200" s="267"/>
      <c r="J200" s="235"/>
      <c r="K200" s="235"/>
      <c r="L200" s="235"/>
      <c r="M200" s="268"/>
      <c r="N200" s="235"/>
      <c r="O200" s="235"/>
      <c r="P200" s="235"/>
      <c r="Q200" s="235"/>
      <c r="R200" s="235"/>
      <c r="S200" s="235"/>
      <c r="T200" s="235"/>
      <c r="U200" s="235"/>
      <c r="V200" s="235"/>
      <c r="W200" s="235"/>
      <c r="X200" s="235"/>
      <c r="Y200" s="235"/>
      <c r="Z200" s="235"/>
      <c r="AA200" s="235"/>
      <c r="AB200" s="235"/>
      <c r="AC200" s="235"/>
    </row>
    <row r="201" spans="1:29" ht="13.5">
      <c r="A201" s="235"/>
      <c r="B201" s="235"/>
      <c r="C201" s="235"/>
      <c r="D201" s="235"/>
      <c r="E201" s="235"/>
      <c r="F201" s="235"/>
      <c r="G201" s="235"/>
      <c r="H201" s="235"/>
      <c r="I201" s="267"/>
      <c r="J201" s="235"/>
      <c r="K201" s="235"/>
      <c r="L201" s="235"/>
      <c r="M201" s="268"/>
      <c r="N201" s="235"/>
      <c r="O201" s="235"/>
      <c r="P201" s="235"/>
      <c r="Q201" s="235"/>
      <c r="R201" s="235"/>
      <c r="S201" s="235"/>
      <c r="T201" s="235"/>
      <c r="U201" s="235"/>
      <c r="V201" s="235"/>
      <c r="W201" s="235"/>
      <c r="X201" s="235"/>
      <c r="Y201" s="235"/>
      <c r="Z201" s="235"/>
      <c r="AA201" s="235"/>
      <c r="AB201" s="235"/>
      <c r="AC201" s="235"/>
    </row>
    <row r="202" spans="1:29" ht="13.5">
      <c r="A202" s="235"/>
      <c r="B202" s="235"/>
      <c r="C202" s="235"/>
      <c r="D202" s="235"/>
      <c r="E202" s="235"/>
      <c r="F202" s="235"/>
      <c r="G202" s="235"/>
      <c r="H202" s="235"/>
      <c r="I202" s="267"/>
      <c r="J202" s="235"/>
      <c r="K202" s="235"/>
      <c r="L202" s="235"/>
      <c r="M202" s="268"/>
      <c r="N202" s="235"/>
      <c r="O202" s="235"/>
      <c r="P202" s="235"/>
      <c r="Q202" s="235"/>
      <c r="R202" s="235"/>
      <c r="S202" s="235"/>
      <c r="T202" s="235"/>
      <c r="U202" s="235"/>
      <c r="V202" s="235"/>
      <c r="W202" s="235"/>
      <c r="X202" s="235"/>
      <c r="Y202" s="235"/>
      <c r="Z202" s="235"/>
      <c r="AA202" s="235"/>
      <c r="AB202" s="235"/>
      <c r="AC202" s="235"/>
    </row>
    <row r="203" spans="1:29" ht="13.5">
      <c r="A203" s="235"/>
      <c r="B203" s="235"/>
      <c r="C203" s="235"/>
      <c r="D203" s="235"/>
      <c r="E203" s="235"/>
      <c r="F203" s="235"/>
      <c r="G203" s="235"/>
      <c r="H203" s="235"/>
      <c r="I203" s="267"/>
      <c r="J203" s="235"/>
      <c r="K203" s="235"/>
      <c r="L203" s="235"/>
      <c r="M203" s="268"/>
      <c r="N203" s="235"/>
      <c r="O203" s="235"/>
      <c r="P203" s="235"/>
      <c r="Q203" s="235"/>
      <c r="R203" s="235"/>
      <c r="S203" s="235"/>
      <c r="T203" s="235"/>
      <c r="U203" s="235"/>
      <c r="V203" s="235"/>
      <c r="W203" s="235"/>
      <c r="X203" s="235"/>
      <c r="Y203" s="235"/>
      <c r="Z203" s="235"/>
      <c r="AA203" s="235"/>
      <c r="AB203" s="235"/>
      <c r="AC203" s="235"/>
    </row>
    <row r="204" spans="1:29" ht="13.5">
      <c r="A204" s="235"/>
      <c r="B204" s="235"/>
      <c r="C204" s="235"/>
      <c r="D204" s="235"/>
      <c r="E204" s="235"/>
      <c r="F204" s="235"/>
      <c r="G204" s="235"/>
      <c r="H204" s="235"/>
      <c r="I204" s="267"/>
      <c r="J204" s="235"/>
      <c r="K204" s="235"/>
      <c r="L204" s="235"/>
      <c r="M204" s="268"/>
      <c r="N204" s="235"/>
      <c r="O204" s="235"/>
      <c r="P204" s="235"/>
      <c r="Q204" s="235"/>
      <c r="R204" s="235"/>
      <c r="S204" s="235"/>
      <c r="T204" s="235"/>
      <c r="U204" s="235"/>
      <c r="V204" s="235"/>
      <c r="W204" s="235"/>
      <c r="X204" s="235"/>
      <c r="Y204" s="235"/>
      <c r="Z204" s="235"/>
      <c r="AA204" s="235"/>
      <c r="AB204" s="235"/>
      <c r="AC204" s="235"/>
    </row>
    <row r="205" spans="1:29" ht="13.5">
      <c r="A205" s="235"/>
      <c r="B205" s="235"/>
      <c r="C205" s="235"/>
      <c r="D205" s="235"/>
      <c r="E205" s="235"/>
      <c r="F205" s="235"/>
      <c r="G205" s="235"/>
      <c r="H205" s="235"/>
      <c r="I205" s="267"/>
      <c r="J205" s="235"/>
      <c r="K205" s="235"/>
      <c r="L205" s="235"/>
      <c r="M205" s="268"/>
      <c r="N205" s="235"/>
      <c r="O205" s="235"/>
      <c r="P205" s="235"/>
      <c r="Q205" s="235"/>
      <c r="R205" s="235"/>
      <c r="S205" s="235"/>
      <c r="T205" s="235"/>
      <c r="U205" s="235"/>
      <c r="V205" s="235"/>
      <c r="W205" s="235"/>
      <c r="X205" s="235"/>
      <c r="Y205" s="235"/>
      <c r="Z205" s="235"/>
      <c r="AA205" s="235"/>
      <c r="AB205" s="235"/>
      <c r="AC205" s="235"/>
    </row>
    <row r="206" spans="1:29" ht="13.5">
      <c r="A206" s="235"/>
      <c r="B206" s="235"/>
      <c r="C206" s="235"/>
      <c r="D206" s="235"/>
      <c r="E206" s="235"/>
      <c r="F206" s="235"/>
      <c r="G206" s="235"/>
      <c r="H206" s="235"/>
      <c r="I206" s="267"/>
      <c r="J206" s="235"/>
      <c r="K206" s="235"/>
      <c r="L206" s="235"/>
      <c r="M206" s="268"/>
      <c r="N206" s="235"/>
      <c r="O206" s="235"/>
      <c r="P206" s="235"/>
      <c r="Q206" s="235"/>
      <c r="R206" s="235"/>
      <c r="S206" s="235"/>
      <c r="T206" s="235"/>
      <c r="U206" s="235"/>
      <c r="V206" s="235"/>
      <c r="W206" s="235"/>
      <c r="X206" s="235"/>
      <c r="Y206" s="235"/>
      <c r="Z206" s="235"/>
      <c r="AA206" s="235"/>
      <c r="AB206" s="235"/>
      <c r="AC206" s="235"/>
    </row>
    <row r="207" spans="1:29" ht="13.5">
      <c r="A207" s="235"/>
      <c r="B207" s="235"/>
      <c r="C207" s="235"/>
      <c r="D207" s="235"/>
      <c r="E207" s="235"/>
      <c r="F207" s="235"/>
      <c r="G207" s="235"/>
      <c r="H207" s="235"/>
      <c r="I207" s="267"/>
      <c r="J207" s="235"/>
      <c r="K207" s="235"/>
      <c r="L207" s="235"/>
      <c r="M207" s="268"/>
      <c r="N207" s="235"/>
      <c r="O207" s="235"/>
      <c r="P207" s="235"/>
      <c r="Q207" s="235"/>
      <c r="R207" s="235"/>
      <c r="S207" s="235"/>
      <c r="T207" s="235"/>
      <c r="U207" s="235"/>
      <c r="V207" s="235"/>
      <c r="W207" s="235"/>
      <c r="X207" s="235"/>
      <c r="Y207" s="235"/>
      <c r="Z207" s="235"/>
      <c r="AA207" s="235"/>
      <c r="AB207" s="235"/>
      <c r="AC207" s="235"/>
    </row>
    <row r="208" spans="1:29" ht="13.5">
      <c r="A208" s="235"/>
      <c r="B208" s="235"/>
      <c r="C208" s="235"/>
      <c r="D208" s="235"/>
      <c r="E208" s="235"/>
      <c r="F208" s="235"/>
      <c r="G208" s="235"/>
      <c r="H208" s="235"/>
      <c r="I208" s="267"/>
      <c r="J208" s="235"/>
      <c r="K208" s="235"/>
      <c r="L208" s="235"/>
      <c r="M208" s="268"/>
      <c r="N208" s="235"/>
      <c r="O208" s="235"/>
      <c r="P208" s="235"/>
      <c r="Q208" s="235"/>
      <c r="R208" s="235"/>
      <c r="S208" s="235"/>
      <c r="T208" s="235"/>
      <c r="U208" s="235"/>
      <c r="V208" s="235"/>
      <c r="W208" s="235"/>
      <c r="X208" s="235"/>
      <c r="Y208" s="235"/>
      <c r="Z208" s="235"/>
      <c r="AA208" s="235"/>
      <c r="AB208" s="235"/>
      <c r="AC208" s="235"/>
    </row>
    <row r="209" spans="1:29" ht="13.5">
      <c r="A209" s="235"/>
      <c r="B209" s="235"/>
      <c r="C209" s="235"/>
      <c r="D209" s="235"/>
      <c r="E209" s="235"/>
      <c r="F209" s="235"/>
      <c r="G209" s="235"/>
      <c r="H209" s="235"/>
      <c r="I209" s="267"/>
      <c r="J209" s="235"/>
      <c r="K209" s="235"/>
      <c r="L209" s="235"/>
      <c r="M209" s="268"/>
      <c r="N209" s="235"/>
      <c r="O209" s="235"/>
      <c r="P209" s="235"/>
      <c r="Q209" s="235"/>
      <c r="R209" s="235"/>
      <c r="S209" s="235"/>
      <c r="T209" s="235"/>
      <c r="U209" s="235"/>
      <c r="V209" s="235"/>
      <c r="W209" s="235"/>
      <c r="X209" s="235"/>
      <c r="Y209" s="235"/>
      <c r="Z209" s="235"/>
      <c r="AA209" s="235"/>
      <c r="AB209" s="235"/>
      <c r="AC209" s="235"/>
    </row>
    <row r="210" spans="1:29" ht="13.5">
      <c r="A210" s="235"/>
      <c r="B210" s="235"/>
      <c r="C210" s="235"/>
      <c r="D210" s="235"/>
      <c r="E210" s="235"/>
      <c r="F210" s="235"/>
      <c r="G210" s="235"/>
      <c r="H210" s="235"/>
      <c r="I210" s="267"/>
      <c r="J210" s="235"/>
      <c r="K210" s="235"/>
      <c r="L210" s="235"/>
      <c r="M210" s="268"/>
      <c r="N210" s="235"/>
      <c r="O210" s="235"/>
      <c r="P210" s="235"/>
      <c r="Q210" s="235"/>
      <c r="R210" s="235"/>
      <c r="S210" s="235"/>
      <c r="T210" s="235"/>
      <c r="U210" s="235"/>
      <c r="V210" s="235"/>
      <c r="W210" s="235"/>
      <c r="X210" s="235"/>
      <c r="Y210" s="235"/>
      <c r="Z210" s="235"/>
      <c r="AA210" s="235"/>
      <c r="AB210" s="235"/>
      <c r="AC210" s="235"/>
    </row>
    <row r="211" spans="1:29" ht="13.5">
      <c r="A211" s="235"/>
      <c r="B211" s="235"/>
      <c r="C211" s="235"/>
      <c r="D211" s="235"/>
      <c r="E211" s="235"/>
      <c r="F211" s="235"/>
      <c r="G211" s="235"/>
      <c r="H211" s="235"/>
      <c r="I211" s="267"/>
      <c r="J211" s="235"/>
      <c r="K211" s="235"/>
      <c r="L211" s="235"/>
      <c r="M211" s="268"/>
      <c r="N211" s="235"/>
      <c r="O211" s="235"/>
      <c r="P211" s="235"/>
      <c r="Q211" s="235"/>
      <c r="R211" s="235"/>
      <c r="S211" s="235"/>
      <c r="T211" s="235"/>
      <c r="U211" s="235"/>
      <c r="V211" s="235"/>
      <c r="W211" s="235"/>
      <c r="X211" s="235"/>
      <c r="Y211" s="235"/>
      <c r="Z211" s="235"/>
      <c r="AA211" s="235"/>
      <c r="AB211" s="235"/>
      <c r="AC211" s="235"/>
    </row>
    <row r="212" spans="1:29" ht="13.5">
      <c r="A212" s="235"/>
      <c r="B212" s="235"/>
      <c r="C212" s="235"/>
      <c r="D212" s="235"/>
      <c r="E212" s="235"/>
      <c r="F212" s="235"/>
      <c r="G212" s="235"/>
      <c r="H212" s="235"/>
      <c r="I212" s="267"/>
      <c r="J212" s="235"/>
      <c r="K212" s="235"/>
      <c r="L212" s="235"/>
      <c r="M212" s="268"/>
      <c r="N212" s="235"/>
      <c r="O212" s="235"/>
      <c r="P212" s="235"/>
      <c r="Q212" s="235"/>
      <c r="R212" s="235"/>
      <c r="S212" s="235"/>
      <c r="T212" s="235"/>
      <c r="U212" s="235"/>
      <c r="V212" s="235"/>
      <c r="W212" s="235"/>
      <c r="X212" s="235"/>
      <c r="Y212" s="235"/>
      <c r="Z212" s="235"/>
      <c r="AA212" s="235"/>
      <c r="AB212" s="235"/>
      <c r="AC212" s="235"/>
    </row>
    <row r="213" spans="1:29" ht="13.5">
      <c r="A213" s="235"/>
      <c r="B213" s="235"/>
      <c r="C213" s="235"/>
      <c r="D213" s="235"/>
      <c r="E213" s="235"/>
      <c r="F213" s="235"/>
      <c r="G213" s="235"/>
      <c r="H213" s="235"/>
      <c r="I213" s="267"/>
      <c r="J213" s="235"/>
      <c r="K213" s="235"/>
      <c r="L213" s="235"/>
      <c r="M213" s="268"/>
      <c r="N213" s="235"/>
      <c r="O213" s="235"/>
      <c r="P213" s="235"/>
      <c r="Q213" s="235"/>
      <c r="R213" s="235"/>
      <c r="S213" s="235"/>
      <c r="T213" s="235"/>
      <c r="U213" s="235"/>
      <c r="V213" s="235"/>
      <c r="W213" s="235"/>
      <c r="X213" s="235"/>
      <c r="Y213" s="235"/>
      <c r="Z213" s="235"/>
      <c r="AA213" s="235"/>
      <c r="AB213" s="235"/>
      <c r="AC213" s="235"/>
    </row>
    <row r="214" spans="1:29" ht="13.5">
      <c r="A214" s="235"/>
      <c r="B214" s="235"/>
      <c r="C214" s="235"/>
      <c r="D214" s="235"/>
      <c r="E214" s="235"/>
      <c r="F214" s="235"/>
      <c r="G214" s="235"/>
      <c r="H214" s="235"/>
      <c r="I214" s="267"/>
      <c r="J214" s="235"/>
      <c r="K214" s="235"/>
      <c r="L214" s="235"/>
      <c r="M214" s="268"/>
      <c r="N214" s="235"/>
      <c r="O214" s="235"/>
      <c r="P214" s="235"/>
      <c r="Q214" s="235"/>
      <c r="R214" s="235"/>
      <c r="S214" s="235"/>
      <c r="T214" s="235"/>
      <c r="U214" s="235"/>
      <c r="V214" s="235"/>
      <c r="W214" s="235"/>
      <c r="X214" s="235"/>
      <c r="Y214" s="235"/>
      <c r="Z214" s="235"/>
      <c r="AA214" s="235"/>
      <c r="AB214" s="235"/>
      <c r="AC214" s="235"/>
    </row>
    <row r="215" spans="1:29" ht="13.5">
      <c r="A215" s="235"/>
      <c r="B215" s="235"/>
      <c r="C215" s="235"/>
      <c r="D215" s="235"/>
      <c r="E215" s="235"/>
      <c r="F215" s="235"/>
      <c r="G215" s="235"/>
      <c r="H215" s="235"/>
      <c r="I215" s="267"/>
      <c r="J215" s="235"/>
      <c r="K215" s="235"/>
      <c r="L215" s="235"/>
      <c r="M215" s="268"/>
      <c r="N215" s="235"/>
      <c r="O215" s="235"/>
      <c r="P215" s="235"/>
      <c r="Q215" s="235"/>
      <c r="R215" s="235"/>
      <c r="S215" s="235"/>
      <c r="T215" s="235"/>
      <c r="U215" s="235"/>
      <c r="V215" s="235"/>
      <c r="W215" s="235"/>
      <c r="X215" s="235"/>
      <c r="Y215" s="235"/>
      <c r="Z215" s="235"/>
      <c r="AA215" s="235"/>
      <c r="AB215" s="235"/>
      <c r="AC215" s="235"/>
    </row>
    <row r="216" spans="1:29" ht="13.5">
      <c r="A216" s="235"/>
      <c r="B216" s="235"/>
      <c r="C216" s="235"/>
      <c r="D216" s="235"/>
      <c r="E216" s="235"/>
      <c r="F216" s="235"/>
      <c r="G216" s="235"/>
      <c r="H216" s="235"/>
      <c r="I216" s="267"/>
      <c r="J216" s="235"/>
      <c r="K216" s="235"/>
      <c r="L216" s="235"/>
      <c r="M216" s="268"/>
      <c r="N216" s="235"/>
      <c r="O216" s="235"/>
      <c r="P216" s="235"/>
      <c r="Q216" s="235"/>
      <c r="R216" s="235"/>
      <c r="S216" s="235"/>
      <c r="T216" s="235"/>
      <c r="U216" s="235"/>
      <c r="V216" s="235"/>
      <c r="W216" s="235"/>
      <c r="X216" s="235"/>
      <c r="Y216" s="235"/>
      <c r="Z216" s="235"/>
      <c r="AA216" s="235"/>
      <c r="AB216" s="235"/>
      <c r="AC216" s="235"/>
    </row>
    <row r="217" spans="1:29" ht="13.5">
      <c r="A217" s="235"/>
      <c r="B217" s="235"/>
      <c r="C217" s="235"/>
      <c r="D217" s="235"/>
      <c r="E217" s="235"/>
      <c r="F217" s="235"/>
      <c r="G217" s="235"/>
      <c r="H217" s="235"/>
      <c r="I217" s="267"/>
      <c r="J217" s="235"/>
      <c r="K217" s="235"/>
      <c r="L217" s="235"/>
      <c r="M217" s="268"/>
      <c r="N217" s="235"/>
      <c r="O217" s="235"/>
      <c r="P217" s="235"/>
      <c r="Q217" s="235"/>
      <c r="R217" s="235"/>
      <c r="S217" s="235"/>
      <c r="T217" s="235"/>
      <c r="U217" s="235"/>
      <c r="V217" s="235"/>
      <c r="W217" s="235"/>
      <c r="X217" s="235"/>
      <c r="Y217" s="235"/>
      <c r="Z217" s="235"/>
      <c r="AA217" s="235"/>
      <c r="AB217" s="235"/>
      <c r="AC217" s="235"/>
    </row>
    <row r="218" spans="1:29" ht="13.5">
      <c r="A218" s="235"/>
      <c r="B218" s="235"/>
      <c r="C218" s="235"/>
      <c r="D218" s="235"/>
      <c r="E218" s="235"/>
      <c r="F218" s="235"/>
      <c r="G218" s="235"/>
      <c r="H218" s="235"/>
      <c r="I218" s="267"/>
      <c r="J218" s="235"/>
      <c r="K218" s="235"/>
      <c r="L218" s="235"/>
      <c r="M218" s="268"/>
      <c r="N218" s="235"/>
      <c r="O218" s="235"/>
      <c r="P218" s="235"/>
      <c r="Q218" s="235"/>
      <c r="R218" s="235"/>
      <c r="S218" s="235"/>
      <c r="T218" s="235"/>
      <c r="U218" s="235"/>
      <c r="V218" s="235"/>
      <c r="W218" s="235"/>
      <c r="X218" s="235"/>
      <c r="Y218" s="235"/>
      <c r="Z218" s="235"/>
      <c r="AA218" s="235"/>
      <c r="AB218" s="235"/>
      <c r="AC218" s="235"/>
    </row>
    <row r="219" spans="1:29" ht="13.5">
      <c r="A219" s="235"/>
      <c r="B219" s="235"/>
      <c r="C219" s="235"/>
      <c r="D219" s="235"/>
      <c r="E219" s="235"/>
      <c r="F219" s="235"/>
      <c r="G219" s="235"/>
      <c r="H219" s="235"/>
      <c r="I219" s="267"/>
      <c r="J219" s="235"/>
      <c r="K219" s="235"/>
      <c r="L219" s="235"/>
      <c r="M219" s="268"/>
      <c r="N219" s="235"/>
      <c r="O219" s="235"/>
      <c r="P219" s="235"/>
      <c r="Q219" s="235"/>
      <c r="R219" s="235"/>
      <c r="S219" s="235"/>
      <c r="T219" s="235"/>
      <c r="U219" s="235"/>
      <c r="V219" s="235"/>
      <c r="W219" s="235"/>
      <c r="X219" s="235"/>
      <c r="Y219" s="235"/>
      <c r="Z219" s="235"/>
      <c r="AA219" s="235"/>
      <c r="AB219" s="235"/>
      <c r="AC219" s="235"/>
    </row>
    <row r="220" spans="1:29" ht="13.5">
      <c r="A220" s="235"/>
      <c r="B220" s="235"/>
      <c r="C220" s="235"/>
      <c r="D220" s="235"/>
      <c r="E220" s="235"/>
      <c r="F220" s="235"/>
      <c r="G220" s="235"/>
      <c r="H220" s="235"/>
      <c r="I220" s="267"/>
      <c r="J220" s="235"/>
      <c r="K220" s="235"/>
      <c r="L220" s="235"/>
      <c r="M220" s="268"/>
      <c r="N220" s="235"/>
      <c r="O220" s="235"/>
      <c r="P220" s="235"/>
      <c r="Q220" s="235"/>
      <c r="R220" s="235"/>
      <c r="S220" s="235"/>
      <c r="T220" s="235"/>
      <c r="U220" s="235"/>
      <c r="V220" s="235"/>
      <c r="W220" s="235"/>
      <c r="X220" s="235"/>
      <c r="Y220" s="235"/>
      <c r="Z220" s="235"/>
      <c r="AA220" s="235"/>
      <c r="AB220" s="235"/>
      <c r="AC220" s="235"/>
    </row>
    <row r="221" spans="1:29" ht="13.5">
      <c r="A221" s="235"/>
      <c r="B221" s="235"/>
      <c r="C221" s="235"/>
      <c r="D221" s="235"/>
      <c r="E221" s="235"/>
      <c r="F221" s="235"/>
      <c r="G221" s="235"/>
      <c r="H221" s="235"/>
      <c r="I221" s="267"/>
      <c r="J221" s="235"/>
      <c r="K221" s="235"/>
      <c r="L221" s="235"/>
      <c r="M221" s="268"/>
      <c r="N221" s="235"/>
      <c r="O221" s="235"/>
      <c r="P221" s="235"/>
      <c r="Q221" s="235"/>
      <c r="R221" s="235"/>
      <c r="S221" s="235"/>
      <c r="T221" s="235"/>
      <c r="U221" s="235"/>
      <c r="V221" s="235"/>
      <c r="W221" s="235"/>
      <c r="X221" s="235"/>
      <c r="Y221" s="235"/>
      <c r="Z221" s="235"/>
      <c r="AA221" s="235"/>
      <c r="AB221" s="235"/>
      <c r="AC221" s="235"/>
    </row>
    <row r="222" spans="1:29" ht="13.5">
      <c r="A222" s="235"/>
      <c r="B222" s="235"/>
      <c r="C222" s="235"/>
      <c r="D222" s="235"/>
      <c r="E222" s="235"/>
      <c r="F222" s="235"/>
      <c r="G222" s="235"/>
      <c r="H222" s="235"/>
      <c r="I222" s="267"/>
      <c r="J222" s="235"/>
      <c r="K222" s="235"/>
      <c r="L222" s="235"/>
      <c r="M222" s="268"/>
      <c r="N222" s="235"/>
      <c r="O222" s="235"/>
      <c r="P222" s="235"/>
      <c r="Q222" s="235"/>
      <c r="R222" s="235"/>
      <c r="S222" s="235"/>
      <c r="T222" s="235"/>
      <c r="U222" s="235"/>
      <c r="V222" s="235"/>
      <c r="W222" s="235"/>
      <c r="X222" s="235"/>
      <c r="Y222" s="235"/>
      <c r="Z222" s="235"/>
      <c r="AA222" s="235"/>
      <c r="AB222" s="235"/>
      <c r="AC222" s="235"/>
    </row>
    <row r="223" spans="1:29" ht="13.5">
      <c r="A223" s="235"/>
      <c r="B223" s="235"/>
      <c r="C223" s="235"/>
      <c r="D223" s="235"/>
      <c r="E223" s="235"/>
      <c r="F223" s="235"/>
      <c r="G223" s="235"/>
      <c r="H223" s="235"/>
      <c r="I223" s="267"/>
      <c r="J223" s="235"/>
      <c r="K223" s="235"/>
      <c r="L223" s="235"/>
      <c r="M223" s="268"/>
      <c r="N223" s="235"/>
      <c r="O223" s="235"/>
      <c r="P223" s="235"/>
      <c r="Q223" s="235"/>
      <c r="R223" s="235"/>
      <c r="S223" s="235"/>
      <c r="T223" s="235"/>
      <c r="U223" s="235"/>
      <c r="V223" s="235"/>
      <c r="W223" s="235"/>
      <c r="X223" s="235"/>
      <c r="Y223" s="235"/>
      <c r="Z223" s="235"/>
      <c r="AA223" s="235"/>
      <c r="AB223" s="235"/>
      <c r="AC223" s="235"/>
    </row>
    <row r="224" spans="1:29" ht="13.5">
      <c r="A224" s="235"/>
      <c r="B224" s="235"/>
      <c r="C224" s="235"/>
      <c r="D224" s="235"/>
      <c r="E224" s="235"/>
      <c r="F224" s="235"/>
      <c r="G224" s="235"/>
      <c r="H224" s="235"/>
      <c r="I224" s="267"/>
      <c r="J224" s="235"/>
      <c r="K224" s="235"/>
      <c r="L224" s="235"/>
      <c r="M224" s="268"/>
      <c r="N224" s="235"/>
      <c r="O224" s="235"/>
      <c r="P224" s="235"/>
      <c r="Q224" s="235"/>
      <c r="R224" s="235"/>
      <c r="S224" s="235"/>
      <c r="T224" s="235"/>
      <c r="U224" s="235"/>
      <c r="V224" s="235"/>
      <c r="W224" s="235"/>
      <c r="X224" s="235"/>
      <c r="Y224" s="235"/>
      <c r="Z224" s="235"/>
      <c r="AA224" s="235"/>
      <c r="AB224" s="235"/>
      <c r="AC224" s="235"/>
    </row>
    <row r="225" spans="1:29" ht="13.5">
      <c r="A225" s="235"/>
      <c r="B225" s="235"/>
      <c r="C225" s="235"/>
      <c r="D225" s="235"/>
      <c r="E225" s="235"/>
      <c r="F225" s="235"/>
      <c r="G225" s="235"/>
      <c r="H225" s="235"/>
      <c r="I225" s="267"/>
      <c r="J225" s="235"/>
      <c r="K225" s="235"/>
      <c r="L225" s="235"/>
      <c r="M225" s="268"/>
      <c r="N225" s="235"/>
      <c r="O225" s="235"/>
      <c r="P225" s="235"/>
      <c r="Q225" s="235"/>
      <c r="R225" s="235"/>
      <c r="S225" s="235"/>
      <c r="T225" s="235"/>
      <c r="U225" s="235"/>
      <c r="V225" s="235"/>
      <c r="W225" s="235"/>
      <c r="X225" s="235"/>
      <c r="Y225" s="235"/>
      <c r="Z225" s="235"/>
      <c r="AA225" s="235"/>
      <c r="AB225" s="235"/>
      <c r="AC225" s="235"/>
    </row>
    <row r="226" spans="1:29" ht="13.5">
      <c r="A226" s="235"/>
      <c r="B226" s="235"/>
      <c r="C226" s="235"/>
      <c r="D226" s="235"/>
      <c r="E226" s="235"/>
      <c r="F226" s="235"/>
      <c r="G226" s="235"/>
      <c r="H226" s="235"/>
      <c r="I226" s="267"/>
      <c r="J226" s="235"/>
      <c r="K226" s="235"/>
      <c r="L226" s="235"/>
      <c r="M226" s="268"/>
      <c r="N226" s="235"/>
      <c r="O226" s="235"/>
      <c r="P226" s="235"/>
      <c r="Q226" s="235"/>
      <c r="R226" s="235"/>
      <c r="S226" s="235"/>
      <c r="T226" s="235"/>
      <c r="U226" s="235"/>
      <c r="V226" s="235"/>
      <c r="W226" s="235"/>
      <c r="X226" s="235"/>
      <c r="Y226" s="235"/>
      <c r="Z226" s="235"/>
      <c r="AA226" s="235"/>
      <c r="AB226" s="235"/>
      <c r="AC226" s="235"/>
    </row>
    <row r="227" spans="1:29" ht="13.5">
      <c r="A227" s="235"/>
      <c r="B227" s="235"/>
      <c r="C227" s="235"/>
      <c r="D227" s="235"/>
      <c r="E227" s="235"/>
      <c r="F227" s="235"/>
      <c r="G227" s="235"/>
      <c r="H227" s="235"/>
      <c r="I227" s="267"/>
      <c r="J227" s="235"/>
      <c r="K227" s="235"/>
      <c r="L227" s="235"/>
      <c r="M227" s="268"/>
      <c r="N227" s="235"/>
      <c r="O227" s="235"/>
      <c r="P227" s="235"/>
      <c r="Q227" s="235"/>
      <c r="R227" s="235"/>
      <c r="S227" s="235"/>
      <c r="T227" s="235"/>
      <c r="U227" s="235"/>
      <c r="V227" s="235"/>
      <c r="W227" s="235"/>
      <c r="X227" s="235"/>
      <c r="Y227" s="235"/>
      <c r="Z227" s="235"/>
      <c r="AA227" s="235"/>
      <c r="AB227" s="235"/>
      <c r="AC227" s="235"/>
    </row>
    <row r="228" spans="1:29" ht="13.5">
      <c r="A228" s="235"/>
      <c r="B228" s="235"/>
      <c r="C228" s="235"/>
      <c r="D228" s="235"/>
      <c r="E228" s="235"/>
      <c r="F228" s="235"/>
      <c r="G228" s="235"/>
      <c r="H228" s="235"/>
      <c r="I228" s="267"/>
      <c r="J228" s="235"/>
      <c r="K228" s="235"/>
      <c r="L228" s="235"/>
      <c r="M228" s="268"/>
      <c r="N228" s="235"/>
      <c r="O228" s="235"/>
      <c r="P228" s="235"/>
      <c r="Q228" s="235"/>
      <c r="R228" s="235"/>
      <c r="S228" s="235"/>
      <c r="T228" s="235"/>
      <c r="U228" s="235"/>
      <c r="V228" s="235"/>
      <c r="W228" s="235"/>
      <c r="X228" s="235"/>
      <c r="Y228" s="235"/>
      <c r="Z228" s="235"/>
      <c r="AA228" s="235"/>
      <c r="AB228" s="235"/>
      <c r="AC228" s="235"/>
    </row>
    <row r="229" spans="1:29" ht="13.5">
      <c r="A229" s="235"/>
      <c r="B229" s="235"/>
      <c r="C229" s="235"/>
      <c r="D229" s="235"/>
      <c r="E229" s="235"/>
      <c r="F229" s="235"/>
      <c r="G229" s="235"/>
      <c r="H229" s="235"/>
      <c r="I229" s="267"/>
      <c r="J229" s="235"/>
      <c r="K229" s="235"/>
      <c r="L229" s="235"/>
      <c r="M229" s="268"/>
      <c r="N229" s="235"/>
      <c r="O229" s="235"/>
      <c r="P229" s="235"/>
      <c r="Q229" s="235"/>
      <c r="R229" s="235"/>
      <c r="S229" s="235"/>
      <c r="T229" s="235"/>
      <c r="U229" s="235"/>
      <c r="V229" s="235"/>
      <c r="W229" s="235"/>
      <c r="X229" s="235"/>
      <c r="Y229" s="235"/>
      <c r="Z229" s="235"/>
      <c r="AA229" s="235"/>
      <c r="AB229" s="235"/>
      <c r="AC229" s="235"/>
    </row>
    <row r="230" spans="1:29" ht="13.5">
      <c r="A230" s="235"/>
      <c r="B230" s="235"/>
      <c r="C230" s="235"/>
      <c r="D230" s="235"/>
      <c r="E230" s="235"/>
      <c r="F230" s="235"/>
      <c r="G230" s="235"/>
      <c r="H230" s="235"/>
      <c r="I230" s="267"/>
      <c r="J230" s="235"/>
      <c r="K230" s="235"/>
      <c r="L230" s="235"/>
      <c r="M230" s="268"/>
      <c r="N230" s="235"/>
      <c r="O230" s="235"/>
      <c r="P230" s="235"/>
      <c r="Q230" s="235"/>
      <c r="R230" s="235"/>
      <c r="S230" s="235"/>
      <c r="T230" s="235"/>
      <c r="U230" s="235"/>
      <c r="V230" s="235"/>
      <c r="W230" s="235"/>
      <c r="X230" s="235"/>
      <c r="Y230" s="235"/>
      <c r="Z230" s="235"/>
      <c r="AA230" s="235"/>
      <c r="AB230" s="235"/>
      <c r="AC230" s="235"/>
    </row>
    <row r="231" spans="1:29" ht="13.5">
      <c r="A231" s="235"/>
      <c r="B231" s="235"/>
      <c r="C231" s="235"/>
      <c r="D231" s="235"/>
      <c r="E231" s="235"/>
      <c r="F231" s="235"/>
      <c r="G231" s="235"/>
      <c r="H231" s="235"/>
      <c r="I231" s="267"/>
      <c r="J231" s="235"/>
      <c r="K231" s="235"/>
      <c r="L231" s="235"/>
      <c r="M231" s="268"/>
      <c r="N231" s="235"/>
      <c r="O231" s="235"/>
      <c r="P231" s="235"/>
      <c r="Q231" s="235"/>
      <c r="R231" s="235"/>
      <c r="S231" s="235"/>
      <c r="T231" s="235"/>
      <c r="U231" s="235"/>
      <c r="V231" s="235"/>
      <c r="W231" s="235"/>
      <c r="X231" s="235"/>
      <c r="Y231" s="235"/>
      <c r="Z231" s="235"/>
      <c r="AA231" s="235"/>
      <c r="AB231" s="235"/>
      <c r="AC231" s="235"/>
    </row>
    <row r="232" spans="1:29" ht="13.5">
      <c r="A232" s="235"/>
      <c r="B232" s="235"/>
      <c r="C232" s="235"/>
      <c r="D232" s="235"/>
      <c r="E232" s="235"/>
      <c r="F232" s="235"/>
      <c r="G232" s="235"/>
      <c r="H232" s="235"/>
      <c r="I232" s="267"/>
      <c r="J232" s="235"/>
      <c r="K232" s="235"/>
      <c r="L232" s="235"/>
      <c r="M232" s="268"/>
      <c r="N232" s="235"/>
      <c r="O232" s="235"/>
      <c r="P232" s="235"/>
      <c r="Q232" s="235"/>
      <c r="R232" s="235"/>
      <c r="S232" s="235"/>
      <c r="T232" s="235"/>
      <c r="U232" s="235"/>
      <c r="V232" s="235"/>
      <c r="W232" s="235"/>
      <c r="X232" s="235"/>
      <c r="Y232" s="235"/>
      <c r="Z232" s="235"/>
      <c r="AA232" s="235"/>
      <c r="AB232" s="235"/>
      <c r="AC232" s="235"/>
    </row>
    <row r="233" spans="1:29" ht="13.5">
      <c r="A233" s="235"/>
      <c r="B233" s="235"/>
      <c r="C233" s="235"/>
      <c r="D233" s="235"/>
      <c r="E233" s="235"/>
      <c r="F233" s="235"/>
      <c r="G233" s="235"/>
      <c r="H233" s="235"/>
      <c r="I233" s="267"/>
      <c r="J233" s="235"/>
      <c r="K233" s="235"/>
      <c r="L233" s="235"/>
      <c r="M233" s="268"/>
      <c r="N233" s="235"/>
      <c r="O233" s="235"/>
      <c r="P233" s="235"/>
      <c r="Q233" s="235"/>
      <c r="R233" s="235"/>
      <c r="S233" s="235"/>
      <c r="T233" s="235"/>
      <c r="U233" s="235"/>
      <c r="V233" s="235"/>
      <c r="W233" s="235"/>
      <c r="X233" s="235"/>
      <c r="Y233" s="235"/>
      <c r="Z233" s="235"/>
      <c r="AA233" s="235"/>
      <c r="AB233" s="235"/>
      <c r="AC233" s="235"/>
    </row>
    <row r="234" spans="1:29" ht="13.5">
      <c r="A234" s="235"/>
      <c r="B234" s="235"/>
      <c r="C234" s="235"/>
      <c r="D234" s="235"/>
      <c r="E234" s="235"/>
      <c r="F234" s="235"/>
      <c r="G234" s="235"/>
      <c r="H234" s="235"/>
      <c r="I234" s="267"/>
      <c r="J234" s="235"/>
      <c r="K234" s="235"/>
      <c r="L234" s="235"/>
      <c r="M234" s="268"/>
      <c r="N234" s="235"/>
      <c r="O234" s="235"/>
      <c r="P234" s="235"/>
      <c r="Q234" s="235"/>
      <c r="R234" s="235"/>
      <c r="S234" s="235"/>
      <c r="T234" s="235"/>
      <c r="U234" s="235"/>
      <c r="V234" s="235"/>
      <c r="W234" s="235"/>
      <c r="X234" s="235"/>
      <c r="Y234" s="235"/>
      <c r="Z234" s="235"/>
      <c r="AA234" s="235"/>
      <c r="AB234" s="235"/>
      <c r="AC234" s="235"/>
    </row>
    <row r="235" spans="1:29" ht="13.5">
      <c r="A235" s="235"/>
      <c r="B235" s="235"/>
      <c r="C235" s="235"/>
      <c r="D235" s="235"/>
      <c r="E235" s="235"/>
      <c r="F235" s="235"/>
      <c r="G235" s="235"/>
      <c r="H235" s="235"/>
      <c r="I235" s="267"/>
      <c r="J235" s="235"/>
      <c r="K235" s="235"/>
      <c r="L235" s="235"/>
      <c r="M235" s="268"/>
      <c r="N235" s="235"/>
      <c r="O235" s="235"/>
      <c r="P235" s="235"/>
      <c r="Q235" s="235"/>
      <c r="R235" s="235"/>
      <c r="S235" s="235"/>
      <c r="T235" s="235"/>
      <c r="U235" s="235"/>
      <c r="V235" s="235"/>
      <c r="W235" s="235"/>
      <c r="X235" s="235"/>
      <c r="Y235" s="235"/>
      <c r="Z235" s="235"/>
      <c r="AA235" s="235"/>
      <c r="AB235" s="235"/>
      <c r="AC235" s="235"/>
    </row>
    <row r="236" spans="1:29" ht="13.5">
      <c r="A236" s="235"/>
      <c r="B236" s="235"/>
      <c r="C236" s="235"/>
      <c r="D236" s="235"/>
      <c r="E236" s="235"/>
      <c r="F236" s="235"/>
      <c r="G236" s="235"/>
      <c r="H236" s="235"/>
      <c r="I236" s="267"/>
      <c r="J236" s="235"/>
      <c r="K236" s="235"/>
      <c r="L236" s="235"/>
      <c r="M236" s="268"/>
      <c r="N236" s="235"/>
      <c r="O236" s="235"/>
      <c r="P236" s="235"/>
      <c r="Q236" s="235"/>
      <c r="R236" s="235"/>
      <c r="S236" s="235"/>
      <c r="T236" s="235"/>
      <c r="U236" s="235"/>
      <c r="V236" s="235"/>
      <c r="W236" s="235"/>
      <c r="X236" s="235"/>
      <c r="Y236" s="235"/>
      <c r="Z236" s="235"/>
      <c r="AA236" s="235"/>
      <c r="AB236" s="235"/>
      <c r="AC236" s="235"/>
    </row>
    <row r="237" spans="1:29" ht="13.5">
      <c r="A237" s="235"/>
      <c r="B237" s="235"/>
      <c r="C237" s="235"/>
      <c r="D237" s="235"/>
      <c r="E237" s="235"/>
      <c r="F237" s="235"/>
      <c r="G237" s="235"/>
      <c r="H237" s="235"/>
      <c r="I237" s="267"/>
      <c r="J237" s="235"/>
      <c r="K237" s="235"/>
      <c r="L237" s="235"/>
      <c r="M237" s="268"/>
      <c r="N237" s="235"/>
      <c r="O237" s="235"/>
      <c r="P237" s="235"/>
      <c r="Q237" s="235"/>
      <c r="R237" s="235"/>
      <c r="S237" s="235"/>
      <c r="T237" s="235"/>
      <c r="U237" s="235"/>
      <c r="V237" s="235"/>
      <c r="W237" s="235"/>
      <c r="X237" s="235"/>
      <c r="Y237" s="235"/>
      <c r="Z237" s="235"/>
      <c r="AA237" s="235"/>
      <c r="AB237" s="235"/>
      <c r="AC237" s="235"/>
    </row>
    <row r="238" spans="1:29" ht="13.5">
      <c r="A238" s="235"/>
      <c r="B238" s="235"/>
      <c r="C238" s="235"/>
      <c r="D238" s="235"/>
      <c r="E238" s="235"/>
      <c r="F238" s="235"/>
      <c r="G238" s="235"/>
      <c r="H238" s="235"/>
      <c r="I238" s="267"/>
      <c r="J238" s="235"/>
      <c r="K238" s="235"/>
      <c r="L238" s="235"/>
      <c r="M238" s="268"/>
      <c r="N238" s="235"/>
      <c r="O238" s="235"/>
      <c r="P238" s="235"/>
      <c r="Q238" s="235"/>
      <c r="R238" s="235"/>
      <c r="S238" s="235"/>
      <c r="T238" s="235"/>
      <c r="U238" s="235"/>
      <c r="V238" s="235"/>
      <c r="W238" s="235"/>
      <c r="X238" s="235"/>
      <c r="Y238" s="235"/>
      <c r="Z238" s="235"/>
      <c r="AA238" s="235"/>
      <c r="AB238" s="235"/>
      <c r="AC238" s="235"/>
    </row>
    <row r="239" spans="1:29" ht="13.5">
      <c r="A239" s="235"/>
      <c r="B239" s="235"/>
      <c r="C239" s="235"/>
      <c r="D239" s="235"/>
      <c r="E239" s="235"/>
      <c r="F239" s="235"/>
      <c r="G239" s="235"/>
      <c r="H239" s="235"/>
      <c r="I239" s="267"/>
      <c r="J239" s="235"/>
      <c r="K239" s="235"/>
      <c r="L239" s="235"/>
      <c r="M239" s="268"/>
      <c r="N239" s="235"/>
      <c r="O239" s="235"/>
      <c r="P239" s="235"/>
      <c r="Q239" s="235"/>
      <c r="R239" s="235"/>
      <c r="S239" s="235"/>
      <c r="T239" s="235"/>
      <c r="U239" s="235"/>
      <c r="V239" s="235"/>
      <c r="W239" s="235"/>
      <c r="X239" s="235"/>
      <c r="Y239" s="235"/>
      <c r="Z239" s="235"/>
      <c r="AA239" s="235"/>
      <c r="AB239" s="235"/>
      <c r="AC239" s="235"/>
    </row>
    <row r="240" spans="1:29" ht="13.5">
      <c r="A240" s="235"/>
      <c r="B240" s="235"/>
      <c r="C240" s="235"/>
      <c r="D240" s="235"/>
      <c r="E240" s="235"/>
      <c r="F240" s="235"/>
      <c r="G240" s="235"/>
      <c r="H240" s="235"/>
      <c r="I240" s="267"/>
      <c r="J240" s="235"/>
      <c r="K240" s="235"/>
      <c r="L240" s="235"/>
      <c r="M240" s="268"/>
      <c r="N240" s="235"/>
      <c r="O240" s="235"/>
      <c r="P240" s="235"/>
      <c r="Q240" s="235"/>
      <c r="R240" s="235"/>
      <c r="S240" s="235"/>
      <c r="T240" s="235"/>
      <c r="U240" s="235"/>
      <c r="V240" s="235"/>
      <c r="W240" s="235"/>
      <c r="X240" s="235"/>
      <c r="Y240" s="235"/>
      <c r="Z240" s="235"/>
      <c r="AA240" s="235"/>
      <c r="AB240" s="235"/>
      <c r="AC240" s="235"/>
    </row>
    <row r="241" spans="1:29" ht="13.5">
      <c r="A241" s="235"/>
      <c r="B241" s="235"/>
      <c r="C241" s="235"/>
      <c r="D241" s="235"/>
      <c r="E241" s="235"/>
      <c r="F241" s="235"/>
      <c r="G241" s="235"/>
      <c r="H241" s="235"/>
      <c r="I241" s="267"/>
      <c r="J241" s="235"/>
      <c r="K241" s="235"/>
      <c r="L241" s="235"/>
      <c r="M241" s="268"/>
      <c r="N241" s="235"/>
      <c r="O241" s="235"/>
      <c r="P241" s="235"/>
      <c r="Q241" s="235"/>
      <c r="R241" s="235"/>
      <c r="S241" s="235"/>
      <c r="T241" s="235"/>
      <c r="U241" s="235"/>
      <c r="V241" s="235"/>
      <c r="W241" s="235"/>
      <c r="X241" s="235"/>
      <c r="Y241" s="235"/>
      <c r="Z241" s="235"/>
      <c r="AA241" s="235"/>
      <c r="AB241" s="235"/>
      <c r="AC241" s="235"/>
    </row>
    <row r="242" spans="1:29" ht="13.5">
      <c r="A242" s="235"/>
      <c r="B242" s="235"/>
      <c r="C242" s="235"/>
      <c r="D242" s="235"/>
      <c r="E242" s="235"/>
      <c r="F242" s="235"/>
      <c r="G242" s="235"/>
      <c r="H242" s="235"/>
      <c r="I242" s="267"/>
      <c r="J242" s="235"/>
      <c r="K242" s="235"/>
      <c r="L242" s="235"/>
      <c r="M242" s="268"/>
      <c r="N242" s="235"/>
      <c r="O242" s="235"/>
      <c r="P242" s="235"/>
      <c r="Q242" s="235"/>
      <c r="R242" s="235"/>
      <c r="S242" s="235"/>
      <c r="T242" s="235"/>
      <c r="U242" s="235"/>
      <c r="V242" s="235"/>
      <c r="W242" s="235"/>
      <c r="X242" s="235"/>
      <c r="Y242" s="235"/>
      <c r="Z242" s="235"/>
      <c r="AA242" s="235"/>
      <c r="AB242" s="235"/>
      <c r="AC242" s="235"/>
    </row>
    <row r="243" spans="1:29" ht="13.5">
      <c r="A243" s="235"/>
      <c r="B243" s="235"/>
      <c r="C243" s="235"/>
      <c r="D243" s="235"/>
      <c r="E243" s="235"/>
      <c r="F243" s="235"/>
      <c r="G243" s="235"/>
      <c r="H243" s="235"/>
      <c r="I243" s="267"/>
      <c r="J243" s="235"/>
      <c r="K243" s="235"/>
      <c r="L243" s="235"/>
      <c r="M243" s="268"/>
      <c r="N243" s="235"/>
      <c r="O243" s="235"/>
      <c r="P243" s="235"/>
      <c r="Q243" s="235"/>
      <c r="R243" s="235"/>
      <c r="S243" s="235"/>
      <c r="T243" s="235"/>
      <c r="U243" s="235"/>
      <c r="V243" s="235"/>
      <c r="W243" s="235"/>
      <c r="X243" s="235"/>
      <c r="Y243" s="235"/>
      <c r="Z243" s="235"/>
      <c r="AA243" s="235"/>
      <c r="AB243" s="235"/>
      <c r="AC243" s="235"/>
    </row>
    <row r="244" spans="1:29" ht="13.5">
      <c r="A244" s="235"/>
      <c r="B244" s="235"/>
      <c r="C244" s="235"/>
      <c r="D244" s="235"/>
      <c r="E244" s="235"/>
      <c r="F244" s="235"/>
      <c r="G244" s="235"/>
      <c r="H244" s="235"/>
      <c r="I244" s="267"/>
      <c r="J244" s="235"/>
      <c r="K244" s="235"/>
      <c r="L244" s="235"/>
      <c r="M244" s="268"/>
      <c r="N244" s="235"/>
      <c r="O244" s="235"/>
      <c r="P244" s="235"/>
      <c r="Q244" s="235"/>
      <c r="R244" s="235"/>
      <c r="S244" s="235"/>
      <c r="T244" s="235"/>
      <c r="U244" s="235"/>
      <c r="V244" s="235"/>
      <c r="W244" s="235"/>
      <c r="X244" s="235"/>
      <c r="Y244" s="235"/>
      <c r="Z244" s="235"/>
      <c r="AA244" s="235"/>
      <c r="AB244" s="235"/>
      <c r="AC244" s="235"/>
    </row>
    <row r="245" spans="1:29" ht="13.5">
      <c r="A245" s="235"/>
      <c r="B245" s="235"/>
      <c r="C245" s="235"/>
      <c r="D245" s="235"/>
      <c r="E245" s="235"/>
      <c r="F245" s="235"/>
      <c r="G245" s="235"/>
      <c r="H245" s="235"/>
      <c r="I245" s="267"/>
      <c r="J245" s="235"/>
      <c r="K245" s="235"/>
      <c r="L245" s="235"/>
      <c r="M245" s="268"/>
      <c r="N245" s="235"/>
      <c r="O245" s="235"/>
      <c r="P245" s="235"/>
      <c r="Q245" s="235"/>
      <c r="R245" s="235"/>
      <c r="S245" s="235"/>
      <c r="T245" s="235"/>
      <c r="U245" s="235"/>
      <c r="V245" s="235"/>
      <c r="W245" s="235"/>
      <c r="X245" s="235"/>
      <c r="Y245" s="235"/>
      <c r="Z245" s="235"/>
      <c r="AA245" s="235"/>
      <c r="AB245" s="235"/>
      <c r="AC245" s="235"/>
    </row>
    <row r="246" spans="1:29" ht="13.5">
      <c r="A246" s="235"/>
      <c r="B246" s="235"/>
      <c r="C246" s="235"/>
      <c r="D246" s="235"/>
      <c r="E246" s="235"/>
      <c r="F246" s="235"/>
      <c r="G246" s="235"/>
      <c r="H246" s="235"/>
      <c r="I246" s="267"/>
      <c r="J246" s="235"/>
      <c r="K246" s="235"/>
      <c r="L246" s="235"/>
      <c r="M246" s="268"/>
      <c r="N246" s="235"/>
      <c r="O246" s="235"/>
      <c r="P246" s="235"/>
      <c r="Q246" s="235"/>
      <c r="R246" s="235"/>
      <c r="S246" s="235"/>
      <c r="T246" s="235"/>
      <c r="U246" s="235"/>
      <c r="V246" s="235"/>
      <c r="W246" s="235"/>
      <c r="X246" s="235"/>
      <c r="Y246" s="235"/>
      <c r="Z246" s="235"/>
      <c r="AA246" s="235"/>
      <c r="AB246" s="235"/>
      <c r="AC246" s="235"/>
    </row>
    <row r="247" spans="1:29" ht="13.5">
      <c r="A247" s="235"/>
      <c r="B247" s="235"/>
      <c r="C247" s="235"/>
      <c r="D247" s="235"/>
      <c r="E247" s="235"/>
      <c r="F247" s="235"/>
      <c r="G247" s="235"/>
      <c r="H247" s="235"/>
      <c r="I247" s="267"/>
      <c r="J247" s="235"/>
      <c r="K247" s="235"/>
      <c r="L247" s="235"/>
      <c r="M247" s="268"/>
      <c r="N247" s="235"/>
      <c r="O247" s="235"/>
      <c r="P247" s="235"/>
      <c r="Q247" s="235"/>
      <c r="R247" s="235"/>
      <c r="S247" s="235"/>
      <c r="T247" s="235"/>
      <c r="U247" s="235"/>
      <c r="V247" s="235"/>
      <c r="W247" s="235"/>
      <c r="X247" s="235"/>
      <c r="Y247" s="235"/>
      <c r="Z247" s="235"/>
      <c r="AA247" s="235"/>
      <c r="AB247" s="235"/>
      <c r="AC247" s="235"/>
    </row>
    <row r="248" spans="1:29" ht="13.5">
      <c r="A248" s="235"/>
      <c r="B248" s="235"/>
      <c r="C248" s="235"/>
      <c r="D248" s="235"/>
      <c r="E248" s="235"/>
      <c r="F248" s="235"/>
      <c r="G248" s="235"/>
      <c r="H248" s="235"/>
      <c r="I248" s="267"/>
      <c r="J248" s="235"/>
      <c r="K248" s="235"/>
      <c r="L248" s="235"/>
      <c r="M248" s="268"/>
      <c r="N248" s="235"/>
      <c r="O248" s="235"/>
      <c r="P248" s="235"/>
      <c r="Q248" s="235"/>
      <c r="R248" s="235"/>
      <c r="S248" s="235"/>
      <c r="T248" s="235"/>
      <c r="U248" s="235"/>
      <c r="V248" s="235"/>
      <c r="W248" s="235"/>
      <c r="X248" s="235"/>
      <c r="Y248" s="235"/>
      <c r="Z248" s="235"/>
      <c r="AA248" s="235"/>
      <c r="AB248" s="235"/>
      <c r="AC248" s="235"/>
    </row>
    <row r="249" spans="1:29" ht="13.5">
      <c r="A249" s="235"/>
      <c r="B249" s="235"/>
      <c r="C249" s="235"/>
      <c r="D249" s="235"/>
      <c r="E249" s="235"/>
      <c r="F249" s="235"/>
      <c r="G249" s="235"/>
      <c r="H249" s="235"/>
      <c r="I249" s="267"/>
      <c r="J249" s="235"/>
      <c r="K249" s="235"/>
      <c r="L249" s="235"/>
      <c r="M249" s="268"/>
      <c r="N249" s="235"/>
      <c r="O249" s="235"/>
      <c r="P249" s="235"/>
      <c r="Q249" s="235"/>
      <c r="R249" s="235"/>
      <c r="S249" s="235"/>
      <c r="T249" s="235"/>
      <c r="U249" s="235"/>
      <c r="V249" s="235"/>
      <c r="W249" s="235"/>
      <c r="X249" s="235"/>
      <c r="Y249" s="235"/>
      <c r="Z249" s="235"/>
      <c r="AA249" s="235"/>
      <c r="AB249" s="235"/>
      <c r="AC249" s="235"/>
    </row>
    <row r="250" spans="1:29" ht="13.5">
      <c r="A250" s="235"/>
      <c r="B250" s="235"/>
      <c r="C250" s="235"/>
      <c r="D250" s="235"/>
      <c r="E250" s="235"/>
      <c r="F250" s="235"/>
      <c r="G250" s="235"/>
      <c r="H250" s="235"/>
      <c r="I250" s="267"/>
      <c r="J250" s="235"/>
      <c r="K250" s="235"/>
      <c r="L250" s="235"/>
      <c r="M250" s="268"/>
      <c r="N250" s="235"/>
      <c r="O250" s="235"/>
      <c r="P250" s="235"/>
      <c r="Q250" s="235"/>
      <c r="R250" s="235"/>
      <c r="S250" s="235"/>
      <c r="T250" s="235"/>
      <c r="U250" s="235"/>
      <c r="V250" s="235"/>
      <c r="W250" s="235"/>
      <c r="X250" s="235"/>
      <c r="Y250" s="235"/>
      <c r="Z250" s="235"/>
      <c r="AA250" s="235"/>
      <c r="AB250" s="235"/>
      <c r="AC250" s="235"/>
    </row>
    <row r="251" spans="1:29" ht="13.5">
      <c r="A251" s="235"/>
      <c r="B251" s="235"/>
      <c r="C251" s="235"/>
      <c r="D251" s="235"/>
      <c r="E251" s="235"/>
      <c r="F251" s="235"/>
      <c r="G251" s="235"/>
      <c r="H251" s="235"/>
      <c r="I251" s="267"/>
      <c r="J251" s="235"/>
      <c r="K251" s="235"/>
      <c r="L251" s="235"/>
      <c r="M251" s="268"/>
      <c r="N251" s="235"/>
      <c r="O251" s="235"/>
      <c r="P251" s="235"/>
      <c r="Q251" s="235"/>
      <c r="R251" s="235"/>
      <c r="S251" s="235"/>
      <c r="T251" s="235"/>
      <c r="U251" s="235"/>
      <c r="V251" s="235"/>
      <c r="W251" s="235"/>
      <c r="X251" s="235"/>
      <c r="Y251" s="235"/>
      <c r="Z251" s="235"/>
      <c r="AA251" s="235"/>
      <c r="AB251" s="235"/>
      <c r="AC251" s="235"/>
    </row>
    <row r="252" spans="1:29" ht="13.5">
      <c r="A252" s="235"/>
      <c r="B252" s="235"/>
      <c r="C252" s="235"/>
      <c r="D252" s="235"/>
      <c r="E252" s="235"/>
      <c r="F252" s="235"/>
      <c r="G252" s="235"/>
      <c r="H252" s="235"/>
      <c r="I252" s="267"/>
      <c r="J252" s="235"/>
      <c r="K252" s="235"/>
      <c r="L252" s="235"/>
      <c r="M252" s="268"/>
      <c r="N252" s="235"/>
      <c r="O252" s="235"/>
      <c r="P252" s="235"/>
      <c r="Q252" s="235"/>
      <c r="R252" s="235"/>
      <c r="S252" s="235"/>
      <c r="T252" s="235"/>
      <c r="U252" s="235"/>
      <c r="V252" s="235"/>
      <c r="W252" s="235"/>
      <c r="X252" s="235"/>
      <c r="Y252" s="235"/>
      <c r="Z252" s="235"/>
      <c r="AA252" s="235"/>
      <c r="AB252" s="235"/>
      <c r="AC252" s="235"/>
    </row>
    <row r="253" spans="1:29" ht="13.5">
      <c r="A253" s="235"/>
      <c r="B253" s="235"/>
      <c r="C253" s="235"/>
      <c r="D253" s="235"/>
      <c r="E253" s="235"/>
      <c r="F253" s="235"/>
      <c r="G253" s="235"/>
      <c r="H253" s="235"/>
      <c r="I253" s="267"/>
      <c r="J253" s="235"/>
      <c r="K253" s="235"/>
      <c r="L253" s="235"/>
      <c r="M253" s="268"/>
      <c r="N253" s="235"/>
      <c r="O253" s="235"/>
      <c r="P253" s="235"/>
      <c r="Q253" s="235"/>
      <c r="R253" s="235"/>
      <c r="S253" s="235"/>
      <c r="T253" s="235"/>
      <c r="U253" s="235"/>
      <c r="V253" s="235"/>
      <c r="W253" s="235"/>
      <c r="X253" s="235"/>
      <c r="Y253" s="235"/>
      <c r="Z253" s="235"/>
      <c r="AA253" s="235"/>
      <c r="AB253" s="235"/>
      <c r="AC253" s="235"/>
    </row>
    <row r="254" spans="1:29" ht="13.5">
      <c r="A254" s="235"/>
      <c r="B254" s="235"/>
      <c r="C254" s="235"/>
      <c r="D254" s="235"/>
      <c r="E254" s="235"/>
      <c r="F254" s="235"/>
      <c r="G254" s="235"/>
      <c r="H254" s="235"/>
      <c r="I254" s="267"/>
      <c r="J254" s="235"/>
      <c r="K254" s="235"/>
      <c r="L254" s="235"/>
      <c r="M254" s="268"/>
      <c r="N254" s="235"/>
      <c r="O254" s="235"/>
      <c r="P254" s="235"/>
      <c r="Q254" s="235"/>
      <c r="R254" s="235"/>
      <c r="S254" s="235"/>
      <c r="T254" s="235"/>
      <c r="U254" s="235"/>
      <c r="V254" s="235"/>
      <c r="W254" s="235"/>
      <c r="X254" s="235"/>
      <c r="Y254" s="235"/>
      <c r="Z254" s="235"/>
      <c r="AA254" s="235"/>
      <c r="AB254" s="235"/>
      <c r="AC254" s="235"/>
    </row>
    <row r="255" spans="1:29" ht="13.5">
      <c r="A255" s="235"/>
      <c r="B255" s="235"/>
      <c r="C255" s="235"/>
      <c r="D255" s="235"/>
      <c r="E255" s="235"/>
      <c r="F255" s="235"/>
      <c r="G255" s="235"/>
      <c r="H255" s="235"/>
      <c r="I255" s="267"/>
      <c r="J255" s="235"/>
      <c r="K255" s="235"/>
      <c r="L255" s="235"/>
      <c r="M255" s="268"/>
      <c r="N255" s="235"/>
      <c r="O255" s="235"/>
      <c r="P255" s="235"/>
      <c r="Q255" s="235"/>
      <c r="R255" s="235"/>
      <c r="S255" s="235"/>
      <c r="T255" s="235"/>
      <c r="U255" s="235"/>
      <c r="V255" s="235"/>
      <c r="W255" s="235"/>
      <c r="X255" s="235"/>
      <c r="Y255" s="235"/>
      <c r="Z255" s="235"/>
      <c r="AA255" s="235"/>
      <c r="AB255" s="235"/>
      <c r="AC255" s="235"/>
    </row>
    <row r="256" spans="1:29" ht="13.5">
      <c r="A256" s="235"/>
      <c r="B256" s="235"/>
      <c r="C256" s="235"/>
      <c r="D256" s="235"/>
      <c r="E256" s="235"/>
      <c r="F256" s="235"/>
      <c r="G256" s="235"/>
      <c r="H256" s="235"/>
      <c r="I256" s="267"/>
      <c r="J256" s="235"/>
      <c r="K256" s="235"/>
      <c r="L256" s="235"/>
      <c r="M256" s="268"/>
      <c r="N256" s="235"/>
      <c r="O256" s="235"/>
      <c r="P256" s="235"/>
      <c r="Q256" s="235"/>
      <c r="R256" s="235"/>
      <c r="S256" s="235"/>
      <c r="T256" s="235"/>
      <c r="U256" s="235"/>
      <c r="V256" s="235"/>
      <c r="W256" s="235"/>
      <c r="X256" s="235"/>
      <c r="Y256" s="235"/>
      <c r="Z256" s="235"/>
      <c r="AA256" s="235"/>
      <c r="AB256" s="235"/>
      <c r="AC256" s="235"/>
    </row>
    <row r="257" spans="1:29" ht="13.5">
      <c r="A257" s="235"/>
      <c r="B257" s="235"/>
      <c r="C257" s="235"/>
      <c r="D257" s="235"/>
      <c r="E257" s="235"/>
      <c r="F257" s="235"/>
      <c r="G257" s="235"/>
      <c r="H257" s="235"/>
      <c r="I257" s="267"/>
      <c r="J257" s="235"/>
      <c r="K257" s="235"/>
      <c r="L257" s="235"/>
      <c r="M257" s="268"/>
      <c r="N257" s="235"/>
      <c r="O257" s="235"/>
      <c r="P257" s="235"/>
      <c r="Q257" s="235"/>
      <c r="R257" s="235"/>
      <c r="S257" s="235"/>
      <c r="T257" s="235"/>
      <c r="U257" s="235"/>
      <c r="V257" s="235"/>
      <c r="W257" s="235"/>
      <c r="X257" s="235"/>
      <c r="Y257" s="235"/>
      <c r="Z257" s="235"/>
      <c r="AA257" s="235"/>
      <c r="AB257" s="235"/>
      <c r="AC257" s="235"/>
    </row>
    <row r="258" spans="1:29" ht="13.5">
      <c r="A258" s="235"/>
      <c r="B258" s="235"/>
      <c r="C258" s="235"/>
      <c r="D258" s="235"/>
      <c r="E258" s="235"/>
      <c r="F258" s="235"/>
      <c r="G258" s="235"/>
      <c r="H258" s="235"/>
      <c r="I258" s="267"/>
      <c r="J258" s="235"/>
      <c r="K258" s="235"/>
      <c r="L258" s="235"/>
      <c r="M258" s="268"/>
      <c r="N258" s="235"/>
      <c r="O258" s="235"/>
      <c r="P258" s="235"/>
      <c r="Q258" s="235"/>
      <c r="R258" s="235"/>
      <c r="S258" s="235"/>
      <c r="T258" s="235"/>
      <c r="U258" s="235"/>
      <c r="V258" s="235"/>
      <c r="W258" s="235"/>
      <c r="X258" s="235"/>
      <c r="Y258" s="235"/>
      <c r="Z258" s="235"/>
      <c r="AA258" s="235"/>
      <c r="AB258" s="235"/>
      <c r="AC258" s="235"/>
    </row>
    <row r="259" spans="1:29" ht="13.5">
      <c r="A259" s="235"/>
      <c r="B259" s="235"/>
      <c r="C259" s="235"/>
      <c r="D259" s="235"/>
      <c r="E259" s="235"/>
      <c r="F259" s="235"/>
      <c r="G259" s="235"/>
      <c r="H259" s="235"/>
      <c r="I259" s="267"/>
      <c r="J259" s="235"/>
      <c r="K259" s="235"/>
      <c r="L259" s="235"/>
      <c r="M259" s="268"/>
      <c r="N259" s="235"/>
      <c r="O259" s="235"/>
      <c r="P259" s="235"/>
      <c r="Q259" s="235"/>
      <c r="R259" s="235"/>
      <c r="S259" s="235"/>
      <c r="T259" s="235"/>
      <c r="U259" s="235"/>
      <c r="V259" s="235"/>
      <c r="W259" s="235"/>
      <c r="X259" s="235"/>
      <c r="Y259" s="235"/>
      <c r="Z259" s="235"/>
      <c r="AA259" s="235"/>
      <c r="AB259" s="235"/>
      <c r="AC259" s="235"/>
    </row>
    <row r="260" spans="1:29" ht="13.5">
      <c r="A260" s="235"/>
      <c r="B260" s="235"/>
      <c r="C260" s="235"/>
      <c r="D260" s="235"/>
      <c r="E260" s="235"/>
      <c r="F260" s="235"/>
      <c r="G260" s="235"/>
      <c r="H260" s="235"/>
      <c r="I260" s="267"/>
      <c r="J260" s="235"/>
      <c r="K260" s="235"/>
      <c r="L260" s="235"/>
      <c r="M260" s="268"/>
      <c r="N260" s="235"/>
      <c r="O260" s="235"/>
      <c r="P260" s="235"/>
      <c r="Q260" s="235"/>
      <c r="R260" s="235"/>
      <c r="S260" s="235"/>
      <c r="T260" s="235"/>
      <c r="U260" s="235"/>
      <c r="V260" s="235"/>
      <c r="W260" s="235"/>
      <c r="X260" s="235"/>
      <c r="Y260" s="235"/>
      <c r="Z260" s="235"/>
      <c r="AA260" s="235"/>
      <c r="AB260" s="235"/>
      <c r="AC260" s="235"/>
    </row>
    <row r="261" spans="1:29" ht="13.5">
      <c r="A261" s="235"/>
      <c r="B261" s="235"/>
      <c r="C261" s="235"/>
      <c r="D261" s="235"/>
      <c r="E261" s="235"/>
      <c r="F261" s="235"/>
      <c r="G261" s="235"/>
      <c r="H261" s="235"/>
      <c r="I261" s="267"/>
      <c r="J261" s="235"/>
      <c r="K261" s="235"/>
      <c r="L261" s="235"/>
      <c r="M261" s="268"/>
      <c r="N261" s="235"/>
      <c r="O261" s="235"/>
      <c r="P261" s="235"/>
      <c r="Q261" s="235"/>
      <c r="R261" s="235"/>
      <c r="S261" s="235"/>
      <c r="T261" s="235"/>
      <c r="U261" s="235"/>
      <c r="V261" s="235"/>
      <c r="W261" s="235"/>
      <c r="X261" s="235"/>
      <c r="Y261" s="235"/>
      <c r="Z261" s="235"/>
      <c r="AA261" s="235"/>
      <c r="AB261" s="235"/>
      <c r="AC261" s="235"/>
    </row>
    <row r="262" spans="1:29" ht="13.5">
      <c r="A262" s="235"/>
      <c r="B262" s="235"/>
      <c r="C262" s="235"/>
      <c r="D262" s="235"/>
      <c r="E262" s="235"/>
      <c r="F262" s="235"/>
      <c r="G262" s="235"/>
      <c r="H262" s="235"/>
      <c r="I262" s="267"/>
      <c r="J262" s="235"/>
      <c r="K262" s="235"/>
      <c r="L262" s="235"/>
      <c r="M262" s="268"/>
      <c r="N262" s="235"/>
      <c r="O262" s="235"/>
      <c r="P262" s="235"/>
      <c r="Q262" s="235"/>
      <c r="R262" s="235"/>
      <c r="S262" s="235"/>
      <c r="T262" s="235"/>
      <c r="U262" s="235"/>
      <c r="V262" s="235"/>
      <c r="W262" s="235"/>
      <c r="X262" s="235"/>
      <c r="Y262" s="235"/>
      <c r="Z262" s="235"/>
      <c r="AA262" s="235"/>
      <c r="AB262" s="235"/>
      <c r="AC262" s="235"/>
    </row>
    <row r="263" spans="1:29" ht="13.5">
      <c r="A263" s="235"/>
      <c r="B263" s="235"/>
      <c r="C263" s="235"/>
      <c r="D263" s="235"/>
      <c r="E263" s="235"/>
      <c r="F263" s="235"/>
      <c r="G263" s="235"/>
      <c r="H263" s="235"/>
      <c r="I263" s="267"/>
      <c r="J263" s="235"/>
      <c r="K263" s="235"/>
      <c r="L263" s="235"/>
      <c r="M263" s="268"/>
      <c r="N263" s="235"/>
      <c r="O263" s="235"/>
      <c r="P263" s="235"/>
      <c r="Q263" s="235"/>
      <c r="R263" s="235"/>
      <c r="S263" s="235"/>
      <c r="T263" s="235"/>
      <c r="U263" s="235"/>
      <c r="V263" s="235"/>
      <c r="W263" s="235"/>
      <c r="X263" s="235"/>
      <c r="Y263" s="235"/>
      <c r="Z263" s="235"/>
      <c r="AA263" s="235"/>
      <c r="AB263" s="235"/>
      <c r="AC263" s="235"/>
    </row>
    <row r="264" spans="1:29" ht="13.5">
      <c r="A264" s="235"/>
      <c r="B264" s="235"/>
      <c r="C264" s="235"/>
      <c r="D264" s="235"/>
      <c r="E264" s="235"/>
      <c r="F264" s="235"/>
      <c r="G264" s="235"/>
      <c r="H264" s="235"/>
      <c r="I264" s="267"/>
      <c r="J264" s="235"/>
      <c r="K264" s="235"/>
      <c r="L264" s="235"/>
      <c r="M264" s="268"/>
      <c r="N264" s="235"/>
      <c r="O264" s="235"/>
      <c r="P264" s="235"/>
      <c r="Q264" s="235"/>
      <c r="R264" s="235"/>
      <c r="S264" s="235"/>
      <c r="T264" s="235"/>
      <c r="U264" s="235"/>
      <c r="V264" s="235"/>
      <c r="W264" s="235"/>
      <c r="X264" s="235"/>
      <c r="Y264" s="235"/>
      <c r="Z264" s="235"/>
      <c r="AA264" s="235"/>
      <c r="AB264" s="235"/>
      <c r="AC264" s="235"/>
    </row>
    <row r="265" spans="1:29" ht="13.5">
      <c r="A265" s="235"/>
      <c r="B265" s="235"/>
      <c r="C265" s="235"/>
      <c r="D265" s="235"/>
      <c r="E265" s="235"/>
      <c r="F265" s="235"/>
      <c r="G265" s="235"/>
      <c r="H265" s="235"/>
      <c r="I265" s="267"/>
      <c r="J265" s="235"/>
      <c r="K265" s="235"/>
      <c r="L265" s="235"/>
      <c r="M265" s="268"/>
      <c r="N265" s="235"/>
      <c r="O265" s="235"/>
      <c r="P265" s="235"/>
      <c r="Q265" s="235"/>
      <c r="R265" s="235"/>
      <c r="S265" s="235"/>
      <c r="T265" s="235"/>
      <c r="U265" s="235"/>
      <c r="V265" s="235"/>
      <c r="W265" s="235"/>
      <c r="X265" s="235"/>
      <c r="Y265" s="235"/>
      <c r="Z265" s="235"/>
      <c r="AA265" s="235"/>
      <c r="AB265" s="235"/>
      <c r="AC265" s="235"/>
    </row>
    <row r="266" spans="1:29" ht="13.5">
      <c r="A266" s="235"/>
      <c r="B266" s="235"/>
      <c r="C266" s="235"/>
      <c r="D266" s="235"/>
      <c r="E266" s="235"/>
      <c r="F266" s="235"/>
      <c r="G266" s="235"/>
      <c r="H266" s="235"/>
      <c r="I266" s="267"/>
      <c r="J266" s="235"/>
      <c r="K266" s="235"/>
      <c r="L266" s="235"/>
      <c r="M266" s="268"/>
      <c r="N266" s="235"/>
      <c r="O266" s="235"/>
      <c r="P266" s="235"/>
      <c r="Q266" s="235"/>
      <c r="R266" s="235"/>
      <c r="S266" s="235"/>
      <c r="T266" s="235"/>
      <c r="U266" s="235"/>
      <c r="V266" s="235"/>
      <c r="W266" s="235"/>
      <c r="X266" s="235"/>
      <c r="Y266" s="235"/>
      <c r="Z266" s="235"/>
      <c r="AA266" s="235"/>
      <c r="AB266" s="235"/>
      <c r="AC266" s="235"/>
    </row>
    <row r="267" spans="1:29" ht="13.5">
      <c r="A267" s="235"/>
      <c r="B267" s="235"/>
      <c r="C267" s="235"/>
      <c r="D267" s="235"/>
      <c r="E267" s="235"/>
      <c r="F267" s="235"/>
      <c r="G267" s="235"/>
      <c r="H267" s="235"/>
      <c r="I267" s="267"/>
      <c r="J267" s="235"/>
      <c r="K267" s="235"/>
      <c r="L267" s="235"/>
      <c r="M267" s="268"/>
      <c r="N267" s="235"/>
      <c r="O267" s="235"/>
      <c r="P267" s="235"/>
      <c r="Q267" s="235"/>
      <c r="R267" s="235"/>
      <c r="S267" s="235"/>
      <c r="T267" s="235"/>
      <c r="U267" s="235"/>
      <c r="V267" s="235"/>
      <c r="W267" s="235"/>
      <c r="X267" s="235"/>
      <c r="Y267" s="235"/>
      <c r="Z267" s="235"/>
      <c r="AA267" s="235"/>
      <c r="AB267" s="235"/>
      <c r="AC267" s="235"/>
    </row>
    <row r="268" spans="1:29" ht="13.5">
      <c r="A268" s="235"/>
      <c r="B268" s="235"/>
      <c r="C268" s="235"/>
      <c r="D268" s="235"/>
      <c r="E268" s="235"/>
      <c r="F268" s="235"/>
      <c r="G268" s="235"/>
      <c r="H268" s="235"/>
      <c r="I268" s="267"/>
      <c r="J268" s="235"/>
      <c r="K268" s="235"/>
      <c r="L268" s="235"/>
      <c r="M268" s="268"/>
      <c r="N268" s="235"/>
      <c r="O268" s="235"/>
      <c r="P268" s="235"/>
      <c r="Q268" s="235"/>
      <c r="R268" s="235"/>
      <c r="S268" s="235"/>
      <c r="T268" s="235"/>
      <c r="U268" s="235"/>
      <c r="V268" s="235"/>
      <c r="W268" s="235"/>
      <c r="X268" s="235"/>
      <c r="Y268" s="235"/>
      <c r="Z268" s="235"/>
      <c r="AA268" s="235"/>
      <c r="AB268" s="235"/>
      <c r="AC268" s="235"/>
    </row>
    <row r="269" spans="1:29" ht="13.5">
      <c r="A269" s="235"/>
      <c r="B269" s="235"/>
      <c r="C269" s="235"/>
      <c r="D269" s="235"/>
      <c r="E269" s="235"/>
      <c r="F269" s="235"/>
      <c r="G269" s="235"/>
      <c r="H269" s="235"/>
      <c r="I269" s="267"/>
      <c r="J269" s="235"/>
      <c r="K269" s="235"/>
      <c r="L269" s="235"/>
      <c r="M269" s="268"/>
      <c r="N269" s="235"/>
      <c r="O269" s="235"/>
      <c r="P269" s="235"/>
      <c r="Q269" s="235"/>
      <c r="R269" s="235"/>
      <c r="S269" s="235"/>
      <c r="T269" s="235"/>
      <c r="U269" s="235"/>
      <c r="V269" s="235"/>
      <c r="W269" s="235"/>
      <c r="X269" s="235"/>
      <c r="Y269" s="235"/>
      <c r="Z269" s="235"/>
      <c r="AA269" s="235"/>
      <c r="AB269" s="235"/>
      <c r="AC269" s="235"/>
    </row>
    <row r="270" spans="1:29" ht="13.5">
      <c r="A270" s="235"/>
      <c r="B270" s="235"/>
      <c r="C270" s="235"/>
      <c r="D270" s="235"/>
      <c r="E270" s="235"/>
      <c r="F270" s="235"/>
      <c r="G270" s="235"/>
      <c r="H270" s="235"/>
      <c r="I270" s="267"/>
      <c r="J270" s="235"/>
      <c r="K270" s="235"/>
      <c r="L270" s="235"/>
      <c r="M270" s="268"/>
      <c r="N270" s="235"/>
      <c r="O270" s="235"/>
      <c r="P270" s="235"/>
      <c r="Q270" s="235"/>
      <c r="R270" s="235"/>
      <c r="S270" s="235"/>
      <c r="T270" s="235"/>
      <c r="U270" s="235"/>
      <c r="V270" s="235"/>
      <c r="W270" s="235"/>
      <c r="X270" s="235"/>
      <c r="Y270" s="235"/>
      <c r="Z270" s="235"/>
      <c r="AA270" s="235"/>
      <c r="AB270" s="235"/>
      <c r="AC270" s="235"/>
    </row>
    <row r="271" spans="1:29" ht="13.5">
      <c r="A271" s="235"/>
      <c r="B271" s="235"/>
      <c r="C271" s="235"/>
      <c r="D271" s="235"/>
      <c r="E271" s="235"/>
      <c r="F271" s="235"/>
      <c r="G271" s="235"/>
      <c r="H271" s="235"/>
      <c r="I271" s="267"/>
      <c r="J271" s="235"/>
      <c r="K271" s="235"/>
      <c r="L271" s="235"/>
      <c r="M271" s="268"/>
      <c r="N271" s="235"/>
      <c r="O271" s="235"/>
      <c r="P271" s="235"/>
      <c r="Q271" s="235"/>
      <c r="R271" s="235"/>
      <c r="S271" s="235"/>
      <c r="T271" s="235"/>
      <c r="U271" s="235"/>
      <c r="V271" s="235"/>
      <c r="W271" s="235"/>
      <c r="X271" s="235"/>
      <c r="Y271" s="235"/>
      <c r="Z271" s="235"/>
      <c r="AA271" s="235"/>
      <c r="AB271" s="235"/>
      <c r="AC271" s="235"/>
    </row>
    <row r="272" spans="1:29" ht="13.5">
      <c r="A272" s="235"/>
      <c r="B272" s="235"/>
      <c r="C272" s="235"/>
      <c r="D272" s="235"/>
      <c r="E272" s="235"/>
      <c r="F272" s="235"/>
      <c r="G272" s="235"/>
      <c r="H272" s="235"/>
      <c r="I272" s="267"/>
      <c r="J272" s="235"/>
      <c r="K272" s="235"/>
      <c r="L272" s="235"/>
      <c r="M272" s="268"/>
      <c r="N272" s="235"/>
      <c r="O272" s="235"/>
      <c r="P272" s="235"/>
      <c r="Q272" s="235"/>
      <c r="R272" s="235"/>
      <c r="S272" s="235"/>
      <c r="T272" s="235"/>
      <c r="U272" s="235"/>
      <c r="V272" s="235"/>
      <c r="W272" s="235"/>
      <c r="X272" s="235"/>
      <c r="Y272" s="235"/>
      <c r="Z272" s="235"/>
      <c r="AA272" s="235"/>
      <c r="AB272" s="235"/>
      <c r="AC272" s="235"/>
    </row>
    <row r="273" spans="1:29" ht="13.5">
      <c r="A273" s="235"/>
      <c r="B273" s="235"/>
      <c r="C273" s="235"/>
      <c r="D273" s="235"/>
      <c r="E273" s="235"/>
      <c r="F273" s="235"/>
      <c r="G273" s="235"/>
      <c r="H273" s="235"/>
      <c r="I273" s="267"/>
      <c r="J273" s="235"/>
      <c r="K273" s="235"/>
      <c r="L273" s="235"/>
      <c r="M273" s="268"/>
      <c r="N273" s="235"/>
      <c r="O273" s="235"/>
      <c r="P273" s="235"/>
      <c r="Q273" s="235"/>
      <c r="R273" s="235"/>
      <c r="S273" s="235"/>
      <c r="T273" s="235"/>
      <c r="U273" s="235"/>
      <c r="V273" s="235"/>
      <c r="W273" s="235"/>
      <c r="X273" s="235"/>
      <c r="Y273" s="235"/>
      <c r="Z273" s="235"/>
      <c r="AA273" s="235"/>
      <c r="AB273" s="235"/>
      <c r="AC273" s="235"/>
    </row>
    <row r="274" spans="1:29" ht="13.5">
      <c r="A274" s="235"/>
      <c r="B274" s="235"/>
      <c r="C274" s="235"/>
      <c r="D274" s="235"/>
      <c r="E274" s="235"/>
      <c r="F274" s="235"/>
      <c r="G274" s="235"/>
      <c r="H274" s="235"/>
      <c r="I274" s="267"/>
      <c r="J274" s="235"/>
      <c r="K274" s="235"/>
      <c r="L274" s="235"/>
      <c r="M274" s="268"/>
      <c r="N274" s="235"/>
      <c r="O274" s="235"/>
      <c r="P274" s="235"/>
      <c r="Q274" s="235"/>
      <c r="R274" s="235"/>
      <c r="S274" s="235"/>
      <c r="T274" s="235"/>
      <c r="U274" s="235"/>
      <c r="V274" s="235"/>
      <c r="W274" s="235"/>
      <c r="X274" s="235"/>
      <c r="Y274" s="235"/>
      <c r="Z274" s="235"/>
      <c r="AA274" s="235"/>
      <c r="AB274" s="235"/>
      <c r="AC274" s="235"/>
    </row>
    <row r="275" spans="1:29" ht="13.5">
      <c r="A275" s="235"/>
      <c r="B275" s="235"/>
      <c r="C275" s="235"/>
      <c r="D275" s="235"/>
      <c r="E275" s="235"/>
      <c r="F275" s="235"/>
      <c r="G275" s="235"/>
      <c r="H275" s="235"/>
      <c r="I275" s="267"/>
      <c r="J275" s="235"/>
      <c r="K275" s="235"/>
      <c r="L275" s="235"/>
      <c r="M275" s="268"/>
      <c r="N275" s="235"/>
      <c r="O275" s="235"/>
      <c r="P275" s="235"/>
      <c r="Q275" s="235"/>
      <c r="R275" s="235"/>
      <c r="S275" s="235"/>
      <c r="T275" s="235"/>
      <c r="U275" s="235"/>
      <c r="V275" s="235"/>
      <c r="W275" s="235"/>
      <c r="X275" s="235"/>
      <c r="Y275" s="235"/>
      <c r="Z275" s="235"/>
      <c r="AA275" s="235"/>
      <c r="AB275" s="235"/>
      <c r="AC275" s="235"/>
    </row>
    <row r="276" spans="1:29" ht="13.5">
      <c r="A276" s="235"/>
      <c r="B276" s="235"/>
      <c r="C276" s="235"/>
      <c r="D276" s="235"/>
      <c r="E276" s="235"/>
      <c r="F276" s="235"/>
      <c r="G276" s="235"/>
      <c r="H276" s="235"/>
      <c r="I276" s="267"/>
      <c r="J276" s="235"/>
      <c r="K276" s="235"/>
      <c r="L276" s="235"/>
      <c r="M276" s="268"/>
      <c r="N276" s="235"/>
      <c r="O276" s="235"/>
      <c r="P276" s="235"/>
      <c r="Q276" s="235"/>
      <c r="R276" s="235"/>
      <c r="S276" s="235"/>
      <c r="T276" s="235"/>
      <c r="U276" s="235"/>
      <c r="V276" s="235"/>
      <c r="W276" s="235"/>
      <c r="X276" s="235"/>
      <c r="Y276" s="235"/>
      <c r="Z276" s="235"/>
      <c r="AA276" s="235"/>
      <c r="AB276" s="235"/>
      <c r="AC276" s="235"/>
    </row>
    <row r="277" spans="1:29" ht="13.5">
      <c r="A277" s="235"/>
      <c r="B277" s="235"/>
      <c r="C277" s="235"/>
      <c r="D277" s="235"/>
      <c r="E277" s="235"/>
      <c r="F277" s="235"/>
      <c r="G277" s="235"/>
      <c r="H277" s="235"/>
      <c r="I277" s="267"/>
      <c r="J277" s="235"/>
      <c r="K277" s="235"/>
      <c r="L277" s="235"/>
      <c r="M277" s="268"/>
      <c r="N277" s="235"/>
      <c r="O277" s="235"/>
      <c r="P277" s="235"/>
      <c r="Q277" s="235"/>
      <c r="R277" s="235"/>
      <c r="S277" s="235"/>
      <c r="T277" s="235"/>
      <c r="U277" s="235"/>
      <c r="V277" s="235"/>
      <c r="W277" s="235"/>
      <c r="X277" s="235"/>
      <c r="Y277" s="235"/>
      <c r="Z277" s="235"/>
      <c r="AA277" s="235"/>
      <c r="AB277" s="235"/>
      <c r="AC277" s="235"/>
    </row>
    <row r="278" spans="1:29" ht="13.5">
      <c r="A278" s="235"/>
      <c r="B278" s="235"/>
      <c r="C278" s="235"/>
      <c r="D278" s="235"/>
      <c r="E278" s="235"/>
      <c r="F278" s="235"/>
      <c r="G278" s="235"/>
      <c r="H278" s="235"/>
      <c r="I278" s="267"/>
      <c r="J278" s="235"/>
      <c r="K278" s="235"/>
      <c r="L278" s="235"/>
      <c r="M278" s="268"/>
      <c r="N278" s="235"/>
      <c r="O278" s="235"/>
      <c r="P278" s="235"/>
      <c r="Q278" s="235"/>
      <c r="R278" s="235"/>
      <c r="S278" s="235"/>
      <c r="T278" s="235"/>
      <c r="U278" s="235"/>
      <c r="V278" s="235"/>
      <c r="W278" s="235"/>
      <c r="X278" s="235"/>
      <c r="Y278" s="235"/>
      <c r="Z278" s="235"/>
      <c r="AA278" s="235"/>
      <c r="AB278" s="235"/>
      <c r="AC278" s="235"/>
    </row>
    <row r="279" spans="1:29" ht="13.5">
      <c r="A279" s="235"/>
      <c r="B279" s="235"/>
      <c r="C279" s="235"/>
      <c r="D279" s="235"/>
      <c r="E279" s="235"/>
      <c r="F279" s="235"/>
      <c r="G279" s="235"/>
      <c r="H279" s="235"/>
      <c r="I279" s="267"/>
      <c r="J279" s="235"/>
      <c r="K279" s="235"/>
      <c r="L279" s="235"/>
      <c r="M279" s="268"/>
      <c r="N279" s="235"/>
      <c r="O279" s="235"/>
      <c r="P279" s="235"/>
      <c r="Q279" s="235"/>
      <c r="R279" s="235"/>
      <c r="S279" s="235"/>
      <c r="T279" s="235"/>
      <c r="U279" s="235"/>
      <c r="V279" s="235"/>
      <c r="W279" s="235"/>
      <c r="X279" s="235"/>
      <c r="Y279" s="235"/>
      <c r="Z279" s="235"/>
      <c r="AA279" s="235"/>
      <c r="AB279" s="235"/>
      <c r="AC279" s="235"/>
    </row>
    <row r="280" spans="1:29" ht="13.5">
      <c r="A280" s="235"/>
      <c r="B280" s="235"/>
      <c r="C280" s="235"/>
      <c r="D280" s="235"/>
      <c r="E280" s="235"/>
      <c r="F280" s="235"/>
      <c r="G280" s="235"/>
      <c r="H280" s="235"/>
      <c r="I280" s="267"/>
      <c r="J280" s="235"/>
      <c r="K280" s="235"/>
      <c r="L280" s="235"/>
      <c r="M280" s="268"/>
      <c r="N280" s="235"/>
      <c r="O280" s="235"/>
      <c r="P280" s="235"/>
      <c r="Q280" s="235"/>
      <c r="R280" s="235"/>
      <c r="S280" s="235"/>
      <c r="T280" s="235"/>
      <c r="U280" s="235"/>
      <c r="V280" s="235"/>
      <c r="W280" s="235"/>
      <c r="X280" s="235"/>
      <c r="Y280" s="235"/>
      <c r="Z280" s="235"/>
      <c r="AA280" s="235"/>
      <c r="AB280" s="235"/>
      <c r="AC280" s="235"/>
    </row>
    <row r="281" spans="1:29" ht="13.5">
      <c r="A281" s="235"/>
      <c r="B281" s="235"/>
      <c r="C281" s="235"/>
      <c r="D281" s="235"/>
      <c r="E281" s="235"/>
      <c r="F281" s="235"/>
      <c r="G281" s="235"/>
      <c r="H281" s="235"/>
      <c r="I281" s="267"/>
      <c r="J281" s="235"/>
      <c r="K281" s="235"/>
      <c r="L281" s="235"/>
      <c r="M281" s="268"/>
      <c r="N281" s="235"/>
      <c r="O281" s="235"/>
      <c r="P281" s="235"/>
      <c r="Q281" s="235"/>
      <c r="R281" s="235"/>
      <c r="S281" s="235"/>
      <c r="T281" s="235"/>
      <c r="U281" s="235"/>
      <c r="V281" s="235"/>
      <c r="W281" s="235"/>
      <c r="X281" s="235"/>
      <c r="Y281" s="235"/>
      <c r="Z281" s="235"/>
      <c r="AA281" s="235"/>
      <c r="AB281" s="235"/>
      <c r="AC281" s="235"/>
    </row>
    <row r="282" spans="1:29" ht="13.5">
      <c r="A282" s="235"/>
      <c r="B282" s="235"/>
      <c r="C282" s="235"/>
      <c r="D282" s="235"/>
      <c r="E282" s="235"/>
      <c r="F282" s="235"/>
      <c r="G282" s="235"/>
      <c r="H282" s="235"/>
      <c r="I282" s="267"/>
      <c r="J282" s="235"/>
      <c r="K282" s="235"/>
      <c r="L282" s="235"/>
      <c r="M282" s="268"/>
      <c r="N282" s="235"/>
      <c r="O282" s="235"/>
      <c r="P282" s="235"/>
      <c r="Q282" s="235"/>
      <c r="R282" s="235"/>
      <c r="S282" s="235"/>
      <c r="T282" s="235"/>
      <c r="U282" s="235"/>
      <c r="V282" s="235"/>
      <c r="W282" s="235"/>
      <c r="X282" s="235"/>
      <c r="Y282" s="235"/>
      <c r="Z282" s="235"/>
      <c r="AA282" s="235"/>
      <c r="AB282" s="235"/>
      <c r="AC282" s="235"/>
    </row>
    <row r="283" spans="1:29" ht="13.5">
      <c r="A283" s="235"/>
      <c r="B283" s="235"/>
      <c r="C283" s="235"/>
      <c r="D283" s="235"/>
      <c r="E283" s="235"/>
      <c r="F283" s="235"/>
      <c r="G283" s="235"/>
      <c r="H283" s="235"/>
      <c r="I283" s="267"/>
      <c r="J283" s="235"/>
      <c r="K283" s="235"/>
      <c r="L283" s="235"/>
      <c r="M283" s="268"/>
      <c r="N283" s="235"/>
      <c r="O283" s="235"/>
      <c r="P283" s="235"/>
      <c r="Q283" s="235"/>
      <c r="R283" s="235"/>
      <c r="S283" s="235"/>
      <c r="T283" s="235"/>
      <c r="U283" s="235"/>
      <c r="V283" s="235"/>
      <c r="W283" s="235"/>
      <c r="X283" s="235"/>
      <c r="Y283" s="235"/>
      <c r="Z283" s="235"/>
      <c r="AA283" s="235"/>
      <c r="AB283" s="235"/>
      <c r="AC283" s="235"/>
    </row>
    <row r="284" spans="1:29" ht="13.5">
      <c r="A284" s="235"/>
      <c r="B284" s="235"/>
      <c r="C284" s="235"/>
      <c r="D284" s="235"/>
      <c r="E284" s="235"/>
      <c r="F284" s="235"/>
      <c r="G284" s="235"/>
      <c r="H284" s="235"/>
      <c r="I284" s="267"/>
      <c r="J284" s="235"/>
      <c r="K284" s="235"/>
      <c r="L284" s="235"/>
      <c r="M284" s="268"/>
      <c r="N284" s="235"/>
      <c r="O284" s="235"/>
      <c r="P284" s="235"/>
      <c r="Q284" s="235"/>
      <c r="R284" s="235"/>
      <c r="S284" s="235"/>
      <c r="T284" s="235"/>
      <c r="U284" s="235"/>
      <c r="V284" s="235"/>
      <c r="W284" s="235"/>
      <c r="X284" s="235"/>
      <c r="Y284" s="235"/>
      <c r="Z284" s="235"/>
      <c r="AA284" s="235"/>
      <c r="AB284" s="235"/>
      <c r="AC284" s="235"/>
    </row>
    <row r="285" spans="1:29" ht="13.5">
      <c r="A285" s="235"/>
      <c r="B285" s="235"/>
      <c r="C285" s="235"/>
      <c r="D285" s="235"/>
      <c r="E285" s="235"/>
      <c r="F285" s="235"/>
      <c r="G285" s="235"/>
      <c r="H285" s="235"/>
      <c r="I285" s="267"/>
      <c r="J285" s="235"/>
      <c r="K285" s="235"/>
      <c r="L285" s="235"/>
      <c r="M285" s="268"/>
      <c r="N285" s="235"/>
      <c r="O285" s="235"/>
      <c r="P285" s="235"/>
      <c r="Q285" s="235"/>
      <c r="R285" s="235"/>
      <c r="S285" s="235"/>
      <c r="T285" s="235"/>
      <c r="U285" s="235"/>
      <c r="V285" s="235"/>
      <c r="W285" s="235"/>
      <c r="X285" s="235"/>
      <c r="Y285" s="235"/>
      <c r="Z285" s="235"/>
      <c r="AA285" s="235"/>
      <c r="AB285" s="235"/>
      <c r="AC285" s="235"/>
    </row>
    <row r="286" spans="1:29" ht="13.5">
      <c r="A286" s="235"/>
      <c r="B286" s="235"/>
      <c r="C286" s="235"/>
      <c r="D286" s="235"/>
      <c r="E286" s="235"/>
      <c r="F286" s="235"/>
      <c r="G286" s="235"/>
      <c r="H286" s="235"/>
      <c r="I286" s="267"/>
      <c r="J286" s="235"/>
      <c r="K286" s="235"/>
      <c r="L286" s="235"/>
      <c r="M286" s="268"/>
      <c r="N286" s="235"/>
      <c r="O286" s="235"/>
      <c r="P286" s="235"/>
      <c r="Q286" s="235"/>
      <c r="R286" s="235"/>
      <c r="S286" s="235"/>
      <c r="T286" s="235"/>
      <c r="U286" s="235"/>
      <c r="V286" s="235"/>
      <c r="W286" s="235"/>
      <c r="X286" s="235"/>
      <c r="Y286" s="235"/>
      <c r="Z286" s="235"/>
      <c r="AA286" s="235"/>
      <c r="AB286" s="235"/>
      <c r="AC286" s="235"/>
    </row>
    <row r="287" spans="1:29" ht="13.5">
      <c r="A287" s="235"/>
      <c r="B287" s="235"/>
      <c r="C287" s="235"/>
      <c r="D287" s="235"/>
      <c r="E287" s="235"/>
      <c r="F287" s="235"/>
      <c r="G287" s="235"/>
      <c r="H287" s="235"/>
      <c r="I287" s="267"/>
      <c r="J287" s="235"/>
      <c r="K287" s="235"/>
      <c r="L287" s="235"/>
      <c r="M287" s="268"/>
      <c r="N287" s="235"/>
      <c r="O287" s="235"/>
      <c r="P287" s="235"/>
      <c r="Q287" s="235"/>
      <c r="R287" s="235"/>
      <c r="S287" s="235"/>
      <c r="T287" s="235"/>
      <c r="U287" s="235"/>
      <c r="V287" s="235"/>
      <c r="W287" s="235"/>
      <c r="X287" s="235"/>
      <c r="Y287" s="235"/>
      <c r="Z287" s="235"/>
      <c r="AA287" s="235"/>
      <c r="AB287" s="235"/>
      <c r="AC287" s="235"/>
    </row>
    <row r="288" spans="1:29" ht="13.5">
      <c r="A288" s="235"/>
      <c r="B288" s="235"/>
      <c r="C288" s="235"/>
      <c r="D288" s="235"/>
      <c r="E288" s="235"/>
      <c r="F288" s="235"/>
      <c r="G288" s="235"/>
      <c r="H288" s="235"/>
      <c r="I288" s="267"/>
      <c r="J288" s="235"/>
      <c r="K288" s="235"/>
      <c r="L288" s="235"/>
      <c r="M288" s="268"/>
      <c r="N288" s="235"/>
      <c r="O288" s="235"/>
      <c r="P288" s="235"/>
      <c r="Q288" s="235"/>
      <c r="R288" s="235"/>
      <c r="S288" s="235"/>
      <c r="T288" s="235"/>
      <c r="U288" s="235"/>
      <c r="V288" s="235"/>
      <c r="W288" s="235"/>
      <c r="X288" s="235"/>
      <c r="Y288" s="235"/>
      <c r="Z288" s="235"/>
      <c r="AA288" s="235"/>
      <c r="AB288" s="235"/>
      <c r="AC288" s="235"/>
    </row>
    <row r="289" spans="1:29" ht="13.5">
      <c r="A289" s="235"/>
      <c r="B289" s="235"/>
      <c r="C289" s="235"/>
      <c r="D289" s="235"/>
      <c r="E289" s="235"/>
      <c r="F289" s="235"/>
      <c r="G289" s="235"/>
      <c r="H289" s="235"/>
      <c r="I289" s="267"/>
      <c r="J289" s="235"/>
      <c r="K289" s="235"/>
      <c r="L289" s="235"/>
      <c r="M289" s="268"/>
      <c r="N289" s="235"/>
      <c r="O289" s="235"/>
      <c r="P289" s="235"/>
      <c r="Q289" s="235"/>
      <c r="R289" s="235"/>
      <c r="S289" s="235"/>
      <c r="T289" s="235"/>
      <c r="U289" s="235"/>
      <c r="V289" s="235"/>
      <c r="W289" s="235"/>
      <c r="X289" s="235"/>
      <c r="Y289" s="235"/>
      <c r="Z289" s="235"/>
      <c r="AA289" s="235"/>
      <c r="AB289" s="235"/>
      <c r="AC289" s="235"/>
    </row>
    <row r="290" spans="1:29" ht="13.5">
      <c r="A290" s="235"/>
      <c r="B290" s="235"/>
      <c r="C290" s="235"/>
      <c r="D290" s="235"/>
      <c r="E290" s="235"/>
      <c r="F290" s="235"/>
      <c r="G290" s="235"/>
      <c r="H290" s="235"/>
      <c r="I290" s="267"/>
      <c r="J290" s="235"/>
      <c r="K290" s="235"/>
      <c r="L290" s="235"/>
      <c r="M290" s="268"/>
      <c r="N290" s="235"/>
      <c r="O290" s="235"/>
      <c r="P290" s="235"/>
      <c r="Q290" s="235"/>
      <c r="R290" s="235"/>
      <c r="S290" s="235"/>
      <c r="T290" s="235"/>
      <c r="U290" s="235"/>
      <c r="V290" s="235"/>
      <c r="W290" s="235"/>
      <c r="X290" s="235"/>
      <c r="Y290" s="235"/>
      <c r="Z290" s="235"/>
      <c r="AA290" s="235"/>
      <c r="AB290" s="235"/>
      <c r="AC290" s="235"/>
    </row>
    <row r="291" spans="1:29" ht="13.5">
      <c r="A291" s="235"/>
      <c r="B291" s="235"/>
      <c r="C291" s="235"/>
      <c r="D291" s="235"/>
      <c r="E291" s="235"/>
      <c r="F291" s="235"/>
      <c r="G291" s="235"/>
      <c r="H291" s="235"/>
      <c r="I291" s="267"/>
      <c r="J291" s="235"/>
      <c r="K291" s="235"/>
      <c r="L291" s="235"/>
      <c r="M291" s="268"/>
      <c r="N291" s="235"/>
      <c r="O291" s="235"/>
      <c r="P291" s="235"/>
      <c r="Q291" s="235"/>
      <c r="R291" s="235"/>
      <c r="S291" s="235"/>
      <c r="T291" s="235"/>
      <c r="U291" s="235"/>
      <c r="V291" s="235"/>
      <c r="W291" s="235"/>
      <c r="X291" s="235"/>
      <c r="Y291" s="235"/>
      <c r="Z291" s="235"/>
      <c r="AA291" s="235"/>
      <c r="AB291" s="235"/>
      <c r="AC291" s="235"/>
    </row>
    <row r="292" spans="1:29" ht="13.5">
      <c r="A292" s="235"/>
      <c r="B292" s="235"/>
      <c r="C292" s="235"/>
      <c r="D292" s="235"/>
      <c r="E292" s="235"/>
      <c r="F292" s="235"/>
      <c r="G292" s="235"/>
      <c r="H292" s="235"/>
      <c r="I292" s="267"/>
      <c r="J292" s="235"/>
      <c r="K292" s="235"/>
      <c r="L292" s="235"/>
      <c r="M292" s="268"/>
      <c r="N292" s="235"/>
      <c r="O292" s="235"/>
      <c r="P292" s="235"/>
      <c r="Q292" s="235"/>
      <c r="R292" s="235"/>
      <c r="S292" s="235"/>
      <c r="T292" s="235"/>
      <c r="U292" s="235"/>
      <c r="V292" s="235"/>
      <c r="W292" s="235"/>
      <c r="X292" s="235"/>
      <c r="Y292" s="235"/>
      <c r="Z292" s="235"/>
      <c r="AA292" s="235"/>
      <c r="AB292" s="235"/>
      <c r="AC292" s="235"/>
    </row>
    <row r="293" spans="1:29" ht="13.5">
      <c r="A293" s="235"/>
      <c r="B293" s="235"/>
      <c r="C293" s="235"/>
      <c r="D293" s="235"/>
      <c r="E293" s="235"/>
      <c r="F293" s="235"/>
      <c r="G293" s="235"/>
      <c r="H293" s="235"/>
      <c r="I293" s="267"/>
      <c r="J293" s="235"/>
      <c r="K293" s="235"/>
      <c r="L293" s="235"/>
      <c r="M293" s="268"/>
      <c r="N293" s="235"/>
      <c r="O293" s="235"/>
      <c r="P293" s="235"/>
      <c r="Q293" s="235"/>
      <c r="R293" s="235"/>
      <c r="S293" s="235"/>
      <c r="T293" s="235"/>
      <c r="U293" s="235"/>
      <c r="V293" s="235"/>
      <c r="W293" s="235"/>
      <c r="X293" s="235"/>
      <c r="Y293" s="235"/>
      <c r="Z293" s="235"/>
      <c r="AA293" s="235"/>
      <c r="AB293" s="235"/>
      <c r="AC293" s="235"/>
    </row>
    <row r="294" spans="1:29" ht="13.5">
      <c r="A294" s="235"/>
      <c r="B294" s="235"/>
      <c r="C294" s="235"/>
      <c r="D294" s="235"/>
      <c r="E294" s="235"/>
      <c r="F294" s="235"/>
      <c r="G294" s="235"/>
      <c r="H294" s="235"/>
      <c r="I294" s="267"/>
      <c r="J294" s="235"/>
      <c r="K294" s="235"/>
      <c r="L294" s="235"/>
      <c r="M294" s="268"/>
      <c r="N294" s="235"/>
      <c r="O294" s="235"/>
      <c r="P294" s="235"/>
      <c r="Q294" s="235"/>
      <c r="R294" s="235"/>
      <c r="S294" s="235"/>
      <c r="T294" s="235"/>
      <c r="U294" s="235"/>
      <c r="V294" s="235"/>
      <c r="W294" s="235"/>
      <c r="X294" s="235"/>
      <c r="Y294" s="235"/>
      <c r="Z294" s="235"/>
      <c r="AA294" s="235"/>
      <c r="AB294" s="235"/>
      <c r="AC294" s="235"/>
    </row>
    <row r="295" spans="1:29" ht="13.5">
      <c r="A295" s="235"/>
      <c r="B295" s="235"/>
      <c r="C295" s="235"/>
      <c r="D295" s="235"/>
      <c r="E295" s="235"/>
      <c r="F295" s="235"/>
      <c r="G295" s="235"/>
      <c r="H295" s="235"/>
      <c r="I295" s="267"/>
      <c r="J295" s="235"/>
      <c r="K295" s="235"/>
      <c r="L295" s="235"/>
      <c r="M295" s="268"/>
      <c r="N295" s="235"/>
      <c r="O295" s="235"/>
      <c r="P295" s="235"/>
      <c r="Q295" s="235"/>
      <c r="R295" s="235"/>
      <c r="S295" s="235"/>
      <c r="T295" s="235"/>
      <c r="U295" s="235"/>
      <c r="V295" s="235"/>
      <c r="W295" s="235"/>
      <c r="X295" s="235"/>
      <c r="Y295" s="235"/>
      <c r="Z295" s="235"/>
      <c r="AA295" s="235"/>
      <c r="AB295" s="235"/>
      <c r="AC295" s="235"/>
    </row>
    <row r="296" spans="1:29" ht="13.5">
      <c r="A296" s="235"/>
      <c r="B296" s="235"/>
      <c r="C296" s="235"/>
      <c r="D296" s="235"/>
      <c r="E296" s="235"/>
      <c r="F296" s="235"/>
      <c r="G296" s="235"/>
      <c r="H296" s="235"/>
      <c r="I296" s="267"/>
      <c r="J296" s="235"/>
      <c r="K296" s="235"/>
      <c r="L296" s="235"/>
      <c r="M296" s="268"/>
      <c r="N296" s="235"/>
      <c r="O296" s="235"/>
      <c r="P296" s="235"/>
      <c r="Q296" s="235"/>
      <c r="R296" s="235"/>
      <c r="S296" s="235"/>
      <c r="T296" s="235"/>
      <c r="U296" s="235"/>
      <c r="V296" s="235"/>
      <c r="W296" s="235"/>
      <c r="X296" s="235"/>
      <c r="Y296" s="235"/>
      <c r="Z296" s="235"/>
      <c r="AA296" s="235"/>
      <c r="AB296" s="235"/>
      <c r="AC296" s="235"/>
    </row>
    <row r="297" spans="1:29" ht="13.5">
      <c r="A297" s="235"/>
      <c r="B297" s="235"/>
      <c r="C297" s="235"/>
      <c r="D297" s="235"/>
      <c r="E297" s="235"/>
      <c r="F297" s="235"/>
      <c r="G297" s="235"/>
      <c r="H297" s="235"/>
      <c r="I297" s="267"/>
      <c r="J297" s="235"/>
      <c r="K297" s="235"/>
      <c r="L297" s="235"/>
      <c r="M297" s="268"/>
      <c r="N297" s="235"/>
      <c r="O297" s="235"/>
      <c r="P297" s="235"/>
      <c r="Q297" s="235"/>
      <c r="R297" s="235"/>
      <c r="S297" s="235"/>
      <c r="T297" s="235"/>
      <c r="U297" s="235"/>
      <c r="V297" s="235"/>
      <c r="W297" s="235"/>
      <c r="X297" s="235"/>
      <c r="Y297" s="235"/>
      <c r="Z297" s="235"/>
      <c r="AA297" s="235"/>
      <c r="AB297" s="235"/>
      <c r="AC297" s="235"/>
    </row>
    <row r="298" spans="1:29" ht="13.5">
      <c r="A298" s="235"/>
      <c r="B298" s="235"/>
      <c r="C298" s="235"/>
      <c r="D298" s="235"/>
      <c r="E298" s="235"/>
      <c r="F298" s="235"/>
      <c r="G298" s="235"/>
      <c r="H298" s="235"/>
      <c r="I298" s="267"/>
      <c r="J298" s="235"/>
      <c r="K298" s="235"/>
      <c r="L298" s="235"/>
      <c r="M298" s="268"/>
      <c r="N298" s="235"/>
      <c r="O298" s="235"/>
      <c r="P298" s="235"/>
      <c r="Q298" s="235"/>
      <c r="R298" s="235"/>
      <c r="S298" s="235"/>
      <c r="T298" s="235"/>
      <c r="U298" s="235"/>
      <c r="V298" s="235"/>
      <c r="W298" s="235"/>
      <c r="X298" s="235"/>
      <c r="Y298" s="235"/>
      <c r="Z298" s="235"/>
      <c r="AA298" s="235"/>
      <c r="AB298" s="235"/>
      <c r="AC298" s="235"/>
    </row>
    <row r="299" spans="1:29" ht="13.5">
      <c r="A299" s="235"/>
      <c r="B299" s="235"/>
      <c r="C299" s="235"/>
      <c r="D299" s="235"/>
      <c r="E299" s="235"/>
      <c r="F299" s="235"/>
      <c r="G299" s="235"/>
      <c r="H299" s="235"/>
      <c r="I299" s="267"/>
      <c r="J299" s="235"/>
      <c r="K299" s="235"/>
      <c r="L299" s="235"/>
      <c r="M299" s="268"/>
      <c r="N299" s="235"/>
      <c r="O299" s="235"/>
      <c r="P299" s="235"/>
      <c r="Q299" s="235"/>
      <c r="R299" s="235"/>
      <c r="S299" s="235"/>
      <c r="T299" s="235"/>
      <c r="U299" s="235"/>
      <c r="V299" s="235"/>
      <c r="W299" s="235"/>
      <c r="X299" s="235"/>
      <c r="Y299" s="235"/>
      <c r="Z299" s="235"/>
      <c r="AA299" s="235"/>
      <c r="AB299" s="235"/>
      <c r="AC299" s="235"/>
    </row>
    <row r="300" spans="1:29" ht="13.5">
      <c r="A300" s="235"/>
      <c r="B300" s="235"/>
      <c r="C300" s="235"/>
      <c r="D300" s="235"/>
      <c r="E300" s="235"/>
      <c r="F300" s="235"/>
      <c r="G300" s="235"/>
      <c r="H300" s="235"/>
      <c r="I300" s="267"/>
      <c r="J300" s="235"/>
      <c r="K300" s="235"/>
      <c r="L300" s="235"/>
      <c r="M300" s="268"/>
      <c r="N300" s="235"/>
      <c r="O300" s="235"/>
      <c r="P300" s="235"/>
      <c r="Q300" s="235"/>
      <c r="R300" s="235"/>
      <c r="S300" s="235"/>
      <c r="T300" s="235"/>
      <c r="U300" s="235"/>
      <c r="V300" s="235"/>
      <c r="W300" s="235"/>
      <c r="X300" s="235"/>
      <c r="Y300" s="235"/>
      <c r="Z300" s="235"/>
      <c r="AA300" s="235"/>
      <c r="AB300" s="235"/>
      <c r="AC300" s="235"/>
    </row>
    <row r="301" spans="1:29" ht="13.5">
      <c r="A301" s="235"/>
      <c r="B301" s="235"/>
      <c r="C301" s="235"/>
      <c r="D301" s="235"/>
      <c r="E301" s="235"/>
      <c r="F301" s="235"/>
      <c r="G301" s="235"/>
      <c r="H301" s="235"/>
      <c r="I301" s="267"/>
      <c r="J301" s="235"/>
      <c r="K301" s="235"/>
      <c r="L301" s="235"/>
      <c r="M301" s="268"/>
      <c r="N301" s="235"/>
      <c r="O301" s="235"/>
      <c r="P301" s="235"/>
      <c r="Q301" s="235"/>
      <c r="R301" s="235"/>
      <c r="S301" s="235"/>
      <c r="T301" s="235"/>
      <c r="U301" s="235"/>
      <c r="V301" s="235"/>
      <c r="W301" s="235"/>
      <c r="X301" s="235"/>
      <c r="Y301" s="235"/>
      <c r="Z301" s="235"/>
      <c r="AA301" s="235"/>
      <c r="AB301" s="235"/>
      <c r="AC301" s="235"/>
    </row>
    <row r="302" spans="1:29" ht="13.5">
      <c r="A302" s="235"/>
      <c r="B302" s="235"/>
      <c r="C302" s="235"/>
      <c r="D302" s="235"/>
      <c r="E302" s="235"/>
      <c r="F302" s="235"/>
      <c r="G302" s="235"/>
      <c r="H302" s="235"/>
      <c r="I302" s="267"/>
      <c r="J302" s="235"/>
      <c r="K302" s="235"/>
      <c r="L302" s="235"/>
      <c r="M302" s="268"/>
      <c r="N302" s="235"/>
      <c r="O302" s="235"/>
      <c r="P302" s="235"/>
      <c r="Q302" s="235"/>
      <c r="R302" s="235"/>
      <c r="S302" s="235"/>
      <c r="T302" s="235"/>
      <c r="U302" s="235"/>
      <c r="V302" s="235"/>
      <c r="W302" s="235"/>
      <c r="X302" s="235"/>
      <c r="Y302" s="235"/>
      <c r="Z302" s="235"/>
      <c r="AA302" s="235"/>
      <c r="AB302" s="235"/>
      <c r="AC302" s="235"/>
    </row>
    <row r="303" spans="1:29" ht="13.5">
      <c r="A303" s="235"/>
      <c r="B303" s="235"/>
      <c r="C303" s="235"/>
      <c r="D303" s="235"/>
      <c r="E303" s="235"/>
      <c r="F303" s="235"/>
      <c r="G303" s="235"/>
      <c r="H303" s="235"/>
      <c r="I303" s="267"/>
      <c r="J303" s="235"/>
      <c r="K303" s="235"/>
      <c r="L303" s="235"/>
      <c r="M303" s="268"/>
      <c r="N303" s="235"/>
      <c r="O303" s="235"/>
      <c r="P303" s="235"/>
      <c r="Q303" s="235"/>
      <c r="R303" s="235"/>
      <c r="S303" s="235"/>
      <c r="T303" s="235"/>
      <c r="U303" s="235"/>
      <c r="V303" s="235"/>
      <c r="W303" s="235"/>
      <c r="X303" s="235"/>
      <c r="Y303" s="235"/>
      <c r="Z303" s="235"/>
      <c r="AA303" s="235"/>
      <c r="AB303" s="235"/>
      <c r="AC303" s="235"/>
    </row>
    <row r="304" spans="1:29" ht="13.5">
      <c r="A304" s="235"/>
      <c r="B304" s="235"/>
      <c r="C304" s="235"/>
      <c r="D304" s="235"/>
      <c r="E304" s="235"/>
      <c r="F304" s="235"/>
      <c r="G304" s="235"/>
      <c r="H304" s="235"/>
      <c r="I304" s="267"/>
      <c r="J304" s="235"/>
      <c r="K304" s="235"/>
      <c r="L304" s="235"/>
      <c r="M304" s="268"/>
      <c r="N304" s="235"/>
      <c r="O304" s="235"/>
      <c r="P304" s="235"/>
      <c r="Q304" s="235"/>
      <c r="R304" s="235"/>
      <c r="S304" s="235"/>
      <c r="T304" s="235"/>
      <c r="U304" s="235"/>
      <c r="V304" s="235"/>
      <c r="W304" s="235"/>
      <c r="X304" s="235"/>
      <c r="Y304" s="235"/>
      <c r="Z304" s="235"/>
      <c r="AA304" s="235"/>
      <c r="AB304" s="235"/>
      <c r="AC304" s="235"/>
    </row>
    <row r="305" spans="1:29" ht="13.5">
      <c r="A305" s="235"/>
      <c r="B305" s="235"/>
      <c r="C305" s="235"/>
      <c r="D305" s="235"/>
      <c r="E305" s="235"/>
      <c r="F305" s="235"/>
      <c r="G305" s="235"/>
      <c r="H305" s="235"/>
      <c r="I305" s="267"/>
      <c r="J305" s="235"/>
      <c r="K305" s="235"/>
      <c r="L305" s="235"/>
      <c r="M305" s="268"/>
      <c r="N305" s="235"/>
      <c r="O305" s="235"/>
      <c r="P305" s="235"/>
      <c r="Q305" s="235"/>
      <c r="R305" s="235"/>
      <c r="S305" s="235"/>
      <c r="T305" s="235"/>
      <c r="U305" s="235"/>
      <c r="V305" s="235"/>
      <c r="W305" s="235"/>
      <c r="X305" s="235"/>
      <c r="Y305" s="235"/>
      <c r="Z305" s="235"/>
      <c r="AA305" s="235"/>
      <c r="AB305" s="235"/>
      <c r="AC305" s="235"/>
    </row>
    <row r="306" spans="1:29" ht="13.5">
      <c r="A306" s="235"/>
      <c r="B306" s="235"/>
      <c r="C306" s="235"/>
      <c r="D306" s="235"/>
      <c r="E306" s="235"/>
      <c r="F306" s="235"/>
      <c r="G306" s="235"/>
      <c r="H306" s="235"/>
      <c r="I306" s="267"/>
      <c r="J306" s="235"/>
      <c r="K306" s="235"/>
      <c r="L306" s="235"/>
      <c r="M306" s="268"/>
      <c r="N306" s="235"/>
      <c r="O306" s="235"/>
      <c r="P306" s="235"/>
      <c r="Q306" s="235"/>
      <c r="R306" s="235"/>
      <c r="S306" s="235"/>
      <c r="T306" s="235"/>
      <c r="U306" s="235"/>
      <c r="V306" s="235"/>
      <c r="W306" s="235"/>
      <c r="X306" s="235"/>
      <c r="Y306" s="235"/>
      <c r="Z306" s="235"/>
      <c r="AA306" s="235"/>
      <c r="AB306" s="235"/>
      <c r="AC306" s="235"/>
    </row>
    <row r="307" spans="1:29" ht="13.5">
      <c r="A307" s="235"/>
      <c r="B307" s="235"/>
      <c r="C307" s="235"/>
      <c r="D307" s="235"/>
      <c r="E307" s="235"/>
      <c r="F307" s="235"/>
      <c r="G307" s="235"/>
      <c r="H307" s="235"/>
      <c r="I307" s="267"/>
      <c r="J307" s="235"/>
      <c r="K307" s="235"/>
      <c r="L307" s="235"/>
      <c r="M307" s="268"/>
      <c r="N307" s="235"/>
      <c r="O307" s="235"/>
      <c r="P307" s="235"/>
      <c r="Q307" s="235"/>
      <c r="R307" s="235"/>
      <c r="S307" s="235"/>
      <c r="T307" s="235"/>
      <c r="U307" s="235"/>
      <c r="V307" s="235"/>
      <c r="W307" s="235"/>
      <c r="X307" s="235"/>
      <c r="Y307" s="235"/>
      <c r="Z307" s="235"/>
      <c r="AA307" s="235"/>
      <c r="AB307" s="235"/>
      <c r="AC307" s="235"/>
    </row>
    <row r="308" spans="1:29" ht="13.5">
      <c r="A308" s="235"/>
      <c r="B308" s="235"/>
      <c r="C308" s="235"/>
      <c r="D308" s="235"/>
      <c r="E308" s="235"/>
      <c r="F308" s="235"/>
      <c r="G308" s="235"/>
      <c r="H308" s="235"/>
      <c r="I308" s="267"/>
      <c r="J308" s="235"/>
      <c r="K308" s="235"/>
      <c r="L308" s="235"/>
      <c r="M308" s="268"/>
      <c r="N308" s="235"/>
      <c r="O308" s="235"/>
      <c r="P308" s="235"/>
      <c r="Q308" s="235"/>
      <c r="R308" s="235"/>
      <c r="S308" s="235"/>
      <c r="T308" s="235"/>
      <c r="U308" s="235"/>
      <c r="V308" s="235"/>
      <c r="W308" s="235"/>
      <c r="X308" s="235"/>
      <c r="Y308" s="235"/>
      <c r="Z308" s="235"/>
      <c r="AA308" s="235"/>
      <c r="AB308" s="235"/>
      <c r="AC308" s="235"/>
    </row>
    <row r="309" spans="1:29" ht="13.5">
      <c r="A309" s="235"/>
      <c r="B309" s="235"/>
      <c r="C309" s="235"/>
      <c r="D309" s="235"/>
      <c r="E309" s="235"/>
      <c r="F309" s="235"/>
      <c r="G309" s="235"/>
      <c r="H309" s="235"/>
      <c r="I309" s="267"/>
      <c r="J309" s="235"/>
      <c r="K309" s="235"/>
      <c r="L309" s="235"/>
      <c r="M309" s="268"/>
      <c r="N309" s="235"/>
      <c r="O309" s="235"/>
      <c r="P309" s="235"/>
      <c r="Q309" s="235"/>
      <c r="R309" s="235"/>
      <c r="S309" s="235"/>
      <c r="T309" s="235"/>
      <c r="U309" s="235"/>
      <c r="V309" s="235"/>
      <c r="W309" s="235"/>
      <c r="X309" s="235"/>
      <c r="Y309" s="235"/>
      <c r="Z309" s="235"/>
      <c r="AA309" s="235"/>
      <c r="AB309" s="235"/>
      <c r="AC309" s="235"/>
    </row>
    <row r="310" spans="1:29" ht="13.5">
      <c r="A310" s="235"/>
      <c r="B310" s="235"/>
      <c r="C310" s="235"/>
      <c r="D310" s="235"/>
      <c r="E310" s="235"/>
      <c r="F310" s="235"/>
      <c r="G310" s="235"/>
      <c r="H310" s="235"/>
      <c r="I310" s="267"/>
      <c r="J310" s="235"/>
      <c r="K310" s="235"/>
      <c r="L310" s="235"/>
      <c r="M310" s="268"/>
      <c r="N310" s="235"/>
      <c r="O310" s="235"/>
      <c r="P310" s="235"/>
      <c r="Q310" s="235"/>
      <c r="R310" s="235"/>
      <c r="S310" s="235"/>
      <c r="T310" s="235"/>
      <c r="U310" s="235"/>
      <c r="V310" s="235"/>
      <c r="W310" s="235"/>
      <c r="X310" s="235"/>
      <c r="Y310" s="235"/>
      <c r="Z310" s="235"/>
      <c r="AA310" s="235"/>
      <c r="AB310" s="235"/>
      <c r="AC310" s="235"/>
    </row>
    <row r="311" spans="1:29" ht="13.5">
      <c r="A311" s="235"/>
      <c r="B311" s="235"/>
      <c r="C311" s="235"/>
      <c r="D311" s="235"/>
      <c r="E311" s="235"/>
      <c r="F311" s="235"/>
      <c r="G311" s="235"/>
      <c r="H311" s="235"/>
      <c r="I311" s="267"/>
      <c r="J311" s="235"/>
      <c r="K311" s="235"/>
      <c r="L311" s="235"/>
      <c r="M311" s="268"/>
      <c r="N311" s="235"/>
      <c r="O311" s="235"/>
      <c r="P311" s="235"/>
      <c r="Q311" s="235"/>
      <c r="R311" s="235"/>
      <c r="S311" s="235"/>
      <c r="T311" s="235"/>
      <c r="U311" s="235"/>
      <c r="V311" s="235"/>
      <c r="W311" s="235"/>
      <c r="X311" s="235"/>
      <c r="Y311" s="235"/>
      <c r="Z311" s="235"/>
      <c r="AA311" s="235"/>
      <c r="AB311" s="235"/>
      <c r="AC311" s="235"/>
    </row>
    <row r="312" spans="1:29" ht="13.5">
      <c r="A312" s="235"/>
      <c r="B312" s="235"/>
      <c r="C312" s="235"/>
      <c r="D312" s="235"/>
      <c r="E312" s="235"/>
      <c r="F312" s="235"/>
      <c r="G312" s="235"/>
      <c r="H312" s="235"/>
      <c r="I312" s="267"/>
      <c r="J312" s="235"/>
      <c r="K312" s="235"/>
      <c r="L312" s="235"/>
      <c r="M312" s="268"/>
      <c r="N312" s="235"/>
      <c r="O312" s="235"/>
      <c r="P312" s="235"/>
      <c r="Q312" s="235"/>
      <c r="R312" s="235"/>
      <c r="S312" s="235"/>
      <c r="T312" s="235"/>
      <c r="U312" s="235"/>
      <c r="V312" s="235"/>
      <c r="W312" s="235"/>
      <c r="X312" s="235"/>
      <c r="Y312" s="235"/>
      <c r="Z312" s="235"/>
      <c r="AA312" s="235"/>
      <c r="AB312" s="235"/>
      <c r="AC312" s="235"/>
    </row>
    <row r="313" spans="1:29" ht="13.5">
      <c r="A313" s="235"/>
      <c r="B313" s="235"/>
      <c r="C313" s="235"/>
      <c r="D313" s="235"/>
      <c r="E313" s="235"/>
      <c r="F313" s="235"/>
      <c r="G313" s="235"/>
      <c r="H313" s="235"/>
      <c r="I313" s="267"/>
      <c r="J313" s="235"/>
      <c r="K313" s="235"/>
      <c r="L313" s="235"/>
      <c r="M313" s="268"/>
      <c r="N313" s="235"/>
      <c r="O313" s="235"/>
      <c r="P313" s="235"/>
      <c r="Q313" s="235"/>
      <c r="R313" s="235"/>
      <c r="S313" s="235"/>
      <c r="T313" s="235"/>
      <c r="U313" s="235"/>
      <c r="V313" s="235"/>
      <c r="W313" s="235"/>
      <c r="X313" s="235"/>
      <c r="Y313" s="235"/>
      <c r="Z313" s="235"/>
      <c r="AA313" s="235"/>
      <c r="AB313" s="235"/>
      <c r="AC313" s="235"/>
    </row>
    <row r="314" spans="1:29" ht="13.5">
      <c r="A314" s="235"/>
      <c r="B314" s="235"/>
      <c r="C314" s="235"/>
      <c r="D314" s="235"/>
      <c r="E314" s="235"/>
      <c r="F314" s="235"/>
      <c r="G314" s="235"/>
      <c r="H314" s="235"/>
      <c r="I314" s="267"/>
      <c r="J314" s="235"/>
      <c r="K314" s="235"/>
      <c r="L314" s="235"/>
      <c r="M314" s="268"/>
      <c r="N314" s="235"/>
      <c r="O314" s="235"/>
      <c r="P314" s="235"/>
      <c r="Q314" s="235"/>
      <c r="R314" s="235"/>
      <c r="S314" s="235"/>
      <c r="T314" s="235"/>
      <c r="U314" s="235"/>
      <c r="V314" s="235"/>
      <c r="W314" s="235"/>
      <c r="X314" s="235"/>
      <c r="Y314" s="235"/>
      <c r="Z314" s="235"/>
      <c r="AA314" s="235"/>
      <c r="AB314" s="235"/>
      <c r="AC314" s="235"/>
    </row>
    <row r="315" spans="1:29" ht="13.5">
      <c r="A315" s="235"/>
      <c r="B315" s="235"/>
      <c r="C315" s="235"/>
      <c r="D315" s="235"/>
      <c r="E315" s="235"/>
      <c r="F315" s="235"/>
      <c r="G315" s="235"/>
      <c r="H315" s="235"/>
      <c r="I315" s="267"/>
      <c r="J315" s="235"/>
      <c r="K315" s="235"/>
      <c r="L315" s="235"/>
      <c r="M315" s="268"/>
      <c r="N315" s="235"/>
      <c r="O315" s="235"/>
      <c r="P315" s="235"/>
      <c r="Q315" s="235"/>
      <c r="R315" s="235"/>
      <c r="S315" s="235"/>
      <c r="T315" s="235"/>
      <c r="U315" s="235"/>
      <c r="V315" s="235"/>
      <c r="W315" s="235"/>
      <c r="X315" s="235"/>
      <c r="Y315" s="235"/>
      <c r="Z315" s="235"/>
      <c r="AA315" s="235"/>
      <c r="AB315" s="235"/>
      <c r="AC315" s="235"/>
    </row>
    <row r="316" spans="1:29" ht="13.5">
      <c r="A316" s="235"/>
      <c r="B316" s="235"/>
      <c r="C316" s="235"/>
      <c r="D316" s="235"/>
      <c r="E316" s="235"/>
      <c r="F316" s="235"/>
      <c r="G316" s="235"/>
      <c r="H316" s="235"/>
      <c r="I316" s="267"/>
      <c r="J316" s="235"/>
      <c r="K316" s="235"/>
      <c r="L316" s="235"/>
      <c r="M316" s="268"/>
      <c r="N316" s="235"/>
      <c r="O316" s="235"/>
      <c r="P316" s="235"/>
      <c r="Q316" s="235"/>
      <c r="R316" s="235"/>
      <c r="S316" s="235"/>
      <c r="T316" s="235"/>
      <c r="U316" s="235"/>
      <c r="V316" s="235"/>
      <c r="W316" s="235"/>
      <c r="X316" s="235"/>
      <c r="Y316" s="235"/>
      <c r="Z316" s="235"/>
      <c r="AA316" s="235"/>
      <c r="AB316" s="235"/>
      <c r="AC316" s="235"/>
    </row>
    <row r="317" spans="1:29" ht="13.5">
      <c r="A317" s="235"/>
      <c r="B317" s="235"/>
      <c r="C317" s="235"/>
      <c r="D317" s="235"/>
      <c r="E317" s="235"/>
      <c r="F317" s="235"/>
      <c r="G317" s="235"/>
      <c r="H317" s="235"/>
      <c r="I317" s="267"/>
      <c r="J317" s="235"/>
      <c r="K317" s="235"/>
      <c r="L317" s="235"/>
      <c r="M317" s="268"/>
      <c r="N317" s="235"/>
      <c r="O317" s="235"/>
      <c r="P317" s="235"/>
      <c r="Q317" s="235"/>
      <c r="R317" s="235"/>
      <c r="S317" s="235"/>
      <c r="T317" s="235"/>
      <c r="U317" s="235"/>
      <c r="V317" s="235"/>
      <c r="W317" s="235"/>
      <c r="X317" s="235"/>
      <c r="Y317" s="235"/>
      <c r="Z317" s="235"/>
      <c r="AA317" s="235"/>
      <c r="AB317" s="235"/>
      <c r="AC317" s="235"/>
    </row>
    <row r="318" spans="1:29" ht="13.5">
      <c r="A318" s="235"/>
      <c r="B318" s="235"/>
      <c r="C318" s="235"/>
      <c r="D318" s="235"/>
      <c r="E318" s="235"/>
      <c r="F318" s="235"/>
      <c r="G318" s="235"/>
      <c r="H318" s="235"/>
      <c r="I318" s="267"/>
      <c r="J318" s="235"/>
      <c r="K318" s="235"/>
      <c r="L318" s="235"/>
      <c r="M318" s="268"/>
      <c r="N318" s="235"/>
      <c r="O318" s="235"/>
      <c r="P318" s="235"/>
      <c r="Q318" s="235"/>
      <c r="R318" s="235"/>
      <c r="S318" s="235"/>
      <c r="T318" s="235"/>
      <c r="U318" s="235"/>
      <c r="V318" s="235"/>
      <c r="W318" s="235"/>
      <c r="X318" s="235"/>
      <c r="Y318" s="235"/>
      <c r="Z318" s="235"/>
      <c r="AA318" s="235"/>
      <c r="AB318" s="235"/>
      <c r="AC318" s="235"/>
    </row>
    <row r="319" spans="1:29" ht="13.5">
      <c r="A319" s="235"/>
      <c r="B319" s="235"/>
      <c r="C319" s="235"/>
      <c r="D319" s="235"/>
      <c r="E319" s="235"/>
      <c r="F319" s="235"/>
      <c r="G319" s="235"/>
      <c r="H319" s="235"/>
      <c r="I319" s="267"/>
      <c r="J319" s="235"/>
      <c r="K319" s="235"/>
      <c r="L319" s="235"/>
      <c r="M319" s="268"/>
      <c r="N319" s="235"/>
      <c r="O319" s="235"/>
      <c r="P319" s="235"/>
      <c r="Q319" s="235"/>
      <c r="R319" s="235"/>
      <c r="S319" s="235"/>
      <c r="T319" s="235"/>
      <c r="U319" s="235"/>
      <c r="V319" s="235"/>
      <c r="W319" s="235"/>
      <c r="X319" s="235"/>
      <c r="Y319" s="235"/>
      <c r="Z319" s="235"/>
      <c r="AA319" s="235"/>
      <c r="AB319" s="235"/>
      <c r="AC319" s="235"/>
    </row>
    <row r="320" spans="1:29" ht="13.5">
      <c r="A320" s="235"/>
      <c r="B320" s="235"/>
      <c r="C320" s="235"/>
      <c r="D320" s="235"/>
      <c r="E320" s="235"/>
      <c r="F320" s="235"/>
      <c r="G320" s="235"/>
      <c r="H320" s="235"/>
      <c r="I320" s="267"/>
      <c r="J320" s="235"/>
      <c r="K320" s="235"/>
      <c r="L320" s="235"/>
      <c r="M320" s="268"/>
      <c r="N320" s="235"/>
      <c r="O320" s="235"/>
      <c r="P320" s="235"/>
      <c r="Q320" s="235"/>
      <c r="R320" s="235"/>
      <c r="S320" s="235"/>
      <c r="T320" s="235"/>
      <c r="U320" s="235"/>
      <c r="V320" s="235"/>
      <c r="W320" s="235"/>
      <c r="X320" s="235"/>
      <c r="Y320" s="235"/>
      <c r="Z320" s="235"/>
      <c r="AA320" s="235"/>
      <c r="AB320" s="235"/>
      <c r="AC320" s="235"/>
    </row>
    <row r="321" spans="1:29" ht="13.5">
      <c r="A321" s="235"/>
      <c r="B321" s="235"/>
      <c r="C321" s="235"/>
      <c r="D321" s="235"/>
      <c r="E321" s="235"/>
      <c r="F321" s="235"/>
      <c r="G321" s="235"/>
      <c r="H321" s="235"/>
      <c r="I321" s="267"/>
      <c r="J321" s="235"/>
      <c r="K321" s="235"/>
      <c r="L321" s="235"/>
      <c r="M321" s="268"/>
      <c r="N321" s="235"/>
      <c r="O321" s="235"/>
      <c r="P321" s="235"/>
      <c r="Q321" s="235"/>
      <c r="R321" s="235"/>
      <c r="S321" s="235"/>
      <c r="T321" s="235"/>
      <c r="U321" s="235"/>
      <c r="V321" s="235"/>
      <c r="W321" s="235"/>
      <c r="X321" s="235"/>
      <c r="Y321" s="235"/>
      <c r="Z321" s="235"/>
      <c r="AA321" s="235"/>
      <c r="AB321" s="235"/>
      <c r="AC321" s="235"/>
    </row>
    <row r="322" spans="1:29" ht="13.5">
      <c r="A322" s="235"/>
      <c r="B322" s="235"/>
      <c r="C322" s="235"/>
      <c r="D322" s="235"/>
      <c r="E322" s="235"/>
      <c r="F322" s="235"/>
      <c r="G322" s="235"/>
      <c r="H322" s="235"/>
      <c r="I322" s="267"/>
      <c r="J322" s="235"/>
      <c r="K322" s="235"/>
      <c r="L322" s="235"/>
      <c r="M322" s="268"/>
      <c r="N322" s="235"/>
      <c r="O322" s="235"/>
      <c r="P322" s="235"/>
      <c r="Q322" s="235"/>
      <c r="R322" s="235"/>
      <c r="S322" s="235"/>
      <c r="T322" s="235"/>
      <c r="U322" s="235"/>
      <c r="V322" s="235"/>
      <c r="W322" s="235"/>
      <c r="X322" s="235"/>
      <c r="Y322" s="235"/>
      <c r="Z322" s="235"/>
      <c r="AA322" s="235"/>
      <c r="AB322" s="235"/>
      <c r="AC322" s="235"/>
    </row>
    <row r="323" spans="1:29" ht="13.5">
      <c r="A323" s="235"/>
      <c r="B323" s="235"/>
      <c r="C323" s="235"/>
      <c r="D323" s="235"/>
      <c r="E323" s="235"/>
      <c r="F323" s="235"/>
      <c r="G323" s="235"/>
      <c r="H323" s="235"/>
      <c r="I323" s="267"/>
      <c r="J323" s="235"/>
      <c r="K323" s="235"/>
      <c r="L323" s="235"/>
      <c r="M323" s="268"/>
      <c r="N323" s="235"/>
      <c r="O323" s="235"/>
      <c r="P323" s="235"/>
      <c r="Q323" s="235"/>
      <c r="R323" s="235"/>
      <c r="S323" s="235"/>
      <c r="T323" s="235"/>
      <c r="U323" s="235"/>
      <c r="V323" s="235"/>
      <c r="W323" s="235"/>
      <c r="X323" s="235"/>
      <c r="Y323" s="235"/>
      <c r="Z323" s="235"/>
      <c r="AA323" s="235"/>
      <c r="AB323" s="235"/>
      <c r="AC323" s="235"/>
    </row>
    <row r="324" spans="1:29" ht="13.5">
      <c r="A324" s="235"/>
      <c r="B324" s="235"/>
      <c r="C324" s="235"/>
      <c r="D324" s="235"/>
      <c r="E324" s="235"/>
      <c r="F324" s="235"/>
      <c r="G324" s="235"/>
      <c r="H324" s="235"/>
      <c r="I324" s="267"/>
      <c r="J324" s="235"/>
      <c r="K324" s="235"/>
      <c r="L324" s="235"/>
      <c r="M324" s="268"/>
      <c r="N324" s="235"/>
      <c r="O324" s="235"/>
      <c r="P324" s="235"/>
      <c r="Q324" s="235"/>
      <c r="R324" s="235"/>
      <c r="S324" s="235"/>
      <c r="T324" s="235"/>
      <c r="U324" s="235"/>
      <c r="V324" s="235"/>
      <c r="W324" s="235"/>
      <c r="X324" s="235"/>
      <c r="Y324" s="235"/>
      <c r="Z324" s="235"/>
      <c r="AA324" s="235"/>
      <c r="AB324" s="235"/>
      <c r="AC324" s="235"/>
    </row>
    <row r="325" spans="1:29" ht="13.5">
      <c r="A325" s="235"/>
      <c r="B325" s="235"/>
      <c r="C325" s="235"/>
      <c r="D325" s="235"/>
      <c r="E325" s="235"/>
      <c r="F325" s="235"/>
      <c r="G325" s="235"/>
      <c r="H325" s="235"/>
      <c r="I325" s="267"/>
      <c r="J325" s="235"/>
      <c r="K325" s="235"/>
      <c r="L325" s="235"/>
      <c r="M325" s="268"/>
      <c r="N325" s="235"/>
      <c r="O325" s="235"/>
      <c r="P325" s="235"/>
      <c r="Q325" s="235"/>
      <c r="R325" s="235"/>
      <c r="S325" s="235"/>
      <c r="T325" s="235"/>
      <c r="U325" s="235"/>
      <c r="V325" s="235"/>
      <c r="W325" s="235"/>
      <c r="X325" s="235"/>
      <c r="Y325" s="235"/>
      <c r="Z325" s="235"/>
      <c r="AA325" s="235"/>
      <c r="AB325" s="235"/>
      <c r="AC325" s="235"/>
    </row>
    <row r="326" spans="1:29" ht="13.5">
      <c r="A326" s="235"/>
      <c r="B326" s="235"/>
      <c r="C326" s="235"/>
      <c r="D326" s="235"/>
      <c r="E326" s="235"/>
      <c r="F326" s="235"/>
      <c r="G326" s="235"/>
      <c r="H326" s="235"/>
      <c r="I326" s="267"/>
      <c r="J326" s="235"/>
      <c r="K326" s="235"/>
      <c r="L326" s="235"/>
      <c r="M326" s="268"/>
      <c r="N326" s="235"/>
      <c r="O326" s="235"/>
      <c r="P326" s="235"/>
      <c r="Q326" s="235"/>
      <c r="R326" s="235"/>
      <c r="S326" s="235"/>
      <c r="T326" s="235"/>
      <c r="U326" s="235"/>
      <c r="V326" s="235"/>
      <c r="W326" s="235"/>
      <c r="X326" s="235"/>
      <c r="Y326" s="235"/>
      <c r="Z326" s="235"/>
      <c r="AA326" s="235"/>
      <c r="AB326" s="235"/>
      <c r="AC326" s="235"/>
    </row>
    <row r="327" spans="1:29" ht="13.5">
      <c r="A327" s="235"/>
      <c r="B327" s="235"/>
      <c r="C327" s="235"/>
      <c r="D327" s="235"/>
      <c r="E327" s="235"/>
      <c r="F327" s="235"/>
      <c r="G327" s="235"/>
      <c r="H327" s="235"/>
      <c r="I327" s="267"/>
      <c r="J327" s="235"/>
      <c r="K327" s="235"/>
      <c r="L327" s="235"/>
      <c r="M327" s="268"/>
      <c r="N327" s="235"/>
      <c r="O327" s="235"/>
      <c r="P327" s="235"/>
      <c r="Q327" s="235"/>
      <c r="R327" s="235"/>
      <c r="S327" s="235"/>
      <c r="T327" s="235"/>
      <c r="U327" s="235"/>
      <c r="V327" s="235"/>
      <c r="W327" s="235"/>
      <c r="X327" s="235"/>
      <c r="Y327" s="235"/>
      <c r="Z327" s="235"/>
      <c r="AA327" s="235"/>
      <c r="AB327" s="235"/>
      <c r="AC327" s="235"/>
    </row>
    <row r="328" spans="1:29" ht="13.5">
      <c r="A328" s="235"/>
      <c r="B328" s="235"/>
      <c r="C328" s="235"/>
      <c r="D328" s="235"/>
      <c r="E328" s="235"/>
      <c r="F328" s="235"/>
      <c r="G328" s="235"/>
      <c r="H328" s="235"/>
      <c r="I328" s="267"/>
      <c r="J328" s="235"/>
      <c r="K328" s="235"/>
      <c r="L328" s="235"/>
      <c r="M328" s="268"/>
      <c r="N328" s="235"/>
      <c r="O328" s="235"/>
      <c r="P328" s="235"/>
      <c r="Q328" s="235"/>
      <c r="R328" s="235"/>
      <c r="S328" s="235"/>
      <c r="T328" s="235"/>
      <c r="U328" s="235"/>
      <c r="V328" s="235"/>
      <c r="W328" s="235"/>
      <c r="X328" s="235"/>
      <c r="Y328" s="235"/>
      <c r="Z328" s="235"/>
      <c r="AA328" s="235"/>
      <c r="AB328" s="235"/>
      <c r="AC328" s="235"/>
    </row>
    <row r="329" spans="1:29" ht="13.5">
      <c r="A329" s="235"/>
      <c r="B329" s="235"/>
      <c r="C329" s="235"/>
      <c r="D329" s="235"/>
      <c r="E329" s="235"/>
      <c r="F329" s="235"/>
      <c r="G329" s="235"/>
      <c r="H329" s="235"/>
      <c r="I329" s="267"/>
      <c r="J329" s="235"/>
      <c r="K329" s="235"/>
      <c r="L329" s="235"/>
      <c r="M329" s="268"/>
      <c r="N329" s="235"/>
      <c r="O329" s="235"/>
      <c r="P329" s="235"/>
      <c r="Q329" s="235"/>
      <c r="R329" s="235"/>
      <c r="S329" s="235"/>
      <c r="T329" s="235"/>
      <c r="U329" s="235"/>
      <c r="V329" s="235"/>
      <c r="W329" s="235"/>
      <c r="X329" s="235"/>
      <c r="Y329" s="235"/>
      <c r="Z329" s="235"/>
      <c r="AA329" s="235"/>
      <c r="AB329" s="235"/>
      <c r="AC329" s="235"/>
    </row>
    <row r="330" spans="1:29" ht="13.5">
      <c r="A330" s="235"/>
      <c r="B330" s="235"/>
      <c r="C330" s="235"/>
      <c r="D330" s="235"/>
      <c r="E330" s="235"/>
      <c r="F330" s="235"/>
      <c r="G330" s="235"/>
      <c r="H330" s="235"/>
      <c r="I330" s="267"/>
      <c r="J330" s="235"/>
      <c r="K330" s="235"/>
      <c r="L330" s="235"/>
      <c r="M330" s="268"/>
      <c r="N330" s="235"/>
      <c r="O330" s="235"/>
      <c r="P330" s="235"/>
      <c r="Q330" s="235"/>
      <c r="R330" s="235"/>
      <c r="S330" s="235"/>
      <c r="T330" s="235"/>
      <c r="U330" s="235"/>
      <c r="V330" s="235"/>
      <c r="W330" s="235"/>
      <c r="X330" s="235"/>
      <c r="Y330" s="235"/>
      <c r="Z330" s="235"/>
      <c r="AA330" s="235"/>
      <c r="AB330" s="235"/>
      <c r="AC330" s="235"/>
    </row>
    <row r="331" spans="1:29" ht="13.5">
      <c r="A331" s="235"/>
      <c r="B331" s="235"/>
      <c r="C331" s="235"/>
      <c r="D331" s="235"/>
      <c r="E331" s="235"/>
      <c r="F331" s="235"/>
      <c r="G331" s="235"/>
      <c r="H331" s="235"/>
      <c r="I331" s="267"/>
      <c r="J331" s="235"/>
      <c r="K331" s="235"/>
      <c r="L331" s="235"/>
      <c r="M331" s="268"/>
      <c r="N331" s="235"/>
      <c r="O331" s="235"/>
      <c r="P331" s="235"/>
      <c r="Q331" s="235"/>
      <c r="R331" s="235"/>
      <c r="S331" s="235"/>
      <c r="T331" s="235"/>
      <c r="U331" s="235"/>
      <c r="V331" s="235"/>
      <c r="W331" s="235"/>
      <c r="X331" s="235"/>
      <c r="Y331" s="235"/>
      <c r="Z331" s="235"/>
      <c r="AA331" s="235"/>
      <c r="AB331" s="235"/>
      <c r="AC331" s="235"/>
    </row>
    <row r="332" spans="1:29" ht="13.5">
      <c r="A332" s="235"/>
      <c r="B332" s="235"/>
      <c r="C332" s="235"/>
      <c r="D332" s="235"/>
      <c r="E332" s="235"/>
      <c r="F332" s="235"/>
      <c r="G332" s="235"/>
      <c r="H332" s="235"/>
      <c r="I332" s="267"/>
      <c r="J332" s="235"/>
      <c r="K332" s="235"/>
      <c r="L332" s="235"/>
      <c r="M332" s="268"/>
      <c r="N332" s="235"/>
      <c r="O332" s="235"/>
      <c r="P332" s="235"/>
      <c r="Q332" s="235"/>
      <c r="R332" s="235"/>
      <c r="S332" s="235"/>
      <c r="T332" s="235"/>
      <c r="U332" s="235"/>
      <c r="V332" s="235"/>
      <c r="W332" s="235"/>
      <c r="X332" s="235"/>
      <c r="Y332" s="235"/>
      <c r="Z332" s="235"/>
      <c r="AA332" s="235"/>
      <c r="AB332" s="235"/>
      <c r="AC332" s="235"/>
    </row>
    <row r="333" spans="1:29" ht="13.5">
      <c r="A333" s="235"/>
      <c r="B333" s="235"/>
      <c r="C333" s="235"/>
      <c r="D333" s="235"/>
      <c r="E333" s="235"/>
      <c r="F333" s="235"/>
      <c r="G333" s="235"/>
      <c r="H333" s="235"/>
      <c r="I333" s="267"/>
      <c r="J333" s="235"/>
      <c r="K333" s="235"/>
      <c r="L333" s="235"/>
      <c r="M333" s="268"/>
      <c r="N333" s="235"/>
      <c r="O333" s="235"/>
      <c r="P333" s="235"/>
      <c r="Q333" s="235"/>
      <c r="R333" s="235"/>
      <c r="S333" s="235"/>
      <c r="T333" s="235"/>
      <c r="U333" s="235"/>
      <c r="V333" s="235"/>
      <c r="W333" s="235"/>
      <c r="X333" s="235"/>
      <c r="Y333" s="235"/>
      <c r="Z333" s="235"/>
      <c r="AA333" s="235"/>
      <c r="AB333" s="235"/>
      <c r="AC333" s="235"/>
    </row>
    <row r="334" spans="1:29" ht="13.5">
      <c r="A334" s="235"/>
      <c r="B334" s="235"/>
      <c r="C334" s="235"/>
      <c r="D334" s="235"/>
      <c r="E334" s="235"/>
      <c r="F334" s="235"/>
      <c r="G334" s="235"/>
      <c r="H334" s="235"/>
      <c r="I334" s="267"/>
      <c r="J334" s="235"/>
      <c r="K334" s="235"/>
      <c r="L334" s="235"/>
      <c r="M334" s="268"/>
      <c r="N334" s="235"/>
      <c r="O334" s="235"/>
      <c r="P334" s="235"/>
      <c r="Q334" s="235"/>
      <c r="R334" s="235"/>
      <c r="S334" s="235"/>
      <c r="T334" s="235"/>
      <c r="U334" s="235"/>
      <c r="V334" s="235"/>
      <c r="W334" s="235"/>
      <c r="X334" s="235"/>
      <c r="Y334" s="235"/>
      <c r="Z334" s="235"/>
      <c r="AA334" s="235"/>
      <c r="AB334" s="235"/>
      <c r="AC334" s="235"/>
    </row>
    <row r="335" spans="1:29" ht="13.5">
      <c r="A335" s="235"/>
      <c r="B335" s="235"/>
      <c r="C335" s="235"/>
      <c r="D335" s="235"/>
      <c r="E335" s="235"/>
      <c r="F335" s="235"/>
      <c r="G335" s="235"/>
      <c r="H335" s="235"/>
      <c r="I335" s="267"/>
      <c r="J335" s="235"/>
      <c r="K335" s="235"/>
      <c r="L335" s="235"/>
      <c r="M335" s="268"/>
      <c r="N335" s="235"/>
      <c r="O335" s="235"/>
      <c r="P335" s="235"/>
      <c r="Q335" s="235"/>
      <c r="R335" s="235"/>
      <c r="S335" s="235"/>
      <c r="T335" s="235"/>
      <c r="U335" s="235"/>
      <c r="V335" s="235"/>
      <c r="W335" s="235"/>
      <c r="X335" s="235"/>
      <c r="Y335" s="235"/>
      <c r="Z335" s="235"/>
      <c r="AA335" s="235"/>
      <c r="AB335" s="235"/>
      <c r="AC335" s="235"/>
    </row>
    <row r="336" spans="1:29" ht="13.5">
      <c r="A336" s="235"/>
      <c r="B336" s="235"/>
      <c r="C336" s="235"/>
      <c r="D336" s="235"/>
      <c r="E336" s="235"/>
      <c r="F336" s="235"/>
      <c r="G336" s="235"/>
      <c r="H336" s="235"/>
      <c r="I336" s="267"/>
      <c r="J336" s="235"/>
      <c r="K336" s="235"/>
      <c r="L336" s="235"/>
      <c r="M336" s="268"/>
      <c r="N336" s="235"/>
      <c r="O336" s="235"/>
      <c r="P336" s="235"/>
      <c r="Q336" s="235"/>
      <c r="R336" s="235"/>
      <c r="S336" s="235"/>
      <c r="T336" s="235"/>
      <c r="U336" s="235"/>
      <c r="V336" s="235"/>
      <c r="W336" s="235"/>
      <c r="X336" s="235"/>
      <c r="Y336" s="235"/>
      <c r="Z336" s="235"/>
      <c r="AA336" s="235"/>
      <c r="AB336" s="235"/>
      <c r="AC336" s="235"/>
    </row>
    <row r="337" spans="1:29" ht="13.5">
      <c r="A337" s="235"/>
      <c r="B337" s="235"/>
      <c r="C337" s="235"/>
      <c r="D337" s="235"/>
      <c r="E337" s="235"/>
      <c r="F337" s="235"/>
      <c r="G337" s="235"/>
      <c r="H337" s="235"/>
      <c r="I337" s="267"/>
      <c r="J337" s="235"/>
      <c r="K337" s="235"/>
      <c r="L337" s="235"/>
      <c r="M337" s="268"/>
      <c r="N337" s="235"/>
      <c r="O337" s="235"/>
      <c r="P337" s="235"/>
      <c r="Q337" s="235"/>
      <c r="R337" s="235"/>
      <c r="S337" s="235"/>
      <c r="T337" s="235"/>
      <c r="U337" s="235"/>
      <c r="V337" s="235"/>
      <c r="W337" s="235"/>
      <c r="X337" s="235"/>
      <c r="Y337" s="235"/>
      <c r="Z337" s="235"/>
      <c r="AA337" s="235"/>
      <c r="AB337" s="235"/>
      <c r="AC337" s="235"/>
    </row>
    <row r="338" spans="1:29" ht="13.5">
      <c r="A338" s="235"/>
      <c r="B338" s="235"/>
      <c r="C338" s="235"/>
      <c r="D338" s="235"/>
      <c r="E338" s="235"/>
      <c r="F338" s="235"/>
      <c r="G338" s="235"/>
      <c r="H338" s="235"/>
      <c r="I338" s="267"/>
      <c r="J338" s="235"/>
      <c r="K338" s="235"/>
      <c r="L338" s="235"/>
      <c r="M338" s="268"/>
      <c r="N338" s="235"/>
      <c r="O338" s="235"/>
      <c r="P338" s="235"/>
      <c r="Q338" s="235"/>
      <c r="R338" s="235"/>
      <c r="S338" s="235"/>
      <c r="T338" s="235"/>
      <c r="U338" s="235"/>
      <c r="V338" s="235"/>
      <c r="W338" s="235"/>
      <c r="X338" s="235"/>
      <c r="Y338" s="235"/>
      <c r="Z338" s="235"/>
      <c r="AA338" s="235"/>
      <c r="AB338" s="235"/>
      <c r="AC338" s="235"/>
    </row>
    <row r="339" spans="1:29" ht="13.5">
      <c r="A339" s="235"/>
      <c r="B339" s="235"/>
      <c r="C339" s="235"/>
      <c r="D339" s="235"/>
      <c r="E339" s="235"/>
      <c r="F339" s="235"/>
      <c r="G339" s="235"/>
      <c r="H339" s="235"/>
      <c r="I339" s="267"/>
      <c r="J339" s="235"/>
      <c r="K339" s="235"/>
      <c r="L339" s="235"/>
      <c r="M339" s="268"/>
      <c r="N339" s="235"/>
      <c r="O339" s="235"/>
      <c r="P339" s="235"/>
      <c r="Q339" s="235"/>
      <c r="R339" s="235"/>
      <c r="S339" s="235"/>
      <c r="T339" s="235"/>
      <c r="U339" s="235"/>
      <c r="V339" s="235"/>
      <c r="W339" s="235"/>
      <c r="X339" s="235"/>
      <c r="Y339" s="235"/>
      <c r="Z339" s="235"/>
      <c r="AA339" s="235"/>
      <c r="AB339" s="235"/>
      <c r="AC339" s="235"/>
    </row>
    <row r="340" spans="1:29" ht="13.5">
      <c r="A340" s="235"/>
      <c r="B340" s="235"/>
      <c r="C340" s="235"/>
      <c r="D340" s="235"/>
      <c r="E340" s="235"/>
      <c r="F340" s="235"/>
      <c r="G340" s="235"/>
      <c r="H340" s="235"/>
      <c r="I340" s="267"/>
      <c r="J340" s="235"/>
      <c r="K340" s="235"/>
      <c r="L340" s="235"/>
      <c r="M340" s="268"/>
      <c r="N340" s="235"/>
      <c r="O340" s="235"/>
      <c r="P340" s="235"/>
      <c r="Q340" s="235"/>
      <c r="R340" s="235"/>
      <c r="S340" s="235"/>
      <c r="T340" s="235"/>
      <c r="U340" s="235"/>
      <c r="V340" s="235"/>
      <c r="W340" s="235"/>
      <c r="X340" s="235"/>
      <c r="Y340" s="235"/>
      <c r="Z340" s="235"/>
      <c r="AA340" s="235"/>
      <c r="AB340" s="235"/>
      <c r="AC340" s="235"/>
    </row>
    <row r="341" spans="1:29" ht="13.5">
      <c r="A341" s="235"/>
      <c r="B341" s="235"/>
      <c r="C341" s="235"/>
      <c r="D341" s="235"/>
      <c r="E341" s="235"/>
      <c r="F341" s="235"/>
      <c r="G341" s="235"/>
      <c r="H341" s="235"/>
      <c r="I341" s="267"/>
      <c r="J341" s="235"/>
      <c r="K341" s="235"/>
      <c r="L341" s="235"/>
      <c r="M341" s="268"/>
      <c r="N341" s="235"/>
      <c r="O341" s="235"/>
      <c r="P341" s="235"/>
      <c r="Q341" s="235"/>
      <c r="R341" s="235"/>
      <c r="S341" s="235"/>
      <c r="T341" s="235"/>
      <c r="U341" s="235"/>
      <c r="V341" s="235"/>
      <c r="W341" s="235"/>
      <c r="X341" s="235"/>
      <c r="Y341" s="235"/>
      <c r="Z341" s="235"/>
      <c r="AA341" s="235"/>
      <c r="AB341" s="235"/>
      <c r="AC341" s="235"/>
    </row>
    <row r="342" spans="1:29" ht="13.5">
      <c r="A342" s="235"/>
      <c r="B342" s="235"/>
      <c r="C342" s="235"/>
      <c r="D342" s="235"/>
      <c r="E342" s="235"/>
      <c r="F342" s="235"/>
      <c r="G342" s="235"/>
      <c r="H342" s="235"/>
      <c r="I342" s="267"/>
      <c r="J342" s="235"/>
      <c r="K342" s="235"/>
      <c r="L342" s="235"/>
      <c r="M342" s="268"/>
      <c r="N342" s="235"/>
      <c r="O342" s="235"/>
      <c r="P342" s="235"/>
      <c r="Q342" s="235"/>
      <c r="R342" s="235"/>
      <c r="S342" s="235"/>
      <c r="T342" s="235"/>
      <c r="U342" s="235"/>
      <c r="V342" s="235"/>
      <c r="W342" s="235"/>
      <c r="X342" s="235"/>
      <c r="Y342" s="235"/>
      <c r="Z342" s="235"/>
      <c r="AA342" s="235"/>
      <c r="AB342" s="235"/>
      <c r="AC342" s="235"/>
    </row>
    <row r="343" spans="1:29" ht="13.5">
      <c r="A343" s="235"/>
      <c r="B343" s="235"/>
      <c r="C343" s="235"/>
      <c r="D343" s="235"/>
      <c r="E343" s="235"/>
      <c r="F343" s="235"/>
      <c r="G343" s="235"/>
      <c r="H343" s="235"/>
      <c r="I343" s="267"/>
      <c r="J343" s="235"/>
      <c r="K343" s="235"/>
      <c r="L343" s="235"/>
      <c r="M343" s="268"/>
      <c r="N343" s="235"/>
      <c r="O343" s="235"/>
      <c r="P343" s="235"/>
      <c r="Q343" s="235"/>
      <c r="R343" s="235"/>
      <c r="S343" s="235"/>
      <c r="T343" s="235"/>
      <c r="U343" s="235"/>
      <c r="V343" s="235"/>
      <c r="W343" s="235"/>
      <c r="X343" s="235"/>
      <c r="Y343" s="235"/>
      <c r="Z343" s="235"/>
      <c r="AA343" s="235"/>
      <c r="AB343" s="235"/>
      <c r="AC343" s="235"/>
    </row>
    <row r="344" spans="1:29" ht="13.5">
      <c r="A344" s="235"/>
      <c r="B344" s="235"/>
      <c r="C344" s="235"/>
      <c r="D344" s="235"/>
      <c r="E344" s="235"/>
      <c r="F344" s="235"/>
      <c r="G344" s="235"/>
      <c r="H344" s="235"/>
      <c r="I344" s="267"/>
      <c r="J344" s="235"/>
      <c r="K344" s="235"/>
      <c r="L344" s="235"/>
      <c r="M344" s="268"/>
      <c r="N344" s="235"/>
      <c r="O344" s="235"/>
      <c r="P344" s="235"/>
      <c r="Q344" s="235"/>
      <c r="R344" s="235"/>
      <c r="S344" s="235"/>
      <c r="T344" s="235"/>
      <c r="U344" s="235"/>
      <c r="V344" s="235"/>
      <c r="W344" s="235"/>
      <c r="X344" s="235"/>
      <c r="Y344" s="235"/>
      <c r="Z344" s="235"/>
      <c r="AA344" s="235"/>
      <c r="AB344" s="235"/>
      <c r="AC344" s="235"/>
    </row>
    <row r="345" spans="1:29" ht="13.5">
      <c r="A345" s="235"/>
      <c r="B345" s="235"/>
      <c r="C345" s="235"/>
      <c r="D345" s="235"/>
      <c r="E345" s="235"/>
      <c r="F345" s="235"/>
      <c r="G345" s="235"/>
      <c r="H345" s="235"/>
      <c r="I345" s="267"/>
      <c r="J345" s="235"/>
      <c r="K345" s="235"/>
      <c r="L345" s="235"/>
      <c r="M345" s="268"/>
      <c r="N345" s="235"/>
      <c r="O345" s="235"/>
      <c r="P345" s="235"/>
      <c r="Q345" s="235"/>
      <c r="R345" s="235"/>
      <c r="S345" s="235"/>
      <c r="T345" s="235"/>
      <c r="U345" s="235"/>
      <c r="V345" s="235"/>
      <c r="W345" s="235"/>
      <c r="X345" s="235"/>
      <c r="Y345" s="235"/>
      <c r="Z345" s="235"/>
      <c r="AA345" s="235"/>
      <c r="AB345" s="235"/>
      <c r="AC345" s="235"/>
    </row>
    <row r="346" spans="1:29" ht="13.5">
      <c r="A346" s="235"/>
      <c r="B346" s="235"/>
      <c r="C346" s="235"/>
      <c r="D346" s="235"/>
      <c r="E346" s="235"/>
      <c r="F346" s="235"/>
      <c r="G346" s="235"/>
      <c r="H346" s="235"/>
      <c r="I346" s="267"/>
      <c r="J346" s="235"/>
      <c r="K346" s="235"/>
      <c r="L346" s="235"/>
      <c r="M346" s="268"/>
      <c r="N346" s="235"/>
      <c r="O346" s="235"/>
      <c r="P346" s="235"/>
      <c r="Q346" s="235"/>
      <c r="R346" s="235"/>
      <c r="S346" s="235"/>
      <c r="T346" s="235"/>
      <c r="U346" s="235"/>
      <c r="V346" s="235"/>
      <c r="W346" s="235"/>
      <c r="X346" s="235"/>
      <c r="Y346" s="235"/>
      <c r="Z346" s="235"/>
      <c r="AA346" s="235"/>
      <c r="AB346" s="235"/>
      <c r="AC346" s="235"/>
    </row>
    <row r="347" spans="1:29" ht="13.5">
      <c r="A347" s="235"/>
      <c r="B347" s="235"/>
      <c r="C347" s="235"/>
      <c r="D347" s="235"/>
      <c r="E347" s="235"/>
      <c r="F347" s="235"/>
      <c r="G347" s="235"/>
      <c r="H347" s="235"/>
      <c r="I347" s="267"/>
      <c r="J347" s="235"/>
      <c r="K347" s="235"/>
      <c r="L347" s="235"/>
      <c r="M347" s="268"/>
      <c r="N347" s="235"/>
      <c r="O347" s="235"/>
      <c r="P347" s="235"/>
      <c r="Q347" s="235"/>
      <c r="R347" s="235"/>
      <c r="S347" s="235"/>
      <c r="T347" s="235"/>
      <c r="U347" s="235"/>
      <c r="V347" s="235"/>
      <c r="W347" s="235"/>
      <c r="X347" s="235"/>
      <c r="Y347" s="235"/>
      <c r="Z347" s="235"/>
      <c r="AA347" s="235"/>
      <c r="AB347" s="235"/>
      <c r="AC347" s="235"/>
    </row>
    <row r="348" spans="1:29" ht="13.5">
      <c r="A348" s="235"/>
      <c r="B348" s="235"/>
      <c r="C348" s="235"/>
      <c r="D348" s="235"/>
      <c r="E348" s="235"/>
      <c r="F348" s="235"/>
      <c r="G348" s="235"/>
      <c r="H348" s="235"/>
      <c r="I348" s="267"/>
      <c r="J348" s="235"/>
      <c r="K348" s="235"/>
      <c r="L348" s="235"/>
      <c r="M348" s="268"/>
      <c r="N348" s="235"/>
      <c r="O348" s="235"/>
      <c r="P348" s="235"/>
      <c r="Q348" s="235"/>
      <c r="R348" s="235"/>
      <c r="S348" s="235"/>
      <c r="T348" s="235"/>
      <c r="U348" s="235"/>
      <c r="V348" s="235"/>
      <c r="W348" s="235"/>
      <c r="X348" s="235"/>
      <c r="Y348" s="235"/>
      <c r="Z348" s="235"/>
      <c r="AA348" s="235"/>
      <c r="AB348" s="235"/>
      <c r="AC348" s="235"/>
    </row>
    <row r="349" spans="1:29" ht="13.5">
      <c r="A349" s="235"/>
      <c r="B349" s="235"/>
      <c r="C349" s="235"/>
      <c r="D349" s="235"/>
      <c r="E349" s="235"/>
      <c r="F349" s="235"/>
      <c r="G349" s="235"/>
      <c r="H349" s="235"/>
      <c r="I349" s="267"/>
      <c r="J349" s="235"/>
      <c r="K349" s="235"/>
      <c r="L349" s="235"/>
      <c r="M349" s="268"/>
      <c r="N349" s="235"/>
      <c r="O349" s="235"/>
      <c r="P349" s="235"/>
      <c r="Q349" s="235"/>
      <c r="R349" s="235"/>
      <c r="S349" s="235"/>
      <c r="T349" s="235"/>
      <c r="U349" s="235"/>
      <c r="V349" s="235"/>
      <c r="W349" s="235"/>
      <c r="X349" s="235"/>
      <c r="Y349" s="235"/>
      <c r="Z349" s="235"/>
      <c r="AA349" s="235"/>
      <c r="AB349" s="235"/>
      <c r="AC349" s="235"/>
    </row>
    <row r="350" spans="1:29" ht="13.5">
      <c r="A350" s="235"/>
      <c r="B350" s="235"/>
      <c r="C350" s="235"/>
      <c r="D350" s="235"/>
      <c r="E350" s="235"/>
      <c r="F350" s="235"/>
      <c r="G350" s="235"/>
      <c r="H350" s="235"/>
      <c r="I350" s="267"/>
      <c r="J350" s="235"/>
      <c r="K350" s="235"/>
      <c r="L350" s="235"/>
      <c r="M350" s="268"/>
      <c r="N350" s="235"/>
      <c r="O350" s="235"/>
      <c r="P350" s="235"/>
      <c r="Q350" s="235"/>
      <c r="R350" s="235"/>
      <c r="S350" s="235"/>
      <c r="T350" s="235"/>
      <c r="U350" s="235"/>
      <c r="V350" s="235"/>
      <c r="W350" s="235"/>
      <c r="X350" s="235"/>
      <c r="Y350" s="235"/>
      <c r="Z350" s="235"/>
      <c r="AA350" s="235"/>
      <c r="AB350" s="235"/>
      <c r="AC350" s="235"/>
    </row>
    <row r="351" spans="1:29" ht="13.5">
      <c r="A351" s="235"/>
      <c r="B351" s="235"/>
      <c r="C351" s="235"/>
      <c r="D351" s="235"/>
      <c r="E351" s="235"/>
      <c r="F351" s="235"/>
      <c r="G351" s="235"/>
      <c r="H351" s="235"/>
      <c r="I351" s="267"/>
      <c r="J351" s="235"/>
      <c r="K351" s="235"/>
      <c r="L351" s="235"/>
      <c r="M351" s="268"/>
      <c r="N351" s="235"/>
      <c r="O351" s="235"/>
      <c r="P351" s="235"/>
      <c r="Q351" s="235"/>
      <c r="R351" s="235"/>
      <c r="S351" s="235"/>
      <c r="T351" s="235"/>
      <c r="U351" s="235"/>
      <c r="V351" s="235"/>
      <c r="W351" s="235"/>
      <c r="X351" s="235"/>
      <c r="Y351" s="235"/>
      <c r="Z351" s="235"/>
      <c r="AA351" s="235"/>
      <c r="AB351" s="235"/>
      <c r="AC351" s="235"/>
    </row>
    <row r="352" spans="1:29" ht="13.5">
      <c r="A352" s="235"/>
      <c r="B352" s="235"/>
      <c r="C352" s="235"/>
      <c r="D352" s="235"/>
      <c r="E352" s="235"/>
      <c r="F352" s="235"/>
      <c r="G352" s="235"/>
      <c r="H352" s="235"/>
      <c r="I352" s="267"/>
      <c r="J352" s="235"/>
      <c r="K352" s="235"/>
      <c r="L352" s="235"/>
      <c r="M352" s="268"/>
      <c r="N352" s="235"/>
      <c r="O352" s="235"/>
      <c r="P352" s="235"/>
      <c r="Q352" s="235"/>
      <c r="R352" s="235"/>
      <c r="S352" s="235"/>
      <c r="T352" s="235"/>
      <c r="U352" s="235"/>
      <c r="V352" s="235"/>
      <c r="W352" s="235"/>
      <c r="X352" s="235"/>
      <c r="Y352" s="235"/>
      <c r="Z352" s="235"/>
      <c r="AA352" s="235"/>
      <c r="AB352" s="235"/>
      <c r="AC352" s="235"/>
    </row>
    <row r="353" spans="1:29" ht="13.5">
      <c r="A353" s="235"/>
      <c r="B353" s="235"/>
      <c r="C353" s="235"/>
      <c r="D353" s="235"/>
      <c r="E353" s="235"/>
      <c r="F353" s="235"/>
      <c r="G353" s="235"/>
      <c r="H353" s="235"/>
      <c r="I353" s="267"/>
      <c r="J353" s="235"/>
      <c r="K353" s="235"/>
      <c r="L353" s="235"/>
      <c r="M353" s="268"/>
      <c r="N353" s="235"/>
      <c r="O353" s="235"/>
      <c r="P353" s="235"/>
      <c r="Q353" s="235"/>
      <c r="R353" s="235"/>
      <c r="S353" s="235"/>
      <c r="T353" s="235"/>
      <c r="U353" s="235"/>
      <c r="V353" s="235"/>
      <c r="W353" s="235"/>
      <c r="X353" s="235"/>
      <c r="Y353" s="235"/>
      <c r="Z353" s="235"/>
      <c r="AA353" s="235"/>
      <c r="AB353" s="235"/>
      <c r="AC353" s="235"/>
    </row>
    <row r="354" spans="1:29" ht="13.5">
      <c r="A354" s="235"/>
      <c r="B354" s="235"/>
      <c r="C354" s="235"/>
      <c r="D354" s="235"/>
      <c r="E354" s="235"/>
      <c r="F354" s="235"/>
      <c r="G354" s="235"/>
      <c r="H354" s="235"/>
      <c r="I354" s="267"/>
      <c r="J354" s="235"/>
      <c r="K354" s="235"/>
      <c r="L354" s="235"/>
      <c r="M354" s="268"/>
      <c r="N354" s="235"/>
      <c r="O354" s="235"/>
      <c r="P354" s="235"/>
      <c r="Q354" s="235"/>
      <c r="R354" s="235"/>
      <c r="S354" s="235"/>
      <c r="T354" s="235"/>
      <c r="U354" s="235"/>
      <c r="V354" s="235"/>
      <c r="W354" s="235"/>
      <c r="X354" s="235"/>
      <c r="Y354" s="235"/>
      <c r="Z354" s="235"/>
      <c r="AA354" s="235"/>
      <c r="AB354" s="235"/>
      <c r="AC354" s="235"/>
    </row>
    <row r="355" spans="1:29" ht="13.5">
      <c r="A355" s="235"/>
      <c r="B355" s="235"/>
      <c r="C355" s="235"/>
      <c r="D355" s="235"/>
      <c r="E355" s="235"/>
      <c r="F355" s="235"/>
      <c r="G355" s="235"/>
      <c r="H355" s="235"/>
      <c r="I355" s="267"/>
      <c r="J355" s="235"/>
      <c r="K355" s="235"/>
      <c r="L355" s="235"/>
      <c r="M355" s="268"/>
      <c r="N355" s="235"/>
      <c r="O355" s="235"/>
      <c r="P355" s="235"/>
      <c r="Q355" s="235"/>
      <c r="R355" s="235"/>
      <c r="S355" s="235"/>
      <c r="T355" s="235"/>
      <c r="U355" s="235"/>
      <c r="V355" s="235"/>
      <c r="W355" s="235"/>
      <c r="X355" s="235"/>
      <c r="Y355" s="235"/>
      <c r="Z355" s="235"/>
      <c r="AA355" s="235"/>
      <c r="AB355" s="235"/>
      <c r="AC355" s="235"/>
    </row>
    <row r="356" spans="1:29" ht="13.5">
      <c r="A356" s="235"/>
      <c r="B356" s="235"/>
      <c r="C356" s="235"/>
      <c r="D356" s="235"/>
      <c r="E356" s="235"/>
      <c r="F356" s="235"/>
      <c r="G356" s="235"/>
      <c r="H356" s="235"/>
      <c r="I356" s="267"/>
      <c r="J356" s="235"/>
      <c r="K356" s="235"/>
      <c r="L356" s="235"/>
      <c r="M356" s="268"/>
      <c r="N356" s="235"/>
      <c r="O356" s="235"/>
      <c r="P356" s="235"/>
      <c r="Q356" s="235"/>
      <c r="R356" s="235"/>
      <c r="S356" s="235"/>
      <c r="T356" s="235"/>
      <c r="U356" s="235"/>
      <c r="V356" s="235"/>
      <c r="W356" s="235"/>
      <c r="X356" s="235"/>
      <c r="Y356" s="235"/>
      <c r="Z356" s="235"/>
      <c r="AA356" s="235"/>
      <c r="AB356" s="235"/>
      <c r="AC356" s="235"/>
    </row>
    <row r="357" spans="1:29" ht="13.5">
      <c r="A357" s="235"/>
      <c r="B357" s="235"/>
      <c r="C357" s="235"/>
      <c r="D357" s="235"/>
      <c r="E357" s="235"/>
      <c r="F357" s="235"/>
      <c r="G357" s="235"/>
      <c r="H357" s="235"/>
      <c r="I357" s="267"/>
      <c r="J357" s="235"/>
      <c r="K357" s="235"/>
      <c r="L357" s="235"/>
      <c r="M357" s="268"/>
      <c r="N357" s="235"/>
      <c r="O357" s="235"/>
      <c r="P357" s="235"/>
      <c r="Q357" s="235"/>
      <c r="R357" s="235"/>
      <c r="S357" s="235"/>
      <c r="T357" s="235"/>
      <c r="U357" s="235"/>
      <c r="V357" s="235"/>
      <c r="W357" s="235"/>
      <c r="X357" s="235"/>
      <c r="Y357" s="235"/>
      <c r="Z357" s="235"/>
      <c r="AA357" s="235"/>
      <c r="AB357" s="235"/>
      <c r="AC357" s="235"/>
    </row>
    <row r="358" spans="1:29" ht="13.5">
      <c r="A358" s="235"/>
      <c r="B358" s="235"/>
      <c r="C358" s="235"/>
      <c r="D358" s="235"/>
      <c r="E358" s="235"/>
      <c r="F358" s="235"/>
      <c r="G358" s="235"/>
      <c r="H358" s="235"/>
      <c r="I358" s="267"/>
      <c r="J358" s="235"/>
      <c r="K358" s="235"/>
      <c r="L358" s="235"/>
      <c r="M358" s="268"/>
      <c r="N358" s="235"/>
      <c r="O358" s="235"/>
      <c r="P358" s="235"/>
      <c r="Q358" s="235"/>
      <c r="R358" s="235"/>
      <c r="S358" s="235"/>
      <c r="T358" s="235"/>
      <c r="U358" s="235"/>
      <c r="V358" s="235"/>
      <c r="W358" s="235"/>
      <c r="X358" s="235"/>
      <c r="Y358" s="235"/>
      <c r="Z358" s="235"/>
      <c r="AA358" s="235"/>
      <c r="AB358" s="235"/>
      <c r="AC358" s="235"/>
    </row>
    <row r="359" spans="1:29" ht="13.5">
      <c r="A359" s="235"/>
      <c r="B359" s="235"/>
      <c r="C359" s="235"/>
      <c r="D359" s="235"/>
      <c r="E359" s="235"/>
      <c r="F359" s="235"/>
      <c r="G359" s="235"/>
      <c r="H359" s="235"/>
      <c r="I359" s="267"/>
      <c r="J359" s="235"/>
      <c r="K359" s="235"/>
      <c r="L359" s="235"/>
      <c r="M359" s="268"/>
      <c r="N359" s="235"/>
      <c r="O359" s="235"/>
      <c r="P359" s="235"/>
      <c r="Q359" s="235"/>
      <c r="R359" s="235"/>
      <c r="S359" s="235"/>
      <c r="T359" s="235"/>
      <c r="U359" s="235"/>
      <c r="V359" s="235"/>
      <c r="W359" s="235"/>
      <c r="X359" s="235"/>
      <c r="Y359" s="235"/>
      <c r="Z359" s="235"/>
      <c r="AA359" s="235"/>
      <c r="AB359" s="235"/>
      <c r="AC359" s="235"/>
    </row>
    <row r="360" spans="1:29" ht="13.5">
      <c r="A360" s="235"/>
      <c r="B360" s="235"/>
      <c r="C360" s="235"/>
      <c r="D360" s="235"/>
      <c r="E360" s="235"/>
      <c r="F360" s="235"/>
      <c r="G360" s="235"/>
      <c r="H360" s="235"/>
      <c r="I360" s="267"/>
      <c r="J360" s="235"/>
      <c r="K360" s="235"/>
      <c r="L360" s="235"/>
      <c r="M360" s="268"/>
      <c r="N360" s="235"/>
      <c r="O360" s="235"/>
      <c r="P360" s="235"/>
      <c r="Q360" s="235"/>
      <c r="R360" s="235"/>
      <c r="S360" s="235"/>
      <c r="T360" s="235"/>
      <c r="U360" s="235"/>
      <c r="V360" s="235"/>
      <c r="W360" s="235"/>
      <c r="X360" s="235"/>
      <c r="Y360" s="235"/>
      <c r="Z360" s="235"/>
      <c r="AA360" s="235"/>
      <c r="AB360" s="235"/>
      <c r="AC360" s="235"/>
    </row>
    <row r="361" spans="1:29" ht="13.5">
      <c r="A361" s="235"/>
      <c r="B361" s="235"/>
      <c r="C361" s="235"/>
      <c r="D361" s="235"/>
      <c r="E361" s="235"/>
      <c r="F361" s="235"/>
      <c r="G361" s="235"/>
      <c r="H361" s="235"/>
      <c r="I361" s="267"/>
      <c r="J361" s="235"/>
      <c r="K361" s="235"/>
      <c r="L361" s="235"/>
      <c r="M361" s="268"/>
      <c r="N361" s="235"/>
      <c r="O361" s="235"/>
      <c r="P361" s="235"/>
      <c r="Q361" s="235"/>
      <c r="R361" s="235"/>
      <c r="S361" s="235"/>
      <c r="T361" s="235"/>
      <c r="U361" s="235"/>
      <c r="V361" s="235"/>
      <c r="W361" s="235"/>
      <c r="X361" s="235"/>
      <c r="Y361" s="235"/>
      <c r="Z361" s="235"/>
      <c r="AA361" s="235"/>
      <c r="AB361" s="235"/>
      <c r="AC361" s="235"/>
    </row>
    <row r="362" spans="1:29" ht="13.5">
      <c r="A362" s="235"/>
      <c r="B362" s="235"/>
      <c r="C362" s="235"/>
      <c r="D362" s="235"/>
      <c r="E362" s="235"/>
      <c r="F362" s="235"/>
      <c r="G362" s="235"/>
      <c r="H362" s="235"/>
      <c r="I362" s="267"/>
      <c r="J362" s="235"/>
      <c r="K362" s="235"/>
      <c r="L362" s="235"/>
      <c r="M362" s="268"/>
      <c r="N362" s="235"/>
      <c r="O362" s="235"/>
      <c r="P362" s="235"/>
      <c r="Q362" s="235"/>
      <c r="R362" s="235"/>
      <c r="S362" s="235"/>
      <c r="T362" s="235"/>
      <c r="U362" s="235"/>
      <c r="V362" s="235"/>
      <c r="W362" s="235"/>
      <c r="X362" s="235"/>
      <c r="Y362" s="235"/>
      <c r="Z362" s="235"/>
      <c r="AA362" s="235"/>
      <c r="AB362" s="235"/>
      <c r="AC362" s="235"/>
    </row>
    <row r="363" spans="1:29" ht="13.5">
      <c r="A363" s="235"/>
      <c r="B363" s="235"/>
      <c r="C363" s="235"/>
      <c r="D363" s="235"/>
      <c r="E363" s="235"/>
      <c r="F363" s="235"/>
      <c r="G363" s="235"/>
      <c r="H363" s="235"/>
      <c r="I363" s="267"/>
      <c r="J363" s="235"/>
      <c r="K363" s="235"/>
      <c r="L363" s="235"/>
      <c r="M363" s="268"/>
      <c r="N363" s="235"/>
      <c r="O363" s="235"/>
      <c r="P363" s="235"/>
      <c r="Q363" s="235"/>
      <c r="R363" s="235"/>
      <c r="S363" s="235"/>
      <c r="T363" s="235"/>
      <c r="U363" s="235"/>
      <c r="V363" s="235"/>
      <c r="W363" s="235"/>
      <c r="X363" s="235"/>
      <c r="Y363" s="235"/>
      <c r="Z363" s="235"/>
      <c r="AA363" s="235"/>
      <c r="AB363" s="235"/>
      <c r="AC363" s="235"/>
    </row>
    <row r="364" spans="1:29" ht="13.5">
      <c r="A364" s="235"/>
      <c r="B364" s="235"/>
      <c r="C364" s="235"/>
      <c r="D364" s="235"/>
      <c r="E364" s="235"/>
      <c r="F364" s="235"/>
      <c r="G364" s="235"/>
      <c r="H364" s="235"/>
      <c r="I364" s="267"/>
      <c r="J364" s="235"/>
      <c r="K364" s="235"/>
      <c r="L364" s="235"/>
      <c r="M364" s="268"/>
      <c r="N364" s="235"/>
      <c r="O364" s="235"/>
      <c r="P364" s="235"/>
      <c r="Q364" s="235"/>
      <c r="R364" s="235"/>
      <c r="S364" s="235"/>
      <c r="T364" s="235"/>
      <c r="U364" s="235"/>
      <c r="V364" s="235"/>
      <c r="W364" s="235"/>
      <c r="X364" s="235"/>
      <c r="Y364" s="235"/>
      <c r="Z364" s="235"/>
      <c r="AA364" s="235"/>
      <c r="AB364" s="235"/>
      <c r="AC364" s="235"/>
    </row>
    <row r="365" spans="1:29" ht="13.5">
      <c r="A365" s="235"/>
      <c r="B365" s="235"/>
      <c r="C365" s="235"/>
      <c r="D365" s="235"/>
      <c r="E365" s="235"/>
      <c r="F365" s="235"/>
      <c r="G365" s="235"/>
      <c r="H365" s="235"/>
      <c r="I365" s="267"/>
      <c r="J365" s="235"/>
      <c r="K365" s="235"/>
      <c r="L365" s="235"/>
      <c r="M365" s="268"/>
      <c r="N365" s="235"/>
      <c r="O365" s="235"/>
      <c r="P365" s="235"/>
      <c r="Q365" s="235"/>
      <c r="R365" s="235"/>
      <c r="S365" s="235"/>
      <c r="T365" s="235"/>
      <c r="U365" s="235"/>
      <c r="V365" s="235"/>
      <c r="W365" s="235"/>
      <c r="X365" s="235"/>
      <c r="Y365" s="235"/>
      <c r="Z365" s="235"/>
      <c r="AA365" s="235"/>
      <c r="AB365" s="235"/>
      <c r="AC365" s="235"/>
    </row>
    <row r="366" spans="1:29" ht="13.5">
      <c r="A366" s="235"/>
      <c r="B366" s="235"/>
      <c r="C366" s="235"/>
      <c r="D366" s="235"/>
      <c r="E366" s="235"/>
      <c r="F366" s="235"/>
      <c r="G366" s="235"/>
      <c r="H366" s="235"/>
      <c r="I366" s="267"/>
      <c r="J366" s="235"/>
      <c r="K366" s="235"/>
      <c r="L366" s="235"/>
      <c r="M366" s="268"/>
      <c r="N366" s="235"/>
      <c r="O366" s="235"/>
      <c r="P366" s="235"/>
      <c r="Q366" s="235"/>
      <c r="R366" s="235"/>
      <c r="S366" s="235"/>
      <c r="T366" s="235"/>
      <c r="U366" s="235"/>
      <c r="V366" s="235"/>
      <c r="W366" s="235"/>
      <c r="X366" s="235"/>
      <c r="Y366" s="235"/>
      <c r="Z366" s="235"/>
      <c r="AA366" s="235"/>
      <c r="AB366" s="235"/>
      <c r="AC366" s="235"/>
    </row>
    <row r="367" spans="1:29" ht="13.5">
      <c r="A367" s="235"/>
      <c r="B367" s="235"/>
      <c r="C367" s="235"/>
      <c r="D367" s="235"/>
      <c r="E367" s="235"/>
      <c r="F367" s="235"/>
      <c r="G367" s="235"/>
      <c r="H367" s="235"/>
      <c r="I367" s="267"/>
      <c r="J367" s="235"/>
      <c r="K367" s="235"/>
      <c r="L367" s="235"/>
      <c r="M367" s="268"/>
      <c r="N367" s="235"/>
      <c r="O367" s="235"/>
      <c r="P367" s="235"/>
      <c r="Q367" s="235"/>
      <c r="R367" s="235"/>
      <c r="S367" s="235"/>
      <c r="T367" s="235"/>
      <c r="U367" s="235"/>
      <c r="V367" s="235"/>
      <c r="W367" s="235"/>
      <c r="X367" s="235"/>
      <c r="Y367" s="235"/>
      <c r="Z367" s="235"/>
      <c r="AA367" s="235"/>
      <c r="AB367" s="235"/>
      <c r="AC367" s="235"/>
    </row>
    <row r="368" spans="1:29" ht="13.5">
      <c r="A368" s="235"/>
      <c r="B368" s="235"/>
      <c r="C368" s="235"/>
      <c r="D368" s="235"/>
      <c r="E368" s="235"/>
      <c r="F368" s="235"/>
      <c r="G368" s="235"/>
      <c r="H368" s="235"/>
      <c r="I368" s="267"/>
      <c r="J368" s="235"/>
      <c r="K368" s="235"/>
      <c r="L368" s="235"/>
      <c r="M368" s="268"/>
      <c r="N368" s="235"/>
      <c r="O368" s="235"/>
      <c r="P368" s="235"/>
      <c r="Q368" s="235"/>
      <c r="R368" s="235"/>
      <c r="S368" s="235"/>
      <c r="T368" s="235"/>
      <c r="U368" s="235"/>
      <c r="V368" s="235"/>
      <c r="W368" s="235"/>
      <c r="X368" s="235"/>
      <c r="Y368" s="235"/>
      <c r="Z368" s="235"/>
      <c r="AA368" s="235"/>
      <c r="AB368" s="235"/>
      <c r="AC368" s="235"/>
    </row>
    <row r="369" spans="1:29" ht="13.5">
      <c r="A369" s="235"/>
      <c r="B369" s="235"/>
      <c r="C369" s="235"/>
      <c r="D369" s="235"/>
      <c r="E369" s="235"/>
      <c r="F369" s="235"/>
      <c r="G369" s="235"/>
      <c r="H369" s="235"/>
      <c r="I369" s="267"/>
      <c r="J369" s="235"/>
      <c r="K369" s="235"/>
      <c r="L369" s="235"/>
      <c r="M369" s="268"/>
      <c r="N369" s="235"/>
      <c r="O369" s="235"/>
      <c r="P369" s="235"/>
      <c r="Q369" s="235"/>
      <c r="R369" s="235"/>
      <c r="S369" s="235"/>
      <c r="T369" s="235"/>
      <c r="U369" s="235"/>
      <c r="V369" s="235"/>
      <c r="W369" s="235"/>
      <c r="X369" s="235"/>
      <c r="Y369" s="235"/>
      <c r="Z369" s="235"/>
      <c r="AA369" s="235"/>
      <c r="AB369" s="235"/>
      <c r="AC369" s="235"/>
    </row>
    <row r="370" spans="1:29" ht="13.5">
      <c r="A370" s="235"/>
      <c r="B370" s="235"/>
      <c r="C370" s="235"/>
      <c r="D370" s="235"/>
      <c r="E370" s="235"/>
      <c r="F370" s="235"/>
      <c r="G370" s="235"/>
      <c r="H370" s="235"/>
      <c r="I370" s="267"/>
      <c r="J370" s="235"/>
      <c r="K370" s="235"/>
      <c r="L370" s="235"/>
      <c r="M370" s="268"/>
      <c r="N370" s="235"/>
      <c r="O370" s="235"/>
      <c r="P370" s="235"/>
      <c r="Q370" s="235"/>
      <c r="R370" s="235"/>
      <c r="S370" s="235"/>
      <c r="T370" s="235"/>
      <c r="U370" s="235"/>
      <c r="V370" s="235"/>
      <c r="W370" s="235"/>
      <c r="X370" s="235"/>
      <c r="Y370" s="235"/>
      <c r="Z370" s="235"/>
      <c r="AA370" s="235"/>
      <c r="AB370" s="235"/>
      <c r="AC370" s="235"/>
    </row>
    <row r="371" spans="1:29" ht="13.5">
      <c r="A371" s="235"/>
      <c r="B371" s="235"/>
      <c r="C371" s="235"/>
      <c r="D371" s="235"/>
      <c r="E371" s="235"/>
      <c r="F371" s="235"/>
      <c r="G371" s="235"/>
      <c r="H371" s="235"/>
      <c r="I371" s="267"/>
      <c r="J371" s="235"/>
      <c r="K371" s="235"/>
      <c r="L371" s="235"/>
      <c r="M371" s="268"/>
      <c r="N371" s="235"/>
      <c r="O371" s="235"/>
      <c r="P371" s="235"/>
      <c r="Q371" s="235"/>
      <c r="R371" s="235"/>
      <c r="S371" s="235"/>
      <c r="T371" s="235"/>
      <c r="U371" s="235"/>
      <c r="V371" s="235"/>
      <c r="W371" s="235"/>
      <c r="X371" s="235"/>
      <c r="Y371" s="235"/>
      <c r="Z371" s="235"/>
      <c r="AA371" s="235"/>
      <c r="AB371" s="235"/>
      <c r="AC371" s="235"/>
    </row>
    <row r="372" spans="1:29" ht="13.5">
      <c r="A372" s="235"/>
      <c r="B372" s="235"/>
      <c r="C372" s="235"/>
      <c r="D372" s="235"/>
      <c r="E372" s="235"/>
      <c r="F372" s="235"/>
      <c r="G372" s="235"/>
      <c r="H372" s="235"/>
      <c r="I372" s="267"/>
      <c r="J372" s="235"/>
      <c r="K372" s="235"/>
      <c r="L372" s="235"/>
      <c r="M372" s="268"/>
      <c r="N372" s="235"/>
      <c r="O372" s="235"/>
      <c r="P372" s="235"/>
      <c r="Q372" s="235"/>
      <c r="R372" s="235"/>
      <c r="S372" s="235"/>
      <c r="T372" s="235"/>
      <c r="U372" s="235"/>
      <c r="V372" s="235"/>
      <c r="W372" s="235"/>
      <c r="X372" s="235"/>
      <c r="Y372" s="235"/>
      <c r="Z372" s="235"/>
      <c r="AA372" s="235"/>
      <c r="AB372" s="235"/>
      <c r="AC372" s="235"/>
    </row>
    <row r="373" spans="1:29" ht="13.5">
      <c r="A373" s="235"/>
      <c r="B373" s="235"/>
      <c r="C373" s="235"/>
      <c r="D373" s="235"/>
      <c r="E373" s="235"/>
      <c r="F373" s="235"/>
      <c r="G373" s="235"/>
      <c r="H373" s="235"/>
      <c r="I373" s="267"/>
      <c r="J373" s="235"/>
      <c r="K373" s="235"/>
      <c r="L373" s="235"/>
      <c r="M373" s="268"/>
      <c r="N373" s="235"/>
      <c r="O373" s="235"/>
      <c r="P373" s="235"/>
      <c r="Q373" s="235"/>
      <c r="R373" s="235"/>
      <c r="S373" s="235"/>
      <c r="T373" s="235"/>
      <c r="U373" s="235"/>
      <c r="V373" s="235"/>
      <c r="W373" s="235"/>
      <c r="X373" s="235"/>
      <c r="Y373" s="235"/>
      <c r="Z373" s="235"/>
      <c r="AA373" s="235"/>
      <c r="AB373" s="235"/>
      <c r="AC373" s="235"/>
    </row>
    <row r="374" spans="1:29" ht="13.5">
      <c r="A374" s="235"/>
      <c r="B374" s="235"/>
      <c r="C374" s="235"/>
      <c r="D374" s="235"/>
      <c r="E374" s="235"/>
      <c r="F374" s="235"/>
      <c r="G374" s="235"/>
      <c r="H374" s="235"/>
      <c r="I374" s="267"/>
      <c r="J374" s="235"/>
      <c r="K374" s="235"/>
      <c r="L374" s="235"/>
      <c r="M374" s="268"/>
      <c r="N374" s="235"/>
      <c r="O374" s="235"/>
      <c r="P374" s="235"/>
      <c r="Q374" s="235"/>
      <c r="R374" s="235"/>
      <c r="S374" s="235"/>
      <c r="T374" s="235"/>
      <c r="U374" s="235"/>
      <c r="V374" s="235"/>
      <c r="W374" s="235"/>
      <c r="X374" s="235"/>
      <c r="Y374" s="235"/>
      <c r="Z374" s="235"/>
      <c r="AA374" s="235"/>
      <c r="AB374" s="235"/>
      <c r="AC374" s="235"/>
    </row>
    <row r="375" spans="1:29" ht="13.5">
      <c r="A375" s="235"/>
      <c r="B375" s="235"/>
      <c r="C375" s="235"/>
      <c r="D375" s="235"/>
      <c r="E375" s="235"/>
      <c r="F375" s="235"/>
      <c r="G375" s="235"/>
      <c r="H375" s="235"/>
      <c r="I375" s="267"/>
      <c r="J375" s="235"/>
      <c r="K375" s="235"/>
      <c r="L375" s="235"/>
      <c r="M375" s="268"/>
      <c r="N375" s="235"/>
      <c r="O375" s="235"/>
      <c r="P375" s="235"/>
      <c r="Q375" s="235"/>
      <c r="R375" s="235"/>
      <c r="S375" s="235"/>
      <c r="T375" s="235"/>
      <c r="U375" s="235"/>
      <c r="V375" s="235"/>
      <c r="W375" s="235"/>
      <c r="X375" s="235"/>
      <c r="Y375" s="235"/>
      <c r="Z375" s="235"/>
      <c r="AA375" s="235"/>
      <c r="AB375" s="235"/>
      <c r="AC375" s="235"/>
    </row>
    <row r="376" spans="1:29" ht="13.5">
      <c r="A376" s="235"/>
      <c r="B376" s="235"/>
      <c r="C376" s="235"/>
      <c r="D376" s="235"/>
      <c r="E376" s="235"/>
      <c r="F376" s="235"/>
      <c r="G376" s="235"/>
      <c r="H376" s="235"/>
      <c r="I376" s="267"/>
      <c r="J376" s="235"/>
      <c r="K376" s="235"/>
      <c r="L376" s="235"/>
      <c r="M376" s="268"/>
      <c r="N376" s="235"/>
      <c r="O376" s="235"/>
      <c r="P376" s="235"/>
      <c r="Q376" s="235"/>
      <c r="R376" s="235"/>
      <c r="S376" s="235"/>
      <c r="T376" s="235"/>
      <c r="U376" s="235"/>
      <c r="V376" s="235"/>
      <c r="W376" s="235"/>
      <c r="X376" s="235"/>
      <c r="Y376" s="235"/>
      <c r="Z376" s="235"/>
      <c r="AA376" s="235"/>
      <c r="AB376" s="235"/>
      <c r="AC376" s="235"/>
    </row>
    <row r="377" spans="1:29" ht="13.5">
      <c r="A377" s="235"/>
      <c r="B377" s="235"/>
      <c r="C377" s="235"/>
      <c r="D377" s="235"/>
      <c r="E377" s="235"/>
      <c r="F377" s="235"/>
      <c r="G377" s="235"/>
      <c r="H377" s="235"/>
      <c r="I377" s="267"/>
      <c r="J377" s="235"/>
      <c r="K377" s="235"/>
      <c r="L377" s="235"/>
      <c r="M377" s="268"/>
      <c r="N377" s="235"/>
      <c r="O377" s="235"/>
      <c r="P377" s="235"/>
      <c r="Q377" s="235"/>
      <c r="R377" s="235"/>
      <c r="S377" s="235"/>
      <c r="T377" s="235"/>
      <c r="U377" s="235"/>
      <c r="V377" s="235"/>
      <c r="W377" s="235"/>
      <c r="X377" s="235"/>
      <c r="Y377" s="235"/>
      <c r="Z377" s="235"/>
      <c r="AA377" s="235"/>
      <c r="AB377" s="235"/>
      <c r="AC377" s="235"/>
    </row>
    <row r="378" spans="1:29" ht="13.5">
      <c r="A378" s="235"/>
      <c r="B378" s="235"/>
      <c r="C378" s="235"/>
      <c r="D378" s="235"/>
      <c r="E378" s="235"/>
      <c r="F378" s="235"/>
      <c r="G378" s="235"/>
      <c r="H378" s="235"/>
      <c r="I378" s="267"/>
      <c r="J378" s="235"/>
      <c r="K378" s="235"/>
      <c r="L378" s="235"/>
      <c r="M378" s="268"/>
      <c r="N378" s="235"/>
      <c r="O378" s="235"/>
      <c r="P378" s="235"/>
      <c r="Q378" s="235"/>
      <c r="R378" s="235"/>
      <c r="S378" s="235"/>
      <c r="T378" s="235"/>
      <c r="U378" s="235"/>
      <c r="V378" s="235"/>
      <c r="W378" s="235"/>
      <c r="X378" s="235"/>
      <c r="Y378" s="235"/>
      <c r="Z378" s="235"/>
      <c r="AA378" s="235"/>
      <c r="AB378" s="235"/>
      <c r="AC378" s="235"/>
    </row>
    <row r="379" spans="1:29" ht="13.5">
      <c r="A379" s="235"/>
      <c r="B379" s="235"/>
      <c r="C379" s="235"/>
      <c r="D379" s="235"/>
      <c r="E379" s="235"/>
      <c r="F379" s="235"/>
      <c r="G379" s="235"/>
      <c r="H379" s="235"/>
      <c r="I379" s="267"/>
      <c r="J379" s="235"/>
      <c r="K379" s="235"/>
      <c r="L379" s="235"/>
      <c r="M379" s="268"/>
      <c r="N379" s="235"/>
      <c r="O379" s="235"/>
      <c r="P379" s="235"/>
      <c r="Q379" s="235"/>
      <c r="R379" s="235"/>
      <c r="S379" s="235"/>
      <c r="T379" s="235"/>
      <c r="U379" s="235"/>
      <c r="V379" s="235"/>
      <c r="W379" s="235"/>
      <c r="X379" s="235"/>
      <c r="Y379" s="235"/>
      <c r="Z379" s="235"/>
      <c r="AA379" s="235"/>
      <c r="AB379" s="235"/>
      <c r="AC379" s="235"/>
    </row>
    <row r="380" spans="1:29" ht="13.5">
      <c r="A380" s="235"/>
      <c r="B380" s="235"/>
      <c r="C380" s="235"/>
      <c r="D380" s="235"/>
      <c r="E380" s="235"/>
      <c r="F380" s="235"/>
      <c r="G380" s="235"/>
      <c r="H380" s="235"/>
      <c r="I380" s="267"/>
      <c r="J380" s="235"/>
      <c r="K380" s="235"/>
      <c r="L380" s="235"/>
      <c r="M380" s="268"/>
      <c r="N380" s="235"/>
      <c r="O380" s="235"/>
      <c r="P380" s="235"/>
      <c r="Q380" s="235"/>
      <c r="R380" s="235"/>
      <c r="S380" s="235"/>
      <c r="T380" s="235"/>
      <c r="U380" s="235"/>
      <c r="V380" s="235"/>
      <c r="W380" s="235"/>
      <c r="X380" s="235"/>
      <c r="Y380" s="235"/>
      <c r="Z380" s="235"/>
      <c r="AA380" s="235"/>
      <c r="AB380" s="235"/>
      <c r="AC380" s="235"/>
    </row>
    <row r="381" spans="1:29" ht="13.5">
      <c r="A381" s="235"/>
      <c r="B381" s="235"/>
      <c r="C381" s="235"/>
      <c r="D381" s="235"/>
      <c r="E381" s="235"/>
      <c r="F381" s="235"/>
      <c r="G381" s="235"/>
      <c r="H381" s="235"/>
      <c r="I381" s="267"/>
      <c r="J381" s="235"/>
      <c r="K381" s="235"/>
      <c r="L381" s="235"/>
      <c r="M381" s="268"/>
      <c r="N381" s="235"/>
      <c r="O381" s="235"/>
      <c r="P381" s="235"/>
      <c r="Q381" s="235"/>
      <c r="R381" s="235"/>
      <c r="S381" s="235"/>
      <c r="T381" s="235"/>
      <c r="U381" s="235"/>
      <c r="V381" s="235"/>
      <c r="W381" s="235"/>
      <c r="X381" s="235"/>
      <c r="Y381" s="235"/>
      <c r="Z381" s="235"/>
      <c r="AA381" s="235"/>
      <c r="AB381" s="235"/>
      <c r="AC381" s="235"/>
    </row>
    <row r="382" spans="1:29" ht="13.5">
      <c r="A382" s="235"/>
      <c r="B382" s="235"/>
      <c r="C382" s="235"/>
      <c r="D382" s="235"/>
      <c r="E382" s="235"/>
      <c r="F382" s="235"/>
      <c r="G382" s="235"/>
      <c r="H382" s="235"/>
      <c r="I382" s="267"/>
      <c r="J382" s="235"/>
      <c r="K382" s="235"/>
      <c r="L382" s="235"/>
      <c r="M382" s="268"/>
      <c r="N382" s="235"/>
      <c r="O382" s="235"/>
      <c r="P382" s="235"/>
      <c r="Q382" s="235"/>
      <c r="R382" s="235"/>
      <c r="S382" s="235"/>
      <c r="T382" s="235"/>
      <c r="U382" s="235"/>
      <c r="V382" s="235"/>
      <c r="W382" s="235"/>
      <c r="X382" s="235"/>
      <c r="Y382" s="235"/>
      <c r="Z382" s="235"/>
      <c r="AA382" s="235"/>
      <c r="AB382" s="235"/>
      <c r="AC382" s="235"/>
    </row>
    <row r="383" spans="1:29" ht="13.5">
      <c r="A383" s="235"/>
      <c r="B383" s="235"/>
      <c r="C383" s="235"/>
      <c r="D383" s="235"/>
      <c r="E383" s="235"/>
      <c r="F383" s="235"/>
      <c r="G383" s="235"/>
      <c r="H383" s="235"/>
      <c r="I383" s="267"/>
      <c r="J383" s="235"/>
      <c r="K383" s="235"/>
      <c r="L383" s="235"/>
      <c r="M383" s="268"/>
      <c r="N383" s="235"/>
      <c r="O383" s="235"/>
      <c r="P383" s="235"/>
      <c r="Q383" s="235"/>
      <c r="R383" s="235"/>
      <c r="S383" s="235"/>
      <c r="T383" s="235"/>
      <c r="U383" s="235"/>
      <c r="V383" s="235"/>
      <c r="W383" s="235"/>
      <c r="X383" s="235"/>
      <c r="Y383" s="235"/>
      <c r="Z383" s="235"/>
      <c r="AA383" s="235"/>
      <c r="AB383" s="235"/>
      <c r="AC383" s="235"/>
    </row>
    <row r="384" spans="1:29" ht="13.5">
      <c r="A384" s="235"/>
      <c r="B384" s="235"/>
      <c r="C384" s="235"/>
      <c r="D384" s="235"/>
      <c r="E384" s="235"/>
      <c r="F384" s="235"/>
      <c r="G384" s="235"/>
      <c r="H384" s="235"/>
      <c r="I384" s="267"/>
      <c r="J384" s="235"/>
      <c r="K384" s="235"/>
      <c r="L384" s="235"/>
      <c r="M384" s="268"/>
      <c r="N384" s="235"/>
      <c r="O384" s="235"/>
      <c r="P384" s="235"/>
      <c r="Q384" s="235"/>
      <c r="R384" s="235"/>
      <c r="S384" s="235"/>
      <c r="T384" s="235"/>
      <c r="U384" s="235"/>
      <c r="V384" s="235"/>
      <c r="W384" s="235"/>
      <c r="X384" s="235"/>
      <c r="Y384" s="235"/>
      <c r="Z384" s="235"/>
      <c r="AA384" s="235"/>
      <c r="AB384" s="235"/>
      <c r="AC384" s="235"/>
    </row>
    <row r="385" spans="1:29" ht="13.5">
      <c r="A385" s="235"/>
      <c r="B385" s="235"/>
      <c r="C385" s="235"/>
      <c r="D385" s="235"/>
      <c r="E385" s="235"/>
      <c r="F385" s="235"/>
      <c r="G385" s="235"/>
      <c r="H385" s="235"/>
      <c r="I385" s="267"/>
      <c r="J385" s="235"/>
      <c r="K385" s="235"/>
      <c r="L385" s="235"/>
      <c r="M385" s="268"/>
      <c r="N385" s="235"/>
      <c r="O385" s="235"/>
      <c r="P385" s="235"/>
      <c r="Q385" s="235"/>
      <c r="R385" s="235"/>
      <c r="S385" s="235"/>
      <c r="T385" s="235"/>
      <c r="U385" s="235"/>
      <c r="V385" s="235"/>
      <c r="W385" s="235"/>
      <c r="X385" s="235"/>
      <c r="Y385" s="235"/>
      <c r="Z385" s="235"/>
      <c r="AA385" s="235"/>
      <c r="AB385" s="235"/>
      <c r="AC385" s="235"/>
    </row>
    <row r="386" spans="1:29" ht="13.5">
      <c r="A386" s="235"/>
      <c r="B386" s="235"/>
      <c r="C386" s="235"/>
      <c r="D386" s="235"/>
      <c r="E386" s="235"/>
      <c r="F386" s="235"/>
      <c r="G386" s="235"/>
      <c r="H386" s="235"/>
      <c r="I386" s="267"/>
      <c r="J386" s="235"/>
      <c r="K386" s="235"/>
      <c r="L386" s="235"/>
      <c r="M386" s="268"/>
      <c r="N386" s="235"/>
      <c r="O386" s="235"/>
      <c r="P386" s="235"/>
      <c r="Q386" s="235"/>
      <c r="R386" s="235"/>
      <c r="S386" s="235"/>
      <c r="T386" s="235"/>
      <c r="U386" s="235"/>
      <c r="V386" s="235"/>
      <c r="W386" s="235"/>
      <c r="X386" s="235"/>
      <c r="Y386" s="235"/>
      <c r="Z386" s="235"/>
      <c r="AA386" s="235"/>
      <c r="AB386" s="235"/>
      <c r="AC386" s="235"/>
    </row>
    <row r="387" spans="1:29" ht="13.5">
      <c r="A387" s="235"/>
      <c r="B387" s="235"/>
      <c r="C387" s="235"/>
      <c r="D387" s="235"/>
      <c r="E387" s="235"/>
      <c r="F387" s="235"/>
      <c r="G387" s="235"/>
      <c r="H387" s="235"/>
      <c r="I387" s="267"/>
      <c r="J387" s="235"/>
      <c r="K387" s="235"/>
      <c r="L387" s="235"/>
      <c r="M387" s="268"/>
      <c r="N387" s="235"/>
      <c r="O387" s="235"/>
      <c r="P387" s="235"/>
      <c r="Q387" s="235"/>
      <c r="R387" s="235"/>
      <c r="S387" s="235"/>
      <c r="T387" s="235"/>
      <c r="U387" s="235"/>
      <c r="V387" s="235"/>
      <c r="W387" s="235"/>
      <c r="X387" s="235"/>
      <c r="Y387" s="235"/>
      <c r="Z387" s="235"/>
      <c r="AA387" s="235"/>
      <c r="AB387" s="235"/>
      <c r="AC387" s="235"/>
    </row>
    <row r="388" spans="1:29" ht="13.5">
      <c r="A388" s="235"/>
      <c r="B388" s="235"/>
      <c r="C388" s="235"/>
      <c r="D388" s="235"/>
      <c r="E388" s="235"/>
      <c r="F388" s="235"/>
      <c r="G388" s="235"/>
      <c r="H388" s="235"/>
      <c r="I388" s="267"/>
      <c r="J388" s="235"/>
      <c r="K388" s="235"/>
      <c r="L388" s="235"/>
      <c r="M388" s="268"/>
      <c r="N388" s="235"/>
      <c r="O388" s="235"/>
      <c r="P388" s="235"/>
      <c r="Q388" s="235"/>
      <c r="R388" s="235"/>
      <c r="S388" s="235"/>
      <c r="T388" s="235"/>
      <c r="U388" s="235"/>
      <c r="V388" s="235"/>
      <c r="W388" s="235"/>
      <c r="X388" s="235"/>
      <c r="Y388" s="235"/>
      <c r="Z388" s="235"/>
      <c r="AA388" s="235"/>
      <c r="AB388" s="235"/>
      <c r="AC388" s="235"/>
    </row>
    <row r="389" spans="1:29" ht="13.5">
      <c r="A389" s="235"/>
      <c r="B389" s="235"/>
      <c r="C389" s="235"/>
      <c r="D389" s="235"/>
      <c r="E389" s="235"/>
      <c r="F389" s="235"/>
      <c r="G389" s="235"/>
      <c r="H389" s="235"/>
      <c r="I389" s="267"/>
      <c r="J389" s="235"/>
      <c r="K389" s="235"/>
      <c r="L389" s="235"/>
      <c r="M389" s="268"/>
      <c r="N389" s="235"/>
      <c r="O389" s="235"/>
      <c r="P389" s="235"/>
      <c r="Q389" s="235"/>
      <c r="R389" s="235"/>
      <c r="S389" s="235"/>
      <c r="T389" s="235"/>
      <c r="U389" s="235"/>
      <c r="V389" s="235"/>
      <c r="W389" s="235"/>
      <c r="X389" s="235"/>
      <c r="Y389" s="235"/>
      <c r="Z389" s="235"/>
      <c r="AA389" s="235"/>
      <c r="AB389" s="235"/>
      <c r="AC389" s="235"/>
    </row>
    <row r="390" spans="1:29" ht="13.5">
      <c r="A390" s="235"/>
      <c r="B390" s="235"/>
      <c r="C390" s="235"/>
      <c r="D390" s="235"/>
      <c r="E390" s="235"/>
      <c r="F390" s="235"/>
      <c r="G390" s="235"/>
      <c r="H390" s="235"/>
      <c r="I390" s="267"/>
      <c r="J390" s="235"/>
      <c r="K390" s="235"/>
      <c r="L390" s="235"/>
      <c r="M390" s="268"/>
      <c r="N390" s="235"/>
      <c r="O390" s="235"/>
      <c r="P390" s="235"/>
      <c r="Q390" s="235"/>
      <c r="R390" s="235"/>
      <c r="S390" s="235"/>
      <c r="T390" s="235"/>
      <c r="U390" s="235"/>
      <c r="V390" s="235"/>
      <c r="W390" s="235"/>
      <c r="X390" s="235"/>
      <c r="Y390" s="235"/>
      <c r="Z390" s="235"/>
      <c r="AA390" s="235"/>
      <c r="AB390" s="235"/>
      <c r="AC390" s="235"/>
    </row>
    <row r="391" spans="1:29" ht="13.5">
      <c r="A391" s="235"/>
      <c r="B391" s="235"/>
      <c r="C391" s="235"/>
      <c r="D391" s="235"/>
      <c r="E391" s="235"/>
      <c r="F391" s="235"/>
      <c r="G391" s="235"/>
      <c r="H391" s="235"/>
      <c r="I391" s="267"/>
      <c r="J391" s="235"/>
      <c r="K391" s="235"/>
      <c r="L391" s="235"/>
      <c r="M391" s="268"/>
      <c r="N391" s="235"/>
      <c r="O391" s="235"/>
      <c r="P391" s="235"/>
      <c r="Q391" s="235"/>
      <c r="R391" s="235"/>
      <c r="S391" s="235"/>
      <c r="T391" s="235"/>
      <c r="U391" s="235"/>
      <c r="V391" s="235"/>
      <c r="W391" s="235"/>
      <c r="X391" s="235"/>
      <c r="Y391" s="235"/>
      <c r="Z391" s="235"/>
      <c r="AA391" s="235"/>
      <c r="AB391" s="235"/>
      <c r="AC391" s="235"/>
    </row>
    <row r="392" spans="1:29" ht="13.5">
      <c r="A392" s="235"/>
      <c r="B392" s="235"/>
      <c r="C392" s="235"/>
      <c r="D392" s="235"/>
      <c r="E392" s="235"/>
      <c r="F392" s="235"/>
      <c r="G392" s="235"/>
      <c r="H392" s="235"/>
      <c r="I392" s="267"/>
      <c r="J392" s="235"/>
      <c r="K392" s="235"/>
      <c r="L392" s="235"/>
      <c r="M392" s="268"/>
      <c r="N392" s="235"/>
      <c r="O392" s="235"/>
      <c r="P392" s="235"/>
      <c r="Q392" s="235"/>
      <c r="R392" s="235"/>
      <c r="S392" s="235"/>
      <c r="T392" s="235"/>
      <c r="U392" s="235"/>
      <c r="V392" s="235"/>
      <c r="W392" s="235"/>
      <c r="X392" s="235"/>
      <c r="Y392" s="235"/>
      <c r="Z392" s="235"/>
      <c r="AA392" s="235"/>
      <c r="AB392" s="235"/>
      <c r="AC392" s="235"/>
    </row>
    <row r="393" spans="1:29" ht="13.5">
      <c r="A393" s="235"/>
      <c r="B393" s="235"/>
      <c r="C393" s="235"/>
      <c r="D393" s="235"/>
      <c r="E393" s="235"/>
      <c r="F393" s="235"/>
      <c r="G393" s="235"/>
      <c r="H393" s="235"/>
      <c r="I393" s="267"/>
      <c r="J393" s="235"/>
      <c r="K393" s="235"/>
      <c r="L393" s="235"/>
      <c r="M393" s="268"/>
      <c r="N393" s="235"/>
      <c r="O393" s="235"/>
      <c r="P393" s="235"/>
      <c r="Q393" s="235"/>
      <c r="R393" s="235"/>
      <c r="S393" s="235"/>
      <c r="T393" s="235"/>
      <c r="U393" s="235"/>
      <c r="V393" s="235"/>
      <c r="W393" s="235"/>
      <c r="X393" s="235"/>
      <c r="Y393" s="235"/>
      <c r="Z393" s="235"/>
      <c r="AA393" s="235"/>
      <c r="AB393" s="235"/>
      <c r="AC393" s="235"/>
    </row>
    <row r="394" spans="1:29" ht="13.5">
      <c r="A394" s="235"/>
      <c r="B394" s="235"/>
      <c r="C394" s="235"/>
      <c r="D394" s="235"/>
      <c r="E394" s="235"/>
      <c r="F394" s="235"/>
      <c r="G394" s="235"/>
      <c r="H394" s="235"/>
      <c r="I394" s="267"/>
      <c r="J394" s="235"/>
      <c r="K394" s="235"/>
      <c r="L394" s="235"/>
      <c r="M394" s="268"/>
      <c r="N394" s="235"/>
      <c r="O394" s="235"/>
      <c r="P394" s="235"/>
      <c r="Q394" s="235"/>
      <c r="R394" s="235"/>
      <c r="S394" s="235"/>
      <c r="T394" s="235"/>
      <c r="U394" s="235"/>
      <c r="V394" s="235"/>
      <c r="W394" s="235"/>
      <c r="X394" s="235"/>
      <c r="Y394" s="235"/>
      <c r="Z394" s="235"/>
      <c r="AA394" s="235"/>
      <c r="AB394" s="235"/>
      <c r="AC394" s="235"/>
    </row>
    <row r="395" spans="1:29" ht="13.5">
      <c r="A395" s="235"/>
      <c r="B395" s="235"/>
      <c r="C395" s="235"/>
      <c r="D395" s="235"/>
      <c r="E395" s="235"/>
      <c r="F395" s="235"/>
      <c r="G395" s="235"/>
      <c r="H395" s="235"/>
      <c r="I395" s="267"/>
      <c r="J395" s="235"/>
      <c r="K395" s="235"/>
      <c r="L395" s="235"/>
      <c r="M395" s="268"/>
      <c r="N395" s="235"/>
      <c r="O395" s="235"/>
      <c r="P395" s="235"/>
      <c r="Q395" s="235"/>
      <c r="R395" s="235"/>
      <c r="S395" s="235"/>
      <c r="T395" s="235"/>
      <c r="U395" s="235"/>
      <c r="V395" s="235"/>
      <c r="W395" s="235"/>
      <c r="X395" s="235"/>
      <c r="Y395" s="235"/>
      <c r="Z395" s="235"/>
      <c r="AA395" s="235"/>
      <c r="AB395" s="235"/>
      <c r="AC395" s="235"/>
    </row>
    <row r="396" spans="1:29" ht="13.5">
      <c r="A396" s="235"/>
      <c r="B396" s="235"/>
      <c r="C396" s="235"/>
      <c r="D396" s="235"/>
      <c r="E396" s="235"/>
      <c r="F396" s="235"/>
      <c r="G396" s="235"/>
      <c r="H396" s="235"/>
      <c r="I396" s="267"/>
      <c r="J396" s="235"/>
      <c r="K396" s="235"/>
      <c r="L396" s="235"/>
      <c r="M396" s="268"/>
      <c r="N396" s="235"/>
      <c r="O396" s="235"/>
      <c r="P396" s="235"/>
      <c r="Q396" s="235"/>
      <c r="R396" s="235"/>
      <c r="S396" s="235"/>
      <c r="T396" s="235"/>
      <c r="U396" s="235"/>
      <c r="V396" s="235"/>
      <c r="W396" s="235"/>
      <c r="X396" s="235"/>
      <c r="Y396" s="235"/>
      <c r="Z396" s="235"/>
      <c r="AA396" s="235"/>
      <c r="AB396" s="235"/>
      <c r="AC396" s="235"/>
    </row>
    <row r="397" spans="1:29" ht="13.5">
      <c r="A397" s="235"/>
      <c r="B397" s="235"/>
      <c r="C397" s="235"/>
      <c r="D397" s="235"/>
      <c r="E397" s="235"/>
      <c r="F397" s="235"/>
      <c r="G397" s="235"/>
      <c r="H397" s="235"/>
      <c r="I397" s="267"/>
      <c r="J397" s="235"/>
      <c r="K397" s="235"/>
      <c r="L397" s="235"/>
      <c r="M397" s="268"/>
      <c r="N397" s="235"/>
      <c r="O397" s="235"/>
      <c r="P397" s="235"/>
      <c r="Q397" s="235"/>
      <c r="R397" s="235"/>
      <c r="S397" s="235"/>
      <c r="T397" s="235"/>
      <c r="U397" s="235"/>
      <c r="V397" s="235"/>
      <c r="W397" s="235"/>
      <c r="X397" s="235"/>
      <c r="Y397" s="235"/>
      <c r="Z397" s="235"/>
      <c r="AA397" s="235"/>
      <c r="AB397" s="235"/>
      <c r="AC397" s="235"/>
    </row>
    <row r="398" spans="1:29" ht="13.5">
      <c r="A398" s="235"/>
      <c r="B398" s="235"/>
      <c r="C398" s="235"/>
      <c r="D398" s="235"/>
      <c r="E398" s="235"/>
      <c r="F398" s="235"/>
      <c r="G398" s="235"/>
      <c r="H398" s="235"/>
      <c r="I398" s="267"/>
      <c r="J398" s="235"/>
      <c r="K398" s="235"/>
      <c r="L398" s="235"/>
      <c r="M398" s="268"/>
      <c r="N398" s="235"/>
      <c r="O398" s="235"/>
      <c r="P398" s="235"/>
      <c r="Q398" s="235"/>
      <c r="R398" s="235"/>
      <c r="S398" s="235"/>
      <c r="T398" s="235"/>
      <c r="U398" s="235"/>
      <c r="V398" s="235"/>
      <c r="W398" s="235"/>
      <c r="X398" s="235"/>
      <c r="Y398" s="235"/>
      <c r="Z398" s="235"/>
      <c r="AA398" s="235"/>
      <c r="AB398" s="235"/>
      <c r="AC398" s="235"/>
    </row>
    <row r="399" spans="1:29" ht="13.5">
      <c r="A399" s="235"/>
      <c r="B399" s="235"/>
      <c r="C399" s="235"/>
      <c r="D399" s="235"/>
      <c r="E399" s="235"/>
      <c r="F399" s="235"/>
      <c r="G399" s="235"/>
      <c r="H399" s="235"/>
      <c r="I399" s="267"/>
      <c r="J399" s="235"/>
      <c r="K399" s="235"/>
      <c r="L399" s="235"/>
      <c r="M399" s="268"/>
      <c r="N399" s="235"/>
      <c r="O399" s="235"/>
      <c r="P399" s="235"/>
      <c r="Q399" s="235"/>
      <c r="R399" s="235"/>
      <c r="S399" s="235"/>
      <c r="T399" s="235"/>
      <c r="U399" s="235"/>
      <c r="V399" s="235"/>
      <c r="W399" s="235"/>
      <c r="X399" s="235"/>
      <c r="Y399" s="235"/>
      <c r="Z399" s="235"/>
      <c r="AA399" s="235"/>
      <c r="AB399" s="235"/>
      <c r="AC399" s="235"/>
    </row>
    <row r="400" spans="1:29" ht="13.5">
      <c r="A400" s="235"/>
      <c r="B400" s="235"/>
      <c r="C400" s="235"/>
      <c r="D400" s="235"/>
      <c r="E400" s="235"/>
      <c r="F400" s="235"/>
      <c r="G400" s="235"/>
      <c r="H400" s="235"/>
      <c r="I400" s="267"/>
      <c r="J400" s="235"/>
      <c r="K400" s="235"/>
      <c r="L400" s="235"/>
      <c r="M400" s="268"/>
      <c r="N400" s="235"/>
      <c r="O400" s="235"/>
      <c r="P400" s="235"/>
      <c r="Q400" s="235"/>
      <c r="R400" s="235"/>
      <c r="S400" s="235"/>
      <c r="T400" s="235"/>
      <c r="U400" s="235"/>
      <c r="V400" s="235"/>
      <c r="W400" s="235"/>
      <c r="X400" s="235"/>
      <c r="Y400" s="235"/>
      <c r="Z400" s="235"/>
      <c r="AA400" s="235"/>
      <c r="AB400" s="235"/>
      <c r="AC400" s="235"/>
    </row>
    <row r="401" spans="1:29" ht="13.5">
      <c r="A401" s="235"/>
      <c r="B401" s="235"/>
      <c r="C401" s="235"/>
      <c r="D401" s="235"/>
      <c r="E401" s="235"/>
      <c r="F401" s="235"/>
      <c r="G401" s="235"/>
      <c r="H401" s="235"/>
      <c r="I401" s="267"/>
      <c r="J401" s="235"/>
      <c r="K401" s="235"/>
      <c r="L401" s="235"/>
      <c r="M401" s="268"/>
      <c r="N401" s="235"/>
      <c r="O401" s="235"/>
      <c r="P401" s="235"/>
      <c r="Q401" s="235"/>
      <c r="R401" s="235"/>
      <c r="S401" s="235"/>
      <c r="T401" s="235"/>
      <c r="U401" s="235"/>
      <c r="V401" s="235"/>
      <c r="W401" s="235"/>
      <c r="X401" s="235"/>
      <c r="Y401" s="235"/>
      <c r="Z401" s="235"/>
      <c r="AA401" s="235"/>
      <c r="AB401" s="235"/>
      <c r="AC401" s="235"/>
    </row>
    <row r="402" spans="1:29" ht="13.5">
      <c r="A402" s="235"/>
      <c r="B402" s="235"/>
      <c r="C402" s="235"/>
      <c r="D402" s="235"/>
      <c r="E402" s="235"/>
      <c r="F402" s="235"/>
      <c r="G402" s="235"/>
      <c r="H402" s="235"/>
      <c r="I402" s="267"/>
      <c r="J402" s="235"/>
      <c r="K402" s="235"/>
      <c r="L402" s="235"/>
      <c r="M402" s="268"/>
      <c r="N402" s="235"/>
      <c r="O402" s="235"/>
      <c r="P402" s="235"/>
      <c r="Q402" s="235"/>
      <c r="R402" s="235"/>
      <c r="S402" s="235"/>
      <c r="T402" s="235"/>
      <c r="U402" s="235"/>
      <c r="V402" s="235"/>
      <c r="W402" s="235"/>
      <c r="X402" s="235"/>
      <c r="Y402" s="235"/>
      <c r="Z402" s="235"/>
      <c r="AA402" s="235"/>
      <c r="AB402" s="235"/>
      <c r="AC402" s="235"/>
    </row>
    <row r="403" spans="1:29" ht="13.5">
      <c r="A403" s="235"/>
      <c r="B403" s="235"/>
      <c r="C403" s="235"/>
      <c r="D403" s="235"/>
      <c r="E403" s="235"/>
      <c r="F403" s="235"/>
      <c r="G403" s="235"/>
      <c r="H403" s="235"/>
      <c r="I403" s="267"/>
      <c r="J403" s="235"/>
      <c r="K403" s="235"/>
      <c r="L403" s="235"/>
      <c r="M403" s="268"/>
      <c r="N403" s="235"/>
      <c r="O403" s="235"/>
      <c r="P403" s="235"/>
      <c r="Q403" s="235"/>
      <c r="R403" s="235"/>
      <c r="S403" s="235"/>
      <c r="T403" s="235"/>
      <c r="U403" s="235"/>
      <c r="V403" s="235"/>
      <c r="W403" s="235"/>
      <c r="X403" s="235"/>
      <c r="Y403" s="235"/>
      <c r="Z403" s="235"/>
      <c r="AA403" s="235"/>
      <c r="AB403" s="235"/>
      <c r="AC403" s="235"/>
    </row>
    <row r="404" spans="1:29" ht="13.5">
      <c r="A404" s="235"/>
      <c r="B404" s="235"/>
      <c r="C404" s="235"/>
      <c r="D404" s="235"/>
      <c r="E404" s="235"/>
      <c r="F404" s="235"/>
      <c r="G404" s="235"/>
      <c r="H404" s="235"/>
      <c r="I404" s="267"/>
      <c r="J404" s="235"/>
      <c r="K404" s="235"/>
      <c r="L404" s="235"/>
      <c r="M404" s="268"/>
      <c r="N404" s="235"/>
      <c r="O404" s="235"/>
      <c r="P404" s="235"/>
      <c r="Q404" s="235"/>
      <c r="R404" s="235"/>
      <c r="S404" s="235"/>
      <c r="T404" s="235"/>
      <c r="U404" s="235"/>
      <c r="V404" s="235"/>
      <c r="W404" s="235"/>
      <c r="X404" s="235"/>
      <c r="Y404" s="235"/>
      <c r="Z404" s="235"/>
      <c r="AA404" s="235"/>
      <c r="AB404" s="235"/>
      <c r="AC404" s="235"/>
    </row>
    <row r="405" spans="1:29" ht="13.5">
      <c r="A405" s="235"/>
      <c r="B405" s="235"/>
      <c r="C405" s="235"/>
      <c r="D405" s="235"/>
      <c r="E405" s="235"/>
      <c r="F405" s="235"/>
      <c r="G405" s="235"/>
      <c r="H405" s="235"/>
      <c r="I405" s="267"/>
      <c r="J405" s="235"/>
      <c r="K405" s="235"/>
      <c r="L405" s="235"/>
      <c r="M405" s="268"/>
      <c r="N405" s="235"/>
      <c r="O405" s="235"/>
      <c r="P405" s="235"/>
      <c r="Q405" s="235"/>
      <c r="R405" s="235"/>
      <c r="S405" s="235"/>
      <c r="T405" s="235"/>
      <c r="U405" s="235"/>
      <c r="V405" s="235"/>
      <c r="W405" s="235"/>
      <c r="X405" s="235"/>
      <c r="Y405" s="235"/>
      <c r="Z405" s="235"/>
      <c r="AA405" s="235"/>
      <c r="AB405" s="235"/>
      <c r="AC405" s="235"/>
    </row>
    <row r="406" spans="1:29" ht="13.5">
      <c r="A406" s="235"/>
      <c r="B406" s="235"/>
      <c r="C406" s="235"/>
      <c r="D406" s="235"/>
      <c r="E406" s="235"/>
      <c r="F406" s="235"/>
      <c r="G406" s="235"/>
      <c r="H406" s="235"/>
      <c r="I406" s="267"/>
      <c r="J406" s="235"/>
      <c r="K406" s="235"/>
      <c r="L406" s="235"/>
      <c r="M406" s="268"/>
      <c r="N406" s="235"/>
      <c r="O406" s="235"/>
      <c r="P406" s="235"/>
      <c r="Q406" s="235"/>
      <c r="R406" s="235"/>
      <c r="S406" s="235"/>
      <c r="T406" s="235"/>
      <c r="U406" s="235"/>
      <c r="V406" s="235"/>
      <c r="W406" s="235"/>
      <c r="X406" s="235"/>
      <c r="Y406" s="235"/>
      <c r="Z406" s="235"/>
      <c r="AA406" s="235"/>
      <c r="AB406" s="235"/>
      <c r="AC406" s="235"/>
    </row>
    <row r="407" spans="1:29" ht="13.5">
      <c r="A407" s="235"/>
      <c r="B407" s="235"/>
      <c r="C407" s="235"/>
      <c r="D407" s="235"/>
      <c r="E407" s="235"/>
      <c r="F407" s="235"/>
      <c r="G407" s="235"/>
      <c r="H407" s="235"/>
      <c r="I407" s="267"/>
      <c r="J407" s="235"/>
      <c r="K407" s="235"/>
      <c r="L407" s="235"/>
      <c r="M407" s="268"/>
      <c r="N407" s="235"/>
      <c r="O407" s="235"/>
      <c r="P407" s="235"/>
      <c r="Q407" s="235"/>
      <c r="R407" s="235"/>
      <c r="S407" s="235"/>
      <c r="T407" s="235"/>
      <c r="U407" s="235"/>
      <c r="V407" s="235"/>
      <c r="W407" s="235"/>
      <c r="X407" s="235"/>
      <c r="Y407" s="235"/>
      <c r="Z407" s="235"/>
      <c r="AA407" s="235"/>
      <c r="AB407" s="235"/>
      <c r="AC407" s="235"/>
    </row>
    <row r="408" spans="1:29" ht="13.5">
      <c r="A408" s="235"/>
      <c r="B408" s="235"/>
      <c r="C408" s="235"/>
      <c r="D408" s="235"/>
      <c r="E408" s="235"/>
      <c r="F408" s="235"/>
      <c r="G408" s="235"/>
      <c r="H408" s="235"/>
      <c r="I408" s="267"/>
      <c r="J408" s="235"/>
      <c r="K408" s="235"/>
      <c r="L408" s="235"/>
      <c r="M408" s="268"/>
      <c r="N408" s="235"/>
      <c r="O408" s="235"/>
      <c r="P408" s="235"/>
      <c r="Q408" s="235"/>
      <c r="R408" s="235"/>
      <c r="S408" s="235"/>
      <c r="T408" s="235"/>
      <c r="U408" s="235"/>
      <c r="V408" s="235"/>
      <c r="W408" s="235"/>
      <c r="X408" s="235"/>
      <c r="Y408" s="235"/>
      <c r="Z408" s="235"/>
      <c r="AA408" s="235"/>
      <c r="AB408" s="235"/>
      <c r="AC408" s="235"/>
    </row>
    <row r="409" spans="1:29" ht="13.5">
      <c r="A409" s="235"/>
      <c r="B409" s="235"/>
      <c r="C409" s="235"/>
      <c r="D409" s="235"/>
      <c r="E409" s="235"/>
      <c r="F409" s="235"/>
      <c r="G409" s="235"/>
      <c r="H409" s="235"/>
      <c r="I409" s="267"/>
      <c r="J409" s="235"/>
      <c r="K409" s="235"/>
      <c r="L409" s="235"/>
      <c r="M409" s="268"/>
      <c r="N409" s="235"/>
      <c r="O409" s="235"/>
      <c r="P409" s="235"/>
      <c r="Q409" s="235"/>
      <c r="R409" s="235"/>
      <c r="S409" s="235"/>
      <c r="T409" s="235"/>
      <c r="U409" s="235"/>
      <c r="V409" s="235"/>
      <c r="W409" s="235"/>
      <c r="X409" s="235"/>
      <c r="Y409" s="235"/>
      <c r="Z409" s="235"/>
      <c r="AA409" s="235"/>
      <c r="AB409" s="235"/>
      <c r="AC409" s="235"/>
    </row>
    <row r="410" spans="1:29" ht="13.5">
      <c r="A410" s="235"/>
      <c r="B410" s="235"/>
      <c r="C410" s="235"/>
      <c r="D410" s="235"/>
      <c r="E410" s="235"/>
      <c r="F410" s="235"/>
      <c r="G410" s="235"/>
      <c r="H410" s="235"/>
      <c r="I410" s="267"/>
      <c r="J410" s="235"/>
      <c r="K410" s="235"/>
      <c r="L410" s="235"/>
      <c r="M410" s="268"/>
      <c r="N410" s="235"/>
      <c r="O410" s="235"/>
      <c r="P410" s="235"/>
      <c r="Q410" s="235"/>
      <c r="R410" s="235"/>
      <c r="S410" s="235"/>
      <c r="T410" s="235"/>
      <c r="U410" s="235"/>
      <c r="V410" s="235"/>
      <c r="W410" s="235"/>
      <c r="X410" s="235"/>
      <c r="Y410" s="235"/>
      <c r="Z410" s="235"/>
      <c r="AA410" s="235"/>
      <c r="AB410" s="235"/>
      <c r="AC410" s="235"/>
    </row>
    <row r="411" spans="1:29" ht="13.5">
      <c r="A411" s="235"/>
      <c r="B411" s="235"/>
      <c r="C411" s="235"/>
      <c r="D411" s="235"/>
      <c r="E411" s="235"/>
      <c r="F411" s="235"/>
      <c r="G411" s="235"/>
      <c r="H411" s="235"/>
      <c r="I411" s="267"/>
      <c r="J411" s="235"/>
      <c r="K411" s="235"/>
      <c r="L411" s="235"/>
      <c r="M411" s="268"/>
      <c r="N411" s="235"/>
      <c r="O411" s="235"/>
      <c r="P411" s="235"/>
      <c r="Q411" s="235"/>
      <c r="R411" s="235"/>
      <c r="S411" s="235"/>
      <c r="T411" s="235"/>
      <c r="U411" s="235"/>
      <c r="V411" s="235"/>
      <c r="W411" s="235"/>
      <c r="X411" s="235"/>
      <c r="Y411" s="235"/>
      <c r="Z411" s="235"/>
      <c r="AA411" s="235"/>
      <c r="AB411" s="235"/>
      <c r="AC411" s="235"/>
    </row>
    <row r="412" spans="1:29" ht="13.5">
      <c r="A412" s="235"/>
      <c r="B412" s="235"/>
      <c r="C412" s="235"/>
      <c r="D412" s="235"/>
      <c r="E412" s="235"/>
      <c r="F412" s="235"/>
      <c r="G412" s="235"/>
      <c r="H412" s="235"/>
      <c r="I412" s="267"/>
      <c r="J412" s="235"/>
      <c r="K412" s="235"/>
      <c r="L412" s="235"/>
      <c r="M412" s="268"/>
      <c r="N412" s="235"/>
      <c r="O412" s="235"/>
      <c r="P412" s="235"/>
      <c r="Q412" s="235"/>
      <c r="R412" s="235"/>
      <c r="S412" s="235"/>
      <c r="T412" s="235"/>
      <c r="U412" s="235"/>
      <c r="V412" s="235"/>
      <c r="W412" s="235"/>
      <c r="X412" s="235"/>
      <c r="Y412" s="235"/>
      <c r="Z412" s="235"/>
      <c r="AA412" s="235"/>
      <c r="AB412" s="235"/>
      <c r="AC412" s="235"/>
    </row>
    <row r="413" spans="1:29" ht="13.5">
      <c r="A413" s="235"/>
      <c r="B413" s="235"/>
      <c r="C413" s="235"/>
      <c r="D413" s="235"/>
      <c r="E413" s="235"/>
      <c r="F413" s="235"/>
      <c r="G413" s="235"/>
      <c r="H413" s="235"/>
      <c r="I413" s="267"/>
      <c r="J413" s="235"/>
      <c r="K413" s="235"/>
      <c r="L413" s="235"/>
      <c r="M413" s="268"/>
      <c r="N413" s="235"/>
      <c r="O413" s="235"/>
      <c r="P413" s="235"/>
      <c r="Q413" s="235"/>
      <c r="R413" s="235"/>
      <c r="S413" s="235"/>
      <c r="T413" s="235"/>
      <c r="U413" s="235"/>
      <c r="V413" s="235"/>
      <c r="W413" s="235"/>
      <c r="X413" s="235"/>
      <c r="Y413" s="235"/>
      <c r="Z413" s="235"/>
      <c r="AA413" s="235"/>
      <c r="AB413" s="235"/>
      <c r="AC413" s="235"/>
    </row>
    <row r="414" spans="1:29" ht="13.5">
      <c r="A414" s="235"/>
      <c r="B414" s="235"/>
      <c r="C414" s="235"/>
      <c r="D414" s="235"/>
      <c r="E414" s="235"/>
      <c r="F414" s="235"/>
      <c r="G414" s="235"/>
      <c r="H414" s="235"/>
      <c r="I414" s="267"/>
      <c r="J414" s="235"/>
      <c r="K414" s="235"/>
      <c r="L414" s="235"/>
      <c r="M414" s="268"/>
      <c r="N414" s="235"/>
      <c r="O414" s="235"/>
      <c r="P414" s="235"/>
      <c r="Q414" s="235"/>
      <c r="R414" s="235"/>
      <c r="S414" s="235"/>
      <c r="T414" s="235"/>
      <c r="U414" s="235"/>
      <c r="V414" s="235"/>
      <c r="W414" s="235"/>
      <c r="X414" s="235"/>
      <c r="Y414" s="235"/>
      <c r="Z414" s="235"/>
      <c r="AA414" s="235"/>
      <c r="AB414" s="235"/>
      <c r="AC414" s="235"/>
    </row>
    <row r="415" spans="1:29" ht="13.5">
      <c r="A415" s="235"/>
      <c r="B415" s="235"/>
      <c r="C415" s="235"/>
      <c r="D415" s="235"/>
      <c r="E415" s="235"/>
      <c r="F415" s="235"/>
      <c r="G415" s="235"/>
      <c r="H415" s="235"/>
      <c r="I415" s="267"/>
      <c r="J415" s="235"/>
      <c r="K415" s="235"/>
      <c r="L415" s="235"/>
      <c r="M415" s="268"/>
      <c r="N415" s="235"/>
      <c r="O415" s="235"/>
      <c r="P415" s="235"/>
      <c r="Q415" s="235"/>
      <c r="R415" s="235"/>
      <c r="S415" s="235"/>
      <c r="T415" s="235"/>
      <c r="U415" s="235"/>
      <c r="V415" s="235"/>
      <c r="W415" s="235"/>
      <c r="X415" s="235"/>
      <c r="Y415" s="235"/>
      <c r="Z415" s="235"/>
      <c r="AA415" s="235"/>
      <c r="AB415" s="235"/>
      <c r="AC415" s="235"/>
    </row>
    <row r="416" spans="1:29" ht="13.5">
      <c r="A416" s="235"/>
      <c r="B416" s="235"/>
      <c r="C416" s="235"/>
      <c r="D416" s="235"/>
      <c r="E416" s="235"/>
      <c r="F416" s="235"/>
      <c r="G416" s="235"/>
      <c r="H416" s="235"/>
      <c r="I416" s="267"/>
      <c r="J416" s="235"/>
      <c r="K416" s="235"/>
      <c r="L416" s="235"/>
      <c r="M416" s="268"/>
      <c r="N416" s="235"/>
      <c r="O416" s="235"/>
      <c r="P416" s="235"/>
      <c r="Q416" s="235"/>
      <c r="R416" s="235"/>
      <c r="S416" s="235"/>
      <c r="T416" s="235"/>
      <c r="U416" s="235"/>
      <c r="V416" s="235"/>
      <c r="W416" s="235"/>
      <c r="X416" s="235"/>
      <c r="Y416" s="235"/>
      <c r="Z416" s="235"/>
      <c r="AA416" s="235"/>
      <c r="AB416" s="235"/>
      <c r="AC416" s="235"/>
    </row>
    <row r="417" spans="1:29" ht="13.5">
      <c r="A417" s="235"/>
      <c r="B417" s="235"/>
      <c r="C417" s="235"/>
      <c r="D417" s="235"/>
      <c r="E417" s="235"/>
      <c r="F417" s="235"/>
      <c r="G417" s="235"/>
      <c r="H417" s="235"/>
      <c r="I417" s="267"/>
      <c r="J417" s="235"/>
      <c r="K417" s="235"/>
      <c r="L417" s="235"/>
      <c r="M417" s="268"/>
      <c r="N417" s="235"/>
      <c r="O417" s="235"/>
      <c r="P417" s="235"/>
      <c r="Q417" s="235"/>
      <c r="R417" s="235"/>
      <c r="S417" s="235"/>
      <c r="T417" s="235"/>
      <c r="U417" s="235"/>
      <c r="V417" s="235"/>
      <c r="W417" s="235"/>
      <c r="X417" s="235"/>
      <c r="Y417" s="235"/>
      <c r="Z417" s="235"/>
      <c r="AA417" s="235"/>
      <c r="AB417" s="235"/>
      <c r="AC417" s="235"/>
    </row>
    <row r="418" spans="1:29" ht="13.5">
      <c r="A418" s="235"/>
      <c r="B418" s="235"/>
      <c r="C418" s="235"/>
      <c r="D418" s="235"/>
      <c r="E418" s="235"/>
      <c r="F418" s="235"/>
      <c r="G418" s="235"/>
      <c r="H418" s="235"/>
      <c r="I418" s="267"/>
      <c r="J418" s="235"/>
      <c r="K418" s="235"/>
      <c r="L418" s="235"/>
      <c r="M418" s="268"/>
      <c r="N418" s="235"/>
      <c r="O418" s="235"/>
      <c r="P418" s="235"/>
      <c r="Q418" s="235"/>
      <c r="R418" s="235"/>
      <c r="S418" s="235"/>
      <c r="T418" s="235"/>
      <c r="U418" s="235"/>
      <c r="V418" s="235"/>
      <c r="W418" s="235"/>
      <c r="X418" s="235"/>
      <c r="Y418" s="235"/>
      <c r="Z418" s="235"/>
      <c r="AA418" s="235"/>
      <c r="AB418" s="235"/>
      <c r="AC418" s="235"/>
    </row>
    <row r="419" spans="1:29" ht="13.5">
      <c r="A419" s="235"/>
      <c r="B419" s="235"/>
      <c r="C419" s="235"/>
      <c r="D419" s="235"/>
      <c r="E419" s="235"/>
      <c r="F419" s="235"/>
      <c r="G419" s="235"/>
      <c r="H419" s="235"/>
      <c r="I419" s="267"/>
      <c r="J419" s="235"/>
      <c r="K419" s="235"/>
      <c r="L419" s="235"/>
      <c r="M419" s="268"/>
      <c r="N419" s="235"/>
      <c r="O419" s="235"/>
      <c r="P419" s="235"/>
      <c r="Q419" s="235"/>
      <c r="R419" s="235"/>
      <c r="S419" s="235"/>
      <c r="T419" s="235"/>
      <c r="U419" s="235"/>
      <c r="V419" s="235"/>
      <c r="W419" s="235"/>
      <c r="X419" s="235"/>
      <c r="Y419" s="235"/>
      <c r="Z419" s="235"/>
      <c r="AA419" s="235"/>
      <c r="AB419" s="235"/>
      <c r="AC419" s="235"/>
    </row>
    <row r="420" spans="1:29" ht="13.5">
      <c r="A420" s="235"/>
      <c r="B420" s="235"/>
      <c r="C420" s="235"/>
      <c r="D420" s="235"/>
      <c r="E420" s="235"/>
      <c r="F420" s="235"/>
      <c r="G420" s="235"/>
      <c r="H420" s="235"/>
      <c r="I420" s="267"/>
      <c r="J420" s="235"/>
      <c r="K420" s="235"/>
      <c r="L420" s="235"/>
      <c r="M420" s="268"/>
      <c r="N420" s="235"/>
      <c r="O420" s="235"/>
      <c r="P420" s="235"/>
      <c r="Q420" s="235"/>
      <c r="R420" s="235"/>
      <c r="S420" s="235"/>
      <c r="T420" s="235"/>
      <c r="U420" s="235"/>
      <c r="V420" s="235"/>
      <c r="W420" s="235"/>
      <c r="X420" s="235"/>
      <c r="Y420" s="235"/>
      <c r="Z420" s="235"/>
      <c r="AA420" s="235"/>
      <c r="AB420" s="235"/>
      <c r="AC420" s="235"/>
    </row>
    <row r="421" spans="1:29" ht="13.5">
      <c r="A421" s="235"/>
      <c r="B421" s="235"/>
      <c r="C421" s="235"/>
      <c r="D421" s="235"/>
      <c r="E421" s="235"/>
      <c r="F421" s="235"/>
      <c r="G421" s="235"/>
      <c r="H421" s="235"/>
      <c r="I421" s="267"/>
      <c r="J421" s="235"/>
      <c r="K421" s="235"/>
      <c r="L421" s="235"/>
      <c r="M421" s="268"/>
      <c r="N421" s="235"/>
      <c r="O421" s="235"/>
      <c r="P421" s="235"/>
      <c r="Q421" s="235"/>
      <c r="R421" s="235"/>
      <c r="S421" s="235"/>
      <c r="T421" s="235"/>
      <c r="U421" s="235"/>
      <c r="V421" s="235"/>
      <c r="W421" s="235"/>
      <c r="X421" s="235"/>
      <c r="Y421" s="235"/>
      <c r="Z421" s="235"/>
      <c r="AA421" s="235"/>
      <c r="AB421" s="235"/>
      <c r="AC421" s="235"/>
    </row>
    <row r="422" spans="1:29" ht="13.5">
      <c r="A422" s="235"/>
      <c r="B422" s="235"/>
      <c r="C422" s="235"/>
      <c r="D422" s="235"/>
      <c r="E422" s="235"/>
      <c r="F422" s="235"/>
      <c r="G422" s="235"/>
      <c r="H422" s="235"/>
      <c r="I422" s="267"/>
      <c r="J422" s="235"/>
      <c r="K422" s="235"/>
      <c r="L422" s="235"/>
      <c r="M422" s="268"/>
      <c r="N422" s="235"/>
      <c r="O422" s="235"/>
      <c r="P422" s="235"/>
      <c r="Q422" s="235"/>
      <c r="R422" s="235"/>
      <c r="S422" s="235"/>
      <c r="T422" s="235"/>
      <c r="U422" s="235"/>
      <c r="V422" s="235"/>
      <c r="W422" s="235"/>
      <c r="X422" s="235"/>
      <c r="Y422" s="235"/>
      <c r="Z422" s="235"/>
      <c r="AA422" s="235"/>
      <c r="AB422" s="235"/>
      <c r="AC422" s="235"/>
    </row>
    <row r="423" spans="1:29" ht="13.5">
      <c r="A423" s="235"/>
      <c r="B423" s="235"/>
      <c r="C423" s="235"/>
      <c r="D423" s="235"/>
      <c r="E423" s="235"/>
      <c r="F423" s="235"/>
      <c r="G423" s="235"/>
      <c r="H423" s="235"/>
      <c r="I423" s="267"/>
      <c r="J423" s="235"/>
      <c r="K423" s="235"/>
      <c r="L423" s="235"/>
      <c r="M423" s="268"/>
      <c r="N423" s="235"/>
      <c r="O423" s="235"/>
      <c r="P423" s="235"/>
      <c r="Q423" s="235"/>
      <c r="R423" s="235"/>
      <c r="S423" s="235"/>
      <c r="T423" s="235"/>
      <c r="U423" s="235"/>
      <c r="V423" s="235"/>
      <c r="W423" s="235"/>
      <c r="X423" s="235"/>
      <c r="Y423" s="235"/>
      <c r="Z423" s="235"/>
      <c r="AA423" s="235"/>
      <c r="AB423" s="235"/>
      <c r="AC423" s="235"/>
    </row>
    <row r="424" spans="1:29" ht="13.5">
      <c r="A424" s="235"/>
      <c r="B424" s="235"/>
      <c r="C424" s="235"/>
      <c r="D424" s="235"/>
      <c r="E424" s="235"/>
      <c r="F424" s="235"/>
      <c r="G424" s="235"/>
      <c r="H424" s="235"/>
      <c r="I424" s="267"/>
      <c r="J424" s="235"/>
      <c r="K424" s="235"/>
      <c r="L424" s="235"/>
      <c r="M424" s="268"/>
      <c r="N424" s="235"/>
      <c r="O424" s="235"/>
      <c r="P424" s="235"/>
      <c r="Q424" s="235"/>
      <c r="R424" s="235"/>
      <c r="S424" s="235"/>
      <c r="T424" s="235"/>
      <c r="U424" s="235"/>
      <c r="V424" s="235"/>
      <c r="W424" s="235"/>
      <c r="X424" s="235"/>
      <c r="Y424" s="235"/>
      <c r="Z424" s="235"/>
      <c r="AA424" s="235"/>
      <c r="AB424" s="235"/>
      <c r="AC424" s="235"/>
    </row>
    <row r="425" spans="1:29" ht="13.5">
      <c r="A425" s="235"/>
      <c r="B425" s="235"/>
      <c r="C425" s="235"/>
      <c r="D425" s="235"/>
      <c r="E425" s="235"/>
      <c r="F425" s="235"/>
      <c r="G425" s="235"/>
      <c r="H425" s="235"/>
      <c r="I425" s="267"/>
      <c r="J425" s="235"/>
      <c r="K425" s="235"/>
      <c r="L425" s="235"/>
      <c r="M425" s="268"/>
      <c r="N425" s="235"/>
      <c r="O425" s="235"/>
      <c r="P425" s="235"/>
      <c r="Q425" s="235"/>
      <c r="R425" s="235"/>
      <c r="S425" s="235"/>
      <c r="T425" s="235"/>
      <c r="U425" s="235"/>
      <c r="V425" s="235"/>
      <c r="W425" s="235"/>
      <c r="X425" s="235"/>
      <c r="Y425" s="235"/>
      <c r="Z425" s="235"/>
      <c r="AA425" s="235"/>
      <c r="AB425" s="235"/>
      <c r="AC425" s="235"/>
    </row>
    <row r="426" spans="1:29" ht="13.5">
      <c r="A426" s="235"/>
      <c r="B426" s="235"/>
      <c r="C426" s="235"/>
      <c r="D426" s="235"/>
      <c r="E426" s="235"/>
      <c r="F426" s="235"/>
      <c r="G426" s="235"/>
      <c r="H426" s="235"/>
      <c r="I426" s="267"/>
      <c r="J426" s="235"/>
      <c r="K426" s="235"/>
      <c r="L426" s="235"/>
      <c r="M426" s="268"/>
      <c r="N426" s="235"/>
      <c r="O426" s="235"/>
      <c r="P426" s="235"/>
      <c r="Q426" s="235"/>
      <c r="R426" s="235"/>
      <c r="S426" s="235"/>
      <c r="T426" s="235"/>
      <c r="U426" s="235"/>
      <c r="V426" s="235"/>
      <c r="W426" s="235"/>
      <c r="X426" s="235"/>
      <c r="Y426" s="235"/>
      <c r="Z426" s="235"/>
      <c r="AA426" s="235"/>
      <c r="AB426" s="235"/>
      <c r="AC426" s="235"/>
    </row>
    <row r="427" spans="1:29" ht="13.5">
      <c r="A427" s="235"/>
      <c r="B427" s="235"/>
      <c r="C427" s="235"/>
      <c r="D427" s="235"/>
      <c r="E427" s="235"/>
      <c r="F427" s="235"/>
      <c r="G427" s="235"/>
      <c r="H427" s="235"/>
      <c r="I427" s="267"/>
      <c r="J427" s="235"/>
      <c r="K427" s="235"/>
      <c r="L427" s="235"/>
      <c r="M427" s="268"/>
      <c r="N427" s="235"/>
      <c r="O427" s="235"/>
      <c r="P427" s="235"/>
      <c r="Q427" s="235"/>
      <c r="R427" s="235"/>
      <c r="S427" s="235"/>
      <c r="T427" s="235"/>
      <c r="U427" s="235"/>
      <c r="V427" s="235"/>
      <c r="W427" s="235"/>
      <c r="X427" s="235"/>
      <c r="Y427" s="235"/>
      <c r="Z427" s="235"/>
      <c r="AA427" s="235"/>
      <c r="AB427" s="235"/>
      <c r="AC427" s="235"/>
    </row>
    <row r="428" spans="1:29" ht="13.5">
      <c r="A428" s="235"/>
      <c r="B428" s="235"/>
      <c r="C428" s="235"/>
      <c r="D428" s="235"/>
      <c r="E428" s="235"/>
      <c r="F428" s="235"/>
      <c r="G428" s="235"/>
      <c r="H428" s="235"/>
      <c r="I428" s="267"/>
      <c r="J428" s="235"/>
      <c r="K428" s="235"/>
      <c r="L428" s="235"/>
      <c r="M428" s="268"/>
      <c r="N428" s="235"/>
      <c r="O428" s="235"/>
      <c r="P428" s="235"/>
      <c r="Q428" s="235"/>
      <c r="R428" s="235"/>
      <c r="S428" s="235"/>
      <c r="T428" s="235"/>
      <c r="U428" s="235"/>
      <c r="V428" s="235"/>
      <c r="W428" s="235"/>
      <c r="X428" s="235"/>
      <c r="Y428" s="235"/>
      <c r="Z428" s="235"/>
      <c r="AA428" s="235"/>
      <c r="AB428" s="235"/>
      <c r="AC428" s="235"/>
    </row>
    <row r="429" spans="1:29" ht="13.5">
      <c r="A429" s="235"/>
      <c r="B429" s="235"/>
      <c r="C429" s="235"/>
      <c r="D429" s="235"/>
      <c r="E429" s="235"/>
      <c r="F429" s="235"/>
      <c r="G429" s="235"/>
      <c r="H429" s="235"/>
      <c r="I429" s="267"/>
      <c r="J429" s="235"/>
      <c r="K429" s="235"/>
      <c r="L429" s="235"/>
      <c r="M429" s="268"/>
      <c r="N429" s="235"/>
      <c r="O429" s="235"/>
      <c r="P429" s="235"/>
      <c r="Q429" s="235"/>
      <c r="R429" s="235"/>
      <c r="S429" s="235"/>
      <c r="T429" s="235"/>
      <c r="U429" s="235"/>
      <c r="V429" s="235"/>
      <c r="W429" s="235"/>
      <c r="X429" s="235"/>
      <c r="Y429" s="235"/>
      <c r="Z429" s="235"/>
      <c r="AA429" s="235"/>
      <c r="AB429" s="235"/>
      <c r="AC429" s="235"/>
    </row>
    <row r="430" spans="1:29" ht="13.5">
      <c r="A430" s="235"/>
      <c r="B430" s="235"/>
      <c r="C430" s="235"/>
      <c r="D430" s="235"/>
      <c r="E430" s="235"/>
      <c r="F430" s="235"/>
      <c r="G430" s="235"/>
      <c r="H430" s="235"/>
      <c r="I430" s="267"/>
      <c r="J430" s="235"/>
      <c r="K430" s="235"/>
      <c r="L430" s="235"/>
      <c r="M430" s="268"/>
      <c r="N430" s="235"/>
      <c r="O430" s="235"/>
      <c r="P430" s="235"/>
      <c r="Q430" s="235"/>
      <c r="R430" s="235"/>
      <c r="S430" s="235"/>
      <c r="T430" s="235"/>
      <c r="U430" s="235"/>
      <c r="V430" s="235"/>
      <c r="W430" s="235"/>
      <c r="X430" s="235"/>
      <c r="Y430" s="235"/>
      <c r="Z430" s="235"/>
      <c r="AA430" s="235"/>
      <c r="AB430" s="235"/>
      <c r="AC430" s="235"/>
    </row>
    <row r="431" spans="1:29" ht="13.5">
      <c r="A431" s="235"/>
      <c r="B431" s="235"/>
      <c r="C431" s="235"/>
      <c r="D431" s="235"/>
      <c r="E431" s="235"/>
      <c r="F431" s="235"/>
      <c r="G431" s="235"/>
      <c r="H431" s="235"/>
      <c r="I431" s="267"/>
      <c r="J431" s="235"/>
      <c r="K431" s="235"/>
      <c r="L431" s="235"/>
      <c r="M431" s="268"/>
      <c r="N431" s="235"/>
      <c r="O431" s="235"/>
      <c r="P431" s="235"/>
      <c r="Q431" s="235"/>
      <c r="R431" s="235"/>
      <c r="S431" s="235"/>
      <c r="T431" s="235"/>
      <c r="U431" s="235"/>
      <c r="V431" s="235"/>
      <c r="W431" s="235"/>
      <c r="X431" s="235"/>
      <c r="Y431" s="235"/>
      <c r="Z431" s="235"/>
      <c r="AA431" s="235"/>
      <c r="AB431" s="235"/>
      <c r="AC431" s="235"/>
    </row>
    <row r="432" spans="1:29" ht="13.5">
      <c r="A432" s="235"/>
      <c r="B432" s="235"/>
      <c r="C432" s="235"/>
      <c r="D432" s="235"/>
      <c r="E432" s="235"/>
      <c r="F432" s="235"/>
      <c r="G432" s="235"/>
      <c r="H432" s="235"/>
      <c r="I432" s="267"/>
      <c r="J432" s="235"/>
      <c r="K432" s="235"/>
      <c r="L432" s="235"/>
      <c r="M432" s="268"/>
      <c r="N432" s="235"/>
      <c r="O432" s="235"/>
      <c r="P432" s="235"/>
      <c r="Q432" s="235"/>
      <c r="R432" s="235"/>
      <c r="S432" s="235"/>
      <c r="T432" s="235"/>
      <c r="U432" s="235"/>
      <c r="V432" s="235"/>
      <c r="W432" s="235"/>
      <c r="X432" s="235"/>
      <c r="Y432" s="235"/>
      <c r="Z432" s="235"/>
      <c r="AA432" s="235"/>
      <c r="AB432" s="235"/>
      <c r="AC432" s="235"/>
    </row>
    <row r="433" spans="1:29" ht="13.5">
      <c r="A433" s="235"/>
      <c r="B433" s="235"/>
      <c r="C433" s="235"/>
      <c r="D433" s="235"/>
      <c r="E433" s="235"/>
      <c r="F433" s="235"/>
      <c r="G433" s="235"/>
      <c r="H433" s="235"/>
      <c r="I433" s="267"/>
      <c r="J433" s="235"/>
      <c r="K433" s="235"/>
      <c r="L433" s="235"/>
      <c r="M433" s="268"/>
      <c r="N433" s="235"/>
      <c r="O433" s="235"/>
      <c r="P433" s="235"/>
      <c r="Q433" s="235"/>
      <c r="R433" s="235"/>
      <c r="S433" s="235"/>
      <c r="T433" s="235"/>
      <c r="U433" s="235"/>
      <c r="V433" s="235"/>
      <c r="W433" s="235"/>
      <c r="X433" s="235"/>
      <c r="Y433" s="235"/>
      <c r="Z433" s="235"/>
      <c r="AA433" s="235"/>
      <c r="AB433" s="235"/>
      <c r="AC433" s="235"/>
    </row>
    <row r="434" spans="1:29" ht="13.5">
      <c r="A434" s="235"/>
      <c r="B434" s="235"/>
      <c r="C434" s="235"/>
      <c r="D434" s="235"/>
      <c r="E434" s="235"/>
      <c r="F434" s="235"/>
      <c r="G434" s="235"/>
      <c r="H434" s="235"/>
      <c r="I434" s="267"/>
      <c r="J434" s="235"/>
      <c r="K434" s="235"/>
      <c r="L434" s="235"/>
      <c r="M434" s="268"/>
      <c r="N434" s="235"/>
      <c r="O434" s="235"/>
      <c r="P434" s="235"/>
      <c r="Q434" s="235"/>
      <c r="R434" s="235"/>
      <c r="S434" s="235"/>
      <c r="T434" s="235"/>
      <c r="U434" s="235"/>
      <c r="V434" s="235"/>
      <c r="W434" s="235"/>
      <c r="X434" s="235"/>
      <c r="Y434" s="235"/>
      <c r="Z434" s="235"/>
      <c r="AA434" s="235"/>
      <c r="AB434" s="235"/>
      <c r="AC434" s="235"/>
    </row>
    <row r="435" spans="1:29" ht="13.5">
      <c r="A435" s="235"/>
      <c r="B435" s="235"/>
      <c r="C435" s="235"/>
      <c r="D435" s="235"/>
      <c r="E435" s="235"/>
      <c r="F435" s="235"/>
      <c r="G435" s="235"/>
      <c r="H435" s="235"/>
      <c r="I435" s="267"/>
      <c r="J435" s="235"/>
      <c r="K435" s="235"/>
      <c r="L435" s="235"/>
      <c r="M435" s="268"/>
      <c r="N435" s="235"/>
      <c r="O435" s="235"/>
      <c r="P435" s="235"/>
      <c r="Q435" s="235"/>
      <c r="R435" s="235"/>
      <c r="S435" s="235"/>
      <c r="T435" s="235"/>
      <c r="U435" s="235"/>
      <c r="V435" s="235"/>
      <c r="W435" s="235"/>
      <c r="X435" s="235"/>
      <c r="Y435" s="235"/>
      <c r="Z435" s="235"/>
      <c r="AA435" s="235"/>
      <c r="AB435" s="235"/>
      <c r="AC435" s="235"/>
    </row>
    <row r="436" spans="1:29" ht="13.5">
      <c r="A436" s="235"/>
      <c r="B436" s="235"/>
      <c r="C436" s="235"/>
      <c r="D436" s="235"/>
      <c r="E436" s="235"/>
      <c r="F436" s="235"/>
      <c r="G436" s="235"/>
      <c r="H436" s="235"/>
      <c r="I436" s="267"/>
      <c r="J436" s="235"/>
      <c r="K436" s="235"/>
      <c r="L436" s="235"/>
      <c r="M436" s="268"/>
      <c r="N436" s="235"/>
      <c r="O436" s="235"/>
      <c r="P436" s="235"/>
      <c r="Q436" s="235"/>
      <c r="R436" s="235"/>
      <c r="S436" s="235"/>
      <c r="T436" s="235"/>
      <c r="U436" s="235"/>
      <c r="V436" s="235"/>
      <c r="W436" s="235"/>
      <c r="X436" s="235"/>
      <c r="Y436" s="235"/>
      <c r="Z436" s="235"/>
      <c r="AA436" s="235"/>
      <c r="AB436" s="235"/>
      <c r="AC436" s="235"/>
    </row>
    <row r="437" spans="1:29" ht="13.5">
      <c r="A437" s="235"/>
      <c r="B437" s="235"/>
      <c r="C437" s="235"/>
      <c r="D437" s="235"/>
      <c r="E437" s="235"/>
      <c r="F437" s="235"/>
      <c r="G437" s="235"/>
      <c r="H437" s="235"/>
      <c r="I437" s="267"/>
      <c r="J437" s="235"/>
      <c r="K437" s="235"/>
      <c r="L437" s="235"/>
      <c r="M437" s="268"/>
      <c r="N437" s="235"/>
      <c r="O437" s="235"/>
      <c r="P437" s="235"/>
      <c r="Q437" s="235"/>
      <c r="R437" s="235"/>
      <c r="S437" s="235"/>
      <c r="T437" s="235"/>
      <c r="U437" s="235"/>
      <c r="V437" s="235"/>
      <c r="W437" s="235"/>
      <c r="X437" s="235"/>
      <c r="Y437" s="235"/>
      <c r="Z437" s="235"/>
      <c r="AA437" s="235"/>
      <c r="AB437" s="235"/>
      <c r="AC437" s="235"/>
    </row>
    <row r="438" spans="1:29" ht="13.5">
      <c r="A438" s="235"/>
      <c r="B438" s="235"/>
      <c r="C438" s="235"/>
      <c r="D438" s="235"/>
      <c r="E438" s="235"/>
      <c r="F438" s="235"/>
      <c r="G438" s="235"/>
      <c r="H438" s="235"/>
      <c r="I438" s="267"/>
      <c r="J438" s="235"/>
      <c r="K438" s="235"/>
      <c r="L438" s="235"/>
      <c r="M438" s="268"/>
      <c r="N438" s="235"/>
      <c r="O438" s="235"/>
      <c r="P438" s="235"/>
      <c r="Q438" s="235"/>
      <c r="R438" s="235"/>
      <c r="S438" s="235"/>
      <c r="T438" s="235"/>
      <c r="U438" s="235"/>
      <c r="V438" s="235"/>
      <c r="W438" s="235"/>
      <c r="X438" s="235"/>
      <c r="Y438" s="235"/>
      <c r="Z438" s="235"/>
      <c r="AA438" s="235"/>
      <c r="AB438" s="235"/>
      <c r="AC438" s="235"/>
    </row>
    <row r="439" spans="1:29" ht="13.5">
      <c r="A439" s="235"/>
      <c r="B439" s="235"/>
      <c r="C439" s="235"/>
      <c r="D439" s="235"/>
      <c r="E439" s="235"/>
      <c r="F439" s="235"/>
      <c r="G439" s="235"/>
      <c r="H439" s="235"/>
      <c r="I439" s="267"/>
      <c r="J439" s="235"/>
      <c r="K439" s="235"/>
      <c r="L439" s="235"/>
      <c r="M439" s="268"/>
      <c r="N439" s="235"/>
      <c r="O439" s="235"/>
      <c r="P439" s="235"/>
      <c r="Q439" s="235"/>
      <c r="R439" s="235"/>
      <c r="S439" s="235"/>
      <c r="T439" s="235"/>
      <c r="U439" s="235"/>
      <c r="V439" s="235"/>
      <c r="W439" s="235"/>
      <c r="X439" s="235"/>
      <c r="Y439" s="235"/>
      <c r="Z439" s="235"/>
      <c r="AA439" s="235"/>
      <c r="AB439" s="235"/>
      <c r="AC439" s="235"/>
    </row>
    <row r="440" spans="1:29" ht="13.5">
      <c r="A440" s="235"/>
      <c r="B440" s="235"/>
      <c r="C440" s="235"/>
      <c r="D440" s="235"/>
      <c r="E440" s="235"/>
      <c r="F440" s="235"/>
      <c r="G440" s="235"/>
      <c r="H440" s="235"/>
      <c r="I440" s="267"/>
      <c r="J440" s="235"/>
      <c r="K440" s="235"/>
      <c r="L440" s="235"/>
      <c r="M440" s="268"/>
      <c r="N440" s="235"/>
      <c r="O440" s="235"/>
      <c r="P440" s="235"/>
      <c r="Q440" s="235"/>
      <c r="R440" s="235"/>
      <c r="S440" s="235"/>
      <c r="T440" s="235"/>
      <c r="U440" s="235"/>
      <c r="V440" s="235"/>
      <c r="W440" s="235"/>
      <c r="X440" s="235"/>
      <c r="Y440" s="235"/>
      <c r="Z440" s="235"/>
      <c r="AA440" s="235"/>
      <c r="AB440" s="235"/>
      <c r="AC440" s="235"/>
    </row>
    <row r="441" spans="1:29" ht="13.5">
      <c r="A441" s="235"/>
      <c r="B441" s="235"/>
      <c r="C441" s="235"/>
      <c r="D441" s="235"/>
      <c r="E441" s="235"/>
      <c r="F441" s="235"/>
      <c r="G441" s="235"/>
      <c r="H441" s="235"/>
      <c r="I441" s="267"/>
      <c r="J441" s="235"/>
      <c r="K441" s="235"/>
      <c r="L441" s="235"/>
      <c r="M441" s="268"/>
      <c r="N441" s="235"/>
      <c r="O441" s="235"/>
      <c r="P441" s="235"/>
      <c r="Q441" s="235"/>
      <c r="R441" s="235"/>
      <c r="S441" s="235"/>
      <c r="T441" s="235"/>
      <c r="U441" s="235"/>
      <c r="V441" s="235"/>
      <c r="W441" s="235"/>
      <c r="X441" s="235"/>
      <c r="Y441" s="235"/>
      <c r="Z441" s="235"/>
      <c r="AA441" s="235"/>
      <c r="AB441" s="235"/>
      <c r="AC441" s="235"/>
    </row>
    <row r="442" spans="1:29" ht="13.5">
      <c r="A442" s="235"/>
      <c r="B442" s="235"/>
      <c r="C442" s="235"/>
      <c r="D442" s="235"/>
      <c r="E442" s="235"/>
      <c r="F442" s="235"/>
      <c r="G442" s="235"/>
      <c r="H442" s="235"/>
      <c r="I442" s="267"/>
      <c r="J442" s="235"/>
      <c r="K442" s="235"/>
      <c r="L442" s="235"/>
      <c r="M442" s="268"/>
      <c r="N442" s="235"/>
      <c r="O442" s="235"/>
      <c r="P442" s="235"/>
      <c r="Q442" s="235"/>
      <c r="R442" s="235"/>
      <c r="S442" s="235"/>
      <c r="T442" s="235"/>
      <c r="U442" s="235"/>
      <c r="V442" s="235"/>
      <c r="W442" s="235"/>
      <c r="X442" s="235"/>
      <c r="Y442" s="235"/>
      <c r="Z442" s="235"/>
      <c r="AA442" s="235"/>
      <c r="AB442" s="235"/>
      <c r="AC442" s="235"/>
    </row>
    <row r="443" spans="1:29" ht="13.5">
      <c r="A443" s="235"/>
      <c r="B443" s="235"/>
      <c r="C443" s="235"/>
      <c r="D443" s="235"/>
      <c r="E443" s="235"/>
      <c r="F443" s="235"/>
      <c r="G443" s="235"/>
      <c r="H443" s="235"/>
      <c r="I443" s="267"/>
      <c r="J443" s="235"/>
      <c r="K443" s="235"/>
      <c r="L443" s="235"/>
      <c r="M443" s="268"/>
      <c r="N443" s="235"/>
      <c r="O443" s="235"/>
      <c r="P443" s="235"/>
      <c r="Q443" s="235"/>
      <c r="R443" s="235"/>
      <c r="S443" s="235"/>
      <c r="T443" s="235"/>
      <c r="U443" s="235"/>
      <c r="V443" s="235"/>
      <c r="W443" s="235"/>
      <c r="X443" s="235"/>
      <c r="Y443" s="235"/>
      <c r="Z443" s="235"/>
      <c r="AA443" s="235"/>
      <c r="AB443" s="235"/>
      <c r="AC443" s="235"/>
    </row>
    <row r="444" spans="1:29" ht="13.5">
      <c r="A444" s="235"/>
      <c r="B444" s="235"/>
      <c r="C444" s="235"/>
      <c r="D444" s="235"/>
      <c r="E444" s="235"/>
      <c r="F444" s="235"/>
      <c r="G444" s="235"/>
      <c r="H444" s="235"/>
      <c r="I444" s="267"/>
      <c r="J444" s="235"/>
      <c r="K444" s="235"/>
      <c r="L444" s="235"/>
      <c r="M444" s="268"/>
      <c r="N444" s="235"/>
      <c r="O444" s="235"/>
      <c r="P444" s="235"/>
      <c r="Q444" s="235"/>
      <c r="R444" s="235"/>
      <c r="S444" s="235"/>
      <c r="T444" s="235"/>
      <c r="U444" s="235"/>
      <c r="V444" s="235"/>
      <c r="W444" s="235"/>
      <c r="X444" s="235"/>
      <c r="Y444" s="235"/>
      <c r="Z444" s="235"/>
      <c r="AA444" s="235"/>
      <c r="AB444" s="235"/>
      <c r="AC444" s="235"/>
    </row>
    <row r="445" spans="1:29" ht="13.5">
      <c r="A445" s="235"/>
      <c r="B445" s="235"/>
      <c r="C445" s="235"/>
      <c r="D445" s="235"/>
      <c r="E445" s="235"/>
      <c r="F445" s="235"/>
      <c r="G445" s="235"/>
      <c r="H445" s="235"/>
      <c r="I445" s="267"/>
      <c r="J445" s="235"/>
      <c r="K445" s="235"/>
      <c r="L445" s="235"/>
      <c r="M445" s="268"/>
      <c r="N445" s="235"/>
      <c r="O445" s="235"/>
      <c r="P445" s="235"/>
      <c r="Q445" s="235"/>
      <c r="R445" s="235"/>
      <c r="S445" s="235"/>
      <c r="T445" s="235"/>
      <c r="U445" s="235"/>
      <c r="V445" s="235"/>
      <c r="W445" s="235"/>
      <c r="X445" s="235"/>
      <c r="Y445" s="235"/>
      <c r="Z445" s="235"/>
      <c r="AA445" s="235"/>
      <c r="AB445" s="235"/>
      <c r="AC445" s="235"/>
    </row>
    <row r="446" spans="1:29" ht="13.5">
      <c r="A446" s="235"/>
      <c r="B446" s="235"/>
      <c r="C446" s="235"/>
      <c r="D446" s="235"/>
      <c r="E446" s="235"/>
      <c r="F446" s="235"/>
      <c r="G446" s="235"/>
      <c r="H446" s="235"/>
      <c r="I446" s="267"/>
      <c r="J446" s="235"/>
      <c r="K446" s="235"/>
      <c r="L446" s="235"/>
      <c r="M446" s="268"/>
      <c r="N446" s="235"/>
      <c r="O446" s="235"/>
      <c r="P446" s="235"/>
      <c r="Q446" s="235"/>
      <c r="R446" s="235"/>
      <c r="S446" s="235"/>
      <c r="T446" s="235"/>
      <c r="U446" s="235"/>
      <c r="V446" s="235"/>
      <c r="W446" s="235"/>
      <c r="X446" s="235"/>
      <c r="Y446" s="235"/>
      <c r="Z446" s="235"/>
      <c r="AA446" s="235"/>
      <c r="AB446" s="235"/>
      <c r="AC446" s="235"/>
    </row>
    <row r="447" spans="1:29" ht="13.5">
      <c r="A447" s="235"/>
      <c r="B447" s="235"/>
      <c r="C447" s="235"/>
      <c r="D447" s="235"/>
      <c r="E447" s="235"/>
      <c r="F447" s="235"/>
      <c r="G447" s="235"/>
      <c r="H447" s="235"/>
      <c r="I447" s="267"/>
      <c r="J447" s="235"/>
      <c r="K447" s="235"/>
      <c r="L447" s="235"/>
      <c r="M447" s="268"/>
      <c r="N447" s="235"/>
      <c r="O447" s="235"/>
      <c r="P447" s="235"/>
      <c r="Q447" s="235"/>
      <c r="R447" s="235"/>
      <c r="S447" s="235"/>
      <c r="T447" s="235"/>
      <c r="U447" s="235"/>
      <c r="V447" s="235"/>
      <c r="W447" s="235"/>
      <c r="X447" s="235"/>
      <c r="Y447" s="235"/>
      <c r="Z447" s="235"/>
      <c r="AA447" s="235"/>
      <c r="AB447" s="235"/>
      <c r="AC447" s="235"/>
    </row>
    <row r="448" spans="1:29" ht="13.5">
      <c r="A448" s="235"/>
      <c r="B448" s="235"/>
      <c r="C448" s="235"/>
      <c r="D448" s="235"/>
      <c r="E448" s="235"/>
      <c r="F448" s="235"/>
      <c r="G448" s="235"/>
      <c r="H448" s="235"/>
      <c r="I448" s="267"/>
      <c r="J448" s="235"/>
      <c r="K448" s="235"/>
      <c r="L448" s="235"/>
      <c r="M448" s="268"/>
      <c r="N448" s="235"/>
      <c r="O448" s="235"/>
      <c r="P448" s="235"/>
      <c r="Q448" s="235"/>
      <c r="R448" s="235"/>
      <c r="S448" s="235"/>
      <c r="T448" s="235"/>
      <c r="U448" s="235"/>
      <c r="V448" s="235"/>
      <c r="W448" s="235"/>
      <c r="X448" s="235"/>
      <c r="Y448" s="235"/>
      <c r="Z448" s="235"/>
      <c r="AA448" s="235"/>
      <c r="AB448" s="235"/>
      <c r="AC448" s="235"/>
    </row>
    <row r="449" spans="1:29" ht="13.5">
      <c r="A449" s="235"/>
      <c r="B449" s="235"/>
      <c r="C449" s="235"/>
      <c r="D449" s="235"/>
      <c r="E449" s="235"/>
      <c r="F449" s="235"/>
      <c r="G449" s="235"/>
      <c r="H449" s="235"/>
      <c r="I449" s="267"/>
      <c r="J449" s="235"/>
      <c r="K449" s="235"/>
      <c r="L449" s="235"/>
      <c r="M449" s="268"/>
      <c r="N449" s="235"/>
      <c r="O449" s="235"/>
      <c r="P449" s="235"/>
      <c r="Q449" s="235"/>
      <c r="R449" s="235"/>
      <c r="S449" s="235"/>
      <c r="T449" s="235"/>
      <c r="U449" s="235"/>
      <c r="V449" s="235"/>
      <c r="W449" s="235"/>
      <c r="X449" s="235"/>
      <c r="Y449" s="235"/>
      <c r="Z449" s="235"/>
      <c r="AA449" s="235"/>
      <c r="AB449" s="235"/>
      <c r="AC449" s="235"/>
    </row>
    <row r="450" spans="1:29" ht="13.5">
      <c r="A450" s="235"/>
      <c r="B450" s="235"/>
      <c r="C450" s="235"/>
      <c r="D450" s="235"/>
      <c r="E450" s="235"/>
      <c r="F450" s="235"/>
      <c r="G450" s="235"/>
      <c r="H450" s="235"/>
      <c r="I450" s="267"/>
      <c r="J450" s="235"/>
      <c r="K450" s="235"/>
      <c r="L450" s="235"/>
      <c r="M450" s="268"/>
      <c r="N450" s="235"/>
      <c r="O450" s="235"/>
      <c r="P450" s="235"/>
      <c r="Q450" s="235"/>
      <c r="R450" s="235"/>
      <c r="S450" s="235"/>
      <c r="T450" s="235"/>
      <c r="U450" s="235"/>
      <c r="V450" s="235"/>
      <c r="W450" s="235"/>
      <c r="X450" s="235"/>
      <c r="Y450" s="235"/>
      <c r="Z450" s="235"/>
      <c r="AA450" s="235"/>
      <c r="AB450" s="235"/>
      <c r="AC450" s="235"/>
    </row>
    <row r="451" spans="1:29" ht="13.5">
      <c r="A451" s="235"/>
      <c r="B451" s="235"/>
      <c r="C451" s="235"/>
      <c r="D451" s="235"/>
      <c r="E451" s="235"/>
      <c r="F451" s="235"/>
      <c r="G451" s="235"/>
      <c r="H451" s="235"/>
      <c r="I451" s="267"/>
      <c r="J451" s="235"/>
      <c r="K451" s="235"/>
      <c r="L451" s="235"/>
      <c r="M451" s="268"/>
      <c r="N451" s="235"/>
      <c r="O451" s="235"/>
      <c r="P451" s="235"/>
      <c r="Q451" s="235"/>
      <c r="R451" s="235"/>
      <c r="S451" s="235"/>
      <c r="T451" s="235"/>
      <c r="U451" s="235"/>
      <c r="V451" s="235"/>
      <c r="W451" s="235"/>
      <c r="X451" s="235"/>
      <c r="Y451" s="235"/>
      <c r="Z451" s="235"/>
      <c r="AA451" s="235"/>
      <c r="AB451" s="235"/>
      <c r="AC451" s="235"/>
    </row>
    <row r="452" spans="1:29" ht="13.5">
      <c r="A452" s="235"/>
      <c r="B452" s="235"/>
      <c r="C452" s="235"/>
      <c r="D452" s="235"/>
      <c r="E452" s="235"/>
      <c r="F452" s="235"/>
      <c r="G452" s="235"/>
      <c r="H452" s="235"/>
      <c r="I452" s="267"/>
      <c r="J452" s="235"/>
      <c r="K452" s="235"/>
      <c r="L452" s="235"/>
      <c r="M452" s="268"/>
      <c r="N452" s="235"/>
      <c r="O452" s="235"/>
      <c r="P452" s="235"/>
      <c r="Q452" s="235"/>
      <c r="R452" s="235"/>
      <c r="S452" s="235"/>
      <c r="T452" s="235"/>
      <c r="U452" s="235"/>
      <c r="V452" s="235"/>
      <c r="W452" s="235"/>
      <c r="X452" s="235"/>
      <c r="Y452" s="235"/>
      <c r="Z452" s="235"/>
      <c r="AA452" s="235"/>
      <c r="AB452" s="235"/>
      <c r="AC452" s="235"/>
    </row>
    <row r="453" spans="1:29" ht="13.5">
      <c r="A453" s="235"/>
      <c r="B453" s="235"/>
      <c r="C453" s="235"/>
      <c r="D453" s="235"/>
      <c r="E453" s="235"/>
      <c r="F453" s="235"/>
      <c r="G453" s="235"/>
      <c r="H453" s="235"/>
      <c r="I453" s="267"/>
      <c r="J453" s="235"/>
      <c r="K453" s="235"/>
      <c r="L453" s="235"/>
      <c r="M453" s="268"/>
      <c r="N453" s="235"/>
      <c r="O453" s="235"/>
      <c r="P453" s="235"/>
      <c r="Q453" s="235"/>
      <c r="R453" s="235"/>
      <c r="S453" s="235"/>
      <c r="T453" s="235"/>
      <c r="U453" s="235"/>
      <c r="V453" s="235"/>
      <c r="W453" s="235"/>
      <c r="X453" s="235"/>
      <c r="Y453" s="235"/>
      <c r="Z453" s="235"/>
      <c r="AA453" s="235"/>
      <c r="AB453" s="235"/>
      <c r="AC453" s="235"/>
    </row>
    <row r="454" spans="1:29" ht="13.5">
      <c r="A454" s="235"/>
      <c r="B454" s="235"/>
      <c r="C454" s="235"/>
      <c r="D454" s="235"/>
      <c r="E454" s="235"/>
      <c r="F454" s="235"/>
      <c r="G454" s="235"/>
      <c r="H454" s="235"/>
      <c r="I454" s="267"/>
      <c r="J454" s="235"/>
      <c r="K454" s="235"/>
      <c r="L454" s="235"/>
      <c r="M454" s="268"/>
      <c r="N454" s="235"/>
      <c r="O454" s="235"/>
      <c r="P454" s="235"/>
      <c r="Q454" s="235"/>
      <c r="R454" s="235"/>
      <c r="S454" s="235"/>
      <c r="T454" s="235"/>
      <c r="U454" s="235"/>
      <c r="V454" s="235"/>
      <c r="W454" s="235"/>
      <c r="X454" s="235"/>
      <c r="Y454" s="235"/>
      <c r="Z454" s="235"/>
      <c r="AA454" s="235"/>
      <c r="AB454" s="235"/>
      <c r="AC454" s="235"/>
    </row>
    <row r="455" spans="1:29" ht="13.5">
      <c r="A455" s="235"/>
      <c r="B455" s="235"/>
      <c r="C455" s="235"/>
      <c r="D455" s="235"/>
      <c r="E455" s="235"/>
      <c r="F455" s="235"/>
      <c r="G455" s="235"/>
      <c r="H455" s="235"/>
      <c r="I455" s="267"/>
      <c r="J455" s="235"/>
      <c r="K455" s="235"/>
      <c r="L455" s="235"/>
      <c r="M455" s="268"/>
      <c r="N455" s="235"/>
      <c r="O455" s="235"/>
      <c r="P455" s="235"/>
      <c r="Q455" s="235"/>
      <c r="R455" s="235"/>
      <c r="S455" s="235"/>
      <c r="T455" s="235"/>
      <c r="U455" s="235"/>
      <c r="V455" s="235"/>
      <c r="W455" s="235"/>
      <c r="X455" s="235"/>
      <c r="Y455" s="235"/>
      <c r="Z455" s="235"/>
      <c r="AA455" s="235"/>
      <c r="AB455" s="235"/>
      <c r="AC455" s="235"/>
    </row>
    <row r="456" spans="1:29" ht="13.5">
      <c r="A456" s="235"/>
      <c r="B456" s="235"/>
      <c r="C456" s="235"/>
      <c r="D456" s="235"/>
      <c r="E456" s="235"/>
      <c r="F456" s="235"/>
      <c r="G456" s="235"/>
      <c r="H456" s="235"/>
      <c r="I456" s="267"/>
      <c r="J456" s="235"/>
      <c r="K456" s="235"/>
      <c r="L456" s="235"/>
      <c r="M456" s="268"/>
      <c r="N456" s="235"/>
      <c r="O456" s="235"/>
      <c r="P456" s="235"/>
      <c r="Q456" s="235"/>
      <c r="R456" s="235"/>
      <c r="S456" s="235"/>
      <c r="T456" s="235"/>
      <c r="U456" s="235"/>
      <c r="V456" s="235"/>
      <c r="W456" s="235"/>
      <c r="X456" s="235"/>
      <c r="Y456" s="235"/>
      <c r="Z456" s="235"/>
      <c r="AA456" s="235"/>
      <c r="AB456" s="235"/>
      <c r="AC456" s="235"/>
    </row>
    <row r="457" spans="1:29" ht="13.5">
      <c r="A457" s="235"/>
      <c r="B457" s="235"/>
      <c r="C457" s="235"/>
      <c r="D457" s="235"/>
      <c r="E457" s="235"/>
      <c r="F457" s="235"/>
      <c r="G457" s="235"/>
      <c r="H457" s="235"/>
      <c r="I457" s="267"/>
      <c r="J457" s="235"/>
      <c r="K457" s="235"/>
      <c r="L457" s="235"/>
      <c r="M457" s="268"/>
      <c r="N457" s="235"/>
      <c r="O457" s="235"/>
      <c r="P457" s="235"/>
      <c r="Q457" s="235"/>
      <c r="R457" s="235"/>
      <c r="S457" s="235"/>
      <c r="T457" s="235"/>
      <c r="U457" s="235"/>
      <c r="V457" s="235"/>
      <c r="W457" s="235"/>
      <c r="X457" s="235"/>
      <c r="Y457" s="235"/>
      <c r="Z457" s="235"/>
      <c r="AA457" s="235"/>
      <c r="AB457" s="235"/>
      <c r="AC457" s="235"/>
    </row>
    <row r="458" spans="1:29" ht="13.5">
      <c r="A458" s="235"/>
      <c r="B458" s="235"/>
      <c r="C458" s="235"/>
      <c r="D458" s="235"/>
      <c r="E458" s="235"/>
      <c r="F458" s="235"/>
      <c r="G458" s="235"/>
      <c r="H458" s="235"/>
      <c r="I458" s="267"/>
      <c r="J458" s="235"/>
      <c r="K458" s="235"/>
      <c r="L458" s="235"/>
      <c r="M458" s="268"/>
      <c r="N458" s="235"/>
      <c r="O458" s="235"/>
      <c r="P458" s="235"/>
      <c r="Q458" s="235"/>
      <c r="R458" s="235"/>
      <c r="S458" s="235"/>
      <c r="T458" s="235"/>
      <c r="U458" s="235"/>
      <c r="V458" s="235"/>
      <c r="W458" s="235"/>
      <c r="X458" s="235"/>
      <c r="Y458" s="235"/>
      <c r="Z458" s="235"/>
      <c r="AA458" s="235"/>
      <c r="AB458" s="235"/>
      <c r="AC458" s="235"/>
    </row>
    <row r="459" spans="1:29" ht="13.5">
      <c r="A459" s="235"/>
      <c r="B459" s="235"/>
      <c r="C459" s="235"/>
      <c r="D459" s="235"/>
      <c r="E459" s="235"/>
      <c r="F459" s="235"/>
      <c r="G459" s="235"/>
      <c r="H459" s="235"/>
      <c r="I459" s="267"/>
      <c r="J459" s="235"/>
      <c r="K459" s="235"/>
      <c r="L459" s="235"/>
      <c r="M459" s="268"/>
      <c r="N459" s="235"/>
      <c r="O459" s="235"/>
      <c r="P459" s="235"/>
      <c r="Q459" s="235"/>
      <c r="R459" s="235"/>
      <c r="S459" s="235"/>
      <c r="T459" s="235"/>
      <c r="U459" s="235"/>
      <c r="V459" s="235"/>
      <c r="W459" s="235"/>
      <c r="X459" s="235"/>
      <c r="Y459" s="235"/>
      <c r="Z459" s="235"/>
      <c r="AA459" s="235"/>
      <c r="AB459" s="235"/>
      <c r="AC459" s="235"/>
    </row>
    <row r="460" spans="1:29" ht="13.5">
      <c r="A460" s="235"/>
      <c r="B460" s="235"/>
      <c r="C460" s="235"/>
      <c r="D460" s="235"/>
      <c r="E460" s="235"/>
      <c r="F460" s="235"/>
      <c r="G460" s="235"/>
      <c r="H460" s="235"/>
      <c r="I460" s="267"/>
      <c r="J460" s="235"/>
      <c r="K460" s="235"/>
      <c r="L460" s="235"/>
      <c r="M460" s="268"/>
      <c r="N460" s="235"/>
      <c r="O460" s="235"/>
      <c r="P460" s="235"/>
      <c r="Q460" s="235"/>
      <c r="R460" s="235"/>
      <c r="S460" s="235"/>
      <c r="T460" s="235"/>
      <c r="U460" s="235"/>
      <c r="V460" s="235"/>
      <c r="W460" s="235"/>
      <c r="X460" s="235"/>
      <c r="Y460" s="235"/>
      <c r="Z460" s="235"/>
      <c r="AA460" s="235"/>
      <c r="AB460" s="235"/>
      <c r="AC460" s="235"/>
    </row>
    <row r="461" spans="1:29" ht="13.5">
      <c r="A461" s="235"/>
      <c r="B461" s="235"/>
      <c r="C461" s="235"/>
      <c r="D461" s="235"/>
      <c r="E461" s="235"/>
      <c r="F461" s="235"/>
      <c r="G461" s="235"/>
      <c r="H461" s="235"/>
      <c r="I461" s="267"/>
      <c r="J461" s="235"/>
      <c r="K461" s="235"/>
      <c r="L461" s="235"/>
      <c r="M461" s="268"/>
      <c r="N461" s="235"/>
      <c r="O461" s="235"/>
      <c r="P461" s="235"/>
      <c r="Q461" s="235"/>
      <c r="R461" s="235"/>
      <c r="S461" s="235"/>
      <c r="T461" s="235"/>
      <c r="U461" s="235"/>
      <c r="V461" s="235"/>
      <c r="W461" s="235"/>
      <c r="X461" s="235"/>
      <c r="Y461" s="235"/>
      <c r="Z461" s="235"/>
      <c r="AA461" s="235"/>
      <c r="AB461" s="235"/>
      <c r="AC461" s="235"/>
    </row>
    <row r="462" spans="1:29" ht="13.5">
      <c r="A462" s="235"/>
      <c r="B462" s="235"/>
      <c r="C462" s="235"/>
      <c r="D462" s="235"/>
      <c r="E462" s="235"/>
      <c r="F462" s="235"/>
      <c r="G462" s="235"/>
      <c r="H462" s="235"/>
      <c r="I462" s="267"/>
      <c r="J462" s="235"/>
      <c r="K462" s="235"/>
      <c r="L462" s="235"/>
      <c r="M462" s="268"/>
      <c r="N462" s="235"/>
      <c r="O462" s="235"/>
      <c r="P462" s="235"/>
      <c r="Q462" s="235"/>
      <c r="R462" s="235"/>
      <c r="S462" s="235"/>
      <c r="T462" s="235"/>
      <c r="U462" s="235"/>
      <c r="V462" s="235"/>
      <c r="W462" s="235"/>
      <c r="X462" s="235"/>
      <c r="Y462" s="235"/>
      <c r="Z462" s="235"/>
      <c r="AA462" s="235"/>
      <c r="AB462" s="235"/>
      <c r="AC462" s="235"/>
    </row>
    <row r="463" spans="1:29" ht="13.5">
      <c r="A463" s="235"/>
      <c r="B463" s="235"/>
      <c r="C463" s="235"/>
      <c r="D463" s="235"/>
      <c r="E463" s="235"/>
      <c r="F463" s="235"/>
      <c r="G463" s="235"/>
      <c r="H463" s="235"/>
      <c r="I463" s="267"/>
      <c r="J463" s="235"/>
      <c r="K463" s="235"/>
      <c r="L463" s="235"/>
      <c r="M463" s="268"/>
      <c r="N463" s="235"/>
      <c r="O463" s="235"/>
      <c r="P463" s="235"/>
      <c r="Q463" s="235"/>
      <c r="R463" s="235"/>
      <c r="S463" s="235"/>
      <c r="T463" s="235"/>
      <c r="U463" s="235"/>
      <c r="V463" s="235"/>
      <c r="W463" s="235"/>
      <c r="X463" s="235"/>
      <c r="Y463" s="235"/>
      <c r="Z463" s="235"/>
      <c r="AA463" s="235"/>
      <c r="AB463" s="235"/>
      <c r="AC463" s="235"/>
    </row>
    <row r="464" spans="1:29" ht="13.5">
      <c r="A464" s="235"/>
      <c r="B464" s="235"/>
      <c r="C464" s="235"/>
      <c r="D464" s="235"/>
      <c r="E464" s="235"/>
      <c r="F464" s="235"/>
      <c r="G464" s="235"/>
      <c r="H464" s="235"/>
      <c r="I464" s="267"/>
      <c r="J464" s="235"/>
      <c r="K464" s="235"/>
      <c r="L464" s="235"/>
      <c r="M464" s="268"/>
      <c r="N464" s="235"/>
      <c r="O464" s="235"/>
      <c r="P464" s="235"/>
      <c r="Q464" s="235"/>
      <c r="R464" s="235"/>
      <c r="S464" s="235"/>
      <c r="T464" s="235"/>
      <c r="U464" s="235"/>
      <c r="V464" s="235"/>
      <c r="W464" s="235"/>
      <c r="X464" s="235"/>
      <c r="Y464" s="235"/>
      <c r="Z464" s="235"/>
      <c r="AA464" s="235"/>
      <c r="AB464" s="235"/>
      <c r="AC464" s="235"/>
    </row>
    <row r="465" spans="1:29" ht="13.5">
      <c r="A465" s="235"/>
      <c r="B465" s="235"/>
      <c r="C465" s="235"/>
      <c r="D465" s="235"/>
      <c r="E465" s="235"/>
      <c r="F465" s="235"/>
      <c r="G465" s="235"/>
      <c r="H465" s="235"/>
      <c r="I465" s="267"/>
      <c r="J465" s="235"/>
      <c r="K465" s="235"/>
      <c r="L465" s="235"/>
      <c r="M465" s="268"/>
      <c r="N465" s="235"/>
      <c r="O465" s="235"/>
      <c r="P465" s="235"/>
      <c r="Q465" s="235"/>
      <c r="R465" s="235"/>
      <c r="S465" s="235"/>
      <c r="T465" s="235"/>
      <c r="U465" s="235"/>
      <c r="V465" s="235"/>
      <c r="W465" s="235"/>
      <c r="X465" s="235"/>
      <c r="Y465" s="235"/>
      <c r="Z465" s="235"/>
      <c r="AA465" s="235"/>
      <c r="AB465" s="235"/>
      <c r="AC465" s="235"/>
    </row>
    <row r="466" spans="1:29" ht="13.5">
      <c r="A466" s="235"/>
      <c r="B466" s="235"/>
      <c r="C466" s="235"/>
      <c r="D466" s="235"/>
      <c r="E466" s="235"/>
      <c r="F466" s="235"/>
      <c r="G466" s="235"/>
      <c r="H466" s="235"/>
      <c r="I466" s="267"/>
      <c r="J466" s="235"/>
      <c r="K466" s="235"/>
      <c r="L466" s="235"/>
      <c r="M466" s="268"/>
      <c r="N466" s="235"/>
      <c r="O466" s="235"/>
      <c r="P466" s="235"/>
      <c r="Q466" s="235"/>
      <c r="R466" s="235"/>
      <c r="S466" s="235"/>
      <c r="T466" s="235"/>
      <c r="U466" s="235"/>
      <c r="V466" s="235"/>
      <c r="W466" s="235"/>
      <c r="X466" s="235"/>
      <c r="Y466" s="235"/>
      <c r="Z466" s="235"/>
      <c r="AA466" s="235"/>
      <c r="AB466" s="235"/>
      <c r="AC466" s="235"/>
    </row>
    <row r="467" spans="1:29" ht="13.5">
      <c r="A467" s="235"/>
      <c r="B467" s="235"/>
      <c r="C467" s="235"/>
      <c r="D467" s="235"/>
      <c r="E467" s="235"/>
      <c r="F467" s="235"/>
      <c r="G467" s="235"/>
      <c r="H467" s="235"/>
      <c r="I467" s="267"/>
      <c r="J467" s="235"/>
      <c r="K467" s="235"/>
      <c r="L467" s="235"/>
      <c r="M467" s="268"/>
      <c r="N467" s="235"/>
      <c r="O467" s="235"/>
      <c r="P467" s="235"/>
      <c r="Q467" s="235"/>
      <c r="R467" s="235"/>
      <c r="S467" s="235"/>
      <c r="T467" s="235"/>
      <c r="U467" s="235"/>
      <c r="V467" s="235"/>
      <c r="W467" s="235"/>
      <c r="X467" s="235"/>
      <c r="Y467" s="235"/>
      <c r="Z467" s="235"/>
      <c r="AA467" s="235"/>
      <c r="AB467" s="235"/>
      <c r="AC467" s="235"/>
    </row>
    <row r="468" spans="1:29" ht="13.5">
      <c r="A468" s="235"/>
      <c r="B468" s="235"/>
      <c r="C468" s="235"/>
      <c r="D468" s="235"/>
      <c r="E468" s="235"/>
      <c r="F468" s="235"/>
      <c r="G468" s="235"/>
      <c r="H468" s="235"/>
      <c r="I468" s="267"/>
      <c r="J468" s="235"/>
      <c r="K468" s="235"/>
      <c r="L468" s="235"/>
      <c r="M468" s="268"/>
      <c r="N468" s="235"/>
      <c r="O468" s="235"/>
      <c r="P468" s="235"/>
      <c r="Q468" s="235"/>
      <c r="R468" s="235"/>
      <c r="S468" s="235"/>
      <c r="T468" s="235"/>
      <c r="U468" s="235"/>
      <c r="V468" s="235"/>
      <c r="W468" s="235"/>
      <c r="X468" s="235"/>
      <c r="Y468" s="235"/>
      <c r="Z468" s="235"/>
      <c r="AA468" s="235"/>
      <c r="AB468" s="235"/>
      <c r="AC468" s="235"/>
    </row>
    <row r="469" spans="1:29" ht="13.5">
      <c r="A469" s="235"/>
      <c r="B469" s="235"/>
      <c r="C469" s="235"/>
      <c r="D469" s="235"/>
      <c r="E469" s="235"/>
      <c r="F469" s="235"/>
      <c r="G469" s="235"/>
      <c r="H469" s="235"/>
      <c r="I469" s="267"/>
      <c r="J469" s="235"/>
      <c r="K469" s="235"/>
      <c r="L469" s="235"/>
      <c r="M469" s="268"/>
      <c r="N469" s="235"/>
      <c r="O469" s="235"/>
      <c r="P469" s="235"/>
      <c r="Q469" s="235"/>
      <c r="R469" s="235"/>
      <c r="S469" s="235"/>
      <c r="T469" s="235"/>
      <c r="U469" s="235"/>
      <c r="V469" s="235"/>
      <c r="W469" s="235"/>
      <c r="X469" s="235"/>
      <c r="Y469" s="235"/>
      <c r="Z469" s="235"/>
      <c r="AA469" s="235"/>
      <c r="AB469" s="235"/>
      <c r="AC469" s="235"/>
    </row>
    <row r="470" spans="1:29" ht="13.5">
      <c r="A470" s="235"/>
      <c r="B470" s="235"/>
      <c r="C470" s="235"/>
      <c r="D470" s="235"/>
      <c r="E470" s="235"/>
      <c r="F470" s="235"/>
      <c r="G470" s="235"/>
      <c r="H470" s="235"/>
      <c r="I470" s="267"/>
      <c r="J470" s="235"/>
      <c r="K470" s="235"/>
      <c r="L470" s="235"/>
      <c r="M470" s="268"/>
      <c r="N470" s="235"/>
      <c r="O470" s="235"/>
      <c r="P470" s="235"/>
      <c r="Q470" s="235"/>
      <c r="R470" s="235"/>
      <c r="S470" s="235"/>
      <c r="T470" s="235"/>
      <c r="U470" s="235"/>
      <c r="V470" s="235"/>
      <c r="W470" s="235"/>
      <c r="X470" s="235"/>
      <c r="Y470" s="235"/>
      <c r="Z470" s="235"/>
      <c r="AA470" s="235"/>
      <c r="AB470" s="235"/>
      <c r="AC470" s="235"/>
    </row>
    <row r="471" spans="1:29" ht="13.5">
      <c r="A471" s="235"/>
      <c r="B471" s="235"/>
      <c r="C471" s="235"/>
      <c r="D471" s="235"/>
      <c r="E471" s="235"/>
      <c r="F471" s="235"/>
      <c r="G471" s="235"/>
      <c r="H471" s="235"/>
      <c r="I471" s="267"/>
      <c r="J471" s="235"/>
      <c r="K471" s="235"/>
      <c r="L471" s="235"/>
      <c r="M471" s="268"/>
      <c r="N471" s="235"/>
      <c r="O471" s="235"/>
      <c r="P471" s="235"/>
      <c r="Q471" s="235"/>
      <c r="R471" s="235"/>
      <c r="S471" s="235"/>
      <c r="T471" s="235"/>
      <c r="U471" s="235"/>
      <c r="V471" s="235"/>
      <c r="W471" s="235"/>
      <c r="X471" s="235"/>
      <c r="Y471" s="235"/>
      <c r="Z471" s="235"/>
      <c r="AA471" s="235"/>
      <c r="AB471" s="235"/>
      <c r="AC471" s="235"/>
    </row>
    <row r="472" spans="1:29" ht="13.5">
      <c r="A472" s="235"/>
      <c r="B472" s="235"/>
      <c r="C472" s="235"/>
      <c r="D472" s="235"/>
      <c r="E472" s="235"/>
      <c r="F472" s="235"/>
      <c r="G472" s="235"/>
      <c r="H472" s="235"/>
      <c r="I472" s="267"/>
      <c r="J472" s="235"/>
      <c r="K472" s="235"/>
      <c r="L472" s="235"/>
      <c r="M472" s="268"/>
      <c r="N472" s="235"/>
      <c r="O472" s="235"/>
      <c r="P472" s="235"/>
      <c r="Q472" s="235"/>
      <c r="R472" s="235"/>
      <c r="S472" s="235"/>
      <c r="T472" s="235"/>
      <c r="U472" s="235"/>
      <c r="V472" s="235"/>
      <c r="W472" s="235"/>
      <c r="X472" s="235"/>
      <c r="Y472" s="235"/>
      <c r="Z472" s="235"/>
      <c r="AA472" s="235"/>
      <c r="AB472" s="235"/>
      <c r="AC472" s="235"/>
    </row>
    <row r="473" spans="1:29" ht="13.5">
      <c r="A473" s="235"/>
      <c r="B473" s="235"/>
      <c r="C473" s="235"/>
      <c r="D473" s="235"/>
      <c r="E473" s="235"/>
      <c r="F473" s="235"/>
      <c r="G473" s="235"/>
      <c r="H473" s="235"/>
      <c r="I473" s="267"/>
      <c r="J473" s="235"/>
      <c r="K473" s="235"/>
      <c r="L473" s="235"/>
      <c r="M473" s="268"/>
      <c r="N473" s="235"/>
      <c r="O473" s="235"/>
      <c r="P473" s="235"/>
      <c r="Q473" s="235"/>
      <c r="R473" s="235"/>
      <c r="S473" s="235"/>
      <c r="T473" s="235"/>
      <c r="U473" s="235"/>
      <c r="V473" s="235"/>
      <c r="W473" s="235"/>
      <c r="X473" s="235"/>
      <c r="Y473" s="235"/>
      <c r="Z473" s="235"/>
      <c r="AA473" s="235"/>
      <c r="AB473" s="235"/>
      <c r="AC473" s="235"/>
    </row>
    <row r="474" spans="1:29" ht="13.5">
      <c r="A474" s="235"/>
      <c r="B474" s="235"/>
      <c r="C474" s="235"/>
      <c r="D474" s="235"/>
      <c r="E474" s="235"/>
      <c r="F474" s="235"/>
      <c r="G474" s="235"/>
      <c r="H474" s="235"/>
      <c r="I474" s="267"/>
      <c r="J474" s="235"/>
      <c r="K474" s="235"/>
      <c r="L474" s="235"/>
      <c r="M474" s="268"/>
      <c r="N474" s="235"/>
      <c r="O474" s="235"/>
      <c r="P474" s="235"/>
      <c r="Q474" s="235"/>
      <c r="R474" s="235"/>
      <c r="S474" s="235"/>
      <c r="T474" s="235"/>
      <c r="U474" s="235"/>
      <c r="V474" s="235"/>
      <c r="W474" s="235"/>
      <c r="X474" s="235"/>
      <c r="Y474" s="235"/>
      <c r="Z474" s="235"/>
      <c r="AA474" s="235"/>
      <c r="AB474" s="235"/>
      <c r="AC474" s="235"/>
    </row>
    <row r="475" spans="1:29" ht="13.5">
      <c r="A475" s="235"/>
      <c r="B475" s="235"/>
      <c r="C475" s="235"/>
      <c r="D475" s="235"/>
      <c r="E475" s="235"/>
      <c r="F475" s="235"/>
      <c r="G475" s="235"/>
      <c r="H475" s="235"/>
      <c r="I475" s="267"/>
      <c r="J475" s="235"/>
      <c r="K475" s="235"/>
      <c r="L475" s="235"/>
      <c r="M475" s="268"/>
      <c r="N475" s="235"/>
      <c r="O475" s="235"/>
      <c r="P475" s="235"/>
      <c r="Q475" s="235"/>
      <c r="R475" s="235"/>
      <c r="S475" s="235"/>
      <c r="T475" s="235"/>
      <c r="U475" s="235"/>
      <c r="V475" s="235"/>
      <c r="W475" s="235"/>
      <c r="X475" s="235"/>
      <c r="Y475" s="235"/>
      <c r="Z475" s="235"/>
      <c r="AA475" s="235"/>
      <c r="AB475" s="235"/>
      <c r="AC475" s="235"/>
    </row>
    <row r="476" spans="1:29" ht="13.5">
      <c r="A476" s="235"/>
      <c r="B476" s="235"/>
      <c r="C476" s="235"/>
      <c r="D476" s="235"/>
      <c r="E476" s="235"/>
      <c r="F476" s="235"/>
      <c r="G476" s="235"/>
      <c r="H476" s="235"/>
      <c r="I476" s="267"/>
      <c r="J476" s="235"/>
      <c r="K476" s="235"/>
      <c r="L476" s="235"/>
      <c r="M476" s="268"/>
      <c r="N476" s="235"/>
      <c r="O476" s="235"/>
      <c r="P476" s="235"/>
      <c r="Q476" s="235"/>
      <c r="R476" s="235"/>
      <c r="S476" s="235"/>
      <c r="T476" s="235"/>
      <c r="U476" s="235"/>
      <c r="V476" s="235"/>
      <c r="W476" s="235"/>
      <c r="X476" s="235"/>
      <c r="Y476" s="235"/>
      <c r="Z476" s="235"/>
      <c r="AA476" s="235"/>
      <c r="AB476" s="235"/>
      <c r="AC476" s="235"/>
    </row>
    <row r="477" spans="1:29" ht="13.5">
      <c r="A477" s="235"/>
      <c r="B477" s="235"/>
      <c r="C477" s="235"/>
      <c r="D477" s="235"/>
      <c r="E477" s="235"/>
      <c r="F477" s="235"/>
      <c r="G477" s="235"/>
      <c r="H477" s="235"/>
      <c r="I477" s="267"/>
      <c r="J477" s="235"/>
      <c r="K477" s="235"/>
      <c r="L477" s="235"/>
      <c r="M477" s="268"/>
      <c r="N477" s="235"/>
      <c r="O477" s="235"/>
      <c r="P477" s="235"/>
      <c r="Q477" s="235"/>
      <c r="R477" s="235"/>
      <c r="S477" s="235"/>
      <c r="T477" s="235"/>
      <c r="U477" s="235"/>
      <c r="V477" s="235"/>
      <c r="W477" s="235"/>
      <c r="X477" s="235"/>
      <c r="Y477" s="235"/>
      <c r="Z477" s="235"/>
      <c r="AA477" s="235"/>
      <c r="AB477" s="235"/>
      <c r="AC477" s="235"/>
    </row>
    <row r="478" spans="1:29" ht="13.5">
      <c r="A478" s="235"/>
      <c r="B478" s="235"/>
      <c r="C478" s="235"/>
      <c r="D478" s="235"/>
      <c r="E478" s="235"/>
      <c r="F478" s="235"/>
      <c r="G478" s="235"/>
      <c r="H478" s="235"/>
      <c r="I478" s="267"/>
      <c r="J478" s="235"/>
      <c r="K478" s="235"/>
      <c r="L478" s="235"/>
      <c r="M478" s="268"/>
      <c r="N478" s="235"/>
      <c r="O478" s="235"/>
      <c r="P478" s="235"/>
      <c r="Q478" s="235"/>
      <c r="R478" s="235"/>
      <c r="S478" s="235"/>
      <c r="T478" s="235"/>
      <c r="U478" s="235"/>
      <c r="V478" s="235"/>
      <c r="W478" s="235"/>
      <c r="X478" s="235"/>
      <c r="Y478" s="235"/>
      <c r="Z478" s="235"/>
      <c r="AA478" s="235"/>
      <c r="AB478" s="235"/>
      <c r="AC478" s="235"/>
    </row>
    <row r="479" spans="1:29" ht="13.5">
      <c r="A479" s="235"/>
      <c r="B479" s="235"/>
      <c r="C479" s="235"/>
      <c r="D479" s="235"/>
      <c r="E479" s="235"/>
      <c r="F479" s="235"/>
      <c r="G479" s="235"/>
      <c r="H479" s="235"/>
      <c r="I479" s="267"/>
      <c r="J479" s="235"/>
      <c r="K479" s="235"/>
      <c r="L479" s="235"/>
      <c r="M479" s="268"/>
      <c r="N479" s="235"/>
      <c r="O479" s="235"/>
      <c r="P479" s="235"/>
      <c r="Q479" s="235"/>
      <c r="R479" s="235"/>
      <c r="S479" s="235"/>
      <c r="T479" s="235"/>
      <c r="U479" s="235"/>
      <c r="V479" s="235"/>
      <c r="W479" s="235"/>
      <c r="X479" s="235"/>
      <c r="Y479" s="235"/>
      <c r="Z479" s="235"/>
      <c r="AA479" s="235"/>
      <c r="AB479" s="235"/>
      <c r="AC479" s="235"/>
    </row>
    <row r="480" spans="1:29" ht="13.5">
      <c r="A480" s="235"/>
      <c r="B480" s="235"/>
      <c r="C480" s="235"/>
      <c r="D480" s="235"/>
      <c r="E480" s="235"/>
      <c r="F480" s="235"/>
      <c r="G480" s="235"/>
      <c r="H480" s="235"/>
      <c r="I480" s="267"/>
      <c r="J480" s="235"/>
      <c r="K480" s="235"/>
      <c r="L480" s="235"/>
      <c r="M480" s="268"/>
      <c r="N480" s="235"/>
      <c r="O480" s="235"/>
      <c r="P480" s="235"/>
      <c r="Q480" s="235"/>
      <c r="R480" s="235"/>
      <c r="S480" s="235"/>
      <c r="T480" s="235"/>
      <c r="U480" s="235"/>
      <c r="V480" s="235"/>
      <c r="W480" s="235"/>
      <c r="X480" s="235"/>
      <c r="Y480" s="235"/>
      <c r="Z480" s="235"/>
      <c r="AA480" s="235"/>
      <c r="AB480" s="235"/>
      <c r="AC480" s="235"/>
    </row>
    <row r="481" spans="1:29" ht="13.5">
      <c r="A481" s="235"/>
      <c r="B481" s="235"/>
      <c r="C481" s="235"/>
      <c r="D481" s="235"/>
      <c r="E481" s="235"/>
      <c r="F481" s="235"/>
      <c r="G481" s="235"/>
      <c r="H481" s="235"/>
      <c r="I481" s="267"/>
      <c r="J481" s="235"/>
      <c r="K481" s="235"/>
      <c r="L481" s="235"/>
      <c r="M481" s="268"/>
      <c r="N481" s="235"/>
      <c r="O481" s="235"/>
      <c r="P481" s="235"/>
      <c r="Q481" s="235"/>
      <c r="R481" s="235"/>
      <c r="S481" s="235"/>
      <c r="T481" s="235"/>
      <c r="U481" s="235"/>
      <c r="V481" s="235"/>
      <c r="W481" s="235"/>
      <c r="X481" s="235"/>
      <c r="Y481" s="235"/>
      <c r="Z481" s="235"/>
      <c r="AA481" s="235"/>
      <c r="AB481" s="235"/>
      <c r="AC481" s="235"/>
    </row>
    <row r="482" spans="1:29" ht="13.5">
      <c r="A482" s="235"/>
      <c r="B482" s="235"/>
      <c r="C482" s="235"/>
      <c r="D482" s="235"/>
      <c r="E482" s="235"/>
      <c r="F482" s="235"/>
      <c r="G482" s="235"/>
      <c r="H482" s="235"/>
      <c r="I482" s="267"/>
      <c r="J482" s="235"/>
      <c r="K482" s="235"/>
      <c r="L482" s="235"/>
      <c r="M482" s="268"/>
      <c r="N482" s="235"/>
      <c r="O482" s="235"/>
      <c r="P482" s="235"/>
      <c r="Q482" s="235"/>
      <c r="R482" s="235"/>
      <c r="S482" s="235"/>
      <c r="T482" s="235"/>
      <c r="U482" s="235"/>
      <c r="V482" s="235"/>
      <c r="W482" s="235"/>
      <c r="X482" s="235"/>
      <c r="Y482" s="235"/>
      <c r="Z482" s="235"/>
      <c r="AA482" s="235"/>
      <c r="AB482" s="235"/>
      <c r="AC482" s="235"/>
    </row>
    <row r="483" spans="1:29" ht="13.5">
      <c r="A483" s="235"/>
      <c r="B483" s="235"/>
      <c r="C483" s="235"/>
      <c r="D483" s="235"/>
      <c r="E483" s="235"/>
      <c r="F483" s="235"/>
      <c r="G483" s="235"/>
      <c r="H483" s="235"/>
      <c r="I483" s="267"/>
      <c r="J483" s="235"/>
      <c r="K483" s="235"/>
      <c r="L483" s="235"/>
      <c r="M483" s="268"/>
      <c r="N483" s="235"/>
      <c r="O483" s="235"/>
      <c r="P483" s="235"/>
      <c r="Q483" s="235"/>
      <c r="R483" s="235"/>
      <c r="S483" s="235"/>
      <c r="T483" s="235"/>
      <c r="U483" s="235"/>
      <c r="V483" s="235"/>
      <c r="W483" s="235"/>
      <c r="X483" s="235"/>
      <c r="Y483" s="235"/>
      <c r="Z483" s="235"/>
      <c r="AA483" s="235"/>
      <c r="AB483" s="235"/>
      <c r="AC483" s="235"/>
    </row>
    <row r="484" spans="1:29" ht="13.5">
      <c r="A484" s="235"/>
      <c r="B484" s="235"/>
      <c r="C484" s="235"/>
      <c r="D484" s="235"/>
      <c r="E484" s="235"/>
      <c r="F484" s="235"/>
      <c r="G484" s="235"/>
      <c r="H484" s="235"/>
      <c r="I484" s="267"/>
      <c r="J484" s="235"/>
      <c r="K484" s="235"/>
      <c r="L484" s="235"/>
      <c r="M484" s="268"/>
      <c r="N484" s="235"/>
      <c r="O484" s="235"/>
      <c r="P484" s="235"/>
      <c r="Q484" s="235"/>
      <c r="R484" s="235"/>
      <c r="S484" s="235"/>
      <c r="T484" s="235"/>
      <c r="U484" s="235"/>
      <c r="V484" s="235"/>
      <c r="W484" s="235"/>
      <c r="X484" s="235"/>
      <c r="Y484" s="235"/>
      <c r="Z484" s="235"/>
      <c r="AA484" s="235"/>
      <c r="AB484" s="235"/>
      <c r="AC484" s="235"/>
    </row>
    <row r="485" spans="1:29" ht="13.5">
      <c r="A485" s="235"/>
      <c r="B485" s="235"/>
      <c r="C485" s="235"/>
      <c r="D485" s="235"/>
      <c r="E485" s="235"/>
      <c r="F485" s="235"/>
      <c r="G485" s="235"/>
      <c r="H485" s="235"/>
      <c r="I485" s="267"/>
      <c r="J485" s="235"/>
      <c r="K485" s="235"/>
      <c r="L485" s="235"/>
      <c r="M485" s="268"/>
      <c r="N485" s="235"/>
      <c r="O485" s="235"/>
      <c r="P485" s="235"/>
      <c r="Q485" s="235"/>
      <c r="R485" s="235"/>
      <c r="S485" s="235"/>
      <c r="T485" s="235"/>
      <c r="U485" s="235"/>
      <c r="V485" s="235"/>
      <c r="W485" s="235"/>
      <c r="X485" s="235"/>
      <c r="Y485" s="235"/>
      <c r="Z485" s="235"/>
      <c r="AA485" s="235"/>
      <c r="AB485" s="235"/>
      <c r="AC485" s="235"/>
    </row>
    <row r="486" spans="1:29" ht="13.5">
      <c r="A486" s="235"/>
      <c r="B486" s="235"/>
      <c r="C486" s="235"/>
      <c r="D486" s="235"/>
      <c r="E486" s="235"/>
      <c r="F486" s="235"/>
      <c r="G486" s="235"/>
      <c r="H486" s="235"/>
      <c r="I486" s="267"/>
      <c r="J486" s="235"/>
      <c r="K486" s="235"/>
      <c r="L486" s="235"/>
      <c r="M486" s="268"/>
      <c r="N486" s="235"/>
      <c r="O486" s="235"/>
      <c r="P486" s="235"/>
      <c r="Q486" s="235"/>
      <c r="R486" s="235"/>
      <c r="S486" s="235"/>
      <c r="T486" s="235"/>
      <c r="U486" s="235"/>
      <c r="V486" s="235"/>
      <c r="W486" s="235"/>
      <c r="X486" s="235"/>
      <c r="Y486" s="235"/>
      <c r="Z486" s="235"/>
      <c r="AA486" s="235"/>
      <c r="AB486" s="235"/>
      <c r="AC486" s="235"/>
    </row>
    <row r="487" spans="1:29" ht="13.5">
      <c r="A487" s="235"/>
      <c r="B487" s="235"/>
      <c r="C487" s="235"/>
      <c r="D487" s="235"/>
      <c r="E487" s="235"/>
      <c r="F487" s="235"/>
      <c r="G487" s="235"/>
      <c r="H487" s="235"/>
      <c r="I487" s="267"/>
      <c r="J487" s="235"/>
      <c r="K487" s="235"/>
      <c r="L487" s="235"/>
      <c r="M487" s="268"/>
      <c r="N487" s="235"/>
      <c r="O487" s="235"/>
      <c r="P487" s="235"/>
      <c r="Q487" s="235"/>
      <c r="R487" s="235"/>
      <c r="S487" s="235"/>
      <c r="T487" s="235"/>
      <c r="U487" s="235"/>
      <c r="V487" s="235"/>
      <c r="W487" s="235"/>
      <c r="X487" s="235"/>
      <c r="Y487" s="235"/>
      <c r="Z487" s="235"/>
      <c r="AA487" s="235"/>
      <c r="AB487" s="235"/>
      <c r="AC487" s="235"/>
    </row>
    <row r="488" spans="1:29" ht="13.5">
      <c r="A488" s="235"/>
      <c r="B488" s="235"/>
      <c r="C488" s="235"/>
      <c r="D488" s="235"/>
      <c r="E488" s="235"/>
      <c r="F488" s="235"/>
      <c r="G488" s="235"/>
      <c r="H488" s="235"/>
      <c r="I488" s="267"/>
      <c r="J488" s="235"/>
      <c r="K488" s="235"/>
      <c r="L488" s="235"/>
      <c r="M488" s="268"/>
      <c r="N488" s="235"/>
      <c r="O488" s="235"/>
      <c r="P488" s="235"/>
      <c r="Q488" s="235"/>
      <c r="R488" s="235"/>
      <c r="S488" s="235"/>
      <c r="T488" s="235"/>
      <c r="U488" s="235"/>
      <c r="V488" s="235"/>
      <c r="W488" s="235"/>
      <c r="X488" s="235"/>
      <c r="Y488" s="235"/>
      <c r="Z488" s="235"/>
      <c r="AA488" s="235"/>
      <c r="AB488" s="235"/>
      <c r="AC488" s="235"/>
    </row>
    <row r="489" spans="1:29" ht="13.5">
      <c r="A489" s="235"/>
      <c r="B489" s="235"/>
      <c r="C489" s="235"/>
      <c r="D489" s="235"/>
      <c r="E489" s="235"/>
      <c r="F489" s="235"/>
      <c r="G489" s="235"/>
      <c r="H489" s="235"/>
      <c r="I489" s="267"/>
      <c r="J489" s="235"/>
      <c r="K489" s="235"/>
      <c r="L489" s="235"/>
      <c r="M489" s="268"/>
      <c r="N489" s="235"/>
      <c r="O489" s="235"/>
      <c r="P489" s="235"/>
      <c r="Q489" s="235"/>
      <c r="R489" s="235"/>
      <c r="S489" s="235"/>
      <c r="T489" s="235"/>
      <c r="U489" s="235"/>
      <c r="V489" s="235"/>
      <c r="W489" s="235"/>
      <c r="X489" s="235"/>
      <c r="Y489" s="235"/>
      <c r="Z489" s="235"/>
      <c r="AA489" s="235"/>
      <c r="AB489" s="235"/>
      <c r="AC489" s="235"/>
    </row>
    <row r="490" spans="1:29" ht="13.5">
      <c r="A490" s="235"/>
      <c r="B490" s="235"/>
      <c r="C490" s="235"/>
      <c r="D490" s="235"/>
      <c r="E490" s="235"/>
      <c r="F490" s="235"/>
      <c r="G490" s="235"/>
      <c r="H490" s="235"/>
      <c r="I490" s="267"/>
      <c r="J490" s="235"/>
      <c r="K490" s="235"/>
      <c r="L490" s="235"/>
      <c r="M490" s="268"/>
      <c r="N490" s="235"/>
      <c r="O490" s="235"/>
      <c r="P490" s="235"/>
      <c r="Q490" s="235"/>
      <c r="R490" s="235"/>
      <c r="S490" s="235"/>
      <c r="T490" s="235"/>
      <c r="U490" s="235"/>
      <c r="V490" s="235"/>
      <c r="W490" s="235"/>
      <c r="X490" s="235"/>
      <c r="Y490" s="235"/>
      <c r="Z490" s="235"/>
      <c r="AA490" s="235"/>
      <c r="AB490" s="235"/>
      <c r="AC490" s="235"/>
    </row>
    <row r="491" spans="1:29" ht="13.5">
      <c r="A491" s="235"/>
      <c r="B491" s="235"/>
      <c r="C491" s="235"/>
      <c r="D491" s="235"/>
      <c r="E491" s="235"/>
      <c r="F491" s="235"/>
      <c r="G491" s="235"/>
      <c r="H491" s="235"/>
      <c r="I491" s="267"/>
      <c r="J491" s="235"/>
      <c r="K491" s="235"/>
      <c r="L491" s="235"/>
      <c r="M491" s="268"/>
      <c r="N491" s="235"/>
      <c r="O491" s="235"/>
      <c r="P491" s="235"/>
      <c r="Q491" s="235"/>
      <c r="R491" s="235"/>
      <c r="S491" s="235"/>
      <c r="T491" s="235"/>
      <c r="U491" s="235"/>
      <c r="V491" s="235"/>
      <c r="W491" s="235"/>
      <c r="X491" s="235"/>
      <c r="Y491" s="235"/>
      <c r="Z491" s="235"/>
      <c r="AA491" s="235"/>
      <c r="AB491" s="235"/>
      <c r="AC491" s="235"/>
    </row>
    <row r="492" spans="1:29" ht="13.5">
      <c r="A492" s="235"/>
      <c r="B492" s="235"/>
      <c r="C492" s="235"/>
      <c r="D492" s="235"/>
      <c r="E492" s="235"/>
      <c r="F492" s="235"/>
      <c r="G492" s="235"/>
      <c r="H492" s="235"/>
      <c r="I492" s="267"/>
      <c r="J492" s="235"/>
      <c r="K492" s="235"/>
      <c r="L492" s="235"/>
      <c r="M492" s="268"/>
      <c r="N492" s="235"/>
      <c r="O492" s="235"/>
      <c r="P492" s="235"/>
      <c r="Q492" s="235"/>
      <c r="R492" s="235"/>
      <c r="S492" s="235"/>
      <c r="T492" s="235"/>
      <c r="U492" s="235"/>
      <c r="V492" s="235"/>
      <c r="W492" s="235"/>
      <c r="X492" s="235"/>
      <c r="Y492" s="235"/>
      <c r="Z492" s="235"/>
      <c r="AA492" s="235"/>
      <c r="AB492" s="235"/>
      <c r="AC492" s="235"/>
    </row>
    <row r="493" spans="1:29" ht="13.5">
      <c r="A493" s="235"/>
      <c r="B493" s="235"/>
      <c r="C493" s="235"/>
      <c r="D493" s="235"/>
      <c r="E493" s="235"/>
      <c r="F493" s="235"/>
      <c r="G493" s="235"/>
      <c r="H493" s="235"/>
      <c r="I493" s="267"/>
      <c r="J493" s="235"/>
      <c r="K493" s="235"/>
      <c r="L493" s="235"/>
      <c r="M493" s="268"/>
      <c r="N493" s="235"/>
      <c r="O493" s="235"/>
      <c r="P493" s="235"/>
      <c r="Q493" s="235"/>
      <c r="R493" s="235"/>
      <c r="S493" s="235"/>
      <c r="T493" s="235"/>
      <c r="U493" s="235"/>
      <c r="V493" s="235"/>
      <c r="W493" s="235"/>
      <c r="X493" s="235"/>
      <c r="Y493" s="235"/>
      <c r="Z493" s="235"/>
      <c r="AA493" s="235"/>
      <c r="AB493" s="235"/>
      <c r="AC493" s="235"/>
    </row>
    <row r="494" spans="1:29" ht="13.5">
      <c r="A494" s="235"/>
      <c r="B494" s="235"/>
      <c r="C494" s="235"/>
      <c r="D494" s="235"/>
      <c r="E494" s="235"/>
      <c r="F494" s="235"/>
      <c r="G494" s="235"/>
      <c r="H494" s="235"/>
      <c r="I494" s="267"/>
      <c r="J494" s="235"/>
      <c r="K494" s="235"/>
      <c r="L494" s="235"/>
      <c r="M494" s="268"/>
      <c r="N494" s="235"/>
      <c r="O494" s="235"/>
      <c r="P494" s="235"/>
      <c r="Q494" s="235"/>
      <c r="R494" s="235"/>
      <c r="S494" s="235"/>
      <c r="T494" s="235"/>
      <c r="U494" s="235"/>
      <c r="V494" s="235"/>
      <c r="W494" s="235"/>
      <c r="X494" s="235"/>
      <c r="Y494" s="235"/>
      <c r="Z494" s="235"/>
      <c r="AA494" s="235"/>
      <c r="AB494" s="235"/>
      <c r="AC494" s="235"/>
    </row>
    <row r="495" spans="1:29" ht="13.5">
      <c r="A495" s="235"/>
      <c r="B495" s="235"/>
      <c r="C495" s="235"/>
      <c r="D495" s="235"/>
      <c r="E495" s="235"/>
      <c r="F495" s="235"/>
      <c r="G495" s="235"/>
      <c r="H495" s="235"/>
      <c r="I495" s="267"/>
      <c r="J495" s="235"/>
      <c r="K495" s="235"/>
      <c r="L495" s="235"/>
      <c r="M495" s="268"/>
      <c r="N495" s="235"/>
      <c r="O495" s="235"/>
      <c r="P495" s="235"/>
      <c r="Q495" s="235"/>
      <c r="R495" s="235"/>
      <c r="S495" s="235"/>
      <c r="T495" s="235"/>
      <c r="U495" s="235"/>
      <c r="V495" s="235"/>
      <c r="W495" s="235"/>
      <c r="X495" s="235"/>
      <c r="Y495" s="235"/>
      <c r="Z495" s="235"/>
      <c r="AA495" s="235"/>
      <c r="AB495" s="235"/>
      <c r="AC495" s="235"/>
    </row>
    <row r="496" spans="1:29" ht="13.5">
      <c r="A496" s="235"/>
      <c r="B496" s="235"/>
      <c r="C496" s="235"/>
      <c r="D496" s="235"/>
      <c r="E496" s="235"/>
      <c r="F496" s="235"/>
      <c r="G496" s="235"/>
      <c r="H496" s="235"/>
      <c r="I496" s="267"/>
      <c r="J496" s="235"/>
      <c r="K496" s="235"/>
      <c r="L496" s="235"/>
      <c r="M496" s="268"/>
      <c r="N496" s="235"/>
      <c r="O496" s="235"/>
      <c r="P496" s="235"/>
      <c r="Q496" s="235"/>
      <c r="R496" s="235"/>
      <c r="S496" s="235"/>
      <c r="T496" s="235"/>
      <c r="U496" s="235"/>
      <c r="V496" s="235"/>
      <c r="W496" s="235"/>
      <c r="X496" s="235"/>
      <c r="Y496" s="235"/>
      <c r="Z496" s="235"/>
      <c r="AA496" s="235"/>
      <c r="AB496" s="235"/>
      <c r="AC496" s="235"/>
    </row>
    <row r="497" spans="1:29" ht="13.5">
      <c r="A497" s="235"/>
      <c r="B497" s="235"/>
      <c r="C497" s="235"/>
      <c r="D497" s="235"/>
      <c r="E497" s="235"/>
      <c r="F497" s="235"/>
      <c r="G497" s="235"/>
      <c r="H497" s="235"/>
      <c r="I497" s="267"/>
      <c r="J497" s="235"/>
      <c r="K497" s="235"/>
      <c r="L497" s="235"/>
      <c r="M497" s="268"/>
      <c r="N497" s="235"/>
      <c r="O497" s="235"/>
      <c r="P497" s="235"/>
      <c r="Q497" s="235"/>
      <c r="R497" s="235"/>
      <c r="S497" s="235"/>
      <c r="T497" s="235"/>
      <c r="U497" s="235"/>
      <c r="V497" s="235"/>
      <c r="W497" s="235"/>
      <c r="X497" s="235"/>
      <c r="Y497" s="235"/>
      <c r="Z497" s="235"/>
      <c r="AA497" s="235"/>
      <c r="AB497" s="235"/>
      <c r="AC497" s="235"/>
    </row>
    <row r="498" spans="1:29" ht="13.5">
      <c r="A498" s="235"/>
      <c r="B498" s="235"/>
      <c r="C498" s="235"/>
      <c r="D498" s="235"/>
      <c r="E498" s="235"/>
      <c r="F498" s="235"/>
      <c r="G498" s="235"/>
      <c r="H498" s="235"/>
      <c r="I498" s="267"/>
      <c r="J498" s="235"/>
      <c r="K498" s="235"/>
      <c r="L498" s="235"/>
      <c r="M498" s="268"/>
      <c r="N498" s="235"/>
      <c r="O498" s="235"/>
      <c r="P498" s="235"/>
      <c r="Q498" s="235"/>
      <c r="R498" s="235"/>
      <c r="S498" s="235"/>
      <c r="T498" s="235"/>
      <c r="U498" s="235"/>
      <c r="V498" s="235"/>
      <c r="W498" s="235"/>
      <c r="X498" s="235"/>
      <c r="Y498" s="235"/>
      <c r="Z498" s="235"/>
      <c r="AA498" s="235"/>
      <c r="AB498" s="235"/>
      <c r="AC498" s="235"/>
    </row>
    <row r="499" spans="1:29" ht="13.5">
      <c r="A499" s="235"/>
      <c r="B499" s="235"/>
      <c r="C499" s="235"/>
      <c r="D499" s="235"/>
      <c r="E499" s="235"/>
      <c r="F499" s="235"/>
      <c r="G499" s="235"/>
      <c r="H499" s="235"/>
      <c r="I499" s="267"/>
      <c r="J499" s="235"/>
      <c r="K499" s="235"/>
      <c r="L499" s="235"/>
      <c r="M499" s="268"/>
      <c r="N499" s="235"/>
      <c r="O499" s="235"/>
      <c r="P499" s="235"/>
      <c r="Q499" s="235"/>
      <c r="R499" s="235"/>
      <c r="S499" s="235"/>
      <c r="T499" s="235"/>
      <c r="U499" s="235"/>
      <c r="V499" s="235"/>
      <c r="W499" s="235"/>
      <c r="X499" s="235"/>
      <c r="Y499" s="235"/>
      <c r="Z499" s="235"/>
      <c r="AA499" s="235"/>
      <c r="AB499" s="235"/>
      <c r="AC499" s="235"/>
    </row>
    <row r="500" spans="1:29" ht="13.5">
      <c r="A500" s="235"/>
      <c r="B500" s="235"/>
      <c r="C500" s="235"/>
      <c r="D500" s="235"/>
      <c r="E500" s="235"/>
      <c r="F500" s="235"/>
      <c r="G500" s="235"/>
      <c r="H500" s="235"/>
      <c r="I500" s="267"/>
      <c r="J500" s="235"/>
      <c r="K500" s="235"/>
      <c r="L500" s="235"/>
      <c r="M500" s="268"/>
      <c r="N500" s="235"/>
      <c r="O500" s="235"/>
      <c r="P500" s="235"/>
      <c r="Q500" s="235"/>
      <c r="R500" s="235"/>
      <c r="S500" s="235"/>
      <c r="T500" s="235"/>
      <c r="U500" s="235"/>
      <c r="V500" s="235"/>
      <c r="W500" s="235"/>
      <c r="X500" s="235"/>
      <c r="Y500" s="235"/>
      <c r="Z500" s="235"/>
      <c r="AA500" s="235"/>
      <c r="AB500" s="235"/>
      <c r="AC500" s="235"/>
    </row>
    <row r="501" spans="1:29" ht="13.5">
      <c r="A501" s="235"/>
      <c r="B501" s="235"/>
      <c r="C501" s="235"/>
      <c r="D501" s="235"/>
      <c r="E501" s="235"/>
      <c r="F501" s="235"/>
      <c r="G501" s="235"/>
      <c r="H501" s="235"/>
      <c r="I501" s="267"/>
      <c r="J501" s="235"/>
      <c r="K501" s="235"/>
      <c r="L501" s="235"/>
      <c r="M501" s="268"/>
      <c r="N501" s="235"/>
      <c r="O501" s="235"/>
      <c r="P501" s="235"/>
      <c r="Q501" s="235"/>
      <c r="R501" s="235"/>
      <c r="S501" s="235"/>
      <c r="T501" s="235"/>
      <c r="U501" s="235"/>
      <c r="V501" s="235"/>
      <c r="W501" s="235"/>
      <c r="X501" s="235"/>
      <c r="Y501" s="235"/>
      <c r="Z501" s="235"/>
      <c r="AA501" s="235"/>
      <c r="AB501" s="235"/>
      <c r="AC501" s="235"/>
    </row>
    <row r="502" spans="1:29" ht="13.5">
      <c r="A502" s="235"/>
      <c r="B502" s="235"/>
      <c r="C502" s="235"/>
      <c r="D502" s="235"/>
      <c r="E502" s="235"/>
      <c r="F502" s="235"/>
      <c r="G502" s="235"/>
      <c r="H502" s="235"/>
      <c r="I502" s="267"/>
      <c r="J502" s="235"/>
      <c r="K502" s="235"/>
      <c r="L502" s="235"/>
      <c r="M502" s="268"/>
      <c r="N502" s="235"/>
      <c r="O502" s="235"/>
      <c r="P502" s="235"/>
      <c r="Q502" s="235"/>
      <c r="R502" s="235"/>
      <c r="S502" s="235"/>
      <c r="T502" s="235"/>
      <c r="U502" s="235"/>
      <c r="V502" s="235"/>
      <c r="W502" s="235"/>
      <c r="X502" s="235"/>
      <c r="Y502" s="235"/>
      <c r="Z502" s="235"/>
      <c r="AA502" s="235"/>
      <c r="AB502" s="235"/>
      <c r="AC502" s="235"/>
    </row>
    <row r="503" spans="1:29" ht="13.5">
      <c r="A503" s="235"/>
      <c r="B503" s="235"/>
      <c r="C503" s="235"/>
      <c r="D503" s="235"/>
      <c r="E503" s="235"/>
      <c r="F503" s="235"/>
      <c r="G503" s="235"/>
      <c r="H503" s="235"/>
      <c r="I503" s="267"/>
      <c r="J503" s="235"/>
      <c r="K503" s="235"/>
      <c r="L503" s="235"/>
      <c r="M503" s="268"/>
      <c r="N503" s="235"/>
      <c r="O503" s="235"/>
      <c r="P503" s="235"/>
      <c r="Q503" s="235"/>
      <c r="R503" s="235"/>
      <c r="S503" s="235"/>
      <c r="T503" s="235"/>
      <c r="U503" s="235"/>
      <c r="V503" s="235"/>
      <c r="W503" s="235"/>
      <c r="X503" s="235"/>
      <c r="Y503" s="235"/>
      <c r="Z503" s="235"/>
      <c r="AA503" s="235"/>
      <c r="AB503" s="235"/>
      <c r="AC503" s="235"/>
    </row>
    <row r="504" spans="1:29" ht="13.5">
      <c r="A504" s="235"/>
      <c r="B504" s="235"/>
      <c r="C504" s="235"/>
      <c r="D504" s="235"/>
      <c r="E504" s="235"/>
      <c r="F504" s="235"/>
      <c r="G504" s="235"/>
      <c r="H504" s="235"/>
      <c r="I504" s="267"/>
      <c r="J504" s="235"/>
      <c r="K504" s="235"/>
      <c r="L504" s="235"/>
      <c r="M504" s="268"/>
      <c r="N504" s="235"/>
      <c r="O504" s="235"/>
      <c r="P504" s="235"/>
      <c r="Q504" s="235"/>
      <c r="R504" s="235"/>
      <c r="S504" s="235"/>
      <c r="T504" s="235"/>
      <c r="U504" s="235"/>
      <c r="V504" s="235"/>
      <c r="W504" s="235"/>
      <c r="X504" s="235"/>
      <c r="Y504" s="235"/>
      <c r="Z504" s="235"/>
      <c r="AA504" s="235"/>
      <c r="AB504" s="235"/>
      <c r="AC504" s="235"/>
    </row>
    <row r="505" spans="1:29" ht="13.5">
      <c r="A505" s="235"/>
      <c r="B505" s="235"/>
      <c r="C505" s="235"/>
      <c r="D505" s="235"/>
      <c r="E505" s="235"/>
      <c r="F505" s="235"/>
      <c r="G505" s="235"/>
      <c r="H505" s="235"/>
      <c r="I505" s="267"/>
      <c r="J505" s="235"/>
      <c r="K505" s="235"/>
      <c r="L505" s="235"/>
      <c r="M505" s="268"/>
      <c r="N505" s="235"/>
      <c r="O505" s="235"/>
      <c r="P505" s="235"/>
      <c r="Q505" s="235"/>
      <c r="R505" s="235"/>
      <c r="S505" s="235"/>
      <c r="T505" s="235"/>
      <c r="U505" s="235"/>
      <c r="V505" s="235"/>
      <c r="W505" s="235"/>
      <c r="X505" s="235"/>
      <c r="Y505" s="235"/>
      <c r="Z505" s="235"/>
      <c r="AA505" s="235"/>
      <c r="AB505" s="235"/>
      <c r="AC505" s="235"/>
    </row>
    <row r="506" spans="1:29" ht="13.5">
      <c r="A506" s="235"/>
      <c r="B506" s="235"/>
      <c r="C506" s="235"/>
      <c r="D506" s="235"/>
      <c r="E506" s="235"/>
      <c r="F506" s="235"/>
      <c r="G506" s="235"/>
      <c r="H506" s="235"/>
      <c r="I506" s="267"/>
      <c r="J506" s="235"/>
      <c r="K506" s="235"/>
      <c r="L506" s="235"/>
      <c r="M506" s="268"/>
      <c r="N506" s="235"/>
      <c r="O506" s="235"/>
      <c r="P506" s="235"/>
      <c r="Q506" s="235"/>
      <c r="R506" s="235"/>
      <c r="S506" s="235"/>
      <c r="T506" s="235"/>
      <c r="U506" s="235"/>
      <c r="V506" s="235"/>
      <c r="W506" s="235"/>
      <c r="X506" s="235"/>
      <c r="Y506" s="235"/>
      <c r="Z506" s="235"/>
      <c r="AA506" s="235"/>
      <c r="AB506" s="235"/>
      <c r="AC506" s="235"/>
    </row>
    <row r="507" spans="1:29" ht="13.5">
      <c r="A507" s="235"/>
      <c r="B507" s="235"/>
      <c r="C507" s="235"/>
      <c r="D507" s="235"/>
      <c r="E507" s="235"/>
      <c r="F507" s="235"/>
      <c r="G507" s="235"/>
      <c r="H507" s="235"/>
      <c r="I507" s="267"/>
      <c r="J507" s="235"/>
      <c r="K507" s="235"/>
      <c r="L507" s="235"/>
      <c r="M507" s="268"/>
      <c r="N507" s="235"/>
      <c r="O507" s="235"/>
      <c r="P507" s="235"/>
      <c r="Q507" s="235"/>
      <c r="R507" s="235"/>
      <c r="S507" s="235"/>
      <c r="T507" s="235"/>
      <c r="U507" s="235"/>
      <c r="V507" s="235"/>
      <c r="W507" s="235"/>
      <c r="X507" s="235"/>
      <c r="Y507" s="235"/>
      <c r="Z507" s="235"/>
      <c r="AA507" s="235"/>
      <c r="AB507" s="235"/>
      <c r="AC507" s="235"/>
    </row>
    <row r="508" spans="1:29" ht="13.5">
      <c r="A508" s="235"/>
      <c r="B508" s="235"/>
      <c r="C508" s="235"/>
      <c r="D508" s="235"/>
      <c r="E508" s="235"/>
      <c r="F508" s="235"/>
      <c r="G508" s="235"/>
      <c r="H508" s="235"/>
      <c r="I508" s="267"/>
      <c r="J508" s="235"/>
      <c r="K508" s="235"/>
      <c r="L508" s="235"/>
      <c r="M508" s="268"/>
      <c r="N508" s="235"/>
      <c r="O508" s="235"/>
      <c r="P508" s="235"/>
      <c r="Q508" s="235"/>
      <c r="R508" s="235"/>
      <c r="S508" s="235"/>
      <c r="T508" s="235"/>
      <c r="U508" s="235"/>
      <c r="V508" s="235"/>
      <c r="W508" s="235"/>
      <c r="X508" s="235"/>
      <c r="Y508" s="235"/>
      <c r="Z508" s="235"/>
      <c r="AA508" s="235"/>
      <c r="AB508" s="235"/>
      <c r="AC508" s="235"/>
    </row>
    <row r="509" spans="1:29" ht="13.5">
      <c r="A509" s="235"/>
      <c r="B509" s="235"/>
      <c r="C509" s="235"/>
      <c r="D509" s="235"/>
      <c r="E509" s="235"/>
      <c r="F509" s="235"/>
      <c r="G509" s="235"/>
      <c r="H509" s="235"/>
      <c r="I509" s="267"/>
      <c r="J509" s="235"/>
      <c r="K509" s="235"/>
      <c r="L509" s="235"/>
      <c r="M509" s="268"/>
      <c r="N509" s="235"/>
      <c r="O509" s="235"/>
      <c r="P509" s="235"/>
      <c r="Q509" s="235"/>
      <c r="R509" s="235"/>
      <c r="S509" s="235"/>
      <c r="T509" s="235"/>
      <c r="U509" s="235"/>
      <c r="V509" s="235"/>
      <c r="W509" s="235"/>
      <c r="X509" s="235"/>
      <c r="Y509" s="235"/>
      <c r="Z509" s="235"/>
      <c r="AA509" s="235"/>
      <c r="AB509" s="235"/>
      <c r="AC509" s="235"/>
    </row>
    <row r="510" spans="1:29" ht="13.5">
      <c r="A510" s="235"/>
      <c r="B510" s="235"/>
      <c r="C510" s="235"/>
      <c r="D510" s="235"/>
      <c r="E510" s="235"/>
      <c r="F510" s="235"/>
      <c r="G510" s="235"/>
      <c r="H510" s="235"/>
      <c r="I510" s="267"/>
      <c r="J510" s="235"/>
      <c r="K510" s="235"/>
      <c r="L510" s="235"/>
      <c r="M510" s="268"/>
      <c r="N510" s="235"/>
      <c r="O510" s="235"/>
      <c r="P510" s="235"/>
      <c r="Q510" s="235"/>
      <c r="R510" s="235"/>
      <c r="S510" s="235"/>
      <c r="T510" s="235"/>
      <c r="U510" s="235"/>
      <c r="V510" s="235"/>
      <c r="W510" s="235"/>
      <c r="X510" s="235"/>
      <c r="Y510" s="235"/>
      <c r="Z510" s="235"/>
      <c r="AA510" s="235"/>
      <c r="AB510" s="235"/>
      <c r="AC510" s="235"/>
    </row>
    <row r="511" spans="1:29" ht="13.5">
      <c r="A511" s="235"/>
      <c r="B511" s="235"/>
      <c r="C511" s="235"/>
      <c r="D511" s="235"/>
      <c r="E511" s="235"/>
      <c r="F511" s="235"/>
      <c r="G511" s="235"/>
      <c r="H511" s="235"/>
      <c r="I511" s="267"/>
      <c r="J511" s="235"/>
      <c r="K511" s="235"/>
      <c r="L511" s="235"/>
      <c r="M511" s="268"/>
      <c r="N511" s="235"/>
      <c r="O511" s="235"/>
      <c r="P511" s="235"/>
      <c r="Q511" s="235"/>
      <c r="R511" s="235"/>
      <c r="S511" s="235"/>
      <c r="T511" s="235"/>
      <c r="U511" s="235"/>
      <c r="V511" s="235"/>
      <c r="W511" s="235"/>
      <c r="X511" s="235"/>
      <c r="Y511" s="235"/>
      <c r="Z511" s="235"/>
      <c r="AA511" s="235"/>
      <c r="AB511" s="235"/>
      <c r="AC511" s="235"/>
    </row>
    <row r="512" spans="1:29" ht="13.5">
      <c r="A512" s="235"/>
      <c r="B512" s="235"/>
      <c r="C512" s="235"/>
      <c r="D512" s="235"/>
      <c r="E512" s="235"/>
      <c r="F512" s="235"/>
      <c r="G512" s="235"/>
      <c r="H512" s="235"/>
      <c r="I512" s="267"/>
      <c r="J512" s="235"/>
      <c r="K512" s="235"/>
      <c r="L512" s="235"/>
      <c r="M512" s="268"/>
      <c r="N512" s="235"/>
      <c r="O512" s="235"/>
      <c r="P512" s="235"/>
      <c r="Q512" s="235"/>
      <c r="R512" s="235"/>
      <c r="S512" s="235"/>
      <c r="T512" s="235"/>
      <c r="U512" s="235"/>
      <c r="V512" s="235"/>
      <c r="W512" s="235"/>
      <c r="X512" s="235"/>
      <c r="Y512" s="235"/>
      <c r="Z512" s="235"/>
      <c r="AA512" s="235"/>
      <c r="AB512" s="235"/>
      <c r="AC512" s="235"/>
    </row>
    <row r="513" spans="1:29" ht="13.5">
      <c r="A513" s="235"/>
      <c r="B513" s="235"/>
      <c r="C513" s="235"/>
      <c r="D513" s="235"/>
      <c r="E513" s="235"/>
      <c r="F513" s="235"/>
      <c r="G513" s="235"/>
      <c r="H513" s="235"/>
      <c r="I513" s="267"/>
      <c r="J513" s="235"/>
      <c r="K513" s="235"/>
      <c r="L513" s="235"/>
      <c r="M513" s="268"/>
      <c r="N513" s="235"/>
      <c r="O513" s="235"/>
      <c r="P513" s="235"/>
      <c r="Q513" s="235"/>
      <c r="R513" s="235"/>
      <c r="S513" s="235"/>
      <c r="T513" s="235"/>
      <c r="U513" s="235"/>
      <c r="V513" s="235"/>
      <c r="W513" s="235"/>
      <c r="X513" s="235"/>
      <c r="Y513" s="235"/>
      <c r="Z513" s="235"/>
      <c r="AA513" s="235"/>
      <c r="AB513" s="235"/>
      <c r="AC513" s="235"/>
    </row>
    <row r="514" spans="1:29" ht="13.5">
      <c r="A514" s="235"/>
      <c r="B514" s="235"/>
      <c r="C514" s="235"/>
      <c r="D514" s="235"/>
      <c r="E514" s="235"/>
      <c r="F514" s="235"/>
      <c r="G514" s="235"/>
      <c r="H514" s="235"/>
      <c r="I514" s="267"/>
      <c r="J514" s="235"/>
      <c r="K514" s="235"/>
      <c r="L514" s="235"/>
      <c r="M514" s="268"/>
      <c r="N514" s="235"/>
      <c r="O514" s="235"/>
      <c r="P514" s="235"/>
      <c r="Q514" s="235"/>
      <c r="R514" s="235"/>
      <c r="S514" s="235"/>
      <c r="T514" s="235"/>
      <c r="U514" s="235"/>
      <c r="V514" s="235"/>
      <c r="W514" s="235"/>
      <c r="X514" s="235"/>
      <c r="Y514" s="235"/>
      <c r="Z514" s="235"/>
      <c r="AA514" s="235"/>
      <c r="AB514" s="235"/>
      <c r="AC514" s="235"/>
    </row>
    <row r="515" spans="1:29" ht="13.5">
      <c r="A515" s="235"/>
      <c r="B515" s="235"/>
      <c r="C515" s="235"/>
      <c r="D515" s="235"/>
      <c r="E515" s="235"/>
      <c r="F515" s="235"/>
      <c r="G515" s="235"/>
      <c r="H515" s="235"/>
      <c r="I515" s="267"/>
      <c r="J515" s="235"/>
      <c r="K515" s="235"/>
      <c r="L515" s="235"/>
      <c r="M515" s="268"/>
      <c r="N515" s="235"/>
      <c r="O515" s="235"/>
      <c r="P515" s="235"/>
      <c r="Q515" s="235"/>
      <c r="R515" s="235"/>
      <c r="S515" s="235"/>
      <c r="T515" s="235"/>
      <c r="U515" s="235"/>
      <c r="V515" s="235"/>
      <c r="W515" s="235"/>
      <c r="X515" s="235"/>
      <c r="Y515" s="235"/>
      <c r="Z515" s="235"/>
      <c r="AA515" s="235"/>
      <c r="AB515" s="235"/>
      <c r="AC515" s="235"/>
    </row>
    <row r="516" spans="1:29" ht="13.5">
      <c r="A516" s="235"/>
      <c r="B516" s="235"/>
      <c r="C516" s="235"/>
      <c r="D516" s="235"/>
      <c r="E516" s="235"/>
      <c r="F516" s="235"/>
      <c r="G516" s="235"/>
      <c r="H516" s="235"/>
      <c r="I516" s="267"/>
      <c r="J516" s="235"/>
      <c r="K516" s="235"/>
      <c r="L516" s="235"/>
      <c r="M516" s="268"/>
      <c r="N516" s="235"/>
      <c r="O516" s="235"/>
      <c r="P516" s="235"/>
      <c r="Q516" s="235"/>
      <c r="R516" s="235"/>
      <c r="S516" s="235"/>
      <c r="T516" s="235"/>
      <c r="U516" s="235"/>
      <c r="V516" s="235"/>
      <c r="W516" s="235"/>
      <c r="X516" s="235"/>
      <c r="Y516" s="235"/>
      <c r="Z516" s="235"/>
      <c r="AA516" s="235"/>
      <c r="AB516" s="235"/>
      <c r="AC516" s="235"/>
    </row>
    <row r="517" spans="1:29" ht="13.5">
      <c r="A517" s="235"/>
      <c r="B517" s="235"/>
      <c r="C517" s="235"/>
      <c r="D517" s="235"/>
      <c r="E517" s="235"/>
      <c r="F517" s="235"/>
      <c r="G517" s="235"/>
      <c r="H517" s="235"/>
      <c r="I517" s="267"/>
      <c r="J517" s="235"/>
      <c r="K517" s="235"/>
      <c r="L517" s="235"/>
      <c r="M517" s="268"/>
      <c r="N517" s="235"/>
      <c r="O517" s="235"/>
      <c r="P517" s="235"/>
      <c r="Q517" s="235"/>
      <c r="R517" s="235"/>
      <c r="S517" s="235"/>
      <c r="T517" s="235"/>
      <c r="U517" s="235"/>
      <c r="V517" s="235"/>
      <c r="W517" s="235"/>
      <c r="X517" s="235"/>
      <c r="Y517" s="235"/>
      <c r="Z517" s="235"/>
      <c r="AA517" s="235"/>
      <c r="AB517" s="235"/>
      <c r="AC517" s="235"/>
    </row>
    <row r="518" spans="1:29" ht="13.5">
      <c r="A518" s="235"/>
      <c r="B518" s="235"/>
      <c r="C518" s="235"/>
      <c r="D518" s="235"/>
      <c r="E518" s="235"/>
      <c r="F518" s="235"/>
      <c r="G518" s="235"/>
      <c r="H518" s="235"/>
      <c r="I518" s="267"/>
      <c r="J518" s="235"/>
      <c r="K518" s="235"/>
      <c r="L518" s="235"/>
      <c r="M518" s="268"/>
      <c r="N518" s="235"/>
      <c r="O518" s="235"/>
      <c r="P518" s="235"/>
      <c r="Q518" s="235"/>
      <c r="R518" s="235"/>
      <c r="S518" s="235"/>
      <c r="T518" s="235"/>
      <c r="U518" s="235"/>
      <c r="V518" s="235"/>
      <c r="W518" s="235"/>
      <c r="X518" s="235"/>
      <c r="Y518" s="235"/>
      <c r="Z518" s="235"/>
      <c r="AA518" s="235"/>
      <c r="AB518" s="235"/>
      <c r="AC518" s="235"/>
    </row>
    <row r="519" spans="1:29" ht="13.5">
      <c r="A519" s="235"/>
      <c r="B519" s="235"/>
      <c r="C519" s="235"/>
      <c r="D519" s="235"/>
      <c r="E519" s="235"/>
      <c r="F519" s="235"/>
      <c r="G519" s="235"/>
      <c r="H519" s="235"/>
      <c r="I519" s="267"/>
      <c r="J519" s="235"/>
      <c r="K519" s="235"/>
      <c r="L519" s="235"/>
      <c r="M519" s="268"/>
      <c r="N519" s="235"/>
      <c r="O519" s="235"/>
      <c r="P519" s="235"/>
      <c r="Q519" s="235"/>
      <c r="R519" s="235"/>
      <c r="S519" s="235"/>
      <c r="T519" s="235"/>
      <c r="U519" s="235"/>
      <c r="V519" s="235"/>
      <c r="W519" s="235"/>
      <c r="X519" s="235"/>
      <c r="Y519" s="235"/>
      <c r="Z519" s="235"/>
      <c r="AA519" s="235"/>
      <c r="AB519" s="235"/>
      <c r="AC519" s="235"/>
    </row>
    <row r="520" spans="1:29" ht="13.5">
      <c r="A520" s="235"/>
      <c r="B520" s="235"/>
      <c r="C520" s="235"/>
      <c r="D520" s="235"/>
      <c r="E520" s="235"/>
      <c r="F520" s="235"/>
      <c r="G520" s="235"/>
      <c r="H520" s="235"/>
      <c r="I520" s="267"/>
      <c r="J520" s="235"/>
      <c r="K520" s="235"/>
      <c r="L520" s="235"/>
      <c r="M520" s="268"/>
      <c r="N520" s="235"/>
      <c r="O520" s="235"/>
      <c r="P520" s="235"/>
      <c r="Q520" s="235"/>
      <c r="R520" s="235"/>
      <c r="S520" s="235"/>
      <c r="T520" s="235"/>
      <c r="U520" s="235"/>
      <c r="V520" s="235"/>
      <c r="W520" s="235"/>
      <c r="X520" s="235"/>
      <c r="Y520" s="235"/>
      <c r="Z520" s="235"/>
      <c r="AA520" s="235"/>
      <c r="AB520" s="235"/>
      <c r="AC520" s="235"/>
    </row>
    <row r="521" spans="1:29" ht="13.5">
      <c r="A521" s="235"/>
      <c r="B521" s="235"/>
      <c r="C521" s="235"/>
      <c r="D521" s="235"/>
      <c r="E521" s="235"/>
      <c r="F521" s="235"/>
      <c r="G521" s="235"/>
      <c r="H521" s="235"/>
      <c r="I521" s="267"/>
      <c r="J521" s="235"/>
      <c r="K521" s="235"/>
      <c r="L521" s="235"/>
      <c r="M521" s="268"/>
      <c r="N521" s="235"/>
      <c r="O521" s="235"/>
      <c r="P521" s="235"/>
      <c r="Q521" s="235"/>
      <c r="R521" s="235"/>
      <c r="S521" s="235"/>
      <c r="T521" s="235"/>
      <c r="U521" s="235"/>
      <c r="V521" s="235"/>
      <c r="W521" s="235"/>
      <c r="X521" s="235"/>
      <c r="Y521" s="235"/>
      <c r="Z521" s="235"/>
      <c r="AA521" s="235"/>
      <c r="AB521" s="235"/>
      <c r="AC521" s="235"/>
    </row>
    <row r="522" spans="1:29" ht="13.5">
      <c r="A522" s="235"/>
      <c r="B522" s="235"/>
      <c r="C522" s="235"/>
      <c r="D522" s="235"/>
      <c r="E522" s="235"/>
      <c r="F522" s="235"/>
      <c r="G522" s="235"/>
      <c r="H522" s="235"/>
      <c r="I522" s="267"/>
      <c r="J522" s="235"/>
      <c r="K522" s="235"/>
      <c r="L522" s="235"/>
      <c r="M522" s="268"/>
      <c r="N522" s="235"/>
      <c r="O522" s="235"/>
      <c r="P522" s="235"/>
      <c r="Q522" s="235"/>
      <c r="R522" s="235"/>
      <c r="S522" s="235"/>
      <c r="T522" s="235"/>
      <c r="U522" s="235"/>
      <c r="V522" s="235"/>
      <c r="W522" s="235"/>
      <c r="X522" s="235"/>
      <c r="Y522" s="235"/>
      <c r="Z522" s="235"/>
      <c r="AA522" s="235"/>
      <c r="AB522" s="235"/>
      <c r="AC522" s="235"/>
    </row>
    <row r="523" spans="1:29" ht="13.5">
      <c r="A523" s="235"/>
      <c r="B523" s="235"/>
      <c r="C523" s="235"/>
      <c r="D523" s="235"/>
      <c r="E523" s="235"/>
      <c r="F523" s="235"/>
      <c r="G523" s="235"/>
      <c r="H523" s="235"/>
      <c r="I523" s="267"/>
      <c r="J523" s="235"/>
      <c r="K523" s="235"/>
      <c r="L523" s="235"/>
      <c r="M523" s="268"/>
      <c r="N523" s="235"/>
      <c r="O523" s="235"/>
      <c r="P523" s="235"/>
      <c r="Q523" s="235"/>
      <c r="R523" s="235"/>
      <c r="S523" s="235"/>
      <c r="T523" s="235"/>
      <c r="U523" s="235"/>
      <c r="V523" s="235"/>
      <c r="W523" s="235"/>
      <c r="X523" s="235"/>
      <c r="Y523" s="235"/>
      <c r="Z523" s="235"/>
      <c r="AA523" s="235"/>
      <c r="AB523" s="235"/>
      <c r="AC523" s="235"/>
    </row>
    <row r="524" spans="1:29" ht="13.5">
      <c r="A524" s="235"/>
      <c r="B524" s="235"/>
      <c r="C524" s="235"/>
      <c r="D524" s="235"/>
      <c r="E524" s="235"/>
      <c r="F524" s="235"/>
      <c r="G524" s="235"/>
      <c r="H524" s="235"/>
      <c r="I524" s="267"/>
      <c r="J524" s="235"/>
      <c r="K524" s="235"/>
      <c r="L524" s="235"/>
      <c r="M524" s="268"/>
      <c r="N524" s="235"/>
      <c r="O524" s="235"/>
      <c r="P524" s="235"/>
      <c r="Q524" s="235"/>
      <c r="R524" s="235"/>
      <c r="S524" s="235"/>
      <c r="T524" s="235"/>
      <c r="U524" s="235"/>
      <c r="V524" s="235"/>
      <c r="W524" s="235"/>
      <c r="X524" s="235"/>
      <c r="Y524" s="235"/>
      <c r="Z524" s="235"/>
      <c r="AA524" s="235"/>
      <c r="AB524" s="235"/>
      <c r="AC524" s="235"/>
    </row>
    <row r="525" spans="1:29" ht="13.5">
      <c r="A525" s="235"/>
      <c r="B525" s="235"/>
      <c r="C525" s="235"/>
      <c r="D525" s="235"/>
      <c r="E525" s="235"/>
      <c r="F525" s="235"/>
      <c r="G525" s="235"/>
      <c r="H525" s="235"/>
      <c r="I525" s="267"/>
      <c r="J525" s="235"/>
      <c r="K525" s="235"/>
      <c r="L525" s="235"/>
      <c r="M525" s="268"/>
      <c r="N525" s="235"/>
      <c r="O525" s="235"/>
      <c r="P525" s="235"/>
      <c r="Q525" s="235"/>
      <c r="R525" s="235"/>
      <c r="S525" s="235"/>
      <c r="T525" s="235"/>
      <c r="U525" s="235"/>
      <c r="V525" s="235"/>
      <c r="W525" s="235"/>
      <c r="X525" s="235"/>
      <c r="Y525" s="235"/>
      <c r="Z525" s="235"/>
      <c r="AA525" s="235"/>
      <c r="AB525" s="235"/>
      <c r="AC525" s="235"/>
    </row>
    <row r="526" spans="1:29" ht="13.5">
      <c r="A526" s="235"/>
      <c r="B526" s="235"/>
      <c r="C526" s="235"/>
      <c r="D526" s="235"/>
      <c r="E526" s="235"/>
      <c r="F526" s="235"/>
      <c r="G526" s="235"/>
      <c r="H526" s="235"/>
      <c r="I526" s="267"/>
      <c r="J526" s="235"/>
      <c r="K526" s="235"/>
      <c r="L526" s="235"/>
      <c r="M526" s="268"/>
      <c r="N526" s="235"/>
      <c r="O526" s="235"/>
      <c r="P526" s="235"/>
      <c r="Q526" s="235"/>
      <c r="R526" s="235"/>
      <c r="S526" s="235"/>
      <c r="T526" s="235"/>
      <c r="U526" s="235"/>
      <c r="V526" s="235"/>
      <c r="W526" s="235"/>
      <c r="X526" s="235"/>
      <c r="Y526" s="235"/>
      <c r="Z526" s="235"/>
      <c r="AA526" s="235"/>
      <c r="AB526" s="235"/>
      <c r="AC526" s="235"/>
    </row>
    <row r="527" spans="1:29" ht="13.5">
      <c r="A527" s="235"/>
      <c r="B527" s="235"/>
      <c r="C527" s="235"/>
      <c r="D527" s="235"/>
      <c r="E527" s="235"/>
      <c r="F527" s="235"/>
      <c r="G527" s="235"/>
      <c r="H527" s="235"/>
      <c r="I527" s="267"/>
      <c r="J527" s="235"/>
      <c r="K527" s="235"/>
      <c r="L527" s="235"/>
      <c r="M527" s="268"/>
      <c r="N527" s="235"/>
      <c r="O527" s="235"/>
      <c r="P527" s="235"/>
      <c r="Q527" s="235"/>
      <c r="R527" s="235"/>
      <c r="S527" s="235"/>
      <c r="T527" s="235"/>
      <c r="U527" s="235"/>
      <c r="V527" s="235"/>
      <c r="W527" s="235"/>
      <c r="X527" s="235"/>
      <c r="Y527" s="235"/>
      <c r="Z527" s="235"/>
      <c r="AA527" s="235"/>
      <c r="AB527" s="235"/>
      <c r="AC527" s="235"/>
    </row>
    <row r="528" spans="1:29" ht="13.5">
      <c r="A528" s="235"/>
      <c r="B528" s="235"/>
      <c r="C528" s="235"/>
      <c r="D528" s="235"/>
      <c r="E528" s="235"/>
      <c r="F528" s="235"/>
      <c r="G528" s="235"/>
      <c r="H528" s="235"/>
      <c r="I528" s="267"/>
      <c r="J528" s="235"/>
      <c r="K528" s="235"/>
      <c r="L528" s="235"/>
      <c r="M528" s="268"/>
      <c r="N528" s="235"/>
      <c r="O528" s="235"/>
      <c r="P528" s="235"/>
      <c r="Q528" s="235"/>
      <c r="R528" s="235"/>
      <c r="S528" s="235"/>
      <c r="T528" s="235"/>
      <c r="U528" s="235"/>
      <c r="V528" s="235"/>
      <c r="W528" s="235"/>
      <c r="X528" s="235"/>
      <c r="Y528" s="235"/>
      <c r="Z528" s="235"/>
      <c r="AA528" s="235"/>
      <c r="AB528" s="235"/>
      <c r="AC528" s="235"/>
    </row>
    <row r="529" spans="1:29" ht="13.5">
      <c r="A529" s="235"/>
      <c r="B529" s="235"/>
      <c r="C529" s="235"/>
      <c r="D529" s="235"/>
      <c r="E529" s="235"/>
      <c r="F529" s="235"/>
      <c r="G529" s="235"/>
      <c r="H529" s="235"/>
      <c r="I529" s="267"/>
      <c r="J529" s="235"/>
      <c r="K529" s="235"/>
      <c r="L529" s="235"/>
      <c r="M529" s="268"/>
      <c r="N529" s="235"/>
      <c r="O529" s="235"/>
      <c r="P529" s="235"/>
      <c r="Q529" s="235"/>
      <c r="R529" s="235"/>
      <c r="S529" s="235"/>
      <c r="T529" s="235"/>
      <c r="U529" s="235"/>
      <c r="V529" s="235"/>
      <c r="W529" s="235"/>
      <c r="X529" s="235"/>
      <c r="Y529" s="235"/>
      <c r="Z529" s="235"/>
      <c r="AA529" s="235"/>
      <c r="AB529" s="235"/>
      <c r="AC529" s="235"/>
    </row>
    <row r="530" spans="1:29" ht="13.5">
      <c r="A530" s="235"/>
      <c r="B530" s="235"/>
      <c r="C530" s="235"/>
      <c r="D530" s="235"/>
      <c r="E530" s="235"/>
      <c r="F530" s="235"/>
      <c r="G530" s="235"/>
      <c r="H530" s="235"/>
      <c r="I530" s="267"/>
      <c r="J530" s="235"/>
      <c r="K530" s="235"/>
      <c r="L530" s="235"/>
      <c r="M530" s="268"/>
      <c r="N530" s="235"/>
      <c r="O530" s="235"/>
      <c r="P530" s="235"/>
      <c r="Q530" s="235"/>
      <c r="R530" s="235"/>
      <c r="S530" s="235"/>
      <c r="T530" s="235"/>
      <c r="U530" s="235"/>
      <c r="V530" s="235"/>
      <c r="W530" s="235"/>
      <c r="X530" s="235"/>
      <c r="Y530" s="235"/>
      <c r="Z530" s="235"/>
      <c r="AA530" s="235"/>
      <c r="AB530" s="235"/>
      <c r="AC530" s="235"/>
    </row>
    <row r="531" spans="1:29" ht="13.5">
      <c r="A531" s="235"/>
      <c r="B531" s="235"/>
      <c r="C531" s="235"/>
      <c r="D531" s="235"/>
      <c r="E531" s="235"/>
      <c r="F531" s="235"/>
      <c r="G531" s="235"/>
      <c r="H531" s="235"/>
      <c r="I531" s="267"/>
      <c r="J531" s="235"/>
      <c r="K531" s="235"/>
      <c r="L531" s="235"/>
      <c r="M531" s="268"/>
      <c r="N531" s="235"/>
      <c r="O531" s="235"/>
      <c r="P531" s="235"/>
      <c r="Q531" s="235"/>
      <c r="R531" s="235"/>
      <c r="S531" s="235"/>
      <c r="T531" s="235"/>
      <c r="U531" s="235"/>
      <c r="V531" s="235"/>
      <c r="W531" s="235"/>
      <c r="X531" s="235"/>
      <c r="Y531" s="235"/>
      <c r="Z531" s="235"/>
      <c r="AA531" s="235"/>
      <c r="AB531" s="235"/>
      <c r="AC531" s="235"/>
    </row>
    <row r="532" spans="1:29" ht="13.5">
      <c r="A532" s="235"/>
      <c r="B532" s="235"/>
      <c r="C532" s="235"/>
      <c r="D532" s="235"/>
      <c r="E532" s="235"/>
      <c r="F532" s="235"/>
      <c r="G532" s="235"/>
      <c r="H532" s="235"/>
      <c r="I532" s="267"/>
      <c r="J532" s="235"/>
      <c r="K532" s="235"/>
      <c r="L532" s="235"/>
      <c r="M532" s="268"/>
      <c r="N532" s="235"/>
      <c r="O532" s="235"/>
      <c r="P532" s="235"/>
      <c r="Q532" s="235"/>
      <c r="R532" s="235"/>
      <c r="S532" s="235"/>
      <c r="T532" s="235"/>
      <c r="U532" s="235"/>
      <c r="V532" s="235"/>
      <c r="W532" s="235"/>
      <c r="X532" s="235"/>
      <c r="Y532" s="235"/>
      <c r="Z532" s="235"/>
      <c r="AA532" s="235"/>
      <c r="AB532" s="235"/>
      <c r="AC532" s="235"/>
    </row>
    <row r="533" spans="1:29" ht="13.5">
      <c r="A533" s="235"/>
      <c r="B533" s="235"/>
      <c r="C533" s="235"/>
      <c r="D533" s="235"/>
      <c r="E533" s="235"/>
      <c r="F533" s="235"/>
      <c r="G533" s="235"/>
      <c r="H533" s="235"/>
      <c r="I533" s="267"/>
      <c r="J533" s="235"/>
      <c r="K533" s="235"/>
      <c r="L533" s="235"/>
      <c r="M533" s="268"/>
      <c r="N533" s="235"/>
      <c r="O533" s="235"/>
      <c r="P533" s="235"/>
      <c r="Q533" s="235"/>
      <c r="R533" s="235"/>
      <c r="S533" s="235"/>
      <c r="T533" s="235"/>
      <c r="U533" s="235"/>
      <c r="V533" s="235"/>
      <c r="W533" s="235"/>
      <c r="X533" s="235"/>
      <c r="Y533" s="235"/>
      <c r="Z533" s="235"/>
      <c r="AA533" s="235"/>
      <c r="AB533" s="235"/>
      <c r="AC533" s="235"/>
    </row>
    <row r="534" spans="1:29" ht="13.5">
      <c r="A534" s="235"/>
      <c r="B534" s="235"/>
      <c r="C534" s="235"/>
      <c r="D534" s="235"/>
      <c r="E534" s="235"/>
      <c r="F534" s="235"/>
      <c r="G534" s="235"/>
      <c r="H534" s="235"/>
      <c r="I534" s="267"/>
      <c r="J534" s="235"/>
      <c r="K534" s="235"/>
      <c r="L534" s="235"/>
      <c r="M534" s="268"/>
      <c r="N534" s="235"/>
      <c r="O534" s="235"/>
      <c r="P534" s="235"/>
      <c r="Q534" s="235"/>
      <c r="R534" s="235"/>
      <c r="S534" s="235"/>
      <c r="T534" s="235"/>
      <c r="U534" s="235"/>
      <c r="V534" s="235"/>
      <c r="W534" s="235"/>
      <c r="X534" s="235"/>
      <c r="Y534" s="235"/>
      <c r="Z534" s="235"/>
      <c r="AA534" s="235"/>
      <c r="AB534" s="235"/>
      <c r="AC534" s="235"/>
    </row>
    <row r="535" spans="1:29" ht="13.5">
      <c r="A535" s="235"/>
      <c r="B535" s="235"/>
      <c r="C535" s="235"/>
      <c r="D535" s="235"/>
      <c r="E535" s="235"/>
      <c r="F535" s="235"/>
      <c r="G535" s="235"/>
      <c r="H535" s="235"/>
      <c r="I535" s="267"/>
      <c r="J535" s="235"/>
      <c r="K535" s="235"/>
      <c r="L535" s="235"/>
      <c r="M535" s="268"/>
      <c r="N535" s="235"/>
      <c r="O535" s="235"/>
      <c r="P535" s="235"/>
      <c r="Q535" s="235"/>
      <c r="R535" s="235"/>
      <c r="S535" s="235"/>
      <c r="T535" s="235"/>
      <c r="U535" s="235"/>
      <c r="V535" s="235"/>
      <c r="W535" s="235"/>
      <c r="X535" s="235"/>
      <c r="Y535" s="235"/>
      <c r="Z535" s="235"/>
      <c r="AA535" s="235"/>
      <c r="AB535" s="235"/>
      <c r="AC535" s="235"/>
    </row>
    <row r="536" spans="1:29" ht="13.5">
      <c r="A536" s="235"/>
      <c r="B536" s="235"/>
      <c r="C536" s="235"/>
      <c r="D536" s="235"/>
      <c r="E536" s="235"/>
      <c r="F536" s="235"/>
      <c r="G536" s="235"/>
      <c r="H536" s="235"/>
      <c r="I536" s="267"/>
      <c r="J536" s="235"/>
      <c r="K536" s="235"/>
      <c r="L536" s="235"/>
      <c r="M536" s="268"/>
      <c r="N536" s="235"/>
      <c r="O536" s="235"/>
      <c r="P536" s="235"/>
      <c r="Q536" s="235"/>
      <c r="R536" s="235"/>
      <c r="S536" s="235"/>
      <c r="T536" s="235"/>
      <c r="U536" s="235"/>
      <c r="V536" s="235"/>
      <c r="W536" s="235"/>
      <c r="X536" s="235"/>
      <c r="Y536" s="235"/>
      <c r="Z536" s="235"/>
      <c r="AA536" s="235"/>
      <c r="AB536" s="235"/>
      <c r="AC536" s="235"/>
    </row>
    <row r="537" spans="1:29" ht="13.5">
      <c r="A537" s="235"/>
      <c r="B537" s="235"/>
      <c r="C537" s="235"/>
      <c r="D537" s="235"/>
      <c r="E537" s="235"/>
      <c r="F537" s="235"/>
      <c r="G537" s="235"/>
      <c r="H537" s="235"/>
      <c r="I537" s="267"/>
      <c r="J537" s="235"/>
      <c r="K537" s="235"/>
      <c r="L537" s="235"/>
      <c r="M537" s="268"/>
      <c r="N537" s="235"/>
      <c r="O537" s="235"/>
      <c r="P537" s="235"/>
      <c r="Q537" s="235"/>
      <c r="R537" s="235"/>
      <c r="S537" s="235"/>
      <c r="T537" s="235"/>
      <c r="U537" s="235"/>
      <c r="V537" s="235"/>
      <c r="W537" s="235"/>
      <c r="X537" s="235"/>
      <c r="Y537" s="235"/>
      <c r="Z537" s="235"/>
      <c r="AA537" s="235"/>
      <c r="AB537" s="235"/>
      <c r="AC537" s="235"/>
    </row>
    <row r="538" spans="1:29" ht="13.5">
      <c r="A538" s="235"/>
      <c r="B538" s="235"/>
      <c r="C538" s="235"/>
      <c r="D538" s="235"/>
      <c r="E538" s="235"/>
      <c r="F538" s="235"/>
      <c r="G538" s="235"/>
      <c r="H538" s="235"/>
      <c r="I538" s="267"/>
      <c r="J538" s="235"/>
      <c r="K538" s="235"/>
      <c r="L538" s="235"/>
      <c r="M538" s="268"/>
      <c r="N538" s="235"/>
      <c r="O538" s="235"/>
      <c r="P538" s="235"/>
      <c r="Q538" s="235"/>
      <c r="R538" s="235"/>
      <c r="S538" s="235"/>
      <c r="T538" s="235"/>
      <c r="U538" s="235"/>
      <c r="V538" s="235"/>
      <c r="W538" s="235"/>
      <c r="X538" s="235"/>
      <c r="Y538" s="235"/>
      <c r="Z538" s="235"/>
      <c r="AA538" s="235"/>
      <c r="AB538" s="235"/>
      <c r="AC538" s="235"/>
    </row>
    <row r="539" spans="1:29" ht="13.5">
      <c r="A539" s="235"/>
      <c r="B539" s="235"/>
      <c r="C539" s="235"/>
      <c r="D539" s="235"/>
      <c r="E539" s="235"/>
      <c r="F539" s="235"/>
      <c r="G539" s="235"/>
      <c r="H539" s="235"/>
      <c r="I539" s="267"/>
      <c r="J539" s="235"/>
      <c r="K539" s="235"/>
      <c r="L539" s="235"/>
      <c r="M539" s="268"/>
      <c r="N539" s="235"/>
      <c r="O539" s="235"/>
      <c r="P539" s="235"/>
      <c r="Q539" s="235"/>
      <c r="R539" s="235"/>
      <c r="S539" s="235"/>
      <c r="T539" s="235"/>
      <c r="U539" s="235"/>
      <c r="V539" s="235"/>
      <c r="W539" s="235"/>
      <c r="X539" s="235"/>
      <c r="Y539" s="235"/>
      <c r="Z539" s="235"/>
      <c r="AA539" s="235"/>
      <c r="AB539" s="235"/>
      <c r="AC539" s="235"/>
    </row>
    <row r="540" spans="1:29" ht="13.5">
      <c r="A540" s="235"/>
      <c r="B540" s="235"/>
      <c r="C540" s="235"/>
      <c r="D540" s="235"/>
      <c r="E540" s="235"/>
      <c r="F540" s="235"/>
      <c r="G540" s="235"/>
      <c r="H540" s="235"/>
      <c r="I540" s="267"/>
      <c r="J540" s="235"/>
      <c r="K540" s="235"/>
      <c r="L540" s="235"/>
      <c r="M540" s="268"/>
      <c r="N540" s="235"/>
      <c r="O540" s="235"/>
      <c r="P540" s="235"/>
      <c r="Q540" s="235"/>
      <c r="R540" s="235"/>
      <c r="S540" s="235"/>
      <c r="T540" s="235"/>
      <c r="U540" s="235"/>
      <c r="V540" s="235"/>
      <c r="W540" s="235"/>
      <c r="X540" s="235"/>
      <c r="Y540" s="235"/>
      <c r="Z540" s="235"/>
      <c r="AA540" s="235"/>
      <c r="AB540" s="235"/>
      <c r="AC540" s="235"/>
    </row>
    <row r="541" spans="1:29" ht="13.5">
      <c r="A541" s="235"/>
      <c r="B541" s="235"/>
      <c r="C541" s="235"/>
      <c r="D541" s="235"/>
      <c r="E541" s="235"/>
      <c r="F541" s="235"/>
      <c r="G541" s="235"/>
      <c r="H541" s="235"/>
      <c r="I541" s="267"/>
      <c r="J541" s="235"/>
      <c r="K541" s="235"/>
      <c r="L541" s="235"/>
      <c r="M541" s="268"/>
      <c r="N541" s="235"/>
      <c r="O541" s="235"/>
      <c r="P541" s="235"/>
      <c r="Q541" s="235"/>
      <c r="R541" s="235"/>
      <c r="S541" s="235"/>
      <c r="T541" s="235"/>
      <c r="U541" s="235"/>
      <c r="V541" s="235"/>
      <c r="W541" s="235"/>
      <c r="X541" s="235"/>
      <c r="Y541" s="235"/>
      <c r="Z541" s="235"/>
      <c r="AA541" s="235"/>
      <c r="AB541" s="235"/>
      <c r="AC541" s="235"/>
    </row>
    <row r="542" spans="1:29" ht="13.5">
      <c r="A542" s="235"/>
      <c r="B542" s="235"/>
      <c r="C542" s="235"/>
      <c r="D542" s="235"/>
      <c r="E542" s="235"/>
      <c r="F542" s="235"/>
      <c r="G542" s="235"/>
      <c r="H542" s="235"/>
      <c r="I542" s="267"/>
      <c r="J542" s="235"/>
      <c r="K542" s="235"/>
      <c r="L542" s="235"/>
      <c r="M542" s="268"/>
      <c r="N542" s="235"/>
      <c r="O542" s="235"/>
      <c r="P542" s="235"/>
      <c r="Q542" s="235"/>
      <c r="R542" s="235"/>
      <c r="S542" s="235"/>
      <c r="T542" s="235"/>
      <c r="U542" s="235"/>
      <c r="V542" s="235"/>
      <c r="W542" s="235"/>
      <c r="X542" s="235"/>
      <c r="Y542" s="235"/>
      <c r="Z542" s="235"/>
      <c r="AA542" s="235"/>
      <c r="AB542" s="235"/>
      <c r="AC542" s="235"/>
    </row>
    <row r="543" spans="1:29" ht="13.5">
      <c r="A543" s="235"/>
      <c r="B543" s="235"/>
      <c r="C543" s="235"/>
      <c r="D543" s="235"/>
      <c r="E543" s="235"/>
      <c r="F543" s="235"/>
      <c r="G543" s="235"/>
      <c r="H543" s="235"/>
      <c r="I543" s="267"/>
      <c r="J543" s="235"/>
      <c r="K543" s="235"/>
      <c r="L543" s="235"/>
      <c r="M543" s="268"/>
      <c r="N543" s="235"/>
      <c r="O543" s="235"/>
      <c r="P543" s="235"/>
      <c r="Q543" s="235"/>
      <c r="R543" s="235"/>
      <c r="S543" s="235"/>
      <c r="T543" s="235"/>
      <c r="U543" s="235"/>
      <c r="V543" s="235"/>
      <c r="W543" s="235"/>
      <c r="X543" s="235"/>
      <c r="Y543" s="235"/>
      <c r="Z543" s="235"/>
      <c r="AA543" s="235"/>
      <c r="AB543" s="235"/>
      <c r="AC543" s="235"/>
    </row>
    <row r="544" spans="1:29" ht="13.5">
      <c r="A544" s="235"/>
      <c r="B544" s="235"/>
      <c r="C544" s="235"/>
      <c r="D544" s="235"/>
      <c r="E544" s="235"/>
      <c r="F544" s="235"/>
      <c r="G544" s="235"/>
      <c r="H544" s="235"/>
      <c r="I544" s="267"/>
      <c r="J544" s="235"/>
      <c r="K544" s="235"/>
      <c r="L544" s="235"/>
      <c r="M544" s="268"/>
      <c r="N544" s="235"/>
      <c r="O544" s="235"/>
      <c r="P544" s="235"/>
      <c r="Q544" s="235"/>
      <c r="R544" s="235"/>
      <c r="S544" s="235"/>
      <c r="T544" s="235"/>
      <c r="U544" s="235"/>
      <c r="V544" s="235"/>
      <c r="W544" s="235"/>
      <c r="X544" s="235"/>
      <c r="Y544" s="235"/>
      <c r="Z544" s="235"/>
      <c r="AA544" s="235"/>
      <c r="AB544" s="235"/>
      <c r="AC544" s="235"/>
    </row>
    <row r="545" spans="1:29" ht="13.5">
      <c r="A545" s="235"/>
      <c r="B545" s="235"/>
      <c r="C545" s="235"/>
      <c r="D545" s="235"/>
      <c r="E545" s="235"/>
      <c r="F545" s="235"/>
      <c r="G545" s="235"/>
      <c r="H545" s="235"/>
      <c r="I545" s="267"/>
      <c r="J545" s="235"/>
      <c r="K545" s="235"/>
      <c r="L545" s="235"/>
      <c r="M545" s="268"/>
      <c r="N545" s="235"/>
      <c r="O545" s="235"/>
      <c r="P545" s="235"/>
      <c r="Q545" s="235"/>
      <c r="R545" s="235"/>
      <c r="S545" s="235"/>
      <c r="T545" s="235"/>
      <c r="U545" s="235"/>
      <c r="V545" s="235"/>
      <c r="W545" s="235"/>
      <c r="X545" s="235"/>
      <c r="Y545" s="235"/>
      <c r="Z545" s="235"/>
      <c r="AA545" s="235"/>
      <c r="AB545" s="235"/>
      <c r="AC545" s="235"/>
    </row>
    <row r="546" spans="1:29" ht="13.5">
      <c r="A546" s="235"/>
      <c r="B546" s="235"/>
      <c r="C546" s="235"/>
      <c r="D546" s="235"/>
      <c r="E546" s="235"/>
      <c r="F546" s="235"/>
      <c r="G546" s="235"/>
      <c r="H546" s="235"/>
      <c r="I546" s="267"/>
      <c r="J546" s="235"/>
      <c r="K546" s="235"/>
      <c r="L546" s="235"/>
      <c r="M546" s="268"/>
      <c r="N546" s="235"/>
      <c r="O546" s="235"/>
      <c r="P546" s="235"/>
      <c r="Q546" s="235"/>
      <c r="R546" s="235"/>
      <c r="S546" s="235"/>
      <c r="T546" s="235"/>
      <c r="U546" s="235"/>
      <c r="V546" s="235"/>
      <c r="W546" s="235"/>
      <c r="X546" s="235"/>
      <c r="Y546" s="235"/>
      <c r="Z546" s="235"/>
      <c r="AA546" s="235"/>
      <c r="AB546" s="235"/>
      <c r="AC546" s="235"/>
    </row>
    <row r="547" spans="1:29" ht="13.5">
      <c r="A547" s="235"/>
      <c r="B547" s="235"/>
      <c r="C547" s="235"/>
      <c r="D547" s="235"/>
      <c r="E547" s="235"/>
      <c r="F547" s="235"/>
      <c r="G547" s="235"/>
      <c r="H547" s="235"/>
      <c r="I547" s="267"/>
      <c r="J547" s="235"/>
      <c r="K547" s="235"/>
      <c r="L547" s="235"/>
      <c r="M547" s="268"/>
      <c r="N547" s="235"/>
      <c r="O547" s="235"/>
      <c r="P547" s="235"/>
      <c r="Q547" s="235"/>
      <c r="R547" s="235"/>
      <c r="S547" s="235"/>
      <c r="T547" s="235"/>
      <c r="U547" s="235"/>
      <c r="V547" s="235"/>
      <c r="W547" s="235"/>
      <c r="X547" s="235"/>
      <c r="Y547" s="235"/>
      <c r="Z547" s="235"/>
      <c r="AA547" s="235"/>
      <c r="AB547" s="235"/>
      <c r="AC547" s="235"/>
    </row>
    <row r="548" spans="1:29" ht="13.5">
      <c r="A548" s="235"/>
      <c r="B548" s="235"/>
      <c r="C548" s="235"/>
      <c r="D548" s="235"/>
      <c r="E548" s="235"/>
      <c r="F548" s="235"/>
      <c r="G548" s="235"/>
      <c r="H548" s="235"/>
      <c r="I548" s="267"/>
      <c r="J548" s="235"/>
      <c r="K548" s="235"/>
      <c r="L548" s="235"/>
      <c r="M548" s="268"/>
      <c r="N548" s="235"/>
      <c r="O548" s="235"/>
      <c r="P548" s="235"/>
      <c r="Q548" s="235"/>
      <c r="R548" s="235"/>
      <c r="S548" s="235"/>
      <c r="T548" s="235"/>
      <c r="U548" s="235"/>
      <c r="V548" s="235"/>
      <c r="W548" s="235"/>
      <c r="X548" s="235"/>
      <c r="Y548" s="235"/>
      <c r="Z548" s="235"/>
      <c r="AA548" s="235"/>
      <c r="AB548" s="235"/>
      <c r="AC548" s="235"/>
    </row>
    <row r="549" spans="1:29" ht="13.5">
      <c r="A549" s="235"/>
      <c r="B549" s="235"/>
      <c r="C549" s="235"/>
      <c r="D549" s="235"/>
      <c r="E549" s="235"/>
      <c r="F549" s="235"/>
      <c r="G549" s="235"/>
      <c r="H549" s="235"/>
      <c r="I549" s="267"/>
      <c r="J549" s="235"/>
      <c r="K549" s="235"/>
      <c r="L549" s="235"/>
      <c r="M549" s="268"/>
      <c r="N549" s="235"/>
      <c r="O549" s="235"/>
      <c r="P549" s="235"/>
      <c r="Q549" s="235"/>
      <c r="R549" s="235"/>
      <c r="S549" s="235"/>
      <c r="T549" s="235"/>
      <c r="U549" s="235"/>
      <c r="V549" s="235"/>
      <c r="W549" s="235"/>
      <c r="X549" s="235"/>
      <c r="Y549" s="235"/>
      <c r="Z549" s="235"/>
      <c r="AA549" s="235"/>
      <c r="AB549" s="235"/>
      <c r="AC549" s="235"/>
    </row>
    <row r="550" spans="1:29" ht="13.5">
      <c r="A550" s="235"/>
      <c r="B550" s="235"/>
      <c r="C550" s="235"/>
      <c r="D550" s="235"/>
      <c r="E550" s="235"/>
      <c r="F550" s="235"/>
      <c r="G550" s="235"/>
      <c r="H550" s="235"/>
      <c r="I550" s="267"/>
      <c r="J550" s="235"/>
      <c r="K550" s="235"/>
      <c r="L550" s="235"/>
      <c r="M550" s="268"/>
      <c r="N550" s="235"/>
      <c r="O550" s="235"/>
      <c r="P550" s="235"/>
      <c r="Q550" s="235"/>
      <c r="R550" s="235"/>
      <c r="S550" s="235"/>
      <c r="T550" s="235"/>
      <c r="U550" s="235"/>
      <c r="V550" s="235"/>
      <c r="W550" s="235"/>
      <c r="X550" s="235"/>
      <c r="Y550" s="235"/>
      <c r="Z550" s="235"/>
      <c r="AA550" s="235"/>
      <c r="AB550" s="235"/>
      <c r="AC550" s="235"/>
    </row>
    <row r="551" spans="1:29" ht="13.5">
      <c r="A551" s="235"/>
      <c r="B551" s="235"/>
      <c r="C551" s="235"/>
      <c r="D551" s="235"/>
      <c r="E551" s="235"/>
      <c r="F551" s="235"/>
      <c r="G551" s="235"/>
      <c r="H551" s="235"/>
      <c r="I551" s="267"/>
      <c r="J551" s="235"/>
      <c r="K551" s="235"/>
      <c r="L551" s="235"/>
      <c r="M551" s="268"/>
      <c r="N551" s="235"/>
      <c r="O551" s="235"/>
      <c r="P551" s="235"/>
      <c r="Q551" s="235"/>
      <c r="R551" s="235"/>
      <c r="S551" s="235"/>
      <c r="T551" s="235"/>
      <c r="U551" s="235"/>
      <c r="V551" s="235"/>
      <c r="W551" s="235"/>
      <c r="X551" s="235"/>
      <c r="Y551" s="235"/>
      <c r="Z551" s="235"/>
      <c r="AA551" s="235"/>
      <c r="AB551" s="235"/>
      <c r="AC551" s="235"/>
    </row>
    <row r="552" spans="1:29" ht="13.5">
      <c r="A552" s="235"/>
      <c r="B552" s="235"/>
      <c r="C552" s="235"/>
      <c r="D552" s="235"/>
      <c r="E552" s="235"/>
      <c r="F552" s="235"/>
      <c r="G552" s="235"/>
      <c r="H552" s="235"/>
      <c r="I552" s="267"/>
      <c r="J552" s="235"/>
      <c r="K552" s="235"/>
      <c r="L552" s="235"/>
      <c r="M552" s="268"/>
      <c r="N552" s="235"/>
      <c r="O552" s="235"/>
      <c r="P552" s="235"/>
      <c r="Q552" s="235"/>
      <c r="R552" s="235"/>
      <c r="S552" s="235"/>
      <c r="T552" s="235"/>
      <c r="U552" s="235"/>
      <c r="V552" s="235"/>
      <c r="W552" s="235"/>
      <c r="X552" s="235"/>
      <c r="Y552" s="235"/>
      <c r="Z552" s="235"/>
      <c r="AA552" s="235"/>
      <c r="AB552" s="235"/>
      <c r="AC552" s="235"/>
    </row>
    <row r="553" spans="1:29" ht="13.5">
      <c r="A553" s="235"/>
      <c r="B553" s="235"/>
      <c r="C553" s="235"/>
      <c r="D553" s="235"/>
      <c r="E553" s="235"/>
      <c r="F553" s="235"/>
      <c r="G553" s="235"/>
      <c r="H553" s="235"/>
      <c r="I553" s="267"/>
      <c r="J553" s="235"/>
      <c r="K553" s="235"/>
      <c r="L553" s="235"/>
      <c r="M553" s="268"/>
      <c r="N553" s="235"/>
      <c r="O553" s="235"/>
      <c r="P553" s="235"/>
      <c r="Q553" s="235"/>
      <c r="R553" s="235"/>
      <c r="S553" s="235"/>
      <c r="T553" s="235"/>
      <c r="U553" s="235"/>
      <c r="V553" s="235"/>
      <c r="W553" s="235"/>
      <c r="X553" s="235"/>
      <c r="Y553" s="235"/>
      <c r="Z553" s="235"/>
      <c r="AA553" s="235"/>
      <c r="AB553" s="235"/>
      <c r="AC553" s="235"/>
    </row>
    <row r="554" spans="1:29" ht="13.5">
      <c r="A554" s="235"/>
      <c r="B554" s="235"/>
      <c r="C554" s="235"/>
      <c r="D554" s="235"/>
      <c r="E554" s="235"/>
      <c r="F554" s="235"/>
      <c r="G554" s="235"/>
      <c r="H554" s="235"/>
      <c r="I554" s="267"/>
      <c r="J554" s="235"/>
      <c r="K554" s="235"/>
      <c r="L554" s="235"/>
      <c r="M554" s="268"/>
      <c r="N554" s="235"/>
      <c r="O554" s="235"/>
      <c r="P554" s="235"/>
      <c r="Q554" s="235"/>
      <c r="R554" s="235"/>
      <c r="S554" s="235"/>
      <c r="T554" s="235"/>
      <c r="U554" s="235"/>
      <c r="V554" s="235"/>
      <c r="W554" s="235"/>
      <c r="X554" s="235"/>
      <c r="Y554" s="235"/>
      <c r="Z554" s="235"/>
      <c r="AA554" s="235"/>
      <c r="AB554" s="235"/>
      <c r="AC554" s="235"/>
    </row>
    <row r="555" spans="1:29" ht="13.5">
      <c r="A555" s="235"/>
      <c r="B555" s="235"/>
      <c r="C555" s="235"/>
      <c r="D555" s="235"/>
      <c r="E555" s="235"/>
      <c r="F555" s="235"/>
      <c r="G555" s="235"/>
      <c r="H555" s="235"/>
      <c r="I555" s="267"/>
      <c r="J555" s="235"/>
      <c r="K555" s="235"/>
      <c r="L555" s="235"/>
      <c r="M555" s="268"/>
      <c r="N555" s="235"/>
      <c r="O555" s="235"/>
      <c r="P555" s="235"/>
      <c r="Q555" s="235"/>
      <c r="R555" s="235"/>
      <c r="S555" s="235"/>
      <c r="T555" s="235"/>
      <c r="U555" s="235"/>
      <c r="V555" s="235"/>
      <c r="W555" s="235"/>
      <c r="X555" s="235"/>
      <c r="Y555" s="235"/>
      <c r="Z555" s="235"/>
      <c r="AA555" s="235"/>
      <c r="AB555" s="235"/>
      <c r="AC555" s="235"/>
    </row>
    <row r="556" spans="1:29" ht="13.5">
      <c r="A556" s="235"/>
      <c r="B556" s="235"/>
      <c r="C556" s="235"/>
      <c r="D556" s="235"/>
      <c r="E556" s="235"/>
      <c r="F556" s="235"/>
      <c r="G556" s="235"/>
      <c r="H556" s="235"/>
      <c r="I556" s="267"/>
      <c r="J556" s="235"/>
      <c r="K556" s="235"/>
      <c r="L556" s="235"/>
      <c r="M556" s="268"/>
      <c r="N556" s="235"/>
      <c r="O556" s="235"/>
      <c r="P556" s="235"/>
      <c r="Q556" s="235"/>
      <c r="R556" s="235"/>
      <c r="S556" s="235"/>
      <c r="T556" s="235"/>
      <c r="U556" s="235"/>
      <c r="V556" s="235"/>
      <c r="W556" s="235"/>
      <c r="X556" s="235"/>
      <c r="Y556" s="235"/>
      <c r="Z556" s="235"/>
      <c r="AA556" s="235"/>
      <c r="AB556" s="235"/>
      <c r="AC556" s="235"/>
    </row>
    <row r="557" spans="1:29" ht="13.5">
      <c r="A557" s="235"/>
      <c r="B557" s="235"/>
      <c r="C557" s="235"/>
      <c r="D557" s="235"/>
      <c r="E557" s="235"/>
      <c r="F557" s="235"/>
      <c r="G557" s="235"/>
      <c r="H557" s="235"/>
      <c r="I557" s="267"/>
      <c r="J557" s="235"/>
      <c r="K557" s="235"/>
      <c r="L557" s="235"/>
      <c r="M557" s="268"/>
      <c r="N557" s="235"/>
      <c r="O557" s="235"/>
      <c r="P557" s="235"/>
      <c r="Q557" s="235"/>
      <c r="R557" s="235"/>
      <c r="S557" s="235"/>
      <c r="T557" s="235"/>
      <c r="U557" s="235"/>
      <c r="V557" s="235"/>
      <c r="W557" s="235"/>
      <c r="X557" s="235"/>
      <c r="Y557" s="235"/>
      <c r="Z557" s="235"/>
      <c r="AA557" s="235"/>
      <c r="AB557" s="235"/>
      <c r="AC557" s="235"/>
    </row>
    <row r="558" spans="1:29" ht="13.5">
      <c r="A558" s="235"/>
      <c r="B558" s="235"/>
      <c r="C558" s="235"/>
      <c r="D558" s="235"/>
      <c r="E558" s="235"/>
      <c r="F558" s="235"/>
      <c r="G558" s="235"/>
      <c r="H558" s="235"/>
      <c r="I558" s="267"/>
      <c r="J558" s="235"/>
      <c r="K558" s="235"/>
      <c r="L558" s="235"/>
      <c r="M558" s="268"/>
      <c r="N558" s="235"/>
      <c r="O558" s="235"/>
      <c r="P558" s="235"/>
      <c r="Q558" s="235"/>
      <c r="R558" s="235"/>
      <c r="S558" s="235"/>
      <c r="T558" s="235"/>
      <c r="U558" s="235"/>
      <c r="V558" s="235"/>
      <c r="W558" s="235"/>
      <c r="X558" s="235"/>
      <c r="Y558" s="235"/>
      <c r="Z558" s="235"/>
      <c r="AA558" s="235"/>
      <c r="AB558" s="235"/>
      <c r="AC558" s="235"/>
    </row>
    <row r="559" spans="1:29" ht="13.5">
      <c r="A559" s="235"/>
      <c r="B559" s="235"/>
      <c r="C559" s="235"/>
      <c r="D559" s="235"/>
      <c r="E559" s="235"/>
      <c r="F559" s="235"/>
      <c r="G559" s="235"/>
      <c r="H559" s="235"/>
      <c r="I559" s="267"/>
      <c r="J559" s="235"/>
      <c r="K559" s="235"/>
      <c r="L559" s="235"/>
      <c r="M559" s="268"/>
      <c r="N559" s="235"/>
      <c r="O559" s="235"/>
      <c r="P559" s="235"/>
      <c r="Q559" s="235"/>
      <c r="R559" s="235"/>
      <c r="S559" s="235"/>
      <c r="T559" s="235"/>
      <c r="U559" s="235"/>
      <c r="V559" s="235"/>
      <c r="W559" s="235"/>
      <c r="X559" s="235"/>
      <c r="Y559" s="235"/>
      <c r="Z559" s="235"/>
      <c r="AA559" s="235"/>
      <c r="AB559" s="235"/>
      <c r="AC559" s="235"/>
    </row>
    <row r="560" spans="1:29" ht="13.5">
      <c r="A560" s="235"/>
      <c r="B560" s="235"/>
      <c r="C560" s="235"/>
      <c r="D560" s="235"/>
      <c r="E560" s="235"/>
      <c r="F560" s="235"/>
      <c r="G560" s="235"/>
      <c r="H560" s="235"/>
      <c r="I560" s="267"/>
      <c r="J560" s="235"/>
      <c r="K560" s="235"/>
      <c r="L560" s="235"/>
      <c r="M560" s="268"/>
      <c r="N560" s="235"/>
      <c r="O560" s="235"/>
      <c r="P560" s="235"/>
      <c r="Q560" s="235"/>
      <c r="R560" s="235"/>
      <c r="S560" s="235"/>
      <c r="T560" s="235"/>
      <c r="U560" s="235"/>
      <c r="V560" s="235"/>
      <c r="W560" s="235"/>
      <c r="X560" s="235"/>
      <c r="Y560" s="235"/>
      <c r="Z560" s="235"/>
      <c r="AA560" s="235"/>
      <c r="AB560" s="235"/>
      <c r="AC560" s="235"/>
    </row>
    <row r="561" spans="1:29" ht="13.5">
      <c r="A561" s="235"/>
      <c r="B561" s="235"/>
      <c r="C561" s="235"/>
      <c r="D561" s="235"/>
      <c r="E561" s="235"/>
      <c r="F561" s="235"/>
      <c r="G561" s="235"/>
      <c r="H561" s="235"/>
      <c r="I561" s="267"/>
      <c r="J561" s="235"/>
      <c r="K561" s="235"/>
      <c r="L561" s="235"/>
      <c r="M561" s="268"/>
      <c r="N561" s="235"/>
      <c r="O561" s="235"/>
      <c r="P561" s="235"/>
      <c r="Q561" s="235"/>
      <c r="R561" s="235"/>
      <c r="S561" s="235"/>
      <c r="T561" s="235"/>
      <c r="U561" s="235"/>
      <c r="V561" s="235"/>
      <c r="W561" s="235"/>
      <c r="X561" s="235"/>
      <c r="Y561" s="235"/>
      <c r="Z561" s="235"/>
      <c r="AA561" s="235"/>
      <c r="AB561" s="235"/>
      <c r="AC561" s="235"/>
    </row>
    <row r="562" spans="1:29" ht="13.5">
      <c r="A562" s="235"/>
      <c r="B562" s="235"/>
      <c r="C562" s="235"/>
      <c r="D562" s="235"/>
      <c r="E562" s="235"/>
      <c r="F562" s="235"/>
      <c r="G562" s="235"/>
      <c r="H562" s="235"/>
      <c r="I562" s="267"/>
      <c r="J562" s="235"/>
      <c r="K562" s="235"/>
      <c r="L562" s="235"/>
      <c r="M562" s="268"/>
      <c r="N562" s="235"/>
      <c r="O562" s="235"/>
      <c r="P562" s="235"/>
      <c r="Q562" s="235"/>
      <c r="R562" s="235"/>
      <c r="S562" s="235"/>
      <c r="T562" s="235"/>
      <c r="U562" s="235"/>
      <c r="V562" s="235"/>
      <c r="W562" s="235"/>
      <c r="X562" s="235"/>
      <c r="Y562" s="235"/>
      <c r="Z562" s="235"/>
      <c r="AA562" s="235"/>
      <c r="AB562" s="235"/>
      <c r="AC562" s="235"/>
    </row>
    <row r="563" spans="1:29" ht="13.5">
      <c r="A563" s="235"/>
      <c r="B563" s="235"/>
      <c r="C563" s="235"/>
      <c r="D563" s="235"/>
      <c r="E563" s="235"/>
      <c r="F563" s="235"/>
      <c r="G563" s="235"/>
      <c r="H563" s="235"/>
      <c r="I563" s="267"/>
      <c r="J563" s="235"/>
      <c r="K563" s="235"/>
      <c r="L563" s="235"/>
      <c r="M563" s="268"/>
      <c r="N563" s="235"/>
      <c r="O563" s="235"/>
      <c r="P563" s="235"/>
      <c r="Q563" s="235"/>
      <c r="R563" s="235"/>
      <c r="S563" s="235"/>
      <c r="T563" s="235"/>
      <c r="U563" s="235"/>
      <c r="V563" s="235"/>
      <c r="W563" s="235"/>
      <c r="X563" s="235"/>
      <c r="Y563" s="235"/>
      <c r="Z563" s="235"/>
      <c r="AA563" s="235"/>
      <c r="AB563" s="235"/>
      <c r="AC563" s="235"/>
    </row>
    <row r="564" spans="1:29" ht="13.5">
      <c r="A564" s="235"/>
      <c r="B564" s="235"/>
      <c r="C564" s="235"/>
      <c r="D564" s="235"/>
      <c r="E564" s="235"/>
      <c r="F564" s="235"/>
      <c r="G564" s="235"/>
      <c r="H564" s="235"/>
      <c r="I564" s="267"/>
      <c r="J564" s="235"/>
      <c r="K564" s="235"/>
      <c r="L564" s="235"/>
      <c r="M564" s="268"/>
      <c r="N564" s="235"/>
      <c r="O564" s="235"/>
      <c r="P564" s="235"/>
      <c r="Q564" s="235"/>
      <c r="R564" s="235"/>
      <c r="S564" s="235"/>
      <c r="T564" s="235"/>
      <c r="U564" s="235"/>
      <c r="V564" s="235"/>
      <c r="W564" s="235"/>
      <c r="X564" s="235"/>
      <c r="Y564" s="235"/>
      <c r="Z564" s="235"/>
      <c r="AA564" s="235"/>
      <c r="AB564" s="235"/>
      <c r="AC564" s="235"/>
    </row>
    <row r="565" spans="1:29" ht="13.5">
      <c r="A565" s="235"/>
      <c r="B565" s="235"/>
      <c r="C565" s="235"/>
      <c r="D565" s="235"/>
      <c r="E565" s="235"/>
      <c r="F565" s="235"/>
      <c r="G565" s="235"/>
      <c r="H565" s="235"/>
      <c r="I565" s="267"/>
      <c r="J565" s="235"/>
      <c r="K565" s="235"/>
      <c r="L565" s="235"/>
      <c r="M565" s="268"/>
      <c r="N565" s="235"/>
      <c r="O565" s="235"/>
      <c r="P565" s="235"/>
      <c r="Q565" s="235"/>
      <c r="R565" s="235"/>
      <c r="S565" s="235"/>
      <c r="T565" s="235"/>
      <c r="U565" s="235"/>
      <c r="V565" s="235"/>
      <c r="W565" s="235"/>
      <c r="X565" s="235"/>
      <c r="Y565" s="235"/>
      <c r="Z565" s="235"/>
      <c r="AA565" s="235"/>
      <c r="AB565" s="235"/>
      <c r="AC565" s="235"/>
    </row>
    <row r="566" spans="1:29" ht="13.5">
      <c r="A566" s="235"/>
      <c r="B566" s="235"/>
      <c r="C566" s="235"/>
      <c r="D566" s="235"/>
      <c r="E566" s="235"/>
      <c r="F566" s="235"/>
      <c r="G566" s="235"/>
      <c r="H566" s="235"/>
      <c r="I566" s="267"/>
      <c r="J566" s="235"/>
      <c r="K566" s="235"/>
      <c r="L566" s="235"/>
      <c r="M566" s="268"/>
      <c r="N566" s="235"/>
      <c r="O566" s="235"/>
      <c r="P566" s="235"/>
      <c r="Q566" s="235"/>
      <c r="R566" s="235"/>
      <c r="S566" s="235"/>
      <c r="T566" s="235"/>
      <c r="U566" s="235"/>
      <c r="V566" s="235"/>
      <c r="W566" s="235"/>
      <c r="X566" s="235"/>
      <c r="Y566" s="235"/>
      <c r="Z566" s="235"/>
      <c r="AA566" s="235"/>
      <c r="AB566" s="235"/>
      <c r="AC566" s="235"/>
    </row>
    <row r="567" spans="1:29" ht="13.5">
      <c r="A567" s="235"/>
      <c r="B567" s="235"/>
      <c r="C567" s="235"/>
      <c r="D567" s="235"/>
      <c r="E567" s="235"/>
      <c r="F567" s="235"/>
      <c r="G567" s="235"/>
      <c r="H567" s="235"/>
      <c r="I567" s="267"/>
      <c r="J567" s="235"/>
      <c r="K567" s="235"/>
      <c r="L567" s="235"/>
      <c r="M567" s="268"/>
      <c r="N567" s="235"/>
      <c r="O567" s="235"/>
      <c r="P567" s="235"/>
      <c r="Q567" s="235"/>
      <c r="R567" s="235"/>
      <c r="S567" s="235"/>
      <c r="T567" s="235"/>
      <c r="U567" s="235"/>
      <c r="V567" s="235"/>
      <c r="W567" s="235"/>
      <c r="X567" s="235"/>
      <c r="Y567" s="235"/>
      <c r="Z567" s="235"/>
      <c r="AA567" s="235"/>
      <c r="AB567" s="235"/>
      <c r="AC567" s="235"/>
    </row>
    <row r="568" spans="1:29" ht="13.5">
      <c r="A568" s="235"/>
      <c r="B568" s="235"/>
      <c r="C568" s="235"/>
      <c r="D568" s="235"/>
      <c r="E568" s="235"/>
      <c r="F568" s="235"/>
      <c r="G568" s="235"/>
      <c r="H568" s="235"/>
      <c r="I568" s="267"/>
      <c r="J568" s="235"/>
      <c r="K568" s="235"/>
      <c r="L568" s="235"/>
      <c r="M568" s="268"/>
      <c r="N568" s="235"/>
      <c r="O568" s="235"/>
      <c r="P568" s="235"/>
      <c r="Q568" s="235"/>
      <c r="R568" s="235"/>
      <c r="S568" s="235"/>
      <c r="T568" s="235"/>
      <c r="U568" s="235"/>
      <c r="V568" s="235"/>
      <c r="W568" s="235"/>
      <c r="X568" s="235"/>
      <c r="Y568" s="235"/>
      <c r="Z568" s="235"/>
      <c r="AA568" s="235"/>
      <c r="AB568" s="235"/>
      <c r="AC568" s="235"/>
    </row>
    <row r="569" spans="1:29" ht="13.5">
      <c r="A569" s="235"/>
      <c r="B569" s="235"/>
      <c r="C569" s="235"/>
      <c r="D569" s="235"/>
      <c r="E569" s="235"/>
      <c r="F569" s="235"/>
      <c r="G569" s="235"/>
      <c r="H569" s="235"/>
      <c r="I569" s="267"/>
      <c r="J569" s="235"/>
      <c r="K569" s="235"/>
      <c r="L569" s="235"/>
      <c r="M569" s="268"/>
      <c r="N569" s="235"/>
      <c r="O569" s="235"/>
      <c r="P569" s="235"/>
      <c r="Q569" s="235"/>
      <c r="R569" s="235"/>
      <c r="S569" s="235"/>
      <c r="T569" s="235"/>
      <c r="U569" s="235"/>
      <c r="V569" s="235"/>
      <c r="W569" s="235"/>
      <c r="X569" s="235"/>
      <c r="Y569" s="235"/>
      <c r="Z569" s="235"/>
      <c r="AA569" s="235"/>
      <c r="AB569" s="235"/>
      <c r="AC569" s="235"/>
    </row>
    <row r="570" spans="1:29" ht="13.5">
      <c r="A570" s="235"/>
      <c r="B570" s="235"/>
      <c r="C570" s="235"/>
      <c r="D570" s="235"/>
      <c r="E570" s="235"/>
      <c r="F570" s="235"/>
      <c r="G570" s="235"/>
      <c r="H570" s="235"/>
      <c r="I570" s="267"/>
      <c r="J570" s="235"/>
      <c r="K570" s="235"/>
      <c r="L570" s="235"/>
      <c r="M570" s="268"/>
      <c r="N570" s="235"/>
      <c r="O570" s="235"/>
      <c r="P570" s="235"/>
      <c r="Q570" s="235"/>
      <c r="R570" s="235"/>
      <c r="S570" s="235"/>
      <c r="T570" s="235"/>
      <c r="U570" s="235"/>
      <c r="V570" s="235"/>
      <c r="W570" s="235"/>
      <c r="X570" s="235"/>
      <c r="Y570" s="235"/>
      <c r="Z570" s="235"/>
      <c r="AA570" s="235"/>
      <c r="AB570" s="235"/>
      <c r="AC570" s="235"/>
    </row>
    <row r="571" spans="1:29" ht="13.5">
      <c r="A571" s="235"/>
      <c r="B571" s="235"/>
      <c r="C571" s="235"/>
      <c r="D571" s="235"/>
      <c r="E571" s="235"/>
      <c r="F571" s="235"/>
      <c r="G571" s="235"/>
      <c r="H571" s="235"/>
      <c r="I571" s="267"/>
      <c r="J571" s="235"/>
      <c r="K571" s="235"/>
      <c r="L571" s="235"/>
      <c r="M571" s="268"/>
      <c r="N571" s="235"/>
      <c r="O571" s="235"/>
      <c r="P571" s="235"/>
      <c r="Q571" s="235"/>
      <c r="R571" s="235"/>
      <c r="S571" s="235"/>
      <c r="T571" s="235"/>
      <c r="U571" s="235"/>
      <c r="V571" s="235"/>
      <c r="W571" s="235"/>
      <c r="X571" s="235"/>
      <c r="Y571" s="235"/>
      <c r="Z571" s="235"/>
      <c r="AA571" s="235"/>
      <c r="AB571" s="235"/>
      <c r="AC571" s="235"/>
    </row>
    <row r="572" spans="1:29" ht="13.5">
      <c r="A572" s="235"/>
      <c r="B572" s="235"/>
      <c r="C572" s="235"/>
      <c r="D572" s="235"/>
      <c r="E572" s="235"/>
      <c r="F572" s="235"/>
      <c r="G572" s="235"/>
      <c r="H572" s="235"/>
      <c r="I572" s="267"/>
      <c r="J572" s="235"/>
      <c r="K572" s="235"/>
      <c r="L572" s="235"/>
      <c r="M572" s="268"/>
      <c r="N572" s="235"/>
      <c r="O572" s="235"/>
      <c r="P572" s="235"/>
      <c r="Q572" s="235"/>
      <c r="R572" s="235"/>
      <c r="S572" s="235"/>
      <c r="T572" s="235"/>
      <c r="U572" s="235"/>
      <c r="V572" s="235"/>
      <c r="W572" s="235"/>
      <c r="X572" s="235"/>
      <c r="Y572" s="235"/>
      <c r="Z572" s="235"/>
      <c r="AA572" s="235"/>
      <c r="AB572" s="235"/>
      <c r="AC572" s="235"/>
    </row>
    <row r="573" spans="1:29" ht="13.5">
      <c r="A573" s="235"/>
      <c r="B573" s="235"/>
      <c r="C573" s="235"/>
      <c r="D573" s="235"/>
      <c r="E573" s="235"/>
      <c r="F573" s="235"/>
      <c r="G573" s="235"/>
      <c r="H573" s="235"/>
      <c r="I573" s="267"/>
      <c r="J573" s="235"/>
      <c r="K573" s="235"/>
      <c r="L573" s="235"/>
      <c r="M573" s="268"/>
      <c r="N573" s="235"/>
      <c r="O573" s="235"/>
      <c r="P573" s="235"/>
      <c r="Q573" s="235"/>
      <c r="R573" s="235"/>
      <c r="S573" s="235"/>
      <c r="T573" s="235"/>
      <c r="U573" s="235"/>
      <c r="V573" s="235"/>
      <c r="W573" s="235"/>
      <c r="X573" s="235"/>
      <c r="Y573" s="235"/>
      <c r="Z573" s="235"/>
      <c r="AA573" s="235"/>
      <c r="AB573" s="235"/>
      <c r="AC573" s="235"/>
    </row>
    <row r="574" spans="1:29" ht="13.5">
      <c r="A574" s="235"/>
      <c r="B574" s="235"/>
      <c r="C574" s="235"/>
      <c r="D574" s="235"/>
      <c r="E574" s="235"/>
      <c r="F574" s="235"/>
      <c r="G574" s="235"/>
      <c r="H574" s="235"/>
      <c r="I574" s="267"/>
      <c r="J574" s="235"/>
      <c r="K574" s="235"/>
      <c r="L574" s="235"/>
      <c r="M574" s="268"/>
      <c r="N574" s="235"/>
      <c r="O574" s="235"/>
      <c r="P574" s="235"/>
      <c r="Q574" s="235"/>
      <c r="R574" s="235"/>
      <c r="S574" s="235"/>
      <c r="T574" s="235"/>
      <c r="U574" s="235"/>
      <c r="V574" s="235"/>
      <c r="W574" s="235"/>
      <c r="X574" s="235"/>
      <c r="Y574" s="235"/>
      <c r="Z574" s="235"/>
      <c r="AA574" s="235"/>
      <c r="AB574" s="235"/>
      <c r="AC574" s="235"/>
    </row>
    <row r="575" spans="1:29" ht="13.5">
      <c r="A575" s="235"/>
      <c r="B575" s="235"/>
      <c r="C575" s="235"/>
      <c r="D575" s="235"/>
      <c r="E575" s="235"/>
      <c r="F575" s="235"/>
      <c r="G575" s="235"/>
      <c r="H575" s="235"/>
      <c r="I575" s="267"/>
      <c r="J575" s="235"/>
      <c r="K575" s="235"/>
      <c r="L575" s="235"/>
      <c r="M575" s="268"/>
      <c r="N575" s="235"/>
      <c r="O575" s="235"/>
      <c r="P575" s="235"/>
      <c r="Q575" s="235"/>
      <c r="R575" s="235"/>
      <c r="S575" s="235"/>
      <c r="T575" s="235"/>
      <c r="U575" s="235"/>
      <c r="V575" s="235"/>
      <c r="W575" s="235"/>
      <c r="X575" s="235"/>
      <c r="Y575" s="235"/>
      <c r="Z575" s="235"/>
      <c r="AA575" s="235"/>
      <c r="AB575" s="235"/>
      <c r="AC575" s="235"/>
    </row>
    <row r="576" spans="1:29" ht="13.5">
      <c r="A576" s="235"/>
      <c r="B576" s="235"/>
      <c r="C576" s="235"/>
      <c r="D576" s="235"/>
      <c r="E576" s="235"/>
      <c r="F576" s="235"/>
      <c r="G576" s="235"/>
      <c r="H576" s="235"/>
      <c r="I576" s="267"/>
      <c r="J576" s="235"/>
      <c r="K576" s="235"/>
      <c r="L576" s="235"/>
      <c r="M576" s="268"/>
      <c r="N576" s="235"/>
      <c r="O576" s="235"/>
      <c r="P576" s="235"/>
      <c r="Q576" s="235"/>
      <c r="R576" s="235"/>
      <c r="S576" s="235"/>
      <c r="T576" s="235"/>
      <c r="U576" s="235"/>
      <c r="V576" s="235"/>
      <c r="W576" s="235"/>
      <c r="X576" s="235"/>
      <c r="Y576" s="235"/>
      <c r="Z576" s="235"/>
      <c r="AA576" s="235"/>
      <c r="AB576" s="235"/>
      <c r="AC576" s="235"/>
    </row>
    <row r="577" spans="1:29" ht="13.5">
      <c r="A577" s="235"/>
      <c r="B577" s="235"/>
      <c r="C577" s="235"/>
      <c r="D577" s="235"/>
      <c r="E577" s="235"/>
      <c r="F577" s="235"/>
      <c r="G577" s="235"/>
      <c r="H577" s="235"/>
      <c r="I577" s="267"/>
      <c r="J577" s="235"/>
      <c r="K577" s="235"/>
      <c r="L577" s="235"/>
      <c r="M577" s="268"/>
      <c r="N577" s="235"/>
      <c r="O577" s="235"/>
      <c r="P577" s="235"/>
      <c r="Q577" s="235"/>
      <c r="R577" s="235"/>
      <c r="S577" s="235"/>
      <c r="T577" s="235"/>
      <c r="U577" s="235"/>
      <c r="V577" s="235"/>
      <c r="W577" s="235"/>
      <c r="X577" s="235"/>
      <c r="Y577" s="235"/>
      <c r="Z577" s="235"/>
      <c r="AA577" s="235"/>
      <c r="AB577" s="235"/>
      <c r="AC577" s="235"/>
    </row>
    <row r="578" spans="1:29" ht="13.5">
      <c r="A578" s="235"/>
      <c r="B578" s="235"/>
      <c r="C578" s="235"/>
      <c r="D578" s="235"/>
      <c r="E578" s="235"/>
      <c r="F578" s="235"/>
      <c r="G578" s="235"/>
      <c r="H578" s="235"/>
      <c r="I578" s="267"/>
      <c r="J578" s="235"/>
      <c r="K578" s="235"/>
      <c r="L578" s="235"/>
      <c r="M578" s="268"/>
      <c r="N578" s="235"/>
      <c r="O578" s="235"/>
      <c r="P578" s="235"/>
      <c r="Q578" s="235"/>
      <c r="R578" s="235"/>
      <c r="S578" s="235"/>
      <c r="T578" s="235"/>
      <c r="U578" s="235"/>
      <c r="V578" s="235"/>
      <c r="W578" s="235"/>
      <c r="X578" s="235"/>
      <c r="Y578" s="235"/>
      <c r="Z578" s="235"/>
      <c r="AA578" s="235"/>
      <c r="AB578" s="235"/>
      <c r="AC578" s="235"/>
    </row>
    <row r="579" spans="1:29" ht="13.5">
      <c r="A579" s="235"/>
      <c r="B579" s="235"/>
      <c r="C579" s="235"/>
      <c r="D579" s="235"/>
      <c r="E579" s="235"/>
      <c r="F579" s="235"/>
      <c r="G579" s="235"/>
      <c r="H579" s="235"/>
      <c r="I579" s="267"/>
      <c r="J579" s="235"/>
      <c r="K579" s="235"/>
      <c r="L579" s="235"/>
      <c r="M579" s="268"/>
      <c r="N579" s="235"/>
      <c r="O579" s="235"/>
      <c r="P579" s="235"/>
      <c r="Q579" s="235"/>
      <c r="R579" s="235"/>
      <c r="S579" s="235"/>
      <c r="T579" s="235"/>
      <c r="U579" s="235"/>
      <c r="V579" s="235"/>
      <c r="W579" s="235"/>
      <c r="X579" s="235"/>
      <c r="Y579" s="235"/>
      <c r="Z579" s="235"/>
      <c r="AA579" s="235"/>
      <c r="AB579" s="235"/>
      <c r="AC579" s="235"/>
    </row>
    <row r="580" spans="1:29" ht="13.5">
      <c r="A580" s="235"/>
      <c r="B580" s="235"/>
      <c r="C580" s="235"/>
      <c r="D580" s="235"/>
      <c r="E580" s="235"/>
      <c r="F580" s="235"/>
      <c r="G580" s="235"/>
      <c r="H580" s="235"/>
      <c r="I580" s="267"/>
      <c r="J580" s="235"/>
      <c r="K580" s="235"/>
      <c r="L580" s="235"/>
      <c r="M580" s="268"/>
      <c r="N580" s="235"/>
      <c r="O580" s="235"/>
      <c r="P580" s="235"/>
      <c r="Q580" s="235"/>
      <c r="R580" s="235"/>
      <c r="S580" s="235"/>
      <c r="T580" s="235"/>
      <c r="U580" s="235"/>
      <c r="V580" s="235"/>
      <c r="W580" s="235"/>
      <c r="X580" s="235"/>
      <c r="Y580" s="235"/>
      <c r="Z580" s="235"/>
      <c r="AA580" s="235"/>
      <c r="AB580" s="235"/>
      <c r="AC580" s="235"/>
    </row>
    <row r="581" spans="1:29" ht="13.5">
      <c r="A581" s="235"/>
      <c r="B581" s="235"/>
      <c r="C581" s="235"/>
      <c r="D581" s="235"/>
      <c r="E581" s="235"/>
      <c r="F581" s="235"/>
      <c r="G581" s="235"/>
      <c r="H581" s="235"/>
      <c r="I581" s="267"/>
      <c r="J581" s="235"/>
      <c r="K581" s="235"/>
      <c r="L581" s="235"/>
      <c r="M581" s="268"/>
      <c r="N581" s="235"/>
      <c r="O581" s="235"/>
      <c r="P581" s="235"/>
      <c r="Q581" s="235"/>
      <c r="R581" s="235"/>
      <c r="S581" s="235"/>
      <c r="T581" s="235"/>
      <c r="U581" s="235"/>
      <c r="V581" s="235"/>
      <c r="W581" s="235"/>
      <c r="X581" s="235"/>
      <c r="Y581" s="235"/>
      <c r="Z581" s="235"/>
      <c r="AA581" s="235"/>
      <c r="AB581" s="235"/>
      <c r="AC581" s="235"/>
    </row>
    <row r="582" spans="1:29" ht="13.5">
      <c r="A582" s="235"/>
      <c r="B582" s="235"/>
      <c r="C582" s="235"/>
      <c r="D582" s="235"/>
      <c r="E582" s="235"/>
      <c r="F582" s="235"/>
      <c r="G582" s="235"/>
      <c r="H582" s="235"/>
      <c r="I582" s="267"/>
      <c r="J582" s="235"/>
      <c r="K582" s="235"/>
      <c r="L582" s="235"/>
      <c r="M582" s="268"/>
      <c r="N582" s="235"/>
      <c r="O582" s="235"/>
      <c r="P582" s="235"/>
      <c r="Q582" s="235"/>
      <c r="R582" s="235"/>
      <c r="S582" s="235"/>
      <c r="T582" s="235"/>
      <c r="U582" s="235"/>
      <c r="V582" s="235"/>
      <c r="W582" s="235"/>
      <c r="X582" s="235"/>
      <c r="Y582" s="235"/>
      <c r="Z582" s="235"/>
      <c r="AA582" s="235"/>
      <c r="AB582" s="235"/>
      <c r="AC582" s="235"/>
    </row>
    <row r="583" spans="1:29" ht="13.5">
      <c r="A583" s="235"/>
      <c r="B583" s="235"/>
      <c r="C583" s="235"/>
      <c r="D583" s="235"/>
      <c r="E583" s="235"/>
      <c r="F583" s="235"/>
      <c r="G583" s="235"/>
      <c r="H583" s="235"/>
      <c r="I583" s="267"/>
      <c r="J583" s="235"/>
      <c r="K583" s="235"/>
      <c r="L583" s="235"/>
      <c r="M583" s="268"/>
      <c r="N583" s="235"/>
      <c r="O583" s="235"/>
      <c r="P583" s="235"/>
      <c r="Q583" s="235"/>
      <c r="R583" s="235"/>
      <c r="S583" s="235"/>
      <c r="T583" s="235"/>
      <c r="U583" s="235"/>
      <c r="V583" s="235"/>
      <c r="W583" s="235"/>
      <c r="X583" s="235"/>
      <c r="Y583" s="235"/>
      <c r="Z583" s="235"/>
      <c r="AA583" s="235"/>
      <c r="AB583" s="235"/>
      <c r="AC583" s="235"/>
    </row>
    <row r="584" spans="1:29" ht="13.5">
      <c r="A584" s="235"/>
      <c r="B584" s="235"/>
      <c r="C584" s="235"/>
      <c r="D584" s="235"/>
      <c r="E584" s="235"/>
      <c r="F584" s="235"/>
      <c r="G584" s="235"/>
      <c r="H584" s="235"/>
      <c r="I584" s="267"/>
      <c r="J584" s="235"/>
      <c r="K584" s="235"/>
      <c r="L584" s="235"/>
      <c r="M584" s="268"/>
      <c r="N584" s="235"/>
      <c r="O584" s="235"/>
      <c r="P584" s="235"/>
      <c r="Q584" s="235"/>
      <c r="R584" s="235"/>
      <c r="S584" s="235"/>
      <c r="T584" s="235"/>
      <c r="U584" s="235"/>
      <c r="V584" s="235"/>
      <c r="W584" s="235"/>
      <c r="X584" s="235"/>
      <c r="Y584" s="235"/>
      <c r="Z584" s="235"/>
      <c r="AA584" s="235"/>
      <c r="AB584" s="235"/>
      <c r="AC584" s="235"/>
    </row>
    <row r="585" spans="1:29" ht="13.5">
      <c r="A585" s="235"/>
      <c r="B585" s="235"/>
      <c r="C585" s="235"/>
      <c r="D585" s="235"/>
      <c r="E585" s="235"/>
      <c r="F585" s="235"/>
      <c r="G585" s="235"/>
      <c r="H585" s="235"/>
      <c r="I585" s="267"/>
      <c r="J585" s="235"/>
      <c r="K585" s="235"/>
      <c r="L585" s="235"/>
      <c r="M585" s="268"/>
      <c r="N585" s="235"/>
      <c r="O585" s="235"/>
      <c r="P585" s="235"/>
      <c r="Q585" s="235"/>
      <c r="R585" s="235"/>
      <c r="S585" s="235"/>
      <c r="T585" s="235"/>
      <c r="U585" s="235"/>
      <c r="V585" s="235"/>
      <c r="W585" s="235"/>
      <c r="X585" s="235"/>
      <c r="Y585" s="235"/>
      <c r="Z585" s="235"/>
      <c r="AA585" s="235"/>
      <c r="AB585" s="235"/>
      <c r="AC585" s="235"/>
    </row>
    <row r="586" spans="1:29" ht="13.5">
      <c r="A586" s="235"/>
      <c r="B586" s="235"/>
      <c r="C586" s="235"/>
      <c r="D586" s="235"/>
      <c r="E586" s="235"/>
      <c r="F586" s="235"/>
      <c r="G586" s="235"/>
      <c r="H586" s="235"/>
      <c r="I586" s="267"/>
      <c r="J586" s="235"/>
      <c r="K586" s="235"/>
      <c r="L586" s="235"/>
      <c r="M586" s="268"/>
      <c r="N586" s="235"/>
      <c r="O586" s="235"/>
      <c r="P586" s="235"/>
      <c r="Q586" s="235"/>
      <c r="R586" s="235"/>
      <c r="S586" s="235"/>
      <c r="T586" s="235"/>
      <c r="U586" s="235"/>
      <c r="V586" s="235"/>
      <c r="W586" s="235"/>
      <c r="X586" s="235"/>
      <c r="Y586" s="235"/>
      <c r="Z586" s="235"/>
      <c r="AA586" s="235"/>
      <c r="AB586" s="235"/>
      <c r="AC586" s="235"/>
    </row>
    <row r="587" spans="1:29" ht="13.5">
      <c r="A587" s="235"/>
      <c r="B587" s="235"/>
      <c r="C587" s="235"/>
      <c r="D587" s="235"/>
      <c r="E587" s="235"/>
      <c r="F587" s="235"/>
      <c r="G587" s="235"/>
      <c r="H587" s="235"/>
      <c r="I587" s="267"/>
      <c r="J587" s="235"/>
      <c r="K587" s="235"/>
      <c r="L587" s="235"/>
      <c r="M587" s="268"/>
      <c r="N587" s="235"/>
      <c r="O587" s="235"/>
      <c r="P587" s="235"/>
      <c r="Q587" s="235"/>
      <c r="R587" s="235"/>
      <c r="S587" s="235"/>
      <c r="T587" s="235"/>
      <c r="U587" s="235"/>
      <c r="V587" s="235"/>
      <c r="W587" s="235"/>
      <c r="X587" s="235"/>
      <c r="Y587" s="235"/>
      <c r="Z587" s="235"/>
      <c r="AA587" s="235"/>
      <c r="AB587" s="235"/>
      <c r="AC587" s="235"/>
    </row>
    <row r="588" spans="1:29" ht="13.5">
      <c r="A588" s="235"/>
      <c r="B588" s="235"/>
      <c r="C588" s="235"/>
      <c r="D588" s="235"/>
      <c r="E588" s="235"/>
      <c r="F588" s="235"/>
      <c r="G588" s="235"/>
      <c r="H588" s="235"/>
      <c r="I588" s="267"/>
      <c r="J588" s="235"/>
      <c r="K588" s="235"/>
      <c r="L588" s="235"/>
      <c r="M588" s="268"/>
      <c r="N588" s="235"/>
      <c r="O588" s="235"/>
      <c r="P588" s="235"/>
      <c r="Q588" s="235"/>
      <c r="R588" s="235"/>
      <c r="S588" s="235"/>
      <c r="T588" s="235"/>
      <c r="U588" s="235"/>
      <c r="V588" s="235"/>
      <c r="W588" s="235"/>
      <c r="X588" s="235"/>
      <c r="Y588" s="235"/>
      <c r="Z588" s="235"/>
      <c r="AA588" s="235"/>
      <c r="AB588" s="235"/>
      <c r="AC588" s="235"/>
    </row>
    <row r="589" spans="1:29" ht="13.5">
      <c r="A589" s="235"/>
      <c r="B589" s="235"/>
      <c r="C589" s="235"/>
      <c r="D589" s="235"/>
      <c r="E589" s="235"/>
      <c r="F589" s="235"/>
      <c r="G589" s="235"/>
      <c r="H589" s="235"/>
      <c r="I589" s="267"/>
      <c r="J589" s="235"/>
      <c r="K589" s="235"/>
      <c r="L589" s="235"/>
      <c r="M589" s="268"/>
      <c r="N589" s="235"/>
      <c r="O589" s="235"/>
      <c r="P589" s="235"/>
      <c r="Q589" s="235"/>
      <c r="R589" s="235"/>
      <c r="S589" s="235"/>
      <c r="T589" s="235"/>
      <c r="U589" s="235"/>
      <c r="V589" s="235"/>
      <c r="W589" s="235"/>
      <c r="X589" s="235"/>
      <c r="Y589" s="235"/>
      <c r="Z589" s="235"/>
      <c r="AA589" s="235"/>
      <c r="AB589" s="235"/>
      <c r="AC589" s="235"/>
    </row>
    <row r="590" spans="1:29" ht="13.5">
      <c r="A590" s="235"/>
      <c r="B590" s="235"/>
      <c r="C590" s="235"/>
      <c r="D590" s="235"/>
      <c r="E590" s="235"/>
      <c r="F590" s="235"/>
      <c r="G590" s="235"/>
      <c r="H590" s="235"/>
      <c r="I590" s="267"/>
      <c r="J590" s="235"/>
      <c r="K590" s="235"/>
      <c r="L590" s="235"/>
      <c r="M590" s="268"/>
      <c r="N590" s="235"/>
      <c r="O590" s="235"/>
      <c r="P590" s="235"/>
      <c r="Q590" s="235"/>
      <c r="R590" s="235"/>
      <c r="S590" s="235"/>
      <c r="T590" s="235"/>
      <c r="U590" s="235"/>
      <c r="V590" s="235"/>
      <c r="W590" s="235"/>
      <c r="X590" s="235"/>
      <c r="Y590" s="235"/>
      <c r="Z590" s="235"/>
      <c r="AA590" s="235"/>
      <c r="AB590" s="235"/>
      <c r="AC590" s="235"/>
    </row>
    <row r="591" spans="1:29" ht="13.5">
      <c r="A591" s="235"/>
      <c r="B591" s="235"/>
      <c r="C591" s="235"/>
      <c r="D591" s="235"/>
      <c r="E591" s="235"/>
      <c r="F591" s="235"/>
      <c r="G591" s="235"/>
      <c r="H591" s="235"/>
      <c r="I591" s="267"/>
      <c r="J591" s="235"/>
      <c r="K591" s="235"/>
      <c r="L591" s="235"/>
      <c r="M591" s="268"/>
      <c r="N591" s="235"/>
      <c r="O591" s="235"/>
      <c r="P591" s="235"/>
      <c r="Q591" s="235"/>
      <c r="R591" s="235"/>
      <c r="S591" s="235"/>
      <c r="T591" s="235"/>
      <c r="U591" s="235"/>
      <c r="V591" s="235"/>
      <c r="W591" s="235"/>
      <c r="X591" s="235"/>
      <c r="Y591" s="235"/>
      <c r="Z591" s="235"/>
      <c r="AA591" s="235"/>
      <c r="AB591" s="235"/>
      <c r="AC591" s="235"/>
    </row>
    <row r="592" spans="1:29" ht="13.5">
      <c r="A592" s="235"/>
      <c r="B592" s="235"/>
      <c r="C592" s="235"/>
      <c r="D592" s="235"/>
      <c r="E592" s="235"/>
      <c r="F592" s="235"/>
      <c r="G592" s="235"/>
      <c r="H592" s="235"/>
      <c r="I592" s="267"/>
      <c r="J592" s="235"/>
      <c r="K592" s="235"/>
      <c r="L592" s="235"/>
      <c r="M592" s="268"/>
      <c r="N592" s="235"/>
      <c r="O592" s="235"/>
      <c r="P592" s="235"/>
      <c r="Q592" s="235"/>
      <c r="R592" s="235"/>
      <c r="S592" s="235"/>
      <c r="T592" s="235"/>
      <c r="U592" s="235"/>
      <c r="V592" s="235"/>
      <c r="W592" s="235"/>
      <c r="X592" s="235"/>
      <c r="Y592" s="235"/>
      <c r="Z592" s="235"/>
      <c r="AA592" s="235"/>
      <c r="AB592" s="235"/>
      <c r="AC592" s="235"/>
    </row>
    <row r="593" spans="1:29" ht="13.5">
      <c r="A593" s="235"/>
      <c r="B593" s="235"/>
      <c r="C593" s="235"/>
      <c r="D593" s="235"/>
      <c r="E593" s="235"/>
      <c r="F593" s="235"/>
      <c r="G593" s="235"/>
      <c r="H593" s="235"/>
      <c r="I593" s="267"/>
      <c r="J593" s="235"/>
      <c r="K593" s="235"/>
      <c r="L593" s="235"/>
      <c r="M593" s="268"/>
      <c r="N593" s="235"/>
      <c r="O593" s="235"/>
      <c r="P593" s="235"/>
      <c r="Q593" s="235"/>
      <c r="R593" s="235"/>
      <c r="S593" s="235"/>
      <c r="T593" s="235"/>
      <c r="U593" s="235"/>
      <c r="V593" s="235"/>
      <c r="W593" s="235"/>
      <c r="X593" s="235"/>
      <c r="Y593" s="235"/>
      <c r="Z593" s="235"/>
      <c r="AA593" s="235"/>
      <c r="AB593" s="235"/>
      <c r="AC593" s="235"/>
    </row>
    <row r="594" spans="1:29" ht="13.5">
      <c r="A594" s="235"/>
      <c r="B594" s="235"/>
      <c r="C594" s="235"/>
      <c r="D594" s="235"/>
      <c r="E594" s="235"/>
      <c r="F594" s="235"/>
      <c r="G594" s="235"/>
      <c r="H594" s="235"/>
      <c r="I594" s="267"/>
      <c r="J594" s="235"/>
      <c r="K594" s="235"/>
      <c r="L594" s="235"/>
      <c r="M594" s="268"/>
      <c r="N594" s="235"/>
      <c r="O594" s="235"/>
      <c r="P594" s="235"/>
      <c r="Q594" s="235"/>
      <c r="R594" s="235"/>
      <c r="S594" s="235"/>
      <c r="T594" s="235"/>
      <c r="U594" s="235"/>
      <c r="V594" s="235"/>
      <c r="W594" s="235"/>
      <c r="X594" s="235"/>
      <c r="Y594" s="235"/>
      <c r="Z594" s="235"/>
      <c r="AA594" s="235"/>
      <c r="AB594" s="235"/>
      <c r="AC594" s="235"/>
    </row>
    <row r="595" spans="1:29" ht="13.5">
      <c r="A595" s="235"/>
      <c r="B595" s="235"/>
      <c r="C595" s="235"/>
      <c r="D595" s="235"/>
      <c r="E595" s="235"/>
      <c r="F595" s="235"/>
      <c r="G595" s="235"/>
      <c r="H595" s="235"/>
      <c r="I595" s="267"/>
      <c r="J595" s="235"/>
      <c r="K595" s="235"/>
      <c r="L595" s="235"/>
      <c r="M595" s="268"/>
      <c r="N595" s="235"/>
      <c r="O595" s="235"/>
      <c r="P595" s="235"/>
      <c r="Q595" s="235"/>
      <c r="R595" s="235"/>
      <c r="S595" s="235"/>
      <c r="T595" s="235"/>
      <c r="U595" s="235"/>
      <c r="V595" s="235"/>
      <c r="W595" s="235"/>
      <c r="X595" s="235"/>
      <c r="Y595" s="235"/>
      <c r="Z595" s="235"/>
      <c r="AA595" s="235"/>
      <c r="AB595" s="235"/>
      <c r="AC595" s="235"/>
    </row>
    <row r="596" spans="1:29" ht="13.5">
      <c r="A596" s="235"/>
      <c r="B596" s="235"/>
      <c r="C596" s="235"/>
      <c r="D596" s="235"/>
      <c r="E596" s="235"/>
      <c r="F596" s="235"/>
      <c r="G596" s="235"/>
      <c r="H596" s="235"/>
      <c r="I596" s="267"/>
      <c r="J596" s="235"/>
      <c r="K596" s="235"/>
      <c r="L596" s="235"/>
      <c r="M596" s="268"/>
      <c r="N596" s="235"/>
      <c r="O596" s="235"/>
      <c r="P596" s="235"/>
      <c r="Q596" s="235"/>
      <c r="R596" s="235"/>
      <c r="S596" s="235"/>
      <c r="T596" s="235"/>
      <c r="U596" s="235"/>
      <c r="V596" s="235"/>
      <c r="W596" s="235"/>
      <c r="X596" s="235"/>
      <c r="Y596" s="235"/>
      <c r="Z596" s="235"/>
      <c r="AA596" s="235"/>
      <c r="AB596" s="235"/>
      <c r="AC596" s="235"/>
    </row>
    <row r="597" spans="1:29" ht="13.5">
      <c r="A597" s="235"/>
      <c r="B597" s="235"/>
      <c r="C597" s="235"/>
      <c r="D597" s="235"/>
      <c r="E597" s="235"/>
      <c r="F597" s="235"/>
      <c r="G597" s="235"/>
      <c r="H597" s="235"/>
      <c r="I597" s="267"/>
      <c r="J597" s="235"/>
      <c r="K597" s="235"/>
      <c r="L597" s="235"/>
      <c r="M597" s="268"/>
      <c r="N597" s="235"/>
      <c r="O597" s="235"/>
      <c r="P597" s="235"/>
      <c r="Q597" s="235"/>
      <c r="R597" s="235"/>
      <c r="S597" s="235"/>
      <c r="T597" s="235"/>
      <c r="U597" s="235"/>
      <c r="V597" s="235"/>
      <c r="W597" s="235"/>
      <c r="X597" s="235"/>
      <c r="Y597" s="235"/>
      <c r="Z597" s="235"/>
      <c r="AA597" s="235"/>
      <c r="AB597" s="235"/>
      <c r="AC597" s="235"/>
    </row>
    <row r="598" spans="1:29" ht="13.5">
      <c r="A598" s="235"/>
      <c r="B598" s="235"/>
      <c r="C598" s="235"/>
      <c r="D598" s="235"/>
      <c r="E598" s="235"/>
      <c r="F598" s="235"/>
      <c r="G598" s="235"/>
      <c r="H598" s="235"/>
      <c r="I598" s="267"/>
      <c r="J598" s="235"/>
      <c r="K598" s="235"/>
      <c r="L598" s="235"/>
      <c r="M598" s="268"/>
      <c r="N598" s="235"/>
      <c r="O598" s="235"/>
      <c r="P598" s="235"/>
      <c r="Q598" s="235"/>
      <c r="R598" s="235"/>
      <c r="S598" s="235"/>
      <c r="T598" s="235"/>
      <c r="U598" s="235"/>
      <c r="V598" s="235"/>
      <c r="W598" s="235"/>
      <c r="X598" s="235"/>
      <c r="Y598" s="235"/>
      <c r="Z598" s="235"/>
      <c r="AA598" s="235"/>
      <c r="AB598" s="235"/>
      <c r="AC598" s="235"/>
    </row>
    <row r="599" spans="1:29" ht="13.5">
      <c r="A599" s="235"/>
      <c r="B599" s="235"/>
      <c r="C599" s="235"/>
      <c r="D599" s="235"/>
      <c r="E599" s="235"/>
      <c r="F599" s="235"/>
      <c r="G599" s="235"/>
      <c r="H599" s="235"/>
      <c r="I599" s="267"/>
      <c r="J599" s="235"/>
      <c r="K599" s="235"/>
      <c r="L599" s="235"/>
      <c r="M599" s="268"/>
      <c r="N599" s="235"/>
      <c r="O599" s="235"/>
      <c r="P599" s="235"/>
      <c r="Q599" s="235"/>
      <c r="R599" s="235"/>
      <c r="S599" s="235"/>
      <c r="T599" s="235"/>
      <c r="U599" s="235"/>
      <c r="V599" s="235"/>
      <c r="W599" s="235"/>
      <c r="X599" s="235"/>
      <c r="Y599" s="235"/>
      <c r="Z599" s="235"/>
      <c r="AA599" s="235"/>
      <c r="AB599" s="235"/>
      <c r="AC599" s="235"/>
    </row>
    <row r="600" spans="1:29" ht="13.5">
      <c r="A600" s="235"/>
      <c r="B600" s="235"/>
      <c r="C600" s="235"/>
      <c r="D600" s="235"/>
      <c r="E600" s="235"/>
      <c r="F600" s="235"/>
      <c r="G600" s="235"/>
      <c r="H600" s="235"/>
      <c r="I600" s="267"/>
      <c r="J600" s="235"/>
      <c r="K600" s="235"/>
      <c r="L600" s="235"/>
      <c r="M600" s="268"/>
      <c r="N600" s="235"/>
      <c r="O600" s="235"/>
      <c r="P600" s="235"/>
      <c r="Q600" s="235"/>
      <c r="R600" s="235"/>
      <c r="S600" s="235"/>
      <c r="T600" s="235"/>
      <c r="U600" s="235"/>
      <c r="V600" s="235"/>
      <c r="W600" s="235"/>
      <c r="X600" s="235"/>
      <c r="Y600" s="235"/>
      <c r="Z600" s="235"/>
      <c r="AA600" s="235"/>
      <c r="AB600" s="235"/>
      <c r="AC600" s="235"/>
    </row>
    <row r="601" spans="1:29" ht="13.5">
      <c r="A601" s="235"/>
      <c r="B601" s="235"/>
      <c r="C601" s="235"/>
      <c r="D601" s="235"/>
      <c r="E601" s="235"/>
      <c r="F601" s="235"/>
      <c r="G601" s="235"/>
      <c r="H601" s="235"/>
      <c r="I601" s="267"/>
      <c r="J601" s="235"/>
      <c r="K601" s="235"/>
      <c r="L601" s="235"/>
      <c r="M601" s="268"/>
      <c r="N601" s="235"/>
      <c r="O601" s="235"/>
      <c r="P601" s="235"/>
      <c r="Q601" s="235"/>
      <c r="R601" s="235"/>
      <c r="S601" s="235"/>
      <c r="T601" s="235"/>
      <c r="U601" s="235"/>
      <c r="V601" s="235"/>
      <c r="W601" s="235"/>
      <c r="X601" s="235"/>
      <c r="Y601" s="235"/>
      <c r="Z601" s="235"/>
      <c r="AA601" s="235"/>
      <c r="AB601" s="235"/>
      <c r="AC601" s="235"/>
    </row>
    <row r="602" spans="1:29" ht="13.5">
      <c r="A602" s="235"/>
      <c r="B602" s="235"/>
      <c r="C602" s="235"/>
      <c r="D602" s="235"/>
      <c r="E602" s="235"/>
      <c r="F602" s="235"/>
      <c r="G602" s="235"/>
      <c r="H602" s="235"/>
      <c r="I602" s="267"/>
      <c r="J602" s="235"/>
      <c r="K602" s="235"/>
      <c r="L602" s="235"/>
      <c r="M602" s="268"/>
      <c r="N602" s="235"/>
      <c r="O602" s="235"/>
      <c r="P602" s="235"/>
      <c r="Q602" s="235"/>
      <c r="R602" s="235"/>
      <c r="S602" s="235"/>
      <c r="T602" s="235"/>
      <c r="U602" s="235"/>
      <c r="V602" s="235"/>
      <c r="W602" s="235"/>
      <c r="X602" s="235"/>
      <c r="Y602" s="235"/>
      <c r="Z602" s="235"/>
      <c r="AA602" s="235"/>
      <c r="AB602" s="235"/>
      <c r="AC602" s="235"/>
    </row>
    <row r="603" spans="1:29" ht="13.5">
      <c r="A603" s="235"/>
      <c r="B603" s="235"/>
      <c r="C603" s="235"/>
      <c r="D603" s="235"/>
      <c r="E603" s="235"/>
      <c r="F603" s="235"/>
      <c r="G603" s="235"/>
      <c r="H603" s="235"/>
      <c r="I603" s="267"/>
      <c r="J603" s="235"/>
      <c r="K603" s="235"/>
      <c r="L603" s="235"/>
      <c r="M603" s="268"/>
      <c r="N603" s="235"/>
      <c r="O603" s="235"/>
      <c r="P603" s="235"/>
      <c r="Q603" s="235"/>
      <c r="R603" s="235"/>
      <c r="S603" s="235"/>
      <c r="T603" s="235"/>
      <c r="U603" s="235"/>
      <c r="V603" s="235"/>
      <c r="W603" s="235"/>
      <c r="X603" s="235"/>
      <c r="Y603" s="235"/>
      <c r="Z603" s="235"/>
      <c r="AA603" s="235"/>
      <c r="AB603" s="235"/>
      <c r="AC603" s="235"/>
    </row>
    <row r="604" spans="1:29" ht="13.5">
      <c r="A604" s="235"/>
      <c r="B604" s="235"/>
      <c r="C604" s="235"/>
      <c r="D604" s="235"/>
      <c r="E604" s="235"/>
      <c r="F604" s="235"/>
      <c r="G604" s="235"/>
      <c r="H604" s="235"/>
      <c r="I604" s="267"/>
      <c r="J604" s="235"/>
      <c r="K604" s="235"/>
      <c r="L604" s="235"/>
      <c r="M604" s="268"/>
      <c r="N604" s="235"/>
      <c r="O604" s="235"/>
      <c r="P604" s="235"/>
      <c r="Q604" s="235"/>
      <c r="R604" s="235"/>
      <c r="S604" s="235"/>
      <c r="T604" s="235"/>
      <c r="U604" s="235"/>
      <c r="V604" s="235"/>
      <c r="W604" s="235"/>
      <c r="X604" s="235"/>
      <c r="Y604" s="235"/>
      <c r="Z604" s="235"/>
      <c r="AA604" s="235"/>
      <c r="AB604" s="235"/>
      <c r="AC604" s="235"/>
    </row>
    <row r="605" spans="1:29" ht="13.5">
      <c r="A605" s="235"/>
      <c r="B605" s="235"/>
      <c r="C605" s="235"/>
      <c r="D605" s="235"/>
      <c r="E605" s="235"/>
      <c r="F605" s="235"/>
      <c r="G605" s="235"/>
      <c r="H605" s="235"/>
      <c r="I605" s="267"/>
      <c r="J605" s="235"/>
      <c r="K605" s="235"/>
      <c r="L605" s="235"/>
      <c r="M605" s="268"/>
      <c r="N605" s="235"/>
      <c r="O605" s="235"/>
      <c r="P605" s="235"/>
      <c r="Q605" s="235"/>
      <c r="R605" s="235"/>
      <c r="S605" s="235"/>
      <c r="T605" s="235"/>
      <c r="U605" s="235"/>
      <c r="V605" s="235"/>
      <c r="W605" s="235"/>
      <c r="X605" s="235"/>
      <c r="Y605" s="235"/>
      <c r="Z605" s="235"/>
      <c r="AA605" s="235"/>
      <c r="AB605" s="235"/>
      <c r="AC605" s="235"/>
    </row>
    <row r="606" spans="1:29" ht="13.5">
      <c r="A606" s="235"/>
      <c r="B606" s="235"/>
      <c r="C606" s="235"/>
      <c r="D606" s="235"/>
      <c r="E606" s="235"/>
      <c r="F606" s="235"/>
      <c r="G606" s="235"/>
      <c r="H606" s="235"/>
      <c r="I606" s="267"/>
      <c r="J606" s="235"/>
      <c r="K606" s="235"/>
      <c r="L606" s="235"/>
      <c r="M606" s="268"/>
      <c r="N606" s="235"/>
      <c r="O606" s="235"/>
      <c r="P606" s="235"/>
      <c r="Q606" s="235"/>
      <c r="R606" s="235"/>
      <c r="S606" s="235"/>
      <c r="T606" s="235"/>
      <c r="U606" s="235"/>
      <c r="V606" s="235"/>
      <c r="W606" s="235"/>
      <c r="X606" s="235"/>
      <c r="Y606" s="235"/>
      <c r="Z606" s="235"/>
      <c r="AA606" s="235"/>
      <c r="AB606" s="235"/>
      <c r="AC606" s="235"/>
    </row>
    <row r="607" spans="1:29" ht="13.5">
      <c r="A607" s="235"/>
      <c r="B607" s="235"/>
      <c r="C607" s="235"/>
      <c r="D607" s="235"/>
      <c r="E607" s="235"/>
      <c r="F607" s="235"/>
      <c r="G607" s="235"/>
      <c r="H607" s="235"/>
      <c r="I607" s="267"/>
      <c r="J607" s="235"/>
      <c r="K607" s="235"/>
      <c r="L607" s="235"/>
      <c r="M607" s="268"/>
      <c r="N607" s="235"/>
      <c r="O607" s="235"/>
      <c r="P607" s="235"/>
      <c r="Q607" s="235"/>
      <c r="R607" s="235"/>
      <c r="S607" s="235"/>
      <c r="T607" s="235"/>
      <c r="U607" s="235"/>
      <c r="V607" s="235"/>
      <c r="W607" s="235"/>
      <c r="X607" s="235"/>
      <c r="Y607" s="235"/>
      <c r="Z607" s="235"/>
      <c r="AA607" s="235"/>
      <c r="AB607" s="235"/>
      <c r="AC607" s="235"/>
    </row>
    <row r="608" spans="1:29" ht="13.5">
      <c r="A608" s="235"/>
      <c r="B608" s="235"/>
      <c r="C608" s="235"/>
      <c r="D608" s="235"/>
      <c r="E608" s="235"/>
      <c r="F608" s="235"/>
      <c r="G608" s="235"/>
      <c r="H608" s="235"/>
      <c r="I608" s="267"/>
      <c r="J608" s="235"/>
      <c r="K608" s="235"/>
      <c r="L608" s="235"/>
      <c r="M608" s="268"/>
      <c r="N608" s="235"/>
      <c r="O608" s="235"/>
      <c r="P608" s="235"/>
      <c r="Q608" s="235"/>
      <c r="R608" s="235"/>
      <c r="S608" s="235"/>
      <c r="T608" s="235"/>
      <c r="U608" s="235"/>
      <c r="V608" s="235"/>
      <c r="W608" s="235"/>
      <c r="X608" s="235"/>
      <c r="Y608" s="235"/>
      <c r="Z608" s="235"/>
      <c r="AA608" s="235"/>
      <c r="AB608" s="235"/>
      <c r="AC608" s="235"/>
    </row>
    <row r="609" spans="1:29" ht="13.5">
      <c r="A609" s="235"/>
      <c r="B609" s="235"/>
      <c r="C609" s="235"/>
      <c r="D609" s="235"/>
      <c r="E609" s="235"/>
      <c r="F609" s="235"/>
      <c r="G609" s="235"/>
      <c r="H609" s="235"/>
      <c r="I609" s="267"/>
      <c r="J609" s="235"/>
      <c r="K609" s="235"/>
      <c r="L609" s="235"/>
      <c r="M609" s="268"/>
      <c r="N609" s="235"/>
      <c r="O609" s="235"/>
      <c r="P609" s="235"/>
      <c r="Q609" s="235"/>
      <c r="R609" s="235"/>
      <c r="S609" s="235"/>
      <c r="T609" s="235"/>
      <c r="U609" s="235"/>
      <c r="V609" s="235"/>
      <c r="W609" s="235"/>
      <c r="X609" s="235"/>
      <c r="Y609" s="235"/>
      <c r="Z609" s="235"/>
      <c r="AA609" s="235"/>
      <c r="AB609" s="235"/>
      <c r="AC609" s="235"/>
    </row>
    <row r="610" spans="1:29" ht="13.5">
      <c r="A610" s="235"/>
      <c r="B610" s="235"/>
      <c r="C610" s="235"/>
      <c r="D610" s="235"/>
      <c r="E610" s="235"/>
      <c r="F610" s="235"/>
      <c r="G610" s="235"/>
      <c r="H610" s="235"/>
      <c r="I610" s="267"/>
      <c r="J610" s="235"/>
      <c r="K610" s="235"/>
      <c r="L610" s="235"/>
      <c r="M610" s="268"/>
      <c r="N610" s="235"/>
      <c r="O610" s="235"/>
      <c r="P610" s="235"/>
      <c r="Q610" s="235"/>
      <c r="R610" s="235"/>
      <c r="S610" s="235"/>
      <c r="T610" s="235"/>
      <c r="U610" s="235"/>
      <c r="V610" s="235"/>
      <c r="W610" s="235"/>
      <c r="X610" s="235"/>
      <c r="Y610" s="235"/>
      <c r="Z610" s="235"/>
      <c r="AA610" s="235"/>
      <c r="AB610" s="235"/>
      <c r="AC610" s="235"/>
    </row>
    <row r="611" spans="1:29" ht="13.5">
      <c r="A611" s="235"/>
      <c r="B611" s="235"/>
      <c r="C611" s="235"/>
      <c r="D611" s="235"/>
      <c r="E611" s="235"/>
      <c r="F611" s="235"/>
      <c r="G611" s="235"/>
      <c r="H611" s="235"/>
      <c r="I611" s="267"/>
      <c r="J611" s="235"/>
      <c r="K611" s="235"/>
      <c r="L611" s="235"/>
      <c r="M611" s="268"/>
      <c r="N611" s="235"/>
      <c r="O611" s="235"/>
      <c r="P611" s="235"/>
      <c r="Q611" s="235"/>
      <c r="R611" s="235"/>
      <c r="S611" s="235"/>
      <c r="T611" s="235"/>
      <c r="U611" s="235"/>
      <c r="V611" s="235"/>
      <c r="W611" s="235"/>
      <c r="X611" s="235"/>
      <c r="Y611" s="235"/>
      <c r="Z611" s="235"/>
      <c r="AA611" s="235"/>
      <c r="AB611" s="235"/>
      <c r="AC611" s="235"/>
    </row>
    <row r="612" spans="1:29" ht="13.5">
      <c r="A612" s="235"/>
      <c r="B612" s="235"/>
      <c r="C612" s="235"/>
      <c r="D612" s="235"/>
      <c r="E612" s="235"/>
      <c r="F612" s="235"/>
      <c r="G612" s="235"/>
      <c r="H612" s="235"/>
      <c r="I612" s="267"/>
      <c r="J612" s="235"/>
      <c r="K612" s="235"/>
      <c r="L612" s="235"/>
      <c r="M612" s="268"/>
      <c r="N612" s="235"/>
      <c r="O612" s="235"/>
      <c r="P612" s="235"/>
      <c r="Q612" s="235"/>
      <c r="R612" s="235"/>
      <c r="S612" s="235"/>
      <c r="T612" s="235"/>
      <c r="U612" s="235"/>
      <c r="V612" s="235"/>
      <c r="W612" s="235"/>
      <c r="X612" s="235"/>
      <c r="Y612" s="235"/>
      <c r="Z612" s="235"/>
      <c r="AA612" s="235"/>
      <c r="AB612" s="235"/>
      <c r="AC612" s="235"/>
    </row>
    <row r="613" spans="1:29" ht="13.5">
      <c r="A613" s="235"/>
      <c r="B613" s="235"/>
      <c r="C613" s="235"/>
      <c r="D613" s="235"/>
      <c r="E613" s="235"/>
      <c r="F613" s="235"/>
      <c r="G613" s="235"/>
      <c r="H613" s="235"/>
      <c r="I613" s="267"/>
      <c r="J613" s="235"/>
      <c r="K613" s="235"/>
      <c r="L613" s="235"/>
      <c r="M613" s="268"/>
      <c r="N613" s="235"/>
      <c r="O613" s="235"/>
      <c r="P613" s="235"/>
      <c r="Q613" s="235"/>
      <c r="R613" s="235"/>
      <c r="S613" s="235"/>
      <c r="T613" s="235"/>
      <c r="U613" s="235"/>
      <c r="V613" s="235"/>
      <c r="W613" s="235"/>
      <c r="X613" s="235"/>
      <c r="Y613" s="235"/>
      <c r="Z613" s="235"/>
      <c r="AA613" s="235"/>
      <c r="AB613" s="235"/>
      <c r="AC613" s="235"/>
    </row>
    <row r="614" spans="1:29" ht="13.5">
      <c r="A614" s="235"/>
      <c r="B614" s="235"/>
      <c r="C614" s="235"/>
      <c r="D614" s="235"/>
      <c r="E614" s="235"/>
      <c r="F614" s="235"/>
      <c r="G614" s="235"/>
      <c r="H614" s="235"/>
      <c r="I614" s="267"/>
      <c r="J614" s="235"/>
      <c r="K614" s="235"/>
      <c r="L614" s="235"/>
      <c r="M614" s="268"/>
      <c r="N614" s="235"/>
      <c r="O614" s="235"/>
      <c r="P614" s="235"/>
      <c r="Q614" s="235"/>
      <c r="R614" s="235"/>
      <c r="S614" s="235"/>
      <c r="T614" s="235"/>
      <c r="U614" s="235"/>
      <c r="V614" s="235"/>
      <c r="W614" s="235"/>
      <c r="X614" s="235"/>
      <c r="Y614" s="235"/>
      <c r="Z614" s="235"/>
      <c r="AA614" s="235"/>
      <c r="AB614" s="235"/>
      <c r="AC614" s="235"/>
    </row>
    <row r="615" spans="1:29" ht="13.5">
      <c r="A615" s="235"/>
      <c r="B615" s="235"/>
      <c r="C615" s="235"/>
      <c r="D615" s="235"/>
      <c r="E615" s="235"/>
      <c r="F615" s="235"/>
      <c r="G615" s="235"/>
      <c r="H615" s="235"/>
      <c r="I615" s="267"/>
      <c r="J615" s="235"/>
      <c r="K615" s="235"/>
      <c r="L615" s="235"/>
      <c r="M615" s="268"/>
      <c r="N615" s="235"/>
      <c r="O615" s="235"/>
      <c r="P615" s="235"/>
      <c r="Q615" s="235"/>
      <c r="R615" s="235"/>
      <c r="S615" s="235"/>
      <c r="T615" s="235"/>
      <c r="U615" s="235"/>
      <c r="V615" s="235"/>
      <c r="W615" s="235"/>
      <c r="X615" s="235"/>
      <c r="Y615" s="235"/>
      <c r="Z615" s="235"/>
      <c r="AA615" s="235"/>
      <c r="AB615" s="235"/>
      <c r="AC615" s="235"/>
    </row>
    <row r="616" spans="1:29" ht="13.5">
      <c r="A616" s="235"/>
      <c r="B616" s="235"/>
      <c r="C616" s="235"/>
      <c r="D616" s="235"/>
      <c r="E616" s="235"/>
      <c r="F616" s="235"/>
      <c r="G616" s="235"/>
      <c r="H616" s="235"/>
      <c r="I616" s="267"/>
      <c r="J616" s="235"/>
      <c r="K616" s="235"/>
      <c r="L616" s="235"/>
      <c r="M616" s="268"/>
      <c r="N616" s="235"/>
      <c r="O616" s="235"/>
      <c r="P616" s="235"/>
      <c r="Q616" s="235"/>
      <c r="R616" s="235"/>
      <c r="S616" s="235"/>
      <c r="T616" s="235"/>
      <c r="U616" s="235"/>
      <c r="V616" s="235"/>
      <c r="W616" s="235"/>
      <c r="X616" s="235"/>
      <c r="Y616" s="235"/>
      <c r="Z616" s="235"/>
      <c r="AA616" s="235"/>
      <c r="AB616" s="235"/>
      <c r="AC616" s="235"/>
    </row>
    <row r="617" spans="1:29" ht="13.5">
      <c r="A617" s="235"/>
      <c r="B617" s="235"/>
      <c r="C617" s="235"/>
      <c r="D617" s="235"/>
      <c r="E617" s="235"/>
      <c r="F617" s="235"/>
      <c r="G617" s="235"/>
      <c r="H617" s="235"/>
      <c r="I617" s="267"/>
      <c r="J617" s="235"/>
      <c r="K617" s="235"/>
      <c r="L617" s="235"/>
      <c r="M617" s="268"/>
      <c r="N617" s="235"/>
      <c r="O617" s="235"/>
      <c r="P617" s="235"/>
      <c r="Q617" s="235"/>
      <c r="R617" s="235"/>
      <c r="S617" s="235"/>
      <c r="T617" s="235"/>
      <c r="U617" s="235"/>
      <c r="V617" s="235"/>
      <c r="W617" s="235"/>
      <c r="X617" s="235"/>
      <c r="Y617" s="235"/>
      <c r="Z617" s="235"/>
      <c r="AA617" s="235"/>
      <c r="AB617" s="235"/>
      <c r="AC617" s="235"/>
    </row>
    <row r="618" spans="1:29" ht="13.5">
      <c r="A618" s="235"/>
      <c r="B618" s="235"/>
      <c r="C618" s="235"/>
      <c r="D618" s="235"/>
      <c r="E618" s="235"/>
      <c r="F618" s="235"/>
      <c r="G618" s="235"/>
      <c r="H618" s="235"/>
      <c r="I618" s="267"/>
      <c r="J618" s="235"/>
      <c r="K618" s="235"/>
      <c r="L618" s="235"/>
      <c r="M618" s="268"/>
      <c r="N618" s="235"/>
      <c r="O618" s="235"/>
      <c r="P618" s="235"/>
      <c r="Q618" s="235"/>
      <c r="R618" s="235"/>
      <c r="S618" s="235"/>
      <c r="T618" s="235"/>
      <c r="U618" s="235"/>
      <c r="V618" s="235"/>
      <c r="W618" s="235"/>
      <c r="X618" s="235"/>
      <c r="Y618" s="235"/>
      <c r="Z618" s="235"/>
      <c r="AA618" s="235"/>
      <c r="AB618" s="235"/>
      <c r="AC618" s="235"/>
    </row>
    <row r="619" spans="1:29" ht="13.5">
      <c r="A619" s="235"/>
      <c r="B619" s="235"/>
      <c r="C619" s="235"/>
      <c r="D619" s="235"/>
      <c r="E619" s="235"/>
      <c r="F619" s="235"/>
      <c r="G619" s="235"/>
      <c r="H619" s="235"/>
      <c r="I619" s="267"/>
      <c r="J619" s="235"/>
      <c r="K619" s="235"/>
      <c r="L619" s="235"/>
      <c r="M619" s="268"/>
      <c r="N619" s="235"/>
      <c r="O619" s="235"/>
      <c r="P619" s="235"/>
      <c r="Q619" s="235"/>
      <c r="R619" s="235"/>
      <c r="S619" s="235"/>
      <c r="T619" s="235"/>
      <c r="U619" s="235"/>
      <c r="V619" s="235"/>
      <c r="W619" s="235"/>
      <c r="X619" s="235"/>
      <c r="Y619" s="235"/>
      <c r="Z619" s="235"/>
      <c r="AA619" s="235"/>
      <c r="AB619" s="235"/>
      <c r="AC619" s="235"/>
    </row>
    <row r="620" spans="1:29" ht="13.5">
      <c r="A620" s="235"/>
      <c r="B620" s="235"/>
      <c r="C620" s="235"/>
      <c r="D620" s="235"/>
      <c r="E620" s="235"/>
      <c r="F620" s="235"/>
      <c r="G620" s="235"/>
      <c r="H620" s="235"/>
      <c r="I620" s="267"/>
      <c r="J620" s="235"/>
      <c r="K620" s="235"/>
      <c r="L620" s="235"/>
      <c r="M620" s="268"/>
      <c r="N620" s="235"/>
      <c r="O620" s="235"/>
      <c r="P620" s="235"/>
      <c r="Q620" s="235"/>
      <c r="R620" s="235"/>
      <c r="S620" s="235"/>
      <c r="T620" s="235"/>
      <c r="U620" s="235"/>
      <c r="V620" s="235"/>
      <c r="W620" s="235"/>
      <c r="X620" s="235"/>
      <c r="Y620" s="235"/>
      <c r="Z620" s="235"/>
      <c r="AA620" s="235"/>
      <c r="AB620" s="235"/>
      <c r="AC620" s="235"/>
    </row>
    <row r="621" spans="1:29" ht="13.5">
      <c r="A621" s="235"/>
      <c r="B621" s="235"/>
      <c r="C621" s="235"/>
      <c r="D621" s="235"/>
      <c r="E621" s="235"/>
      <c r="F621" s="235"/>
      <c r="G621" s="235"/>
      <c r="H621" s="235"/>
      <c r="I621" s="267"/>
      <c r="J621" s="235"/>
      <c r="K621" s="235"/>
      <c r="L621" s="235"/>
      <c r="M621" s="268"/>
      <c r="N621" s="235"/>
      <c r="O621" s="235"/>
      <c r="P621" s="235"/>
      <c r="Q621" s="235"/>
      <c r="R621" s="235"/>
      <c r="S621" s="235"/>
      <c r="T621" s="235"/>
      <c r="U621" s="235"/>
      <c r="V621" s="235"/>
      <c r="W621" s="235"/>
      <c r="X621" s="235"/>
      <c r="Y621" s="235"/>
      <c r="Z621" s="235"/>
      <c r="AA621" s="235"/>
      <c r="AB621" s="235"/>
      <c r="AC621" s="235"/>
    </row>
    <row r="622" spans="1:29" ht="13.5">
      <c r="A622" s="235"/>
      <c r="B622" s="235"/>
      <c r="C622" s="235"/>
      <c r="D622" s="235"/>
      <c r="E622" s="235"/>
      <c r="F622" s="235"/>
      <c r="G622" s="235"/>
      <c r="H622" s="235"/>
      <c r="I622" s="267"/>
      <c r="J622" s="235"/>
      <c r="K622" s="235"/>
      <c r="L622" s="235"/>
      <c r="M622" s="268"/>
      <c r="N622" s="235"/>
      <c r="O622" s="235"/>
      <c r="P622" s="235"/>
      <c r="Q622" s="235"/>
      <c r="R622" s="235"/>
      <c r="S622" s="235"/>
      <c r="T622" s="235"/>
      <c r="U622" s="235"/>
      <c r="V622" s="235"/>
      <c r="W622" s="235"/>
      <c r="X622" s="235"/>
      <c r="Y622" s="235"/>
      <c r="Z622" s="235"/>
      <c r="AA622" s="235"/>
      <c r="AB622" s="235"/>
      <c r="AC622" s="235"/>
    </row>
    <row r="623" spans="1:29" ht="13.5">
      <c r="A623" s="235"/>
      <c r="B623" s="235"/>
      <c r="C623" s="235"/>
      <c r="D623" s="235"/>
      <c r="E623" s="235"/>
      <c r="F623" s="235"/>
      <c r="G623" s="235"/>
      <c r="H623" s="235"/>
      <c r="I623" s="267"/>
      <c r="J623" s="235"/>
      <c r="K623" s="235"/>
      <c r="L623" s="235"/>
      <c r="M623" s="268"/>
      <c r="N623" s="235"/>
      <c r="O623" s="235"/>
      <c r="P623" s="235"/>
      <c r="Q623" s="235"/>
      <c r="R623" s="235"/>
      <c r="S623" s="235"/>
      <c r="T623" s="235"/>
      <c r="U623" s="235"/>
      <c r="V623" s="235"/>
      <c r="W623" s="235"/>
      <c r="X623" s="235"/>
      <c r="Y623" s="235"/>
      <c r="Z623" s="235"/>
      <c r="AA623" s="235"/>
      <c r="AB623" s="235"/>
      <c r="AC623" s="235"/>
    </row>
    <row r="624" spans="1:29" ht="13.5">
      <c r="A624" s="235"/>
      <c r="B624" s="235"/>
      <c r="C624" s="235"/>
      <c r="D624" s="235"/>
      <c r="E624" s="235"/>
      <c r="F624" s="235"/>
      <c r="G624" s="235"/>
      <c r="H624" s="235"/>
      <c r="I624" s="267"/>
      <c r="J624" s="235"/>
      <c r="K624" s="235"/>
      <c r="L624" s="235"/>
      <c r="M624" s="268"/>
      <c r="N624" s="235"/>
      <c r="O624" s="235"/>
      <c r="P624" s="235"/>
      <c r="Q624" s="235"/>
      <c r="R624" s="235"/>
      <c r="S624" s="235"/>
      <c r="T624" s="235"/>
      <c r="U624" s="235"/>
      <c r="V624" s="235"/>
      <c r="W624" s="235"/>
      <c r="X624" s="235"/>
      <c r="Y624" s="235"/>
      <c r="Z624" s="235"/>
      <c r="AA624" s="235"/>
      <c r="AB624" s="235"/>
      <c r="AC624" s="235"/>
    </row>
    <row r="625" spans="1:29" ht="13.5">
      <c r="A625" s="235"/>
      <c r="B625" s="235"/>
      <c r="C625" s="235"/>
      <c r="D625" s="235"/>
      <c r="E625" s="235"/>
      <c r="F625" s="235"/>
      <c r="G625" s="235"/>
      <c r="H625" s="235"/>
      <c r="I625" s="267"/>
      <c r="J625" s="235"/>
      <c r="K625" s="235"/>
      <c r="L625" s="235"/>
      <c r="M625" s="268"/>
      <c r="N625" s="235"/>
      <c r="O625" s="235"/>
      <c r="P625" s="235"/>
      <c r="Q625" s="235"/>
      <c r="R625" s="235"/>
      <c r="S625" s="235"/>
      <c r="T625" s="235"/>
      <c r="U625" s="235"/>
      <c r="V625" s="235"/>
      <c r="W625" s="235"/>
      <c r="X625" s="235"/>
      <c r="Y625" s="235"/>
      <c r="Z625" s="235"/>
      <c r="AA625" s="235"/>
      <c r="AB625" s="235"/>
      <c r="AC625" s="235"/>
    </row>
    <row r="626" spans="1:29" ht="13.5">
      <c r="A626" s="235"/>
      <c r="B626" s="235"/>
      <c r="C626" s="235"/>
      <c r="D626" s="235"/>
      <c r="E626" s="235"/>
      <c r="F626" s="235"/>
      <c r="G626" s="235"/>
      <c r="H626" s="235"/>
      <c r="I626" s="267"/>
      <c r="J626" s="235"/>
      <c r="K626" s="235"/>
      <c r="L626" s="235"/>
      <c r="M626" s="268"/>
      <c r="N626" s="235"/>
      <c r="O626" s="235"/>
      <c r="P626" s="235"/>
      <c r="Q626" s="235"/>
      <c r="R626" s="235"/>
      <c r="S626" s="235"/>
      <c r="T626" s="235"/>
      <c r="U626" s="235"/>
      <c r="V626" s="235"/>
      <c r="W626" s="235"/>
      <c r="X626" s="235"/>
      <c r="Y626" s="235"/>
      <c r="Z626" s="235"/>
      <c r="AA626" s="235"/>
      <c r="AB626" s="235"/>
      <c r="AC626" s="235"/>
    </row>
    <row r="627" spans="1:29" ht="13.5">
      <c r="A627" s="235"/>
      <c r="B627" s="235"/>
      <c r="C627" s="235"/>
      <c r="D627" s="235"/>
      <c r="E627" s="235"/>
      <c r="F627" s="235"/>
      <c r="G627" s="235"/>
      <c r="H627" s="235"/>
      <c r="I627" s="267"/>
      <c r="J627" s="235"/>
      <c r="K627" s="235"/>
      <c r="L627" s="235"/>
      <c r="M627" s="268"/>
      <c r="N627" s="235"/>
      <c r="O627" s="235"/>
      <c r="P627" s="235"/>
      <c r="Q627" s="235"/>
      <c r="R627" s="235"/>
      <c r="S627" s="235"/>
      <c r="T627" s="235"/>
      <c r="U627" s="235"/>
      <c r="V627" s="235"/>
      <c r="W627" s="235"/>
      <c r="X627" s="235"/>
      <c r="Y627" s="235"/>
      <c r="Z627" s="235"/>
      <c r="AA627" s="235"/>
      <c r="AB627" s="235"/>
      <c r="AC627" s="235"/>
    </row>
    <row r="628" spans="1:29" ht="13.5">
      <c r="A628" s="235"/>
      <c r="B628" s="235"/>
      <c r="C628" s="235"/>
      <c r="D628" s="235"/>
      <c r="E628" s="235"/>
      <c r="F628" s="235"/>
      <c r="G628" s="235"/>
      <c r="H628" s="235"/>
      <c r="I628" s="267"/>
      <c r="J628" s="235"/>
      <c r="K628" s="235"/>
      <c r="L628" s="235"/>
      <c r="M628" s="268"/>
      <c r="N628" s="235"/>
      <c r="O628" s="235"/>
      <c r="P628" s="235"/>
      <c r="Q628" s="235"/>
      <c r="R628" s="235"/>
      <c r="S628" s="235"/>
      <c r="T628" s="235"/>
      <c r="U628" s="235"/>
      <c r="V628" s="235"/>
      <c r="W628" s="235"/>
      <c r="X628" s="235"/>
      <c r="Y628" s="235"/>
      <c r="Z628" s="235"/>
      <c r="AA628" s="235"/>
      <c r="AB628" s="235"/>
      <c r="AC628" s="235"/>
    </row>
    <row r="629" spans="1:29" ht="13.5">
      <c r="A629" s="235"/>
      <c r="B629" s="235"/>
      <c r="C629" s="235"/>
      <c r="D629" s="235"/>
      <c r="E629" s="235"/>
      <c r="F629" s="235"/>
      <c r="G629" s="235"/>
      <c r="H629" s="235"/>
      <c r="I629" s="267"/>
      <c r="J629" s="235"/>
      <c r="K629" s="235"/>
      <c r="L629" s="235"/>
      <c r="M629" s="268"/>
      <c r="N629" s="235"/>
      <c r="O629" s="235"/>
      <c r="P629" s="235"/>
      <c r="Q629" s="235"/>
      <c r="R629" s="235"/>
      <c r="S629" s="235"/>
      <c r="T629" s="235"/>
      <c r="U629" s="235"/>
      <c r="V629" s="235"/>
      <c r="W629" s="235"/>
      <c r="X629" s="235"/>
      <c r="Y629" s="235"/>
      <c r="Z629" s="235"/>
      <c r="AA629" s="235"/>
      <c r="AB629" s="235"/>
      <c r="AC629" s="235"/>
    </row>
    <row r="630" spans="1:29" ht="13.5">
      <c r="A630" s="235"/>
      <c r="B630" s="235"/>
      <c r="C630" s="235"/>
      <c r="D630" s="235"/>
      <c r="E630" s="235"/>
      <c r="F630" s="235"/>
      <c r="G630" s="235"/>
      <c r="H630" s="235"/>
      <c r="I630" s="267"/>
      <c r="J630" s="235"/>
      <c r="K630" s="235"/>
      <c r="L630" s="235"/>
      <c r="M630" s="268"/>
      <c r="N630" s="235"/>
      <c r="O630" s="235"/>
      <c r="P630" s="235"/>
      <c r="Q630" s="235"/>
      <c r="R630" s="235"/>
      <c r="S630" s="235"/>
      <c r="T630" s="235"/>
      <c r="U630" s="235"/>
      <c r="V630" s="235"/>
      <c r="W630" s="235"/>
      <c r="X630" s="235"/>
      <c r="Y630" s="235"/>
      <c r="Z630" s="235"/>
      <c r="AA630" s="235"/>
      <c r="AB630" s="235"/>
      <c r="AC630" s="235"/>
    </row>
    <row r="631" spans="1:29" ht="13.5">
      <c r="A631" s="235"/>
      <c r="B631" s="235"/>
      <c r="C631" s="235"/>
      <c r="D631" s="235"/>
      <c r="E631" s="235"/>
      <c r="F631" s="235"/>
      <c r="G631" s="235"/>
      <c r="H631" s="235"/>
      <c r="I631" s="267"/>
      <c r="J631" s="235"/>
      <c r="K631" s="235"/>
      <c r="L631" s="235"/>
      <c r="M631" s="268"/>
      <c r="N631" s="235"/>
      <c r="O631" s="235"/>
      <c r="P631" s="235"/>
      <c r="Q631" s="235"/>
      <c r="R631" s="235"/>
      <c r="S631" s="235"/>
      <c r="T631" s="235"/>
      <c r="U631" s="235"/>
      <c r="V631" s="235"/>
      <c r="W631" s="235"/>
      <c r="X631" s="235"/>
      <c r="Y631" s="235"/>
      <c r="Z631" s="235"/>
      <c r="AA631" s="235"/>
      <c r="AB631" s="235"/>
      <c r="AC631" s="235"/>
    </row>
    <row r="632" spans="1:29" ht="13.5">
      <c r="A632" s="235"/>
      <c r="B632" s="235"/>
      <c r="C632" s="235"/>
      <c r="D632" s="235"/>
      <c r="E632" s="235"/>
      <c r="F632" s="235"/>
      <c r="G632" s="235"/>
      <c r="H632" s="235"/>
      <c r="I632" s="267"/>
      <c r="J632" s="235"/>
      <c r="K632" s="235"/>
      <c r="L632" s="235"/>
      <c r="M632" s="268"/>
      <c r="N632" s="235"/>
      <c r="O632" s="235"/>
      <c r="P632" s="235"/>
      <c r="Q632" s="235"/>
      <c r="R632" s="235"/>
      <c r="S632" s="235"/>
      <c r="T632" s="235"/>
      <c r="U632" s="235"/>
      <c r="V632" s="235"/>
      <c r="W632" s="235"/>
      <c r="X632" s="235"/>
      <c r="Y632" s="235"/>
      <c r="Z632" s="235"/>
      <c r="AA632" s="235"/>
      <c r="AB632" s="235"/>
      <c r="AC632" s="235"/>
    </row>
    <row r="633" spans="1:29" ht="13.5">
      <c r="A633" s="235"/>
      <c r="B633" s="235"/>
      <c r="C633" s="235"/>
      <c r="D633" s="235"/>
      <c r="E633" s="235"/>
      <c r="F633" s="235"/>
      <c r="G633" s="235"/>
      <c r="H633" s="235"/>
      <c r="I633" s="267"/>
      <c r="J633" s="235"/>
      <c r="K633" s="235"/>
      <c r="L633" s="235"/>
      <c r="M633" s="268"/>
      <c r="N633" s="235"/>
      <c r="O633" s="235"/>
      <c r="P633" s="235"/>
      <c r="Q633" s="235"/>
      <c r="R633" s="235"/>
      <c r="S633" s="235"/>
      <c r="T633" s="235"/>
      <c r="U633" s="235"/>
      <c r="V633" s="235"/>
      <c r="W633" s="235"/>
      <c r="X633" s="235"/>
      <c r="Y633" s="235"/>
      <c r="Z633" s="235"/>
      <c r="AA633" s="235"/>
      <c r="AB633" s="235"/>
      <c r="AC633" s="235"/>
    </row>
    <row r="634" spans="1:29" ht="13.5">
      <c r="A634" s="235"/>
      <c r="B634" s="235"/>
      <c r="C634" s="235"/>
      <c r="D634" s="235"/>
      <c r="E634" s="235"/>
      <c r="F634" s="235"/>
      <c r="G634" s="235"/>
      <c r="H634" s="235"/>
      <c r="I634" s="267"/>
      <c r="J634" s="235"/>
      <c r="K634" s="235"/>
      <c r="L634" s="235"/>
      <c r="M634" s="268"/>
      <c r="N634" s="235"/>
      <c r="O634" s="235"/>
      <c r="P634" s="235"/>
      <c r="Q634" s="235"/>
      <c r="R634" s="235"/>
      <c r="S634" s="235"/>
      <c r="T634" s="235"/>
      <c r="U634" s="235"/>
      <c r="V634" s="235"/>
      <c r="W634" s="235"/>
      <c r="X634" s="235"/>
      <c r="Y634" s="235"/>
      <c r="Z634" s="235"/>
      <c r="AA634" s="235"/>
      <c r="AB634" s="235"/>
      <c r="AC634" s="235"/>
    </row>
    <row r="635" spans="1:29" ht="13.5">
      <c r="A635" s="235"/>
      <c r="B635" s="235"/>
      <c r="C635" s="235"/>
      <c r="D635" s="235"/>
      <c r="E635" s="235"/>
      <c r="F635" s="235"/>
      <c r="G635" s="235"/>
      <c r="H635" s="235"/>
      <c r="I635" s="267"/>
      <c r="J635" s="235"/>
      <c r="K635" s="235"/>
      <c r="L635" s="235"/>
      <c r="M635" s="268"/>
      <c r="N635" s="235"/>
      <c r="O635" s="235"/>
      <c r="P635" s="235"/>
      <c r="Q635" s="235"/>
      <c r="R635" s="235"/>
      <c r="S635" s="235"/>
      <c r="T635" s="235"/>
      <c r="U635" s="235"/>
      <c r="V635" s="235"/>
      <c r="W635" s="235"/>
      <c r="X635" s="235"/>
      <c r="Y635" s="235"/>
      <c r="Z635" s="235"/>
      <c r="AA635" s="235"/>
      <c r="AB635" s="235"/>
      <c r="AC635" s="235"/>
    </row>
    <row r="636" spans="1:29" ht="13.5">
      <c r="A636" s="235"/>
      <c r="B636" s="235"/>
      <c r="C636" s="235"/>
      <c r="D636" s="235"/>
      <c r="E636" s="235"/>
      <c r="F636" s="235"/>
      <c r="G636" s="235"/>
      <c r="H636" s="235"/>
      <c r="I636" s="267"/>
      <c r="J636" s="235"/>
      <c r="K636" s="235"/>
      <c r="L636" s="235"/>
      <c r="M636" s="268"/>
      <c r="N636" s="235"/>
      <c r="O636" s="235"/>
      <c r="P636" s="235"/>
      <c r="Q636" s="235"/>
      <c r="R636" s="235"/>
      <c r="S636" s="235"/>
      <c r="T636" s="235"/>
      <c r="U636" s="235"/>
      <c r="V636" s="235"/>
      <c r="W636" s="235"/>
      <c r="X636" s="235"/>
      <c r="Y636" s="235"/>
      <c r="Z636" s="235"/>
      <c r="AA636" s="235"/>
      <c r="AB636" s="235"/>
      <c r="AC636" s="235"/>
    </row>
    <row r="637" spans="1:29" ht="13.5">
      <c r="A637" s="235"/>
      <c r="B637" s="235"/>
      <c r="C637" s="235"/>
      <c r="D637" s="235"/>
      <c r="E637" s="235"/>
      <c r="F637" s="235"/>
      <c r="G637" s="235"/>
      <c r="H637" s="235"/>
      <c r="I637" s="267"/>
      <c r="J637" s="235"/>
      <c r="K637" s="235"/>
      <c r="L637" s="235"/>
      <c r="M637" s="268"/>
      <c r="N637" s="235"/>
      <c r="O637" s="235"/>
      <c r="P637" s="235"/>
      <c r="Q637" s="235"/>
      <c r="R637" s="235"/>
      <c r="S637" s="235"/>
      <c r="T637" s="235"/>
      <c r="U637" s="235"/>
      <c r="V637" s="235"/>
      <c r="W637" s="235"/>
      <c r="X637" s="235"/>
      <c r="Y637" s="235"/>
      <c r="Z637" s="235"/>
      <c r="AA637" s="235"/>
      <c r="AB637" s="235"/>
      <c r="AC637" s="235"/>
    </row>
    <row r="638" spans="1:29" ht="13.5">
      <c r="A638" s="235"/>
      <c r="B638" s="235"/>
      <c r="C638" s="235"/>
      <c r="D638" s="235"/>
      <c r="E638" s="235"/>
      <c r="F638" s="235"/>
      <c r="G638" s="235"/>
      <c r="H638" s="235"/>
      <c r="I638" s="267"/>
      <c r="J638" s="235"/>
      <c r="K638" s="235"/>
      <c r="L638" s="235"/>
      <c r="M638" s="268"/>
      <c r="N638" s="235"/>
      <c r="O638" s="235"/>
      <c r="P638" s="235"/>
      <c r="Q638" s="235"/>
      <c r="R638" s="235"/>
      <c r="S638" s="235"/>
      <c r="T638" s="235"/>
      <c r="U638" s="235"/>
      <c r="V638" s="235"/>
      <c r="W638" s="235"/>
      <c r="X638" s="235"/>
      <c r="Y638" s="235"/>
      <c r="Z638" s="235"/>
      <c r="AA638" s="235"/>
      <c r="AB638" s="235"/>
      <c r="AC638" s="235"/>
    </row>
    <row r="639" spans="1:29" ht="13.5">
      <c r="A639" s="235"/>
      <c r="B639" s="235"/>
      <c r="C639" s="235"/>
      <c r="D639" s="235"/>
      <c r="E639" s="235"/>
      <c r="F639" s="235"/>
      <c r="G639" s="235"/>
      <c r="H639" s="235"/>
      <c r="I639" s="267"/>
      <c r="J639" s="235"/>
      <c r="K639" s="235"/>
      <c r="L639" s="235"/>
      <c r="M639" s="268"/>
      <c r="N639" s="235"/>
      <c r="O639" s="235"/>
      <c r="P639" s="235"/>
      <c r="Q639" s="235"/>
      <c r="R639" s="235"/>
      <c r="S639" s="235"/>
      <c r="T639" s="235"/>
      <c r="U639" s="235"/>
      <c r="V639" s="235"/>
      <c r="W639" s="235"/>
      <c r="X639" s="235"/>
      <c r="Y639" s="235"/>
      <c r="Z639" s="235"/>
      <c r="AA639" s="235"/>
      <c r="AB639" s="235"/>
      <c r="AC639" s="235"/>
    </row>
    <row r="640" spans="1:29" ht="13.5">
      <c r="A640" s="235"/>
      <c r="B640" s="235"/>
      <c r="C640" s="235"/>
      <c r="D640" s="235"/>
      <c r="E640" s="235"/>
      <c r="F640" s="235"/>
      <c r="G640" s="235"/>
      <c r="H640" s="235"/>
      <c r="I640" s="267"/>
      <c r="J640" s="235"/>
      <c r="K640" s="235"/>
      <c r="L640" s="235"/>
      <c r="M640" s="268"/>
      <c r="N640" s="235"/>
      <c r="O640" s="235"/>
      <c r="P640" s="235"/>
      <c r="Q640" s="235"/>
      <c r="R640" s="235"/>
      <c r="S640" s="235"/>
      <c r="T640" s="235"/>
      <c r="U640" s="235"/>
      <c r="V640" s="235"/>
      <c r="W640" s="235"/>
      <c r="X640" s="235"/>
      <c r="Y640" s="235"/>
      <c r="Z640" s="235"/>
      <c r="AA640" s="235"/>
      <c r="AB640" s="235"/>
      <c r="AC640" s="235"/>
    </row>
    <row r="641" spans="1:29" ht="13.5">
      <c r="A641" s="235"/>
      <c r="B641" s="235"/>
      <c r="C641" s="235"/>
      <c r="D641" s="235"/>
      <c r="E641" s="235"/>
      <c r="F641" s="235"/>
      <c r="G641" s="235"/>
      <c r="H641" s="235"/>
      <c r="I641" s="267"/>
      <c r="J641" s="235"/>
      <c r="K641" s="235"/>
      <c r="L641" s="235"/>
      <c r="M641" s="268"/>
      <c r="N641" s="235"/>
      <c r="O641" s="235"/>
      <c r="P641" s="235"/>
      <c r="Q641" s="235"/>
      <c r="R641" s="235"/>
      <c r="S641" s="235"/>
      <c r="T641" s="235"/>
      <c r="U641" s="235"/>
      <c r="V641" s="235"/>
      <c r="W641" s="235"/>
      <c r="X641" s="235"/>
      <c r="Y641" s="235"/>
      <c r="Z641" s="235"/>
      <c r="AA641" s="235"/>
      <c r="AB641" s="235"/>
      <c r="AC641" s="235"/>
    </row>
    <row r="642" spans="1:29" ht="13.5">
      <c r="A642" s="235"/>
      <c r="B642" s="235"/>
      <c r="C642" s="235"/>
      <c r="D642" s="235"/>
      <c r="E642" s="235"/>
      <c r="F642" s="235"/>
      <c r="G642" s="235"/>
      <c r="H642" s="235"/>
      <c r="I642" s="267"/>
      <c r="J642" s="235"/>
      <c r="K642" s="235"/>
      <c r="L642" s="235"/>
      <c r="M642" s="268"/>
      <c r="N642" s="235"/>
      <c r="O642" s="235"/>
      <c r="P642" s="235"/>
      <c r="Q642" s="235"/>
      <c r="R642" s="235"/>
      <c r="S642" s="235"/>
      <c r="T642" s="235"/>
      <c r="U642" s="235"/>
      <c r="V642" s="235"/>
      <c r="W642" s="235"/>
      <c r="X642" s="235"/>
      <c r="Y642" s="235"/>
      <c r="Z642" s="235"/>
      <c r="AA642" s="235"/>
      <c r="AB642" s="235"/>
      <c r="AC642" s="235"/>
    </row>
    <row r="643" spans="1:29" ht="13.5">
      <c r="A643" s="235"/>
      <c r="B643" s="235"/>
      <c r="C643" s="235"/>
      <c r="D643" s="235"/>
      <c r="E643" s="235"/>
      <c r="F643" s="235"/>
      <c r="G643" s="235"/>
      <c r="H643" s="235"/>
      <c r="I643" s="267"/>
      <c r="J643" s="235"/>
      <c r="K643" s="235"/>
      <c r="L643" s="235"/>
      <c r="M643" s="268"/>
      <c r="N643" s="235"/>
      <c r="O643" s="235"/>
      <c r="P643" s="235"/>
      <c r="Q643" s="235"/>
      <c r="R643" s="235"/>
      <c r="S643" s="235"/>
      <c r="T643" s="235"/>
      <c r="U643" s="235"/>
      <c r="V643" s="235"/>
      <c r="W643" s="235"/>
      <c r="X643" s="235"/>
      <c r="Y643" s="235"/>
      <c r="Z643" s="235"/>
      <c r="AA643" s="235"/>
      <c r="AB643" s="235"/>
      <c r="AC643" s="235"/>
    </row>
    <row r="644" spans="1:29" ht="13.5">
      <c r="A644" s="235"/>
      <c r="B644" s="235"/>
      <c r="C644" s="235"/>
      <c r="D644" s="235"/>
      <c r="E644" s="235"/>
      <c r="F644" s="235"/>
      <c r="G644" s="235"/>
      <c r="H644" s="235"/>
      <c r="I644" s="267"/>
      <c r="J644" s="235"/>
      <c r="K644" s="235"/>
      <c r="L644" s="235"/>
      <c r="M644" s="268"/>
      <c r="N644" s="235"/>
      <c r="O644" s="235"/>
      <c r="P644" s="235"/>
      <c r="Q644" s="235"/>
      <c r="R644" s="235"/>
      <c r="S644" s="235"/>
      <c r="T644" s="235"/>
      <c r="U644" s="235"/>
      <c r="V644" s="235"/>
      <c r="W644" s="235"/>
      <c r="X644" s="235"/>
      <c r="Y644" s="235"/>
      <c r="Z644" s="235"/>
      <c r="AA644" s="235"/>
      <c r="AB644" s="235"/>
      <c r="AC644" s="235"/>
    </row>
    <row r="645" spans="1:29" ht="13.5">
      <c r="A645" s="235"/>
      <c r="B645" s="235"/>
      <c r="C645" s="235"/>
      <c r="D645" s="235"/>
      <c r="E645" s="235"/>
      <c r="F645" s="235"/>
      <c r="G645" s="235"/>
      <c r="H645" s="235"/>
      <c r="I645" s="267"/>
      <c r="J645" s="235"/>
      <c r="K645" s="235"/>
      <c r="L645" s="235"/>
      <c r="M645" s="268"/>
      <c r="N645" s="235"/>
      <c r="O645" s="235"/>
      <c r="P645" s="235"/>
      <c r="Q645" s="235"/>
      <c r="R645" s="235"/>
      <c r="S645" s="235"/>
      <c r="T645" s="235"/>
      <c r="U645" s="235"/>
      <c r="V645" s="235"/>
      <c r="W645" s="235"/>
      <c r="X645" s="235"/>
      <c r="Y645" s="235"/>
      <c r="Z645" s="235"/>
      <c r="AA645" s="235"/>
      <c r="AB645" s="235"/>
      <c r="AC645" s="235"/>
    </row>
    <row r="646" spans="1:29" ht="13.5">
      <c r="A646" s="235"/>
      <c r="B646" s="235"/>
      <c r="C646" s="235"/>
      <c r="D646" s="235"/>
      <c r="E646" s="235"/>
      <c r="F646" s="235"/>
      <c r="G646" s="235"/>
      <c r="H646" s="235"/>
      <c r="I646" s="267"/>
      <c r="J646" s="235"/>
      <c r="K646" s="235"/>
      <c r="L646" s="235"/>
      <c r="M646" s="268"/>
      <c r="N646" s="235"/>
      <c r="O646" s="235"/>
      <c r="P646" s="235"/>
      <c r="Q646" s="235"/>
      <c r="R646" s="235"/>
      <c r="S646" s="235"/>
      <c r="T646" s="235"/>
      <c r="U646" s="235"/>
      <c r="V646" s="235"/>
      <c r="W646" s="235"/>
      <c r="X646" s="235"/>
      <c r="Y646" s="235"/>
      <c r="Z646" s="235"/>
      <c r="AA646" s="235"/>
      <c r="AB646" s="235"/>
      <c r="AC646" s="235"/>
    </row>
    <row r="647" spans="1:29" ht="13.5">
      <c r="A647" s="235"/>
      <c r="B647" s="235"/>
      <c r="C647" s="235"/>
      <c r="D647" s="235"/>
      <c r="E647" s="235"/>
      <c r="F647" s="235"/>
      <c r="G647" s="235"/>
      <c r="H647" s="235"/>
      <c r="I647" s="267"/>
      <c r="J647" s="235"/>
      <c r="K647" s="235"/>
      <c r="L647" s="235"/>
      <c r="M647" s="268"/>
      <c r="N647" s="235"/>
      <c r="O647" s="235"/>
      <c r="P647" s="235"/>
      <c r="Q647" s="235"/>
      <c r="R647" s="235"/>
      <c r="S647" s="235"/>
      <c r="T647" s="235"/>
      <c r="U647" s="235"/>
      <c r="V647" s="235"/>
      <c r="W647" s="235"/>
      <c r="X647" s="235"/>
      <c r="Y647" s="235"/>
      <c r="Z647" s="235"/>
      <c r="AA647" s="235"/>
      <c r="AB647" s="235"/>
      <c r="AC647" s="235"/>
    </row>
    <row r="648" spans="1:29" ht="13.5">
      <c r="A648" s="235"/>
      <c r="B648" s="235"/>
      <c r="C648" s="235"/>
      <c r="D648" s="235"/>
      <c r="E648" s="235"/>
      <c r="F648" s="235"/>
      <c r="G648" s="235"/>
      <c r="H648" s="235"/>
      <c r="I648" s="267"/>
      <c r="J648" s="235"/>
      <c r="K648" s="235"/>
      <c r="L648" s="235"/>
      <c r="M648" s="268"/>
      <c r="N648" s="235"/>
      <c r="O648" s="235"/>
      <c r="P648" s="235"/>
      <c r="Q648" s="235"/>
      <c r="R648" s="235"/>
      <c r="S648" s="235"/>
      <c r="T648" s="235"/>
      <c r="U648" s="235"/>
      <c r="V648" s="235"/>
      <c r="W648" s="235"/>
      <c r="X648" s="235"/>
      <c r="Y648" s="235"/>
      <c r="Z648" s="235"/>
      <c r="AA648" s="235"/>
      <c r="AB648" s="235"/>
      <c r="AC648" s="235"/>
    </row>
    <row r="649" spans="1:29" ht="13.5">
      <c r="A649" s="235"/>
      <c r="B649" s="235"/>
      <c r="C649" s="235"/>
      <c r="D649" s="235"/>
      <c r="E649" s="235"/>
      <c r="F649" s="235"/>
      <c r="G649" s="235"/>
      <c r="H649" s="235"/>
      <c r="I649" s="267"/>
      <c r="J649" s="235"/>
      <c r="K649" s="235"/>
      <c r="L649" s="235"/>
      <c r="M649" s="268"/>
      <c r="N649" s="235"/>
      <c r="O649" s="235"/>
      <c r="P649" s="235"/>
      <c r="Q649" s="235"/>
      <c r="R649" s="235"/>
      <c r="S649" s="235"/>
      <c r="T649" s="235"/>
      <c r="U649" s="235"/>
      <c r="V649" s="235"/>
      <c r="W649" s="235"/>
      <c r="X649" s="235"/>
      <c r="Y649" s="235"/>
      <c r="Z649" s="235"/>
      <c r="AA649" s="235"/>
      <c r="AB649" s="235"/>
      <c r="AC649" s="235"/>
    </row>
    <row r="650" spans="1:29" ht="13.5">
      <c r="A650" s="235"/>
      <c r="B650" s="235"/>
      <c r="C650" s="235"/>
      <c r="D650" s="235"/>
      <c r="E650" s="235"/>
      <c r="F650" s="235"/>
      <c r="G650" s="235"/>
      <c r="H650" s="235"/>
      <c r="I650" s="267"/>
      <c r="J650" s="235"/>
      <c r="K650" s="235"/>
      <c r="L650" s="235"/>
      <c r="M650" s="268"/>
      <c r="N650" s="235"/>
      <c r="O650" s="235"/>
      <c r="P650" s="235"/>
      <c r="Q650" s="235"/>
      <c r="R650" s="235"/>
      <c r="S650" s="235"/>
      <c r="T650" s="235"/>
      <c r="U650" s="235"/>
      <c r="V650" s="235"/>
      <c r="W650" s="235"/>
      <c r="X650" s="235"/>
      <c r="Y650" s="235"/>
      <c r="Z650" s="235"/>
      <c r="AA650" s="235"/>
      <c r="AB650" s="235"/>
      <c r="AC650" s="235"/>
    </row>
    <row r="651" spans="1:29" ht="13.5">
      <c r="A651" s="235"/>
      <c r="B651" s="235"/>
      <c r="C651" s="235"/>
      <c r="D651" s="235"/>
      <c r="E651" s="235"/>
      <c r="F651" s="235"/>
      <c r="G651" s="235"/>
      <c r="H651" s="235"/>
      <c r="I651" s="267"/>
      <c r="J651" s="235"/>
      <c r="K651" s="235"/>
      <c r="L651" s="235"/>
      <c r="M651" s="268"/>
      <c r="N651" s="235"/>
      <c r="O651" s="235"/>
      <c r="P651" s="235"/>
      <c r="Q651" s="235"/>
      <c r="R651" s="235"/>
      <c r="S651" s="235"/>
      <c r="T651" s="235"/>
      <c r="U651" s="235"/>
      <c r="V651" s="235"/>
      <c r="W651" s="235"/>
      <c r="X651" s="235"/>
      <c r="Y651" s="235"/>
      <c r="Z651" s="235"/>
      <c r="AA651" s="235"/>
      <c r="AB651" s="235"/>
      <c r="AC651" s="235"/>
    </row>
    <row r="652" spans="1:29" ht="13.5">
      <c r="A652" s="235"/>
      <c r="B652" s="235"/>
      <c r="C652" s="235"/>
      <c r="D652" s="235"/>
      <c r="E652" s="235"/>
      <c r="F652" s="235"/>
      <c r="G652" s="235"/>
      <c r="H652" s="235"/>
      <c r="I652" s="267"/>
      <c r="J652" s="235"/>
      <c r="K652" s="235"/>
      <c r="L652" s="235"/>
      <c r="M652" s="268"/>
      <c r="N652" s="235"/>
      <c r="O652" s="235"/>
      <c r="P652" s="235"/>
      <c r="Q652" s="235"/>
      <c r="R652" s="235"/>
      <c r="S652" s="235"/>
      <c r="T652" s="235"/>
      <c r="U652" s="235"/>
      <c r="V652" s="235"/>
      <c r="W652" s="235"/>
      <c r="X652" s="235"/>
      <c r="Y652" s="235"/>
      <c r="Z652" s="235"/>
      <c r="AA652" s="235"/>
      <c r="AB652" s="235"/>
      <c r="AC652" s="235"/>
    </row>
    <row r="653" spans="1:29" ht="13.5">
      <c r="A653" s="235"/>
      <c r="B653" s="235"/>
      <c r="C653" s="235"/>
      <c r="D653" s="235"/>
      <c r="E653" s="235"/>
      <c r="F653" s="235"/>
      <c r="G653" s="235"/>
      <c r="H653" s="235"/>
      <c r="I653" s="267"/>
      <c r="J653" s="235"/>
      <c r="K653" s="235"/>
      <c r="L653" s="235"/>
      <c r="M653" s="268"/>
      <c r="N653" s="235"/>
      <c r="O653" s="235"/>
      <c r="P653" s="235"/>
      <c r="Q653" s="235"/>
      <c r="R653" s="235"/>
      <c r="S653" s="235"/>
      <c r="T653" s="235"/>
      <c r="U653" s="235"/>
      <c r="V653" s="235"/>
      <c r="W653" s="235"/>
      <c r="X653" s="235"/>
      <c r="Y653" s="235"/>
      <c r="Z653" s="235"/>
      <c r="AA653" s="235"/>
      <c r="AB653" s="235"/>
      <c r="AC653" s="235"/>
    </row>
    <row r="654" spans="1:29" ht="13.5">
      <c r="A654" s="235"/>
      <c r="B654" s="235"/>
      <c r="C654" s="235"/>
      <c r="D654" s="235"/>
      <c r="E654" s="235"/>
      <c r="F654" s="235"/>
      <c r="G654" s="235"/>
      <c r="H654" s="235"/>
      <c r="I654" s="267"/>
      <c r="J654" s="235"/>
      <c r="K654" s="235"/>
      <c r="L654" s="235"/>
      <c r="M654" s="268"/>
      <c r="N654" s="235"/>
      <c r="O654" s="235"/>
      <c r="P654" s="235"/>
      <c r="Q654" s="235"/>
      <c r="R654" s="235"/>
      <c r="S654" s="235"/>
      <c r="T654" s="235"/>
      <c r="U654" s="235"/>
      <c r="V654" s="235"/>
      <c r="W654" s="235"/>
      <c r="X654" s="235"/>
      <c r="Y654" s="235"/>
      <c r="Z654" s="235"/>
      <c r="AA654" s="235"/>
      <c r="AB654" s="235"/>
      <c r="AC654" s="235"/>
    </row>
    <row r="655" spans="1:29" ht="13.5">
      <c r="A655" s="235"/>
      <c r="B655" s="235"/>
      <c r="C655" s="235"/>
      <c r="D655" s="235"/>
      <c r="E655" s="235"/>
      <c r="F655" s="235"/>
      <c r="G655" s="235"/>
      <c r="H655" s="235"/>
      <c r="I655" s="267"/>
      <c r="J655" s="235"/>
      <c r="K655" s="235"/>
      <c r="L655" s="235"/>
      <c r="M655" s="268"/>
      <c r="N655" s="235"/>
      <c r="O655" s="235"/>
      <c r="P655" s="235"/>
      <c r="Q655" s="235"/>
      <c r="R655" s="235"/>
      <c r="S655" s="235"/>
      <c r="T655" s="235"/>
      <c r="U655" s="235"/>
      <c r="V655" s="235"/>
      <c r="W655" s="235"/>
      <c r="X655" s="235"/>
      <c r="Y655" s="235"/>
      <c r="Z655" s="235"/>
      <c r="AA655" s="235"/>
      <c r="AB655" s="235"/>
      <c r="AC655" s="235"/>
    </row>
    <row r="656" spans="1:29" ht="13.5">
      <c r="A656" s="235"/>
      <c r="B656" s="235"/>
      <c r="C656" s="235"/>
      <c r="D656" s="235"/>
      <c r="E656" s="235"/>
      <c r="F656" s="235"/>
      <c r="G656" s="235"/>
      <c r="H656" s="235"/>
      <c r="I656" s="267"/>
      <c r="J656" s="235"/>
      <c r="K656" s="235"/>
      <c r="L656" s="235"/>
      <c r="M656" s="268"/>
      <c r="N656" s="235"/>
      <c r="O656" s="235"/>
      <c r="P656" s="235"/>
      <c r="Q656" s="235"/>
      <c r="R656" s="235"/>
      <c r="S656" s="235"/>
      <c r="T656" s="235"/>
      <c r="U656" s="235"/>
      <c r="V656" s="235"/>
      <c r="W656" s="235"/>
      <c r="X656" s="235"/>
      <c r="Y656" s="235"/>
      <c r="Z656" s="235"/>
      <c r="AA656" s="235"/>
      <c r="AB656" s="235"/>
      <c r="AC656" s="235"/>
    </row>
    <row r="657" spans="1:29" ht="13.5">
      <c r="A657" s="235"/>
      <c r="B657" s="235"/>
      <c r="C657" s="235"/>
      <c r="D657" s="235"/>
      <c r="E657" s="235"/>
      <c r="F657" s="235"/>
      <c r="G657" s="235"/>
      <c r="H657" s="235"/>
      <c r="I657" s="267"/>
      <c r="J657" s="235"/>
      <c r="K657" s="235"/>
      <c r="L657" s="235"/>
      <c r="M657" s="268"/>
      <c r="N657" s="235"/>
      <c r="O657" s="235"/>
      <c r="P657" s="235"/>
      <c r="Q657" s="235"/>
      <c r="R657" s="235"/>
      <c r="S657" s="235"/>
      <c r="T657" s="235"/>
      <c r="U657" s="235"/>
      <c r="V657" s="235"/>
      <c r="W657" s="235"/>
      <c r="X657" s="235"/>
      <c r="Y657" s="235"/>
      <c r="Z657" s="235"/>
      <c r="AA657" s="235"/>
      <c r="AB657" s="235"/>
      <c r="AC657" s="235"/>
    </row>
    <row r="658" spans="1:29" ht="13.5">
      <c r="A658" s="235"/>
      <c r="B658" s="235"/>
      <c r="C658" s="235"/>
      <c r="D658" s="235"/>
      <c r="E658" s="235"/>
      <c r="F658" s="235"/>
      <c r="G658" s="235"/>
      <c r="H658" s="235"/>
      <c r="I658" s="267"/>
      <c r="J658" s="235"/>
      <c r="K658" s="235"/>
      <c r="L658" s="235"/>
      <c r="M658" s="268"/>
      <c r="N658" s="235"/>
      <c r="O658" s="235"/>
      <c r="P658" s="235"/>
      <c r="Q658" s="235"/>
      <c r="R658" s="235"/>
      <c r="S658" s="235"/>
      <c r="T658" s="235"/>
      <c r="U658" s="235"/>
      <c r="V658" s="235"/>
      <c r="W658" s="235"/>
      <c r="X658" s="235"/>
      <c r="Y658" s="235"/>
      <c r="Z658" s="235"/>
      <c r="AA658" s="235"/>
      <c r="AB658" s="235"/>
      <c r="AC658" s="235"/>
    </row>
    <row r="659" spans="1:29" ht="13.5">
      <c r="A659" s="235"/>
      <c r="B659" s="235"/>
      <c r="C659" s="235"/>
      <c r="D659" s="235"/>
      <c r="E659" s="235"/>
      <c r="F659" s="235"/>
      <c r="G659" s="235"/>
      <c r="H659" s="235"/>
      <c r="I659" s="267"/>
      <c r="J659" s="235"/>
      <c r="K659" s="235"/>
      <c r="L659" s="235"/>
      <c r="M659" s="268"/>
      <c r="N659" s="235"/>
      <c r="O659" s="235"/>
      <c r="P659" s="235"/>
      <c r="Q659" s="235"/>
      <c r="R659" s="235"/>
      <c r="S659" s="235"/>
      <c r="T659" s="235"/>
      <c r="U659" s="235"/>
      <c r="V659" s="235"/>
      <c r="W659" s="235"/>
      <c r="X659" s="235"/>
      <c r="Y659" s="235"/>
      <c r="Z659" s="235"/>
      <c r="AA659" s="235"/>
      <c r="AB659" s="235"/>
      <c r="AC659" s="235"/>
    </row>
    <row r="660" spans="1:29" ht="13.5">
      <c r="A660" s="235"/>
      <c r="B660" s="235"/>
      <c r="C660" s="235"/>
      <c r="D660" s="235"/>
      <c r="E660" s="235"/>
      <c r="F660" s="235"/>
      <c r="G660" s="235"/>
      <c r="H660" s="235"/>
      <c r="I660" s="267"/>
      <c r="J660" s="235"/>
      <c r="K660" s="235"/>
      <c r="L660" s="235"/>
      <c r="M660" s="268"/>
      <c r="N660" s="235"/>
      <c r="O660" s="235"/>
      <c r="P660" s="235"/>
      <c r="Q660" s="235"/>
      <c r="R660" s="235"/>
      <c r="S660" s="235"/>
      <c r="T660" s="235"/>
      <c r="U660" s="235"/>
      <c r="V660" s="235"/>
      <c r="W660" s="235"/>
      <c r="X660" s="235"/>
      <c r="Y660" s="235"/>
      <c r="Z660" s="235"/>
      <c r="AA660" s="235"/>
      <c r="AB660" s="235"/>
      <c r="AC660" s="235"/>
    </row>
    <row r="661" spans="1:29" ht="13.5">
      <c r="A661" s="235"/>
      <c r="B661" s="235"/>
      <c r="C661" s="235"/>
      <c r="D661" s="235"/>
      <c r="E661" s="235"/>
      <c r="F661" s="235"/>
      <c r="G661" s="235"/>
      <c r="H661" s="235"/>
      <c r="I661" s="267"/>
      <c r="J661" s="235"/>
      <c r="K661" s="235"/>
      <c r="L661" s="235"/>
      <c r="M661" s="268"/>
      <c r="N661" s="235"/>
      <c r="O661" s="235"/>
      <c r="P661" s="235"/>
      <c r="Q661" s="235"/>
      <c r="R661" s="235"/>
      <c r="S661" s="235"/>
      <c r="T661" s="235"/>
      <c r="U661" s="235"/>
      <c r="V661" s="235"/>
      <c r="W661" s="235"/>
      <c r="X661" s="235"/>
      <c r="Y661" s="235"/>
      <c r="Z661" s="235"/>
      <c r="AA661" s="235"/>
      <c r="AB661" s="235"/>
      <c r="AC661" s="235"/>
    </row>
    <row r="662" spans="1:29" ht="13.5">
      <c r="A662" s="235"/>
      <c r="B662" s="235"/>
      <c r="C662" s="235"/>
      <c r="D662" s="235"/>
      <c r="E662" s="235"/>
      <c r="F662" s="235"/>
      <c r="G662" s="235"/>
      <c r="H662" s="235"/>
      <c r="I662" s="267"/>
      <c r="J662" s="235"/>
      <c r="K662" s="235"/>
      <c r="L662" s="235"/>
      <c r="M662" s="268"/>
      <c r="N662" s="235"/>
      <c r="O662" s="235"/>
      <c r="P662" s="235"/>
      <c r="Q662" s="235"/>
      <c r="R662" s="235"/>
      <c r="S662" s="235"/>
      <c r="T662" s="235"/>
      <c r="U662" s="235"/>
      <c r="V662" s="235"/>
      <c r="W662" s="235"/>
      <c r="X662" s="235"/>
      <c r="Y662" s="235"/>
      <c r="Z662" s="235"/>
      <c r="AA662" s="235"/>
      <c r="AB662" s="235"/>
      <c r="AC662" s="235"/>
    </row>
    <row r="663" spans="1:29" ht="13.5">
      <c r="A663" s="235"/>
      <c r="B663" s="235"/>
      <c r="C663" s="235"/>
      <c r="D663" s="235"/>
      <c r="E663" s="235"/>
      <c r="F663" s="235"/>
      <c r="G663" s="235"/>
      <c r="H663" s="235"/>
      <c r="I663" s="267"/>
      <c r="J663" s="235"/>
      <c r="K663" s="235"/>
      <c r="L663" s="235"/>
      <c r="M663" s="268"/>
      <c r="N663" s="235"/>
      <c r="O663" s="235"/>
      <c r="P663" s="235"/>
      <c r="Q663" s="235"/>
      <c r="R663" s="235"/>
      <c r="S663" s="235"/>
      <c r="T663" s="235"/>
      <c r="U663" s="235"/>
      <c r="V663" s="235"/>
      <c r="W663" s="235"/>
      <c r="X663" s="235"/>
      <c r="Y663" s="235"/>
      <c r="Z663" s="235"/>
      <c r="AA663" s="235"/>
      <c r="AB663" s="235"/>
      <c r="AC663" s="235"/>
    </row>
    <row r="664" spans="1:29" ht="13.5">
      <c r="A664" s="235"/>
      <c r="B664" s="235"/>
      <c r="C664" s="235"/>
      <c r="D664" s="235"/>
      <c r="E664" s="235"/>
      <c r="F664" s="235"/>
      <c r="G664" s="235"/>
      <c r="H664" s="235"/>
      <c r="I664" s="267"/>
      <c r="J664" s="235"/>
      <c r="K664" s="235"/>
      <c r="L664" s="235"/>
      <c r="M664" s="268"/>
      <c r="N664" s="235"/>
      <c r="O664" s="235"/>
      <c r="P664" s="235"/>
      <c r="Q664" s="235"/>
      <c r="R664" s="235"/>
      <c r="S664" s="235"/>
      <c r="T664" s="235"/>
      <c r="U664" s="235"/>
      <c r="V664" s="235"/>
      <c r="W664" s="235"/>
      <c r="X664" s="235"/>
      <c r="Y664" s="235"/>
      <c r="Z664" s="235"/>
      <c r="AA664" s="235"/>
      <c r="AB664" s="235"/>
      <c r="AC664" s="235"/>
    </row>
    <row r="665" spans="1:29" ht="13.5">
      <c r="A665" s="235"/>
      <c r="B665" s="235"/>
      <c r="C665" s="235"/>
      <c r="D665" s="235"/>
      <c r="E665" s="235"/>
      <c r="F665" s="235"/>
      <c r="G665" s="235"/>
      <c r="H665" s="235"/>
      <c r="I665" s="267"/>
      <c r="J665" s="235"/>
      <c r="K665" s="235"/>
      <c r="L665" s="235"/>
      <c r="M665" s="268"/>
      <c r="N665" s="235"/>
      <c r="O665" s="235"/>
      <c r="P665" s="235"/>
      <c r="Q665" s="235"/>
      <c r="R665" s="235"/>
      <c r="S665" s="235"/>
      <c r="T665" s="235"/>
      <c r="U665" s="235"/>
      <c r="V665" s="235"/>
      <c r="W665" s="235"/>
      <c r="X665" s="235"/>
      <c r="Y665" s="235"/>
      <c r="Z665" s="235"/>
      <c r="AA665" s="235"/>
      <c r="AB665" s="235"/>
      <c r="AC665" s="235"/>
    </row>
    <row r="666" spans="1:29" ht="13.5">
      <c r="A666" s="235"/>
      <c r="B666" s="235"/>
      <c r="C666" s="235"/>
      <c r="D666" s="235"/>
      <c r="E666" s="235"/>
      <c r="F666" s="235"/>
      <c r="G666" s="235"/>
      <c r="H666" s="235"/>
      <c r="I666" s="267"/>
      <c r="J666" s="235"/>
      <c r="K666" s="235"/>
      <c r="L666" s="235"/>
      <c r="M666" s="268"/>
      <c r="N666" s="235"/>
      <c r="O666" s="235"/>
      <c r="P666" s="235"/>
      <c r="Q666" s="235"/>
      <c r="R666" s="235"/>
      <c r="S666" s="235"/>
      <c r="T666" s="235"/>
      <c r="U666" s="235"/>
      <c r="V666" s="235"/>
      <c r="W666" s="235"/>
      <c r="X666" s="235"/>
      <c r="Y666" s="235"/>
      <c r="Z666" s="235"/>
      <c r="AA666" s="235"/>
      <c r="AB666" s="235"/>
      <c r="AC666" s="235"/>
    </row>
    <row r="667" spans="1:29" ht="13.5">
      <c r="A667" s="235"/>
      <c r="B667" s="235"/>
      <c r="C667" s="235"/>
      <c r="D667" s="235"/>
      <c r="E667" s="235"/>
      <c r="F667" s="235"/>
      <c r="G667" s="235"/>
      <c r="H667" s="235"/>
      <c r="I667" s="267"/>
      <c r="J667" s="235"/>
      <c r="K667" s="235"/>
      <c r="L667" s="235"/>
      <c r="M667" s="268"/>
      <c r="N667" s="235"/>
      <c r="O667" s="235"/>
      <c r="P667" s="235"/>
      <c r="Q667" s="235"/>
      <c r="R667" s="235"/>
      <c r="S667" s="235"/>
      <c r="T667" s="235"/>
      <c r="U667" s="235"/>
      <c r="V667" s="235"/>
      <c r="W667" s="235"/>
      <c r="X667" s="235"/>
      <c r="Y667" s="235"/>
      <c r="Z667" s="235"/>
      <c r="AA667" s="235"/>
      <c r="AB667" s="235"/>
      <c r="AC667" s="235"/>
    </row>
    <row r="668" spans="1:29" ht="13.5">
      <c r="A668" s="235"/>
      <c r="B668" s="235"/>
      <c r="C668" s="235"/>
      <c r="D668" s="235"/>
      <c r="E668" s="235"/>
      <c r="F668" s="235"/>
      <c r="G668" s="235"/>
      <c r="H668" s="235"/>
      <c r="I668" s="267"/>
      <c r="J668" s="235"/>
      <c r="K668" s="235"/>
      <c r="L668" s="235"/>
      <c r="M668" s="268"/>
      <c r="N668" s="235"/>
      <c r="O668" s="235"/>
      <c r="P668" s="235"/>
      <c r="Q668" s="235"/>
      <c r="R668" s="235"/>
      <c r="S668" s="235"/>
      <c r="T668" s="235"/>
      <c r="U668" s="235"/>
      <c r="V668" s="235"/>
      <c r="W668" s="235"/>
      <c r="X668" s="235"/>
      <c r="Y668" s="235"/>
      <c r="Z668" s="235"/>
      <c r="AA668" s="235"/>
      <c r="AB668" s="235"/>
      <c r="AC668" s="235"/>
    </row>
    <row r="669" spans="1:29" ht="13.5">
      <c r="A669" s="235"/>
      <c r="B669" s="235"/>
      <c r="C669" s="235"/>
      <c r="D669" s="235"/>
      <c r="E669" s="235"/>
      <c r="F669" s="235"/>
      <c r="G669" s="235"/>
      <c r="H669" s="235"/>
      <c r="I669" s="267"/>
      <c r="J669" s="235"/>
      <c r="K669" s="235"/>
      <c r="L669" s="235"/>
      <c r="M669" s="268"/>
      <c r="N669" s="235"/>
      <c r="O669" s="235"/>
      <c r="P669" s="235"/>
      <c r="Q669" s="235"/>
      <c r="R669" s="235"/>
      <c r="S669" s="235"/>
      <c r="T669" s="235"/>
      <c r="U669" s="235"/>
      <c r="V669" s="235"/>
      <c r="W669" s="235"/>
      <c r="X669" s="235"/>
      <c r="Y669" s="235"/>
      <c r="Z669" s="235"/>
      <c r="AA669" s="235"/>
      <c r="AB669" s="235"/>
      <c r="AC669" s="235"/>
    </row>
    <row r="670" spans="1:29" ht="13.5">
      <c r="A670" s="235"/>
      <c r="B670" s="235"/>
      <c r="C670" s="235"/>
      <c r="D670" s="235"/>
      <c r="E670" s="235"/>
      <c r="F670" s="235"/>
      <c r="G670" s="235"/>
      <c r="H670" s="235"/>
      <c r="I670" s="267"/>
      <c r="J670" s="235"/>
      <c r="K670" s="235"/>
      <c r="L670" s="235"/>
      <c r="M670" s="268"/>
      <c r="N670" s="235"/>
      <c r="O670" s="235"/>
      <c r="P670" s="235"/>
      <c r="Q670" s="235"/>
      <c r="R670" s="235"/>
      <c r="S670" s="235"/>
      <c r="T670" s="235"/>
      <c r="U670" s="235"/>
      <c r="V670" s="235"/>
      <c r="W670" s="235"/>
      <c r="X670" s="235"/>
      <c r="Y670" s="235"/>
      <c r="Z670" s="235"/>
      <c r="AA670" s="235"/>
      <c r="AB670" s="235"/>
      <c r="AC670" s="235"/>
    </row>
    <row r="671" spans="1:29" ht="13.5">
      <c r="A671" s="235"/>
      <c r="B671" s="235"/>
      <c r="C671" s="235"/>
      <c r="D671" s="235"/>
      <c r="E671" s="235"/>
      <c r="F671" s="235"/>
      <c r="G671" s="235"/>
      <c r="H671" s="235"/>
      <c r="I671" s="267"/>
      <c r="J671" s="235"/>
      <c r="K671" s="235"/>
      <c r="L671" s="235"/>
      <c r="M671" s="268"/>
      <c r="N671" s="235"/>
      <c r="O671" s="235"/>
      <c r="P671" s="235"/>
      <c r="Q671" s="235"/>
      <c r="R671" s="235"/>
      <c r="S671" s="235"/>
      <c r="T671" s="235"/>
      <c r="U671" s="235"/>
      <c r="V671" s="235"/>
      <c r="W671" s="235"/>
      <c r="X671" s="235"/>
      <c r="Y671" s="235"/>
      <c r="Z671" s="235"/>
      <c r="AA671" s="235"/>
      <c r="AB671" s="235"/>
      <c r="AC671" s="235"/>
    </row>
    <row r="672" spans="1:29" ht="13.5">
      <c r="A672" s="235"/>
      <c r="B672" s="235"/>
      <c r="C672" s="235"/>
      <c r="D672" s="235"/>
      <c r="E672" s="235"/>
      <c r="F672" s="235"/>
      <c r="G672" s="235"/>
      <c r="H672" s="235"/>
      <c r="I672" s="267"/>
      <c r="J672" s="235"/>
      <c r="K672" s="235"/>
      <c r="L672" s="235"/>
      <c r="M672" s="268"/>
      <c r="N672" s="235"/>
      <c r="O672" s="235"/>
      <c r="P672" s="235"/>
      <c r="Q672" s="235"/>
      <c r="R672" s="235"/>
      <c r="S672" s="235"/>
      <c r="T672" s="235"/>
      <c r="U672" s="235"/>
      <c r="V672" s="235"/>
      <c r="W672" s="235"/>
      <c r="X672" s="235"/>
      <c r="Y672" s="235"/>
      <c r="Z672" s="235"/>
      <c r="AA672" s="235"/>
      <c r="AB672" s="235"/>
      <c r="AC672" s="235"/>
    </row>
    <row r="673" spans="1:29" ht="13.5">
      <c r="A673" s="235"/>
      <c r="B673" s="235"/>
      <c r="C673" s="235"/>
      <c r="D673" s="235"/>
      <c r="E673" s="235"/>
      <c r="F673" s="235"/>
      <c r="G673" s="235"/>
      <c r="H673" s="235"/>
      <c r="I673" s="267"/>
      <c r="J673" s="235"/>
      <c r="K673" s="235"/>
      <c r="L673" s="235"/>
      <c r="M673" s="268"/>
      <c r="N673" s="235"/>
      <c r="O673" s="235"/>
      <c r="P673" s="235"/>
      <c r="Q673" s="235"/>
      <c r="R673" s="235"/>
      <c r="S673" s="235"/>
      <c r="T673" s="235"/>
      <c r="U673" s="235"/>
      <c r="V673" s="235"/>
      <c r="W673" s="235"/>
      <c r="X673" s="235"/>
      <c r="Y673" s="235"/>
      <c r="Z673" s="235"/>
      <c r="AA673" s="235"/>
      <c r="AB673" s="235"/>
      <c r="AC673" s="235"/>
    </row>
    <row r="674" spans="1:29" ht="13.5">
      <c r="A674" s="235"/>
      <c r="B674" s="235"/>
      <c r="C674" s="235"/>
      <c r="D674" s="235"/>
      <c r="E674" s="235"/>
      <c r="F674" s="235"/>
      <c r="G674" s="235"/>
      <c r="H674" s="235"/>
      <c r="I674" s="267"/>
      <c r="J674" s="235"/>
      <c r="K674" s="235"/>
      <c r="L674" s="235"/>
      <c r="M674" s="268"/>
      <c r="N674" s="235"/>
      <c r="O674" s="235"/>
      <c r="P674" s="235"/>
      <c r="Q674" s="235"/>
      <c r="R674" s="235"/>
      <c r="S674" s="235"/>
      <c r="T674" s="235"/>
      <c r="U674" s="235"/>
      <c r="V674" s="235"/>
      <c r="W674" s="235"/>
      <c r="X674" s="235"/>
      <c r="Y674" s="235"/>
      <c r="Z674" s="235"/>
      <c r="AA674" s="235"/>
      <c r="AB674" s="235"/>
      <c r="AC674" s="235"/>
    </row>
    <row r="675" spans="1:29" ht="13.5">
      <c r="A675" s="235"/>
      <c r="B675" s="235"/>
      <c r="C675" s="235"/>
      <c r="D675" s="235"/>
      <c r="E675" s="235"/>
      <c r="F675" s="235"/>
      <c r="G675" s="235"/>
      <c r="H675" s="235"/>
      <c r="I675" s="267"/>
      <c r="J675" s="235"/>
      <c r="K675" s="235"/>
      <c r="L675" s="235"/>
      <c r="M675" s="268"/>
      <c r="N675" s="235"/>
      <c r="O675" s="235"/>
      <c r="P675" s="235"/>
      <c r="Q675" s="235"/>
      <c r="R675" s="235"/>
      <c r="S675" s="235"/>
      <c r="T675" s="235"/>
      <c r="U675" s="235"/>
      <c r="V675" s="235"/>
      <c r="W675" s="235"/>
      <c r="X675" s="235"/>
      <c r="Y675" s="235"/>
      <c r="Z675" s="235"/>
      <c r="AA675" s="235"/>
      <c r="AB675" s="235"/>
      <c r="AC675" s="235"/>
    </row>
    <row r="676" spans="1:29" ht="13.5">
      <c r="A676" s="235"/>
      <c r="B676" s="235"/>
      <c r="C676" s="235"/>
      <c r="D676" s="235"/>
      <c r="E676" s="235"/>
      <c r="F676" s="235"/>
      <c r="G676" s="235"/>
      <c r="H676" s="235"/>
      <c r="I676" s="267"/>
      <c r="J676" s="235"/>
      <c r="K676" s="235"/>
      <c r="L676" s="235"/>
      <c r="M676" s="268"/>
      <c r="N676" s="235"/>
      <c r="O676" s="235"/>
      <c r="P676" s="235"/>
      <c r="Q676" s="235"/>
      <c r="R676" s="235"/>
      <c r="S676" s="235"/>
      <c r="T676" s="235"/>
      <c r="U676" s="235"/>
      <c r="V676" s="235"/>
      <c r="W676" s="235"/>
      <c r="X676" s="235"/>
      <c r="Y676" s="235"/>
      <c r="Z676" s="235"/>
      <c r="AA676" s="235"/>
      <c r="AB676" s="235"/>
      <c r="AC676" s="235"/>
    </row>
    <row r="677" spans="1:29" ht="13.5">
      <c r="A677" s="235"/>
      <c r="B677" s="235"/>
      <c r="C677" s="235"/>
      <c r="D677" s="235"/>
      <c r="E677" s="235"/>
      <c r="F677" s="235"/>
      <c r="G677" s="235"/>
      <c r="H677" s="235"/>
      <c r="I677" s="267"/>
      <c r="J677" s="235"/>
      <c r="K677" s="235"/>
      <c r="L677" s="235"/>
      <c r="M677" s="268"/>
      <c r="N677" s="235"/>
      <c r="O677" s="235"/>
      <c r="P677" s="235"/>
      <c r="Q677" s="235"/>
      <c r="R677" s="235"/>
      <c r="S677" s="235"/>
      <c r="T677" s="235"/>
      <c r="U677" s="235"/>
      <c r="V677" s="235"/>
      <c r="W677" s="235"/>
      <c r="X677" s="235"/>
      <c r="Y677" s="235"/>
      <c r="Z677" s="235"/>
      <c r="AA677" s="235"/>
      <c r="AB677" s="235"/>
      <c r="AC677" s="235"/>
    </row>
    <row r="678" spans="1:29" ht="13.5">
      <c r="A678" s="235"/>
      <c r="B678" s="235"/>
      <c r="C678" s="235"/>
      <c r="D678" s="235"/>
      <c r="E678" s="235"/>
      <c r="F678" s="235"/>
      <c r="G678" s="235"/>
      <c r="H678" s="235"/>
      <c r="I678" s="267"/>
      <c r="J678" s="235"/>
      <c r="K678" s="235"/>
      <c r="L678" s="235"/>
      <c r="M678" s="268"/>
      <c r="N678" s="235"/>
      <c r="O678" s="235"/>
      <c r="P678" s="235"/>
      <c r="Q678" s="235"/>
      <c r="R678" s="235"/>
      <c r="S678" s="235"/>
      <c r="T678" s="235"/>
      <c r="U678" s="235"/>
      <c r="V678" s="235"/>
      <c r="W678" s="235"/>
      <c r="X678" s="235"/>
      <c r="Y678" s="235"/>
      <c r="Z678" s="235"/>
      <c r="AA678" s="235"/>
      <c r="AB678" s="235"/>
      <c r="AC678" s="235"/>
    </row>
    <row r="679" spans="1:29" ht="13.5">
      <c r="A679" s="235"/>
      <c r="B679" s="235"/>
      <c r="C679" s="235"/>
      <c r="D679" s="235"/>
      <c r="E679" s="235"/>
      <c r="F679" s="235"/>
      <c r="G679" s="235"/>
      <c r="H679" s="235"/>
      <c r="I679" s="267"/>
      <c r="J679" s="235"/>
      <c r="K679" s="235"/>
      <c r="L679" s="235"/>
      <c r="M679" s="268"/>
      <c r="N679" s="235"/>
      <c r="O679" s="235"/>
      <c r="P679" s="235"/>
      <c r="Q679" s="235"/>
      <c r="R679" s="235"/>
      <c r="S679" s="235"/>
      <c r="T679" s="235"/>
      <c r="U679" s="235"/>
      <c r="V679" s="235"/>
      <c r="W679" s="235"/>
      <c r="X679" s="235"/>
      <c r="Y679" s="235"/>
      <c r="Z679" s="235"/>
      <c r="AA679" s="235"/>
      <c r="AB679" s="235"/>
      <c r="AC679" s="235"/>
    </row>
    <row r="680" spans="1:29" ht="13.5">
      <c r="A680" s="235"/>
      <c r="B680" s="235"/>
      <c r="C680" s="235"/>
      <c r="D680" s="235"/>
      <c r="E680" s="235"/>
      <c r="F680" s="235"/>
      <c r="G680" s="235"/>
      <c r="H680" s="235"/>
      <c r="I680" s="267"/>
      <c r="J680" s="235"/>
      <c r="K680" s="235"/>
      <c r="L680" s="235"/>
      <c r="M680" s="268"/>
      <c r="N680" s="235"/>
      <c r="O680" s="235"/>
      <c r="P680" s="235"/>
      <c r="Q680" s="235"/>
      <c r="R680" s="235"/>
      <c r="S680" s="235"/>
      <c r="T680" s="235"/>
      <c r="U680" s="235"/>
      <c r="V680" s="235"/>
      <c r="W680" s="235"/>
      <c r="X680" s="235"/>
      <c r="Y680" s="235"/>
      <c r="Z680" s="235"/>
      <c r="AA680" s="235"/>
      <c r="AB680" s="235"/>
      <c r="AC680" s="235"/>
    </row>
    <row r="681" spans="1:29" ht="13.5">
      <c r="A681" s="235"/>
      <c r="B681" s="235"/>
      <c r="C681" s="235"/>
      <c r="D681" s="235"/>
      <c r="E681" s="235"/>
      <c r="F681" s="235"/>
      <c r="G681" s="235"/>
      <c r="H681" s="235"/>
      <c r="I681" s="267"/>
      <c r="J681" s="235"/>
      <c r="K681" s="235"/>
      <c r="L681" s="235"/>
      <c r="M681" s="268"/>
      <c r="N681" s="235"/>
      <c r="O681" s="235"/>
      <c r="P681" s="235"/>
      <c r="Q681" s="235"/>
      <c r="R681" s="235"/>
      <c r="S681" s="235"/>
      <c r="T681" s="235"/>
      <c r="U681" s="235"/>
      <c r="V681" s="235"/>
      <c r="W681" s="235"/>
      <c r="X681" s="235"/>
      <c r="Y681" s="235"/>
      <c r="Z681" s="235"/>
      <c r="AA681" s="235"/>
      <c r="AB681" s="235"/>
      <c r="AC681" s="235"/>
    </row>
    <row r="682" spans="1:29" ht="13.5">
      <c r="A682" s="235"/>
      <c r="B682" s="235"/>
      <c r="C682" s="235"/>
      <c r="D682" s="235"/>
      <c r="E682" s="235"/>
      <c r="F682" s="235"/>
      <c r="G682" s="235"/>
      <c r="H682" s="235"/>
      <c r="I682" s="267"/>
      <c r="J682" s="235"/>
      <c r="K682" s="235"/>
      <c r="L682" s="235"/>
      <c r="M682" s="268"/>
      <c r="N682" s="235"/>
      <c r="O682" s="235"/>
      <c r="P682" s="235"/>
      <c r="Q682" s="235"/>
      <c r="R682" s="235"/>
      <c r="S682" s="235"/>
      <c r="T682" s="235"/>
      <c r="U682" s="235"/>
      <c r="V682" s="235"/>
      <c r="W682" s="235"/>
      <c r="X682" s="235"/>
      <c r="Y682" s="235"/>
      <c r="Z682" s="235"/>
      <c r="AA682" s="235"/>
      <c r="AB682" s="235"/>
      <c r="AC682" s="235"/>
    </row>
    <row r="683" spans="1:29" ht="13.5">
      <c r="A683" s="235"/>
      <c r="B683" s="235"/>
      <c r="C683" s="235"/>
      <c r="D683" s="235"/>
      <c r="E683" s="235"/>
      <c r="F683" s="235"/>
      <c r="G683" s="235"/>
      <c r="H683" s="235"/>
      <c r="I683" s="267"/>
      <c r="J683" s="235"/>
      <c r="K683" s="235"/>
      <c r="L683" s="235"/>
      <c r="M683" s="268"/>
      <c r="N683" s="235"/>
      <c r="O683" s="235"/>
      <c r="P683" s="235"/>
      <c r="Q683" s="235"/>
      <c r="R683" s="235"/>
      <c r="S683" s="235"/>
      <c r="T683" s="235"/>
      <c r="U683" s="235"/>
      <c r="V683" s="235"/>
      <c r="W683" s="235"/>
      <c r="X683" s="235"/>
      <c r="Y683" s="235"/>
      <c r="Z683" s="235"/>
      <c r="AA683" s="235"/>
      <c r="AB683" s="235"/>
      <c r="AC683" s="235"/>
    </row>
    <row r="684" spans="1:29" ht="13.5">
      <c r="A684" s="235"/>
      <c r="B684" s="235"/>
      <c r="C684" s="235"/>
      <c r="D684" s="235"/>
      <c r="E684" s="235"/>
      <c r="F684" s="235"/>
      <c r="G684" s="235"/>
      <c r="H684" s="235"/>
      <c r="I684" s="267"/>
      <c r="J684" s="235"/>
      <c r="K684" s="235"/>
      <c r="L684" s="235"/>
      <c r="M684" s="268"/>
      <c r="N684" s="235"/>
      <c r="O684" s="235"/>
      <c r="P684" s="235"/>
      <c r="Q684" s="235"/>
      <c r="R684" s="235"/>
      <c r="S684" s="235"/>
      <c r="T684" s="235"/>
      <c r="U684" s="235"/>
      <c r="V684" s="235"/>
      <c r="W684" s="235"/>
      <c r="X684" s="235"/>
      <c r="Y684" s="235"/>
      <c r="Z684" s="235"/>
      <c r="AA684" s="235"/>
      <c r="AB684" s="235"/>
      <c r="AC684" s="235"/>
    </row>
    <row r="685" spans="1:29" ht="13.5">
      <c r="A685" s="235"/>
      <c r="B685" s="235"/>
      <c r="C685" s="235"/>
      <c r="D685" s="235"/>
      <c r="E685" s="235"/>
      <c r="F685" s="235"/>
      <c r="G685" s="235"/>
      <c r="H685" s="235"/>
      <c r="I685" s="267"/>
      <c r="J685" s="235"/>
      <c r="K685" s="235"/>
      <c r="L685" s="235"/>
      <c r="M685" s="268"/>
      <c r="N685" s="235"/>
      <c r="O685" s="235"/>
      <c r="P685" s="235"/>
      <c r="Q685" s="235"/>
      <c r="R685" s="235"/>
      <c r="S685" s="235"/>
      <c r="T685" s="235"/>
      <c r="U685" s="235"/>
      <c r="V685" s="235"/>
      <c r="W685" s="235"/>
      <c r="X685" s="235"/>
      <c r="Y685" s="235"/>
      <c r="Z685" s="235"/>
      <c r="AA685" s="235"/>
      <c r="AB685" s="235"/>
      <c r="AC685" s="235"/>
    </row>
    <row r="686" spans="1:29" ht="13.5">
      <c r="A686" s="235"/>
      <c r="B686" s="235"/>
      <c r="C686" s="235"/>
      <c r="D686" s="235"/>
      <c r="E686" s="235"/>
      <c r="F686" s="235"/>
      <c r="G686" s="235"/>
      <c r="H686" s="235"/>
      <c r="I686" s="267"/>
      <c r="J686" s="235"/>
      <c r="K686" s="235"/>
      <c r="L686" s="235"/>
      <c r="M686" s="268"/>
      <c r="N686" s="235"/>
      <c r="O686" s="235"/>
      <c r="P686" s="235"/>
      <c r="Q686" s="235"/>
      <c r="R686" s="235"/>
      <c r="S686" s="235"/>
      <c r="T686" s="235"/>
      <c r="U686" s="235"/>
      <c r="V686" s="235"/>
      <c r="W686" s="235"/>
      <c r="X686" s="235"/>
      <c r="Y686" s="235"/>
      <c r="Z686" s="235"/>
      <c r="AA686" s="235"/>
      <c r="AB686" s="235"/>
      <c r="AC686" s="235"/>
    </row>
    <row r="687" spans="1:29" ht="13.5">
      <c r="A687" s="235"/>
      <c r="B687" s="235"/>
      <c r="C687" s="235"/>
      <c r="D687" s="235"/>
      <c r="E687" s="235"/>
      <c r="F687" s="235"/>
      <c r="G687" s="235"/>
      <c r="H687" s="235"/>
      <c r="I687" s="267"/>
      <c r="J687" s="235"/>
      <c r="K687" s="235"/>
      <c r="L687" s="235"/>
      <c r="M687" s="268"/>
      <c r="N687" s="235"/>
      <c r="O687" s="235"/>
      <c r="P687" s="235"/>
      <c r="Q687" s="235"/>
      <c r="R687" s="235"/>
      <c r="S687" s="235"/>
      <c r="T687" s="235"/>
      <c r="U687" s="235"/>
      <c r="V687" s="235"/>
      <c r="W687" s="235"/>
      <c r="X687" s="235"/>
      <c r="Y687" s="235"/>
      <c r="Z687" s="235"/>
      <c r="AA687" s="235"/>
      <c r="AB687" s="235"/>
      <c r="AC687" s="235"/>
    </row>
    <row r="688" spans="1:29" ht="13.5">
      <c r="A688" s="235"/>
      <c r="B688" s="235"/>
      <c r="C688" s="235"/>
      <c r="D688" s="235"/>
      <c r="E688" s="235"/>
      <c r="F688" s="235"/>
      <c r="G688" s="235"/>
      <c r="H688" s="235"/>
      <c r="I688" s="267"/>
      <c r="J688" s="235"/>
      <c r="K688" s="235"/>
      <c r="L688" s="235"/>
      <c r="M688" s="268"/>
      <c r="N688" s="235"/>
      <c r="O688" s="235"/>
      <c r="P688" s="235"/>
      <c r="Q688" s="235"/>
      <c r="R688" s="235"/>
      <c r="S688" s="235"/>
      <c r="T688" s="235"/>
      <c r="U688" s="235"/>
      <c r="V688" s="235"/>
      <c r="W688" s="235"/>
      <c r="X688" s="235"/>
      <c r="Y688" s="235"/>
      <c r="Z688" s="235"/>
      <c r="AA688" s="235"/>
      <c r="AB688" s="235"/>
      <c r="AC688" s="235"/>
    </row>
    <row r="689" spans="1:29" ht="13.5">
      <c r="A689" s="235"/>
      <c r="B689" s="235"/>
      <c r="C689" s="235"/>
      <c r="D689" s="235"/>
      <c r="E689" s="235"/>
      <c r="F689" s="235"/>
      <c r="G689" s="235"/>
      <c r="H689" s="235"/>
      <c r="I689" s="267"/>
      <c r="J689" s="235"/>
      <c r="K689" s="235"/>
      <c r="L689" s="235"/>
      <c r="M689" s="268"/>
      <c r="N689" s="235"/>
      <c r="O689" s="235"/>
      <c r="P689" s="235"/>
      <c r="Q689" s="235"/>
      <c r="R689" s="235"/>
      <c r="S689" s="235"/>
      <c r="T689" s="235"/>
      <c r="U689" s="235"/>
      <c r="V689" s="235"/>
      <c r="W689" s="235"/>
      <c r="X689" s="235"/>
      <c r="Y689" s="235"/>
      <c r="Z689" s="235"/>
      <c r="AA689" s="235"/>
      <c r="AB689" s="235"/>
      <c r="AC689" s="235"/>
    </row>
    <row r="690" spans="1:29" ht="13.5">
      <c r="A690" s="235"/>
      <c r="B690" s="235"/>
      <c r="C690" s="235"/>
      <c r="D690" s="235"/>
      <c r="E690" s="235"/>
      <c r="F690" s="235"/>
      <c r="G690" s="235"/>
      <c r="H690" s="235"/>
      <c r="I690" s="267"/>
      <c r="J690" s="235"/>
      <c r="K690" s="235"/>
      <c r="L690" s="235"/>
      <c r="M690" s="268"/>
      <c r="N690" s="235"/>
      <c r="O690" s="235"/>
      <c r="P690" s="235"/>
      <c r="Q690" s="235"/>
      <c r="R690" s="235"/>
      <c r="S690" s="235"/>
      <c r="T690" s="235"/>
      <c r="U690" s="235"/>
      <c r="V690" s="235"/>
      <c r="W690" s="235"/>
      <c r="X690" s="235"/>
      <c r="Y690" s="235"/>
      <c r="Z690" s="235"/>
      <c r="AA690" s="235"/>
      <c r="AB690" s="235"/>
      <c r="AC690" s="235"/>
    </row>
    <row r="691" spans="1:29" ht="13.5">
      <c r="A691" s="235"/>
      <c r="B691" s="235"/>
      <c r="C691" s="235"/>
      <c r="D691" s="235"/>
      <c r="E691" s="235"/>
      <c r="F691" s="235"/>
      <c r="G691" s="235"/>
      <c r="H691" s="235"/>
      <c r="I691" s="267"/>
      <c r="J691" s="235"/>
      <c r="K691" s="235"/>
      <c r="L691" s="235"/>
      <c r="M691" s="268"/>
      <c r="N691" s="235"/>
      <c r="O691" s="235"/>
      <c r="P691" s="235"/>
      <c r="Q691" s="235"/>
      <c r="R691" s="235"/>
      <c r="S691" s="235"/>
      <c r="T691" s="235"/>
      <c r="U691" s="235"/>
      <c r="V691" s="235"/>
      <c r="W691" s="235"/>
      <c r="X691" s="235"/>
      <c r="Y691" s="235"/>
      <c r="Z691" s="235"/>
      <c r="AA691" s="235"/>
      <c r="AB691" s="235"/>
      <c r="AC691" s="235"/>
    </row>
    <row r="692" spans="1:29" ht="13.5">
      <c r="A692" s="235"/>
      <c r="B692" s="235"/>
      <c r="C692" s="235"/>
      <c r="D692" s="235"/>
      <c r="E692" s="235"/>
      <c r="F692" s="235"/>
      <c r="G692" s="235"/>
      <c r="H692" s="235"/>
      <c r="I692" s="267"/>
      <c r="J692" s="235"/>
      <c r="K692" s="235"/>
      <c r="L692" s="235"/>
      <c r="M692" s="268"/>
      <c r="N692" s="235"/>
      <c r="O692" s="235"/>
      <c r="P692" s="235"/>
      <c r="Q692" s="235"/>
      <c r="R692" s="235"/>
      <c r="S692" s="235"/>
      <c r="T692" s="235"/>
      <c r="U692" s="235"/>
      <c r="V692" s="235"/>
      <c r="W692" s="235"/>
      <c r="X692" s="235"/>
      <c r="Y692" s="235"/>
      <c r="Z692" s="235"/>
      <c r="AA692" s="235"/>
      <c r="AB692" s="235"/>
      <c r="AC692" s="235"/>
    </row>
    <row r="693" spans="1:29" ht="13.5">
      <c r="A693" s="235"/>
      <c r="B693" s="235"/>
      <c r="C693" s="235"/>
      <c r="D693" s="235"/>
      <c r="E693" s="235"/>
      <c r="F693" s="235"/>
      <c r="G693" s="235"/>
      <c r="H693" s="235"/>
      <c r="I693" s="267"/>
      <c r="J693" s="235"/>
      <c r="K693" s="235"/>
      <c r="L693" s="235"/>
      <c r="M693" s="268"/>
      <c r="N693" s="235"/>
      <c r="O693" s="235"/>
      <c r="P693" s="235"/>
      <c r="Q693" s="235"/>
      <c r="R693" s="235"/>
      <c r="S693" s="235"/>
      <c r="T693" s="235"/>
      <c r="U693" s="235"/>
      <c r="V693" s="235"/>
      <c r="W693" s="235"/>
      <c r="X693" s="235"/>
      <c r="Y693" s="235"/>
      <c r="Z693" s="235"/>
      <c r="AA693" s="235"/>
      <c r="AB693" s="235"/>
      <c r="AC693" s="235"/>
    </row>
    <row r="694" spans="1:29" ht="13.5">
      <c r="A694" s="235"/>
      <c r="B694" s="235"/>
      <c r="C694" s="235"/>
      <c r="D694" s="235"/>
      <c r="E694" s="235"/>
      <c r="F694" s="235"/>
      <c r="G694" s="235"/>
      <c r="H694" s="235"/>
      <c r="I694" s="267"/>
      <c r="J694" s="235"/>
      <c r="K694" s="235"/>
      <c r="L694" s="235"/>
      <c r="M694" s="268"/>
      <c r="N694" s="235"/>
      <c r="O694" s="235"/>
      <c r="P694" s="235"/>
      <c r="Q694" s="235"/>
      <c r="R694" s="235"/>
      <c r="S694" s="235"/>
      <c r="T694" s="235"/>
      <c r="U694" s="235"/>
      <c r="V694" s="235"/>
      <c r="W694" s="235"/>
      <c r="X694" s="235"/>
      <c r="Y694" s="235"/>
      <c r="Z694" s="235"/>
      <c r="AA694" s="235"/>
      <c r="AB694" s="235"/>
      <c r="AC694" s="235"/>
    </row>
    <row r="695" spans="1:29" ht="13.5">
      <c r="A695" s="235"/>
      <c r="B695" s="235"/>
      <c r="C695" s="235"/>
      <c r="D695" s="235"/>
      <c r="E695" s="235"/>
      <c r="F695" s="235"/>
      <c r="G695" s="235"/>
      <c r="H695" s="235"/>
      <c r="I695" s="267"/>
      <c r="J695" s="235"/>
      <c r="K695" s="235"/>
      <c r="L695" s="235"/>
      <c r="M695" s="268"/>
      <c r="N695" s="235"/>
      <c r="O695" s="235"/>
      <c r="P695" s="235"/>
      <c r="Q695" s="235"/>
      <c r="R695" s="235"/>
      <c r="S695" s="235"/>
      <c r="T695" s="235"/>
      <c r="U695" s="235"/>
      <c r="V695" s="235"/>
      <c r="W695" s="235"/>
      <c r="X695" s="235"/>
      <c r="Y695" s="235"/>
      <c r="Z695" s="235"/>
      <c r="AA695" s="235"/>
      <c r="AB695" s="235"/>
      <c r="AC695" s="235"/>
    </row>
    <row r="696" spans="1:29" ht="13.5">
      <c r="A696" s="235"/>
      <c r="B696" s="235"/>
      <c r="C696" s="235"/>
      <c r="D696" s="235"/>
      <c r="E696" s="235"/>
      <c r="F696" s="235"/>
      <c r="G696" s="235"/>
      <c r="H696" s="235"/>
      <c r="I696" s="267"/>
      <c r="J696" s="235"/>
      <c r="K696" s="235"/>
      <c r="L696" s="235"/>
      <c r="M696" s="268"/>
      <c r="N696" s="235"/>
      <c r="O696" s="235"/>
      <c r="P696" s="235"/>
      <c r="Q696" s="235"/>
      <c r="R696" s="235"/>
      <c r="S696" s="235"/>
      <c r="T696" s="235"/>
      <c r="U696" s="235"/>
      <c r="V696" s="235"/>
      <c r="W696" s="235"/>
      <c r="X696" s="235"/>
      <c r="Y696" s="235"/>
      <c r="Z696" s="235"/>
      <c r="AA696" s="235"/>
      <c r="AB696" s="235"/>
      <c r="AC696" s="235"/>
    </row>
    <row r="697" spans="1:29" ht="13.5">
      <c r="A697" s="235"/>
      <c r="B697" s="235"/>
      <c r="C697" s="235"/>
      <c r="D697" s="235"/>
      <c r="E697" s="235"/>
      <c r="F697" s="235"/>
      <c r="G697" s="235"/>
      <c r="H697" s="235"/>
      <c r="I697" s="267"/>
      <c r="J697" s="235"/>
      <c r="K697" s="235"/>
      <c r="L697" s="235"/>
      <c r="M697" s="268"/>
      <c r="N697" s="235"/>
      <c r="O697" s="235"/>
      <c r="P697" s="235"/>
      <c r="Q697" s="235"/>
      <c r="R697" s="235"/>
      <c r="S697" s="235"/>
      <c r="T697" s="235"/>
      <c r="U697" s="235"/>
      <c r="V697" s="235"/>
      <c r="W697" s="235"/>
      <c r="X697" s="235"/>
      <c r="Y697" s="235"/>
      <c r="Z697" s="235"/>
      <c r="AA697" s="235"/>
      <c r="AB697" s="235"/>
      <c r="AC697" s="235"/>
    </row>
    <row r="698" spans="1:29" ht="13.5">
      <c r="A698" s="235"/>
      <c r="B698" s="235"/>
      <c r="C698" s="235"/>
      <c r="D698" s="235"/>
      <c r="E698" s="235"/>
      <c r="F698" s="235"/>
      <c r="G698" s="235"/>
      <c r="H698" s="235"/>
      <c r="I698" s="267"/>
      <c r="J698" s="235"/>
      <c r="K698" s="235"/>
      <c r="L698" s="235"/>
      <c r="M698" s="268"/>
      <c r="N698" s="235"/>
      <c r="O698" s="235"/>
      <c r="P698" s="235"/>
      <c r="Q698" s="235"/>
      <c r="R698" s="235"/>
      <c r="S698" s="235"/>
      <c r="T698" s="235"/>
      <c r="U698" s="235"/>
      <c r="V698" s="235"/>
      <c r="W698" s="235"/>
      <c r="X698" s="235"/>
      <c r="Y698" s="235"/>
      <c r="Z698" s="235"/>
      <c r="AA698" s="235"/>
      <c r="AB698" s="235"/>
      <c r="AC698" s="235"/>
    </row>
    <row r="699" spans="1:29" ht="13.5">
      <c r="A699" s="235"/>
      <c r="B699" s="235"/>
      <c r="C699" s="235"/>
      <c r="D699" s="235"/>
      <c r="E699" s="235"/>
      <c r="F699" s="235"/>
      <c r="G699" s="235"/>
      <c r="H699" s="235"/>
      <c r="I699" s="267"/>
      <c r="J699" s="235"/>
      <c r="K699" s="235"/>
      <c r="L699" s="235"/>
      <c r="M699" s="268"/>
      <c r="N699" s="235"/>
      <c r="O699" s="235"/>
      <c r="P699" s="235"/>
      <c r="Q699" s="235"/>
      <c r="R699" s="235"/>
      <c r="S699" s="235"/>
      <c r="T699" s="235"/>
      <c r="U699" s="235"/>
      <c r="V699" s="235"/>
      <c r="W699" s="235"/>
      <c r="X699" s="235"/>
      <c r="Y699" s="235"/>
      <c r="Z699" s="235"/>
      <c r="AA699" s="235"/>
      <c r="AB699" s="235"/>
      <c r="AC699" s="235"/>
    </row>
    <row r="700" spans="1:29" ht="13.5">
      <c r="A700" s="235"/>
      <c r="B700" s="235"/>
      <c r="C700" s="235"/>
      <c r="D700" s="235"/>
      <c r="E700" s="235"/>
      <c r="F700" s="235"/>
      <c r="G700" s="235"/>
      <c r="H700" s="235"/>
      <c r="I700" s="267"/>
      <c r="J700" s="235"/>
      <c r="K700" s="235"/>
      <c r="L700" s="235"/>
      <c r="M700" s="268"/>
      <c r="N700" s="235"/>
      <c r="O700" s="235"/>
      <c r="P700" s="235"/>
      <c r="Q700" s="235"/>
      <c r="R700" s="235"/>
      <c r="S700" s="235"/>
      <c r="T700" s="235"/>
      <c r="U700" s="235"/>
      <c r="V700" s="235"/>
      <c r="W700" s="235"/>
      <c r="X700" s="235"/>
      <c r="Y700" s="235"/>
      <c r="Z700" s="235"/>
      <c r="AA700" s="235"/>
      <c r="AB700" s="235"/>
      <c r="AC700" s="235"/>
    </row>
    <row r="701" spans="1:29" ht="13.5">
      <c r="A701" s="235"/>
      <c r="B701" s="235"/>
      <c r="C701" s="235"/>
      <c r="D701" s="235"/>
      <c r="E701" s="235"/>
      <c r="F701" s="235"/>
      <c r="G701" s="235"/>
      <c r="H701" s="235"/>
      <c r="I701" s="267"/>
      <c r="J701" s="235"/>
      <c r="K701" s="235"/>
      <c r="L701" s="235"/>
      <c r="M701" s="268"/>
      <c r="N701" s="235"/>
      <c r="O701" s="235"/>
      <c r="P701" s="235"/>
      <c r="Q701" s="235"/>
      <c r="R701" s="235"/>
      <c r="S701" s="235"/>
      <c r="T701" s="235"/>
      <c r="U701" s="235"/>
      <c r="V701" s="235"/>
      <c r="W701" s="235"/>
      <c r="X701" s="235"/>
      <c r="Y701" s="235"/>
      <c r="Z701" s="235"/>
      <c r="AA701" s="235"/>
      <c r="AB701" s="235"/>
      <c r="AC701" s="235"/>
    </row>
    <row r="702" spans="1:29" ht="13.5">
      <c r="A702" s="235"/>
      <c r="B702" s="235"/>
      <c r="C702" s="235"/>
      <c r="D702" s="235"/>
      <c r="E702" s="235"/>
      <c r="F702" s="235"/>
      <c r="G702" s="235"/>
      <c r="H702" s="235"/>
      <c r="I702" s="267"/>
      <c r="J702" s="235"/>
      <c r="K702" s="235"/>
      <c r="L702" s="235"/>
      <c r="M702" s="268"/>
      <c r="N702" s="235"/>
      <c r="O702" s="235"/>
      <c r="P702" s="235"/>
      <c r="Q702" s="235"/>
      <c r="R702" s="235"/>
      <c r="S702" s="235"/>
      <c r="T702" s="235"/>
      <c r="U702" s="235"/>
      <c r="V702" s="235"/>
      <c r="W702" s="235"/>
      <c r="X702" s="235"/>
      <c r="Y702" s="235"/>
      <c r="Z702" s="235"/>
      <c r="AA702" s="235"/>
      <c r="AB702" s="235"/>
      <c r="AC702" s="235"/>
    </row>
    <row r="703" spans="1:29" ht="13.5">
      <c r="A703" s="235"/>
      <c r="B703" s="235"/>
      <c r="C703" s="235"/>
      <c r="D703" s="235"/>
      <c r="E703" s="235"/>
      <c r="F703" s="235"/>
      <c r="G703" s="235"/>
      <c r="H703" s="235"/>
      <c r="I703" s="267"/>
      <c r="J703" s="235"/>
      <c r="K703" s="235"/>
      <c r="L703" s="235"/>
      <c r="M703" s="268"/>
      <c r="N703" s="235"/>
      <c r="O703" s="235"/>
      <c r="P703" s="235"/>
      <c r="Q703" s="235"/>
      <c r="R703" s="235"/>
      <c r="S703" s="235"/>
      <c r="T703" s="235"/>
      <c r="U703" s="235"/>
      <c r="V703" s="235"/>
      <c r="W703" s="235"/>
      <c r="X703" s="235"/>
      <c r="Y703" s="235"/>
      <c r="Z703" s="235"/>
      <c r="AA703" s="235"/>
      <c r="AB703" s="235"/>
      <c r="AC703" s="235"/>
    </row>
    <row r="704" spans="1:29" ht="13.5">
      <c r="A704" s="235"/>
      <c r="B704" s="235"/>
      <c r="C704" s="235"/>
      <c r="D704" s="235"/>
      <c r="E704" s="235"/>
      <c r="F704" s="235"/>
      <c r="G704" s="235"/>
      <c r="H704" s="235"/>
      <c r="I704" s="267"/>
      <c r="J704" s="235"/>
      <c r="K704" s="235"/>
      <c r="L704" s="235"/>
      <c r="M704" s="268"/>
      <c r="N704" s="235"/>
      <c r="O704" s="235"/>
      <c r="P704" s="235"/>
      <c r="Q704" s="235"/>
      <c r="R704" s="235"/>
      <c r="S704" s="235"/>
      <c r="T704" s="235"/>
      <c r="U704" s="235"/>
      <c r="V704" s="235"/>
      <c r="W704" s="235"/>
      <c r="X704" s="235"/>
      <c r="Y704" s="235"/>
      <c r="Z704" s="235"/>
      <c r="AA704" s="235"/>
      <c r="AB704" s="235"/>
      <c r="AC704" s="235"/>
    </row>
    <row r="705" spans="1:29" ht="13.5">
      <c r="A705" s="235"/>
      <c r="B705" s="235"/>
      <c r="C705" s="235"/>
      <c r="D705" s="235"/>
      <c r="E705" s="235"/>
      <c r="F705" s="235"/>
      <c r="G705" s="235"/>
      <c r="H705" s="235"/>
      <c r="I705" s="267"/>
      <c r="J705" s="235"/>
      <c r="K705" s="235"/>
      <c r="L705" s="235"/>
      <c r="M705" s="268"/>
      <c r="N705" s="235"/>
      <c r="O705" s="235"/>
      <c r="P705" s="235"/>
      <c r="Q705" s="235"/>
      <c r="R705" s="235"/>
      <c r="S705" s="235"/>
      <c r="T705" s="235"/>
      <c r="U705" s="235"/>
      <c r="V705" s="235"/>
      <c r="W705" s="235"/>
      <c r="X705" s="235"/>
      <c r="Y705" s="235"/>
      <c r="Z705" s="235"/>
      <c r="AA705" s="235"/>
      <c r="AB705" s="235"/>
      <c r="AC705" s="235"/>
    </row>
    <row r="706" spans="1:29" ht="13.5">
      <c r="A706" s="235"/>
      <c r="B706" s="235"/>
      <c r="C706" s="235"/>
      <c r="D706" s="235"/>
      <c r="E706" s="235"/>
      <c r="F706" s="235"/>
      <c r="G706" s="235"/>
      <c r="H706" s="235"/>
      <c r="I706" s="267"/>
      <c r="J706" s="235"/>
      <c r="K706" s="235"/>
      <c r="L706" s="235"/>
      <c r="M706" s="268"/>
      <c r="N706" s="235"/>
      <c r="O706" s="235"/>
      <c r="P706" s="235"/>
      <c r="Q706" s="235"/>
      <c r="R706" s="235"/>
      <c r="S706" s="235"/>
      <c r="T706" s="235"/>
      <c r="U706" s="235"/>
      <c r="V706" s="235"/>
      <c r="W706" s="235"/>
      <c r="X706" s="235"/>
      <c r="Y706" s="235"/>
      <c r="Z706" s="235"/>
      <c r="AA706" s="235"/>
      <c r="AB706" s="235"/>
      <c r="AC706" s="235"/>
    </row>
    <row r="707" spans="1:29" ht="13.5">
      <c r="A707" s="235"/>
      <c r="B707" s="235"/>
      <c r="C707" s="235"/>
      <c r="D707" s="235"/>
      <c r="E707" s="235"/>
      <c r="F707" s="235"/>
      <c r="G707" s="235"/>
      <c r="H707" s="235"/>
      <c r="I707" s="267"/>
      <c r="J707" s="235"/>
      <c r="K707" s="235"/>
      <c r="L707" s="235"/>
      <c r="M707" s="268"/>
      <c r="N707" s="235"/>
      <c r="O707" s="235"/>
      <c r="P707" s="235"/>
      <c r="Q707" s="235"/>
      <c r="R707" s="235"/>
      <c r="S707" s="235"/>
      <c r="T707" s="235"/>
      <c r="U707" s="235"/>
      <c r="V707" s="235"/>
      <c r="W707" s="235"/>
      <c r="X707" s="235"/>
      <c r="Y707" s="235"/>
      <c r="Z707" s="235"/>
      <c r="AA707" s="235"/>
      <c r="AB707" s="235"/>
      <c r="AC707" s="235"/>
    </row>
    <row r="708" spans="1:29" ht="13.5">
      <c r="A708" s="235"/>
      <c r="B708" s="235"/>
      <c r="C708" s="235"/>
      <c r="D708" s="235"/>
      <c r="E708" s="235"/>
      <c r="F708" s="235"/>
      <c r="G708" s="235"/>
      <c r="H708" s="235"/>
      <c r="I708" s="267"/>
      <c r="J708" s="235"/>
      <c r="K708" s="235"/>
      <c r="L708" s="235"/>
      <c r="M708" s="268"/>
      <c r="N708" s="235"/>
      <c r="O708" s="235"/>
      <c r="P708" s="235"/>
      <c r="Q708" s="235"/>
      <c r="R708" s="235"/>
      <c r="S708" s="235"/>
      <c r="T708" s="235"/>
      <c r="U708" s="235"/>
      <c r="V708" s="235"/>
      <c r="W708" s="235"/>
      <c r="X708" s="235"/>
      <c r="Y708" s="235"/>
      <c r="Z708" s="235"/>
      <c r="AA708" s="235"/>
      <c r="AB708" s="235"/>
      <c r="AC708" s="235"/>
    </row>
    <row r="709" spans="1:29" ht="13.5">
      <c r="A709" s="235"/>
      <c r="B709" s="235"/>
      <c r="C709" s="235"/>
      <c r="D709" s="235"/>
      <c r="E709" s="235"/>
      <c r="F709" s="235"/>
      <c r="G709" s="235"/>
      <c r="H709" s="235"/>
      <c r="I709" s="267"/>
      <c r="J709" s="235"/>
      <c r="K709" s="235"/>
      <c r="L709" s="235"/>
      <c r="M709" s="268"/>
      <c r="N709" s="235"/>
      <c r="O709" s="235"/>
      <c r="P709" s="235"/>
      <c r="Q709" s="235"/>
      <c r="R709" s="235"/>
      <c r="S709" s="235"/>
      <c r="T709" s="235"/>
      <c r="U709" s="235"/>
      <c r="V709" s="235"/>
      <c r="W709" s="235"/>
      <c r="X709" s="235"/>
      <c r="Y709" s="235"/>
      <c r="Z709" s="235"/>
      <c r="AA709" s="235"/>
      <c r="AB709" s="235"/>
      <c r="AC709" s="235"/>
    </row>
    <row r="710" spans="1:29" ht="13.5">
      <c r="A710" s="235"/>
      <c r="B710" s="235"/>
      <c r="C710" s="235"/>
      <c r="D710" s="235"/>
      <c r="E710" s="235"/>
      <c r="F710" s="235"/>
      <c r="G710" s="235"/>
      <c r="H710" s="235"/>
      <c r="I710" s="267"/>
      <c r="J710" s="235"/>
      <c r="K710" s="235"/>
      <c r="L710" s="235"/>
      <c r="M710" s="268"/>
      <c r="N710" s="235"/>
      <c r="O710" s="235"/>
      <c r="P710" s="235"/>
      <c r="Q710" s="235"/>
      <c r="R710" s="235"/>
      <c r="S710" s="235"/>
      <c r="T710" s="235"/>
      <c r="U710" s="235"/>
      <c r="V710" s="235"/>
      <c r="W710" s="235"/>
      <c r="X710" s="235"/>
      <c r="Y710" s="235"/>
      <c r="Z710" s="235"/>
      <c r="AA710" s="235"/>
      <c r="AB710" s="235"/>
      <c r="AC710" s="235"/>
    </row>
    <row r="711" spans="1:29" ht="13.5">
      <c r="A711" s="235"/>
      <c r="B711" s="235"/>
      <c r="C711" s="235"/>
      <c r="D711" s="235"/>
      <c r="E711" s="235"/>
      <c r="F711" s="235"/>
      <c r="G711" s="235"/>
      <c r="H711" s="235"/>
      <c r="I711" s="267"/>
      <c r="J711" s="235"/>
      <c r="K711" s="235"/>
      <c r="L711" s="235"/>
      <c r="M711" s="268"/>
      <c r="N711" s="235"/>
      <c r="O711" s="235"/>
      <c r="P711" s="235"/>
      <c r="Q711" s="235"/>
      <c r="R711" s="235"/>
      <c r="S711" s="235"/>
      <c r="T711" s="235"/>
      <c r="U711" s="235"/>
      <c r="V711" s="235"/>
      <c r="W711" s="235"/>
      <c r="X711" s="235"/>
      <c r="Y711" s="235"/>
      <c r="Z711" s="235"/>
      <c r="AA711" s="235"/>
      <c r="AB711" s="235"/>
      <c r="AC711" s="235"/>
    </row>
    <row r="712" spans="1:29" ht="13.5">
      <c r="A712" s="235"/>
      <c r="B712" s="235"/>
      <c r="C712" s="235"/>
      <c r="D712" s="235"/>
      <c r="E712" s="235"/>
      <c r="F712" s="235"/>
      <c r="G712" s="235"/>
      <c r="H712" s="235"/>
      <c r="I712" s="267"/>
      <c r="J712" s="235"/>
      <c r="K712" s="235"/>
      <c r="L712" s="235"/>
      <c r="M712" s="268"/>
      <c r="N712" s="235"/>
      <c r="O712" s="235"/>
      <c r="P712" s="235"/>
      <c r="Q712" s="235"/>
      <c r="R712" s="235"/>
      <c r="S712" s="235"/>
      <c r="T712" s="235"/>
      <c r="U712" s="235"/>
      <c r="V712" s="235"/>
      <c r="W712" s="235"/>
      <c r="X712" s="235"/>
      <c r="Y712" s="235"/>
      <c r="Z712" s="235"/>
      <c r="AA712" s="235"/>
      <c r="AB712" s="235"/>
      <c r="AC712" s="235"/>
    </row>
    <row r="713" spans="1:29" ht="13.5">
      <c r="A713" s="235"/>
      <c r="B713" s="235"/>
      <c r="C713" s="235"/>
      <c r="D713" s="235"/>
      <c r="E713" s="235"/>
      <c r="F713" s="235"/>
      <c r="G713" s="235"/>
      <c r="H713" s="235"/>
      <c r="I713" s="267"/>
      <c r="J713" s="235"/>
      <c r="K713" s="235"/>
      <c r="L713" s="235"/>
      <c r="M713" s="268"/>
      <c r="N713" s="235"/>
      <c r="O713" s="235"/>
      <c r="P713" s="235"/>
      <c r="Q713" s="235"/>
      <c r="R713" s="235"/>
      <c r="S713" s="235"/>
      <c r="T713" s="235"/>
      <c r="U713" s="235"/>
      <c r="V713" s="235"/>
      <c r="W713" s="235"/>
      <c r="X713" s="235"/>
      <c r="Y713" s="235"/>
      <c r="Z713" s="235"/>
      <c r="AA713" s="235"/>
      <c r="AB713" s="235"/>
      <c r="AC713" s="235"/>
    </row>
    <row r="714" spans="1:29" ht="13.5">
      <c r="A714" s="235"/>
      <c r="B714" s="235"/>
      <c r="C714" s="235"/>
      <c r="D714" s="235"/>
      <c r="E714" s="235"/>
      <c r="F714" s="235"/>
      <c r="G714" s="235"/>
      <c r="H714" s="235"/>
      <c r="I714" s="267"/>
      <c r="J714" s="235"/>
      <c r="K714" s="235"/>
      <c r="L714" s="235"/>
      <c r="M714" s="268"/>
      <c r="N714" s="235"/>
      <c r="O714" s="235"/>
      <c r="P714" s="235"/>
      <c r="Q714" s="235"/>
      <c r="R714" s="235"/>
      <c r="S714" s="235"/>
      <c r="T714" s="235"/>
      <c r="U714" s="235"/>
      <c r="V714" s="235"/>
      <c r="W714" s="235"/>
      <c r="X714" s="235"/>
      <c r="Y714" s="235"/>
      <c r="Z714" s="235"/>
      <c r="AA714" s="235"/>
      <c r="AB714" s="235"/>
      <c r="AC714" s="235"/>
    </row>
    <row r="715" spans="1:29" ht="13.5">
      <c r="A715" s="235"/>
      <c r="B715" s="235"/>
      <c r="C715" s="235"/>
      <c r="D715" s="235"/>
      <c r="E715" s="235"/>
      <c r="F715" s="235"/>
      <c r="G715" s="235"/>
      <c r="H715" s="235"/>
      <c r="I715" s="267"/>
      <c r="J715" s="235"/>
      <c r="K715" s="235"/>
      <c r="L715" s="235"/>
      <c r="M715" s="268"/>
      <c r="N715" s="235"/>
      <c r="O715" s="235"/>
      <c r="P715" s="235"/>
      <c r="Q715" s="235"/>
      <c r="R715" s="235"/>
      <c r="S715" s="235"/>
      <c r="T715" s="235"/>
      <c r="U715" s="235"/>
      <c r="V715" s="235"/>
      <c r="W715" s="235"/>
      <c r="X715" s="235"/>
      <c r="Y715" s="235"/>
      <c r="Z715" s="235"/>
      <c r="AA715" s="235"/>
      <c r="AB715" s="235"/>
      <c r="AC715" s="235"/>
    </row>
    <row r="716" spans="1:29" ht="13.5">
      <c r="A716" s="235"/>
      <c r="B716" s="235"/>
      <c r="C716" s="235"/>
      <c r="D716" s="235"/>
      <c r="E716" s="235"/>
      <c r="F716" s="235"/>
      <c r="G716" s="235"/>
      <c r="H716" s="235"/>
      <c r="I716" s="267"/>
      <c r="J716" s="235"/>
      <c r="K716" s="235"/>
      <c r="L716" s="235"/>
      <c r="M716" s="268"/>
      <c r="N716" s="235"/>
      <c r="O716" s="235"/>
      <c r="P716" s="235"/>
      <c r="Q716" s="235"/>
      <c r="R716" s="235"/>
      <c r="S716" s="235"/>
      <c r="T716" s="235"/>
      <c r="U716" s="235"/>
      <c r="V716" s="235"/>
      <c r="W716" s="235"/>
      <c r="X716" s="235"/>
      <c r="Y716" s="235"/>
      <c r="Z716" s="235"/>
      <c r="AA716" s="235"/>
      <c r="AB716" s="235"/>
      <c r="AC716" s="235"/>
    </row>
    <row r="717" spans="1:29" ht="13.5">
      <c r="A717" s="235"/>
      <c r="B717" s="235"/>
      <c r="C717" s="235"/>
      <c r="D717" s="235"/>
      <c r="E717" s="235"/>
      <c r="F717" s="235"/>
      <c r="G717" s="235"/>
      <c r="H717" s="235"/>
      <c r="I717" s="267"/>
      <c r="J717" s="235"/>
      <c r="K717" s="235"/>
      <c r="L717" s="235"/>
      <c r="M717" s="268"/>
      <c r="N717" s="235"/>
      <c r="O717" s="235"/>
      <c r="P717" s="235"/>
      <c r="Q717" s="235"/>
      <c r="R717" s="235"/>
      <c r="S717" s="235"/>
      <c r="T717" s="235"/>
      <c r="U717" s="235"/>
      <c r="V717" s="235"/>
      <c r="W717" s="235"/>
      <c r="X717" s="235"/>
      <c r="Y717" s="235"/>
      <c r="Z717" s="235"/>
      <c r="AA717" s="235"/>
      <c r="AB717" s="235"/>
      <c r="AC717" s="235"/>
    </row>
    <row r="718" spans="1:29" ht="13.5">
      <c r="A718" s="235"/>
      <c r="B718" s="235"/>
      <c r="C718" s="235"/>
      <c r="D718" s="235"/>
      <c r="E718" s="235"/>
      <c r="F718" s="235"/>
      <c r="G718" s="235"/>
      <c r="H718" s="235"/>
      <c r="I718" s="267"/>
      <c r="J718" s="235"/>
      <c r="K718" s="235"/>
      <c r="L718" s="235"/>
      <c r="M718" s="268"/>
      <c r="N718" s="235"/>
      <c r="O718" s="235"/>
      <c r="P718" s="235"/>
      <c r="Q718" s="235"/>
      <c r="R718" s="235"/>
      <c r="S718" s="235"/>
      <c r="T718" s="235"/>
      <c r="U718" s="235"/>
      <c r="V718" s="235"/>
      <c r="W718" s="235"/>
      <c r="X718" s="235"/>
      <c r="Y718" s="235"/>
      <c r="Z718" s="235"/>
      <c r="AA718" s="235"/>
      <c r="AB718" s="235"/>
      <c r="AC718" s="235"/>
    </row>
    <row r="719" spans="1:29" ht="13.5">
      <c r="A719" s="235"/>
      <c r="B719" s="235"/>
      <c r="C719" s="235"/>
      <c r="D719" s="235"/>
      <c r="E719" s="235"/>
      <c r="F719" s="235"/>
      <c r="G719" s="235"/>
      <c r="H719" s="235"/>
      <c r="I719" s="267"/>
      <c r="J719" s="235"/>
      <c r="K719" s="235"/>
      <c r="L719" s="235"/>
      <c r="M719" s="268"/>
      <c r="N719" s="235"/>
      <c r="O719" s="235"/>
      <c r="P719" s="235"/>
      <c r="Q719" s="235"/>
      <c r="R719" s="235"/>
      <c r="S719" s="235"/>
      <c r="T719" s="235"/>
      <c r="U719" s="235"/>
      <c r="V719" s="235"/>
      <c r="W719" s="235"/>
      <c r="X719" s="235"/>
      <c r="Y719" s="235"/>
      <c r="Z719" s="235"/>
      <c r="AA719" s="235"/>
      <c r="AB719" s="235"/>
      <c r="AC719" s="235"/>
    </row>
    <row r="720" spans="1:29" ht="13.5">
      <c r="A720" s="235"/>
      <c r="B720" s="235"/>
      <c r="C720" s="235"/>
      <c r="D720" s="235"/>
      <c r="E720" s="235"/>
      <c r="F720" s="235"/>
      <c r="G720" s="235"/>
      <c r="H720" s="235"/>
      <c r="I720" s="267"/>
      <c r="J720" s="235"/>
      <c r="K720" s="235"/>
      <c r="L720" s="235"/>
      <c r="M720" s="268"/>
      <c r="N720" s="235"/>
      <c r="O720" s="235"/>
      <c r="P720" s="235"/>
      <c r="Q720" s="235"/>
      <c r="R720" s="235"/>
      <c r="S720" s="235"/>
      <c r="T720" s="235"/>
      <c r="U720" s="235"/>
      <c r="V720" s="235"/>
      <c r="W720" s="235"/>
      <c r="X720" s="235"/>
      <c r="Y720" s="235"/>
      <c r="Z720" s="235"/>
      <c r="AA720" s="235"/>
      <c r="AB720" s="235"/>
      <c r="AC720" s="235"/>
    </row>
    <row r="721" spans="1:29" ht="13.5">
      <c r="A721" s="235"/>
      <c r="B721" s="235"/>
      <c r="C721" s="235"/>
      <c r="D721" s="235"/>
      <c r="E721" s="235"/>
      <c r="F721" s="235"/>
      <c r="G721" s="235"/>
      <c r="H721" s="235"/>
      <c r="I721" s="267"/>
      <c r="J721" s="235"/>
      <c r="K721" s="235"/>
      <c r="L721" s="235"/>
      <c r="M721" s="268"/>
      <c r="N721" s="235"/>
      <c r="O721" s="235"/>
      <c r="P721" s="235"/>
      <c r="Q721" s="235"/>
      <c r="R721" s="235"/>
      <c r="S721" s="235"/>
      <c r="T721" s="235"/>
      <c r="U721" s="235"/>
      <c r="V721" s="235"/>
      <c r="W721" s="235"/>
      <c r="X721" s="235"/>
      <c r="Y721" s="235"/>
      <c r="Z721" s="235"/>
      <c r="AA721" s="235"/>
      <c r="AB721" s="235"/>
      <c r="AC721" s="235"/>
    </row>
    <row r="722" spans="1:29" ht="13.5">
      <c r="A722" s="235"/>
      <c r="B722" s="235"/>
      <c r="C722" s="235"/>
      <c r="D722" s="235"/>
      <c r="E722" s="235"/>
      <c r="F722" s="235"/>
      <c r="G722" s="235"/>
      <c r="H722" s="235"/>
      <c r="I722" s="267"/>
      <c r="J722" s="235"/>
      <c r="K722" s="235"/>
      <c r="L722" s="235"/>
      <c r="M722" s="268"/>
      <c r="N722" s="235"/>
      <c r="O722" s="235"/>
      <c r="P722" s="235"/>
      <c r="Q722" s="235"/>
      <c r="R722" s="235"/>
      <c r="S722" s="235"/>
      <c r="T722" s="235"/>
      <c r="U722" s="235"/>
      <c r="V722" s="235"/>
      <c r="W722" s="235"/>
      <c r="X722" s="235"/>
      <c r="Y722" s="235"/>
      <c r="Z722" s="235"/>
      <c r="AA722" s="235"/>
      <c r="AB722" s="235"/>
      <c r="AC722" s="235"/>
    </row>
    <row r="723" spans="1:29" ht="13.5">
      <c r="A723" s="235"/>
      <c r="B723" s="235"/>
      <c r="C723" s="235"/>
      <c r="D723" s="235"/>
      <c r="E723" s="235"/>
      <c r="F723" s="235"/>
      <c r="G723" s="235"/>
      <c r="H723" s="235"/>
      <c r="I723" s="267"/>
      <c r="J723" s="235"/>
      <c r="K723" s="235"/>
      <c r="L723" s="235"/>
      <c r="M723" s="268"/>
      <c r="N723" s="235"/>
      <c r="O723" s="235"/>
      <c r="P723" s="235"/>
      <c r="Q723" s="235"/>
      <c r="R723" s="235"/>
      <c r="S723" s="235"/>
      <c r="T723" s="235"/>
      <c r="U723" s="235"/>
      <c r="V723" s="235"/>
      <c r="W723" s="235"/>
      <c r="X723" s="235"/>
      <c r="Y723" s="235"/>
      <c r="Z723" s="235"/>
      <c r="AA723" s="235"/>
      <c r="AB723" s="235"/>
      <c r="AC723" s="235"/>
    </row>
    <row r="724" spans="1:29" ht="13.5">
      <c r="A724" s="235"/>
      <c r="B724" s="235"/>
      <c r="C724" s="235"/>
      <c r="D724" s="235"/>
      <c r="E724" s="235"/>
      <c r="F724" s="235"/>
      <c r="G724" s="235"/>
      <c r="H724" s="235"/>
      <c r="I724" s="267"/>
      <c r="J724" s="235"/>
      <c r="K724" s="235"/>
      <c r="L724" s="235"/>
      <c r="M724" s="268"/>
      <c r="N724" s="235"/>
      <c r="O724" s="235"/>
      <c r="P724" s="235"/>
      <c r="Q724" s="235"/>
      <c r="R724" s="235"/>
      <c r="S724" s="235"/>
      <c r="T724" s="235"/>
      <c r="U724" s="235"/>
      <c r="V724" s="235"/>
      <c r="W724" s="235"/>
      <c r="X724" s="235"/>
      <c r="Y724" s="235"/>
      <c r="Z724" s="235"/>
      <c r="AA724" s="235"/>
      <c r="AB724" s="235"/>
      <c r="AC724" s="235"/>
    </row>
    <row r="725" spans="1:29" ht="13.5">
      <c r="A725" s="235"/>
      <c r="B725" s="235"/>
      <c r="C725" s="235"/>
      <c r="D725" s="235"/>
      <c r="E725" s="235"/>
      <c r="F725" s="235"/>
      <c r="G725" s="235"/>
      <c r="H725" s="235"/>
      <c r="I725" s="267"/>
      <c r="J725" s="235"/>
      <c r="K725" s="235"/>
      <c r="L725" s="235"/>
      <c r="M725" s="268"/>
      <c r="N725" s="235"/>
      <c r="O725" s="235"/>
      <c r="P725" s="235"/>
      <c r="Q725" s="235"/>
      <c r="R725" s="235"/>
      <c r="S725" s="235"/>
      <c r="T725" s="235"/>
      <c r="U725" s="235"/>
      <c r="V725" s="235"/>
      <c r="W725" s="235"/>
      <c r="X725" s="235"/>
      <c r="Y725" s="235"/>
      <c r="Z725" s="235"/>
      <c r="AA725" s="235"/>
      <c r="AB725" s="235"/>
      <c r="AC725" s="235"/>
    </row>
    <row r="726" spans="1:29" ht="13.5">
      <c r="A726" s="235"/>
      <c r="B726" s="235"/>
      <c r="C726" s="235"/>
      <c r="D726" s="235"/>
      <c r="E726" s="235"/>
      <c r="F726" s="235"/>
      <c r="G726" s="235"/>
      <c r="H726" s="235"/>
      <c r="I726" s="267"/>
      <c r="J726" s="235"/>
      <c r="K726" s="235"/>
      <c r="L726" s="235"/>
      <c r="M726" s="268"/>
      <c r="N726" s="235"/>
      <c r="O726" s="235"/>
      <c r="P726" s="235"/>
      <c r="Q726" s="235"/>
      <c r="R726" s="235"/>
      <c r="S726" s="235"/>
      <c r="T726" s="235"/>
      <c r="U726" s="235"/>
      <c r="V726" s="235"/>
      <c r="W726" s="235"/>
      <c r="X726" s="235"/>
      <c r="Y726" s="235"/>
      <c r="Z726" s="235"/>
      <c r="AA726" s="235"/>
      <c r="AB726" s="235"/>
      <c r="AC726" s="235"/>
    </row>
    <row r="727" spans="1:29" ht="13.5">
      <c r="A727" s="235"/>
      <c r="B727" s="235"/>
      <c r="C727" s="235"/>
      <c r="D727" s="235"/>
      <c r="E727" s="235"/>
      <c r="F727" s="235"/>
      <c r="G727" s="235"/>
      <c r="H727" s="235"/>
      <c r="I727" s="267"/>
      <c r="J727" s="235"/>
      <c r="K727" s="235"/>
      <c r="L727" s="235"/>
      <c r="M727" s="268"/>
      <c r="N727" s="235"/>
      <c r="O727" s="235"/>
      <c r="P727" s="235"/>
      <c r="Q727" s="235"/>
      <c r="R727" s="235"/>
      <c r="S727" s="235"/>
      <c r="T727" s="235"/>
      <c r="U727" s="235"/>
      <c r="V727" s="235"/>
      <c r="W727" s="235"/>
      <c r="X727" s="235"/>
      <c r="Y727" s="235"/>
      <c r="Z727" s="235"/>
      <c r="AA727" s="235"/>
      <c r="AB727" s="235"/>
      <c r="AC727" s="235"/>
    </row>
    <row r="728" spans="1:29" ht="13.5">
      <c r="A728" s="235"/>
      <c r="B728" s="235"/>
      <c r="C728" s="235"/>
      <c r="D728" s="235"/>
      <c r="E728" s="235"/>
      <c r="F728" s="235"/>
      <c r="G728" s="235"/>
      <c r="H728" s="235"/>
      <c r="I728" s="267"/>
      <c r="J728" s="235"/>
      <c r="K728" s="235"/>
      <c r="L728" s="235"/>
      <c r="M728" s="268"/>
      <c r="N728" s="235"/>
      <c r="O728" s="235"/>
      <c r="P728" s="235"/>
      <c r="Q728" s="235"/>
      <c r="R728" s="235"/>
      <c r="S728" s="235"/>
      <c r="T728" s="235"/>
      <c r="U728" s="235"/>
      <c r="V728" s="235"/>
      <c r="W728" s="235"/>
      <c r="X728" s="235"/>
      <c r="Y728" s="235"/>
      <c r="Z728" s="235"/>
      <c r="AA728" s="235"/>
      <c r="AB728" s="235"/>
      <c r="AC728" s="235"/>
    </row>
    <row r="729" spans="1:29" ht="13.5">
      <c r="A729" s="235"/>
      <c r="B729" s="235"/>
      <c r="C729" s="235"/>
      <c r="D729" s="235"/>
      <c r="E729" s="235"/>
      <c r="F729" s="235"/>
      <c r="G729" s="235"/>
      <c r="H729" s="235"/>
      <c r="I729" s="267"/>
      <c r="J729" s="235"/>
      <c r="K729" s="235"/>
      <c r="L729" s="235"/>
      <c r="M729" s="268"/>
      <c r="N729" s="235"/>
      <c r="O729" s="235"/>
      <c r="P729" s="235"/>
      <c r="Q729" s="235"/>
      <c r="R729" s="235"/>
      <c r="S729" s="235"/>
      <c r="T729" s="235"/>
      <c r="U729" s="235"/>
      <c r="V729" s="235"/>
      <c r="W729" s="235"/>
      <c r="X729" s="235"/>
      <c r="Y729" s="235"/>
      <c r="Z729" s="235"/>
      <c r="AA729" s="235"/>
      <c r="AB729" s="235"/>
      <c r="AC729" s="235"/>
    </row>
    <row r="730" spans="1:29" ht="13.5">
      <c r="A730" s="235"/>
      <c r="B730" s="235"/>
      <c r="C730" s="235"/>
      <c r="D730" s="235"/>
      <c r="E730" s="235"/>
      <c r="F730" s="235"/>
      <c r="G730" s="235"/>
      <c r="H730" s="235"/>
      <c r="I730" s="267"/>
      <c r="J730" s="235"/>
      <c r="K730" s="235"/>
      <c r="L730" s="235"/>
      <c r="M730" s="268"/>
      <c r="N730" s="235"/>
      <c r="O730" s="235"/>
      <c r="P730" s="235"/>
      <c r="Q730" s="235"/>
      <c r="R730" s="235"/>
      <c r="S730" s="235"/>
      <c r="T730" s="235"/>
      <c r="U730" s="235"/>
      <c r="V730" s="235"/>
      <c r="W730" s="235"/>
      <c r="X730" s="235"/>
      <c r="Y730" s="235"/>
      <c r="Z730" s="235"/>
      <c r="AA730" s="235"/>
      <c r="AB730" s="235"/>
      <c r="AC730" s="235"/>
    </row>
    <row r="731" spans="1:29" ht="13.5">
      <c r="A731" s="235"/>
      <c r="B731" s="235"/>
      <c r="C731" s="235"/>
      <c r="D731" s="235"/>
      <c r="E731" s="235"/>
      <c r="F731" s="235"/>
      <c r="G731" s="235"/>
      <c r="H731" s="235"/>
      <c r="I731" s="267"/>
      <c r="J731" s="235"/>
      <c r="K731" s="235"/>
      <c r="L731" s="235"/>
      <c r="M731" s="268"/>
      <c r="N731" s="235"/>
      <c r="O731" s="235"/>
      <c r="P731" s="235"/>
      <c r="Q731" s="235"/>
      <c r="R731" s="235"/>
      <c r="S731" s="235"/>
      <c r="T731" s="235"/>
      <c r="U731" s="235"/>
      <c r="V731" s="235"/>
      <c r="W731" s="235"/>
      <c r="X731" s="235"/>
      <c r="Y731" s="235"/>
      <c r="Z731" s="235"/>
      <c r="AA731" s="235"/>
      <c r="AB731" s="235"/>
      <c r="AC731" s="235"/>
    </row>
    <row r="732" spans="1:29" ht="13.5">
      <c r="A732" s="235"/>
      <c r="B732" s="235"/>
      <c r="C732" s="235"/>
      <c r="D732" s="235"/>
      <c r="E732" s="235"/>
      <c r="F732" s="235"/>
      <c r="G732" s="235"/>
      <c r="H732" s="235"/>
      <c r="I732" s="267"/>
      <c r="J732" s="235"/>
      <c r="K732" s="235"/>
      <c r="L732" s="235"/>
      <c r="M732" s="268"/>
      <c r="N732" s="235"/>
      <c r="O732" s="235"/>
      <c r="P732" s="235"/>
      <c r="Q732" s="235"/>
      <c r="R732" s="235"/>
      <c r="S732" s="235"/>
      <c r="T732" s="235"/>
      <c r="U732" s="235"/>
      <c r="V732" s="235"/>
      <c r="W732" s="235"/>
      <c r="X732" s="235"/>
      <c r="Y732" s="235"/>
      <c r="Z732" s="235"/>
      <c r="AA732" s="235"/>
      <c r="AB732" s="235"/>
      <c r="AC732" s="235"/>
    </row>
    <row r="733" spans="1:29" ht="13.5">
      <c r="A733" s="235"/>
      <c r="B733" s="235"/>
      <c r="C733" s="235"/>
      <c r="D733" s="235"/>
      <c r="E733" s="235"/>
      <c r="F733" s="235"/>
      <c r="G733" s="235"/>
      <c r="H733" s="235"/>
      <c r="I733" s="267"/>
      <c r="J733" s="235"/>
      <c r="K733" s="235"/>
      <c r="L733" s="235"/>
      <c r="M733" s="268"/>
      <c r="N733" s="235"/>
      <c r="O733" s="235"/>
      <c r="P733" s="235"/>
      <c r="Q733" s="235"/>
      <c r="R733" s="235"/>
      <c r="S733" s="235"/>
      <c r="T733" s="235"/>
      <c r="U733" s="235"/>
      <c r="V733" s="235"/>
      <c r="W733" s="235"/>
      <c r="X733" s="235"/>
      <c r="Y733" s="235"/>
      <c r="Z733" s="235"/>
      <c r="AA733" s="235"/>
      <c r="AB733" s="235"/>
      <c r="AC733" s="235"/>
    </row>
    <row r="734" spans="1:29" ht="13.5">
      <c r="A734" s="235"/>
      <c r="B734" s="235"/>
      <c r="C734" s="235"/>
      <c r="D734" s="235"/>
      <c r="E734" s="235"/>
      <c r="F734" s="235"/>
      <c r="G734" s="235"/>
      <c r="H734" s="235"/>
      <c r="I734" s="267"/>
      <c r="J734" s="235"/>
      <c r="K734" s="235"/>
      <c r="L734" s="235"/>
      <c r="M734" s="268"/>
      <c r="N734" s="235"/>
      <c r="O734" s="235"/>
      <c r="P734" s="235"/>
      <c r="Q734" s="235"/>
      <c r="R734" s="235"/>
      <c r="S734" s="235"/>
      <c r="T734" s="235"/>
      <c r="U734" s="235"/>
      <c r="V734" s="235"/>
      <c r="W734" s="235"/>
      <c r="X734" s="235"/>
      <c r="Y734" s="235"/>
      <c r="Z734" s="235"/>
      <c r="AA734" s="235"/>
      <c r="AB734" s="235"/>
      <c r="AC734" s="235"/>
    </row>
    <row r="735" spans="1:29" ht="13.5">
      <c r="A735" s="235"/>
      <c r="B735" s="235"/>
      <c r="C735" s="235"/>
      <c r="D735" s="235"/>
      <c r="E735" s="235"/>
      <c r="F735" s="235"/>
      <c r="G735" s="235"/>
      <c r="H735" s="235"/>
      <c r="I735" s="267"/>
      <c r="J735" s="235"/>
      <c r="K735" s="235"/>
      <c r="L735" s="235"/>
      <c r="M735" s="268"/>
      <c r="N735" s="235"/>
      <c r="O735" s="235"/>
      <c r="P735" s="235"/>
      <c r="Q735" s="235"/>
      <c r="R735" s="235"/>
      <c r="S735" s="235"/>
      <c r="T735" s="235"/>
      <c r="U735" s="235"/>
      <c r="V735" s="235"/>
      <c r="W735" s="235"/>
      <c r="X735" s="235"/>
      <c r="Y735" s="235"/>
      <c r="Z735" s="235"/>
      <c r="AA735" s="235"/>
      <c r="AB735" s="235"/>
      <c r="AC735" s="235"/>
    </row>
    <row r="736" spans="1:29" ht="13.5">
      <c r="A736" s="235"/>
      <c r="B736" s="235"/>
      <c r="C736" s="235"/>
      <c r="D736" s="235"/>
      <c r="E736" s="235"/>
      <c r="F736" s="235"/>
      <c r="G736" s="235"/>
      <c r="H736" s="235"/>
      <c r="I736" s="267"/>
      <c r="J736" s="235"/>
      <c r="K736" s="235"/>
      <c r="L736" s="235"/>
      <c r="M736" s="268"/>
      <c r="N736" s="235"/>
      <c r="O736" s="235"/>
      <c r="P736" s="235"/>
      <c r="Q736" s="235"/>
      <c r="R736" s="235"/>
      <c r="S736" s="235"/>
      <c r="T736" s="235"/>
      <c r="U736" s="235"/>
      <c r="V736" s="235"/>
      <c r="W736" s="235"/>
      <c r="X736" s="235"/>
      <c r="Y736" s="235"/>
      <c r="Z736" s="235"/>
      <c r="AA736" s="235"/>
      <c r="AB736" s="235"/>
      <c r="AC736" s="235"/>
    </row>
    <row r="737" spans="1:29" ht="13.5">
      <c r="A737" s="235"/>
      <c r="B737" s="235"/>
      <c r="C737" s="235"/>
      <c r="D737" s="235"/>
      <c r="E737" s="235"/>
      <c r="F737" s="235"/>
      <c r="G737" s="235"/>
      <c r="H737" s="235"/>
      <c r="I737" s="267"/>
      <c r="J737" s="235"/>
      <c r="K737" s="235"/>
      <c r="L737" s="235"/>
      <c r="M737" s="268"/>
      <c r="N737" s="235"/>
      <c r="O737" s="235"/>
      <c r="P737" s="235"/>
      <c r="Q737" s="235"/>
      <c r="R737" s="235"/>
      <c r="S737" s="235"/>
      <c r="T737" s="235"/>
      <c r="U737" s="235"/>
      <c r="V737" s="235"/>
      <c r="W737" s="235"/>
      <c r="X737" s="235"/>
      <c r="Y737" s="235"/>
      <c r="Z737" s="235"/>
      <c r="AA737" s="235"/>
      <c r="AB737" s="235"/>
      <c r="AC737" s="235"/>
    </row>
    <row r="738" spans="1:29" ht="13.5">
      <c r="A738" s="235"/>
      <c r="B738" s="235"/>
      <c r="C738" s="235"/>
      <c r="D738" s="235"/>
      <c r="E738" s="235"/>
      <c r="F738" s="235"/>
      <c r="G738" s="235"/>
      <c r="H738" s="235"/>
      <c r="I738" s="267"/>
      <c r="J738" s="235"/>
      <c r="K738" s="235"/>
      <c r="L738" s="235"/>
      <c r="M738" s="268"/>
      <c r="N738" s="235"/>
      <c r="O738" s="235"/>
      <c r="P738" s="235"/>
      <c r="Q738" s="235"/>
      <c r="R738" s="235"/>
      <c r="S738" s="235"/>
      <c r="T738" s="235"/>
      <c r="U738" s="235"/>
      <c r="V738" s="235"/>
      <c r="W738" s="235"/>
      <c r="X738" s="235"/>
      <c r="Y738" s="235"/>
      <c r="Z738" s="235"/>
      <c r="AA738" s="235"/>
      <c r="AB738" s="235"/>
      <c r="AC738" s="235"/>
    </row>
    <row r="739" spans="1:29" ht="13.5">
      <c r="A739" s="235"/>
      <c r="B739" s="235"/>
      <c r="C739" s="235"/>
      <c r="D739" s="235"/>
      <c r="E739" s="235"/>
      <c r="F739" s="235"/>
      <c r="G739" s="235"/>
      <c r="H739" s="235"/>
      <c r="I739" s="267"/>
      <c r="J739" s="235"/>
      <c r="K739" s="235"/>
      <c r="L739" s="235"/>
      <c r="M739" s="268"/>
      <c r="N739" s="235"/>
      <c r="O739" s="235"/>
      <c r="P739" s="235"/>
      <c r="Q739" s="235"/>
      <c r="R739" s="235"/>
      <c r="S739" s="235"/>
      <c r="T739" s="235"/>
      <c r="U739" s="235"/>
      <c r="V739" s="235"/>
      <c r="W739" s="235"/>
      <c r="X739" s="235"/>
      <c r="Y739" s="235"/>
      <c r="Z739" s="235"/>
      <c r="AA739" s="235"/>
      <c r="AB739" s="235"/>
      <c r="AC739" s="235"/>
    </row>
    <row r="740" spans="1:29" ht="13.5">
      <c r="A740" s="235"/>
      <c r="B740" s="235"/>
      <c r="C740" s="235"/>
      <c r="D740" s="235"/>
      <c r="E740" s="235"/>
      <c r="F740" s="235"/>
      <c r="G740" s="235"/>
      <c r="H740" s="235"/>
      <c r="I740" s="267"/>
      <c r="J740" s="235"/>
      <c r="K740" s="235"/>
      <c r="L740" s="235"/>
      <c r="M740" s="268"/>
      <c r="N740" s="235"/>
      <c r="O740" s="235"/>
      <c r="P740" s="235"/>
      <c r="Q740" s="235"/>
      <c r="R740" s="235"/>
      <c r="S740" s="235"/>
      <c r="T740" s="235"/>
      <c r="U740" s="235"/>
      <c r="V740" s="235"/>
      <c r="W740" s="235"/>
      <c r="X740" s="235"/>
      <c r="Y740" s="235"/>
      <c r="Z740" s="235"/>
      <c r="AA740" s="235"/>
      <c r="AB740" s="235"/>
      <c r="AC740" s="235"/>
    </row>
    <row r="741" spans="1:29" ht="13.5">
      <c r="A741" s="235"/>
      <c r="B741" s="235"/>
      <c r="C741" s="235"/>
      <c r="D741" s="235"/>
      <c r="E741" s="235"/>
      <c r="F741" s="235"/>
      <c r="G741" s="235"/>
      <c r="H741" s="235"/>
      <c r="I741" s="267"/>
      <c r="J741" s="235"/>
      <c r="K741" s="235"/>
      <c r="L741" s="235"/>
      <c r="M741" s="268"/>
      <c r="N741" s="235"/>
      <c r="O741" s="235"/>
      <c r="P741" s="235"/>
      <c r="Q741" s="235"/>
      <c r="R741" s="235"/>
      <c r="S741" s="235"/>
      <c r="T741" s="235"/>
      <c r="U741" s="235"/>
      <c r="V741" s="235"/>
      <c r="W741" s="235"/>
      <c r="X741" s="235"/>
      <c r="Y741" s="235"/>
      <c r="Z741" s="235"/>
      <c r="AA741" s="235"/>
      <c r="AB741" s="235"/>
      <c r="AC741" s="235"/>
    </row>
    <row r="742" spans="1:29" ht="13.5">
      <c r="A742" s="235"/>
      <c r="B742" s="235"/>
      <c r="C742" s="235"/>
      <c r="D742" s="235"/>
      <c r="E742" s="235"/>
      <c r="F742" s="235"/>
      <c r="G742" s="235"/>
      <c r="H742" s="235"/>
      <c r="I742" s="267"/>
      <c r="J742" s="235"/>
      <c r="K742" s="235"/>
      <c r="L742" s="235"/>
      <c r="M742" s="268"/>
      <c r="N742" s="235"/>
      <c r="O742" s="235"/>
      <c r="P742" s="235"/>
      <c r="Q742" s="235"/>
      <c r="R742" s="235"/>
      <c r="S742" s="235"/>
      <c r="T742" s="235"/>
      <c r="U742" s="235"/>
      <c r="V742" s="235"/>
      <c r="W742" s="235"/>
      <c r="X742" s="235"/>
      <c r="Y742" s="235"/>
      <c r="Z742" s="235"/>
      <c r="AA742" s="235"/>
      <c r="AB742" s="235"/>
      <c r="AC742" s="235"/>
    </row>
    <row r="743" spans="1:29" ht="13.5">
      <c r="A743" s="235"/>
      <c r="B743" s="235"/>
      <c r="C743" s="235"/>
      <c r="D743" s="235"/>
      <c r="E743" s="235"/>
      <c r="F743" s="235"/>
      <c r="G743" s="235"/>
      <c r="H743" s="235"/>
      <c r="I743" s="267"/>
      <c r="J743" s="235"/>
      <c r="K743" s="235"/>
      <c r="L743" s="235"/>
      <c r="M743" s="268"/>
      <c r="N743" s="235"/>
      <c r="O743" s="235"/>
      <c r="P743" s="235"/>
      <c r="Q743" s="235"/>
      <c r="R743" s="235"/>
      <c r="S743" s="235"/>
      <c r="T743" s="235"/>
      <c r="U743" s="235"/>
      <c r="V743" s="235"/>
      <c r="W743" s="235"/>
      <c r="X743" s="235"/>
      <c r="Y743" s="235"/>
      <c r="Z743" s="235"/>
      <c r="AA743" s="235"/>
      <c r="AB743" s="235"/>
      <c r="AC743" s="235"/>
    </row>
    <row r="744" spans="1:29" ht="13.5">
      <c r="A744" s="235"/>
      <c r="B744" s="235"/>
      <c r="C744" s="235"/>
      <c r="D744" s="235"/>
      <c r="E744" s="235"/>
      <c r="F744" s="235"/>
      <c r="G744" s="235"/>
      <c r="H744" s="235"/>
      <c r="I744" s="267"/>
      <c r="J744" s="235"/>
      <c r="K744" s="235"/>
      <c r="L744" s="235"/>
      <c r="M744" s="268"/>
      <c r="N744" s="235"/>
      <c r="O744" s="235"/>
      <c r="P744" s="235"/>
      <c r="Q744" s="235"/>
      <c r="R744" s="235"/>
      <c r="S744" s="235"/>
      <c r="T744" s="235"/>
      <c r="U744" s="235"/>
      <c r="V744" s="235"/>
      <c r="W744" s="235"/>
      <c r="X744" s="235"/>
      <c r="Y744" s="235"/>
      <c r="Z744" s="235"/>
      <c r="AA744" s="235"/>
      <c r="AB744" s="235"/>
      <c r="AC744" s="235"/>
    </row>
    <row r="745" spans="1:29" ht="13.5">
      <c r="A745" s="235"/>
      <c r="B745" s="235"/>
      <c r="C745" s="235"/>
      <c r="D745" s="235"/>
      <c r="E745" s="235"/>
      <c r="F745" s="235"/>
      <c r="G745" s="235"/>
      <c r="H745" s="235"/>
      <c r="I745" s="267"/>
      <c r="J745" s="235"/>
      <c r="K745" s="235"/>
      <c r="L745" s="235"/>
      <c r="M745" s="268"/>
      <c r="N745" s="235"/>
      <c r="O745" s="235"/>
      <c r="P745" s="235"/>
      <c r="Q745" s="235"/>
      <c r="R745" s="235"/>
      <c r="S745" s="235"/>
      <c r="T745" s="235"/>
      <c r="U745" s="235"/>
      <c r="V745" s="235"/>
      <c r="W745" s="235"/>
      <c r="X745" s="235"/>
      <c r="Y745" s="235"/>
      <c r="Z745" s="235"/>
      <c r="AA745" s="235"/>
      <c r="AB745" s="235"/>
      <c r="AC745" s="235"/>
    </row>
    <row r="746" spans="1:29" ht="13.5">
      <c r="A746" s="235"/>
      <c r="B746" s="235"/>
      <c r="C746" s="235"/>
      <c r="D746" s="235"/>
      <c r="E746" s="235"/>
      <c r="F746" s="235"/>
      <c r="G746" s="235"/>
      <c r="H746" s="235"/>
      <c r="I746" s="267"/>
      <c r="J746" s="235"/>
      <c r="K746" s="235"/>
      <c r="L746" s="235"/>
      <c r="M746" s="268"/>
      <c r="N746" s="235"/>
      <c r="O746" s="235"/>
      <c r="P746" s="235"/>
      <c r="Q746" s="235"/>
      <c r="R746" s="235"/>
      <c r="S746" s="235"/>
      <c r="T746" s="235"/>
      <c r="U746" s="235"/>
      <c r="V746" s="235"/>
      <c r="W746" s="235"/>
      <c r="X746" s="235"/>
      <c r="Y746" s="235"/>
      <c r="Z746" s="235"/>
      <c r="AA746" s="235"/>
      <c r="AB746" s="235"/>
      <c r="AC746" s="235"/>
    </row>
    <row r="747" spans="1:29" ht="13.5">
      <c r="A747" s="235"/>
      <c r="B747" s="235"/>
      <c r="C747" s="235"/>
      <c r="D747" s="235"/>
      <c r="E747" s="235"/>
      <c r="F747" s="235"/>
      <c r="G747" s="235"/>
      <c r="H747" s="235"/>
      <c r="I747" s="267"/>
      <c r="J747" s="235"/>
      <c r="K747" s="235"/>
      <c r="L747" s="235"/>
      <c r="M747" s="268"/>
      <c r="N747" s="235"/>
      <c r="O747" s="235"/>
      <c r="P747" s="235"/>
      <c r="Q747" s="235"/>
      <c r="R747" s="235"/>
      <c r="S747" s="235"/>
      <c r="T747" s="235"/>
      <c r="U747" s="235"/>
      <c r="V747" s="235"/>
      <c r="W747" s="235"/>
      <c r="X747" s="235"/>
      <c r="Y747" s="235"/>
      <c r="Z747" s="235"/>
      <c r="AA747" s="235"/>
      <c r="AB747" s="235"/>
      <c r="AC747" s="235"/>
    </row>
    <row r="748" spans="1:29" ht="13.5">
      <c r="A748" s="235"/>
      <c r="B748" s="235"/>
      <c r="C748" s="235"/>
      <c r="D748" s="235"/>
      <c r="E748" s="235"/>
      <c r="F748" s="235"/>
      <c r="G748" s="235"/>
      <c r="H748" s="235"/>
      <c r="I748" s="267"/>
      <c r="J748" s="235"/>
      <c r="K748" s="235"/>
      <c r="L748" s="235"/>
      <c r="M748" s="268"/>
      <c r="N748" s="235"/>
      <c r="O748" s="235"/>
      <c r="P748" s="235"/>
      <c r="Q748" s="235"/>
      <c r="R748" s="235"/>
      <c r="S748" s="235"/>
      <c r="T748" s="235"/>
      <c r="U748" s="235"/>
      <c r="V748" s="235"/>
      <c r="W748" s="235"/>
      <c r="X748" s="235"/>
      <c r="Y748" s="235"/>
      <c r="Z748" s="235"/>
      <c r="AA748" s="235"/>
      <c r="AB748" s="235"/>
      <c r="AC748" s="235"/>
    </row>
    <row r="749" spans="1:29" ht="13.5">
      <c r="A749" s="235"/>
      <c r="B749" s="235"/>
      <c r="C749" s="235"/>
      <c r="D749" s="235"/>
      <c r="E749" s="235"/>
      <c r="F749" s="235"/>
      <c r="G749" s="235"/>
      <c r="H749" s="235"/>
      <c r="I749" s="267"/>
      <c r="J749" s="235"/>
      <c r="K749" s="235"/>
      <c r="L749" s="235"/>
      <c r="M749" s="268"/>
      <c r="N749" s="235"/>
      <c r="O749" s="235"/>
      <c r="P749" s="235"/>
      <c r="Q749" s="235"/>
      <c r="R749" s="235"/>
      <c r="S749" s="235"/>
      <c r="T749" s="235"/>
      <c r="U749" s="235"/>
      <c r="V749" s="235"/>
      <c r="W749" s="235"/>
      <c r="X749" s="235"/>
      <c r="Y749" s="235"/>
      <c r="Z749" s="235"/>
      <c r="AA749" s="235"/>
      <c r="AB749" s="235"/>
      <c r="AC749" s="235"/>
    </row>
    <row r="750" spans="1:29" ht="13.5">
      <c r="A750" s="235"/>
      <c r="B750" s="235"/>
      <c r="C750" s="235"/>
      <c r="D750" s="235"/>
      <c r="E750" s="235"/>
      <c r="F750" s="235"/>
      <c r="G750" s="235"/>
      <c r="H750" s="235"/>
      <c r="I750" s="267"/>
      <c r="J750" s="235"/>
      <c r="K750" s="235"/>
      <c r="L750" s="235"/>
      <c r="M750" s="268"/>
      <c r="N750" s="235"/>
      <c r="O750" s="235"/>
      <c r="P750" s="235"/>
      <c r="Q750" s="235"/>
      <c r="R750" s="235"/>
      <c r="S750" s="235"/>
      <c r="T750" s="235"/>
      <c r="U750" s="235"/>
      <c r="V750" s="235"/>
      <c r="W750" s="235"/>
      <c r="X750" s="235"/>
      <c r="Y750" s="235"/>
      <c r="Z750" s="235"/>
      <c r="AA750" s="235"/>
      <c r="AB750" s="235"/>
      <c r="AC750" s="235"/>
    </row>
    <row r="751" spans="1:29" ht="13.5">
      <c r="A751" s="235"/>
      <c r="B751" s="235"/>
      <c r="C751" s="235"/>
      <c r="D751" s="235"/>
      <c r="E751" s="235"/>
      <c r="F751" s="235"/>
      <c r="G751" s="235"/>
      <c r="H751" s="235"/>
      <c r="I751" s="267"/>
      <c r="J751" s="235"/>
      <c r="K751" s="235"/>
      <c r="L751" s="235"/>
      <c r="M751" s="268"/>
      <c r="N751" s="235"/>
      <c r="O751" s="235"/>
      <c r="P751" s="235"/>
      <c r="Q751" s="235"/>
      <c r="R751" s="235"/>
      <c r="S751" s="235"/>
      <c r="T751" s="235"/>
      <c r="U751" s="235"/>
      <c r="V751" s="235"/>
      <c r="W751" s="235"/>
      <c r="X751" s="235"/>
      <c r="Y751" s="235"/>
      <c r="Z751" s="235"/>
      <c r="AA751" s="235"/>
      <c r="AB751" s="235"/>
      <c r="AC751" s="235"/>
    </row>
    <row r="752" spans="1:29" ht="13.5">
      <c r="A752" s="235"/>
      <c r="B752" s="235"/>
      <c r="C752" s="235"/>
      <c r="D752" s="235"/>
      <c r="E752" s="235"/>
      <c r="F752" s="235"/>
      <c r="G752" s="235"/>
      <c r="H752" s="235"/>
      <c r="I752" s="267"/>
      <c r="J752" s="235"/>
      <c r="K752" s="235"/>
      <c r="L752" s="235"/>
      <c r="M752" s="268"/>
      <c r="N752" s="235"/>
      <c r="O752" s="235"/>
      <c r="P752" s="235"/>
      <c r="Q752" s="235"/>
      <c r="R752" s="235"/>
      <c r="S752" s="235"/>
      <c r="T752" s="235"/>
      <c r="U752" s="235"/>
      <c r="V752" s="235"/>
      <c r="W752" s="235"/>
      <c r="X752" s="235"/>
      <c r="Y752" s="235"/>
      <c r="Z752" s="235"/>
      <c r="AA752" s="235"/>
      <c r="AB752" s="235"/>
      <c r="AC752" s="235"/>
    </row>
    <row r="753" spans="1:29" ht="13.5">
      <c r="A753" s="235"/>
      <c r="B753" s="235"/>
      <c r="C753" s="235"/>
      <c r="D753" s="235"/>
      <c r="E753" s="235"/>
      <c r="F753" s="235"/>
      <c r="G753" s="235"/>
      <c r="H753" s="235"/>
      <c r="I753" s="267"/>
      <c r="J753" s="235"/>
      <c r="K753" s="235"/>
      <c r="L753" s="235"/>
      <c r="M753" s="268"/>
      <c r="N753" s="235"/>
      <c r="O753" s="235"/>
      <c r="P753" s="235"/>
      <c r="Q753" s="235"/>
      <c r="R753" s="235"/>
      <c r="S753" s="235"/>
      <c r="T753" s="235"/>
      <c r="U753" s="235"/>
      <c r="V753" s="235"/>
      <c r="W753" s="235"/>
      <c r="X753" s="235"/>
      <c r="Y753" s="235"/>
      <c r="Z753" s="235"/>
      <c r="AA753" s="235"/>
      <c r="AB753" s="235"/>
      <c r="AC753" s="235"/>
    </row>
    <row r="754" spans="1:29" ht="13.5">
      <c r="A754" s="235"/>
      <c r="B754" s="235"/>
      <c r="C754" s="235"/>
      <c r="D754" s="235"/>
      <c r="E754" s="235"/>
      <c r="F754" s="235"/>
      <c r="G754" s="235"/>
      <c r="H754" s="235"/>
      <c r="I754" s="267"/>
      <c r="J754" s="235"/>
      <c r="K754" s="235"/>
      <c r="L754" s="235"/>
      <c r="M754" s="268"/>
      <c r="N754" s="235"/>
      <c r="O754" s="235"/>
      <c r="P754" s="235"/>
      <c r="Q754" s="235"/>
      <c r="R754" s="235"/>
      <c r="S754" s="235"/>
      <c r="T754" s="235"/>
      <c r="U754" s="235"/>
      <c r="V754" s="235"/>
      <c r="W754" s="235"/>
      <c r="X754" s="235"/>
      <c r="Y754" s="235"/>
      <c r="Z754" s="235"/>
      <c r="AA754" s="235"/>
      <c r="AB754" s="235"/>
      <c r="AC754" s="235"/>
    </row>
    <row r="755" spans="1:29" ht="13.5">
      <c r="A755" s="235"/>
      <c r="B755" s="235"/>
      <c r="C755" s="235"/>
      <c r="D755" s="235"/>
      <c r="E755" s="235"/>
      <c r="F755" s="235"/>
      <c r="G755" s="235"/>
      <c r="H755" s="235"/>
      <c r="I755" s="267"/>
      <c r="J755" s="235"/>
      <c r="K755" s="235"/>
      <c r="L755" s="235"/>
      <c r="M755" s="268"/>
      <c r="N755" s="235"/>
      <c r="O755" s="235"/>
      <c r="P755" s="235"/>
      <c r="Q755" s="235"/>
      <c r="R755" s="235"/>
      <c r="S755" s="235"/>
      <c r="T755" s="235"/>
      <c r="U755" s="235"/>
      <c r="V755" s="235"/>
      <c r="W755" s="235"/>
      <c r="X755" s="235"/>
      <c r="Y755" s="235"/>
      <c r="Z755" s="235"/>
      <c r="AA755" s="235"/>
      <c r="AB755" s="235"/>
      <c r="AC755" s="235"/>
    </row>
    <row r="756" spans="1:29" ht="13.5">
      <c r="A756" s="235"/>
      <c r="B756" s="235"/>
      <c r="C756" s="235"/>
      <c r="D756" s="235"/>
      <c r="E756" s="235"/>
      <c r="F756" s="235"/>
      <c r="G756" s="235"/>
      <c r="H756" s="235"/>
      <c r="I756" s="267"/>
      <c r="J756" s="235"/>
      <c r="K756" s="235"/>
      <c r="L756" s="235"/>
      <c r="M756" s="268"/>
      <c r="N756" s="235"/>
      <c r="O756" s="235"/>
      <c r="P756" s="235"/>
      <c r="Q756" s="235"/>
      <c r="R756" s="235"/>
      <c r="S756" s="235"/>
      <c r="T756" s="235"/>
      <c r="U756" s="235"/>
      <c r="V756" s="235"/>
      <c r="W756" s="235"/>
      <c r="X756" s="235"/>
      <c r="Y756" s="235"/>
      <c r="Z756" s="235"/>
      <c r="AA756" s="235"/>
      <c r="AB756" s="235"/>
      <c r="AC756" s="235"/>
    </row>
    <row r="757" spans="1:29" ht="13.5">
      <c r="A757" s="235"/>
      <c r="B757" s="235"/>
      <c r="C757" s="235"/>
      <c r="D757" s="235"/>
      <c r="E757" s="235"/>
      <c r="F757" s="235"/>
      <c r="G757" s="235"/>
      <c r="H757" s="235"/>
      <c r="I757" s="267"/>
      <c r="J757" s="235"/>
      <c r="K757" s="235"/>
      <c r="L757" s="235"/>
      <c r="M757" s="268"/>
      <c r="N757" s="235"/>
      <c r="O757" s="235"/>
      <c r="P757" s="235"/>
      <c r="Q757" s="235"/>
      <c r="R757" s="235"/>
      <c r="S757" s="235"/>
      <c r="T757" s="235"/>
      <c r="U757" s="235"/>
      <c r="V757" s="235"/>
      <c r="W757" s="235"/>
      <c r="X757" s="235"/>
      <c r="Y757" s="235"/>
      <c r="Z757" s="235"/>
      <c r="AA757" s="235"/>
      <c r="AB757" s="235"/>
      <c r="AC757" s="235"/>
    </row>
    <row r="758" spans="1:29" ht="13.5">
      <c r="A758" s="235"/>
      <c r="B758" s="235"/>
      <c r="C758" s="235"/>
      <c r="D758" s="235"/>
      <c r="E758" s="235"/>
      <c r="F758" s="235"/>
      <c r="G758" s="235"/>
      <c r="H758" s="235"/>
      <c r="I758" s="267"/>
      <c r="J758" s="235"/>
      <c r="K758" s="235"/>
      <c r="L758" s="235"/>
      <c r="M758" s="268"/>
      <c r="N758" s="235"/>
      <c r="O758" s="235"/>
      <c r="P758" s="235"/>
      <c r="Q758" s="235"/>
      <c r="R758" s="235"/>
      <c r="S758" s="235"/>
      <c r="T758" s="235"/>
      <c r="U758" s="235"/>
      <c r="V758" s="235"/>
      <c r="W758" s="235"/>
      <c r="X758" s="235"/>
      <c r="Y758" s="235"/>
      <c r="Z758" s="235"/>
      <c r="AA758" s="235"/>
      <c r="AB758" s="235"/>
      <c r="AC758" s="235"/>
    </row>
    <row r="759" spans="1:29" ht="13.5">
      <c r="A759" s="235"/>
      <c r="B759" s="235"/>
      <c r="C759" s="235"/>
      <c r="D759" s="235"/>
      <c r="E759" s="235"/>
      <c r="F759" s="235"/>
      <c r="G759" s="235"/>
      <c r="H759" s="235"/>
      <c r="I759" s="267"/>
      <c r="J759" s="235"/>
      <c r="K759" s="235"/>
      <c r="L759" s="235"/>
      <c r="M759" s="268"/>
      <c r="N759" s="235"/>
      <c r="O759" s="235"/>
      <c r="P759" s="235"/>
      <c r="Q759" s="235"/>
      <c r="R759" s="235"/>
      <c r="S759" s="235"/>
      <c r="T759" s="235"/>
      <c r="U759" s="235"/>
      <c r="V759" s="235"/>
      <c r="W759" s="235"/>
      <c r="X759" s="235"/>
      <c r="Y759" s="235"/>
      <c r="Z759" s="235"/>
      <c r="AA759" s="235"/>
      <c r="AB759" s="235"/>
      <c r="AC759" s="235"/>
    </row>
    <row r="760" spans="1:29" ht="13.5">
      <c r="A760" s="235"/>
      <c r="B760" s="235"/>
      <c r="C760" s="235"/>
      <c r="D760" s="235"/>
      <c r="E760" s="235"/>
      <c r="F760" s="235"/>
      <c r="G760" s="235"/>
      <c r="H760" s="235"/>
      <c r="I760" s="267"/>
      <c r="J760" s="235"/>
      <c r="K760" s="235"/>
      <c r="L760" s="235"/>
      <c r="M760" s="268"/>
      <c r="N760" s="235"/>
      <c r="O760" s="235"/>
      <c r="P760" s="235"/>
      <c r="Q760" s="235"/>
      <c r="R760" s="235"/>
      <c r="S760" s="235"/>
      <c r="T760" s="235"/>
      <c r="U760" s="235"/>
      <c r="V760" s="235"/>
      <c r="W760" s="235"/>
      <c r="X760" s="235"/>
      <c r="Y760" s="235"/>
      <c r="Z760" s="235"/>
      <c r="AA760" s="235"/>
      <c r="AB760" s="235"/>
      <c r="AC760" s="235"/>
    </row>
    <row r="761" spans="1:29" ht="13.5">
      <c r="A761" s="235"/>
      <c r="B761" s="235"/>
      <c r="C761" s="235"/>
      <c r="D761" s="235"/>
      <c r="E761" s="235"/>
      <c r="F761" s="235"/>
      <c r="G761" s="235"/>
      <c r="H761" s="235"/>
      <c r="I761" s="267"/>
      <c r="J761" s="235"/>
      <c r="K761" s="235"/>
      <c r="L761" s="235"/>
      <c r="M761" s="268"/>
      <c r="N761" s="235"/>
      <c r="O761" s="235"/>
      <c r="P761" s="235"/>
      <c r="Q761" s="235"/>
      <c r="R761" s="235"/>
      <c r="S761" s="235"/>
      <c r="T761" s="235"/>
      <c r="U761" s="235"/>
      <c r="V761" s="235"/>
      <c r="W761" s="235"/>
      <c r="X761" s="235"/>
      <c r="Y761" s="235"/>
      <c r="Z761" s="235"/>
      <c r="AA761" s="235"/>
      <c r="AB761" s="235"/>
      <c r="AC761" s="235"/>
    </row>
    <row r="762" spans="1:29" ht="13.5">
      <c r="A762" s="235"/>
      <c r="B762" s="235"/>
      <c r="C762" s="235"/>
      <c r="D762" s="235"/>
      <c r="E762" s="235"/>
      <c r="F762" s="235"/>
      <c r="G762" s="235"/>
      <c r="H762" s="235"/>
      <c r="I762" s="267"/>
      <c r="J762" s="235"/>
      <c r="K762" s="235"/>
      <c r="L762" s="235"/>
      <c r="M762" s="268"/>
      <c r="N762" s="235"/>
      <c r="O762" s="235"/>
      <c r="P762" s="235"/>
      <c r="Q762" s="235"/>
      <c r="R762" s="235"/>
      <c r="S762" s="235"/>
      <c r="T762" s="235"/>
      <c r="U762" s="235"/>
      <c r="V762" s="235"/>
      <c r="W762" s="235"/>
      <c r="X762" s="235"/>
      <c r="Y762" s="235"/>
      <c r="Z762" s="235"/>
      <c r="AA762" s="235"/>
      <c r="AB762" s="235"/>
      <c r="AC762" s="235"/>
    </row>
    <row r="763" spans="1:29" ht="13.5">
      <c r="A763" s="235"/>
      <c r="B763" s="235"/>
      <c r="C763" s="235"/>
      <c r="D763" s="235"/>
      <c r="E763" s="235"/>
      <c r="F763" s="235"/>
      <c r="G763" s="235"/>
      <c r="H763" s="235"/>
      <c r="I763" s="267"/>
      <c r="J763" s="235"/>
      <c r="K763" s="235"/>
      <c r="L763" s="235"/>
      <c r="M763" s="268"/>
      <c r="N763" s="235"/>
      <c r="O763" s="235"/>
      <c r="P763" s="235"/>
      <c r="Q763" s="235"/>
      <c r="R763" s="235"/>
      <c r="S763" s="235"/>
      <c r="T763" s="235"/>
      <c r="U763" s="235"/>
      <c r="V763" s="235"/>
      <c r="W763" s="235"/>
      <c r="X763" s="235"/>
      <c r="Y763" s="235"/>
      <c r="Z763" s="235"/>
      <c r="AA763" s="235"/>
      <c r="AB763" s="235"/>
      <c r="AC763" s="235"/>
    </row>
    <row r="764" spans="1:29" ht="13.5">
      <c r="A764" s="235"/>
      <c r="B764" s="235"/>
      <c r="C764" s="235"/>
      <c r="D764" s="235"/>
      <c r="E764" s="235"/>
      <c r="F764" s="235"/>
      <c r="G764" s="235"/>
      <c r="H764" s="235"/>
      <c r="I764" s="267"/>
      <c r="J764" s="235"/>
      <c r="K764" s="235"/>
      <c r="L764" s="235"/>
      <c r="M764" s="268"/>
      <c r="N764" s="235"/>
      <c r="O764" s="235"/>
      <c r="P764" s="235"/>
      <c r="Q764" s="235"/>
      <c r="R764" s="235"/>
      <c r="S764" s="235"/>
      <c r="T764" s="235"/>
      <c r="U764" s="235"/>
      <c r="V764" s="235"/>
      <c r="W764" s="235"/>
      <c r="X764" s="235"/>
      <c r="Y764" s="235"/>
      <c r="Z764" s="235"/>
      <c r="AA764" s="235"/>
      <c r="AB764" s="235"/>
      <c r="AC764" s="235"/>
    </row>
    <row r="765" spans="1:29" ht="13.5">
      <c r="A765" s="235"/>
      <c r="B765" s="235"/>
      <c r="C765" s="235"/>
      <c r="D765" s="235"/>
      <c r="E765" s="235"/>
      <c r="F765" s="235"/>
      <c r="G765" s="235"/>
      <c r="H765" s="235"/>
      <c r="I765" s="267"/>
      <c r="J765" s="235"/>
      <c r="K765" s="235"/>
      <c r="L765" s="235"/>
      <c r="M765" s="268"/>
      <c r="N765" s="235"/>
      <c r="O765" s="235"/>
      <c r="P765" s="235"/>
      <c r="Q765" s="235"/>
      <c r="R765" s="235"/>
      <c r="S765" s="235"/>
      <c r="T765" s="235"/>
      <c r="U765" s="235"/>
      <c r="V765" s="235"/>
      <c r="W765" s="235"/>
      <c r="X765" s="235"/>
      <c r="Y765" s="235"/>
      <c r="Z765" s="235"/>
      <c r="AA765" s="235"/>
      <c r="AB765" s="235"/>
      <c r="AC765" s="235"/>
    </row>
    <row r="766" spans="1:29" ht="13.5">
      <c r="A766" s="235"/>
      <c r="B766" s="235"/>
      <c r="C766" s="235"/>
      <c r="D766" s="235"/>
      <c r="E766" s="235"/>
      <c r="F766" s="235"/>
      <c r="G766" s="235"/>
      <c r="H766" s="235"/>
      <c r="I766" s="267"/>
      <c r="J766" s="235"/>
      <c r="K766" s="235"/>
      <c r="L766" s="235"/>
      <c r="M766" s="268"/>
      <c r="N766" s="235"/>
      <c r="O766" s="235"/>
      <c r="P766" s="235"/>
      <c r="Q766" s="235"/>
      <c r="R766" s="235"/>
      <c r="S766" s="235"/>
      <c r="T766" s="235"/>
      <c r="U766" s="235"/>
      <c r="V766" s="235"/>
      <c r="W766" s="235"/>
      <c r="X766" s="235"/>
      <c r="Y766" s="235"/>
      <c r="Z766" s="235"/>
      <c r="AA766" s="235"/>
      <c r="AB766" s="235"/>
      <c r="AC766" s="235"/>
    </row>
    <row r="767" spans="1:29" ht="13.5">
      <c r="A767" s="235"/>
      <c r="B767" s="235"/>
      <c r="C767" s="235"/>
      <c r="D767" s="235"/>
      <c r="E767" s="235"/>
      <c r="F767" s="235"/>
      <c r="G767" s="235"/>
      <c r="H767" s="235"/>
      <c r="I767" s="267"/>
      <c r="J767" s="235"/>
      <c r="K767" s="235"/>
      <c r="L767" s="235"/>
      <c r="M767" s="268"/>
      <c r="N767" s="235"/>
      <c r="O767" s="235"/>
      <c r="P767" s="235"/>
      <c r="Q767" s="235"/>
      <c r="R767" s="235"/>
      <c r="S767" s="235"/>
      <c r="T767" s="235"/>
      <c r="U767" s="235"/>
      <c r="V767" s="235"/>
      <c r="W767" s="235"/>
      <c r="X767" s="235"/>
      <c r="Y767" s="235"/>
      <c r="Z767" s="235"/>
      <c r="AA767" s="235"/>
      <c r="AB767" s="235"/>
      <c r="AC767" s="235"/>
    </row>
    <row r="768" spans="1:29" ht="13.5">
      <c r="A768" s="235"/>
      <c r="B768" s="235"/>
      <c r="C768" s="235"/>
      <c r="D768" s="235"/>
      <c r="E768" s="235"/>
      <c r="F768" s="235"/>
      <c r="G768" s="235"/>
      <c r="H768" s="235"/>
      <c r="I768" s="267"/>
      <c r="J768" s="235"/>
      <c r="K768" s="235"/>
      <c r="L768" s="235"/>
      <c r="M768" s="268"/>
      <c r="N768" s="235"/>
      <c r="O768" s="235"/>
      <c r="P768" s="235"/>
      <c r="Q768" s="235"/>
      <c r="R768" s="235"/>
      <c r="S768" s="235"/>
      <c r="T768" s="235"/>
      <c r="U768" s="235"/>
      <c r="V768" s="235"/>
      <c r="W768" s="235"/>
      <c r="X768" s="235"/>
      <c r="Y768" s="235"/>
      <c r="Z768" s="235"/>
      <c r="AA768" s="235"/>
      <c r="AB768" s="235"/>
      <c r="AC768" s="235"/>
    </row>
    <row r="769" spans="1:29" ht="13.5">
      <c r="A769" s="235"/>
      <c r="B769" s="235"/>
      <c r="C769" s="235"/>
      <c r="D769" s="235"/>
      <c r="E769" s="235"/>
      <c r="F769" s="235"/>
      <c r="G769" s="235"/>
      <c r="H769" s="235"/>
      <c r="I769" s="267"/>
      <c r="J769" s="235"/>
      <c r="K769" s="235"/>
      <c r="L769" s="235"/>
      <c r="M769" s="268"/>
      <c r="N769" s="235"/>
      <c r="O769" s="235"/>
      <c r="P769" s="235"/>
      <c r="Q769" s="235"/>
      <c r="R769" s="235"/>
      <c r="S769" s="235"/>
      <c r="T769" s="235"/>
      <c r="U769" s="235"/>
      <c r="V769" s="235"/>
      <c r="W769" s="235"/>
      <c r="X769" s="235"/>
      <c r="Y769" s="235"/>
      <c r="Z769" s="235"/>
      <c r="AA769" s="235"/>
      <c r="AB769" s="235"/>
      <c r="AC769" s="235"/>
    </row>
    <row r="770" spans="1:29" ht="13.5">
      <c r="A770" s="235"/>
      <c r="B770" s="235"/>
      <c r="C770" s="235"/>
      <c r="D770" s="235"/>
      <c r="E770" s="235"/>
      <c r="F770" s="235"/>
      <c r="G770" s="235"/>
      <c r="H770" s="235"/>
      <c r="I770" s="267"/>
      <c r="J770" s="235"/>
      <c r="K770" s="235"/>
      <c r="L770" s="235"/>
      <c r="M770" s="268"/>
      <c r="N770" s="235"/>
      <c r="O770" s="235"/>
      <c r="P770" s="235"/>
      <c r="Q770" s="235"/>
      <c r="R770" s="235"/>
      <c r="S770" s="235"/>
      <c r="T770" s="235"/>
      <c r="U770" s="235"/>
      <c r="V770" s="235"/>
      <c r="W770" s="235"/>
      <c r="X770" s="235"/>
      <c r="Y770" s="235"/>
      <c r="Z770" s="235"/>
      <c r="AA770" s="235"/>
      <c r="AB770" s="235"/>
      <c r="AC770" s="235"/>
    </row>
    <row r="771" spans="1:29" ht="13.5">
      <c r="A771" s="235"/>
      <c r="B771" s="235"/>
      <c r="C771" s="235"/>
      <c r="D771" s="235"/>
      <c r="E771" s="235"/>
      <c r="F771" s="235"/>
      <c r="G771" s="235"/>
      <c r="H771" s="235"/>
      <c r="I771" s="267"/>
      <c r="J771" s="235"/>
      <c r="K771" s="235"/>
      <c r="L771" s="235"/>
      <c r="M771" s="268"/>
      <c r="N771" s="235"/>
      <c r="O771" s="235"/>
      <c r="P771" s="235"/>
      <c r="Q771" s="235"/>
      <c r="R771" s="235"/>
      <c r="S771" s="235"/>
      <c r="T771" s="235"/>
      <c r="U771" s="235"/>
      <c r="V771" s="235"/>
      <c r="W771" s="235"/>
      <c r="X771" s="235"/>
      <c r="Y771" s="235"/>
      <c r="Z771" s="235"/>
      <c r="AA771" s="235"/>
      <c r="AB771" s="235"/>
      <c r="AC771" s="235"/>
    </row>
    <row r="772" spans="1:29" ht="13.5">
      <c r="A772" s="235"/>
      <c r="B772" s="235"/>
      <c r="C772" s="235"/>
      <c r="D772" s="235"/>
      <c r="E772" s="235"/>
      <c r="F772" s="235"/>
      <c r="G772" s="235"/>
      <c r="H772" s="235"/>
      <c r="I772" s="267"/>
      <c r="J772" s="235"/>
      <c r="K772" s="235"/>
      <c r="L772" s="235"/>
      <c r="M772" s="268"/>
      <c r="N772" s="235"/>
      <c r="O772" s="235"/>
      <c r="P772" s="235"/>
      <c r="Q772" s="235"/>
      <c r="R772" s="235"/>
      <c r="S772" s="235"/>
      <c r="T772" s="235"/>
      <c r="U772" s="235"/>
      <c r="V772" s="235"/>
      <c r="W772" s="235"/>
      <c r="X772" s="235"/>
      <c r="Y772" s="235"/>
      <c r="Z772" s="235"/>
      <c r="AA772" s="235"/>
      <c r="AB772" s="235"/>
      <c r="AC772" s="235"/>
    </row>
    <row r="773" spans="1:29" ht="13.5">
      <c r="A773" s="235"/>
      <c r="B773" s="235"/>
      <c r="C773" s="235"/>
      <c r="D773" s="235"/>
      <c r="E773" s="235"/>
      <c r="F773" s="235"/>
      <c r="G773" s="235"/>
      <c r="H773" s="235"/>
      <c r="I773" s="267"/>
      <c r="J773" s="235"/>
      <c r="K773" s="235"/>
      <c r="L773" s="235"/>
      <c r="M773" s="268"/>
      <c r="N773" s="235"/>
      <c r="O773" s="235"/>
      <c r="P773" s="235"/>
      <c r="Q773" s="235"/>
      <c r="R773" s="235"/>
      <c r="S773" s="235"/>
      <c r="T773" s="235"/>
      <c r="U773" s="235"/>
      <c r="V773" s="235"/>
      <c r="W773" s="235"/>
      <c r="X773" s="235"/>
      <c r="Y773" s="235"/>
      <c r="Z773" s="235"/>
      <c r="AA773" s="235"/>
      <c r="AB773" s="235"/>
      <c r="AC773" s="235"/>
    </row>
    <row r="774" spans="1:29" ht="13.5">
      <c r="A774" s="235"/>
      <c r="B774" s="235"/>
      <c r="C774" s="235"/>
      <c r="D774" s="235"/>
      <c r="E774" s="235"/>
      <c r="F774" s="235"/>
      <c r="G774" s="235"/>
      <c r="H774" s="235"/>
      <c r="I774" s="267"/>
      <c r="J774" s="235"/>
      <c r="K774" s="235"/>
      <c r="L774" s="235"/>
      <c r="M774" s="268"/>
      <c r="N774" s="235"/>
      <c r="O774" s="235"/>
      <c r="P774" s="235"/>
      <c r="Q774" s="235"/>
      <c r="R774" s="235"/>
      <c r="S774" s="235"/>
      <c r="T774" s="235"/>
      <c r="U774" s="235"/>
      <c r="V774" s="235"/>
      <c r="W774" s="235"/>
      <c r="X774" s="235"/>
      <c r="Y774" s="235"/>
      <c r="Z774" s="235"/>
      <c r="AA774" s="235"/>
      <c r="AB774" s="235"/>
      <c r="AC774" s="235"/>
    </row>
    <row r="775" spans="1:29" ht="13.5">
      <c r="A775" s="235"/>
      <c r="B775" s="235"/>
      <c r="C775" s="235"/>
      <c r="D775" s="235"/>
      <c r="E775" s="235"/>
      <c r="F775" s="235"/>
      <c r="G775" s="235"/>
      <c r="H775" s="235"/>
      <c r="I775" s="267"/>
      <c r="J775" s="235"/>
      <c r="K775" s="235"/>
      <c r="L775" s="235"/>
      <c r="M775" s="268"/>
      <c r="N775" s="235"/>
      <c r="O775" s="235"/>
      <c r="P775" s="235"/>
      <c r="Q775" s="235"/>
      <c r="R775" s="235"/>
      <c r="S775" s="235"/>
      <c r="T775" s="235"/>
      <c r="U775" s="235"/>
      <c r="V775" s="235"/>
      <c r="W775" s="235"/>
      <c r="X775" s="235"/>
      <c r="Y775" s="235"/>
      <c r="Z775" s="235"/>
      <c r="AA775" s="235"/>
      <c r="AB775" s="235"/>
      <c r="AC775" s="235"/>
    </row>
    <row r="776" spans="1:29" ht="13.5">
      <c r="A776" s="235"/>
      <c r="B776" s="235"/>
      <c r="C776" s="235"/>
      <c r="D776" s="235"/>
      <c r="E776" s="235"/>
      <c r="F776" s="235"/>
      <c r="G776" s="235"/>
      <c r="H776" s="235"/>
      <c r="I776" s="267"/>
      <c r="J776" s="235"/>
      <c r="K776" s="235"/>
      <c r="L776" s="235"/>
      <c r="M776" s="268"/>
      <c r="N776" s="235"/>
      <c r="O776" s="235"/>
      <c r="P776" s="235"/>
      <c r="Q776" s="235"/>
      <c r="R776" s="235"/>
      <c r="S776" s="235"/>
      <c r="T776" s="235"/>
      <c r="U776" s="235"/>
      <c r="V776" s="235"/>
      <c r="W776" s="235"/>
      <c r="X776" s="235"/>
      <c r="Y776" s="235"/>
      <c r="Z776" s="235"/>
      <c r="AA776" s="235"/>
      <c r="AB776" s="235"/>
      <c r="AC776" s="235"/>
    </row>
    <row r="777" spans="1:29" ht="13.5">
      <c r="A777" s="235"/>
      <c r="B777" s="235"/>
      <c r="C777" s="235"/>
      <c r="D777" s="235"/>
      <c r="E777" s="235"/>
      <c r="F777" s="235"/>
      <c r="G777" s="235"/>
      <c r="H777" s="235"/>
      <c r="I777" s="267"/>
      <c r="J777" s="235"/>
      <c r="K777" s="235"/>
      <c r="L777" s="235"/>
      <c r="M777" s="268"/>
      <c r="N777" s="235"/>
      <c r="O777" s="235"/>
      <c r="P777" s="235"/>
      <c r="Q777" s="235"/>
      <c r="R777" s="235"/>
      <c r="S777" s="235"/>
      <c r="T777" s="235"/>
      <c r="U777" s="235"/>
      <c r="V777" s="235"/>
      <c r="W777" s="235"/>
      <c r="X777" s="235"/>
      <c r="Y777" s="235"/>
      <c r="Z777" s="235"/>
      <c r="AA777" s="235"/>
      <c r="AB777" s="235"/>
      <c r="AC777" s="235"/>
    </row>
    <row r="778" spans="1:29" ht="13.5">
      <c r="A778" s="235"/>
      <c r="B778" s="235"/>
      <c r="C778" s="235"/>
      <c r="D778" s="235"/>
      <c r="E778" s="235"/>
      <c r="F778" s="235"/>
      <c r="G778" s="235"/>
      <c r="H778" s="235"/>
      <c r="I778" s="267"/>
      <c r="J778" s="235"/>
      <c r="K778" s="235"/>
      <c r="L778" s="235"/>
      <c r="M778" s="268"/>
      <c r="N778" s="235"/>
      <c r="O778" s="235"/>
      <c r="P778" s="235"/>
      <c r="Q778" s="235"/>
      <c r="R778" s="235"/>
      <c r="S778" s="235"/>
      <c r="T778" s="235"/>
      <c r="U778" s="235"/>
      <c r="V778" s="235"/>
      <c r="W778" s="235"/>
      <c r="X778" s="235"/>
      <c r="Y778" s="235"/>
      <c r="Z778" s="235"/>
      <c r="AA778" s="235"/>
      <c r="AB778" s="235"/>
      <c r="AC778" s="235"/>
    </row>
    <row r="779" spans="1:29" ht="13.5">
      <c r="A779" s="235"/>
      <c r="B779" s="235"/>
      <c r="C779" s="235"/>
      <c r="D779" s="235"/>
      <c r="E779" s="235"/>
      <c r="F779" s="235"/>
      <c r="G779" s="235"/>
      <c r="H779" s="235"/>
      <c r="I779" s="267"/>
      <c r="J779" s="235"/>
      <c r="K779" s="235"/>
      <c r="L779" s="235"/>
      <c r="M779" s="268"/>
      <c r="N779" s="235"/>
      <c r="O779" s="235"/>
      <c r="P779" s="235"/>
      <c r="Q779" s="235"/>
      <c r="R779" s="235"/>
      <c r="S779" s="235"/>
      <c r="T779" s="235"/>
      <c r="U779" s="235"/>
      <c r="V779" s="235"/>
      <c r="W779" s="235"/>
      <c r="X779" s="235"/>
      <c r="Y779" s="235"/>
      <c r="Z779" s="235"/>
      <c r="AA779" s="235"/>
      <c r="AB779" s="235"/>
      <c r="AC779" s="235"/>
    </row>
    <row r="780" spans="1:29" ht="13.5">
      <c r="A780" s="235"/>
      <c r="B780" s="235"/>
      <c r="C780" s="235"/>
      <c r="D780" s="235"/>
      <c r="E780" s="235"/>
      <c r="F780" s="235"/>
      <c r="G780" s="235"/>
      <c r="H780" s="235"/>
      <c r="I780" s="267"/>
      <c r="J780" s="235"/>
      <c r="K780" s="235"/>
      <c r="L780" s="235"/>
      <c r="M780" s="268"/>
      <c r="N780" s="235"/>
      <c r="O780" s="235"/>
      <c r="P780" s="235"/>
      <c r="Q780" s="235"/>
      <c r="R780" s="235"/>
      <c r="S780" s="235"/>
      <c r="T780" s="235"/>
      <c r="U780" s="235"/>
      <c r="V780" s="235"/>
      <c r="W780" s="235"/>
      <c r="X780" s="235"/>
      <c r="Y780" s="235"/>
      <c r="Z780" s="235"/>
      <c r="AA780" s="235"/>
      <c r="AB780" s="235"/>
      <c r="AC780" s="235"/>
    </row>
    <row r="781" spans="1:29" ht="13.5">
      <c r="A781" s="235"/>
      <c r="B781" s="235"/>
      <c r="C781" s="235"/>
      <c r="D781" s="235"/>
      <c r="E781" s="235"/>
      <c r="F781" s="235"/>
      <c r="G781" s="235"/>
      <c r="H781" s="235"/>
      <c r="I781" s="267"/>
      <c r="J781" s="235"/>
      <c r="K781" s="235"/>
      <c r="L781" s="235"/>
      <c r="M781" s="268"/>
      <c r="N781" s="235"/>
      <c r="O781" s="235"/>
      <c r="P781" s="235"/>
      <c r="Q781" s="235"/>
      <c r="R781" s="235"/>
      <c r="S781" s="235"/>
      <c r="T781" s="235"/>
      <c r="U781" s="235"/>
      <c r="V781" s="235"/>
      <c r="W781" s="235"/>
      <c r="X781" s="235"/>
      <c r="Y781" s="235"/>
      <c r="Z781" s="235"/>
      <c r="AA781" s="235"/>
      <c r="AB781" s="235"/>
      <c r="AC781" s="235"/>
    </row>
    <row r="782" spans="1:29" ht="13.5">
      <c r="A782" s="235"/>
      <c r="B782" s="235"/>
      <c r="C782" s="235"/>
      <c r="D782" s="235"/>
      <c r="E782" s="235"/>
      <c r="F782" s="235"/>
      <c r="G782" s="235"/>
      <c r="H782" s="235"/>
      <c r="I782" s="267"/>
      <c r="J782" s="235"/>
      <c r="K782" s="235"/>
      <c r="L782" s="235"/>
      <c r="M782" s="268"/>
      <c r="N782" s="235"/>
      <c r="O782" s="235"/>
      <c r="P782" s="235"/>
      <c r="Q782" s="235"/>
      <c r="R782" s="235"/>
      <c r="S782" s="235"/>
      <c r="T782" s="235"/>
      <c r="U782" s="235"/>
      <c r="V782" s="235"/>
      <c r="W782" s="235"/>
      <c r="X782" s="235"/>
      <c r="Y782" s="235"/>
      <c r="Z782" s="235"/>
      <c r="AA782" s="235"/>
      <c r="AB782" s="235"/>
      <c r="AC782" s="235"/>
    </row>
    <row r="783" spans="1:29" ht="13.5">
      <c r="A783" s="235"/>
      <c r="B783" s="235"/>
      <c r="C783" s="235"/>
      <c r="D783" s="235"/>
      <c r="E783" s="235"/>
      <c r="F783" s="235"/>
      <c r="G783" s="235"/>
      <c r="H783" s="235"/>
      <c r="I783" s="267"/>
      <c r="J783" s="235"/>
      <c r="K783" s="235"/>
      <c r="L783" s="235"/>
      <c r="M783" s="268"/>
      <c r="N783" s="235"/>
      <c r="O783" s="235"/>
      <c r="P783" s="235"/>
      <c r="Q783" s="235"/>
      <c r="R783" s="235"/>
      <c r="S783" s="235"/>
      <c r="T783" s="235"/>
      <c r="U783" s="235"/>
      <c r="V783" s="235"/>
      <c r="W783" s="235"/>
      <c r="X783" s="235"/>
      <c r="Y783" s="235"/>
      <c r="Z783" s="235"/>
      <c r="AA783" s="235"/>
      <c r="AB783" s="235"/>
      <c r="AC783" s="235"/>
    </row>
    <row r="784" spans="1:29" ht="13.5">
      <c r="A784" s="235"/>
      <c r="B784" s="235"/>
      <c r="C784" s="235"/>
      <c r="D784" s="235"/>
      <c r="E784" s="235"/>
      <c r="F784" s="235"/>
      <c r="G784" s="235"/>
      <c r="H784" s="235"/>
      <c r="I784" s="267"/>
      <c r="J784" s="235"/>
      <c r="K784" s="235"/>
      <c r="L784" s="235"/>
      <c r="M784" s="268"/>
      <c r="N784" s="235"/>
      <c r="O784" s="235"/>
      <c r="P784" s="235"/>
      <c r="Q784" s="235"/>
      <c r="R784" s="235"/>
      <c r="S784" s="235"/>
      <c r="T784" s="235"/>
      <c r="U784" s="235"/>
      <c r="V784" s="235"/>
      <c r="W784" s="235"/>
      <c r="X784" s="235"/>
      <c r="Y784" s="235"/>
      <c r="Z784" s="235"/>
      <c r="AA784" s="235"/>
      <c r="AB784" s="235"/>
      <c r="AC784" s="235"/>
    </row>
    <row r="785" spans="1:29" ht="13.5">
      <c r="A785" s="235"/>
      <c r="B785" s="235"/>
      <c r="C785" s="235"/>
      <c r="D785" s="235"/>
      <c r="E785" s="235"/>
      <c r="F785" s="235"/>
      <c r="G785" s="235"/>
      <c r="H785" s="235"/>
      <c r="I785" s="267"/>
      <c r="J785" s="235"/>
      <c r="K785" s="235"/>
      <c r="L785" s="235"/>
      <c r="M785" s="268"/>
      <c r="N785" s="235"/>
      <c r="O785" s="235"/>
      <c r="P785" s="235"/>
      <c r="Q785" s="235"/>
      <c r="R785" s="235"/>
      <c r="S785" s="235"/>
      <c r="T785" s="235"/>
      <c r="U785" s="235"/>
      <c r="V785" s="235"/>
      <c r="W785" s="235"/>
      <c r="X785" s="235"/>
      <c r="Y785" s="235"/>
      <c r="Z785" s="235"/>
      <c r="AA785" s="235"/>
      <c r="AB785" s="235"/>
      <c r="AC785" s="235"/>
    </row>
    <row r="786" spans="1:29" ht="13.5">
      <c r="A786" s="235"/>
      <c r="B786" s="235"/>
      <c r="C786" s="235"/>
      <c r="D786" s="235"/>
      <c r="E786" s="235"/>
      <c r="F786" s="235"/>
      <c r="G786" s="235"/>
      <c r="H786" s="235"/>
      <c r="I786" s="267"/>
      <c r="J786" s="235"/>
      <c r="K786" s="235"/>
      <c r="L786" s="235"/>
      <c r="M786" s="268"/>
      <c r="N786" s="235"/>
      <c r="O786" s="235"/>
      <c r="P786" s="235"/>
      <c r="Q786" s="235"/>
      <c r="R786" s="235"/>
      <c r="S786" s="235"/>
      <c r="T786" s="235"/>
      <c r="U786" s="235"/>
      <c r="V786" s="235"/>
      <c r="W786" s="235"/>
      <c r="X786" s="235"/>
      <c r="Y786" s="235"/>
      <c r="Z786" s="235"/>
      <c r="AA786" s="235"/>
      <c r="AB786" s="235"/>
      <c r="AC786" s="235"/>
    </row>
    <row r="787" spans="1:29" ht="13.5">
      <c r="A787" s="235"/>
      <c r="B787" s="235"/>
      <c r="C787" s="235"/>
      <c r="D787" s="235"/>
      <c r="E787" s="235"/>
      <c r="F787" s="235"/>
      <c r="G787" s="235"/>
      <c r="H787" s="235"/>
      <c r="I787" s="267"/>
      <c r="J787" s="235"/>
      <c r="K787" s="235"/>
      <c r="L787" s="235"/>
      <c r="M787" s="268"/>
      <c r="N787" s="235"/>
      <c r="O787" s="235"/>
      <c r="P787" s="235"/>
      <c r="Q787" s="235"/>
      <c r="R787" s="235"/>
      <c r="S787" s="235"/>
      <c r="T787" s="235"/>
      <c r="U787" s="235"/>
      <c r="V787" s="235"/>
      <c r="W787" s="235"/>
      <c r="X787" s="235"/>
      <c r="Y787" s="235"/>
      <c r="Z787" s="235"/>
      <c r="AA787" s="235"/>
      <c r="AB787" s="235"/>
      <c r="AC787" s="235"/>
    </row>
    <row r="788" spans="1:29" ht="13.5">
      <c r="A788" s="235"/>
      <c r="B788" s="235"/>
      <c r="C788" s="235"/>
      <c r="D788" s="235"/>
      <c r="E788" s="235"/>
      <c r="F788" s="235"/>
      <c r="G788" s="235"/>
      <c r="H788" s="235"/>
      <c r="I788" s="267"/>
      <c r="J788" s="235"/>
      <c r="K788" s="235"/>
      <c r="L788" s="235"/>
      <c r="M788" s="268"/>
      <c r="N788" s="235"/>
      <c r="O788" s="235"/>
      <c r="P788" s="235"/>
      <c r="Q788" s="235"/>
      <c r="R788" s="235"/>
      <c r="S788" s="235"/>
      <c r="T788" s="235"/>
      <c r="U788" s="235"/>
      <c r="V788" s="235"/>
      <c r="W788" s="235"/>
      <c r="X788" s="235"/>
      <c r="Y788" s="235"/>
      <c r="Z788" s="235"/>
      <c r="AA788" s="235"/>
      <c r="AB788" s="235"/>
      <c r="AC788" s="235"/>
    </row>
    <row r="789" spans="1:29" ht="13.5">
      <c r="A789" s="235"/>
      <c r="B789" s="235"/>
      <c r="C789" s="235"/>
      <c r="D789" s="235"/>
      <c r="E789" s="235"/>
      <c r="F789" s="235"/>
      <c r="G789" s="235"/>
      <c r="H789" s="235"/>
      <c r="I789" s="267"/>
      <c r="J789" s="235"/>
      <c r="K789" s="235"/>
      <c r="L789" s="235"/>
      <c r="M789" s="268"/>
      <c r="N789" s="235"/>
      <c r="O789" s="235"/>
      <c r="P789" s="235"/>
      <c r="Q789" s="235"/>
      <c r="R789" s="235"/>
      <c r="S789" s="235"/>
      <c r="T789" s="235"/>
      <c r="U789" s="235"/>
      <c r="V789" s="235"/>
      <c r="W789" s="235"/>
      <c r="X789" s="235"/>
      <c r="Y789" s="235"/>
      <c r="Z789" s="235"/>
      <c r="AA789" s="235"/>
      <c r="AB789" s="235"/>
      <c r="AC789" s="235"/>
    </row>
    <row r="790" spans="1:29" ht="13.5">
      <c r="A790" s="235"/>
      <c r="B790" s="235"/>
      <c r="C790" s="235"/>
      <c r="D790" s="235"/>
      <c r="E790" s="235"/>
      <c r="F790" s="235"/>
      <c r="G790" s="235"/>
      <c r="H790" s="235"/>
      <c r="I790" s="267"/>
      <c r="J790" s="235"/>
      <c r="K790" s="235"/>
      <c r="L790" s="235"/>
      <c r="M790" s="268"/>
      <c r="N790" s="235"/>
      <c r="O790" s="235"/>
      <c r="P790" s="235"/>
      <c r="Q790" s="235"/>
      <c r="R790" s="235"/>
      <c r="S790" s="235"/>
      <c r="T790" s="235"/>
      <c r="U790" s="235"/>
      <c r="V790" s="235"/>
      <c r="W790" s="235"/>
      <c r="X790" s="235"/>
      <c r="Y790" s="235"/>
      <c r="Z790" s="235"/>
      <c r="AA790" s="235"/>
      <c r="AB790" s="235"/>
      <c r="AC790" s="235"/>
    </row>
    <row r="791" spans="1:29" ht="13.5">
      <c r="A791" s="235"/>
      <c r="B791" s="235"/>
      <c r="C791" s="235"/>
      <c r="D791" s="235"/>
      <c r="E791" s="235"/>
      <c r="F791" s="235"/>
      <c r="G791" s="235"/>
      <c r="H791" s="235"/>
      <c r="I791" s="267"/>
      <c r="J791" s="235"/>
      <c r="K791" s="235"/>
      <c r="L791" s="235"/>
      <c r="M791" s="268"/>
      <c r="N791" s="235"/>
      <c r="O791" s="235"/>
      <c r="P791" s="235"/>
      <c r="Q791" s="235"/>
      <c r="R791" s="235"/>
      <c r="S791" s="235"/>
      <c r="T791" s="235"/>
      <c r="U791" s="235"/>
      <c r="V791" s="235"/>
      <c r="W791" s="235"/>
      <c r="X791" s="235"/>
      <c r="Y791" s="235"/>
      <c r="Z791" s="235"/>
      <c r="AA791" s="235"/>
      <c r="AB791" s="235"/>
      <c r="AC791" s="235"/>
    </row>
    <row r="792" spans="1:29" ht="13.5">
      <c r="A792" s="235"/>
      <c r="B792" s="235"/>
      <c r="C792" s="235"/>
      <c r="D792" s="235"/>
      <c r="E792" s="235"/>
      <c r="F792" s="235"/>
      <c r="G792" s="235"/>
      <c r="H792" s="235"/>
      <c r="I792" s="267"/>
      <c r="J792" s="235"/>
      <c r="K792" s="235"/>
      <c r="L792" s="235"/>
      <c r="M792" s="268"/>
      <c r="N792" s="235"/>
      <c r="O792" s="235"/>
      <c r="P792" s="235"/>
      <c r="Q792" s="235"/>
      <c r="R792" s="235"/>
      <c r="S792" s="235"/>
      <c r="T792" s="235"/>
      <c r="U792" s="235"/>
      <c r="V792" s="235"/>
      <c r="W792" s="235"/>
      <c r="X792" s="235"/>
      <c r="Y792" s="235"/>
      <c r="Z792" s="235"/>
      <c r="AA792" s="235"/>
      <c r="AB792" s="235"/>
      <c r="AC792" s="235"/>
    </row>
    <row r="793" spans="1:29" ht="13.5">
      <c r="A793" s="235"/>
      <c r="B793" s="235"/>
      <c r="C793" s="235"/>
      <c r="D793" s="235"/>
      <c r="E793" s="235"/>
      <c r="F793" s="235"/>
      <c r="G793" s="235"/>
      <c r="H793" s="235"/>
      <c r="I793" s="267"/>
      <c r="J793" s="235"/>
      <c r="K793" s="235"/>
      <c r="L793" s="235"/>
      <c r="M793" s="268"/>
      <c r="N793" s="235"/>
      <c r="O793" s="235"/>
      <c r="P793" s="235"/>
      <c r="Q793" s="235"/>
      <c r="R793" s="235"/>
      <c r="S793" s="235"/>
      <c r="T793" s="235"/>
      <c r="U793" s="235"/>
      <c r="V793" s="235"/>
      <c r="W793" s="235"/>
      <c r="X793" s="235"/>
      <c r="Y793" s="235"/>
      <c r="Z793" s="235"/>
      <c r="AA793" s="235"/>
      <c r="AB793" s="235"/>
      <c r="AC793" s="235"/>
    </row>
    <row r="794" spans="1:29" ht="13.5">
      <c r="A794" s="235"/>
      <c r="B794" s="235"/>
      <c r="C794" s="235"/>
      <c r="D794" s="235"/>
      <c r="E794" s="235"/>
      <c r="F794" s="235"/>
      <c r="G794" s="235"/>
      <c r="H794" s="235"/>
      <c r="I794" s="267"/>
      <c r="J794" s="235"/>
      <c r="K794" s="235"/>
      <c r="L794" s="235"/>
      <c r="M794" s="268"/>
      <c r="N794" s="235"/>
      <c r="O794" s="235"/>
      <c r="P794" s="235"/>
      <c r="Q794" s="235"/>
      <c r="R794" s="235"/>
      <c r="S794" s="235"/>
      <c r="T794" s="235"/>
      <c r="U794" s="235"/>
      <c r="V794" s="235"/>
      <c r="W794" s="235"/>
      <c r="X794" s="235"/>
      <c r="Y794" s="235"/>
      <c r="Z794" s="235"/>
      <c r="AA794" s="235"/>
      <c r="AB794" s="235"/>
      <c r="AC794" s="235"/>
    </row>
    <row r="795" spans="1:29" ht="13.5">
      <c r="A795" s="235"/>
      <c r="B795" s="235"/>
      <c r="C795" s="235"/>
      <c r="D795" s="235"/>
      <c r="E795" s="235"/>
      <c r="F795" s="235"/>
      <c r="G795" s="235"/>
      <c r="H795" s="235"/>
      <c r="I795" s="267"/>
      <c r="J795" s="235"/>
      <c r="K795" s="235"/>
      <c r="L795" s="235"/>
      <c r="M795" s="268"/>
      <c r="N795" s="235"/>
      <c r="O795" s="235"/>
      <c r="P795" s="235"/>
      <c r="Q795" s="235"/>
      <c r="R795" s="235"/>
      <c r="S795" s="235"/>
      <c r="T795" s="235"/>
      <c r="U795" s="235"/>
      <c r="V795" s="235"/>
      <c r="W795" s="235"/>
      <c r="X795" s="235"/>
      <c r="Y795" s="235"/>
      <c r="Z795" s="235"/>
      <c r="AA795" s="235"/>
      <c r="AB795" s="235"/>
      <c r="AC795" s="235"/>
    </row>
    <row r="796" spans="1:29" ht="13.5">
      <c r="A796" s="235"/>
      <c r="B796" s="235"/>
      <c r="C796" s="235"/>
      <c r="D796" s="235"/>
      <c r="E796" s="235"/>
      <c r="F796" s="235"/>
      <c r="G796" s="235"/>
      <c r="H796" s="235"/>
      <c r="I796" s="267"/>
      <c r="J796" s="235"/>
      <c r="K796" s="235"/>
      <c r="L796" s="235"/>
      <c r="M796" s="268"/>
      <c r="N796" s="235"/>
      <c r="O796" s="235"/>
      <c r="P796" s="235"/>
      <c r="Q796" s="235"/>
      <c r="R796" s="235"/>
      <c r="S796" s="235"/>
      <c r="T796" s="235"/>
      <c r="U796" s="235"/>
      <c r="V796" s="235"/>
      <c r="W796" s="235"/>
      <c r="X796" s="235"/>
      <c r="Y796" s="235"/>
      <c r="Z796" s="235"/>
      <c r="AA796" s="235"/>
      <c r="AB796" s="235"/>
      <c r="AC796" s="235"/>
    </row>
    <row r="797" spans="1:29" ht="13.5">
      <c r="A797" s="235"/>
      <c r="B797" s="235"/>
      <c r="C797" s="235"/>
      <c r="D797" s="235"/>
      <c r="E797" s="235"/>
      <c r="F797" s="235"/>
      <c r="G797" s="235"/>
      <c r="H797" s="235"/>
      <c r="I797" s="267"/>
      <c r="J797" s="235"/>
      <c r="K797" s="235"/>
      <c r="L797" s="235"/>
      <c r="M797" s="268"/>
      <c r="N797" s="235"/>
      <c r="O797" s="235"/>
      <c r="P797" s="235"/>
      <c r="Q797" s="235"/>
      <c r="R797" s="235"/>
      <c r="S797" s="235"/>
      <c r="T797" s="235"/>
      <c r="U797" s="235"/>
      <c r="V797" s="235"/>
      <c r="W797" s="235"/>
      <c r="X797" s="235"/>
      <c r="Y797" s="235"/>
      <c r="Z797" s="235"/>
      <c r="AA797" s="235"/>
      <c r="AB797" s="235"/>
      <c r="AC797" s="235"/>
    </row>
    <row r="798" spans="1:29" ht="13.5">
      <c r="A798" s="235"/>
      <c r="B798" s="235"/>
      <c r="C798" s="235"/>
      <c r="D798" s="235"/>
      <c r="E798" s="235"/>
      <c r="F798" s="235"/>
      <c r="G798" s="235"/>
      <c r="H798" s="235"/>
      <c r="I798" s="267"/>
      <c r="J798" s="235"/>
      <c r="K798" s="235"/>
      <c r="L798" s="235"/>
      <c r="M798" s="268"/>
      <c r="N798" s="235"/>
      <c r="O798" s="235"/>
      <c r="P798" s="235"/>
      <c r="Q798" s="235"/>
      <c r="R798" s="235"/>
      <c r="S798" s="235"/>
      <c r="T798" s="235"/>
      <c r="U798" s="235"/>
      <c r="V798" s="235"/>
      <c r="W798" s="235"/>
      <c r="X798" s="235"/>
      <c r="Y798" s="235"/>
      <c r="Z798" s="235"/>
      <c r="AA798" s="235"/>
      <c r="AB798" s="235"/>
      <c r="AC798" s="235"/>
    </row>
    <row r="799" spans="1:29" ht="13.5">
      <c r="A799" s="235"/>
      <c r="B799" s="235"/>
      <c r="C799" s="235"/>
      <c r="D799" s="235"/>
      <c r="E799" s="235"/>
      <c r="F799" s="235"/>
      <c r="G799" s="235"/>
      <c r="H799" s="235"/>
      <c r="I799" s="267"/>
      <c r="J799" s="235"/>
      <c r="K799" s="235"/>
      <c r="L799" s="235"/>
      <c r="M799" s="268"/>
      <c r="N799" s="235"/>
      <c r="O799" s="235"/>
      <c r="P799" s="235"/>
      <c r="Q799" s="235"/>
      <c r="R799" s="235"/>
      <c r="S799" s="235"/>
      <c r="T799" s="235"/>
      <c r="U799" s="235"/>
      <c r="V799" s="235"/>
      <c r="W799" s="235"/>
      <c r="X799" s="235"/>
      <c r="Y799" s="235"/>
      <c r="Z799" s="235"/>
      <c r="AA799" s="235"/>
      <c r="AB799" s="235"/>
      <c r="AC799" s="235"/>
    </row>
    <row r="800" spans="1:29" ht="13.5">
      <c r="A800" s="235"/>
      <c r="B800" s="235"/>
      <c r="C800" s="235"/>
      <c r="D800" s="235"/>
      <c r="E800" s="235"/>
      <c r="F800" s="235"/>
      <c r="G800" s="235"/>
      <c r="H800" s="235"/>
      <c r="I800" s="267"/>
      <c r="J800" s="235"/>
      <c r="K800" s="235"/>
      <c r="L800" s="235"/>
      <c r="M800" s="268"/>
      <c r="N800" s="235"/>
      <c r="O800" s="235"/>
      <c r="P800" s="235"/>
      <c r="Q800" s="235"/>
      <c r="R800" s="235"/>
      <c r="S800" s="235"/>
      <c r="T800" s="235"/>
      <c r="U800" s="235"/>
      <c r="V800" s="235"/>
      <c r="W800" s="235"/>
      <c r="X800" s="235"/>
      <c r="Y800" s="235"/>
      <c r="Z800" s="235"/>
      <c r="AA800" s="235"/>
      <c r="AB800" s="235"/>
      <c r="AC800" s="235"/>
    </row>
    <row r="801" spans="1:29" ht="13.5">
      <c r="A801" s="235"/>
      <c r="B801" s="235"/>
      <c r="C801" s="235"/>
      <c r="D801" s="235"/>
      <c r="E801" s="235"/>
      <c r="F801" s="235"/>
      <c r="G801" s="235"/>
      <c r="H801" s="235"/>
      <c r="I801" s="267"/>
      <c r="J801" s="235"/>
      <c r="K801" s="235"/>
      <c r="L801" s="235"/>
      <c r="M801" s="268"/>
      <c r="N801" s="235"/>
      <c r="O801" s="235"/>
      <c r="P801" s="235"/>
      <c r="Q801" s="235"/>
      <c r="R801" s="235"/>
      <c r="S801" s="235"/>
      <c r="T801" s="235"/>
      <c r="U801" s="235"/>
      <c r="V801" s="235"/>
      <c r="W801" s="235"/>
      <c r="X801" s="235"/>
      <c r="Y801" s="235"/>
      <c r="Z801" s="235"/>
      <c r="AA801" s="235"/>
      <c r="AB801" s="235"/>
      <c r="AC801" s="235"/>
    </row>
    <row r="802" spans="1:29" ht="13.5">
      <c r="A802" s="235"/>
      <c r="B802" s="235"/>
      <c r="C802" s="235"/>
      <c r="D802" s="235"/>
      <c r="E802" s="235"/>
      <c r="F802" s="235"/>
      <c r="G802" s="235"/>
      <c r="H802" s="235"/>
      <c r="I802" s="267"/>
      <c r="J802" s="235"/>
      <c r="K802" s="235"/>
      <c r="L802" s="235"/>
      <c r="M802" s="268"/>
      <c r="N802" s="235"/>
      <c r="O802" s="235"/>
      <c r="P802" s="235"/>
      <c r="Q802" s="235"/>
      <c r="R802" s="235"/>
      <c r="S802" s="235"/>
      <c r="T802" s="235"/>
      <c r="U802" s="235"/>
      <c r="V802" s="235"/>
      <c r="W802" s="235"/>
      <c r="X802" s="235"/>
      <c r="Y802" s="235"/>
      <c r="Z802" s="235"/>
      <c r="AA802" s="235"/>
      <c r="AB802" s="235"/>
      <c r="AC802" s="235"/>
    </row>
    <row r="803" spans="1:29" ht="13.5">
      <c r="A803" s="235"/>
      <c r="B803" s="235"/>
      <c r="C803" s="235"/>
      <c r="D803" s="235"/>
      <c r="E803" s="235"/>
      <c r="F803" s="235"/>
      <c r="G803" s="235"/>
      <c r="H803" s="235"/>
      <c r="I803" s="267"/>
      <c r="J803" s="235"/>
      <c r="K803" s="235"/>
      <c r="L803" s="235"/>
      <c r="M803" s="268"/>
      <c r="N803" s="235"/>
      <c r="O803" s="235"/>
      <c r="P803" s="235"/>
      <c r="Q803" s="235"/>
      <c r="R803" s="235"/>
      <c r="S803" s="235"/>
      <c r="T803" s="235"/>
      <c r="U803" s="235"/>
      <c r="V803" s="235"/>
      <c r="W803" s="235"/>
      <c r="X803" s="235"/>
      <c r="Y803" s="235"/>
      <c r="Z803" s="235"/>
      <c r="AA803" s="235"/>
      <c r="AB803" s="235"/>
      <c r="AC803" s="235"/>
    </row>
    <row r="804" spans="1:29" ht="13.5">
      <c r="A804" s="235"/>
      <c r="B804" s="235"/>
      <c r="C804" s="235"/>
      <c r="D804" s="235"/>
      <c r="E804" s="235"/>
      <c r="F804" s="235"/>
      <c r="G804" s="235"/>
      <c r="H804" s="235"/>
      <c r="I804" s="267"/>
      <c r="J804" s="235"/>
      <c r="K804" s="235"/>
      <c r="L804" s="235"/>
      <c r="M804" s="268"/>
      <c r="N804" s="235"/>
      <c r="O804" s="235"/>
      <c r="P804" s="235"/>
      <c r="Q804" s="235"/>
      <c r="R804" s="235"/>
      <c r="S804" s="235"/>
      <c r="T804" s="235"/>
      <c r="U804" s="235"/>
      <c r="V804" s="235"/>
      <c r="W804" s="235"/>
      <c r="X804" s="235"/>
      <c r="Y804" s="235"/>
      <c r="Z804" s="235"/>
      <c r="AA804" s="235"/>
      <c r="AB804" s="235"/>
      <c r="AC804" s="235"/>
    </row>
    <row r="805" spans="1:29" ht="13.5">
      <c r="A805" s="235"/>
      <c r="B805" s="235"/>
      <c r="C805" s="235"/>
      <c r="D805" s="235"/>
      <c r="E805" s="235"/>
      <c r="F805" s="235"/>
      <c r="G805" s="235"/>
      <c r="H805" s="235"/>
      <c r="I805" s="267"/>
      <c r="J805" s="235"/>
      <c r="K805" s="235"/>
      <c r="L805" s="235"/>
      <c r="M805" s="268"/>
      <c r="N805" s="235"/>
      <c r="O805" s="235"/>
      <c r="P805" s="235"/>
      <c r="Q805" s="235"/>
      <c r="R805" s="235"/>
      <c r="S805" s="235"/>
      <c r="T805" s="235"/>
      <c r="U805" s="235"/>
      <c r="V805" s="235"/>
      <c r="W805" s="235"/>
      <c r="X805" s="235"/>
      <c r="Y805" s="235"/>
      <c r="Z805" s="235"/>
      <c r="AA805" s="235"/>
      <c r="AB805" s="235"/>
      <c r="AC805" s="235"/>
    </row>
    <row r="806" spans="1:29" ht="13.5">
      <c r="A806" s="235"/>
      <c r="B806" s="235"/>
      <c r="C806" s="235"/>
      <c r="D806" s="235"/>
      <c r="E806" s="235"/>
      <c r="F806" s="235"/>
      <c r="G806" s="235"/>
      <c r="H806" s="235"/>
      <c r="I806" s="267"/>
      <c r="J806" s="235"/>
      <c r="K806" s="235"/>
      <c r="L806" s="235"/>
      <c r="M806" s="268"/>
      <c r="N806" s="235"/>
      <c r="O806" s="235"/>
      <c r="P806" s="235"/>
      <c r="Q806" s="235"/>
      <c r="R806" s="235"/>
      <c r="S806" s="235"/>
      <c r="T806" s="235"/>
      <c r="U806" s="235"/>
      <c r="V806" s="235"/>
      <c r="W806" s="235"/>
      <c r="X806" s="235"/>
      <c r="Y806" s="235"/>
      <c r="Z806" s="235"/>
      <c r="AA806" s="235"/>
      <c r="AB806" s="235"/>
      <c r="AC806" s="235"/>
    </row>
    <row r="807" spans="1:29" ht="13.5">
      <c r="A807" s="235"/>
      <c r="B807" s="235"/>
      <c r="C807" s="235"/>
      <c r="D807" s="235"/>
      <c r="E807" s="235"/>
      <c r="F807" s="235"/>
      <c r="G807" s="235"/>
      <c r="H807" s="235"/>
      <c r="I807" s="267"/>
      <c r="J807" s="235"/>
      <c r="K807" s="235"/>
      <c r="L807" s="235"/>
      <c r="M807" s="268"/>
      <c r="N807" s="235"/>
      <c r="O807" s="235"/>
      <c r="P807" s="235"/>
      <c r="Q807" s="235"/>
      <c r="R807" s="235"/>
      <c r="S807" s="235"/>
      <c r="T807" s="235"/>
      <c r="U807" s="235"/>
      <c r="V807" s="235"/>
      <c r="W807" s="235"/>
      <c r="X807" s="235"/>
      <c r="Y807" s="235"/>
      <c r="Z807" s="235"/>
      <c r="AA807" s="235"/>
      <c r="AB807" s="235"/>
      <c r="AC807" s="235"/>
    </row>
    <row r="808" spans="1:29" ht="13.5">
      <c r="A808" s="235"/>
      <c r="B808" s="235"/>
      <c r="C808" s="235"/>
      <c r="D808" s="235"/>
      <c r="E808" s="235"/>
      <c r="F808" s="235"/>
      <c r="G808" s="235"/>
      <c r="H808" s="235"/>
      <c r="I808" s="267"/>
      <c r="J808" s="235"/>
      <c r="K808" s="235"/>
      <c r="L808" s="235"/>
      <c r="M808" s="268"/>
      <c r="N808" s="235"/>
      <c r="O808" s="235"/>
      <c r="P808" s="235"/>
      <c r="Q808" s="235"/>
      <c r="R808" s="235"/>
      <c r="S808" s="235"/>
      <c r="T808" s="235"/>
      <c r="U808" s="235"/>
      <c r="V808" s="235"/>
      <c r="W808" s="235"/>
      <c r="X808" s="235"/>
      <c r="Y808" s="235"/>
      <c r="Z808" s="235"/>
      <c r="AA808" s="235"/>
      <c r="AB808" s="235"/>
      <c r="AC808" s="235"/>
    </row>
    <row r="809" spans="1:29" ht="13.5">
      <c r="A809" s="235"/>
      <c r="B809" s="235"/>
      <c r="C809" s="235"/>
      <c r="D809" s="235"/>
      <c r="E809" s="235"/>
      <c r="F809" s="235"/>
      <c r="G809" s="235"/>
      <c r="H809" s="235"/>
      <c r="I809" s="267"/>
      <c r="J809" s="235"/>
      <c r="K809" s="235"/>
      <c r="L809" s="235"/>
      <c r="M809" s="268"/>
      <c r="N809" s="235"/>
      <c r="O809" s="235"/>
      <c r="P809" s="235"/>
      <c r="Q809" s="235"/>
      <c r="R809" s="235"/>
      <c r="S809" s="235"/>
      <c r="T809" s="235"/>
      <c r="U809" s="235"/>
      <c r="V809" s="235"/>
      <c r="W809" s="235"/>
      <c r="X809" s="235"/>
      <c r="Y809" s="235"/>
      <c r="Z809" s="235"/>
      <c r="AA809" s="235"/>
      <c r="AB809" s="235"/>
      <c r="AC809" s="235"/>
    </row>
    <row r="810" spans="1:29" ht="13.5">
      <c r="A810" s="235"/>
      <c r="B810" s="235"/>
      <c r="C810" s="235"/>
      <c r="D810" s="235"/>
      <c r="E810" s="235"/>
      <c r="F810" s="235"/>
      <c r="G810" s="235"/>
      <c r="H810" s="235"/>
      <c r="I810" s="267"/>
      <c r="J810" s="235"/>
      <c r="K810" s="235"/>
      <c r="L810" s="235"/>
      <c r="M810" s="268"/>
      <c r="N810" s="235"/>
      <c r="O810" s="235"/>
      <c r="P810" s="235"/>
      <c r="Q810" s="235"/>
      <c r="R810" s="235"/>
      <c r="S810" s="235"/>
      <c r="T810" s="235"/>
      <c r="U810" s="235"/>
      <c r="V810" s="235"/>
      <c r="W810" s="235"/>
      <c r="X810" s="235"/>
      <c r="Y810" s="235"/>
      <c r="Z810" s="235"/>
      <c r="AA810" s="235"/>
      <c r="AB810" s="235"/>
      <c r="AC810" s="235"/>
    </row>
    <row r="811" spans="1:29" ht="13.5">
      <c r="A811" s="235"/>
      <c r="B811" s="235"/>
      <c r="C811" s="235"/>
      <c r="D811" s="235"/>
      <c r="E811" s="235"/>
      <c r="F811" s="235"/>
      <c r="G811" s="235"/>
      <c r="H811" s="235"/>
      <c r="I811" s="267"/>
      <c r="J811" s="235"/>
      <c r="K811" s="235"/>
      <c r="L811" s="235"/>
      <c r="M811" s="268"/>
      <c r="N811" s="235"/>
      <c r="O811" s="235"/>
      <c r="P811" s="235"/>
      <c r="Q811" s="235"/>
      <c r="R811" s="235"/>
      <c r="S811" s="235"/>
      <c r="T811" s="235"/>
      <c r="U811" s="235"/>
      <c r="V811" s="235"/>
      <c r="W811" s="235"/>
      <c r="X811" s="235"/>
      <c r="Y811" s="235"/>
      <c r="Z811" s="235"/>
      <c r="AA811" s="235"/>
      <c r="AB811" s="235"/>
      <c r="AC811" s="235"/>
    </row>
    <row r="812" spans="1:29" ht="13.5">
      <c r="A812" s="235"/>
      <c r="B812" s="235"/>
      <c r="C812" s="235"/>
      <c r="D812" s="235"/>
      <c r="E812" s="235"/>
      <c r="F812" s="235"/>
      <c r="G812" s="235"/>
      <c r="H812" s="235"/>
      <c r="I812" s="267"/>
      <c r="J812" s="235"/>
      <c r="K812" s="235"/>
      <c r="L812" s="235"/>
      <c r="M812" s="268"/>
      <c r="N812" s="235"/>
      <c r="O812" s="235"/>
      <c r="P812" s="235"/>
      <c r="Q812" s="235"/>
      <c r="R812" s="235"/>
      <c r="S812" s="235"/>
      <c r="T812" s="235"/>
      <c r="U812" s="235"/>
      <c r="V812" s="235"/>
      <c r="W812" s="235"/>
      <c r="X812" s="235"/>
      <c r="Y812" s="235"/>
      <c r="Z812" s="235"/>
      <c r="AA812" s="235"/>
      <c r="AB812" s="235"/>
      <c r="AC812" s="235"/>
    </row>
    <row r="813" spans="1:29" ht="13.5">
      <c r="A813" s="235"/>
      <c r="B813" s="235"/>
      <c r="C813" s="235"/>
      <c r="D813" s="235"/>
      <c r="E813" s="235"/>
      <c r="F813" s="235"/>
      <c r="G813" s="235"/>
      <c r="H813" s="235"/>
      <c r="I813" s="267"/>
      <c r="J813" s="235"/>
      <c r="K813" s="235"/>
      <c r="L813" s="235"/>
      <c r="M813" s="268"/>
      <c r="N813" s="235"/>
      <c r="O813" s="235"/>
      <c r="P813" s="235"/>
      <c r="Q813" s="235"/>
      <c r="R813" s="235"/>
      <c r="S813" s="235"/>
      <c r="T813" s="235"/>
      <c r="U813" s="235"/>
      <c r="V813" s="235"/>
      <c r="W813" s="235"/>
      <c r="X813" s="235"/>
      <c r="Y813" s="235"/>
      <c r="Z813" s="235"/>
      <c r="AA813" s="235"/>
      <c r="AB813" s="235"/>
      <c r="AC813" s="235"/>
    </row>
    <row r="814" spans="1:29" ht="13.5">
      <c r="A814" s="235"/>
      <c r="B814" s="235"/>
      <c r="C814" s="235"/>
      <c r="D814" s="235"/>
      <c r="E814" s="235"/>
      <c r="F814" s="235"/>
      <c r="G814" s="235"/>
      <c r="H814" s="235"/>
      <c r="I814" s="267"/>
      <c r="J814" s="235"/>
      <c r="K814" s="235"/>
      <c r="L814" s="235"/>
      <c r="M814" s="268"/>
      <c r="N814" s="235"/>
      <c r="O814" s="235"/>
      <c r="P814" s="235"/>
      <c r="Q814" s="235"/>
      <c r="R814" s="235"/>
      <c r="S814" s="235"/>
      <c r="T814" s="235"/>
      <c r="U814" s="235"/>
      <c r="V814" s="235"/>
      <c r="W814" s="235"/>
      <c r="X814" s="235"/>
      <c r="Y814" s="235"/>
      <c r="Z814" s="235"/>
      <c r="AA814" s="235"/>
      <c r="AB814" s="235"/>
      <c r="AC814" s="235"/>
    </row>
    <row r="815" spans="1:29" ht="13.5">
      <c r="A815" s="235"/>
      <c r="B815" s="235"/>
      <c r="C815" s="235"/>
      <c r="D815" s="235"/>
      <c r="E815" s="235"/>
      <c r="F815" s="235"/>
      <c r="G815" s="235"/>
      <c r="H815" s="235"/>
      <c r="I815" s="267"/>
      <c r="J815" s="235"/>
      <c r="K815" s="235"/>
      <c r="L815" s="235"/>
      <c r="M815" s="268"/>
      <c r="N815" s="235"/>
      <c r="O815" s="235"/>
      <c r="P815" s="235"/>
      <c r="Q815" s="235"/>
      <c r="R815" s="235"/>
      <c r="S815" s="235"/>
      <c r="T815" s="235"/>
      <c r="U815" s="235"/>
      <c r="V815" s="235"/>
      <c r="W815" s="235"/>
      <c r="X815" s="235"/>
      <c r="Y815" s="235"/>
      <c r="Z815" s="235"/>
      <c r="AA815" s="235"/>
      <c r="AB815" s="235"/>
      <c r="AC815" s="235"/>
    </row>
    <row r="816" spans="1:29" ht="13.5">
      <c r="A816" s="235"/>
      <c r="B816" s="235"/>
      <c r="C816" s="235"/>
      <c r="D816" s="235"/>
      <c r="E816" s="235"/>
      <c r="F816" s="235"/>
      <c r="G816" s="235"/>
      <c r="H816" s="235"/>
      <c r="I816" s="267"/>
      <c r="J816" s="235"/>
      <c r="K816" s="235"/>
      <c r="L816" s="235"/>
      <c r="M816" s="268"/>
      <c r="N816" s="235"/>
      <c r="O816" s="235"/>
      <c r="P816" s="235"/>
      <c r="Q816" s="235"/>
      <c r="R816" s="235"/>
      <c r="S816" s="235"/>
      <c r="T816" s="235"/>
      <c r="U816" s="235"/>
      <c r="V816" s="235"/>
      <c r="W816" s="235"/>
      <c r="X816" s="235"/>
      <c r="Y816" s="235"/>
      <c r="Z816" s="235"/>
      <c r="AA816" s="235"/>
      <c r="AB816" s="235"/>
      <c r="AC816" s="235"/>
    </row>
    <row r="817" spans="1:29" ht="13.5">
      <c r="A817" s="235"/>
      <c r="B817" s="235"/>
      <c r="C817" s="235"/>
      <c r="D817" s="235"/>
      <c r="E817" s="235"/>
      <c r="F817" s="235"/>
      <c r="G817" s="235"/>
      <c r="H817" s="235"/>
      <c r="I817" s="267"/>
      <c r="J817" s="235"/>
      <c r="K817" s="235"/>
      <c r="L817" s="235"/>
      <c r="M817" s="268"/>
      <c r="N817" s="235"/>
      <c r="O817" s="235"/>
      <c r="P817" s="235"/>
      <c r="Q817" s="235"/>
      <c r="R817" s="235"/>
      <c r="S817" s="235"/>
      <c r="T817" s="235"/>
      <c r="U817" s="235"/>
      <c r="V817" s="235"/>
      <c r="W817" s="235"/>
      <c r="X817" s="235"/>
      <c r="Y817" s="235"/>
      <c r="Z817" s="235"/>
      <c r="AA817" s="235"/>
      <c r="AB817" s="235"/>
      <c r="AC817" s="235"/>
    </row>
    <row r="818" spans="1:29" ht="13.5">
      <c r="A818" s="235"/>
      <c r="B818" s="235"/>
      <c r="C818" s="235"/>
      <c r="D818" s="235"/>
      <c r="E818" s="235"/>
      <c r="F818" s="235"/>
      <c r="G818" s="235"/>
      <c r="H818" s="235"/>
      <c r="I818" s="267"/>
      <c r="J818" s="235"/>
      <c r="K818" s="235"/>
      <c r="L818" s="235"/>
      <c r="M818" s="268"/>
      <c r="N818" s="235"/>
      <c r="O818" s="235"/>
      <c r="P818" s="235"/>
      <c r="Q818" s="235"/>
      <c r="R818" s="235"/>
      <c r="S818" s="235"/>
      <c r="T818" s="235"/>
      <c r="U818" s="235"/>
      <c r="V818" s="235"/>
      <c r="W818" s="235"/>
      <c r="X818" s="235"/>
      <c r="Y818" s="235"/>
      <c r="Z818" s="235"/>
      <c r="AA818" s="235"/>
      <c r="AB818" s="235"/>
      <c r="AC818" s="235"/>
    </row>
    <row r="819" spans="1:29" ht="13.5">
      <c r="A819" s="235"/>
      <c r="B819" s="235"/>
      <c r="C819" s="235"/>
      <c r="D819" s="235"/>
      <c r="E819" s="235"/>
      <c r="F819" s="235"/>
      <c r="G819" s="235"/>
      <c r="H819" s="235"/>
      <c r="I819" s="267"/>
      <c r="J819" s="235"/>
      <c r="K819" s="235"/>
      <c r="L819" s="235"/>
      <c r="M819" s="268"/>
      <c r="N819" s="235"/>
      <c r="O819" s="235"/>
      <c r="P819" s="235"/>
      <c r="Q819" s="235"/>
      <c r="R819" s="235"/>
      <c r="S819" s="235"/>
      <c r="T819" s="235"/>
      <c r="U819" s="235"/>
      <c r="V819" s="235"/>
      <c r="W819" s="235"/>
      <c r="X819" s="235"/>
      <c r="Y819" s="235"/>
      <c r="Z819" s="235"/>
      <c r="AA819" s="235"/>
      <c r="AB819" s="235"/>
      <c r="AC819" s="235"/>
    </row>
    <row r="820" spans="1:29" ht="13.5">
      <c r="A820" s="235"/>
      <c r="B820" s="235"/>
      <c r="C820" s="235"/>
      <c r="D820" s="235"/>
      <c r="E820" s="235"/>
      <c r="F820" s="235"/>
      <c r="G820" s="235"/>
      <c r="H820" s="235"/>
      <c r="I820" s="267"/>
      <c r="J820" s="235"/>
      <c r="K820" s="235"/>
      <c r="L820" s="235"/>
      <c r="M820" s="268"/>
      <c r="N820" s="235"/>
      <c r="O820" s="235"/>
      <c r="P820" s="235"/>
      <c r="Q820" s="235"/>
      <c r="R820" s="235"/>
      <c r="S820" s="235"/>
      <c r="T820" s="235"/>
      <c r="U820" s="235"/>
      <c r="V820" s="235"/>
      <c r="W820" s="235"/>
      <c r="X820" s="235"/>
      <c r="Y820" s="235"/>
      <c r="Z820" s="235"/>
      <c r="AA820" s="235"/>
      <c r="AB820" s="235"/>
      <c r="AC820" s="235"/>
    </row>
    <row r="821" spans="1:29" ht="13.5">
      <c r="A821" s="235"/>
      <c r="B821" s="235"/>
      <c r="C821" s="235"/>
      <c r="D821" s="235"/>
      <c r="E821" s="235"/>
      <c r="F821" s="235"/>
      <c r="G821" s="235"/>
      <c r="H821" s="235"/>
      <c r="I821" s="267"/>
      <c r="J821" s="235"/>
      <c r="K821" s="235"/>
      <c r="L821" s="235"/>
      <c r="M821" s="268"/>
      <c r="N821" s="235"/>
      <c r="O821" s="235"/>
      <c r="P821" s="235"/>
      <c r="Q821" s="235"/>
      <c r="R821" s="235"/>
      <c r="S821" s="235"/>
      <c r="T821" s="235"/>
      <c r="U821" s="235"/>
      <c r="V821" s="235"/>
      <c r="W821" s="235"/>
      <c r="X821" s="235"/>
      <c r="Y821" s="235"/>
      <c r="Z821" s="235"/>
      <c r="AA821" s="235"/>
      <c r="AB821" s="235"/>
      <c r="AC821" s="235"/>
    </row>
    <row r="822" spans="1:29" ht="13.5">
      <c r="A822" s="235"/>
      <c r="B822" s="235"/>
      <c r="C822" s="235"/>
      <c r="D822" s="235"/>
      <c r="E822" s="235"/>
      <c r="F822" s="235"/>
      <c r="G822" s="235"/>
      <c r="H822" s="235"/>
      <c r="I822" s="267"/>
      <c r="J822" s="235"/>
      <c r="K822" s="235"/>
      <c r="L822" s="235"/>
      <c r="M822" s="268"/>
      <c r="N822" s="235"/>
      <c r="O822" s="235"/>
      <c r="P822" s="235"/>
      <c r="Q822" s="235"/>
      <c r="R822" s="235"/>
      <c r="S822" s="235"/>
      <c r="T822" s="235"/>
      <c r="U822" s="235"/>
      <c r="V822" s="235"/>
      <c r="W822" s="235"/>
      <c r="X822" s="235"/>
      <c r="Y822" s="235"/>
      <c r="Z822" s="235"/>
      <c r="AA822" s="235"/>
      <c r="AB822" s="235"/>
      <c r="AC822" s="235"/>
    </row>
    <row r="823" spans="1:29" ht="13.5">
      <c r="A823" s="235"/>
      <c r="B823" s="235"/>
      <c r="C823" s="235"/>
      <c r="D823" s="235"/>
      <c r="E823" s="235"/>
      <c r="F823" s="235"/>
      <c r="G823" s="235"/>
      <c r="H823" s="235"/>
      <c r="I823" s="267"/>
      <c r="J823" s="235"/>
      <c r="K823" s="235"/>
      <c r="L823" s="235"/>
      <c r="M823" s="268"/>
      <c r="N823" s="235"/>
      <c r="O823" s="235"/>
      <c r="P823" s="235"/>
      <c r="Q823" s="235"/>
      <c r="R823" s="235"/>
      <c r="S823" s="235"/>
      <c r="T823" s="235"/>
      <c r="U823" s="235"/>
      <c r="V823" s="235"/>
      <c r="W823" s="235"/>
      <c r="X823" s="235"/>
      <c r="Y823" s="235"/>
      <c r="Z823" s="235"/>
      <c r="AA823" s="235"/>
      <c r="AB823" s="235"/>
      <c r="AC823" s="235"/>
    </row>
    <row r="824" spans="1:29" ht="13.5">
      <c r="A824" s="235"/>
      <c r="B824" s="235"/>
      <c r="C824" s="235"/>
      <c r="D824" s="235"/>
      <c r="E824" s="235"/>
      <c r="F824" s="235"/>
      <c r="G824" s="235"/>
      <c r="H824" s="235"/>
      <c r="I824" s="267"/>
      <c r="J824" s="235"/>
      <c r="K824" s="235"/>
      <c r="L824" s="235"/>
      <c r="M824" s="268"/>
      <c r="N824" s="235"/>
      <c r="O824" s="235"/>
      <c r="P824" s="235"/>
      <c r="Q824" s="235"/>
      <c r="R824" s="235"/>
      <c r="S824" s="235"/>
      <c r="T824" s="235"/>
      <c r="U824" s="235"/>
      <c r="V824" s="235"/>
      <c r="W824" s="235"/>
      <c r="X824" s="235"/>
      <c r="Y824" s="235"/>
      <c r="Z824" s="235"/>
      <c r="AA824" s="235"/>
      <c r="AB824" s="235"/>
      <c r="AC824" s="235"/>
    </row>
    <row r="825" spans="1:29" ht="13.5">
      <c r="A825" s="235"/>
      <c r="B825" s="235"/>
      <c r="C825" s="235"/>
      <c r="D825" s="235"/>
      <c r="E825" s="235"/>
      <c r="F825" s="235"/>
      <c r="G825" s="235"/>
      <c r="H825" s="235"/>
      <c r="I825" s="267"/>
      <c r="J825" s="235"/>
      <c r="K825" s="235"/>
      <c r="L825" s="235"/>
      <c r="M825" s="268"/>
      <c r="N825" s="235"/>
      <c r="O825" s="235"/>
      <c r="P825" s="235"/>
      <c r="Q825" s="235"/>
      <c r="R825" s="235"/>
      <c r="S825" s="235"/>
      <c r="T825" s="235"/>
      <c r="U825" s="235"/>
      <c r="V825" s="235"/>
      <c r="W825" s="235"/>
      <c r="X825" s="235"/>
      <c r="Y825" s="235"/>
      <c r="Z825" s="235"/>
      <c r="AA825" s="235"/>
      <c r="AB825" s="235"/>
      <c r="AC825" s="235"/>
    </row>
    <row r="826" spans="1:29" ht="13.5">
      <c r="A826" s="235"/>
      <c r="B826" s="235"/>
      <c r="C826" s="235"/>
      <c r="D826" s="235"/>
      <c r="E826" s="235"/>
      <c r="F826" s="235"/>
      <c r="G826" s="235"/>
      <c r="H826" s="235"/>
      <c r="I826" s="267"/>
      <c r="J826" s="235"/>
      <c r="K826" s="235"/>
      <c r="L826" s="235"/>
      <c r="M826" s="268"/>
      <c r="N826" s="235"/>
      <c r="O826" s="235"/>
      <c r="P826" s="235"/>
      <c r="Q826" s="235"/>
      <c r="R826" s="235"/>
      <c r="S826" s="235"/>
      <c r="T826" s="235"/>
      <c r="U826" s="235"/>
      <c r="V826" s="235"/>
      <c r="W826" s="235"/>
      <c r="X826" s="235"/>
      <c r="Y826" s="235"/>
      <c r="Z826" s="235"/>
      <c r="AA826" s="235"/>
      <c r="AB826" s="235"/>
      <c r="AC826" s="235"/>
    </row>
    <row r="827" spans="1:29" ht="13.5">
      <c r="A827" s="235"/>
      <c r="B827" s="235"/>
      <c r="C827" s="235"/>
      <c r="D827" s="235"/>
      <c r="E827" s="235"/>
      <c r="F827" s="235"/>
      <c r="G827" s="235"/>
      <c r="H827" s="235"/>
      <c r="I827" s="267"/>
      <c r="J827" s="235"/>
      <c r="K827" s="235"/>
      <c r="L827" s="235"/>
      <c r="M827" s="268"/>
      <c r="N827" s="235"/>
      <c r="O827" s="235"/>
      <c r="P827" s="235"/>
      <c r="Q827" s="235"/>
      <c r="R827" s="235"/>
      <c r="S827" s="235"/>
      <c r="T827" s="235"/>
      <c r="U827" s="235"/>
      <c r="V827" s="235"/>
      <c r="W827" s="235"/>
      <c r="X827" s="235"/>
      <c r="Y827" s="235"/>
      <c r="Z827" s="235"/>
      <c r="AA827" s="235"/>
      <c r="AB827" s="235"/>
      <c r="AC827" s="235"/>
    </row>
    <row r="828" spans="1:29" ht="13.5">
      <c r="A828" s="235"/>
      <c r="B828" s="235"/>
      <c r="C828" s="235"/>
      <c r="D828" s="235"/>
      <c r="E828" s="235"/>
      <c r="F828" s="235"/>
      <c r="G828" s="235"/>
      <c r="H828" s="235"/>
      <c r="I828" s="267"/>
      <c r="J828" s="235"/>
      <c r="K828" s="235"/>
      <c r="L828" s="235"/>
      <c r="M828" s="268"/>
      <c r="N828" s="235"/>
      <c r="O828" s="235"/>
      <c r="P828" s="235"/>
      <c r="Q828" s="235"/>
      <c r="R828" s="235"/>
      <c r="S828" s="235"/>
      <c r="T828" s="235"/>
      <c r="U828" s="235"/>
      <c r="V828" s="235"/>
      <c r="W828" s="235"/>
      <c r="X828" s="235"/>
      <c r="Y828" s="235"/>
      <c r="Z828" s="235"/>
      <c r="AA828" s="235"/>
      <c r="AB828" s="235"/>
      <c r="AC828" s="235"/>
    </row>
    <row r="829" spans="1:29" ht="13.5">
      <c r="A829" s="235"/>
      <c r="B829" s="235"/>
      <c r="C829" s="235"/>
      <c r="D829" s="235"/>
      <c r="E829" s="235"/>
      <c r="F829" s="235"/>
      <c r="G829" s="235"/>
      <c r="H829" s="235"/>
      <c r="I829" s="267"/>
      <c r="J829" s="235"/>
      <c r="K829" s="235"/>
      <c r="L829" s="235"/>
      <c r="M829" s="268"/>
      <c r="N829" s="235"/>
      <c r="O829" s="235"/>
      <c r="P829" s="235"/>
      <c r="Q829" s="235"/>
      <c r="R829" s="235"/>
      <c r="S829" s="235"/>
      <c r="T829" s="235"/>
      <c r="U829" s="235"/>
      <c r="V829" s="235"/>
      <c r="W829" s="235"/>
      <c r="X829" s="235"/>
      <c r="Y829" s="235"/>
      <c r="Z829" s="235"/>
      <c r="AA829" s="235"/>
      <c r="AB829" s="235"/>
      <c r="AC829" s="235"/>
    </row>
    <row r="830" spans="1:29" ht="13.5">
      <c r="A830" s="235"/>
      <c r="B830" s="235"/>
      <c r="C830" s="235"/>
      <c r="D830" s="235"/>
      <c r="E830" s="235"/>
      <c r="F830" s="235"/>
      <c r="G830" s="235"/>
      <c r="H830" s="235"/>
      <c r="I830" s="267"/>
      <c r="J830" s="235"/>
      <c r="K830" s="235"/>
      <c r="L830" s="235"/>
      <c r="M830" s="268"/>
      <c r="N830" s="235"/>
      <c r="O830" s="235"/>
      <c r="P830" s="235"/>
      <c r="Q830" s="235"/>
      <c r="R830" s="235"/>
      <c r="S830" s="235"/>
      <c r="T830" s="235"/>
      <c r="U830" s="235"/>
      <c r="V830" s="235"/>
      <c r="W830" s="235"/>
      <c r="X830" s="235"/>
      <c r="Y830" s="235"/>
      <c r="Z830" s="235"/>
      <c r="AA830" s="235"/>
      <c r="AB830" s="235"/>
      <c r="AC830" s="235"/>
    </row>
    <row r="831" spans="1:29" ht="13.5">
      <c r="A831" s="235"/>
      <c r="B831" s="235"/>
      <c r="C831" s="235"/>
      <c r="D831" s="235"/>
      <c r="E831" s="235"/>
      <c r="F831" s="235"/>
      <c r="G831" s="235"/>
      <c r="H831" s="235"/>
      <c r="I831" s="267"/>
      <c r="J831" s="235"/>
      <c r="K831" s="235"/>
      <c r="L831" s="235"/>
      <c r="M831" s="268"/>
      <c r="N831" s="235"/>
      <c r="O831" s="235"/>
      <c r="P831" s="235"/>
      <c r="Q831" s="235"/>
      <c r="R831" s="235"/>
      <c r="S831" s="235"/>
      <c r="T831" s="235"/>
      <c r="U831" s="235"/>
      <c r="V831" s="235"/>
      <c r="W831" s="235"/>
      <c r="X831" s="235"/>
      <c r="Y831" s="235"/>
      <c r="Z831" s="235"/>
      <c r="AA831" s="235"/>
      <c r="AB831" s="235"/>
      <c r="AC831" s="235"/>
    </row>
    <row r="832" spans="1:29" ht="13.5">
      <c r="A832" s="235"/>
      <c r="B832" s="235"/>
      <c r="C832" s="235"/>
      <c r="D832" s="235"/>
      <c r="E832" s="235"/>
      <c r="F832" s="235"/>
      <c r="G832" s="235"/>
      <c r="H832" s="235"/>
      <c r="I832" s="267"/>
      <c r="J832" s="235"/>
      <c r="K832" s="235"/>
      <c r="L832" s="235"/>
      <c r="M832" s="268"/>
      <c r="N832" s="235"/>
      <c r="O832" s="235"/>
      <c r="P832" s="235"/>
      <c r="Q832" s="235"/>
      <c r="R832" s="235"/>
      <c r="S832" s="235"/>
      <c r="T832" s="235"/>
      <c r="U832" s="235"/>
      <c r="V832" s="235"/>
      <c r="W832" s="235"/>
      <c r="X832" s="235"/>
      <c r="Y832" s="235"/>
      <c r="Z832" s="235"/>
      <c r="AA832" s="235"/>
      <c r="AB832" s="235"/>
      <c r="AC832" s="235"/>
    </row>
    <row r="833" spans="1:29" ht="13.5">
      <c r="A833" s="235"/>
      <c r="B833" s="235"/>
      <c r="C833" s="235"/>
      <c r="D833" s="235"/>
      <c r="E833" s="235"/>
      <c r="F833" s="235"/>
      <c r="G833" s="235"/>
      <c r="H833" s="235"/>
      <c r="I833" s="267"/>
      <c r="J833" s="235"/>
      <c r="K833" s="235"/>
      <c r="L833" s="235"/>
      <c r="M833" s="268"/>
      <c r="N833" s="235"/>
      <c r="O833" s="235"/>
      <c r="P833" s="235"/>
      <c r="Q833" s="235"/>
      <c r="R833" s="235"/>
      <c r="S833" s="235"/>
      <c r="T833" s="235"/>
      <c r="U833" s="235"/>
      <c r="V833" s="235"/>
      <c r="W833" s="235"/>
      <c r="X833" s="235"/>
      <c r="Y833" s="235"/>
      <c r="Z833" s="235"/>
      <c r="AA833" s="235"/>
      <c r="AB833" s="235"/>
      <c r="AC833" s="235"/>
    </row>
    <row r="834" spans="1:29" ht="13.5">
      <c r="A834" s="235"/>
      <c r="B834" s="235"/>
      <c r="C834" s="235"/>
      <c r="D834" s="235"/>
      <c r="E834" s="235"/>
      <c r="F834" s="235"/>
      <c r="G834" s="235"/>
      <c r="H834" s="235"/>
      <c r="I834" s="267"/>
      <c r="J834" s="235"/>
      <c r="K834" s="235"/>
      <c r="L834" s="235"/>
      <c r="M834" s="268"/>
      <c r="N834" s="235"/>
      <c r="O834" s="235"/>
      <c r="P834" s="235"/>
      <c r="Q834" s="235"/>
      <c r="R834" s="235"/>
      <c r="S834" s="235"/>
      <c r="T834" s="235"/>
      <c r="U834" s="235"/>
      <c r="V834" s="235"/>
      <c r="W834" s="235"/>
      <c r="X834" s="235"/>
      <c r="Y834" s="235"/>
      <c r="Z834" s="235"/>
      <c r="AA834" s="235"/>
      <c r="AB834" s="235"/>
      <c r="AC834" s="235"/>
    </row>
    <row r="835" spans="1:29" ht="13.5">
      <c r="A835" s="235"/>
      <c r="B835" s="235"/>
      <c r="C835" s="235"/>
      <c r="D835" s="235"/>
      <c r="E835" s="235"/>
      <c r="F835" s="235"/>
      <c r="G835" s="235"/>
      <c r="H835" s="235"/>
      <c r="I835" s="267"/>
      <c r="J835" s="235"/>
      <c r="K835" s="235"/>
      <c r="L835" s="235"/>
      <c r="M835" s="268"/>
      <c r="N835" s="235"/>
      <c r="O835" s="235"/>
      <c r="P835" s="235"/>
      <c r="Q835" s="235"/>
      <c r="R835" s="235"/>
      <c r="S835" s="235"/>
      <c r="T835" s="235"/>
      <c r="U835" s="235"/>
      <c r="V835" s="235"/>
      <c r="W835" s="235"/>
      <c r="X835" s="235"/>
      <c r="Y835" s="235"/>
      <c r="Z835" s="235"/>
      <c r="AA835" s="235"/>
      <c r="AB835" s="235"/>
      <c r="AC835" s="235"/>
    </row>
    <row r="836" spans="1:29" ht="13.5">
      <c r="A836" s="235"/>
      <c r="B836" s="235"/>
      <c r="C836" s="235"/>
      <c r="D836" s="235"/>
      <c r="E836" s="235"/>
      <c r="F836" s="235"/>
      <c r="G836" s="235"/>
      <c r="H836" s="235"/>
      <c r="I836" s="267"/>
      <c r="J836" s="235"/>
      <c r="K836" s="235"/>
      <c r="L836" s="235"/>
      <c r="M836" s="268"/>
      <c r="N836" s="235"/>
      <c r="O836" s="235"/>
      <c r="P836" s="235"/>
      <c r="Q836" s="235"/>
      <c r="R836" s="235"/>
      <c r="S836" s="235"/>
      <c r="T836" s="235"/>
      <c r="U836" s="235"/>
      <c r="V836" s="235"/>
      <c r="W836" s="235"/>
      <c r="X836" s="235"/>
      <c r="Y836" s="235"/>
      <c r="Z836" s="235"/>
      <c r="AA836" s="235"/>
      <c r="AB836" s="235"/>
      <c r="AC836" s="235"/>
    </row>
    <row r="837" spans="1:29" ht="13.5">
      <c r="A837" s="235"/>
      <c r="B837" s="235"/>
      <c r="C837" s="235"/>
      <c r="D837" s="235"/>
      <c r="E837" s="235"/>
      <c r="F837" s="235"/>
      <c r="G837" s="235"/>
      <c r="H837" s="235"/>
      <c r="I837" s="267"/>
      <c r="J837" s="235"/>
      <c r="K837" s="235"/>
      <c r="L837" s="235"/>
      <c r="M837" s="268"/>
      <c r="N837" s="235"/>
      <c r="O837" s="235"/>
      <c r="P837" s="235"/>
      <c r="Q837" s="235"/>
      <c r="R837" s="235"/>
      <c r="S837" s="235"/>
      <c r="T837" s="235"/>
      <c r="U837" s="235"/>
      <c r="V837" s="235"/>
      <c r="W837" s="235"/>
      <c r="X837" s="235"/>
      <c r="Y837" s="235"/>
      <c r="Z837" s="235"/>
      <c r="AA837" s="235"/>
      <c r="AB837" s="235"/>
      <c r="AC837" s="235"/>
    </row>
    <row r="838" spans="1:29" ht="13.5">
      <c r="A838" s="235"/>
      <c r="B838" s="235"/>
      <c r="C838" s="235"/>
      <c r="D838" s="235"/>
      <c r="E838" s="235"/>
      <c r="F838" s="235"/>
      <c r="G838" s="235"/>
      <c r="H838" s="235"/>
      <c r="I838" s="267"/>
      <c r="J838" s="235"/>
      <c r="K838" s="235"/>
      <c r="L838" s="235"/>
      <c r="M838" s="268"/>
      <c r="N838" s="235"/>
      <c r="O838" s="235"/>
      <c r="P838" s="235"/>
      <c r="Q838" s="235"/>
      <c r="R838" s="235"/>
      <c r="S838" s="235"/>
      <c r="T838" s="235"/>
      <c r="U838" s="235"/>
      <c r="V838" s="235"/>
      <c r="W838" s="235"/>
      <c r="X838" s="235"/>
      <c r="Y838" s="235"/>
      <c r="Z838" s="235"/>
      <c r="AA838" s="235"/>
      <c r="AB838" s="235"/>
      <c r="AC838" s="235"/>
    </row>
    <row r="839" spans="1:29" ht="13.5">
      <c r="A839" s="235"/>
      <c r="B839" s="235"/>
      <c r="C839" s="235"/>
      <c r="D839" s="235"/>
      <c r="E839" s="235"/>
      <c r="F839" s="235"/>
      <c r="G839" s="235"/>
      <c r="H839" s="235"/>
      <c r="I839" s="267"/>
      <c r="J839" s="235"/>
      <c r="K839" s="235"/>
      <c r="L839" s="235"/>
      <c r="M839" s="268"/>
      <c r="N839" s="235"/>
      <c r="O839" s="235"/>
      <c r="P839" s="235"/>
      <c r="Q839" s="235"/>
      <c r="R839" s="235"/>
      <c r="S839" s="235"/>
      <c r="T839" s="235"/>
      <c r="U839" s="235"/>
      <c r="V839" s="235"/>
      <c r="W839" s="235"/>
      <c r="X839" s="235"/>
      <c r="Y839" s="235"/>
      <c r="Z839" s="235"/>
      <c r="AA839" s="235"/>
      <c r="AB839" s="235"/>
      <c r="AC839" s="235"/>
    </row>
    <row r="840" spans="1:29" ht="13.5">
      <c r="A840" s="235"/>
      <c r="B840" s="235"/>
      <c r="C840" s="235"/>
      <c r="D840" s="235"/>
      <c r="E840" s="235"/>
      <c r="F840" s="235"/>
      <c r="G840" s="235"/>
      <c r="H840" s="235"/>
      <c r="I840" s="267"/>
      <c r="J840" s="235"/>
      <c r="K840" s="235"/>
      <c r="L840" s="235"/>
      <c r="M840" s="268"/>
      <c r="N840" s="235"/>
      <c r="O840" s="235"/>
      <c r="P840" s="235"/>
      <c r="Q840" s="235"/>
      <c r="R840" s="235"/>
      <c r="S840" s="235"/>
      <c r="T840" s="235"/>
      <c r="U840" s="235"/>
      <c r="V840" s="235"/>
      <c r="W840" s="235"/>
      <c r="X840" s="235"/>
      <c r="Y840" s="235"/>
      <c r="Z840" s="235"/>
      <c r="AA840" s="235"/>
      <c r="AB840" s="235"/>
      <c r="AC840" s="235"/>
    </row>
    <row r="841" spans="1:29" ht="13.5">
      <c r="A841" s="235"/>
      <c r="B841" s="235"/>
      <c r="C841" s="235"/>
      <c r="D841" s="235"/>
      <c r="E841" s="235"/>
      <c r="F841" s="235"/>
      <c r="G841" s="235"/>
      <c r="H841" s="235"/>
      <c r="I841" s="267"/>
      <c r="J841" s="235"/>
      <c r="K841" s="235"/>
      <c r="L841" s="235"/>
      <c r="M841" s="268"/>
      <c r="N841" s="235"/>
      <c r="O841" s="235"/>
      <c r="P841" s="235"/>
      <c r="Q841" s="235"/>
      <c r="R841" s="235"/>
      <c r="S841" s="235"/>
      <c r="T841" s="235"/>
      <c r="U841" s="235"/>
      <c r="V841" s="235"/>
      <c r="W841" s="235"/>
      <c r="X841" s="235"/>
      <c r="Y841" s="235"/>
      <c r="Z841" s="235"/>
      <c r="AA841" s="235"/>
      <c r="AB841" s="235"/>
      <c r="AC841" s="235"/>
    </row>
    <row r="842" spans="1:29" ht="13.5">
      <c r="A842" s="235"/>
      <c r="B842" s="235"/>
      <c r="C842" s="235"/>
      <c r="D842" s="235"/>
      <c r="E842" s="235"/>
      <c r="F842" s="235"/>
      <c r="G842" s="235"/>
      <c r="H842" s="235"/>
      <c r="I842" s="267"/>
      <c r="J842" s="235"/>
      <c r="K842" s="235"/>
      <c r="L842" s="235"/>
      <c r="M842" s="268"/>
      <c r="N842" s="235"/>
      <c r="O842" s="235"/>
      <c r="P842" s="235"/>
      <c r="Q842" s="235"/>
      <c r="R842" s="235"/>
      <c r="S842" s="235"/>
      <c r="T842" s="235"/>
      <c r="U842" s="235"/>
      <c r="V842" s="235"/>
      <c r="W842" s="235"/>
      <c r="X842" s="235"/>
      <c r="Y842" s="235"/>
      <c r="Z842" s="235"/>
      <c r="AA842" s="235"/>
      <c r="AB842" s="235"/>
      <c r="AC842" s="235"/>
    </row>
    <row r="843" spans="1:29" ht="13.5">
      <c r="A843" s="235"/>
      <c r="B843" s="235"/>
      <c r="C843" s="235"/>
      <c r="D843" s="235"/>
      <c r="E843" s="235"/>
      <c r="F843" s="235"/>
      <c r="G843" s="235"/>
      <c r="H843" s="235"/>
      <c r="I843" s="267"/>
      <c r="J843" s="235"/>
      <c r="K843" s="235"/>
      <c r="L843" s="235"/>
      <c r="M843" s="268"/>
      <c r="N843" s="235"/>
      <c r="O843" s="235"/>
      <c r="P843" s="235"/>
      <c r="Q843" s="235"/>
      <c r="R843" s="235"/>
      <c r="S843" s="235"/>
      <c r="T843" s="235"/>
      <c r="U843" s="235"/>
      <c r="V843" s="235"/>
      <c r="W843" s="235"/>
      <c r="X843" s="235"/>
      <c r="Y843" s="235"/>
      <c r="Z843" s="235"/>
      <c r="AA843" s="235"/>
      <c r="AB843" s="235"/>
      <c r="AC843" s="235"/>
    </row>
    <row r="844" spans="1:29" ht="13.5">
      <c r="A844" s="235"/>
      <c r="B844" s="235"/>
      <c r="C844" s="235"/>
      <c r="D844" s="235"/>
      <c r="E844" s="235"/>
      <c r="F844" s="235"/>
      <c r="G844" s="235"/>
      <c r="H844" s="235"/>
      <c r="I844" s="267"/>
      <c r="J844" s="235"/>
      <c r="K844" s="235"/>
      <c r="L844" s="235"/>
      <c r="M844" s="268"/>
      <c r="N844" s="235"/>
      <c r="O844" s="235"/>
      <c r="P844" s="235"/>
      <c r="Q844" s="235"/>
      <c r="R844" s="235"/>
      <c r="S844" s="235"/>
      <c r="T844" s="235"/>
      <c r="U844" s="235"/>
      <c r="V844" s="235"/>
      <c r="W844" s="235"/>
      <c r="X844" s="235"/>
      <c r="Y844" s="235"/>
      <c r="Z844" s="235"/>
      <c r="AA844" s="235"/>
      <c r="AB844" s="235"/>
      <c r="AC844" s="235"/>
    </row>
    <row r="845" spans="1:29" ht="13.5">
      <c r="A845" s="235"/>
      <c r="B845" s="235"/>
      <c r="C845" s="235"/>
      <c r="D845" s="235"/>
      <c r="E845" s="235"/>
      <c r="F845" s="235"/>
      <c r="G845" s="235"/>
      <c r="H845" s="235"/>
      <c r="I845" s="267"/>
      <c r="J845" s="235"/>
      <c r="K845" s="235"/>
      <c r="L845" s="235"/>
      <c r="M845" s="268"/>
      <c r="N845" s="235"/>
      <c r="O845" s="235"/>
      <c r="P845" s="235"/>
      <c r="Q845" s="235"/>
      <c r="R845" s="235"/>
      <c r="S845" s="235"/>
      <c r="T845" s="235"/>
      <c r="U845" s="235"/>
      <c r="V845" s="235"/>
      <c r="W845" s="235"/>
      <c r="X845" s="235"/>
      <c r="Y845" s="235"/>
      <c r="Z845" s="235"/>
      <c r="AA845" s="235"/>
      <c r="AB845" s="235"/>
      <c r="AC845" s="235"/>
    </row>
    <row r="846" spans="1:29" ht="13.5">
      <c r="A846" s="235"/>
      <c r="B846" s="235"/>
      <c r="C846" s="235"/>
      <c r="D846" s="235"/>
      <c r="E846" s="235"/>
      <c r="F846" s="235"/>
      <c r="G846" s="235"/>
      <c r="H846" s="235"/>
      <c r="I846" s="267"/>
      <c r="J846" s="235"/>
      <c r="K846" s="235"/>
      <c r="L846" s="235"/>
      <c r="M846" s="268"/>
      <c r="N846" s="235"/>
      <c r="O846" s="235"/>
      <c r="P846" s="235"/>
      <c r="Q846" s="235"/>
      <c r="R846" s="235"/>
      <c r="S846" s="235"/>
      <c r="T846" s="235"/>
      <c r="U846" s="235"/>
      <c r="V846" s="235"/>
      <c r="W846" s="235"/>
      <c r="X846" s="235"/>
      <c r="Y846" s="235"/>
      <c r="Z846" s="235"/>
      <c r="AA846" s="235"/>
      <c r="AB846" s="235"/>
      <c r="AC846" s="235"/>
    </row>
    <row r="847" spans="1:29" ht="13.5">
      <c r="A847" s="235"/>
      <c r="B847" s="235"/>
      <c r="C847" s="235"/>
      <c r="D847" s="235"/>
      <c r="E847" s="235"/>
      <c r="F847" s="235"/>
      <c r="G847" s="235"/>
      <c r="H847" s="235"/>
      <c r="I847" s="267"/>
      <c r="J847" s="235"/>
      <c r="K847" s="235"/>
      <c r="L847" s="235"/>
      <c r="M847" s="268"/>
      <c r="N847" s="235"/>
      <c r="O847" s="235"/>
      <c r="P847" s="235"/>
      <c r="Q847" s="235"/>
      <c r="R847" s="235"/>
      <c r="S847" s="235"/>
      <c r="T847" s="235"/>
      <c r="U847" s="235"/>
      <c r="V847" s="235"/>
      <c r="W847" s="235"/>
      <c r="X847" s="235"/>
      <c r="Y847" s="235"/>
      <c r="Z847" s="235"/>
      <c r="AA847" s="235"/>
      <c r="AB847" s="235"/>
      <c r="AC847" s="235"/>
    </row>
    <row r="848" spans="1:29" ht="13.5">
      <c r="A848" s="235"/>
      <c r="B848" s="235"/>
      <c r="C848" s="235"/>
      <c r="D848" s="235"/>
      <c r="E848" s="235"/>
      <c r="F848" s="235"/>
      <c r="G848" s="235"/>
      <c r="H848" s="235"/>
      <c r="I848" s="267"/>
      <c r="J848" s="235"/>
      <c r="K848" s="235"/>
      <c r="L848" s="235"/>
      <c r="M848" s="268"/>
      <c r="N848" s="235"/>
      <c r="O848" s="235"/>
      <c r="P848" s="235"/>
      <c r="Q848" s="235"/>
      <c r="R848" s="235"/>
      <c r="S848" s="235"/>
      <c r="T848" s="235"/>
      <c r="U848" s="235"/>
      <c r="V848" s="235"/>
      <c r="W848" s="235"/>
      <c r="X848" s="235"/>
      <c r="Y848" s="235"/>
      <c r="Z848" s="235"/>
      <c r="AA848" s="235"/>
      <c r="AB848" s="235"/>
      <c r="AC848" s="235"/>
    </row>
    <row r="849" spans="1:29" ht="13.5">
      <c r="A849" s="235"/>
      <c r="B849" s="235"/>
      <c r="C849" s="235"/>
      <c r="D849" s="235"/>
      <c r="E849" s="235"/>
      <c r="F849" s="235"/>
      <c r="G849" s="235"/>
      <c r="H849" s="235"/>
      <c r="I849" s="267"/>
      <c r="J849" s="235"/>
      <c r="K849" s="235"/>
      <c r="L849" s="235"/>
      <c r="M849" s="268"/>
      <c r="N849" s="235"/>
      <c r="O849" s="235"/>
      <c r="P849" s="235"/>
      <c r="Q849" s="235"/>
      <c r="R849" s="235"/>
      <c r="S849" s="235"/>
      <c r="T849" s="235"/>
      <c r="U849" s="235"/>
      <c r="V849" s="235"/>
      <c r="W849" s="235"/>
      <c r="X849" s="235"/>
      <c r="Y849" s="235"/>
      <c r="Z849" s="235"/>
      <c r="AA849" s="235"/>
      <c r="AB849" s="235"/>
      <c r="AC849" s="235"/>
    </row>
    <row r="850" spans="1:29" ht="13.5">
      <c r="A850" s="235"/>
      <c r="B850" s="235"/>
      <c r="C850" s="235"/>
      <c r="D850" s="235"/>
      <c r="E850" s="235"/>
      <c r="F850" s="235"/>
      <c r="G850" s="235"/>
      <c r="H850" s="235"/>
      <c r="I850" s="267"/>
      <c r="J850" s="235"/>
      <c r="K850" s="235"/>
      <c r="L850" s="235"/>
      <c r="M850" s="268"/>
      <c r="N850" s="235"/>
      <c r="O850" s="235"/>
      <c r="P850" s="235"/>
      <c r="Q850" s="235"/>
      <c r="R850" s="235"/>
      <c r="S850" s="235"/>
      <c r="T850" s="235"/>
      <c r="U850" s="235"/>
      <c r="V850" s="235"/>
      <c r="W850" s="235"/>
      <c r="X850" s="235"/>
      <c r="Y850" s="235"/>
      <c r="Z850" s="235"/>
      <c r="AA850" s="235"/>
      <c r="AB850" s="235"/>
      <c r="AC850" s="235"/>
    </row>
    <row r="851" spans="1:29" ht="13.5">
      <c r="A851" s="235"/>
      <c r="B851" s="235"/>
      <c r="C851" s="235"/>
      <c r="D851" s="235"/>
      <c r="E851" s="235"/>
      <c r="F851" s="235"/>
      <c r="G851" s="235"/>
      <c r="H851" s="235"/>
      <c r="I851" s="267"/>
      <c r="J851" s="235"/>
      <c r="K851" s="235"/>
      <c r="L851" s="235"/>
      <c r="M851" s="268"/>
      <c r="N851" s="235"/>
      <c r="O851" s="235"/>
      <c r="P851" s="235"/>
      <c r="Q851" s="235"/>
      <c r="R851" s="235"/>
      <c r="S851" s="235"/>
      <c r="T851" s="235"/>
      <c r="U851" s="235"/>
      <c r="V851" s="235"/>
      <c r="W851" s="235"/>
      <c r="X851" s="235"/>
      <c r="Y851" s="235"/>
      <c r="Z851" s="235"/>
      <c r="AA851" s="235"/>
      <c r="AB851" s="235"/>
      <c r="AC851" s="235"/>
    </row>
    <row r="852" spans="1:29" ht="13.5">
      <c r="A852" s="235"/>
      <c r="B852" s="235"/>
      <c r="C852" s="235"/>
      <c r="D852" s="235"/>
      <c r="E852" s="235"/>
      <c r="F852" s="235"/>
      <c r="G852" s="235"/>
      <c r="H852" s="235"/>
      <c r="I852" s="267"/>
      <c r="J852" s="235"/>
      <c r="K852" s="235"/>
      <c r="L852" s="235"/>
      <c r="M852" s="268"/>
      <c r="N852" s="235"/>
      <c r="O852" s="235"/>
      <c r="P852" s="235"/>
      <c r="Q852" s="235"/>
      <c r="R852" s="235"/>
      <c r="S852" s="235"/>
      <c r="T852" s="235"/>
      <c r="U852" s="235"/>
      <c r="V852" s="235"/>
      <c r="W852" s="235"/>
      <c r="X852" s="235"/>
      <c r="Y852" s="235"/>
      <c r="Z852" s="235"/>
      <c r="AA852" s="235"/>
      <c r="AB852" s="235"/>
      <c r="AC852" s="235"/>
    </row>
    <row r="853" spans="1:29" ht="13.5">
      <c r="A853" s="235"/>
      <c r="B853" s="235"/>
      <c r="C853" s="235"/>
      <c r="D853" s="235"/>
      <c r="E853" s="235"/>
      <c r="F853" s="235"/>
      <c r="G853" s="235"/>
      <c r="H853" s="235"/>
      <c r="I853" s="267"/>
      <c r="J853" s="235"/>
      <c r="K853" s="235"/>
      <c r="L853" s="235"/>
      <c r="M853" s="268"/>
      <c r="N853" s="235"/>
      <c r="O853" s="235"/>
      <c r="P853" s="235"/>
      <c r="Q853" s="235"/>
      <c r="R853" s="235"/>
      <c r="S853" s="235"/>
      <c r="T853" s="235"/>
      <c r="U853" s="235"/>
      <c r="V853" s="235"/>
      <c r="W853" s="235"/>
      <c r="X853" s="235"/>
      <c r="Y853" s="235"/>
      <c r="Z853" s="235"/>
      <c r="AA853" s="235"/>
      <c r="AB853" s="235"/>
      <c r="AC853" s="235"/>
    </row>
    <row r="854" spans="1:29" ht="13.5">
      <c r="A854" s="235"/>
      <c r="B854" s="235"/>
      <c r="C854" s="235"/>
      <c r="D854" s="235"/>
      <c r="E854" s="235"/>
      <c r="F854" s="235"/>
      <c r="G854" s="235"/>
      <c r="H854" s="235"/>
      <c r="I854" s="267"/>
      <c r="J854" s="235"/>
      <c r="K854" s="235"/>
      <c r="L854" s="235"/>
      <c r="M854" s="268"/>
      <c r="N854" s="235"/>
      <c r="O854" s="235"/>
      <c r="P854" s="235"/>
      <c r="Q854" s="235"/>
      <c r="R854" s="235"/>
      <c r="S854" s="235"/>
      <c r="T854" s="235"/>
      <c r="U854" s="235"/>
      <c r="V854" s="235"/>
      <c r="W854" s="235"/>
      <c r="X854" s="235"/>
      <c r="Y854" s="235"/>
      <c r="Z854" s="235"/>
      <c r="AA854" s="235"/>
      <c r="AB854" s="235"/>
      <c r="AC854" s="235"/>
    </row>
    <row r="855" spans="1:29" ht="13.5">
      <c r="A855" s="235"/>
      <c r="B855" s="235"/>
      <c r="C855" s="235"/>
      <c r="D855" s="235"/>
      <c r="E855" s="235"/>
      <c r="F855" s="235"/>
      <c r="G855" s="235"/>
      <c r="H855" s="235"/>
      <c r="I855" s="267"/>
      <c r="J855" s="235"/>
      <c r="K855" s="235"/>
      <c r="L855" s="235"/>
      <c r="M855" s="268"/>
      <c r="N855" s="235"/>
      <c r="O855" s="235"/>
      <c r="P855" s="235"/>
      <c r="Q855" s="235"/>
      <c r="R855" s="235"/>
      <c r="S855" s="235"/>
      <c r="T855" s="235"/>
      <c r="U855" s="235"/>
      <c r="V855" s="235"/>
      <c r="W855" s="235"/>
      <c r="X855" s="235"/>
      <c r="Y855" s="235"/>
      <c r="Z855" s="235"/>
      <c r="AA855" s="235"/>
      <c r="AB855" s="235"/>
      <c r="AC855" s="235"/>
    </row>
    <row r="856" spans="1:29" ht="13.5">
      <c r="A856" s="235"/>
      <c r="B856" s="235"/>
      <c r="C856" s="235"/>
      <c r="D856" s="235"/>
      <c r="E856" s="235"/>
      <c r="F856" s="235"/>
      <c r="G856" s="235"/>
      <c r="H856" s="235"/>
      <c r="I856" s="267"/>
      <c r="J856" s="235"/>
      <c r="K856" s="235"/>
      <c r="L856" s="235"/>
      <c r="M856" s="268"/>
      <c r="N856" s="235"/>
      <c r="O856" s="235"/>
      <c r="P856" s="235"/>
      <c r="Q856" s="235"/>
      <c r="R856" s="235"/>
      <c r="S856" s="235"/>
      <c r="T856" s="235"/>
      <c r="U856" s="235"/>
      <c r="V856" s="235"/>
      <c r="W856" s="235"/>
      <c r="X856" s="235"/>
      <c r="Y856" s="235"/>
      <c r="Z856" s="235"/>
      <c r="AA856" s="235"/>
      <c r="AB856" s="235"/>
      <c r="AC856" s="235"/>
    </row>
    <row r="857" spans="1:29" ht="13.5">
      <c r="A857" s="235"/>
      <c r="B857" s="235"/>
      <c r="C857" s="235"/>
      <c r="D857" s="235"/>
      <c r="E857" s="235"/>
      <c r="F857" s="235"/>
      <c r="G857" s="235"/>
      <c r="H857" s="235"/>
      <c r="I857" s="267"/>
      <c r="J857" s="235"/>
      <c r="K857" s="235"/>
      <c r="L857" s="235"/>
      <c r="M857" s="268"/>
      <c r="N857" s="235"/>
      <c r="O857" s="235"/>
      <c r="P857" s="235"/>
      <c r="Q857" s="235"/>
      <c r="R857" s="235"/>
      <c r="S857" s="235"/>
      <c r="T857" s="235"/>
      <c r="U857" s="235"/>
      <c r="V857" s="235"/>
      <c r="W857" s="235"/>
      <c r="X857" s="235"/>
      <c r="Y857" s="235"/>
      <c r="Z857" s="235"/>
      <c r="AA857" s="235"/>
      <c r="AB857" s="235"/>
      <c r="AC857" s="235"/>
    </row>
    <row r="858" spans="1:29" ht="13.5">
      <c r="A858" s="235"/>
      <c r="B858" s="235"/>
      <c r="C858" s="235"/>
      <c r="D858" s="235"/>
      <c r="E858" s="235"/>
      <c r="F858" s="235"/>
      <c r="G858" s="235"/>
      <c r="H858" s="235"/>
      <c r="I858" s="267"/>
      <c r="J858" s="235"/>
      <c r="K858" s="235"/>
      <c r="L858" s="235"/>
      <c r="M858" s="268"/>
      <c r="N858" s="235"/>
      <c r="O858" s="235"/>
      <c r="P858" s="235"/>
      <c r="Q858" s="235"/>
      <c r="R858" s="235"/>
      <c r="S858" s="235"/>
      <c r="T858" s="235"/>
      <c r="U858" s="235"/>
      <c r="V858" s="235"/>
      <c r="W858" s="235"/>
      <c r="X858" s="235"/>
      <c r="Y858" s="235"/>
      <c r="Z858" s="235"/>
      <c r="AA858" s="235"/>
      <c r="AB858" s="235"/>
      <c r="AC858" s="235"/>
    </row>
    <row r="859" spans="1:29" ht="13.5">
      <c r="A859" s="235"/>
      <c r="B859" s="235"/>
      <c r="C859" s="235"/>
      <c r="D859" s="235"/>
      <c r="E859" s="235"/>
      <c r="F859" s="235"/>
      <c r="G859" s="235"/>
      <c r="H859" s="235"/>
      <c r="I859" s="267"/>
      <c r="J859" s="235"/>
      <c r="K859" s="235"/>
      <c r="L859" s="235"/>
      <c r="M859" s="268"/>
      <c r="N859" s="235"/>
      <c r="O859" s="235"/>
      <c r="P859" s="235"/>
      <c r="Q859" s="235"/>
      <c r="R859" s="235"/>
      <c r="S859" s="235"/>
      <c r="T859" s="235"/>
      <c r="U859" s="235"/>
      <c r="V859" s="235"/>
      <c r="W859" s="235"/>
      <c r="X859" s="235"/>
      <c r="Y859" s="235"/>
      <c r="Z859" s="235"/>
      <c r="AA859" s="235"/>
      <c r="AB859" s="235"/>
      <c r="AC859" s="235"/>
    </row>
    <row r="860" spans="1:29" ht="13.5">
      <c r="A860" s="235"/>
      <c r="B860" s="235"/>
      <c r="C860" s="235"/>
      <c r="D860" s="235"/>
      <c r="E860" s="235"/>
      <c r="F860" s="235"/>
      <c r="G860" s="235"/>
      <c r="H860" s="235"/>
      <c r="I860" s="267"/>
      <c r="J860" s="235"/>
      <c r="K860" s="235"/>
      <c r="L860" s="235"/>
      <c r="M860" s="268"/>
      <c r="N860" s="235"/>
      <c r="O860" s="235"/>
      <c r="P860" s="235"/>
      <c r="Q860" s="235"/>
      <c r="R860" s="235"/>
      <c r="S860" s="235"/>
      <c r="T860" s="235"/>
      <c r="U860" s="235"/>
      <c r="V860" s="235"/>
      <c r="W860" s="235"/>
      <c r="X860" s="235"/>
      <c r="Y860" s="235"/>
      <c r="Z860" s="235"/>
      <c r="AA860" s="235"/>
      <c r="AB860" s="235"/>
      <c r="AC860" s="235"/>
    </row>
    <row r="861" spans="1:29" ht="13.5">
      <c r="A861" s="235"/>
      <c r="B861" s="235"/>
      <c r="C861" s="235"/>
      <c r="D861" s="235"/>
      <c r="E861" s="235"/>
      <c r="F861" s="235"/>
      <c r="G861" s="235"/>
      <c r="H861" s="235"/>
      <c r="I861" s="267"/>
      <c r="J861" s="235"/>
      <c r="K861" s="235"/>
      <c r="L861" s="235"/>
      <c r="M861" s="268"/>
      <c r="N861" s="235"/>
      <c r="O861" s="235"/>
      <c r="P861" s="235"/>
      <c r="Q861" s="235"/>
      <c r="R861" s="235"/>
      <c r="S861" s="235"/>
      <c r="T861" s="235"/>
      <c r="U861" s="235"/>
      <c r="V861" s="235"/>
      <c r="W861" s="235"/>
      <c r="X861" s="235"/>
      <c r="Y861" s="235"/>
      <c r="Z861" s="235"/>
      <c r="AA861" s="235"/>
      <c r="AB861" s="235"/>
      <c r="AC861" s="235"/>
    </row>
    <row r="862" spans="1:29" ht="13.5">
      <c r="A862" s="235"/>
      <c r="B862" s="235"/>
      <c r="C862" s="235"/>
      <c r="D862" s="235"/>
      <c r="E862" s="235"/>
      <c r="F862" s="235"/>
      <c r="G862" s="235"/>
      <c r="H862" s="235"/>
      <c r="I862" s="267"/>
      <c r="J862" s="235"/>
      <c r="K862" s="235"/>
      <c r="L862" s="235"/>
      <c r="M862" s="268"/>
      <c r="N862" s="235"/>
      <c r="O862" s="235"/>
      <c r="P862" s="235"/>
      <c r="Q862" s="235"/>
      <c r="R862" s="235"/>
      <c r="S862" s="235"/>
      <c r="T862" s="235"/>
      <c r="U862" s="235"/>
      <c r="V862" s="235"/>
      <c r="W862" s="235"/>
      <c r="X862" s="235"/>
      <c r="Y862" s="235"/>
      <c r="Z862" s="235"/>
      <c r="AA862" s="235"/>
      <c r="AB862" s="235"/>
      <c r="AC862" s="235"/>
    </row>
    <row r="863" spans="1:29" ht="13.5">
      <c r="A863" s="235"/>
      <c r="B863" s="235"/>
      <c r="C863" s="235"/>
      <c r="D863" s="235"/>
      <c r="E863" s="235"/>
      <c r="F863" s="235"/>
      <c r="G863" s="235"/>
      <c r="H863" s="235"/>
      <c r="I863" s="267"/>
      <c r="J863" s="235"/>
      <c r="K863" s="235"/>
      <c r="L863" s="235"/>
      <c r="M863" s="268"/>
      <c r="N863" s="235"/>
      <c r="O863" s="235"/>
      <c r="P863" s="235"/>
      <c r="Q863" s="235"/>
      <c r="R863" s="235"/>
      <c r="S863" s="235"/>
      <c r="T863" s="235"/>
      <c r="U863" s="235"/>
      <c r="V863" s="235"/>
      <c r="W863" s="235"/>
      <c r="X863" s="235"/>
      <c r="Y863" s="235"/>
      <c r="Z863" s="235"/>
      <c r="AA863" s="235"/>
      <c r="AB863" s="235"/>
      <c r="AC863" s="235"/>
    </row>
    <row r="864" spans="1:29" ht="13.5">
      <c r="A864" s="235"/>
      <c r="B864" s="235"/>
      <c r="C864" s="235"/>
      <c r="D864" s="235"/>
      <c r="E864" s="235"/>
      <c r="F864" s="235"/>
      <c r="G864" s="235"/>
      <c r="H864" s="235"/>
      <c r="I864" s="267"/>
      <c r="J864" s="235"/>
      <c r="K864" s="235"/>
      <c r="L864" s="235"/>
      <c r="M864" s="268"/>
      <c r="N864" s="235"/>
      <c r="O864" s="235"/>
      <c r="P864" s="235"/>
      <c r="Q864" s="235"/>
      <c r="R864" s="235"/>
      <c r="S864" s="235"/>
      <c r="T864" s="235"/>
      <c r="U864" s="235"/>
      <c r="V864" s="235"/>
      <c r="W864" s="235"/>
      <c r="X864" s="235"/>
      <c r="Y864" s="235"/>
      <c r="Z864" s="235"/>
      <c r="AA864" s="235"/>
      <c r="AB864" s="235"/>
      <c r="AC864" s="235"/>
    </row>
    <row r="865" spans="1:29" ht="13.5">
      <c r="A865" s="235"/>
      <c r="B865" s="235"/>
      <c r="C865" s="235"/>
      <c r="D865" s="235"/>
      <c r="E865" s="235"/>
      <c r="F865" s="235"/>
      <c r="G865" s="235"/>
      <c r="H865" s="235"/>
      <c r="I865" s="267"/>
      <c r="J865" s="235"/>
      <c r="K865" s="235"/>
      <c r="L865" s="235"/>
      <c r="M865" s="268"/>
      <c r="N865" s="235"/>
      <c r="O865" s="235"/>
      <c r="P865" s="235"/>
      <c r="Q865" s="235"/>
      <c r="R865" s="235"/>
      <c r="S865" s="235"/>
      <c r="T865" s="235"/>
      <c r="U865" s="235"/>
      <c r="V865" s="235"/>
      <c r="W865" s="235"/>
      <c r="X865" s="235"/>
      <c r="Y865" s="235"/>
      <c r="Z865" s="235"/>
      <c r="AA865" s="235"/>
      <c r="AB865" s="235"/>
      <c r="AC865" s="235"/>
    </row>
    <row r="866" spans="1:29" ht="13.5">
      <c r="A866" s="235"/>
      <c r="B866" s="235"/>
      <c r="C866" s="235"/>
      <c r="D866" s="235"/>
      <c r="E866" s="235"/>
      <c r="F866" s="235"/>
      <c r="G866" s="235"/>
      <c r="H866" s="235"/>
      <c r="I866" s="267"/>
      <c r="J866" s="235"/>
      <c r="K866" s="235"/>
      <c r="L866" s="235"/>
      <c r="M866" s="268"/>
      <c r="N866" s="235"/>
      <c r="O866" s="235"/>
      <c r="P866" s="235"/>
      <c r="Q866" s="235"/>
      <c r="R866" s="235"/>
      <c r="S866" s="235"/>
      <c r="T866" s="235"/>
      <c r="U866" s="235"/>
      <c r="V866" s="235"/>
      <c r="W866" s="235"/>
      <c r="X866" s="235"/>
      <c r="Y866" s="235"/>
      <c r="Z866" s="235"/>
      <c r="AA866" s="235"/>
      <c r="AB866" s="235"/>
      <c r="AC866" s="235"/>
    </row>
    <row r="867" spans="1:29" ht="13.5">
      <c r="A867" s="235"/>
      <c r="B867" s="235"/>
      <c r="C867" s="235"/>
      <c r="D867" s="235"/>
      <c r="E867" s="235"/>
      <c r="F867" s="235"/>
      <c r="G867" s="235"/>
      <c r="H867" s="235"/>
      <c r="I867" s="267"/>
      <c r="J867" s="235"/>
      <c r="K867" s="235"/>
      <c r="L867" s="235"/>
      <c r="M867" s="268"/>
      <c r="N867" s="235"/>
      <c r="O867" s="235"/>
      <c r="P867" s="235"/>
      <c r="Q867" s="235"/>
      <c r="R867" s="235"/>
      <c r="S867" s="235"/>
      <c r="T867" s="235"/>
      <c r="U867" s="235"/>
      <c r="V867" s="235"/>
      <c r="W867" s="235"/>
      <c r="X867" s="235"/>
      <c r="Y867" s="235"/>
      <c r="Z867" s="235"/>
      <c r="AA867" s="235"/>
      <c r="AB867" s="235"/>
      <c r="AC867" s="235"/>
    </row>
    <row r="868" spans="1:29" ht="13.5">
      <c r="A868" s="235"/>
      <c r="B868" s="235"/>
      <c r="C868" s="235"/>
      <c r="D868" s="235"/>
      <c r="E868" s="235"/>
      <c r="F868" s="235"/>
      <c r="G868" s="235"/>
      <c r="H868" s="235"/>
      <c r="I868" s="267"/>
      <c r="J868" s="235"/>
      <c r="K868" s="235"/>
      <c r="L868" s="235"/>
      <c r="M868" s="268"/>
      <c r="N868" s="235"/>
      <c r="O868" s="235"/>
      <c r="P868" s="235"/>
      <c r="Q868" s="235"/>
      <c r="R868" s="235"/>
      <c r="S868" s="235"/>
      <c r="T868" s="235"/>
      <c r="U868" s="235"/>
      <c r="V868" s="235"/>
      <c r="W868" s="235"/>
      <c r="X868" s="235"/>
      <c r="Y868" s="235"/>
      <c r="Z868" s="235"/>
      <c r="AA868" s="235"/>
      <c r="AB868" s="235"/>
      <c r="AC868" s="235"/>
    </row>
    <row r="869" spans="1:29" ht="13.5">
      <c r="A869" s="235"/>
      <c r="B869" s="235"/>
      <c r="C869" s="235"/>
      <c r="D869" s="235"/>
      <c r="E869" s="235"/>
      <c r="F869" s="235"/>
      <c r="G869" s="235"/>
      <c r="H869" s="235"/>
      <c r="I869" s="267"/>
      <c r="J869" s="235"/>
      <c r="K869" s="235"/>
      <c r="L869" s="235"/>
      <c r="M869" s="268"/>
      <c r="N869" s="235"/>
      <c r="O869" s="235"/>
      <c r="P869" s="235"/>
      <c r="Q869" s="235"/>
      <c r="R869" s="235"/>
      <c r="S869" s="235"/>
      <c r="T869" s="235"/>
      <c r="U869" s="235"/>
      <c r="V869" s="235"/>
      <c r="W869" s="235"/>
      <c r="X869" s="235"/>
      <c r="Y869" s="235"/>
      <c r="Z869" s="235"/>
      <c r="AA869" s="235"/>
      <c r="AB869" s="235"/>
      <c r="AC869" s="235"/>
    </row>
    <row r="870" spans="1:29" ht="13.5">
      <c r="A870" s="235"/>
      <c r="B870" s="235"/>
      <c r="C870" s="235"/>
      <c r="D870" s="235"/>
      <c r="E870" s="235"/>
      <c r="F870" s="235"/>
      <c r="G870" s="235"/>
      <c r="H870" s="235"/>
      <c r="I870" s="267"/>
      <c r="J870" s="235"/>
      <c r="K870" s="235"/>
      <c r="L870" s="235"/>
      <c r="M870" s="268"/>
      <c r="N870" s="235"/>
      <c r="O870" s="235"/>
      <c r="P870" s="235"/>
      <c r="Q870" s="235"/>
      <c r="R870" s="235"/>
      <c r="S870" s="235"/>
      <c r="T870" s="235"/>
      <c r="U870" s="235"/>
      <c r="V870" s="235"/>
      <c r="W870" s="235"/>
      <c r="X870" s="235"/>
      <c r="Y870" s="235"/>
      <c r="Z870" s="235"/>
      <c r="AA870" s="235"/>
      <c r="AB870" s="235"/>
      <c r="AC870" s="235"/>
    </row>
    <row r="871" spans="1:29" ht="13.5">
      <c r="A871" s="235"/>
      <c r="B871" s="235"/>
      <c r="C871" s="235"/>
      <c r="D871" s="235"/>
      <c r="E871" s="235"/>
      <c r="F871" s="235"/>
      <c r="G871" s="235"/>
      <c r="H871" s="235"/>
      <c r="I871" s="267"/>
      <c r="J871" s="235"/>
      <c r="K871" s="235"/>
      <c r="L871" s="235"/>
      <c r="M871" s="268"/>
      <c r="N871" s="235"/>
      <c r="O871" s="235"/>
      <c r="P871" s="235"/>
      <c r="Q871" s="235"/>
      <c r="R871" s="235"/>
      <c r="S871" s="235"/>
      <c r="T871" s="235"/>
      <c r="U871" s="235"/>
      <c r="V871" s="235"/>
      <c r="W871" s="235"/>
      <c r="X871" s="235"/>
      <c r="Y871" s="235"/>
      <c r="Z871" s="235"/>
      <c r="AA871" s="235"/>
      <c r="AB871" s="235"/>
      <c r="AC871" s="235"/>
    </row>
    <row r="872" spans="1:29" ht="13.5">
      <c r="A872" s="235"/>
      <c r="B872" s="235"/>
      <c r="C872" s="235"/>
      <c r="D872" s="235"/>
      <c r="E872" s="235"/>
      <c r="F872" s="235"/>
      <c r="G872" s="235"/>
      <c r="H872" s="235"/>
      <c r="I872" s="267"/>
      <c r="J872" s="235"/>
      <c r="K872" s="235"/>
      <c r="L872" s="235"/>
      <c r="M872" s="268"/>
      <c r="N872" s="235"/>
      <c r="O872" s="235"/>
      <c r="P872" s="235"/>
      <c r="Q872" s="235"/>
      <c r="R872" s="235"/>
      <c r="S872" s="235"/>
      <c r="T872" s="235"/>
      <c r="U872" s="235"/>
      <c r="V872" s="235"/>
      <c r="W872" s="235"/>
      <c r="X872" s="235"/>
      <c r="Y872" s="235"/>
      <c r="Z872" s="235"/>
      <c r="AA872" s="235"/>
      <c r="AB872" s="235"/>
      <c r="AC872" s="235"/>
    </row>
    <row r="873" spans="1:29" ht="13.5">
      <c r="A873" s="235"/>
      <c r="B873" s="235"/>
      <c r="C873" s="235"/>
      <c r="D873" s="235"/>
      <c r="E873" s="235"/>
      <c r="F873" s="235"/>
      <c r="G873" s="235"/>
      <c r="H873" s="235"/>
      <c r="I873" s="267"/>
      <c r="J873" s="235"/>
      <c r="K873" s="235"/>
      <c r="L873" s="235"/>
      <c r="M873" s="268"/>
      <c r="N873" s="235"/>
      <c r="O873" s="235"/>
      <c r="P873" s="235"/>
      <c r="Q873" s="235"/>
      <c r="R873" s="235"/>
      <c r="S873" s="235"/>
      <c r="T873" s="235"/>
      <c r="U873" s="235"/>
      <c r="V873" s="235"/>
      <c r="W873" s="235"/>
      <c r="X873" s="235"/>
      <c r="Y873" s="235"/>
      <c r="Z873" s="235"/>
      <c r="AA873" s="235"/>
      <c r="AB873" s="235"/>
      <c r="AC873" s="235"/>
    </row>
    <row r="874" spans="1:29" ht="13.5">
      <c r="A874" s="235"/>
      <c r="B874" s="235"/>
      <c r="C874" s="235"/>
      <c r="D874" s="235"/>
      <c r="E874" s="235"/>
      <c r="F874" s="235"/>
      <c r="G874" s="235"/>
      <c r="H874" s="235"/>
      <c r="I874" s="267"/>
      <c r="J874" s="235"/>
      <c r="K874" s="235"/>
      <c r="L874" s="235"/>
      <c r="M874" s="268"/>
      <c r="N874" s="235"/>
      <c r="O874" s="235"/>
      <c r="P874" s="235"/>
      <c r="Q874" s="235"/>
      <c r="R874" s="235"/>
      <c r="S874" s="235"/>
      <c r="T874" s="235"/>
      <c r="U874" s="235"/>
      <c r="V874" s="235"/>
      <c r="W874" s="235"/>
      <c r="X874" s="235"/>
      <c r="Y874" s="235"/>
      <c r="Z874" s="235"/>
      <c r="AA874" s="235"/>
      <c r="AB874" s="235"/>
      <c r="AC874" s="235"/>
    </row>
    <row r="875" spans="1:29" ht="13.5">
      <c r="A875" s="235"/>
      <c r="B875" s="235"/>
      <c r="C875" s="235"/>
      <c r="D875" s="235"/>
      <c r="E875" s="235"/>
      <c r="F875" s="235"/>
      <c r="G875" s="235"/>
      <c r="H875" s="235"/>
      <c r="I875" s="267"/>
      <c r="J875" s="235"/>
      <c r="K875" s="235"/>
      <c r="L875" s="235"/>
      <c r="M875" s="268"/>
      <c r="N875" s="235"/>
      <c r="O875" s="235"/>
      <c r="P875" s="235"/>
      <c r="Q875" s="235"/>
      <c r="R875" s="235"/>
      <c r="S875" s="235"/>
      <c r="T875" s="235"/>
      <c r="U875" s="235"/>
      <c r="V875" s="235"/>
      <c r="W875" s="235"/>
      <c r="X875" s="235"/>
      <c r="Y875" s="235"/>
      <c r="Z875" s="235"/>
      <c r="AA875" s="235"/>
      <c r="AB875" s="235"/>
      <c r="AC875" s="235"/>
    </row>
    <row r="876" spans="1:29" ht="13.5">
      <c r="A876" s="235"/>
      <c r="B876" s="235"/>
      <c r="C876" s="235"/>
      <c r="D876" s="235"/>
      <c r="E876" s="235"/>
      <c r="F876" s="235"/>
      <c r="G876" s="235"/>
      <c r="H876" s="235"/>
      <c r="I876" s="267"/>
      <c r="J876" s="235"/>
      <c r="K876" s="235"/>
      <c r="L876" s="235"/>
      <c r="M876" s="268"/>
      <c r="N876" s="235"/>
      <c r="O876" s="235"/>
      <c r="P876" s="235"/>
      <c r="Q876" s="235"/>
      <c r="R876" s="235"/>
      <c r="S876" s="235"/>
      <c r="T876" s="235"/>
      <c r="U876" s="235"/>
      <c r="V876" s="235"/>
      <c r="W876" s="235"/>
      <c r="X876" s="235"/>
      <c r="Y876" s="235"/>
      <c r="Z876" s="235"/>
      <c r="AA876" s="235"/>
      <c r="AB876" s="235"/>
      <c r="AC876" s="235"/>
    </row>
    <row r="877" spans="1:29" ht="13.5">
      <c r="A877" s="235"/>
      <c r="B877" s="235"/>
      <c r="C877" s="235"/>
      <c r="D877" s="235"/>
      <c r="E877" s="235"/>
      <c r="F877" s="235"/>
      <c r="G877" s="235"/>
      <c r="H877" s="235"/>
      <c r="I877" s="267"/>
      <c r="J877" s="235"/>
      <c r="K877" s="235"/>
      <c r="L877" s="235"/>
      <c r="M877" s="268"/>
      <c r="N877" s="235"/>
      <c r="O877" s="235"/>
      <c r="P877" s="235"/>
      <c r="Q877" s="235"/>
      <c r="R877" s="235"/>
      <c r="S877" s="235"/>
      <c r="T877" s="235"/>
      <c r="U877" s="235"/>
      <c r="V877" s="235"/>
      <c r="W877" s="235"/>
      <c r="X877" s="235"/>
      <c r="Y877" s="235"/>
      <c r="Z877" s="235"/>
      <c r="AA877" s="235"/>
      <c r="AB877" s="235"/>
      <c r="AC877" s="235"/>
    </row>
    <row r="878" spans="1:29" ht="13.5">
      <c r="A878" s="235"/>
      <c r="B878" s="235"/>
      <c r="C878" s="235"/>
      <c r="D878" s="235"/>
      <c r="E878" s="235"/>
      <c r="F878" s="235"/>
      <c r="G878" s="235"/>
      <c r="H878" s="235"/>
      <c r="I878" s="267"/>
      <c r="J878" s="235"/>
      <c r="K878" s="235"/>
      <c r="L878" s="235"/>
      <c r="M878" s="268"/>
      <c r="N878" s="235"/>
      <c r="O878" s="235"/>
      <c r="P878" s="235"/>
      <c r="Q878" s="235"/>
      <c r="R878" s="235"/>
      <c r="S878" s="235"/>
      <c r="T878" s="235"/>
      <c r="U878" s="235"/>
      <c r="V878" s="235"/>
      <c r="W878" s="235"/>
      <c r="X878" s="235"/>
      <c r="Y878" s="235"/>
      <c r="Z878" s="235"/>
      <c r="AA878" s="235"/>
      <c r="AB878" s="235"/>
      <c r="AC878" s="235"/>
    </row>
    <row r="879" spans="1:29" ht="13.5">
      <c r="A879" s="235"/>
      <c r="B879" s="235"/>
      <c r="C879" s="235"/>
      <c r="D879" s="235"/>
      <c r="E879" s="235"/>
      <c r="F879" s="235"/>
      <c r="G879" s="235"/>
      <c r="H879" s="235"/>
      <c r="I879" s="267"/>
      <c r="J879" s="235"/>
      <c r="K879" s="235"/>
      <c r="L879" s="235"/>
      <c r="M879" s="268"/>
      <c r="N879" s="235"/>
      <c r="O879" s="235"/>
      <c r="P879" s="235"/>
      <c r="Q879" s="235"/>
      <c r="R879" s="235"/>
      <c r="S879" s="235"/>
      <c r="T879" s="235"/>
      <c r="U879" s="235"/>
      <c r="V879" s="235"/>
      <c r="W879" s="235"/>
      <c r="X879" s="235"/>
      <c r="Y879" s="235"/>
      <c r="Z879" s="235"/>
      <c r="AA879" s="235"/>
      <c r="AB879" s="235"/>
      <c r="AC879" s="235"/>
    </row>
    <row r="880" spans="1:29" ht="13.5">
      <c r="A880" s="235"/>
      <c r="B880" s="235"/>
      <c r="C880" s="235"/>
      <c r="D880" s="235"/>
      <c r="E880" s="235"/>
      <c r="F880" s="235"/>
      <c r="G880" s="235"/>
      <c r="H880" s="235"/>
      <c r="I880" s="267"/>
      <c r="J880" s="235"/>
      <c r="K880" s="235"/>
      <c r="L880" s="235"/>
      <c r="M880" s="268"/>
      <c r="N880" s="235"/>
      <c r="O880" s="235"/>
      <c r="P880" s="235"/>
      <c r="Q880" s="235"/>
      <c r="R880" s="235"/>
      <c r="S880" s="235"/>
      <c r="T880" s="235"/>
      <c r="U880" s="235"/>
      <c r="V880" s="235"/>
      <c r="W880" s="235"/>
      <c r="X880" s="235"/>
      <c r="Y880" s="235"/>
      <c r="Z880" s="235"/>
      <c r="AA880" s="235"/>
      <c r="AB880" s="235"/>
      <c r="AC880" s="235"/>
    </row>
    <row r="881" spans="1:29" ht="13.5">
      <c r="A881" s="235"/>
      <c r="B881" s="235"/>
      <c r="C881" s="235"/>
      <c r="D881" s="235"/>
      <c r="E881" s="235"/>
      <c r="F881" s="235"/>
      <c r="G881" s="235"/>
      <c r="H881" s="235"/>
      <c r="I881" s="267"/>
      <c r="J881" s="235"/>
      <c r="K881" s="235"/>
      <c r="L881" s="235"/>
      <c r="M881" s="268"/>
      <c r="N881" s="235"/>
      <c r="O881" s="235"/>
      <c r="P881" s="235"/>
      <c r="Q881" s="235"/>
      <c r="R881" s="235"/>
      <c r="S881" s="235"/>
      <c r="T881" s="235"/>
      <c r="U881" s="235"/>
      <c r="V881" s="235"/>
      <c r="W881" s="235"/>
      <c r="X881" s="235"/>
      <c r="Y881" s="235"/>
      <c r="Z881" s="235"/>
      <c r="AA881" s="235"/>
      <c r="AB881" s="235"/>
      <c r="AC881" s="235"/>
    </row>
    <row r="882" spans="1:29" ht="13.5">
      <c r="A882" s="235"/>
      <c r="B882" s="235"/>
      <c r="C882" s="235"/>
      <c r="D882" s="235"/>
      <c r="E882" s="235"/>
      <c r="F882" s="235"/>
      <c r="G882" s="235"/>
      <c r="H882" s="235"/>
      <c r="I882" s="267"/>
      <c r="J882" s="235"/>
      <c r="K882" s="235"/>
      <c r="L882" s="235"/>
      <c r="M882" s="268"/>
      <c r="N882" s="235"/>
      <c r="O882" s="235"/>
      <c r="P882" s="235"/>
      <c r="Q882" s="235"/>
      <c r="R882" s="235"/>
      <c r="S882" s="235"/>
      <c r="T882" s="235"/>
      <c r="U882" s="235"/>
      <c r="V882" s="235"/>
      <c r="W882" s="235"/>
      <c r="X882" s="235"/>
      <c r="Y882" s="235"/>
      <c r="Z882" s="235"/>
      <c r="AA882" s="235"/>
      <c r="AB882" s="235"/>
      <c r="AC882" s="235"/>
    </row>
    <row r="883" spans="1:29" ht="13.5">
      <c r="A883" s="235"/>
      <c r="B883" s="235"/>
      <c r="C883" s="235"/>
      <c r="D883" s="235"/>
      <c r="E883" s="235"/>
      <c r="F883" s="235"/>
      <c r="G883" s="235"/>
      <c r="H883" s="235"/>
      <c r="I883" s="267"/>
      <c r="J883" s="235"/>
      <c r="K883" s="235"/>
      <c r="L883" s="235"/>
      <c r="M883" s="268"/>
      <c r="N883" s="235"/>
      <c r="O883" s="235"/>
      <c r="P883" s="235"/>
      <c r="Q883" s="235"/>
      <c r="R883" s="235"/>
      <c r="S883" s="235"/>
      <c r="T883" s="235"/>
      <c r="U883" s="235"/>
      <c r="V883" s="235"/>
      <c r="W883" s="235"/>
      <c r="X883" s="235"/>
      <c r="Y883" s="235"/>
      <c r="Z883" s="235"/>
      <c r="AA883" s="235"/>
      <c r="AB883" s="235"/>
      <c r="AC883" s="235"/>
    </row>
    <row r="884" spans="1:29" ht="13.5">
      <c r="A884" s="235"/>
      <c r="B884" s="235"/>
      <c r="C884" s="235"/>
      <c r="D884" s="235"/>
      <c r="E884" s="235"/>
      <c r="F884" s="235"/>
      <c r="G884" s="235"/>
      <c r="H884" s="235"/>
      <c r="I884" s="267"/>
      <c r="J884" s="235"/>
      <c r="K884" s="235"/>
      <c r="L884" s="235"/>
      <c r="M884" s="268"/>
      <c r="N884" s="235"/>
      <c r="O884" s="235"/>
      <c r="P884" s="235"/>
      <c r="Q884" s="235"/>
      <c r="R884" s="235"/>
      <c r="S884" s="235"/>
      <c r="T884" s="235"/>
      <c r="U884" s="235"/>
      <c r="V884" s="235"/>
      <c r="W884" s="235"/>
      <c r="X884" s="235"/>
      <c r="Y884" s="235"/>
      <c r="Z884" s="235"/>
      <c r="AA884" s="235"/>
      <c r="AB884" s="235"/>
      <c r="AC884" s="235"/>
    </row>
    <row r="885" spans="1:29" ht="13.5">
      <c r="A885" s="235"/>
      <c r="B885" s="235"/>
      <c r="C885" s="235"/>
      <c r="D885" s="235"/>
      <c r="E885" s="235"/>
      <c r="F885" s="235"/>
      <c r="G885" s="235"/>
      <c r="H885" s="235"/>
      <c r="I885" s="267"/>
      <c r="J885" s="235"/>
      <c r="K885" s="235"/>
      <c r="L885" s="235"/>
      <c r="M885" s="268"/>
      <c r="N885" s="235"/>
      <c r="O885" s="235"/>
      <c r="P885" s="235"/>
      <c r="Q885" s="235"/>
      <c r="R885" s="235"/>
      <c r="S885" s="235"/>
      <c r="T885" s="235"/>
      <c r="U885" s="235"/>
      <c r="V885" s="235"/>
      <c r="W885" s="235"/>
      <c r="X885" s="235"/>
      <c r="Y885" s="235"/>
      <c r="Z885" s="235"/>
      <c r="AA885" s="235"/>
      <c r="AB885" s="235"/>
      <c r="AC885" s="235"/>
    </row>
    <row r="886" spans="1:29" ht="13.5">
      <c r="A886" s="235"/>
      <c r="B886" s="235"/>
      <c r="C886" s="235"/>
      <c r="D886" s="235"/>
      <c r="E886" s="235"/>
      <c r="F886" s="235"/>
      <c r="G886" s="235"/>
      <c r="H886" s="235"/>
      <c r="I886" s="267"/>
      <c r="J886" s="235"/>
      <c r="K886" s="235"/>
      <c r="L886" s="235"/>
      <c r="M886" s="268"/>
      <c r="N886" s="235"/>
      <c r="O886" s="235"/>
      <c r="P886" s="235"/>
      <c r="Q886" s="235"/>
      <c r="R886" s="235"/>
      <c r="S886" s="235"/>
      <c r="T886" s="235"/>
      <c r="U886" s="235"/>
      <c r="V886" s="235"/>
      <c r="W886" s="235"/>
      <c r="X886" s="235"/>
      <c r="Y886" s="235"/>
      <c r="Z886" s="235"/>
      <c r="AA886" s="235"/>
      <c r="AB886" s="235"/>
      <c r="AC886" s="235"/>
    </row>
    <row r="887" spans="1:29" ht="13.5">
      <c r="A887" s="235"/>
      <c r="B887" s="235"/>
      <c r="C887" s="235"/>
      <c r="D887" s="235"/>
      <c r="E887" s="235"/>
      <c r="F887" s="235"/>
      <c r="G887" s="235"/>
      <c r="H887" s="235"/>
      <c r="I887" s="267"/>
      <c r="J887" s="235"/>
      <c r="K887" s="235"/>
      <c r="L887" s="235"/>
      <c r="M887" s="268"/>
      <c r="N887" s="235"/>
      <c r="O887" s="235"/>
      <c r="P887" s="235"/>
      <c r="Q887" s="235"/>
      <c r="R887" s="235"/>
      <c r="S887" s="235"/>
      <c r="T887" s="235"/>
      <c r="U887" s="235"/>
      <c r="V887" s="235"/>
      <c r="W887" s="235"/>
      <c r="X887" s="235"/>
      <c r="Y887" s="235"/>
      <c r="Z887" s="235"/>
      <c r="AA887" s="235"/>
      <c r="AB887" s="235"/>
      <c r="AC887" s="235"/>
    </row>
    <row r="888" spans="1:29" ht="13.5">
      <c r="A888" s="235"/>
      <c r="B888" s="235"/>
      <c r="C888" s="235"/>
      <c r="D888" s="235"/>
      <c r="E888" s="235"/>
      <c r="F888" s="235"/>
      <c r="G888" s="235"/>
      <c r="H888" s="235"/>
      <c r="I888" s="267"/>
      <c r="J888" s="235"/>
      <c r="K888" s="235"/>
      <c r="L888" s="235"/>
      <c r="M888" s="268"/>
      <c r="N888" s="235"/>
      <c r="O888" s="235"/>
      <c r="P888" s="235"/>
      <c r="Q888" s="235"/>
      <c r="R888" s="235"/>
      <c r="S888" s="235"/>
      <c r="T888" s="235"/>
      <c r="U888" s="235"/>
      <c r="V888" s="235"/>
      <c r="W888" s="235"/>
      <c r="X888" s="235"/>
      <c r="Y888" s="235"/>
      <c r="Z888" s="235"/>
      <c r="AA888" s="235"/>
      <c r="AB888" s="235"/>
      <c r="AC888" s="235"/>
    </row>
    <row r="889" spans="1:29" ht="13.5">
      <c r="A889" s="235"/>
      <c r="B889" s="235"/>
      <c r="C889" s="235"/>
      <c r="D889" s="235"/>
      <c r="E889" s="235"/>
      <c r="F889" s="235"/>
      <c r="G889" s="235"/>
      <c r="H889" s="235"/>
      <c r="I889" s="267"/>
      <c r="J889" s="235"/>
      <c r="K889" s="235"/>
      <c r="L889" s="235"/>
      <c r="M889" s="268"/>
      <c r="N889" s="235"/>
      <c r="O889" s="235"/>
      <c r="P889" s="235"/>
      <c r="Q889" s="235"/>
      <c r="R889" s="235"/>
      <c r="S889" s="235"/>
      <c r="T889" s="235"/>
      <c r="U889" s="235"/>
      <c r="V889" s="235"/>
      <c r="W889" s="235"/>
      <c r="X889" s="235"/>
      <c r="Y889" s="235"/>
      <c r="Z889" s="235"/>
      <c r="AA889" s="235"/>
      <c r="AB889" s="235"/>
      <c r="AC889" s="235"/>
    </row>
    <row r="890" spans="1:29" ht="13.5">
      <c r="A890" s="235"/>
      <c r="B890" s="235"/>
      <c r="C890" s="235"/>
      <c r="D890" s="235"/>
      <c r="E890" s="235"/>
      <c r="F890" s="235"/>
      <c r="G890" s="235"/>
      <c r="H890" s="235"/>
      <c r="I890" s="267"/>
      <c r="J890" s="235"/>
      <c r="K890" s="235"/>
      <c r="L890" s="235"/>
      <c r="M890" s="268"/>
      <c r="N890" s="235"/>
      <c r="O890" s="235"/>
      <c r="P890" s="235"/>
      <c r="Q890" s="235"/>
      <c r="R890" s="235"/>
      <c r="S890" s="235"/>
      <c r="T890" s="235"/>
      <c r="U890" s="235"/>
      <c r="V890" s="235"/>
      <c r="W890" s="235"/>
      <c r="X890" s="235"/>
      <c r="Y890" s="235"/>
      <c r="Z890" s="235"/>
      <c r="AA890" s="235"/>
      <c r="AB890" s="235"/>
      <c r="AC890" s="235"/>
    </row>
    <row r="891" spans="1:29" ht="13.5">
      <c r="A891" s="235"/>
      <c r="B891" s="235"/>
      <c r="C891" s="235"/>
      <c r="D891" s="235"/>
      <c r="E891" s="235"/>
      <c r="F891" s="235"/>
      <c r="G891" s="235"/>
      <c r="H891" s="235"/>
      <c r="I891" s="267"/>
      <c r="J891" s="235"/>
      <c r="K891" s="235"/>
      <c r="L891" s="235"/>
      <c r="M891" s="268"/>
      <c r="N891" s="235"/>
      <c r="O891" s="235"/>
      <c r="P891" s="235"/>
      <c r="Q891" s="235"/>
      <c r="R891" s="235"/>
      <c r="S891" s="235"/>
      <c r="T891" s="235"/>
      <c r="U891" s="235"/>
      <c r="V891" s="235"/>
      <c r="W891" s="235"/>
      <c r="X891" s="235"/>
      <c r="Y891" s="235"/>
      <c r="Z891" s="235"/>
      <c r="AA891" s="235"/>
      <c r="AB891" s="235"/>
      <c r="AC891" s="235"/>
    </row>
    <row r="892" spans="1:29" ht="13.5">
      <c r="A892" s="235"/>
      <c r="B892" s="235"/>
      <c r="C892" s="235"/>
      <c r="D892" s="235"/>
      <c r="E892" s="235"/>
      <c r="F892" s="235"/>
      <c r="G892" s="235"/>
      <c r="H892" s="235"/>
      <c r="I892" s="267"/>
      <c r="J892" s="235"/>
      <c r="K892" s="235"/>
      <c r="L892" s="235"/>
      <c r="M892" s="268"/>
      <c r="N892" s="235"/>
      <c r="O892" s="235"/>
      <c r="P892" s="235"/>
      <c r="Q892" s="235"/>
      <c r="R892" s="235"/>
      <c r="S892" s="235"/>
      <c r="T892" s="235"/>
      <c r="U892" s="235"/>
      <c r="V892" s="235"/>
      <c r="W892" s="235"/>
      <c r="X892" s="235"/>
      <c r="Y892" s="235"/>
      <c r="Z892" s="235"/>
      <c r="AA892" s="235"/>
      <c r="AB892" s="235"/>
      <c r="AC892" s="235"/>
    </row>
    <row r="893" spans="1:29" ht="13.5">
      <c r="A893" s="235"/>
      <c r="B893" s="235"/>
      <c r="C893" s="235"/>
      <c r="D893" s="235"/>
      <c r="E893" s="235"/>
      <c r="F893" s="235"/>
      <c r="G893" s="235"/>
      <c r="H893" s="235"/>
      <c r="I893" s="267"/>
      <c r="J893" s="235"/>
      <c r="K893" s="235"/>
      <c r="L893" s="235"/>
      <c r="M893" s="268"/>
      <c r="N893" s="235"/>
      <c r="O893" s="235"/>
      <c r="P893" s="235"/>
      <c r="Q893" s="235"/>
      <c r="R893" s="235"/>
      <c r="S893" s="235"/>
      <c r="T893" s="235"/>
      <c r="U893" s="235"/>
      <c r="V893" s="235"/>
      <c r="W893" s="235"/>
      <c r="X893" s="235"/>
      <c r="Y893" s="235"/>
      <c r="Z893" s="235"/>
      <c r="AA893" s="235"/>
      <c r="AB893" s="235"/>
      <c r="AC893" s="235"/>
    </row>
    <row r="894" spans="1:29" ht="13.5">
      <c r="A894" s="235"/>
      <c r="B894" s="235"/>
      <c r="C894" s="235"/>
      <c r="D894" s="235"/>
      <c r="E894" s="235"/>
      <c r="F894" s="235"/>
      <c r="G894" s="235"/>
      <c r="H894" s="235"/>
      <c r="I894" s="267"/>
      <c r="J894" s="235"/>
      <c r="K894" s="235"/>
      <c r="L894" s="235"/>
      <c r="M894" s="268"/>
      <c r="N894" s="235"/>
      <c r="O894" s="235"/>
      <c r="P894" s="235"/>
      <c r="Q894" s="235"/>
      <c r="R894" s="235"/>
      <c r="S894" s="235"/>
      <c r="T894" s="235"/>
      <c r="U894" s="235"/>
      <c r="V894" s="235"/>
      <c r="W894" s="235"/>
      <c r="X894" s="235"/>
      <c r="Y894" s="235"/>
      <c r="Z894" s="235"/>
      <c r="AA894" s="235"/>
      <c r="AB894" s="235"/>
      <c r="AC894" s="235"/>
    </row>
    <row r="895" spans="1:29" ht="13.5">
      <c r="A895" s="235"/>
      <c r="B895" s="235"/>
      <c r="C895" s="235"/>
      <c r="D895" s="235"/>
      <c r="E895" s="235"/>
      <c r="F895" s="235"/>
      <c r="G895" s="235"/>
      <c r="H895" s="235"/>
      <c r="I895" s="267"/>
      <c r="J895" s="235"/>
      <c r="K895" s="235"/>
      <c r="L895" s="235"/>
      <c r="M895" s="268"/>
      <c r="N895" s="235"/>
      <c r="O895" s="235"/>
      <c r="P895" s="235"/>
      <c r="Q895" s="235"/>
      <c r="R895" s="235"/>
      <c r="S895" s="235"/>
      <c r="T895" s="235"/>
      <c r="U895" s="235"/>
      <c r="V895" s="235"/>
      <c r="W895" s="235"/>
      <c r="X895" s="235"/>
      <c r="Y895" s="235"/>
      <c r="Z895" s="235"/>
      <c r="AA895" s="235"/>
      <c r="AB895" s="235"/>
      <c r="AC895" s="235"/>
    </row>
    <row r="896" spans="1:29" ht="13.5">
      <c r="A896" s="235"/>
      <c r="B896" s="235"/>
      <c r="C896" s="235"/>
      <c r="D896" s="235"/>
      <c r="E896" s="235"/>
      <c r="F896" s="235"/>
      <c r="G896" s="235"/>
      <c r="H896" s="235"/>
      <c r="I896" s="267"/>
      <c r="J896" s="235"/>
      <c r="K896" s="235"/>
      <c r="L896" s="235"/>
      <c r="M896" s="268"/>
      <c r="N896" s="235"/>
      <c r="O896" s="235"/>
      <c r="P896" s="235"/>
      <c r="Q896" s="235"/>
      <c r="R896" s="235"/>
      <c r="S896" s="235"/>
      <c r="T896" s="235"/>
      <c r="U896" s="235"/>
      <c r="V896" s="235"/>
      <c r="W896" s="235"/>
      <c r="X896" s="235"/>
      <c r="Y896" s="235"/>
      <c r="Z896" s="235"/>
      <c r="AA896" s="235"/>
      <c r="AB896" s="235"/>
      <c r="AC896" s="235"/>
    </row>
    <row r="897" spans="1:29" ht="13.5">
      <c r="A897" s="235"/>
      <c r="B897" s="235"/>
      <c r="C897" s="235"/>
      <c r="D897" s="235"/>
      <c r="E897" s="235"/>
      <c r="F897" s="235"/>
      <c r="G897" s="235"/>
      <c r="H897" s="235"/>
      <c r="I897" s="267"/>
      <c r="J897" s="235"/>
      <c r="K897" s="235"/>
      <c r="L897" s="235"/>
      <c r="M897" s="268"/>
      <c r="N897" s="235"/>
      <c r="O897" s="235"/>
      <c r="P897" s="235"/>
      <c r="Q897" s="235"/>
      <c r="R897" s="235"/>
      <c r="S897" s="235"/>
      <c r="T897" s="235"/>
      <c r="U897" s="235"/>
      <c r="V897" s="235"/>
      <c r="W897" s="235"/>
      <c r="X897" s="235"/>
      <c r="Y897" s="235"/>
      <c r="Z897" s="235"/>
      <c r="AA897" s="235"/>
      <c r="AB897" s="235"/>
      <c r="AC897" s="235"/>
    </row>
    <row r="898" spans="1:29" ht="13.5">
      <c r="A898" s="235"/>
      <c r="B898" s="235"/>
      <c r="C898" s="235"/>
      <c r="D898" s="235"/>
      <c r="E898" s="235"/>
      <c r="F898" s="235"/>
      <c r="G898" s="235"/>
      <c r="H898" s="235"/>
      <c r="I898" s="267"/>
      <c r="J898" s="235"/>
      <c r="K898" s="235"/>
      <c r="L898" s="235"/>
      <c r="M898" s="268"/>
      <c r="N898" s="235"/>
      <c r="O898" s="235"/>
      <c r="P898" s="235"/>
      <c r="Q898" s="235"/>
      <c r="R898" s="235"/>
      <c r="S898" s="235"/>
      <c r="T898" s="235"/>
      <c r="U898" s="235"/>
      <c r="V898" s="235"/>
      <c r="W898" s="235"/>
      <c r="X898" s="235"/>
      <c r="Y898" s="235"/>
      <c r="Z898" s="235"/>
      <c r="AA898" s="235"/>
      <c r="AB898" s="235"/>
      <c r="AC898" s="235"/>
    </row>
    <row r="899" spans="1:29" ht="13.5">
      <c r="A899" s="235"/>
      <c r="B899" s="235"/>
      <c r="C899" s="235"/>
      <c r="D899" s="235"/>
      <c r="E899" s="235"/>
      <c r="F899" s="235"/>
      <c r="G899" s="235"/>
      <c r="H899" s="235"/>
      <c r="I899" s="267"/>
      <c r="J899" s="235"/>
      <c r="K899" s="235"/>
      <c r="L899" s="235"/>
      <c r="M899" s="268"/>
      <c r="N899" s="235"/>
      <c r="O899" s="235"/>
      <c r="P899" s="235"/>
      <c r="Q899" s="235"/>
      <c r="R899" s="235"/>
      <c r="S899" s="235"/>
      <c r="T899" s="235"/>
      <c r="U899" s="235"/>
      <c r="V899" s="235"/>
      <c r="W899" s="235"/>
      <c r="X899" s="235"/>
      <c r="Y899" s="235"/>
      <c r="Z899" s="235"/>
      <c r="AA899" s="235"/>
      <c r="AB899" s="235"/>
      <c r="AC899" s="235"/>
    </row>
    <row r="900" spans="1:29" ht="13.5">
      <c r="A900" s="235"/>
      <c r="B900" s="235"/>
      <c r="C900" s="235"/>
      <c r="D900" s="235"/>
      <c r="E900" s="235"/>
      <c r="F900" s="235"/>
      <c r="G900" s="235"/>
      <c r="H900" s="235"/>
      <c r="I900" s="267"/>
      <c r="J900" s="235"/>
      <c r="K900" s="235"/>
      <c r="L900" s="235"/>
      <c r="M900" s="268"/>
      <c r="N900" s="235"/>
      <c r="O900" s="235"/>
      <c r="P900" s="235"/>
      <c r="Q900" s="235"/>
      <c r="R900" s="235"/>
      <c r="S900" s="235"/>
      <c r="T900" s="235"/>
      <c r="U900" s="235"/>
      <c r="V900" s="235"/>
      <c r="W900" s="235"/>
      <c r="X900" s="235"/>
      <c r="Y900" s="235"/>
      <c r="Z900" s="235"/>
      <c r="AA900" s="235"/>
      <c r="AB900" s="235"/>
      <c r="AC900" s="235"/>
    </row>
    <row r="901" spans="1:29" ht="13.5">
      <c r="A901" s="235"/>
      <c r="B901" s="235"/>
      <c r="C901" s="235"/>
      <c r="D901" s="235"/>
      <c r="E901" s="235"/>
      <c r="F901" s="235"/>
      <c r="G901" s="235"/>
      <c r="H901" s="235"/>
      <c r="I901" s="267"/>
      <c r="J901" s="235"/>
      <c r="K901" s="235"/>
      <c r="L901" s="235"/>
      <c r="M901" s="268"/>
      <c r="N901" s="235"/>
      <c r="O901" s="235"/>
      <c r="P901" s="235"/>
      <c r="Q901" s="235"/>
      <c r="R901" s="235"/>
      <c r="S901" s="235"/>
      <c r="T901" s="235"/>
      <c r="U901" s="235"/>
      <c r="V901" s="235"/>
      <c r="W901" s="235"/>
      <c r="X901" s="235"/>
      <c r="Y901" s="235"/>
      <c r="Z901" s="235"/>
      <c r="AA901" s="235"/>
      <c r="AB901" s="235"/>
      <c r="AC901" s="235"/>
    </row>
    <row r="902" spans="1:29" ht="13.5">
      <c r="A902" s="235"/>
      <c r="B902" s="235"/>
      <c r="C902" s="235"/>
      <c r="D902" s="235"/>
      <c r="E902" s="235"/>
      <c r="F902" s="235"/>
      <c r="G902" s="235"/>
      <c r="H902" s="235"/>
      <c r="I902" s="267"/>
      <c r="J902" s="235"/>
      <c r="K902" s="235"/>
      <c r="L902" s="235"/>
      <c r="M902" s="268"/>
      <c r="N902" s="235"/>
      <c r="O902" s="235"/>
      <c r="P902" s="235"/>
      <c r="Q902" s="235"/>
      <c r="R902" s="235"/>
      <c r="S902" s="235"/>
      <c r="T902" s="235"/>
      <c r="U902" s="235"/>
      <c r="V902" s="235"/>
      <c r="W902" s="235"/>
      <c r="X902" s="235"/>
      <c r="Y902" s="235"/>
      <c r="Z902" s="235"/>
      <c r="AA902" s="235"/>
      <c r="AB902" s="235"/>
      <c r="AC902" s="235"/>
    </row>
    <row r="903" spans="1:29" ht="13.5">
      <c r="A903" s="235"/>
      <c r="B903" s="235"/>
      <c r="C903" s="235"/>
      <c r="D903" s="235"/>
      <c r="E903" s="235"/>
      <c r="F903" s="235"/>
      <c r="G903" s="235"/>
      <c r="H903" s="235"/>
      <c r="I903" s="267"/>
      <c r="J903" s="235"/>
      <c r="K903" s="235"/>
      <c r="L903" s="235"/>
      <c r="M903" s="268"/>
      <c r="N903" s="235"/>
      <c r="O903" s="235"/>
      <c r="P903" s="235"/>
      <c r="Q903" s="235"/>
      <c r="R903" s="235"/>
      <c r="S903" s="235"/>
      <c r="T903" s="235"/>
      <c r="U903" s="235"/>
      <c r="V903" s="235"/>
      <c r="W903" s="235"/>
      <c r="X903" s="235"/>
      <c r="Y903" s="235"/>
      <c r="Z903" s="235"/>
      <c r="AA903" s="235"/>
      <c r="AB903" s="235"/>
      <c r="AC903" s="235"/>
    </row>
    <row r="904" spans="1:29" ht="13.5">
      <c r="A904" s="235"/>
      <c r="B904" s="235"/>
      <c r="C904" s="235"/>
      <c r="D904" s="235"/>
      <c r="E904" s="235"/>
      <c r="F904" s="235"/>
      <c r="G904" s="235"/>
      <c r="H904" s="235"/>
      <c r="I904" s="267"/>
      <c r="J904" s="235"/>
      <c r="K904" s="235"/>
      <c r="L904" s="235"/>
      <c r="M904" s="268"/>
      <c r="N904" s="235"/>
      <c r="O904" s="235"/>
      <c r="P904" s="235"/>
      <c r="Q904" s="235"/>
      <c r="R904" s="235"/>
      <c r="S904" s="235"/>
      <c r="T904" s="235"/>
      <c r="U904" s="235"/>
      <c r="V904" s="235"/>
      <c r="W904" s="235"/>
      <c r="X904" s="235"/>
      <c r="Y904" s="235"/>
      <c r="Z904" s="235"/>
      <c r="AA904" s="235"/>
      <c r="AB904" s="235"/>
      <c r="AC904" s="235"/>
    </row>
    <row r="905" spans="1:29" ht="13.5">
      <c r="A905" s="235"/>
      <c r="B905" s="235"/>
      <c r="C905" s="235"/>
      <c r="D905" s="235"/>
      <c r="E905" s="235"/>
      <c r="F905" s="235"/>
      <c r="G905" s="235"/>
      <c r="H905" s="235"/>
      <c r="I905" s="267"/>
      <c r="J905" s="235"/>
      <c r="K905" s="235"/>
      <c r="L905" s="235"/>
      <c r="M905" s="268"/>
      <c r="N905" s="235"/>
      <c r="O905" s="235"/>
      <c r="P905" s="235"/>
      <c r="Q905" s="235"/>
      <c r="R905" s="235"/>
      <c r="S905" s="235"/>
      <c r="T905" s="235"/>
      <c r="U905" s="235"/>
      <c r="V905" s="235"/>
      <c r="W905" s="235"/>
      <c r="X905" s="235"/>
      <c r="Y905" s="235"/>
      <c r="Z905" s="235"/>
      <c r="AA905" s="235"/>
      <c r="AB905" s="235"/>
      <c r="AC905" s="235"/>
    </row>
    <row r="906" spans="1:29" ht="13.5">
      <c r="A906" s="235"/>
      <c r="B906" s="235"/>
      <c r="C906" s="235"/>
      <c r="D906" s="235"/>
      <c r="E906" s="235"/>
      <c r="F906" s="235"/>
      <c r="G906" s="235"/>
      <c r="H906" s="235"/>
      <c r="I906" s="267"/>
      <c r="J906" s="235"/>
      <c r="K906" s="235"/>
      <c r="L906" s="235"/>
      <c r="M906" s="268"/>
      <c r="N906" s="235"/>
      <c r="O906" s="235"/>
      <c r="P906" s="235"/>
      <c r="Q906" s="235"/>
      <c r="R906" s="235"/>
      <c r="S906" s="235"/>
      <c r="T906" s="235"/>
      <c r="U906" s="235"/>
      <c r="V906" s="235"/>
      <c r="W906" s="235"/>
      <c r="X906" s="235"/>
      <c r="Y906" s="235"/>
      <c r="Z906" s="235"/>
      <c r="AA906" s="235"/>
      <c r="AB906" s="235"/>
      <c r="AC906" s="235"/>
    </row>
    <row r="907" spans="1:29" ht="13.5">
      <c r="A907" s="235"/>
      <c r="B907" s="235"/>
      <c r="C907" s="235"/>
      <c r="D907" s="235"/>
      <c r="E907" s="235"/>
      <c r="F907" s="235"/>
      <c r="G907" s="235"/>
      <c r="H907" s="235"/>
      <c r="I907" s="267"/>
      <c r="J907" s="235"/>
      <c r="K907" s="235"/>
      <c r="L907" s="235"/>
      <c r="M907" s="268"/>
      <c r="N907" s="235"/>
      <c r="O907" s="235"/>
      <c r="P907" s="235"/>
      <c r="Q907" s="235"/>
      <c r="R907" s="235"/>
      <c r="S907" s="235"/>
      <c r="T907" s="235"/>
      <c r="U907" s="235"/>
      <c r="V907" s="235"/>
      <c r="W907" s="235"/>
      <c r="X907" s="235"/>
      <c r="Y907" s="235"/>
      <c r="Z907" s="235"/>
      <c r="AA907" s="235"/>
      <c r="AB907" s="235"/>
      <c r="AC907" s="235"/>
    </row>
    <row r="908" spans="1:29" ht="13.5">
      <c r="A908" s="235"/>
      <c r="B908" s="235"/>
      <c r="C908" s="235"/>
      <c r="D908" s="235"/>
      <c r="E908" s="235"/>
      <c r="F908" s="235"/>
      <c r="G908" s="235"/>
      <c r="H908" s="235"/>
      <c r="I908" s="267"/>
      <c r="J908" s="235"/>
      <c r="K908" s="235"/>
      <c r="L908" s="235"/>
      <c r="M908" s="268"/>
      <c r="N908" s="235"/>
      <c r="O908" s="235"/>
      <c r="P908" s="235"/>
      <c r="Q908" s="235"/>
      <c r="R908" s="235"/>
      <c r="S908" s="235"/>
      <c r="T908" s="235"/>
      <c r="U908" s="235"/>
      <c r="V908" s="235"/>
      <c r="W908" s="235"/>
      <c r="X908" s="235"/>
      <c r="Y908" s="235"/>
      <c r="Z908" s="235"/>
      <c r="AA908" s="235"/>
      <c r="AB908" s="235"/>
      <c r="AC908" s="235"/>
    </row>
    <row r="909" spans="1:29" ht="13.5">
      <c r="A909" s="235"/>
      <c r="B909" s="235"/>
      <c r="C909" s="235"/>
      <c r="D909" s="235"/>
      <c r="E909" s="235"/>
      <c r="F909" s="235"/>
      <c r="G909" s="235"/>
      <c r="H909" s="235"/>
      <c r="I909" s="267"/>
      <c r="J909" s="235"/>
      <c r="K909" s="235"/>
      <c r="L909" s="235"/>
      <c r="M909" s="268"/>
      <c r="N909" s="235"/>
      <c r="O909" s="235"/>
      <c r="P909" s="235"/>
      <c r="Q909" s="235"/>
      <c r="R909" s="235"/>
      <c r="S909" s="235"/>
      <c r="T909" s="235"/>
      <c r="U909" s="235"/>
      <c r="V909" s="235"/>
      <c r="W909" s="235"/>
      <c r="X909" s="235"/>
      <c r="Y909" s="235"/>
      <c r="Z909" s="235"/>
      <c r="AA909" s="235"/>
      <c r="AB909" s="235"/>
      <c r="AC909" s="235"/>
    </row>
    <row r="910" spans="1:29" ht="13.5">
      <c r="A910" s="235"/>
      <c r="B910" s="235"/>
      <c r="C910" s="235"/>
      <c r="D910" s="235"/>
      <c r="E910" s="235"/>
      <c r="F910" s="235"/>
      <c r="G910" s="235"/>
      <c r="H910" s="235"/>
      <c r="I910" s="267"/>
      <c r="J910" s="235"/>
      <c r="K910" s="235"/>
      <c r="L910" s="235"/>
      <c r="M910" s="268"/>
      <c r="N910" s="235"/>
      <c r="O910" s="235"/>
      <c r="P910" s="235"/>
      <c r="Q910" s="235"/>
      <c r="R910" s="235"/>
      <c r="S910" s="235"/>
      <c r="T910" s="235"/>
      <c r="U910" s="235"/>
      <c r="V910" s="235"/>
      <c r="W910" s="235"/>
      <c r="X910" s="235"/>
      <c r="Y910" s="235"/>
      <c r="Z910" s="235"/>
      <c r="AA910" s="235"/>
      <c r="AB910" s="235"/>
      <c r="AC910" s="235"/>
    </row>
    <row r="911" spans="1:29" ht="13.5">
      <c r="A911" s="235"/>
      <c r="B911" s="235"/>
      <c r="C911" s="235"/>
      <c r="D911" s="235"/>
      <c r="E911" s="235"/>
      <c r="F911" s="235"/>
      <c r="G911" s="235"/>
      <c r="H911" s="235"/>
      <c r="I911" s="267"/>
      <c r="J911" s="235"/>
      <c r="K911" s="235"/>
      <c r="L911" s="235"/>
      <c r="M911" s="268"/>
      <c r="N911" s="235"/>
      <c r="O911" s="235"/>
      <c r="P911" s="235"/>
      <c r="Q911" s="235"/>
      <c r="R911" s="235"/>
      <c r="S911" s="235"/>
      <c r="T911" s="235"/>
      <c r="U911" s="235"/>
      <c r="V911" s="235"/>
      <c r="W911" s="235"/>
      <c r="X911" s="235"/>
      <c r="Y911" s="235"/>
      <c r="Z911" s="235"/>
      <c r="AA911" s="235"/>
      <c r="AB911" s="235"/>
      <c r="AC911" s="235"/>
    </row>
    <row r="912" spans="1:29" ht="13.5">
      <c r="A912" s="235"/>
      <c r="B912" s="235"/>
      <c r="C912" s="235"/>
      <c r="D912" s="235"/>
      <c r="E912" s="235"/>
      <c r="F912" s="235"/>
      <c r="G912" s="235"/>
      <c r="H912" s="235"/>
      <c r="I912" s="267"/>
      <c r="J912" s="235"/>
      <c r="K912" s="235"/>
      <c r="L912" s="235"/>
      <c r="M912" s="268"/>
      <c r="N912" s="235"/>
      <c r="O912" s="235"/>
      <c r="P912" s="235"/>
      <c r="Q912" s="235"/>
      <c r="R912" s="235"/>
      <c r="S912" s="235"/>
      <c r="T912" s="235"/>
      <c r="U912" s="235"/>
      <c r="V912" s="235"/>
      <c r="W912" s="235"/>
      <c r="X912" s="235"/>
      <c r="Y912" s="235"/>
      <c r="Z912" s="235"/>
      <c r="AA912" s="235"/>
      <c r="AB912" s="235"/>
      <c r="AC912" s="235"/>
    </row>
    <row r="913" spans="1:29" ht="13.5">
      <c r="A913" s="235"/>
      <c r="B913" s="235"/>
      <c r="C913" s="235"/>
      <c r="D913" s="235"/>
      <c r="E913" s="235"/>
      <c r="F913" s="235"/>
      <c r="G913" s="235"/>
      <c r="H913" s="235"/>
      <c r="I913" s="267"/>
      <c r="J913" s="235"/>
      <c r="K913" s="235"/>
      <c r="L913" s="235"/>
      <c r="M913" s="268"/>
      <c r="N913" s="235"/>
      <c r="O913" s="235"/>
      <c r="P913" s="235"/>
      <c r="Q913" s="235"/>
      <c r="R913" s="235"/>
      <c r="S913" s="235"/>
      <c r="T913" s="235"/>
      <c r="U913" s="235"/>
      <c r="V913" s="235"/>
      <c r="W913" s="235"/>
      <c r="X913" s="235"/>
      <c r="Y913" s="235"/>
      <c r="Z913" s="235"/>
      <c r="AA913" s="235"/>
      <c r="AB913" s="235"/>
      <c r="AC913" s="235"/>
    </row>
    <row r="914" spans="1:29" ht="13.5">
      <c r="A914" s="235"/>
      <c r="B914" s="235"/>
      <c r="C914" s="235"/>
      <c r="D914" s="235"/>
      <c r="E914" s="235"/>
      <c r="F914" s="235"/>
      <c r="G914" s="235"/>
      <c r="H914" s="235"/>
      <c r="I914" s="267"/>
      <c r="J914" s="235"/>
      <c r="K914" s="235"/>
      <c r="L914" s="235"/>
      <c r="M914" s="268"/>
      <c r="N914" s="235"/>
      <c r="O914" s="235"/>
      <c r="P914" s="235"/>
      <c r="Q914" s="235"/>
      <c r="R914" s="235"/>
      <c r="S914" s="235"/>
      <c r="T914" s="235"/>
      <c r="U914" s="235"/>
      <c r="V914" s="235"/>
      <c r="W914" s="235"/>
      <c r="X914" s="235"/>
      <c r="Y914" s="235"/>
      <c r="Z914" s="235"/>
      <c r="AA914" s="235"/>
      <c r="AB914" s="235"/>
      <c r="AC914" s="235"/>
    </row>
    <row r="915" spans="1:29" ht="13.5">
      <c r="A915" s="235"/>
      <c r="B915" s="235"/>
      <c r="C915" s="235"/>
      <c r="D915" s="235"/>
      <c r="E915" s="235"/>
      <c r="F915" s="235"/>
      <c r="G915" s="235"/>
      <c r="H915" s="235"/>
      <c r="I915" s="267"/>
      <c r="J915" s="235"/>
      <c r="K915" s="235"/>
      <c r="L915" s="235"/>
      <c r="M915" s="268"/>
      <c r="N915" s="235"/>
      <c r="O915" s="235"/>
      <c r="P915" s="235"/>
      <c r="Q915" s="235"/>
      <c r="R915" s="235"/>
      <c r="S915" s="235"/>
      <c r="T915" s="235"/>
      <c r="U915" s="235"/>
      <c r="V915" s="235"/>
      <c r="W915" s="235"/>
      <c r="X915" s="235"/>
      <c r="Y915" s="235"/>
      <c r="Z915" s="235"/>
      <c r="AA915" s="235"/>
      <c r="AB915" s="235"/>
      <c r="AC915" s="235"/>
    </row>
    <row r="916" spans="1:29" ht="13.5">
      <c r="A916" s="235"/>
      <c r="B916" s="235"/>
      <c r="C916" s="235"/>
      <c r="D916" s="235"/>
      <c r="E916" s="235"/>
      <c r="F916" s="235"/>
      <c r="G916" s="235"/>
      <c r="H916" s="235"/>
      <c r="I916" s="267"/>
      <c r="J916" s="235"/>
      <c r="K916" s="235"/>
      <c r="L916" s="235"/>
      <c r="M916" s="268"/>
      <c r="N916" s="235"/>
      <c r="O916" s="235"/>
      <c r="P916" s="235"/>
      <c r="Q916" s="235"/>
      <c r="R916" s="235"/>
      <c r="S916" s="235"/>
      <c r="T916" s="235"/>
      <c r="U916" s="235"/>
      <c r="V916" s="235"/>
      <c r="W916" s="235"/>
      <c r="X916" s="235"/>
      <c r="Y916" s="235"/>
      <c r="Z916" s="235"/>
      <c r="AA916" s="235"/>
      <c r="AB916" s="235"/>
      <c r="AC916" s="235"/>
    </row>
    <row r="917" spans="1:29" ht="13.5">
      <c r="A917" s="235"/>
      <c r="B917" s="235"/>
      <c r="C917" s="235"/>
      <c r="D917" s="235"/>
      <c r="E917" s="235"/>
      <c r="F917" s="235"/>
      <c r="G917" s="235"/>
      <c r="H917" s="235"/>
      <c r="I917" s="267"/>
      <c r="J917" s="235"/>
      <c r="K917" s="235"/>
      <c r="L917" s="235"/>
      <c r="M917" s="268"/>
      <c r="N917" s="235"/>
      <c r="O917" s="235"/>
      <c r="P917" s="235"/>
      <c r="Q917" s="235"/>
      <c r="R917" s="235"/>
      <c r="S917" s="235"/>
      <c r="T917" s="235"/>
      <c r="U917" s="235"/>
      <c r="V917" s="235"/>
      <c r="W917" s="235"/>
      <c r="X917" s="235"/>
      <c r="Y917" s="235"/>
      <c r="Z917" s="235"/>
      <c r="AA917" s="235"/>
      <c r="AB917" s="235"/>
      <c r="AC917" s="235"/>
    </row>
    <row r="918" spans="1:29" ht="13.5">
      <c r="A918" s="235"/>
      <c r="B918" s="235"/>
      <c r="C918" s="235"/>
      <c r="D918" s="235"/>
      <c r="E918" s="235"/>
      <c r="F918" s="235"/>
      <c r="G918" s="235"/>
      <c r="H918" s="235"/>
      <c r="I918" s="267"/>
      <c r="J918" s="235"/>
      <c r="K918" s="235"/>
      <c r="L918" s="235"/>
      <c r="M918" s="268"/>
      <c r="N918" s="235"/>
      <c r="O918" s="235"/>
      <c r="P918" s="235"/>
      <c r="Q918" s="235"/>
      <c r="R918" s="235"/>
      <c r="S918" s="235"/>
      <c r="T918" s="235"/>
      <c r="U918" s="235"/>
      <c r="V918" s="235"/>
      <c r="W918" s="235"/>
      <c r="X918" s="235"/>
      <c r="Y918" s="235"/>
      <c r="Z918" s="235"/>
      <c r="AA918" s="235"/>
      <c r="AB918" s="235"/>
      <c r="AC918" s="235"/>
    </row>
    <row r="919" spans="1:29" ht="13.5">
      <c r="A919" s="235"/>
      <c r="B919" s="235"/>
      <c r="C919" s="235"/>
      <c r="D919" s="235"/>
      <c r="E919" s="235"/>
      <c r="F919" s="235"/>
      <c r="G919" s="235"/>
      <c r="H919" s="235"/>
      <c r="I919" s="267"/>
      <c r="J919" s="235"/>
      <c r="K919" s="235"/>
      <c r="L919" s="235"/>
      <c r="M919" s="268"/>
      <c r="N919" s="235"/>
      <c r="O919" s="235"/>
      <c r="P919" s="235"/>
      <c r="Q919" s="235"/>
      <c r="R919" s="235"/>
      <c r="S919" s="235"/>
      <c r="T919" s="235"/>
      <c r="U919" s="235"/>
      <c r="V919" s="235"/>
      <c r="W919" s="235"/>
      <c r="X919" s="235"/>
      <c r="Y919" s="235"/>
      <c r="Z919" s="235"/>
      <c r="AA919" s="235"/>
      <c r="AB919" s="235"/>
      <c r="AC919" s="235"/>
    </row>
    <row r="920" spans="1:29" ht="13.5">
      <c r="A920" s="235"/>
      <c r="B920" s="235"/>
      <c r="C920" s="235"/>
      <c r="D920" s="235"/>
      <c r="E920" s="235"/>
      <c r="F920" s="235"/>
      <c r="G920" s="235"/>
      <c r="H920" s="235"/>
      <c r="I920" s="267"/>
      <c r="J920" s="235"/>
      <c r="K920" s="235"/>
      <c r="L920" s="235"/>
      <c r="M920" s="268"/>
      <c r="N920" s="235"/>
      <c r="O920" s="235"/>
      <c r="P920" s="235"/>
      <c r="Q920" s="235"/>
      <c r="R920" s="235"/>
      <c r="S920" s="235"/>
      <c r="T920" s="235"/>
      <c r="U920" s="235"/>
      <c r="V920" s="235"/>
      <c r="W920" s="235"/>
      <c r="X920" s="235"/>
      <c r="Y920" s="235"/>
      <c r="Z920" s="235"/>
      <c r="AA920" s="235"/>
      <c r="AB920" s="235"/>
      <c r="AC920" s="235"/>
    </row>
    <row r="921" spans="1:29" ht="13.5">
      <c r="A921" s="235"/>
      <c r="B921" s="235"/>
      <c r="C921" s="235"/>
      <c r="D921" s="235"/>
      <c r="E921" s="235"/>
      <c r="F921" s="235"/>
      <c r="G921" s="235"/>
      <c r="H921" s="235"/>
      <c r="I921" s="267"/>
      <c r="J921" s="235"/>
      <c r="K921" s="235"/>
      <c r="L921" s="235"/>
      <c r="M921" s="268"/>
      <c r="N921" s="235"/>
      <c r="O921" s="235"/>
      <c r="P921" s="235"/>
      <c r="Q921" s="235"/>
      <c r="R921" s="235"/>
      <c r="S921" s="235"/>
      <c r="T921" s="235"/>
      <c r="U921" s="235"/>
      <c r="V921" s="235"/>
      <c r="W921" s="235"/>
      <c r="X921" s="235"/>
      <c r="Y921" s="235"/>
      <c r="Z921" s="235"/>
      <c r="AA921" s="235"/>
      <c r="AB921" s="235"/>
      <c r="AC921" s="235"/>
    </row>
    <row r="922" spans="1:29" ht="13.5">
      <c r="A922" s="235"/>
      <c r="B922" s="235"/>
      <c r="C922" s="235"/>
      <c r="D922" s="235"/>
      <c r="E922" s="235"/>
      <c r="F922" s="235"/>
      <c r="G922" s="235"/>
      <c r="H922" s="235"/>
      <c r="I922" s="267"/>
      <c r="J922" s="235"/>
      <c r="K922" s="235"/>
      <c r="L922" s="235"/>
      <c r="M922" s="268"/>
      <c r="N922" s="235"/>
      <c r="O922" s="235"/>
      <c r="P922" s="235"/>
      <c r="Q922" s="235"/>
      <c r="R922" s="235"/>
      <c r="S922" s="235"/>
      <c r="T922" s="235"/>
      <c r="U922" s="235"/>
      <c r="V922" s="235"/>
      <c r="W922" s="235"/>
      <c r="X922" s="235"/>
      <c r="Y922" s="235"/>
      <c r="Z922" s="235"/>
      <c r="AA922" s="235"/>
      <c r="AB922" s="235"/>
      <c r="AC922" s="235"/>
    </row>
    <row r="923" spans="1:29" ht="13.5">
      <c r="A923" s="235"/>
      <c r="B923" s="235"/>
      <c r="C923" s="235"/>
      <c r="D923" s="235"/>
      <c r="E923" s="235"/>
      <c r="F923" s="235"/>
      <c r="G923" s="235"/>
      <c r="H923" s="235"/>
      <c r="I923" s="267"/>
      <c r="J923" s="235"/>
      <c r="K923" s="235"/>
      <c r="L923" s="235"/>
      <c r="M923" s="268"/>
      <c r="N923" s="235"/>
      <c r="O923" s="235"/>
      <c r="P923" s="235"/>
      <c r="Q923" s="235"/>
      <c r="R923" s="235"/>
      <c r="S923" s="235"/>
      <c r="T923" s="235"/>
      <c r="U923" s="235"/>
      <c r="V923" s="235"/>
      <c r="W923" s="235"/>
      <c r="X923" s="235"/>
      <c r="Y923" s="235"/>
      <c r="Z923" s="235"/>
      <c r="AA923" s="235"/>
      <c r="AB923" s="235"/>
      <c r="AC923" s="235"/>
    </row>
    <row r="924" spans="1:29" ht="13.5">
      <c r="A924" s="235"/>
      <c r="B924" s="235"/>
      <c r="C924" s="235"/>
      <c r="D924" s="235"/>
      <c r="E924" s="235"/>
      <c r="F924" s="235"/>
      <c r="G924" s="235"/>
      <c r="H924" s="235"/>
      <c r="I924" s="267"/>
      <c r="J924" s="235"/>
      <c r="K924" s="235"/>
      <c r="L924" s="235"/>
      <c r="M924" s="268"/>
      <c r="N924" s="235"/>
      <c r="O924" s="235"/>
      <c r="P924" s="235"/>
      <c r="Q924" s="235"/>
      <c r="R924" s="235"/>
      <c r="S924" s="235"/>
      <c r="T924" s="235"/>
      <c r="U924" s="235"/>
      <c r="V924" s="235"/>
      <c r="W924" s="235"/>
      <c r="X924" s="235"/>
      <c r="Y924" s="235"/>
      <c r="Z924" s="235"/>
      <c r="AA924" s="235"/>
      <c r="AB924" s="235"/>
      <c r="AC924" s="235"/>
    </row>
    <row r="925" spans="1:29" ht="13.5">
      <c r="A925" s="235"/>
      <c r="B925" s="235"/>
      <c r="C925" s="235"/>
      <c r="D925" s="235"/>
      <c r="E925" s="235"/>
      <c r="F925" s="235"/>
      <c r="G925" s="235"/>
      <c r="H925" s="235"/>
      <c r="I925" s="267"/>
      <c r="J925" s="235"/>
      <c r="K925" s="235"/>
      <c r="L925" s="235"/>
      <c r="M925" s="268"/>
      <c r="N925" s="235"/>
      <c r="O925" s="235"/>
      <c r="P925" s="235"/>
      <c r="Q925" s="235"/>
      <c r="R925" s="235"/>
      <c r="S925" s="235"/>
      <c r="T925" s="235"/>
      <c r="U925" s="235"/>
      <c r="V925" s="235"/>
      <c r="W925" s="235"/>
      <c r="X925" s="235"/>
      <c r="Y925" s="235"/>
      <c r="Z925" s="235"/>
      <c r="AA925" s="235"/>
      <c r="AB925" s="235"/>
      <c r="AC925" s="235"/>
    </row>
    <row r="926" spans="1:29" ht="13.5">
      <c r="A926" s="235"/>
      <c r="B926" s="235"/>
      <c r="C926" s="235"/>
      <c r="D926" s="235"/>
      <c r="E926" s="235"/>
      <c r="F926" s="235"/>
      <c r="G926" s="235"/>
      <c r="H926" s="235"/>
      <c r="I926" s="267"/>
      <c r="J926" s="235"/>
      <c r="K926" s="235"/>
      <c r="L926" s="235"/>
      <c r="M926" s="268"/>
      <c r="N926" s="235"/>
      <c r="O926" s="235"/>
      <c r="P926" s="235"/>
      <c r="Q926" s="235"/>
      <c r="R926" s="235"/>
      <c r="S926" s="235"/>
      <c r="T926" s="235"/>
      <c r="U926" s="235"/>
      <c r="V926" s="235"/>
      <c r="W926" s="235"/>
      <c r="X926" s="235"/>
      <c r="Y926" s="235"/>
      <c r="Z926" s="235"/>
      <c r="AA926" s="235"/>
      <c r="AB926" s="235"/>
      <c r="AC926" s="235"/>
    </row>
    <row r="927" spans="1:29" ht="13.5">
      <c r="A927" s="235"/>
      <c r="B927" s="235"/>
      <c r="C927" s="235"/>
      <c r="D927" s="235"/>
      <c r="E927" s="235"/>
      <c r="F927" s="235"/>
      <c r="G927" s="235"/>
      <c r="H927" s="235"/>
      <c r="I927" s="267"/>
      <c r="J927" s="235"/>
      <c r="K927" s="235"/>
      <c r="L927" s="235"/>
      <c r="M927" s="268"/>
      <c r="N927" s="235"/>
      <c r="O927" s="235"/>
      <c r="P927" s="235"/>
      <c r="Q927" s="235"/>
      <c r="R927" s="235"/>
      <c r="S927" s="235"/>
      <c r="T927" s="235"/>
      <c r="U927" s="235"/>
      <c r="V927" s="235"/>
      <c r="W927" s="235"/>
      <c r="X927" s="235"/>
      <c r="Y927" s="235"/>
      <c r="Z927" s="235"/>
      <c r="AA927" s="235"/>
      <c r="AB927" s="235"/>
      <c r="AC927" s="235"/>
    </row>
    <row r="928" spans="1:29" ht="13.5">
      <c r="A928" s="235"/>
      <c r="B928" s="235"/>
      <c r="C928" s="235"/>
      <c r="D928" s="235"/>
      <c r="E928" s="235"/>
      <c r="F928" s="235"/>
      <c r="G928" s="235"/>
      <c r="H928" s="235"/>
      <c r="I928" s="267"/>
      <c r="J928" s="235"/>
      <c r="K928" s="235"/>
      <c r="L928" s="235"/>
      <c r="M928" s="268"/>
      <c r="N928" s="235"/>
      <c r="O928" s="235"/>
      <c r="P928" s="235"/>
      <c r="Q928" s="235"/>
      <c r="R928" s="235"/>
      <c r="S928" s="235"/>
      <c r="T928" s="235"/>
      <c r="U928" s="235"/>
      <c r="V928" s="235"/>
      <c r="W928" s="235"/>
      <c r="X928" s="235"/>
      <c r="Y928" s="235"/>
      <c r="Z928" s="235"/>
      <c r="AA928" s="235"/>
      <c r="AB928" s="235"/>
      <c r="AC928" s="235"/>
    </row>
    <row r="929" spans="1:29" ht="13.5">
      <c r="A929" s="235"/>
      <c r="B929" s="235"/>
      <c r="C929" s="235"/>
      <c r="D929" s="235"/>
      <c r="E929" s="235"/>
      <c r="F929" s="235"/>
      <c r="G929" s="235"/>
      <c r="H929" s="235"/>
      <c r="I929" s="267"/>
      <c r="J929" s="235"/>
      <c r="K929" s="235"/>
      <c r="L929" s="235"/>
      <c r="M929" s="268"/>
      <c r="N929" s="235"/>
      <c r="O929" s="235"/>
      <c r="P929" s="235"/>
      <c r="Q929" s="235"/>
      <c r="R929" s="235"/>
      <c r="S929" s="235"/>
      <c r="T929" s="235"/>
      <c r="U929" s="235"/>
      <c r="V929" s="235"/>
      <c r="W929" s="235"/>
      <c r="X929" s="235"/>
      <c r="Y929" s="235"/>
      <c r="Z929" s="235"/>
      <c r="AA929" s="235"/>
      <c r="AB929" s="235"/>
      <c r="AC929" s="235"/>
    </row>
    <row r="930" spans="1:29" ht="13.5">
      <c r="A930" s="235"/>
      <c r="B930" s="235"/>
      <c r="C930" s="235"/>
      <c r="D930" s="235"/>
      <c r="E930" s="235"/>
      <c r="F930" s="235"/>
      <c r="G930" s="235"/>
      <c r="H930" s="235"/>
      <c r="I930" s="267"/>
      <c r="J930" s="235"/>
      <c r="K930" s="235"/>
      <c r="L930" s="235"/>
      <c r="M930" s="268"/>
      <c r="N930" s="235"/>
      <c r="O930" s="235"/>
      <c r="P930" s="235"/>
      <c r="Q930" s="235"/>
      <c r="R930" s="235"/>
      <c r="S930" s="235"/>
      <c r="T930" s="235"/>
      <c r="U930" s="235"/>
      <c r="V930" s="235"/>
      <c r="W930" s="235"/>
      <c r="X930" s="235"/>
      <c r="Y930" s="235"/>
      <c r="Z930" s="235"/>
      <c r="AA930" s="235"/>
      <c r="AB930" s="235"/>
      <c r="AC930" s="235"/>
    </row>
    <row r="931" spans="1:29" ht="13.5">
      <c r="A931" s="235"/>
      <c r="B931" s="235"/>
      <c r="C931" s="235"/>
      <c r="D931" s="235"/>
      <c r="E931" s="235"/>
      <c r="F931" s="235"/>
      <c r="G931" s="235"/>
      <c r="H931" s="235"/>
      <c r="I931" s="267"/>
      <c r="J931" s="235"/>
      <c r="K931" s="235"/>
      <c r="L931" s="235"/>
      <c r="M931" s="268"/>
      <c r="N931" s="235"/>
      <c r="O931" s="235"/>
      <c r="P931" s="235"/>
      <c r="Q931" s="235"/>
      <c r="R931" s="235"/>
      <c r="S931" s="235"/>
      <c r="T931" s="235"/>
      <c r="U931" s="235"/>
      <c r="V931" s="235"/>
      <c r="W931" s="235"/>
      <c r="X931" s="235"/>
      <c r="Y931" s="235"/>
      <c r="Z931" s="235"/>
      <c r="AA931" s="235"/>
      <c r="AB931" s="235"/>
      <c r="AC931" s="235"/>
    </row>
    <row r="932" spans="1:29" ht="13.5">
      <c r="A932" s="235"/>
      <c r="B932" s="235"/>
      <c r="C932" s="235"/>
      <c r="D932" s="235"/>
      <c r="E932" s="235"/>
      <c r="F932" s="235"/>
      <c r="G932" s="235"/>
      <c r="H932" s="235"/>
      <c r="I932" s="267"/>
      <c r="J932" s="235"/>
      <c r="K932" s="235"/>
      <c r="L932" s="235"/>
      <c r="M932" s="268"/>
      <c r="N932" s="235"/>
      <c r="O932" s="235"/>
      <c r="P932" s="235"/>
      <c r="Q932" s="235"/>
      <c r="R932" s="235"/>
      <c r="S932" s="235"/>
      <c r="T932" s="235"/>
      <c r="U932" s="235"/>
      <c r="V932" s="235"/>
      <c r="W932" s="235"/>
      <c r="X932" s="235"/>
      <c r="Y932" s="235"/>
      <c r="Z932" s="235"/>
      <c r="AA932" s="235"/>
      <c r="AB932" s="235"/>
      <c r="AC932" s="235"/>
    </row>
    <row r="933" spans="1:29" ht="13.5">
      <c r="A933" s="235"/>
      <c r="B933" s="235"/>
      <c r="C933" s="235"/>
      <c r="D933" s="235"/>
      <c r="E933" s="235"/>
      <c r="F933" s="235"/>
      <c r="G933" s="235"/>
      <c r="H933" s="235"/>
      <c r="I933" s="267"/>
      <c r="J933" s="235"/>
      <c r="K933" s="235"/>
      <c r="L933" s="235"/>
      <c r="M933" s="268"/>
      <c r="N933" s="235"/>
      <c r="O933" s="235"/>
      <c r="P933" s="235"/>
      <c r="Q933" s="235"/>
      <c r="R933" s="235"/>
      <c r="S933" s="235"/>
      <c r="T933" s="235"/>
      <c r="U933" s="235"/>
      <c r="V933" s="235"/>
      <c r="W933" s="235"/>
      <c r="X933" s="235"/>
      <c r="Y933" s="235"/>
      <c r="Z933" s="235"/>
      <c r="AA933" s="235"/>
      <c r="AB933" s="235"/>
      <c r="AC933" s="235"/>
    </row>
    <row r="934" spans="1:29" ht="13.5">
      <c r="A934" s="235"/>
      <c r="B934" s="235"/>
      <c r="C934" s="235"/>
      <c r="D934" s="235"/>
      <c r="E934" s="235"/>
      <c r="F934" s="235"/>
      <c r="G934" s="235"/>
      <c r="H934" s="235"/>
      <c r="I934" s="267"/>
      <c r="J934" s="235"/>
      <c r="K934" s="235"/>
      <c r="L934" s="235"/>
      <c r="M934" s="268"/>
      <c r="N934" s="235"/>
      <c r="O934" s="235"/>
      <c r="P934" s="235"/>
      <c r="Q934" s="235"/>
      <c r="R934" s="235"/>
      <c r="S934" s="235"/>
      <c r="T934" s="235"/>
      <c r="U934" s="235"/>
      <c r="V934" s="235"/>
      <c r="W934" s="235"/>
      <c r="X934" s="235"/>
      <c r="Y934" s="235"/>
      <c r="Z934" s="235"/>
      <c r="AA934" s="235"/>
      <c r="AB934" s="235"/>
      <c r="AC934" s="235"/>
    </row>
    <row r="935" spans="1:29" ht="13.5">
      <c r="A935" s="235"/>
      <c r="B935" s="235"/>
      <c r="C935" s="235"/>
      <c r="D935" s="235"/>
      <c r="E935" s="235"/>
      <c r="F935" s="235"/>
      <c r="G935" s="235"/>
      <c r="H935" s="235"/>
      <c r="I935" s="267"/>
      <c r="J935" s="235"/>
      <c r="K935" s="235"/>
      <c r="L935" s="235"/>
      <c r="M935" s="268"/>
      <c r="N935" s="235"/>
      <c r="O935" s="235"/>
      <c r="P935" s="235"/>
      <c r="Q935" s="235"/>
      <c r="R935" s="235"/>
      <c r="S935" s="235"/>
      <c r="T935" s="235"/>
      <c r="U935" s="235"/>
      <c r="V935" s="235"/>
      <c r="W935" s="235"/>
      <c r="X935" s="235"/>
      <c r="Y935" s="235"/>
      <c r="Z935" s="235"/>
      <c r="AA935" s="235"/>
      <c r="AB935" s="235"/>
      <c r="AC935" s="235"/>
    </row>
    <row r="936" spans="1:29" ht="13.5">
      <c r="A936" s="235"/>
      <c r="B936" s="235"/>
      <c r="C936" s="235"/>
      <c r="D936" s="235"/>
      <c r="E936" s="235"/>
      <c r="F936" s="235"/>
      <c r="G936" s="235"/>
      <c r="H936" s="235"/>
      <c r="I936" s="267"/>
      <c r="J936" s="235"/>
      <c r="K936" s="235"/>
      <c r="L936" s="235"/>
      <c r="M936" s="268"/>
      <c r="N936" s="235"/>
      <c r="O936" s="235"/>
      <c r="P936" s="235"/>
      <c r="Q936" s="235"/>
      <c r="R936" s="235"/>
      <c r="S936" s="235"/>
      <c r="T936" s="235"/>
      <c r="U936" s="235"/>
      <c r="V936" s="235"/>
      <c r="W936" s="235"/>
      <c r="X936" s="235"/>
      <c r="Y936" s="235"/>
      <c r="Z936" s="235"/>
      <c r="AA936" s="235"/>
      <c r="AB936" s="235"/>
      <c r="AC936" s="235"/>
    </row>
    <row r="937" spans="1:29" ht="13.5">
      <c r="A937" s="235"/>
      <c r="B937" s="235"/>
      <c r="C937" s="235"/>
      <c r="D937" s="235"/>
      <c r="E937" s="235"/>
      <c r="F937" s="235"/>
      <c r="G937" s="235"/>
      <c r="H937" s="235"/>
      <c r="I937" s="267"/>
      <c r="J937" s="235"/>
      <c r="K937" s="235"/>
      <c r="L937" s="235"/>
      <c r="M937" s="268"/>
      <c r="N937" s="235"/>
      <c r="O937" s="235"/>
      <c r="P937" s="235"/>
      <c r="Q937" s="235"/>
      <c r="R937" s="235"/>
      <c r="S937" s="235"/>
      <c r="T937" s="235"/>
      <c r="U937" s="235"/>
      <c r="V937" s="235"/>
      <c r="W937" s="235"/>
      <c r="X937" s="235"/>
      <c r="Y937" s="235"/>
      <c r="Z937" s="235"/>
      <c r="AA937" s="235"/>
      <c r="AB937" s="235"/>
      <c r="AC937" s="235"/>
    </row>
    <row r="938" spans="1:29" ht="13.5">
      <c r="A938" s="235"/>
      <c r="B938" s="235"/>
      <c r="C938" s="235"/>
      <c r="D938" s="235"/>
      <c r="E938" s="235"/>
      <c r="F938" s="235"/>
      <c r="G938" s="235"/>
      <c r="H938" s="235"/>
      <c r="I938" s="267"/>
      <c r="J938" s="235"/>
      <c r="K938" s="235"/>
      <c r="L938" s="235"/>
      <c r="M938" s="268"/>
      <c r="N938" s="235"/>
      <c r="O938" s="235"/>
      <c r="P938" s="235"/>
      <c r="Q938" s="235"/>
      <c r="R938" s="235"/>
      <c r="S938" s="235"/>
      <c r="T938" s="235"/>
      <c r="U938" s="235"/>
      <c r="V938" s="235"/>
      <c r="W938" s="235"/>
      <c r="X938" s="235"/>
      <c r="Y938" s="235"/>
      <c r="Z938" s="235"/>
      <c r="AA938" s="235"/>
      <c r="AB938" s="235"/>
      <c r="AC938" s="235"/>
    </row>
    <row r="939" spans="1:29" ht="13.5">
      <c r="A939" s="235"/>
      <c r="B939" s="235"/>
      <c r="C939" s="235"/>
      <c r="D939" s="235"/>
      <c r="E939" s="235"/>
      <c r="F939" s="235"/>
      <c r="G939" s="235"/>
      <c r="H939" s="235"/>
      <c r="I939" s="267"/>
      <c r="J939" s="235"/>
      <c r="K939" s="235"/>
      <c r="L939" s="235"/>
      <c r="M939" s="268"/>
      <c r="N939" s="235"/>
      <c r="O939" s="235"/>
      <c r="P939" s="235"/>
      <c r="Q939" s="235"/>
      <c r="R939" s="235"/>
      <c r="S939" s="235"/>
      <c r="T939" s="235"/>
      <c r="U939" s="235"/>
      <c r="V939" s="235"/>
      <c r="W939" s="235"/>
      <c r="X939" s="235"/>
      <c r="Y939" s="235"/>
      <c r="Z939" s="235"/>
      <c r="AA939" s="235"/>
      <c r="AB939" s="235"/>
      <c r="AC939" s="235"/>
    </row>
    <row r="940" spans="1:29" ht="13.5">
      <c r="A940" s="235"/>
      <c r="B940" s="235"/>
      <c r="C940" s="235"/>
      <c r="D940" s="235"/>
      <c r="E940" s="235"/>
      <c r="F940" s="235"/>
      <c r="G940" s="235"/>
      <c r="H940" s="235"/>
      <c r="I940" s="267"/>
      <c r="J940" s="235"/>
      <c r="K940" s="235"/>
      <c r="L940" s="235"/>
      <c r="M940" s="268"/>
      <c r="N940" s="235"/>
      <c r="O940" s="235"/>
      <c r="P940" s="235"/>
      <c r="Q940" s="235"/>
      <c r="R940" s="235"/>
      <c r="S940" s="235"/>
      <c r="T940" s="235"/>
      <c r="U940" s="235"/>
      <c r="V940" s="235"/>
      <c r="W940" s="235"/>
      <c r="X940" s="235"/>
      <c r="Y940" s="235"/>
      <c r="Z940" s="235"/>
      <c r="AA940" s="235"/>
      <c r="AB940" s="235"/>
      <c r="AC940" s="235"/>
    </row>
    <row r="941" spans="1:29" ht="13.5">
      <c r="A941" s="235"/>
      <c r="B941" s="235"/>
      <c r="C941" s="235"/>
      <c r="D941" s="235"/>
      <c r="E941" s="235"/>
      <c r="F941" s="235"/>
      <c r="G941" s="235"/>
      <c r="H941" s="235"/>
      <c r="I941" s="267"/>
      <c r="J941" s="235"/>
      <c r="K941" s="235"/>
      <c r="L941" s="235"/>
      <c r="M941" s="268"/>
      <c r="N941" s="235"/>
      <c r="O941" s="235"/>
      <c r="P941" s="235"/>
      <c r="Q941" s="235"/>
      <c r="R941" s="235"/>
      <c r="S941" s="235"/>
      <c r="T941" s="235"/>
      <c r="U941" s="235"/>
      <c r="V941" s="235"/>
      <c r="W941" s="235"/>
      <c r="X941" s="235"/>
      <c r="Y941" s="235"/>
      <c r="Z941" s="235"/>
      <c r="AA941" s="235"/>
      <c r="AB941" s="235"/>
      <c r="AC941" s="235"/>
    </row>
    <row r="942" spans="1:29" ht="13.5">
      <c r="A942" s="235"/>
      <c r="B942" s="235"/>
      <c r="C942" s="235"/>
      <c r="D942" s="235"/>
      <c r="E942" s="235"/>
      <c r="F942" s="235"/>
      <c r="G942" s="235"/>
      <c r="H942" s="235"/>
      <c r="I942" s="267"/>
      <c r="J942" s="235"/>
      <c r="K942" s="235"/>
      <c r="L942" s="235"/>
      <c r="M942" s="268"/>
      <c r="N942" s="235"/>
      <c r="O942" s="235"/>
      <c r="P942" s="235"/>
      <c r="Q942" s="235"/>
      <c r="R942" s="235"/>
      <c r="S942" s="235"/>
      <c r="T942" s="235"/>
      <c r="U942" s="235"/>
      <c r="V942" s="235"/>
      <c r="W942" s="235"/>
      <c r="X942" s="235"/>
      <c r="Y942" s="235"/>
      <c r="Z942" s="235"/>
      <c r="AA942" s="235"/>
      <c r="AB942" s="235"/>
      <c r="AC942" s="235"/>
    </row>
    <row r="943" spans="1:29" ht="13.5">
      <c r="A943" s="235"/>
      <c r="B943" s="235"/>
      <c r="C943" s="235"/>
      <c r="D943" s="235"/>
      <c r="E943" s="235"/>
      <c r="F943" s="235"/>
      <c r="G943" s="235"/>
      <c r="H943" s="235"/>
      <c r="I943" s="267"/>
      <c r="J943" s="235"/>
      <c r="K943" s="235"/>
      <c r="L943" s="235"/>
      <c r="M943" s="268"/>
      <c r="N943" s="235"/>
      <c r="O943" s="235"/>
      <c r="P943" s="235"/>
      <c r="Q943" s="235"/>
      <c r="R943" s="235"/>
      <c r="S943" s="235"/>
      <c r="T943" s="235"/>
      <c r="U943" s="235"/>
      <c r="V943" s="235"/>
      <c r="W943" s="235"/>
      <c r="X943" s="235"/>
      <c r="Y943" s="235"/>
      <c r="Z943" s="235"/>
      <c r="AA943" s="235"/>
      <c r="AB943" s="235"/>
      <c r="AC943" s="235"/>
    </row>
    <row r="944" spans="1:29" ht="13.5">
      <c r="A944" s="235"/>
      <c r="B944" s="235"/>
      <c r="C944" s="235"/>
      <c r="D944" s="235"/>
      <c r="E944" s="235"/>
      <c r="F944" s="235"/>
      <c r="G944" s="235"/>
      <c r="H944" s="235"/>
      <c r="I944" s="267"/>
      <c r="J944" s="235"/>
      <c r="K944" s="235"/>
      <c r="L944" s="235"/>
      <c r="M944" s="268"/>
      <c r="N944" s="235"/>
      <c r="O944" s="235"/>
      <c r="P944" s="235"/>
      <c r="Q944" s="235"/>
      <c r="R944" s="235"/>
      <c r="S944" s="235"/>
      <c r="T944" s="235"/>
      <c r="U944" s="235"/>
      <c r="V944" s="235"/>
      <c r="W944" s="235"/>
      <c r="X944" s="235"/>
      <c r="Y944" s="235"/>
      <c r="Z944" s="235"/>
      <c r="AA944" s="235"/>
      <c r="AB944" s="235"/>
      <c r="AC944" s="235"/>
    </row>
    <row r="945" spans="1:29" ht="13.5">
      <c r="A945" s="235"/>
      <c r="B945" s="235"/>
      <c r="C945" s="235"/>
      <c r="D945" s="235"/>
      <c r="E945" s="235"/>
      <c r="F945" s="235"/>
      <c r="G945" s="235"/>
      <c r="H945" s="235"/>
      <c r="I945" s="267"/>
      <c r="J945" s="235"/>
      <c r="K945" s="235"/>
      <c r="L945" s="235"/>
      <c r="M945" s="268"/>
      <c r="N945" s="235"/>
      <c r="O945" s="235"/>
      <c r="P945" s="235"/>
      <c r="Q945" s="235"/>
      <c r="R945" s="235"/>
      <c r="S945" s="235"/>
      <c r="T945" s="235"/>
      <c r="U945" s="235"/>
      <c r="V945" s="235"/>
      <c r="W945" s="235"/>
      <c r="X945" s="235"/>
      <c r="Y945" s="235"/>
      <c r="Z945" s="235"/>
      <c r="AA945" s="235"/>
      <c r="AB945" s="235"/>
      <c r="AC945" s="235"/>
    </row>
    <row r="946" spans="1:29" ht="13.5">
      <c r="A946" s="235"/>
      <c r="B946" s="235"/>
      <c r="C946" s="235"/>
      <c r="D946" s="235"/>
      <c r="E946" s="235"/>
      <c r="F946" s="235"/>
      <c r="G946" s="235"/>
      <c r="H946" s="235"/>
      <c r="I946" s="267"/>
      <c r="J946" s="235"/>
      <c r="K946" s="235"/>
      <c r="L946" s="235"/>
      <c r="M946" s="268"/>
      <c r="N946" s="235"/>
      <c r="O946" s="235"/>
      <c r="P946" s="235"/>
      <c r="Q946" s="235"/>
      <c r="R946" s="235"/>
      <c r="S946" s="235"/>
      <c r="T946" s="235"/>
      <c r="U946" s="235"/>
      <c r="V946" s="235"/>
      <c r="W946" s="235"/>
      <c r="X946" s="235"/>
      <c r="Y946" s="235"/>
      <c r="Z946" s="235"/>
      <c r="AA946" s="235"/>
      <c r="AB946" s="235"/>
      <c r="AC946" s="235"/>
    </row>
    <row r="947" spans="1:29" ht="13.5">
      <c r="A947" s="235"/>
      <c r="B947" s="235"/>
      <c r="C947" s="235"/>
      <c r="D947" s="235"/>
      <c r="E947" s="235"/>
      <c r="F947" s="235"/>
      <c r="G947" s="235"/>
      <c r="H947" s="235"/>
      <c r="I947" s="267"/>
      <c r="J947" s="235"/>
      <c r="K947" s="235"/>
      <c r="L947" s="235"/>
      <c r="M947" s="268"/>
      <c r="N947" s="235"/>
      <c r="O947" s="235"/>
      <c r="P947" s="235"/>
      <c r="Q947" s="235"/>
      <c r="R947" s="235"/>
      <c r="S947" s="235"/>
      <c r="T947" s="235"/>
      <c r="U947" s="235"/>
      <c r="V947" s="235"/>
      <c r="W947" s="235"/>
      <c r="X947" s="235"/>
      <c r="Y947" s="235"/>
      <c r="Z947" s="235"/>
      <c r="AA947" s="235"/>
      <c r="AB947" s="235"/>
      <c r="AC947" s="235"/>
    </row>
    <row r="948" spans="1:29" ht="13.5">
      <c r="A948" s="235"/>
      <c r="B948" s="235"/>
      <c r="C948" s="235"/>
      <c r="D948" s="235"/>
      <c r="E948" s="235"/>
      <c r="F948" s="235"/>
      <c r="G948" s="235"/>
      <c r="H948" s="235"/>
      <c r="I948" s="267"/>
      <c r="J948" s="235"/>
      <c r="K948" s="235"/>
      <c r="L948" s="235"/>
      <c r="M948" s="268"/>
      <c r="N948" s="235"/>
      <c r="O948" s="235"/>
      <c r="P948" s="235"/>
      <c r="Q948" s="235"/>
      <c r="R948" s="235"/>
      <c r="S948" s="235"/>
      <c r="T948" s="235"/>
      <c r="U948" s="235"/>
      <c r="V948" s="235"/>
      <c r="W948" s="235"/>
      <c r="X948" s="235"/>
      <c r="Y948" s="235"/>
      <c r="Z948" s="235"/>
      <c r="AA948" s="235"/>
      <c r="AB948" s="235"/>
      <c r="AC948" s="235"/>
    </row>
    <row r="949" spans="1:29" ht="13.5">
      <c r="A949" s="235"/>
      <c r="B949" s="235"/>
      <c r="C949" s="235"/>
      <c r="D949" s="235"/>
      <c r="E949" s="235"/>
      <c r="F949" s="235"/>
      <c r="G949" s="235"/>
      <c r="H949" s="235"/>
      <c r="I949" s="267"/>
      <c r="J949" s="235"/>
      <c r="K949" s="235"/>
      <c r="L949" s="235"/>
      <c r="M949" s="268"/>
      <c r="N949" s="235"/>
      <c r="O949" s="235"/>
      <c r="P949" s="235"/>
      <c r="Q949" s="235"/>
      <c r="R949" s="235"/>
      <c r="S949" s="235"/>
      <c r="T949" s="235"/>
      <c r="U949" s="235"/>
      <c r="V949" s="235"/>
      <c r="W949" s="235"/>
      <c r="X949" s="235"/>
      <c r="Y949" s="235"/>
      <c r="Z949" s="235"/>
      <c r="AA949" s="235"/>
      <c r="AB949" s="235"/>
      <c r="AC949" s="235"/>
    </row>
    <row r="950" spans="1:29" ht="13.5">
      <c r="A950" s="235"/>
      <c r="B950" s="235"/>
      <c r="C950" s="235"/>
      <c r="D950" s="235"/>
      <c r="E950" s="235"/>
      <c r="F950" s="235"/>
      <c r="G950" s="235"/>
      <c r="H950" s="235"/>
      <c r="I950" s="267"/>
      <c r="J950" s="235"/>
      <c r="K950" s="235"/>
      <c r="L950" s="235"/>
      <c r="M950" s="268"/>
      <c r="N950" s="235"/>
      <c r="O950" s="235"/>
      <c r="P950" s="235"/>
      <c r="Q950" s="235"/>
      <c r="R950" s="235"/>
      <c r="S950" s="235"/>
      <c r="T950" s="235"/>
      <c r="U950" s="235"/>
      <c r="V950" s="235"/>
      <c r="W950" s="235"/>
      <c r="X950" s="235"/>
      <c r="Y950" s="235"/>
      <c r="Z950" s="235"/>
      <c r="AA950" s="235"/>
      <c r="AB950" s="235"/>
      <c r="AC950" s="235"/>
    </row>
    <row r="951" spans="1:29" ht="13.5">
      <c r="A951" s="235"/>
      <c r="B951" s="235"/>
      <c r="C951" s="235"/>
      <c r="D951" s="235"/>
      <c r="E951" s="235"/>
      <c r="F951" s="235"/>
      <c r="G951" s="235"/>
      <c r="H951" s="235"/>
      <c r="I951" s="267"/>
      <c r="J951" s="235"/>
      <c r="K951" s="235"/>
      <c r="L951" s="235"/>
      <c r="M951" s="268"/>
      <c r="N951" s="235"/>
      <c r="O951" s="235"/>
      <c r="P951" s="235"/>
      <c r="Q951" s="235"/>
      <c r="R951" s="235"/>
      <c r="S951" s="235"/>
      <c r="T951" s="235"/>
      <c r="U951" s="235"/>
      <c r="V951" s="235"/>
      <c r="W951" s="235"/>
      <c r="X951" s="235"/>
      <c r="Y951" s="235"/>
      <c r="Z951" s="235"/>
      <c r="AA951" s="235"/>
      <c r="AB951" s="235"/>
      <c r="AC951" s="235"/>
    </row>
    <row r="952" spans="1:29" ht="13.5">
      <c r="A952" s="235"/>
      <c r="B952" s="235"/>
      <c r="C952" s="235"/>
      <c r="D952" s="235"/>
      <c r="E952" s="235"/>
      <c r="F952" s="235"/>
      <c r="G952" s="235"/>
      <c r="H952" s="235"/>
      <c r="I952" s="267"/>
      <c r="J952" s="235"/>
      <c r="K952" s="235"/>
      <c r="L952" s="235"/>
      <c r="M952" s="268"/>
      <c r="N952" s="235"/>
      <c r="O952" s="235"/>
      <c r="P952" s="235"/>
      <c r="Q952" s="235"/>
      <c r="R952" s="235"/>
      <c r="S952" s="235"/>
      <c r="T952" s="235"/>
      <c r="U952" s="235"/>
      <c r="V952" s="235"/>
      <c r="W952" s="235"/>
      <c r="X952" s="235"/>
      <c r="Y952" s="235"/>
      <c r="Z952" s="235"/>
      <c r="AA952" s="235"/>
      <c r="AB952" s="235"/>
      <c r="AC952" s="235"/>
    </row>
    <row r="953" spans="1:29" ht="13.5">
      <c r="A953" s="235"/>
      <c r="B953" s="235"/>
      <c r="C953" s="235"/>
      <c r="D953" s="235"/>
      <c r="E953" s="235"/>
      <c r="F953" s="235"/>
      <c r="G953" s="235"/>
      <c r="H953" s="235"/>
      <c r="I953" s="267"/>
      <c r="J953" s="235"/>
      <c r="K953" s="235"/>
      <c r="L953" s="235"/>
      <c r="M953" s="268"/>
      <c r="N953" s="235"/>
      <c r="O953" s="235"/>
      <c r="P953" s="235"/>
      <c r="Q953" s="235"/>
      <c r="R953" s="235"/>
      <c r="S953" s="235"/>
      <c r="T953" s="235"/>
      <c r="U953" s="235"/>
      <c r="V953" s="235"/>
      <c r="W953" s="235"/>
      <c r="X953" s="235"/>
      <c r="Y953" s="235"/>
      <c r="Z953" s="235"/>
      <c r="AA953" s="235"/>
      <c r="AB953" s="235"/>
      <c r="AC953" s="235"/>
    </row>
    <row r="954" spans="1:29" ht="13.5">
      <c r="A954" s="235"/>
      <c r="B954" s="235"/>
      <c r="C954" s="235"/>
      <c r="D954" s="235"/>
      <c r="E954" s="235"/>
      <c r="F954" s="235"/>
      <c r="G954" s="235"/>
      <c r="H954" s="235"/>
      <c r="I954" s="267"/>
      <c r="J954" s="235"/>
      <c r="K954" s="235"/>
      <c r="L954" s="235"/>
      <c r="M954" s="268"/>
      <c r="N954" s="235"/>
      <c r="O954" s="235"/>
      <c r="P954" s="235"/>
      <c r="Q954" s="235"/>
      <c r="R954" s="235"/>
      <c r="S954" s="235"/>
      <c r="T954" s="235"/>
      <c r="U954" s="235"/>
      <c r="V954" s="235"/>
      <c r="W954" s="235"/>
      <c r="X954" s="235"/>
      <c r="Y954" s="235"/>
      <c r="Z954" s="235"/>
      <c r="AA954" s="235"/>
      <c r="AB954" s="235"/>
      <c r="AC954" s="235"/>
    </row>
    <row r="955" spans="1:29" ht="13.5">
      <c r="A955" s="235"/>
      <c r="B955" s="235"/>
      <c r="C955" s="235"/>
      <c r="D955" s="235"/>
      <c r="E955" s="235"/>
      <c r="F955" s="235"/>
      <c r="G955" s="235"/>
      <c r="H955" s="235"/>
      <c r="I955" s="267"/>
      <c r="J955" s="235"/>
      <c r="K955" s="235"/>
      <c r="L955" s="235"/>
      <c r="M955" s="268"/>
      <c r="N955" s="235"/>
      <c r="O955" s="235"/>
      <c r="P955" s="235"/>
      <c r="Q955" s="235"/>
      <c r="R955" s="235"/>
      <c r="S955" s="235"/>
      <c r="T955" s="235"/>
      <c r="U955" s="235"/>
      <c r="V955" s="235"/>
      <c r="W955" s="235"/>
      <c r="X955" s="235"/>
      <c r="Y955" s="235"/>
      <c r="Z955" s="235"/>
      <c r="AA955" s="235"/>
      <c r="AB955" s="235"/>
      <c r="AC955" s="235"/>
    </row>
    <row r="956" spans="1:29" ht="13.5">
      <c r="A956" s="235"/>
      <c r="B956" s="235"/>
      <c r="C956" s="235"/>
      <c r="D956" s="235"/>
      <c r="E956" s="235"/>
      <c r="F956" s="235"/>
      <c r="G956" s="235"/>
      <c r="H956" s="235"/>
      <c r="I956" s="267"/>
      <c r="J956" s="235"/>
      <c r="K956" s="235"/>
      <c r="L956" s="235"/>
      <c r="M956" s="268"/>
      <c r="N956" s="235"/>
      <c r="O956" s="235"/>
      <c r="P956" s="235"/>
      <c r="Q956" s="235"/>
      <c r="R956" s="235"/>
      <c r="S956" s="235"/>
      <c r="T956" s="235"/>
      <c r="U956" s="235"/>
      <c r="V956" s="235"/>
      <c r="W956" s="235"/>
      <c r="X956" s="235"/>
      <c r="Y956" s="235"/>
      <c r="Z956" s="235"/>
      <c r="AA956" s="235"/>
      <c r="AB956" s="235"/>
      <c r="AC956" s="235"/>
    </row>
    <row r="957" spans="1:29" ht="13.5">
      <c r="A957" s="235"/>
      <c r="B957" s="235"/>
      <c r="C957" s="235"/>
      <c r="D957" s="235"/>
      <c r="E957" s="235"/>
      <c r="F957" s="235"/>
      <c r="G957" s="235"/>
      <c r="H957" s="235"/>
      <c r="I957" s="267"/>
      <c r="J957" s="235"/>
      <c r="K957" s="235"/>
      <c r="L957" s="235"/>
      <c r="M957" s="268"/>
      <c r="N957" s="235"/>
      <c r="O957" s="235"/>
      <c r="P957" s="235"/>
      <c r="Q957" s="235"/>
      <c r="R957" s="235"/>
      <c r="S957" s="235"/>
      <c r="T957" s="235"/>
      <c r="U957" s="235"/>
      <c r="V957" s="235"/>
      <c r="W957" s="235"/>
      <c r="X957" s="235"/>
      <c r="Y957" s="235"/>
      <c r="Z957" s="235"/>
      <c r="AA957" s="235"/>
      <c r="AB957" s="235"/>
      <c r="AC957" s="235"/>
    </row>
    <row r="958" spans="1:29" ht="13.5">
      <c r="A958" s="235"/>
      <c r="B958" s="235"/>
      <c r="C958" s="235"/>
      <c r="D958" s="235"/>
      <c r="E958" s="235"/>
      <c r="F958" s="235"/>
      <c r="G958" s="235"/>
      <c r="H958" s="235"/>
      <c r="I958" s="267"/>
      <c r="J958" s="235"/>
      <c r="K958" s="235"/>
      <c r="L958" s="235"/>
      <c r="M958" s="268"/>
      <c r="N958" s="235"/>
      <c r="O958" s="235"/>
      <c r="P958" s="235"/>
      <c r="Q958" s="235"/>
      <c r="R958" s="235"/>
      <c r="S958" s="235"/>
      <c r="T958" s="235"/>
      <c r="U958" s="235"/>
      <c r="V958" s="235"/>
      <c r="W958" s="235"/>
      <c r="X958" s="235"/>
      <c r="Y958" s="235"/>
      <c r="Z958" s="235"/>
      <c r="AA958" s="235"/>
      <c r="AB958" s="235"/>
      <c r="AC958" s="235"/>
    </row>
    <row r="959" spans="1:29" ht="13.5">
      <c r="A959" s="235"/>
      <c r="B959" s="235"/>
      <c r="C959" s="235"/>
      <c r="D959" s="235"/>
      <c r="E959" s="235"/>
      <c r="F959" s="235"/>
      <c r="G959" s="235"/>
      <c r="H959" s="235"/>
      <c r="I959" s="267"/>
      <c r="J959" s="235"/>
      <c r="K959" s="235"/>
      <c r="L959" s="235"/>
      <c r="M959" s="268"/>
      <c r="N959" s="235"/>
      <c r="O959" s="235"/>
      <c r="P959" s="235"/>
      <c r="Q959" s="235"/>
      <c r="R959" s="235"/>
      <c r="S959" s="235"/>
      <c r="T959" s="235"/>
      <c r="U959" s="235"/>
      <c r="V959" s="235"/>
      <c r="W959" s="235"/>
      <c r="X959" s="235"/>
      <c r="Y959" s="235"/>
      <c r="Z959" s="235"/>
      <c r="AA959" s="235"/>
      <c r="AB959" s="235"/>
      <c r="AC959" s="235"/>
    </row>
    <row r="960" spans="1:29" ht="13.5">
      <c r="A960" s="235"/>
      <c r="B960" s="235"/>
      <c r="C960" s="235"/>
      <c r="D960" s="235"/>
      <c r="E960" s="235"/>
      <c r="F960" s="235"/>
      <c r="G960" s="235"/>
      <c r="H960" s="235"/>
      <c r="I960" s="267"/>
      <c r="J960" s="235"/>
      <c r="K960" s="235"/>
      <c r="L960" s="235"/>
      <c r="M960" s="268"/>
      <c r="N960" s="235"/>
      <c r="O960" s="235"/>
      <c r="P960" s="235"/>
      <c r="Q960" s="235"/>
      <c r="R960" s="235"/>
      <c r="S960" s="235"/>
      <c r="T960" s="235"/>
      <c r="U960" s="235"/>
      <c r="V960" s="235"/>
      <c r="W960" s="235"/>
      <c r="X960" s="235"/>
      <c r="Y960" s="235"/>
      <c r="Z960" s="235"/>
      <c r="AA960" s="235"/>
      <c r="AB960" s="235"/>
      <c r="AC960" s="235"/>
    </row>
    <row r="961" spans="1:29" ht="13.5">
      <c r="A961" s="235"/>
      <c r="B961" s="235"/>
      <c r="C961" s="235"/>
      <c r="D961" s="235"/>
      <c r="E961" s="235"/>
      <c r="F961" s="235"/>
      <c r="G961" s="235"/>
      <c r="H961" s="235"/>
      <c r="I961" s="267"/>
      <c r="J961" s="235"/>
      <c r="K961" s="235"/>
      <c r="L961" s="235"/>
      <c r="M961" s="268"/>
      <c r="N961" s="235"/>
      <c r="O961" s="235"/>
      <c r="P961" s="235"/>
      <c r="Q961" s="235"/>
      <c r="R961" s="235"/>
      <c r="S961" s="235"/>
      <c r="T961" s="235"/>
      <c r="U961" s="235"/>
      <c r="V961" s="235"/>
      <c r="W961" s="235"/>
      <c r="X961" s="235"/>
      <c r="Y961" s="235"/>
      <c r="Z961" s="235"/>
      <c r="AA961" s="235"/>
      <c r="AB961" s="235"/>
      <c r="AC961" s="235"/>
    </row>
    <row r="962" spans="1:29" ht="13.5">
      <c r="A962" s="235"/>
      <c r="B962" s="235"/>
      <c r="C962" s="235"/>
      <c r="D962" s="235"/>
      <c r="E962" s="235"/>
      <c r="F962" s="235"/>
      <c r="G962" s="235"/>
      <c r="H962" s="235"/>
      <c r="I962" s="267"/>
      <c r="J962" s="235"/>
      <c r="K962" s="235"/>
      <c r="L962" s="235"/>
      <c r="M962" s="268"/>
      <c r="N962" s="235"/>
      <c r="O962" s="235"/>
      <c r="P962" s="235"/>
      <c r="Q962" s="235"/>
      <c r="R962" s="235"/>
      <c r="S962" s="235"/>
      <c r="T962" s="235"/>
      <c r="U962" s="235"/>
      <c r="V962" s="235"/>
      <c r="W962" s="235"/>
      <c r="X962" s="235"/>
      <c r="Y962" s="235"/>
      <c r="Z962" s="235"/>
      <c r="AA962" s="235"/>
      <c r="AB962" s="235"/>
      <c r="AC962" s="235"/>
    </row>
    <row r="963" spans="1:29" ht="13.5">
      <c r="A963" s="235"/>
      <c r="B963" s="235"/>
      <c r="C963" s="235"/>
      <c r="D963" s="235"/>
      <c r="E963" s="235"/>
      <c r="F963" s="235"/>
      <c r="G963" s="235"/>
      <c r="H963" s="235"/>
      <c r="I963" s="267"/>
      <c r="J963" s="235"/>
      <c r="K963" s="235"/>
      <c r="L963" s="235"/>
      <c r="M963" s="268"/>
      <c r="N963" s="235"/>
      <c r="O963" s="235"/>
      <c r="P963" s="235"/>
      <c r="Q963" s="235"/>
      <c r="R963" s="235"/>
      <c r="S963" s="235"/>
      <c r="T963" s="235"/>
      <c r="U963" s="235"/>
      <c r="V963" s="235"/>
      <c r="W963" s="235"/>
      <c r="X963" s="235"/>
      <c r="Y963" s="235"/>
      <c r="Z963" s="235"/>
      <c r="AA963" s="235"/>
      <c r="AB963" s="235"/>
      <c r="AC963" s="235"/>
    </row>
    <row r="964" spans="1:29" ht="13.5">
      <c r="A964" s="235"/>
      <c r="B964" s="235"/>
      <c r="C964" s="235"/>
      <c r="D964" s="235"/>
      <c r="E964" s="235"/>
      <c r="F964" s="235"/>
      <c r="G964" s="235"/>
      <c r="H964" s="235"/>
      <c r="I964" s="267"/>
      <c r="J964" s="235"/>
      <c r="K964" s="235"/>
      <c r="L964" s="235"/>
      <c r="M964" s="268"/>
      <c r="N964" s="235"/>
      <c r="O964" s="235"/>
      <c r="P964" s="235"/>
      <c r="Q964" s="235"/>
      <c r="R964" s="235"/>
      <c r="S964" s="235"/>
      <c r="T964" s="235"/>
      <c r="U964" s="235"/>
      <c r="V964" s="235"/>
      <c r="W964" s="235"/>
      <c r="X964" s="235"/>
      <c r="Y964" s="235"/>
      <c r="Z964" s="235"/>
      <c r="AA964" s="235"/>
      <c r="AB964" s="235"/>
      <c r="AC964" s="235"/>
    </row>
    <row r="965" spans="1:29" ht="13.5">
      <c r="A965" s="235"/>
      <c r="B965" s="235"/>
      <c r="C965" s="235"/>
      <c r="D965" s="235"/>
      <c r="E965" s="235"/>
      <c r="F965" s="235"/>
      <c r="G965" s="235"/>
      <c r="H965" s="235"/>
      <c r="I965" s="267"/>
      <c r="J965" s="235"/>
      <c r="K965" s="235"/>
      <c r="L965" s="235"/>
      <c r="M965" s="268"/>
      <c r="N965" s="235"/>
      <c r="O965" s="235"/>
      <c r="P965" s="235"/>
      <c r="Q965" s="235"/>
      <c r="R965" s="235"/>
      <c r="S965" s="235"/>
      <c r="T965" s="235"/>
      <c r="U965" s="235"/>
      <c r="V965" s="235"/>
      <c r="W965" s="235"/>
      <c r="X965" s="235"/>
      <c r="Y965" s="235"/>
      <c r="Z965" s="235"/>
      <c r="AA965" s="235"/>
      <c r="AB965" s="235"/>
      <c r="AC965" s="235"/>
    </row>
    <row r="966" spans="1:29" ht="13.5">
      <c r="A966" s="235"/>
      <c r="B966" s="235"/>
      <c r="C966" s="235"/>
      <c r="D966" s="235"/>
      <c r="E966" s="235"/>
      <c r="F966" s="235"/>
      <c r="G966" s="235"/>
      <c r="H966" s="235"/>
      <c r="I966" s="267"/>
      <c r="J966" s="235"/>
      <c r="K966" s="235"/>
      <c r="L966" s="235"/>
      <c r="M966" s="268"/>
      <c r="N966" s="235"/>
      <c r="O966" s="235"/>
      <c r="P966" s="235"/>
      <c r="Q966" s="235"/>
      <c r="R966" s="235"/>
      <c r="S966" s="235"/>
      <c r="T966" s="235"/>
      <c r="U966" s="235"/>
      <c r="V966" s="235"/>
      <c r="W966" s="235"/>
      <c r="X966" s="235"/>
      <c r="Y966" s="235"/>
      <c r="Z966" s="235"/>
      <c r="AA966" s="235"/>
      <c r="AB966" s="235"/>
      <c r="AC966" s="235"/>
    </row>
    <row r="967" spans="1:29" ht="13.5">
      <c r="A967" s="235"/>
      <c r="B967" s="235"/>
      <c r="C967" s="235"/>
      <c r="D967" s="235"/>
      <c r="E967" s="235"/>
      <c r="F967" s="235"/>
      <c r="G967" s="235"/>
      <c r="H967" s="235"/>
      <c r="I967" s="267"/>
      <c r="J967" s="235"/>
      <c r="K967" s="235"/>
      <c r="L967" s="235"/>
      <c r="M967" s="268"/>
      <c r="N967" s="235"/>
      <c r="O967" s="235"/>
      <c r="P967" s="235"/>
      <c r="Q967" s="235"/>
      <c r="R967" s="235"/>
      <c r="S967" s="235"/>
      <c r="T967" s="235"/>
      <c r="U967" s="235"/>
      <c r="V967" s="235"/>
      <c r="W967" s="235"/>
      <c r="X967" s="235"/>
      <c r="Y967" s="235"/>
      <c r="Z967" s="235"/>
      <c r="AA967" s="235"/>
      <c r="AB967" s="235"/>
      <c r="AC967" s="235"/>
    </row>
    <row r="968" spans="1:29" ht="13.5">
      <c r="A968" s="235"/>
      <c r="B968" s="235"/>
      <c r="C968" s="235"/>
      <c r="D968" s="235"/>
      <c r="E968" s="235"/>
      <c r="F968" s="235"/>
      <c r="G968" s="235"/>
      <c r="H968" s="235"/>
      <c r="I968" s="267"/>
      <c r="J968" s="235"/>
      <c r="K968" s="235"/>
      <c r="L968" s="235"/>
      <c r="M968" s="268"/>
      <c r="N968" s="235"/>
      <c r="O968" s="235"/>
      <c r="P968" s="235"/>
      <c r="Q968" s="235"/>
      <c r="R968" s="235"/>
      <c r="S968" s="235"/>
      <c r="T968" s="235"/>
      <c r="U968" s="235"/>
      <c r="V968" s="235"/>
      <c r="W968" s="235"/>
      <c r="X968" s="235"/>
      <c r="Y968" s="235"/>
      <c r="Z968" s="235"/>
      <c r="AA968" s="235"/>
      <c r="AB968" s="235"/>
      <c r="AC968" s="235"/>
    </row>
    <row r="969" spans="1:29" ht="13.5">
      <c r="A969" s="235"/>
      <c r="B969" s="235"/>
      <c r="C969" s="235"/>
      <c r="D969" s="235"/>
      <c r="E969" s="235"/>
      <c r="F969" s="235"/>
      <c r="G969" s="235"/>
      <c r="H969" s="235"/>
      <c r="I969" s="267"/>
      <c r="J969" s="235"/>
      <c r="K969" s="235"/>
      <c r="L969" s="235"/>
      <c r="M969" s="268"/>
      <c r="N969" s="235"/>
      <c r="O969" s="235"/>
      <c r="P969" s="235"/>
      <c r="Q969" s="235"/>
      <c r="R969" s="235"/>
      <c r="S969" s="235"/>
      <c r="T969" s="235"/>
      <c r="U969" s="235"/>
      <c r="V969" s="235"/>
      <c r="W969" s="235"/>
      <c r="X969" s="235"/>
      <c r="Y969" s="235"/>
      <c r="Z969" s="235"/>
      <c r="AA969" s="235"/>
      <c r="AB969" s="235"/>
      <c r="AC969" s="235"/>
    </row>
    <row r="970" spans="1:29" ht="13.5">
      <c r="A970" s="235"/>
      <c r="B970" s="235"/>
      <c r="C970" s="235"/>
      <c r="D970" s="235"/>
      <c r="E970" s="235"/>
      <c r="F970" s="235"/>
      <c r="G970" s="235"/>
      <c r="H970" s="235"/>
      <c r="I970" s="267"/>
      <c r="J970" s="235"/>
      <c r="K970" s="235"/>
      <c r="L970" s="235"/>
      <c r="M970" s="268"/>
      <c r="N970" s="235"/>
      <c r="O970" s="235"/>
      <c r="P970" s="235"/>
      <c r="Q970" s="235"/>
      <c r="R970" s="235"/>
      <c r="S970" s="235"/>
      <c r="T970" s="235"/>
      <c r="U970" s="235"/>
      <c r="V970" s="235"/>
      <c r="W970" s="235"/>
      <c r="X970" s="235"/>
      <c r="Y970" s="235"/>
      <c r="Z970" s="235"/>
      <c r="AA970" s="235"/>
      <c r="AB970" s="235"/>
      <c r="AC970" s="235"/>
    </row>
    <row r="971" spans="1:29" ht="13.5">
      <c r="A971" s="235"/>
      <c r="B971" s="235"/>
      <c r="C971" s="235"/>
      <c r="D971" s="235"/>
      <c r="E971" s="235"/>
      <c r="F971" s="235"/>
      <c r="G971" s="235"/>
      <c r="H971" s="235"/>
      <c r="I971" s="267"/>
      <c r="J971" s="235"/>
      <c r="K971" s="235"/>
      <c r="L971" s="235"/>
      <c r="M971" s="268"/>
      <c r="N971" s="235"/>
      <c r="O971" s="235"/>
      <c r="P971" s="235"/>
      <c r="Q971" s="235"/>
      <c r="R971" s="235"/>
      <c r="S971" s="235"/>
      <c r="T971" s="235"/>
      <c r="U971" s="235"/>
      <c r="V971" s="235"/>
      <c r="W971" s="235"/>
      <c r="X971" s="235"/>
      <c r="Y971" s="235"/>
      <c r="Z971" s="235"/>
      <c r="AA971" s="235"/>
      <c r="AB971" s="235"/>
      <c r="AC971" s="235"/>
    </row>
    <row r="972" spans="1:29" ht="13.5">
      <c r="A972" s="235"/>
      <c r="B972" s="235"/>
      <c r="C972" s="235"/>
      <c r="D972" s="235"/>
      <c r="E972" s="235"/>
      <c r="F972" s="235"/>
      <c r="G972" s="235"/>
      <c r="H972" s="235"/>
      <c r="I972" s="267"/>
      <c r="J972" s="235"/>
      <c r="K972" s="235"/>
      <c r="L972" s="235"/>
      <c r="M972" s="268"/>
      <c r="N972" s="235"/>
      <c r="O972" s="235"/>
      <c r="P972" s="235"/>
      <c r="Q972" s="235"/>
      <c r="R972" s="235"/>
      <c r="S972" s="235"/>
      <c r="T972" s="235"/>
      <c r="U972" s="235"/>
      <c r="V972" s="235"/>
      <c r="W972" s="235"/>
      <c r="X972" s="235"/>
      <c r="Y972" s="235"/>
      <c r="Z972" s="235"/>
      <c r="AA972" s="235"/>
      <c r="AB972" s="235"/>
      <c r="AC972" s="235"/>
    </row>
    <row r="973" spans="1:29" ht="13.5">
      <c r="A973" s="235"/>
      <c r="B973" s="235"/>
      <c r="C973" s="235"/>
      <c r="D973" s="235"/>
      <c r="E973" s="235"/>
      <c r="F973" s="235"/>
      <c r="G973" s="235"/>
      <c r="H973" s="235"/>
      <c r="I973" s="267"/>
      <c r="J973" s="235"/>
      <c r="K973" s="235"/>
      <c r="L973" s="235"/>
      <c r="M973" s="268"/>
      <c r="N973" s="235"/>
      <c r="O973" s="235"/>
      <c r="P973" s="235"/>
      <c r="Q973" s="235"/>
      <c r="R973" s="235"/>
      <c r="S973" s="235"/>
      <c r="T973" s="235"/>
      <c r="U973" s="235"/>
      <c r="V973" s="235"/>
      <c r="W973" s="235"/>
      <c r="X973" s="235"/>
      <c r="Y973" s="235"/>
      <c r="Z973" s="235"/>
      <c r="AA973" s="235"/>
      <c r="AB973" s="235"/>
      <c r="AC973" s="235"/>
    </row>
    <row r="974" spans="1:29" ht="13.5">
      <c r="A974" s="235"/>
      <c r="B974" s="235"/>
      <c r="C974" s="235"/>
      <c r="D974" s="235"/>
      <c r="E974" s="235"/>
      <c r="F974" s="235"/>
      <c r="G974" s="235"/>
      <c r="H974" s="235"/>
      <c r="I974" s="267"/>
      <c r="J974" s="235"/>
      <c r="K974" s="235"/>
      <c r="L974" s="235"/>
      <c r="M974" s="268"/>
      <c r="N974" s="235"/>
      <c r="O974" s="235"/>
      <c r="P974" s="235"/>
      <c r="Q974" s="235"/>
      <c r="R974" s="235"/>
      <c r="S974" s="235"/>
      <c r="T974" s="235"/>
      <c r="U974" s="235"/>
      <c r="V974" s="235"/>
      <c r="W974" s="235"/>
      <c r="X974" s="235"/>
      <c r="Y974" s="235"/>
      <c r="Z974" s="235"/>
      <c r="AA974" s="235"/>
      <c r="AB974" s="235"/>
      <c r="AC974" s="235"/>
    </row>
    <row r="975" spans="1:29" ht="13.5">
      <c r="A975" s="235"/>
      <c r="B975" s="235"/>
      <c r="C975" s="235"/>
      <c r="D975" s="235"/>
      <c r="E975" s="235"/>
      <c r="F975" s="235"/>
      <c r="G975" s="235"/>
      <c r="H975" s="235"/>
      <c r="I975" s="267"/>
      <c r="J975" s="235"/>
      <c r="K975" s="235"/>
      <c r="L975" s="235"/>
      <c r="M975" s="268"/>
      <c r="N975" s="235"/>
      <c r="O975" s="235"/>
      <c r="P975" s="235"/>
      <c r="Q975" s="235"/>
      <c r="R975" s="235"/>
      <c r="S975" s="235"/>
      <c r="T975" s="235"/>
      <c r="U975" s="235"/>
      <c r="V975" s="235"/>
      <c r="W975" s="235"/>
      <c r="X975" s="235"/>
      <c r="Y975" s="235"/>
      <c r="Z975" s="235"/>
      <c r="AA975" s="235"/>
      <c r="AB975" s="235"/>
      <c r="AC975" s="235"/>
    </row>
    <row r="976" spans="1:29" ht="13.5">
      <c r="A976" s="235"/>
      <c r="B976" s="235"/>
      <c r="C976" s="235"/>
      <c r="D976" s="235"/>
      <c r="E976" s="235"/>
      <c r="F976" s="235"/>
      <c r="G976" s="235"/>
      <c r="H976" s="235"/>
      <c r="I976" s="267"/>
      <c r="J976" s="235"/>
      <c r="K976" s="235"/>
      <c r="L976" s="235"/>
      <c r="M976" s="268"/>
      <c r="N976" s="235"/>
      <c r="O976" s="235"/>
      <c r="P976" s="235"/>
      <c r="Q976" s="235"/>
      <c r="R976" s="235"/>
      <c r="S976" s="235"/>
      <c r="T976" s="235"/>
      <c r="U976" s="235"/>
      <c r="V976" s="235"/>
      <c r="W976" s="235"/>
      <c r="X976" s="235"/>
      <c r="Y976" s="235"/>
      <c r="Z976" s="235"/>
      <c r="AA976" s="235"/>
      <c r="AB976" s="235"/>
      <c r="AC976" s="235"/>
    </row>
    <row r="977" spans="1:29" ht="13.5">
      <c r="A977" s="235"/>
      <c r="B977" s="235"/>
      <c r="C977" s="235"/>
      <c r="D977" s="235"/>
      <c r="E977" s="235"/>
      <c r="F977" s="235"/>
      <c r="G977" s="235"/>
      <c r="H977" s="235"/>
      <c r="I977" s="267"/>
      <c r="J977" s="235"/>
      <c r="K977" s="235"/>
      <c r="L977" s="235"/>
      <c r="M977" s="268"/>
      <c r="N977" s="235"/>
      <c r="O977" s="235"/>
      <c r="P977" s="235"/>
      <c r="Q977" s="235"/>
      <c r="R977" s="235"/>
      <c r="S977" s="235"/>
      <c r="T977" s="235"/>
      <c r="U977" s="235"/>
      <c r="V977" s="235"/>
      <c r="W977" s="235"/>
      <c r="X977" s="235"/>
      <c r="Y977" s="235"/>
      <c r="Z977" s="235"/>
      <c r="AA977" s="235"/>
      <c r="AB977" s="235"/>
      <c r="AC977" s="235"/>
    </row>
    <row r="978" spans="1:29" ht="13.5">
      <c r="A978" s="235"/>
      <c r="B978" s="235"/>
      <c r="C978" s="235"/>
      <c r="D978" s="235"/>
      <c r="E978" s="235"/>
      <c r="F978" s="235"/>
      <c r="G978" s="235"/>
      <c r="H978" s="235"/>
      <c r="I978" s="267"/>
      <c r="J978" s="235"/>
      <c r="K978" s="235"/>
      <c r="L978" s="235"/>
      <c r="M978" s="268"/>
      <c r="N978" s="235"/>
      <c r="O978" s="235"/>
      <c r="P978" s="235"/>
      <c r="Q978" s="235"/>
      <c r="R978" s="235"/>
      <c r="S978" s="235"/>
      <c r="T978" s="235"/>
      <c r="U978" s="235"/>
      <c r="V978" s="235"/>
      <c r="W978" s="235"/>
      <c r="X978" s="235"/>
      <c r="Y978" s="235"/>
      <c r="Z978" s="235"/>
      <c r="AA978" s="235"/>
      <c r="AB978" s="235"/>
      <c r="AC978" s="235"/>
    </row>
    <row r="979" spans="1:29" ht="13.5">
      <c r="A979" s="235"/>
      <c r="B979" s="235"/>
      <c r="C979" s="235"/>
      <c r="D979" s="235"/>
      <c r="E979" s="235"/>
      <c r="F979" s="235"/>
      <c r="G979" s="235"/>
      <c r="H979" s="235"/>
      <c r="I979" s="267"/>
      <c r="J979" s="235"/>
      <c r="K979" s="235"/>
      <c r="L979" s="235"/>
      <c r="M979" s="268"/>
      <c r="N979" s="235"/>
      <c r="O979" s="235"/>
      <c r="P979" s="235"/>
      <c r="Q979" s="235"/>
      <c r="R979" s="235"/>
      <c r="S979" s="235"/>
      <c r="T979" s="235"/>
      <c r="U979" s="235"/>
      <c r="V979" s="235"/>
      <c r="W979" s="235"/>
      <c r="X979" s="235"/>
      <c r="Y979" s="235"/>
      <c r="Z979" s="235"/>
      <c r="AA979" s="235"/>
      <c r="AB979" s="235"/>
      <c r="AC979" s="235"/>
    </row>
    <row r="980" spans="1:29" ht="13.5">
      <c r="A980" s="235"/>
      <c r="B980" s="235"/>
      <c r="C980" s="235"/>
      <c r="D980" s="235"/>
      <c r="E980" s="235"/>
      <c r="F980" s="235"/>
      <c r="G980" s="235"/>
      <c r="H980" s="235"/>
      <c r="I980" s="267"/>
      <c r="J980" s="235"/>
      <c r="K980" s="235"/>
      <c r="L980" s="235"/>
      <c r="M980" s="268"/>
      <c r="N980" s="235"/>
      <c r="O980" s="235"/>
      <c r="P980" s="235"/>
      <c r="Q980" s="235"/>
      <c r="R980" s="235"/>
      <c r="S980" s="235"/>
      <c r="T980" s="235"/>
      <c r="U980" s="235"/>
      <c r="V980" s="235"/>
      <c r="W980" s="235"/>
      <c r="X980" s="235"/>
      <c r="Y980" s="235"/>
      <c r="Z980" s="235"/>
      <c r="AA980" s="235"/>
      <c r="AB980" s="235"/>
      <c r="AC980" s="235"/>
    </row>
    <row r="981" spans="1:29" ht="13.5">
      <c r="A981" s="235"/>
      <c r="B981" s="235"/>
      <c r="C981" s="235"/>
      <c r="D981" s="235"/>
      <c r="E981" s="235"/>
      <c r="F981" s="235"/>
      <c r="G981" s="235"/>
      <c r="H981" s="235"/>
      <c r="I981" s="267"/>
      <c r="J981" s="235"/>
      <c r="K981" s="235"/>
      <c r="L981" s="235"/>
      <c r="M981" s="268"/>
      <c r="N981" s="235"/>
      <c r="O981" s="235"/>
      <c r="P981" s="235"/>
      <c r="Q981" s="235"/>
      <c r="R981" s="235"/>
      <c r="S981" s="235"/>
      <c r="T981" s="235"/>
      <c r="U981" s="235"/>
      <c r="V981" s="235"/>
      <c r="W981" s="235"/>
      <c r="X981" s="235"/>
      <c r="Y981" s="235"/>
      <c r="Z981" s="235"/>
      <c r="AA981" s="235"/>
      <c r="AB981" s="235"/>
      <c r="AC981" s="235"/>
    </row>
    <row r="982" spans="1:29" ht="13.5">
      <c r="A982" s="235"/>
      <c r="B982" s="235"/>
      <c r="C982" s="235"/>
      <c r="D982" s="235"/>
      <c r="E982" s="235"/>
      <c r="F982" s="235"/>
      <c r="G982" s="235"/>
      <c r="H982" s="235"/>
      <c r="I982" s="267"/>
      <c r="J982" s="235"/>
      <c r="K982" s="235"/>
      <c r="L982" s="235"/>
      <c r="M982" s="268"/>
      <c r="N982" s="235"/>
      <c r="O982" s="235"/>
      <c r="P982" s="235"/>
      <c r="Q982" s="235"/>
      <c r="R982" s="235"/>
      <c r="S982" s="235"/>
      <c r="T982" s="235"/>
      <c r="U982" s="235"/>
      <c r="V982" s="235"/>
      <c r="W982" s="235"/>
      <c r="X982" s="235"/>
      <c r="Y982" s="235"/>
      <c r="Z982" s="235"/>
      <c r="AA982" s="235"/>
      <c r="AB982" s="235"/>
      <c r="AC982" s="235"/>
    </row>
    <row r="983" spans="1:29" ht="13.5">
      <c r="A983" s="235"/>
      <c r="B983" s="235"/>
      <c r="C983" s="235"/>
      <c r="D983" s="235"/>
      <c r="E983" s="235"/>
      <c r="F983" s="235"/>
      <c r="G983" s="235"/>
      <c r="H983" s="235"/>
      <c r="I983" s="267"/>
      <c r="J983" s="235"/>
      <c r="K983" s="235"/>
      <c r="L983" s="235"/>
      <c r="M983" s="268"/>
      <c r="N983" s="235"/>
      <c r="O983" s="235"/>
      <c r="P983" s="235"/>
      <c r="Q983" s="235"/>
      <c r="R983" s="235"/>
      <c r="S983" s="235"/>
      <c r="T983" s="235"/>
      <c r="U983" s="235"/>
      <c r="V983" s="235"/>
      <c r="W983" s="235"/>
      <c r="X983" s="235"/>
      <c r="Y983" s="235"/>
      <c r="Z983" s="235"/>
      <c r="AA983" s="235"/>
      <c r="AB983" s="235"/>
      <c r="AC983" s="235"/>
    </row>
    <row r="984" spans="1:29" ht="13.5">
      <c r="A984" s="235"/>
      <c r="B984" s="235"/>
      <c r="C984" s="235"/>
      <c r="D984" s="235"/>
      <c r="E984" s="235"/>
      <c r="F984" s="235"/>
      <c r="G984" s="235"/>
      <c r="H984" s="235"/>
      <c r="I984" s="267"/>
      <c r="J984" s="235"/>
      <c r="K984" s="235"/>
      <c r="L984" s="235"/>
      <c r="M984" s="268"/>
      <c r="N984" s="235"/>
      <c r="O984" s="235"/>
      <c r="P984" s="235"/>
      <c r="Q984" s="235"/>
      <c r="R984" s="235"/>
      <c r="S984" s="235"/>
      <c r="T984" s="235"/>
      <c r="U984" s="235"/>
      <c r="V984" s="235"/>
      <c r="W984" s="235"/>
      <c r="X984" s="235"/>
      <c r="Y984" s="235"/>
      <c r="Z984" s="235"/>
      <c r="AA984" s="235"/>
      <c r="AB984" s="235"/>
      <c r="AC984" s="235"/>
    </row>
    <row r="985" spans="1:29" ht="13.5">
      <c r="A985" s="235"/>
      <c r="B985" s="235"/>
      <c r="C985" s="235"/>
      <c r="D985" s="235"/>
      <c r="E985" s="235"/>
      <c r="F985" s="235"/>
      <c r="G985" s="235"/>
      <c r="H985" s="235"/>
      <c r="I985" s="267"/>
      <c r="J985" s="235"/>
      <c r="K985" s="235"/>
      <c r="L985" s="235"/>
      <c r="M985" s="268"/>
      <c r="N985" s="235"/>
      <c r="O985" s="235"/>
      <c r="P985" s="235"/>
      <c r="Q985" s="235"/>
      <c r="R985" s="235"/>
      <c r="S985" s="235"/>
      <c r="T985" s="235"/>
      <c r="U985" s="235"/>
      <c r="V985" s="235"/>
      <c r="W985" s="235"/>
      <c r="X985" s="235"/>
      <c r="Y985" s="235"/>
      <c r="Z985" s="235"/>
      <c r="AA985" s="235"/>
      <c r="AB985" s="235"/>
      <c r="AC985" s="235"/>
    </row>
    <row r="986" spans="1:29" ht="13.5">
      <c r="A986" s="235"/>
      <c r="B986" s="235"/>
      <c r="C986" s="235"/>
      <c r="D986" s="235"/>
      <c r="E986" s="235"/>
      <c r="F986" s="235"/>
      <c r="G986" s="235"/>
      <c r="H986" s="235"/>
      <c r="I986" s="267"/>
      <c r="J986" s="235"/>
      <c r="K986" s="235"/>
      <c r="L986" s="235"/>
      <c r="M986" s="268"/>
      <c r="N986" s="235"/>
      <c r="O986" s="235"/>
      <c r="P986" s="235"/>
      <c r="Q986" s="235"/>
      <c r="R986" s="235"/>
      <c r="S986" s="235"/>
      <c r="T986" s="235"/>
      <c r="U986" s="235"/>
      <c r="V986" s="235"/>
      <c r="W986" s="235"/>
      <c r="X986" s="235"/>
      <c r="Y986" s="235"/>
      <c r="Z986" s="235"/>
      <c r="AA986" s="235"/>
      <c r="AB986" s="235"/>
      <c r="AC986" s="235"/>
    </row>
    <row r="987" spans="1:29" ht="13.5">
      <c r="A987" s="235"/>
      <c r="B987" s="235"/>
      <c r="C987" s="235"/>
      <c r="D987" s="235"/>
      <c r="E987" s="235"/>
      <c r="F987" s="235"/>
      <c r="G987" s="235"/>
      <c r="H987" s="235"/>
      <c r="I987" s="267"/>
      <c r="J987" s="235"/>
      <c r="K987" s="235"/>
      <c r="L987" s="235"/>
      <c r="M987" s="268"/>
      <c r="N987" s="235"/>
      <c r="O987" s="235"/>
      <c r="P987" s="235"/>
      <c r="Q987" s="235"/>
      <c r="R987" s="235"/>
      <c r="S987" s="235"/>
      <c r="T987" s="235"/>
      <c r="U987" s="235"/>
      <c r="V987" s="235"/>
      <c r="W987" s="235"/>
      <c r="X987" s="235"/>
      <c r="Y987" s="235"/>
      <c r="Z987" s="235"/>
      <c r="AA987" s="235"/>
      <c r="AB987" s="235"/>
      <c r="AC987" s="235"/>
    </row>
    <row r="988" spans="1:29" ht="13.5">
      <c r="A988" s="235"/>
      <c r="B988" s="235"/>
      <c r="C988" s="235"/>
      <c r="D988" s="235"/>
      <c r="E988" s="235"/>
      <c r="F988" s="235"/>
      <c r="G988" s="235"/>
      <c r="H988" s="235"/>
      <c r="I988" s="267"/>
      <c r="J988" s="235"/>
      <c r="K988" s="235"/>
      <c r="L988" s="235"/>
      <c r="M988" s="268"/>
      <c r="N988" s="235"/>
      <c r="O988" s="235"/>
      <c r="P988" s="235"/>
      <c r="Q988" s="235"/>
      <c r="R988" s="235"/>
      <c r="S988" s="235"/>
      <c r="T988" s="235"/>
      <c r="U988" s="235"/>
      <c r="V988" s="235"/>
      <c r="W988" s="235"/>
      <c r="X988" s="235"/>
      <c r="Y988" s="235"/>
      <c r="Z988" s="235"/>
      <c r="AA988" s="235"/>
      <c r="AB988" s="235"/>
      <c r="AC988" s="235"/>
    </row>
    <row r="989" spans="1:29" ht="13.5">
      <c r="A989" s="235"/>
      <c r="B989" s="235"/>
      <c r="C989" s="235"/>
      <c r="D989" s="235"/>
      <c r="E989" s="235"/>
      <c r="F989" s="235"/>
      <c r="G989" s="235"/>
      <c r="H989" s="235"/>
      <c r="I989" s="267"/>
      <c r="J989" s="235"/>
      <c r="K989" s="235"/>
      <c r="L989" s="235"/>
      <c r="M989" s="268"/>
      <c r="N989" s="235"/>
      <c r="O989" s="235"/>
      <c r="P989" s="235"/>
      <c r="Q989" s="235"/>
      <c r="R989" s="235"/>
      <c r="S989" s="235"/>
      <c r="T989" s="235"/>
      <c r="U989" s="235"/>
      <c r="V989" s="235"/>
      <c r="W989" s="235"/>
      <c r="X989" s="235"/>
      <c r="Y989" s="235"/>
      <c r="Z989" s="235"/>
      <c r="AA989" s="235"/>
      <c r="AB989" s="235"/>
      <c r="AC989" s="235"/>
    </row>
    <row r="990" spans="1:29" ht="13.5">
      <c r="A990" s="235"/>
      <c r="B990" s="235"/>
      <c r="C990" s="235"/>
      <c r="D990" s="235"/>
      <c r="E990" s="235"/>
      <c r="F990" s="235"/>
      <c r="G990" s="235"/>
      <c r="H990" s="235"/>
      <c r="I990" s="267"/>
      <c r="J990" s="235"/>
      <c r="K990" s="235"/>
      <c r="L990" s="235"/>
      <c r="M990" s="268"/>
      <c r="N990" s="235"/>
      <c r="O990" s="235"/>
      <c r="P990" s="235"/>
      <c r="Q990" s="235"/>
      <c r="R990" s="235"/>
      <c r="S990" s="235"/>
      <c r="T990" s="235"/>
      <c r="U990" s="235"/>
      <c r="V990" s="235"/>
      <c r="W990" s="235"/>
      <c r="X990" s="235"/>
      <c r="Y990" s="235"/>
      <c r="Z990" s="235"/>
      <c r="AA990" s="235"/>
      <c r="AB990" s="235"/>
      <c r="AC990" s="235"/>
    </row>
    <row r="991" spans="1:29" ht="13.5">
      <c r="A991" s="235"/>
      <c r="B991" s="235"/>
      <c r="C991" s="235"/>
      <c r="D991" s="235"/>
      <c r="E991" s="235"/>
      <c r="F991" s="235"/>
      <c r="G991" s="235"/>
      <c r="H991" s="235"/>
      <c r="I991" s="267"/>
      <c r="J991" s="235"/>
      <c r="K991" s="235"/>
      <c r="L991" s="235"/>
      <c r="M991" s="268"/>
      <c r="N991" s="235"/>
      <c r="O991" s="235"/>
      <c r="P991" s="235"/>
      <c r="Q991" s="235"/>
      <c r="R991" s="235"/>
      <c r="S991" s="235"/>
      <c r="T991" s="235"/>
      <c r="U991" s="235"/>
      <c r="V991" s="235"/>
      <c r="W991" s="235"/>
      <c r="X991" s="235"/>
      <c r="Y991" s="235"/>
      <c r="Z991" s="235"/>
      <c r="AA991" s="235"/>
      <c r="AB991" s="235"/>
      <c r="AC991" s="235"/>
    </row>
    <row r="992" spans="1:29" ht="13.5">
      <c r="A992" s="235"/>
      <c r="B992" s="235"/>
      <c r="C992" s="235"/>
      <c r="D992" s="235"/>
      <c r="E992" s="235"/>
      <c r="F992" s="235"/>
      <c r="G992" s="235"/>
      <c r="H992" s="235"/>
      <c r="I992" s="267"/>
      <c r="J992" s="235"/>
      <c r="K992" s="235"/>
      <c r="L992" s="235"/>
      <c r="M992" s="268"/>
      <c r="N992" s="235"/>
      <c r="O992" s="235"/>
      <c r="P992" s="235"/>
      <c r="Q992" s="235"/>
      <c r="R992" s="235"/>
      <c r="S992" s="235"/>
      <c r="T992" s="235"/>
      <c r="U992" s="235"/>
      <c r="V992" s="235"/>
      <c r="W992" s="235"/>
      <c r="X992" s="235"/>
      <c r="Y992" s="235"/>
      <c r="Z992" s="235"/>
      <c r="AA992" s="235"/>
      <c r="AB992" s="235"/>
      <c r="AC992" s="235"/>
    </row>
    <row r="993" spans="1:29" ht="13.5">
      <c r="A993" s="235"/>
      <c r="B993" s="235"/>
      <c r="C993" s="235"/>
      <c r="D993" s="235"/>
      <c r="E993" s="235"/>
      <c r="F993" s="235"/>
      <c r="G993" s="235"/>
      <c r="H993" s="235"/>
      <c r="I993" s="267"/>
      <c r="J993" s="235"/>
      <c r="K993" s="235"/>
      <c r="L993" s="235"/>
      <c r="M993" s="268"/>
      <c r="N993" s="235"/>
      <c r="O993" s="235"/>
      <c r="P993" s="235"/>
      <c r="Q993" s="235"/>
      <c r="R993" s="235"/>
      <c r="S993" s="235"/>
      <c r="T993" s="235"/>
      <c r="U993" s="235"/>
      <c r="V993" s="235"/>
      <c r="W993" s="235"/>
      <c r="X993" s="235"/>
      <c r="Y993" s="235"/>
      <c r="Z993" s="235"/>
      <c r="AA993" s="235"/>
      <c r="AB993" s="235"/>
      <c r="AC993" s="235"/>
    </row>
    <row r="994" spans="1:29" ht="13.5">
      <c r="A994" s="235"/>
      <c r="B994" s="235"/>
      <c r="C994" s="235"/>
      <c r="D994" s="235"/>
      <c r="E994" s="235"/>
      <c r="F994" s="235"/>
      <c r="G994" s="235"/>
      <c r="H994" s="235"/>
      <c r="I994" s="267"/>
      <c r="J994" s="235"/>
      <c r="K994" s="235"/>
      <c r="L994" s="235"/>
      <c r="M994" s="268"/>
      <c r="N994" s="235"/>
      <c r="O994" s="235"/>
      <c r="P994" s="235"/>
      <c r="Q994" s="235"/>
      <c r="R994" s="235"/>
      <c r="S994" s="235"/>
      <c r="T994" s="235"/>
      <c r="U994" s="235"/>
      <c r="V994" s="235"/>
      <c r="W994" s="235"/>
      <c r="X994" s="235"/>
      <c r="Y994" s="235"/>
      <c r="Z994" s="235"/>
      <c r="AA994" s="235"/>
      <c r="AB994" s="235"/>
      <c r="AC994" s="235"/>
    </row>
    <row r="995" spans="1:29" ht="13.5">
      <c r="A995" s="235"/>
      <c r="B995" s="235"/>
      <c r="C995" s="235"/>
      <c r="D995" s="235"/>
      <c r="E995" s="235"/>
      <c r="F995" s="235"/>
      <c r="G995" s="235"/>
      <c r="H995" s="235"/>
      <c r="I995" s="267"/>
      <c r="J995" s="235"/>
      <c r="K995" s="235"/>
      <c r="L995" s="235"/>
      <c r="M995" s="268"/>
      <c r="N995" s="235"/>
      <c r="O995" s="235"/>
      <c r="P995" s="235"/>
      <c r="Q995" s="235"/>
      <c r="R995" s="235"/>
      <c r="S995" s="235"/>
      <c r="T995" s="235"/>
      <c r="U995" s="235"/>
      <c r="V995" s="235"/>
      <c r="W995" s="235"/>
      <c r="X995" s="235"/>
      <c r="Y995" s="235"/>
      <c r="Z995" s="235"/>
      <c r="AA995" s="235"/>
      <c r="AB995" s="235"/>
      <c r="AC995" s="235"/>
    </row>
    <row r="996" spans="1:29" ht="13.5">
      <c r="A996" s="235"/>
      <c r="B996" s="235"/>
      <c r="C996" s="235"/>
      <c r="D996" s="235"/>
      <c r="E996" s="235"/>
      <c r="F996" s="235"/>
      <c r="G996" s="235"/>
      <c r="H996" s="235"/>
      <c r="I996" s="267"/>
      <c r="J996" s="235"/>
      <c r="K996" s="235"/>
      <c r="L996" s="235"/>
      <c r="M996" s="268"/>
      <c r="N996" s="235"/>
      <c r="O996" s="235"/>
      <c r="P996" s="235"/>
      <c r="Q996" s="235"/>
      <c r="R996" s="235"/>
      <c r="S996" s="235"/>
      <c r="T996" s="235"/>
      <c r="U996" s="235"/>
      <c r="V996" s="235"/>
      <c r="W996" s="235"/>
      <c r="X996" s="235"/>
      <c r="Y996" s="235"/>
      <c r="Z996" s="235"/>
      <c r="AA996" s="235"/>
      <c r="AB996" s="235"/>
      <c r="AC996" s="235"/>
    </row>
    <row r="997" spans="1:29" ht="13.5">
      <c r="A997" s="235"/>
      <c r="B997" s="235"/>
      <c r="C997" s="235"/>
      <c r="D997" s="235"/>
      <c r="E997" s="235"/>
      <c r="F997" s="235"/>
      <c r="G997" s="235"/>
      <c r="H997" s="235"/>
      <c r="I997" s="267"/>
      <c r="J997" s="235"/>
      <c r="K997" s="235"/>
      <c r="L997" s="235"/>
      <c r="M997" s="268"/>
      <c r="N997" s="235"/>
      <c r="O997" s="235"/>
      <c r="P997" s="235"/>
      <c r="Q997" s="235"/>
      <c r="R997" s="235"/>
      <c r="S997" s="235"/>
      <c r="T997" s="235"/>
      <c r="U997" s="235"/>
      <c r="V997" s="235"/>
      <c r="W997" s="235"/>
      <c r="X997" s="235"/>
      <c r="Y997" s="235"/>
      <c r="Z997" s="235"/>
      <c r="AA997" s="235"/>
      <c r="AB997" s="235"/>
      <c r="AC997" s="235"/>
    </row>
    <row r="998" spans="1:29" ht="13.5">
      <c r="A998" s="235"/>
      <c r="B998" s="235"/>
      <c r="C998" s="235"/>
      <c r="D998" s="235"/>
      <c r="E998" s="235"/>
      <c r="F998" s="235"/>
      <c r="G998" s="235"/>
      <c r="H998" s="235"/>
      <c r="I998" s="267"/>
      <c r="J998" s="235"/>
      <c r="K998" s="235"/>
      <c r="L998" s="235"/>
      <c r="M998" s="268"/>
      <c r="N998" s="235"/>
      <c r="O998" s="235"/>
      <c r="P998" s="235"/>
      <c r="Q998" s="235"/>
      <c r="R998" s="235"/>
      <c r="S998" s="235"/>
      <c r="T998" s="235"/>
      <c r="U998" s="235"/>
      <c r="V998" s="235"/>
      <c r="W998" s="235"/>
      <c r="X998" s="235"/>
      <c r="Y998" s="235"/>
      <c r="Z998" s="235"/>
      <c r="AA998" s="235"/>
      <c r="AB998" s="235"/>
      <c r="AC998" s="235"/>
    </row>
    <row r="999" spans="1:29" ht="13.5">
      <c r="A999" s="235"/>
      <c r="B999" s="235"/>
      <c r="C999" s="235"/>
      <c r="D999" s="235"/>
      <c r="E999" s="235"/>
      <c r="F999" s="235"/>
      <c r="G999" s="235"/>
      <c r="H999" s="235"/>
      <c r="I999" s="267"/>
      <c r="J999" s="235"/>
      <c r="K999" s="235"/>
      <c r="L999" s="235"/>
      <c r="M999" s="268"/>
      <c r="N999" s="235"/>
      <c r="O999" s="235"/>
      <c r="P999" s="235"/>
      <c r="Q999" s="235"/>
      <c r="R999" s="235"/>
      <c r="S999" s="235"/>
      <c r="T999" s="235"/>
      <c r="U999" s="235"/>
      <c r="V999" s="235"/>
      <c r="W999" s="235"/>
      <c r="X999" s="235"/>
      <c r="Y999" s="235"/>
      <c r="Z999" s="235"/>
      <c r="AA999" s="235"/>
      <c r="AB999" s="235"/>
      <c r="AC999" s="235"/>
    </row>
    <row r="1000" spans="1:29" ht="13.5">
      <c r="A1000" s="235"/>
      <c r="B1000" s="235"/>
      <c r="C1000" s="235"/>
      <c r="D1000" s="235"/>
      <c r="E1000" s="235"/>
      <c r="F1000" s="235"/>
      <c r="G1000" s="235"/>
      <c r="H1000" s="235"/>
      <c r="I1000" s="267"/>
      <c r="J1000" s="235"/>
      <c r="K1000" s="235"/>
      <c r="L1000" s="235"/>
      <c r="M1000" s="268"/>
      <c r="N1000" s="235"/>
      <c r="O1000" s="235"/>
      <c r="P1000" s="235"/>
      <c r="Q1000" s="235"/>
      <c r="R1000" s="235"/>
      <c r="S1000" s="235"/>
      <c r="T1000" s="235"/>
      <c r="U1000" s="235"/>
      <c r="V1000" s="235"/>
      <c r="W1000" s="235"/>
      <c r="X1000" s="235"/>
      <c r="Y1000" s="235"/>
      <c r="Z1000" s="235"/>
      <c r="AA1000" s="235"/>
      <c r="AB1000" s="235"/>
      <c r="AC1000" s="235"/>
    </row>
    <row r="1001" spans="1:29" ht="13.5">
      <c r="A1001" s="235"/>
      <c r="B1001" s="235"/>
      <c r="C1001" s="235"/>
      <c r="D1001" s="235"/>
      <c r="E1001" s="235"/>
      <c r="F1001" s="235"/>
      <c r="G1001" s="235"/>
      <c r="H1001" s="235"/>
      <c r="I1001" s="267"/>
      <c r="J1001" s="235"/>
      <c r="K1001" s="235"/>
      <c r="L1001" s="235"/>
      <c r="M1001" s="268"/>
      <c r="N1001" s="235"/>
      <c r="O1001" s="235"/>
      <c r="P1001" s="235"/>
      <c r="Q1001" s="235"/>
      <c r="R1001" s="235"/>
      <c r="S1001" s="235"/>
      <c r="T1001" s="235"/>
      <c r="U1001" s="235"/>
      <c r="V1001" s="235"/>
      <c r="W1001" s="235"/>
      <c r="X1001" s="235"/>
      <c r="Y1001" s="235"/>
      <c r="Z1001" s="235"/>
      <c r="AA1001" s="235"/>
      <c r="AB1001" s="235"/>
      <c r="AC1001" s="235"/>
    </row>
    <row r="1002" spans="1:29" ht="13.5">
      <c r="A1002" s="235"/>
      <c r="B1002" s="235"/>
      <c r="C1002" s="235"/>
      <c r="D1002" s="235"/>
      <c r="E1002" s="235"/>
      <c r="F1002" s="235"/>
      <c r="G1002" s="235"/>
      <c r="H1002" s="235"/>
      <c r="I1002" s="267"/>
      <c r="J1002" s="235"/>
      <c r="K1002" s="235"/>
      <c r="L1002" s="235"/>
      <c r="M1002" s="268"/>
      <c r="N1002" s="235"/>
      <c r="O1002" s="235"/>
      <c r="P1002" s="235"/>
      <c r="Q1002" s="235"/>
      <c r="R1002" s="235"/>
      <c r="S1002" s="235"/>
      <c r="T1002" s="235"/>
      <c r="U1002" s="235"/>
      <c r="V1002" s="235"/>
      <c r="W1002" s="235"/>
      <c r="X1002" s="235"/>
      <c r="Y1002" s="235"/>
      <c r="Z1002" s="235"/>
      <c r="AA1002" s="235"/>
      <c r="AB1002" s="235"/>
      <c r="AC1002" s="235"/>
    </row>
    <row r="1003" spans="1:29" ht="13.5">
      <c r="A1003" s="235"/>
      <c r="B1003" s="235"/>
      <c r="C1003" s="235"/>
      <c r="D1003" s="235"/>
      <c r="E1003" s="235"/>
      <c r="F1003" s="235"/>
      <c r="G1003" s="235"/>
      <c r="H1003" s="235"/>
      <c r="I1003" s="267"/>
      <c r="J1003" s="235"/>
      <c r="K1003" s="235"/>
      <c r="L1003" s="235"/>
      <c r="M1003" s="268"/>
      <c r="N1003" s="235"/>
      <c r="O1003" s="235"/>
      <c r="P1003" s="235"/>
      <c r="Q1003" s="235"/>
      <c r="R1003" s="235"/>
      <c r="S1003" s="235"/>
      <c r="T1003" s="235"/>
      <c r="U1003" s="235"/>
      <c r="V1003" s="235"/>
      <c r="W1003" s="235"/>
      <c r="X1003" s="235"/>
      <c r="Y1003" s="235"/>
      <c r="Z1003" s="235"/>
      <c r="AA1003" s="235"/>
      <c r="AB1003" s="235"/>
      <c r="AC1003" s="235"/>
    </row>
    <row r="1004" spans="1:29" ht="13.5">
      <c r="A1004" s="235"/>
      <c r="B1004" s="235"/>
      <c r="C1004" s="235"/>
      <c r="D1004" s="235"/>
      <c r="E1004" s="235"/>
      <c r="F1004" s="235"/>
      <c r="G1004" s="235"/>
      <c r="H1004" s="235"/>
      <c r="I1004" s="267"/>
      <c r="J1004" s="235"/>
      <c r="K1004" s="235"/>
      <c r="L1004" s="235"/>
      <c r="M1004" s="268"/>
      <c r="N1004" s="235"/>
      <c r="O1004" s="235"/>
      <c r="P1004" s="235"/>
      <c r="Q1004" s="235"/>
      <c r="R1004" s="235"/>
      <c r="S1004" s="235"/>
      <c r="T1004" s="235"/>
      <c r="U1004" s="235"/>
      <c r="V1004" s="235"/>
      <c r="W1004" s="235"/>
      <c r="X1004" s="235"/>
      <c r="Y1004" s="235"/>
      <c r="Z1004" s="235"/>
      <c r="AA1004" s="235"/>
      <c r="AB1004" s="235"/>
      <c r="AC1004" s="235"/>
    </row>
    <row r="1005" spans="1:29" ht="13.5">
      <c r="A1005" s="235"/>
      <c r="B1005" s="235"/>
      <c r="C1005" s="235"/>
      <c r="D1005" s="235"/>
      <c r="E1005" s="235"/>
      <c r="F1005" s="235"/>
      <c r="G1005" s="235"/>
      <c r="H1005" s="235"/>
      <c r="I1005" s="267"/>
      <c r="J1005" s="235"/>
      <c r="K1005" s="235"/>
      <c r="L1005" s="235"/>
      <c r="M1005" s="268"/>
      <c r="N1005" s="235"/>
      <c r="O1005" s="235"/>
      <c r="P1005" s="235"/>
      <c r="Q1005" s="235"/>
      <c r="R1005" s="235"/>
      <c r="S1005" s="235"/>
      <c r="T1005" s="235"/>
      <c r="U1005" s="235"/>
      <c r="V1005" s="235"/>
      <c r="W1005" s="235"/>
      <c r="X1005" s="235"/>
      <c r="Y1005" s="235"/>
      <c r="Z1005" s="235"/>
      <c r="AA1005" s="235"/>
      <c r="AB1005" s="235"/>
      <c r="AC1005" s="235"/>
    </row>
    <row r="1006" spans="1:29" ht="13.5">
      <c r="A1006" s="235"/>
      <c r="B1006" s="235"/>
      <c r="C1006" s="235"/>
      <c r="D1006" s="235"/>
      <c r="E1006" s="235"/>
      <c r="F1006" s="235"/>
      <c r="G1006" s="235"/>
      <c r="H1006" s="235"/>
      <c r="I1006" s="267"/>
      <c r="J1006" s="235"/>
      <c r="K1006" s="235"/>
      <c r="L1006" s="235"/>
      <c r="M1006" s="268"/>
      <c r="N1006" s="235"/>
      <c r="O1006" s="235"/>
      <c r="P1006" s="235"/>
      <c r="Q1006" s="235"/>
      <c r="R1006" s="235"/>
      <c r="S1006" s="235"/>
      <c r="T1006" s="235"/>
      <c r="U1006" s="235"/>
      <c r="V1006" s="235"/>
      <c r="W1006" s="235"/>
      <c r="X1006" s="235"/>
      <c r="Y1006" s="235"/>
      <c r="Z1006" s="235"/>
      <c r="AA1006" s="235"/>
      <c r="AB1006" s="235"/>
      <c r="AC1006" s="235"/>
    </row>
    <row r="1007" spans="1:29" ht="13.5">
      <c r="A1007" s="235"/>
      <c r="B1007" s="235"/>
      <c r="C1007" s="235"/>
      <c r="D1007" s="235"/>
      <c r="E1007" s="235"/>
      <c r="F1007" s="235"/>
      <c r="G1007" s="235"/>
      <c r="H1007" s="235"/>
      <c r="I1007" s="267"/>
      <c r="J1007" s="235"/>
      <c r="K1007" s="235"/>
      <c r="L1007" s="235"/>
      <c r="M1007" s="268"/>
      <c r="N1007" s="235"/>
      <c r="O1007" s="235"/>
      <c r="P1007" s="235"/>
      <c r="Q1007" s="235"/>
      <c r="R1007" s="235"/>
      <c r="S1007" s="235"/>
      <c r="T1007" s="235"/>
      <c r="U1007" s="235"/>
      <c r="V1007" s="235"/>
      <c r="W1007" s="235"/>
      <c r="X1007" s="235"/>
      <c r="Y1007" s="235"/>
      <c r="Z1007" s="235"/>
      <c r="AA1007" s="235"/>
      <c r="AB1007" s="235"/>
      <c r="AC1007" s="235"/>
    </row>
    <row r="1008" spans="1:29" ht="13.5">
      <c r="A1008" s="235"/>
      <c r="B1008" s="235"/>
      <c r="C1008" s="235"/>
      <c r="D1008" s="235"/>
      <c r="E1008" s="235"/>
      <c r="F1008" s="235"/>
      <c r="G1008" s="235"/>
      <c r="H1008" s="235"/>
      <c r="I1008" s="267"/>
      <c r="J1008" s="235"/>
      <c r="K1008" s="235"/>
      <c r="L1008" s="235"/>
      <c r="M1008" s="268"/>
      <c r="N1008" s="235"/>
      <c r="O1008" s="235"/>
      <c r="P1008" s="235"/>
      <c r="Q1008" s="235"/>
      <c r="R1008" s="235"/>
      <c r="S1008" s="235"/>
      <c r="T1008" s="235"/>
      <c r="U1008" s="235"/>
      <c r="V1008" s="235"/>
      <c r="W1008" s="235"/>
      <c r="X1008" s="235"/>
      <c r="Y1008" s="235"/>
      <c r="Z1008" s="235"/>
      <c r="AA1008" s="235"/>
      <c r="AB1008" s="235"/>
      <c r="AC1008" s="235"/>
    </row>
    <row r="1009" spans="1:29" ht="13.5">
      <c r="A1009" s="235"/>
      <c r="B1009" s="235"/>
      <c r="C1009" s="235"/>
      <c r="D1009" s="235"/>
      <c r="E1009" s="235"/>
      <c r="F1009" s="235"/>
      <c r="G1009" s="235"/>
      <c r="H1009" s="235"/>
      <c r="I1009" s="267"/>
      <c r="J1009" s="235"/>
      <c r="K1009" s="235"/>
      <c r="L1009" s="235"/>
      <c r="M1009" s="268"/>
      <c r="N1009" s="235"/>
      <c r="O1009" s="235"/>
      <c r="P1009" s="235"/>
      <c r="Q1009" s="235"/>
      <c r="R1009" s="235"/>
      <c r="S1009" s="235"/>
      <c r="T1009" s="235"/>
      <c r="U1009" s="235"/>
      <c r="V1009" s="235"/>
      <c r="W1009" s="235"/>
      <c r="X1009" s="235"/>
      <c r="Y1009" s="235"/>
      <c r="Z1009" s="235"/>
      <c r="AA1009" s="235"/>
      <c r="AB1009" s="235"/>
      <c r="AC1009" s="235"/>
    </row>
    <row r="1010" spans="1:29" ht="13.5">
      <c r="A1010" s="235"/>
      <c r="B1010" s="235"/>
      <c r="C1010" s="235"/>
      <c r="D1010" s="235"/>
      <c r="E1010" s="235"/>
      <c r="F1010" s="235"/>
      <c r="G1010" s="235"/>
      <c r="H1010" s="235"/>
      <c r="I1010" s="267"/>
      <c r="J1010" s="235"/>
      <c r="K1010" s="235"/>
      <c r="L1010" s="235"/>
      <c r="M1010" s="268"/>
      <c r="N1010" s="235"/>
      <c r="O1010" s="235"/>
      <c r="P1010" s="235"/>
      <c r="Q1010" s="235"/>
      <c r="R1010" s="235"/>
      <c r="S1010" s="235"/>
      <c r="T1010" s="235"/>
      <c r="U1010" s="235"/>
      <c r="V1010" s="235"/>
      <c r="W1010" s="235"/>
      <c r="X1010" s="235"/>
      <c r="Y1010" s="235"/>
      <c r="Z1010" s="235"/>
      <c r="AA1010" s="235"/>
      <c r="AB1010" s="235"/>
      <c r="AC1010" s="235"/>
    </row>
    <row r="1011" spans="1:29" ht="13.5">
      <c r="A1011" s="235"/>
      <c r="B1011" s="235"/>
      <c r="C1011" s="235"/>
      <c r="D1011" s="235"/>
      <c r="E1011" s="235"/>
      <c r="F1011" s="235"/>
      <c r="G1011" s="235"/>
      <c r="H1011" s="235"/>
      <c r="I1011" s="267"/>
      <c r="J1011" s="235"/>
      <c r="K1011" s="235"/>
      <c r="L1011" s="235"/>
      <c r="M1011" s="268"/>
      <c r="N1011" s="235"/>
      <c r="O1011" s="235"/>
      <c r="P1011" s="235"/>
      <c r="Q1011" s="235"/>
      <c r="R1011" s="235"/>
      <c r="S1011" s="235"/>
      <c r="T1011" s="235"/>
      <c r="U1011" s="235"/>
      <c r="V1011" s="235"/>
      <c r="W1011" s="235"/>
      <c r="X1011" s="235"/>
      <c r="Y1011" s="235"/>
      <c r="Z1011" s="235"/>
      <c r="AA1011" s="235"/>
      <c r="AB1011" s="235"/>
      <c r="AC1011" s="235"/>
    </row>
    <row r="1012" spans="1:29" ht="13.5">
      <c r="A1012" s="235"/>
      <c r="B1012" s="235"/>
      <c r="C1012" s="235"/>
      <c r="D1012" s="235"/>
      <c r="E1012" s="235"/>
      <c r="F1012" s="235"/>
      <c r="G1012" s="235"/>
      <c r="H1012" s="235"/>
      <c r="I1012" s="267"/>
      <c r="J1012" s="235"/>
      <c r="K1012" s="235"/>
      <c r="L1012" s="235"/>
      <c r="M1012" s="268"/>
      <c r="N1012" s="235"/>
      <c r="O1012" s="235"/>
      <c r="P1012" s="235"/>
      <c r="Q1012" s="235"/>
      <c r="R1012" s="235"/>
      <c r="S1012" s="235"/>
      <c r="T1012" s="235"/>
      <c r="U1012" s="235"/>
      <c r="V1012" s="235"/>
      <c r="W1012" s="235"/>
      <c r="X1012" s="235"/>
      <c r="Y1012" s="235"/>
      <c r="Z1012" s="235"/>
      <c r="AA1012" s="235"/>
      <c r="AB1012" s="235"/>
      <c r="AC1012" s="235"/>
    </row>
  </sheetData>
  <mergeCells count="1">
    <mergeCell ref="A36:E36"/>
  </mergeCells>
  <conditionalFormatting sqref="A2:Q1012">
    <cfRule type="expression" dxfId="0" priority="1">
      <formula>$Q2&gt;1</formula>
    </cfRule>
  </conditionalFormatting>
  <dataValidations count="1">
    <dataValidation type="list" allowBlank="1" showErrorMessage="1" sqref="R2:S35 R36" xr:uid="{00000000-0002-0000-0B00-000000000000}">
      <formula1>"ERIO AMBE FASTNERS PVT.LTD. Patna Bihar,ERIO CALCUTTA SPRINGS LTD. Howrah West Bengal,ERIO KALIMATA ISPAT  (Unit-1) Howrah West Bengal,ERIO KALIMATA ISPAT (Unit-II) Durgapur West Bengal,ERIO KALIMATA VYAPAAR (Unit-II) Durgapur West Bengal,ERIO KDS ENGG. P"&amp;"VT. LTD. Howrah West Bengal,ERIO KRISHNA INFRATECH Jharsuguda Odisha,ERIO KSE ELECTRICALS PVT LTD Howrah West Bengal,ERIO LNVS INFRA PVT. LTD Tatanagar Jharkhand,ERIO Surya Alloys Industries Limited Durgapur West Bengal,ERIO TECHMA ENGG. Howrah West Benga"&amp;"l,ERIO UTKARSH INDIA LIMITED Howrah West Bengal,NRIO Adinath Industries Bhiwadi Haryana,NRIO Adinath Industries INC Bhiwadi Haryana,NRIO Avdesh Tracks(P) Ltd. Mohali Punjab,NRIO Bimla Rail Fasteners Karnal Haryana,NRIO Cemcon Railway Industries Gohana Har"&amp;"yana,NRIO Fateh Chand Jain Faridabad Haryana,NRIO Lauls Private Ltd. Faridabad Haryana,NRIO Panna Lal Kanhiya Lal Bansal LLP Sonipat Haryana,NRIO Siddartha Metal Fabricators Faridabad Haryana,NRIO Super Steels Mohali Punjab,NRIO Vedkiran Steel Industries "&amp;"Pvt. Ltd. Batala Punjab,SRIO Patil Rail Infrastructure pvt ltd Yellampet, Hyderabad  Telangana,WRIO Bridge Track &amp; Tower Pvt Ltd Raipur  Chhatishgarh,WRIO Cosmo Enterprise Raipur  Chhatishgarh,WRIO Pathik Engineering Works Rajnandgaon Chhatishgarh,WRIO Pr"&amp;"akash Metallics Pvt Ltd Raipur  Chhatishgarh,WRIO Prakash Monomers Pvt Ltd Raipur  Chhatishgarh,WRIO Royal fasteners Raipur  Chhatishgarh,WRIO Royal Infraconstru Raipur  Chhatishgarh,WRIO Sai Kripa Industries Durg Chhatishgarh,WRIO Technosteel Infraprojec"&amp;"ts Nagpur  Maharastra ,WRIO Veera Track Fasteners Rajnandgaon Chhatishgarh"</formula1>
    </dataValidation>
  </dataValidations>
  <printOptions horizontalCentered="1" gridLines="1"/>
  <pageMargins left="0.25" right="0.25" top="0.75" bottom="0.75" header="0" footer="0"/>
  <pageSetup paperSize="8"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X41"/>
  <sheetViews>
    <sheetView workbookViewId="0"/>
  </sheetViews>
  <sheetFormatPr defaultColWidth="12.59765625" defaultRowHeight="15.75" customHeight="1"/>
  <cols>
    <col min="1" max="1" width="32.265625" customWidth="1"/>
  </cols>
  <sheetData>
    <row r="1" spans="1:1" ht="15.75" customHeight="1">
      <c r="A1" s="269" t="s">
        <v>621</v>
      </c>
    </row>
    <row r="2" spans="1:1" ht="15.75" customHeight="1">
      <c r="A2" s="269" t="s">
        <v>622</v>
      </c>
    </row>
    <row r="3" spans="1:1" ht="15.75" customHeight="1">
      <c r="A3" s="270" t="s">
        <v>12</v>
      </c>
    </row>
    <row r="4" spans="1:1" ht="15.75" customHeight="1">
      <c r="A4" s="269" t="s">
        <v>623</v>
      </c>
    </row>
    <row r="5" spans="1:1" ht="15.75" customHeight="1">
      <c r="A5" s="269" t="s">
        <v>624</v>
      </c>
    </row>
    <row r="6" spans="1:1" ht="15.75" customHeight="1">
      <c r="A6" s="269" t="s">
        <v>15</v>
      </c>
    </row>
    <row r="7" spans="1:1" ht="12.75">
      <c r="A7" s="92" t="s">
        <v>16</v>
      </c>
    </row>
    <row r="8" spans="1:1" ht="15.75" customHeight="1">
      <c r="A8" s="269" t="s">
        <v>17</v>
      </c>
    </row>
    <row r="9" spans="1:1" ht="15.75" customHeight="1">
      <c r="A9" s="269" t="s">
        <v>18</v>
      </c>
    </row>
    <row r="10" spans="1:1" ht="15.75" customHeight="1">
      <c r="A10" s="269" t="s">
        <v>19</v>
      </c>
    </row>
    <row r="11" spans="1:1" ht="15.75" customHeight="1">
      <c r="A11" s="269" t="s">
        <v>20</v>
      </c>
    </row>
    <row r="12" spans="1:1" ht="15.75" customHeight="1">
      <c r="A12" s="269" t="s">
        <v>21</v>
      </c>
    </row>
    <row r="13" spans="1:1" ht="15.75" customHeight="1">
      <c r="A13" s="269" t="s">
        <v>22</v>
      </c>
    </row>
    <row r="14" spans="1:1" ht="15.75" customHeight="1">
      <c r="A14" s="269" t="s">
        <v>23</v>
      </c>
    </row>
    <row r="15" spans="1:1" ht="15.75" customHeight="1">
      <c r="A15" s="269" t="s">
        <v>24</v>
      </c>
    </row>
    <row r="16" spans="1:1" ht="15.75" customHeight="1">
      <c r="A16" s="269" t="s">
        <v>25</v>
      </c>
    </row>
    <row r="17" spans="1:24" ht="15.75" customHeight="1">
      <c r="A17" s="269" t="s">
        <v>26</v>
      </c>
    </row>
    <row r="18" spans="1:24" ht="15.75" customHeight="1">
      <c r="A18" s="269" t="s">
        <v>27</v>
      </c>
    </row>
    <row r="19" spans="1:24" ht="15.75" customHeight="1">
      <c r="A19" s="269" t="s">
        <v>28</v>
      </c>
    </row>
    <row r="20" spans="1:24" ht="15.75" customHeight="1">
      <c r="A20" s="269" t="s">
        <v>29</v>
      </c>
    </row>
    <row r="21" spans="1:24" ht="12.75">
      <c r="A21" s="92" t="s">
        <v>625</v>
      </c>
    </row>
    <row r="30" spans="1:24" ht="65.650000000000006">
      <c r="C30" s="271" t="s">
        <v>6</v>
      </c>
      <c r="D30" s="271" t="s">
        <v>9</v>
      </c>
      <c r="E30" s="271" t="s">
        <v>11</v>
      </c>
      <c r="F30" s="271" t="s">
        <v>12</v>
      </c>
      <c r="G30" s="271" t="s">
        <v>13</v>
      </c>
      <c r="H30" s="271" t="s">
        <v>14</v>
      </c>
      <c r="I30" s="271" t="s">
        <v>15</v>
      </c>
      <c r="J30" s="271" t="s">
        <v>16</v>
      </c>
      <c r="K30" s="271" t="s">
        <v>17</v>
      </c>
      <c r="L30" s="271" t="s">
        <v>18</v>
      </c>
      <c r="M30" s="271" t="s">
        <v>19</v>
      </c>
      <c r="N30" s="271" t="s">
        <v>20</v>
      </c>
      <c r="O30" s="271" t="s">
        <v>21</v>
      </c>
      <c r="P30" s="271" t="s">
        <v>22</v>
      </c>
      <c r="Q30" s="271" t="s">
        <v>23</v>
      </c>
      <c r="R30" s="271" t="s">
        <v>24</v>
      </c>
      <c r="S30" s="271" t="s">
        <v>25</v>
      </c>
      <c r="T30" s="271" t="s">
        <v>26</v>
      </c>
      <c r="U30" s="271" t="s">
        <v>626</v>
      </c>
      <c r="V30" s="271" t="s">
        <v>28</v>
      </c>
      <c r="W30" s="271" t="s">
        <v>29</v>
      </c>
      <c r="X30" s="271" t="s">
        <v>30</v>
      </c>
    </row>
    <row r="31" spans="1:24" ht="12.75">
      <c r="A31" s="110" t="s">
        <v>627</v>
      </c>
      <c r="B31" s="110"/>
      <c r="C31" s="110">
        <v>2032180</v>
      </c>
      <c r="D31" s="110">
        <v>29699</v>
      </c>
      <c r="E31" s="110">
        <v>0</v>
      </c>
      <c r="F31" s="110">
        <v>582</v>
      </c>
      <c r="G31" s="110">
        <v>536</v>
      </c>
      <c r="H31" s="110">
        <v>0</v>
      </c>
      <c r="I31" s="110">
        <v>13994</v>
      </c>
      <c r="J31" s="110">
        <v>7572</v>
      </c>
      <c r="K31" s="110">
        <v>0</v>
      </c>
      <c r="L31" s="110">
        <v>0</v>
      </c>
      <c r="M31" s="110">
        <v>0</v>
      </c>
      <c r="N31" s="110">
        <v>745</v>
      </c>
      <c r="O31" s="110">
        <v>0</v>
      </c>
      <c r="P31" s="110">
        <v>0</v>
      </c>
      <c r="Q31" s="110">
        <v>0</v>
      </c>
      <c r="R31" s="110">
        <v>0</v>
      </c>
      <c r="S31" s="110">
        <v>0</v>
      </c>
      <c r="T31" s="110">
        <v>0</v>
      </c>
      <c r="U31" s="110">
        <v>4759</v>
      </c>
      <c r="V31" s="110">
        <v>0</v>
      </c>
      <c r="W31" s="110">
        <v>1506</v>
      </c>
      <c r="X31" s="110">
        <v>5</v>
      </c>
    </row>
    <row r="33" spans="2:3" ht="13.15">
      <c r="B33" s="271" t="s">
        <v>12</v>
      </c>
      <c r="C33" s="110">
        <v>582</v>
      </c>
    </row>
    <row r="34" spans="2:3" ht="26.25">
      <c r="B34" s="271" t="s">
        <v>13</v>
      </c>
      <c r="C34" s="110">
        <v>536</v>
      </c>
    </row>
    <row r="35" spans="2:3" ht="26.25">
      <c r="B35" s="271" t="s">
        <v>15</v>
      </c>
      <c r="C35" s="110">
        <v>13994</v>
      </c>
    </row>
    <row r="36" spans="2:3" ht="26.25">
      <c r="B36" s="271" t="s">
        <v>16</v>
      </c>
      <c r="C36" s="110">
        <v>7572</v>
      </c>
    </row>
    <row r="37" spans="2:3" ht="13.15">
      <c r="B37" s="271" t="s">
        <v>20</v>
      </c>
      <c r="C37" s="110">
        <v>745</v>
      </c>
    </row>
    <row r="38" spans="2:3" ht="26.25">
      <c r="B38" s="271" t="s">
        <v>626</v>
      </c>
      <c r="C38" s="110">
        <v>4759</v>
      </c>
    </row>
    <row r="39" spans="2:3" ht="52.5">
      <c r="B39" s="271" t="s">
        <v>29</v>
      </c>
      <c r="C39" s="110">
        <v>1506</v>
      </c>
    </row>
    <row r="40" spans="2:3" ht="26.25">
      <c r="B40" s="271" t="s">
        <v>30</v>
      </c>
      <c r="C40" s="110">
        <v>5</v>
      </c>
    </row>
    <row r="41" spans="2:3" ht="12.75">
      <c r="C41" s="92">
        <f>SUM(C33:C40)</f>
        <v>29699</v>
      </c>
    </row>
  </sheetData>
  <autoFilter ref="A1:AN21"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AF27"/>
  <sheetViews>
    <sheetView workbookViewId="0"/>
  </sheetViews>
  <sheetFormatPr defaultColWidth="12.59765625" defaultRowHeight="15.75" customHeight="1"/>
  <cols>
    <col min="1" max="1" width="8.73046875" customWidth="1"/>
    <col min="2" max="2" width="7" customWidth="1"/>
    <col min="3" max="3" width="6.73046875" customWidth="1"/>
    <col min="4" max="4" width="10.73046875" customWidth="1"/>
    <col min="5" max="5" width="6.265625" customWidth="1"/>
    <col min="6" max="6" width="6" customWidth="1"/>
    <col min="7" max="7" width="5.59765625" customWidth="1"/>
    <col min="8" max="8" width="6.3984375" customWidth="1"/>
    <col min="9" max="9" width="7" customWidth="1"/>
    <col min="10" max="10" width="10" customWidth="1"/>
    <col min="11" max="11" width="5.86328125" customWidth="1"/>
    <col min="12" max="12" width="11.3984375" customWidth="1"/>
    <col min="13" max="13" width="14.46484375" customWidth="1"/>
    <col min="14" max="14" width="9.1328125" customWidth="1"/>
    <col min="15" max="15" width="6" customWidth="1"/>
    <col min="18" max="18" width="10.59765625" customWidth="1"/>
    <col min="19" max="19" width="7.265625" customWidth="1"/>
    <col min="20" max="20" width="8.59765625" customWidth="1"/>
    <col min="22" max="22" width="8.59765625" customWidth="1"/>
    <col min="30" max="30" width="15.59765625" customWidth="1"/>
  </cols>
  <sheetData>
    <row r="1" spans="1:32" ht="35.25" customHeight="1">
      <c r="A1" s="326" t="s">
        <v>628</v>
      </c>
      <c r="B1" s="309"/>
      <c r="C1" s="309"/>
      <c r="D1" s="309"/>
      <c r="E1" s="309"/>
      <c r="F1" s="309"/>
      <c r="G1" s="309"/>
      <c r="H1" s="309"/>
      <c r="I1" s="309"/>
      <c r="J1" s="309"/>
      <c r="K1" s="309"/>
      <c r="L1" s="309"/>
      <c r="M1" s="309"/>
      <c r="N1" s="309"/>
      <c r="O1" s="310"/>
      <c r="R1" s="326" t="s">
        <v>628</v>
      </c>
      <c r="S1" s="309"/>
      <c r="T1" s="309"/>
      <c r="U1" s="309"/>
      <c r="V1" s="309"/>
      <c r="W1" s="309"/>
      <c r="X1" s="309"/>
      <c r="Y1" s="309"/>
      <c r="Z1" s="309"/>
      <c r="AA1" s="309"/>
      <c r="AB1" s="309"/>
      <c r="AC1" s="309"/>
      <c r="AD1" s="309"/>
      <c r="AE1" s="309"/>
      <c r="AF1" s="310"/>
    </row>
    <row r="2" spans="1:32" ht="165.75" customHeight="1">
      <c r="A2" s="272" t="s">
        <v>288</v>
      </c>
      <c r="B2" s="273" t="s">
        <v>629</v>
      </c>
      <c r="C2" s="273" t="s">
        <v>630</v>
      </c>
      <c r="D2" s="273" t="s">
        <v>631</v>
      </c>
      <c r="E2" s="273" t="s">
        <v>632</v>
      </c>
      <c r="F2" s="273" t="s">
        <v>633</v>
      </c>
      <c r="G2" s="273" t="s">
        <v>634</v>
      </c>
      <c r="H2" s="273" t="s">
        <v>635</v>
      </c>
      <c r="I2" s="273" t="s">
        <v>636</v>
      </c>
      <c r="J2" s="273" t="s">
        <v>637</v>
      </c>
      <c r="K2" s="273" t="s">
        <v>638</v>
      </c>
      <c r="L2" s="273" t="s">
        <v>639</v>
      </c>
      <c r="M2" s="273" t="s">
        <v>640</v>
      </c>
      <c r="N2" s="273" t="s">
        <v>641</v>
      </c>
      <c r="O2" s="273" t="s">
        <v>642</v>
      </c>
      <c r="R2" s="272" t="s">
        <v>288</v>
      </c>
      <c r="S2" s="273" t="s">
        <v>643</v>
      </c>
      <c r="T2" s="273" t="s">
        <v>644</v>
      </c>
      <c r="U2" s="273" t="s">
        <v>631</v>
      </c>
      <c r="V2" s="273" t="s">
        <v>632</v>
      </c>
      <c r="W2" s="273" t="s">
        <v>633</v>
      </c>
      <c r="X2" s="273" t="s">
        <v>634</v>
      </c>
      <c r="Y2" s="273" t="s">
        <v>635</v>
      </c>
      <c r="Z2" s="273" t="s">
        <v>636</v>
      </c>
      <c r="AA2" s="273" t="s">
        <v>637</v>
      </c>
      <c r="AB2" s="273" t="s">
        <v>638</v>
      </c>
      <c r="AC2" s="273" t="s">
        <v>639</v>
      </c>
      <c r="AD2" s="273" t="s">
        <v>640</v>
      </c>
      <c r="AE2" s="273" t="s">
        <v>641</v>
      </c>
      <c r="AF2" s="273" t="s">
        <v>642</v>
      </c>
    </row>
    <row r="3" spans="1:32" ht="13.15">
      <c r="A3" s="272" t="s">
        <v>645</v>
      </c>
      <c r="B3" s="110">
        <v>11</v>
      </c>
      <c r="C3" s="110">
        <v>19</v>
      </c>
      <c r="D3" s="110">
        <v>12</v>
      </c>
      <c r="E3" s="110">
        <v>12</v>
      </c>
      <c r="F3" s="110">
        <v>12</v>
      </c>
      <c r="G3" s="110">
        <v>17</v>
      </c>
      <c r="H3" s="110">
        <v>10</v>
      </c>
      <c r="I3" s="110">
        <v>6</v>
      </c>
      <c r="J3" s="110">
        <f t="shared" ref="J3:K3" si="0">F3-H3</f>
        <v>2</v>
      </c>
      <c r="K3" s="110">
        <f t="shared" si="0"/>
        <v>11</v>
      </c>
      <c r="L3" s="274">
        <f t="shared" ref="L3:M3" si="1">MIN(J3,B3-H3)</f>
        <v>1</v>
      </c>
      <c r="M3" s="274">
        <f t="shared" si="1"/>
        <v>11</v>
      </c>
      <c r="N3" s="275">
        <v>12</v>
      </c>
      <c r="O3" s="275">
        <v>1</v>
      </c>
      <c r="R3" s="272" t="s">
        <v>645</v>
      </c>
      <c r="S3" s="110">
        <v>11</v>
      </c>
      <c r="T3" s="110">
        <v>19</v>
      </c>
      <c r="U3" s="110">
        <v>12</v>
      </c>
      <c r="V3" s="110">
        <v>12</v>
      </c>
      <c r="W3" s="110">
        <v>12</v>
      </c>
      <c r="X3" s="110">
        <v>17</v>
      </c>
      <c r="Y3" s="110">
        <v>10</v>
      </c>
      <c r="Z3" s="110">
        <v>6</v>
      </c>
      <c r="AA3" s="110">
        <f t="shared" ref="AA3:AB3" si="2">W3-Y3</f>
        <v>2</v>
      </c>
      <c r="AB3" s="110">
        <f t="shared" si="2"/>
        <v>11</v>
      </c>
      <c r="AC3" s="274">
        <f t="shared" ref="AC3:AD3" si="3">MIN(AA3,S3-Y3)</f>
        <v>1</v>
      </c>
      <c r="AD3" s="274">
        <f t="shared" si="3"/>
        <v>11</v>
      </c>
      <c r="AE3" s="275">
        <v>12</v>
      </c>
      <c r="AF3" s="275">
        <v>1</v>
      </c>
    </row>
    <row r="4" spans="1:32" ht="13.15">
      <c r="A4" s="272" t="s">
        <v>348</v>
      </c>
      <c r="B4" s="110">
        <v>26</v>
      </c>
      <c r="C4" s="110">
        <v>56</v>
      </c>
      <c r="D4" s="110">
        <v>13</v>
      </c>
      <c r="E4" s="110">
        <v>18</v>
      </c>
      <c r="F4" s="110">
        <v>26</v>
      </c>
      <c r="G4" s="110">
        <v>35</v>
      </c>
      <c r="H4" s="110">
        <v>26</v>
      </c>
      <c r="I4" s="110">
        <v>16</v>
      </c>
      <c r="J4" s="110">
        <f t="shared" ref="J4:K4" si="4">F4-H4</f>
        <v>0</v>
      </c>
      <c r="K4" s="110">
        <f t="shared" si="4"/>
        <v>19</v>
      </c>
      <c r="L4" s="274">
        <f t="shared" ref="L4:M4" si="5">MIN(J4,B4-H4)</f>
        <v>0</v>
      </c>
      <c r="M4" s="274">
        <f t="shared" si="5"/>
        <v>19</v>
      </c>
      <c r="N4" s="275">
        <v>19</v>
      </c>
      <c r="O4" s="275">
        <v>0</v>
      </c>
      <c r="R4" s="272" t="s">
        <v>348</v>
      </c>
      <c r="S4" s="110">
        <v>26</v>
      </c>
      <c r="T4" s="110">
        <v>56</v>
      </c>
      <c r="U4" s="110">
        <v>13</v>
      </c>
      <c r="V4" s="110">
        <v>18</v>
      </c>
      <c r="W4" s="110">
        <v>26</v>
      </c>
      <c r="X4" s="110">
        <v>35</v>
      </c>
      <c r="Y4" s="110">
        <v>26</v>
      </c>
      <c r="Z4" s="110">
        <v>16</v>
      </c>
      <c r="AA4" s="110">
        <f t="shared" ref="AA4:AB4" si="6">W4-Y4</f>
        <v>0</v>
      </c>
      <c r="AB4" s="110">
        <f t="shared" si="6"/>
        <v>19</v>
      </c>
      <c r="AC4" s="274">
        <f t="shared" ref="AC4:AD4" si="7">MIN(AA4,S4-Y4)</f>
        <v>0</v>
      </c>
      <c r="AD4" s="274">
        <f t="shared" si="7"/>
        <v>19</v>
      </c>
      <c r="AE4" s="275">
        <v>19</v>
      </c>
      <c r="AF4" s="275">
        <v>0</v>
      </c>
    </row>
    <row r="5" spans="1:32" ht="13.15">
      <c r="A5" s="272" t="s">
        <v>303</v>
      </c>
      <c r="B5" s="110">
        <v>13</v>
      </c>
      <c r="C5" s="110">
        <v>23</v>
      </c>
      <c r="D5" s="110">
        <v>13</v>
      </c>
      <c r="E5" s="110">
        <v>21</v>
      </c>
      <c r="F5" s="110">
        <v>17</v>
      </c>
      <c r="G5" s="110">
        <v>30</v>
      </c>
      <c r="H5" s="110">
        <v>13</v>
      </c>
      <c r="I5" s="110">
        <v>12</v>
      </c>
      <c r="J5" s="110">
        <f t="shared" ref="J5:K5" si="8">F5-H5</f>
        <v>4</v>
      </c>
      <c r="K5" s="110">
        <f t="shared" si="8"/>
        <v>18</v>
      </c>
      <c r="L5" s="274">
        <f t="shared" ref="L5:M5" si="9">MIN(J5,B5-H5)</f>
        <v>0</v>
      </c>
      <c r="M5" s="274">
        <f t="shared" si="9"/>
        <v>11</v>
      </c>
      <c r="N5" s="275">
        <v>11</v>
      </c>
      <c r="O5" s="275">
        <v>0</v>
      </c>
      <c r="R5" s="272" t="s">
        <v>303</v>
      </c>
      <c r="S5" s="276">
        <v>12</v>
      </c>
      <c r="T5" s="276">
        <v>14</v>
      </c>
      <c r="U5" s="276">
        <v>9</v>
      </c>
      <c r="V5" s="276">
        <v>16</v>
      </c>
      <c r="W5" s="276">
        <v>12</v>
      </c>
      <c r="X5" s="276">
        <v>24</v>
      </c>
      <c r="Y5" s="276">
        <v>9</v>
      </c>
      <c r="Z5" s="276">
        <v>12</v>
      </c>
      <c r="AA5" s="276">
        <f t="shared" ref="AA5:AB5" si="10">W5-Y5</f>
        <v>3</v>
      </c>
      <c r="AB5" s="276">
        <f t="shared" si="10"/>
        <v>12</v>
      </c>
      <c r="AC5" s="277">
        <f t="shared" ref="AC5:AD5" si="11">MIN(AA5,S5-Y5)</f>
        <v>3</v>
      </c>
      <c r="AD5" s="277">
        <f t="shared" si="11"/>
        <v>2</v>
      </c>
      <c r="AE5" s="277"/>
      <c r="AF5" s="277">
        <v>0</v>
      </c>
    </row>
    <row r="6" spans="1:32" ht="13.15">
      <c r="A6" s="272" t="s">
        <v>298</v>
      </c>
      <c r="B6" s="110">
        <v>1</v>
      </c>
      <c r="C6" s="110">
        <v>3</v>
      </c>
      <c r="D6" s="110">
        <v>1</v>
      </c>
      <c r="E6" s="110">
        <v>1</v>
      </c>
      <c r="F6" s="110">
        <v>1</v>
      </c>
      <c r="G6" s="110">
        <v>3</v>
      </c>
      <c r="H6" s="110">
        <v>2</v>
      </c>
      <c r="I6" s="110">
        <v>0</v>
      </c>
      <c r="J6" s="110">
        <f t="shared" ref="J6:K6" si="12">F6-H6</f>
        <v>-1</v>
      </c>
      <c r="K6" s="110">
        <f t="shared" si="12"/>
        <v>3</v>
      </c>
      <c r="L6" s="274">
        <f t="shared" ref="L6:M6" si="13">MIN(J6,B6-H6)</f>
        <v>-1</v>
      </c>
      <c r="M6" s="274">
        <f t="shared" si="13"/>
        <v>3</v>
      </c>
      <c r="N6" s="275">
        <v>2</v>
      </c>
      <c r="O6" s="275">
        <v>0</v>
      </c>
      <c r="R6" s="272" t="s">
        <v>646</v>
      </c>
      <c r="S6" s="276">
        <v>1</v>
      </c>
      <c r="T6" s="276">
        <v>9</v>
      </c>
      <c r="U6" s="276">
        <v>4</v>
      </c>
      <c r="V6" s="276">
        <v>5</v>
      </c>
      <c r="W6" s="276">
        <v>1</v>
      </c>
      <c r="X6" s="276">
        <v>9</v>
      </c>
      <c r="Y6" s="276">
        <v>4</v>
      </c>
      <c r="Z6" s="276">
        <v>0</v>
      </c>
      <c r="AA6" s="276">
        <f t="shared" ref="AA6:AA7" si="14">W6-Y6</f>
        <v>-3</v>
      </c>
      <c r="AB6" s="276">
        <v>9</v>
      </c>
      <c r="AC6" s="277">
        <f t="shared" ref="AC6:AD6" si="15">MIN(AA6,S6-Y6)</f>
        <v>-3</v>
      </c>
      <c r="AD6" s="277">
        <f t="shared" si="15"/>
        <v>9</v>
      </c>
      <c r="AE6" s="277"/>
      <c r="AF6" s="277">
        <v>0</v>
      </c>
    </row>
    <row r="7" spans="1:32" ht="13.15">
      <c r="A7" s="272" t="s">
        <v>577</v>
      </c>
      <c r="B7" s="274">
        <f t="shared" ref="B7:O7" si="16">SUM(B3:B6)</f>
        <v>51</v>
      </c>
      <c r="C7" s="274">
        <f t="shared" si="16"/>
        <v>101</v>
      </c>
      <c r="D7" s="274">
        <f t="shared" si="16"/>
        <v>39</v>
      </c>
      <c r="E7" s="274">
        <f t="shared" si="16"/>
        <v>52</v>
      </c>
      <c r="F7" s="274">
        <f t="shared" si="16"/>
        <v>56</v>
      </c>
      <c r="G7" s="274">
        <f t="shared" si="16"/>
        <v>85</v>
      </c>
      <c r="H7" s="274">
        <f t="shared" si="16"/>
        <v>51</v>
      </c>
      <c r="I7" s="274">
        <f t="shared" si="16"/>
        <v>34</v>
      </c>
      <c r="J7" s="274">
        <f t="shared" si="16"/>
        <v>5</v>
      </c>
      <c r="K7" s="274">
        <f t="shared" si="16"/>
        <v>51</v>
      </c>
      <c r="L7" s="274">
        <f t="shared" si="16"/>
        <v>0</v>
      </c>
      <c r="M7" s="274">
        <f t="shared" si="16"/>
        <v>44</v>
      </c>
      <c r="N7" s="275">
        <f t="shared" si="16"/>
        <v>44</v>
      </c>
      <c r="O7" s="275">
        <f t="shared" si="16"/>
        <v>1</v>
      </c>
      <c r="R7" s="272" t="s">
        <v>298</v>
      </c>
      <c r="S7" s="110">
        <v>1</v>
      </c>
      <c r="T7" s="110">
        <v>3</v>
      </c>
      <c r="U7" s="110">
        <v>1</v>
      </c>
      <c r="V7" s="110">
        <v>1</v>
      </c>
      <c r="W7" s="110">
        <v>1</v>
      </c>
      <c r="X7" s="110">
        <v>3</v>
      </c>
      <c r="Y7" s="110">
        <v>2</v>
      </c>
      <c r="Z7" s="110">
        <v>0</v>
      </c>
      <c r="AA7" s="110">
        <f t="shared" si="14"/>
        <v>-1</v>
      </c>
      <c r="AB7" s="110">
        <f>X7-Z7</f>
        <v>3</v>
      </c>
      <c r="AC7" s="274">
        <f t="shared" ref="AC7:AD7" si="17">MIN(AA7,S7-Y7)</f>
        <v>-1</v>
      </c>
      <c r="AD7" s="274">
        <f t="shared" si="17"/>
        <v>3</v>
      </c>
      <c r="AE7" s="275">
        <v>2</v>
      </c>
      <c r="AF7" s="275">
        <v>0</v>
      </c>
    </row>
    <row r="8" spans="1:32" ht="13.15">
      <c r="D8" s="92" t="s">
        <v>647</v>
      </c>
      <c r="E8" s="327" t="s">
        <v>648</v>
      </c>
      <c r="F8" s="306"/>
      <c r="G8" s="306"/>
      <c r="H8" s="306"/>
      <c r="I8" s="306"/>
      <c r="J8" s="306"/>
      <c r="K8" s="306"/>
      <c r="L8" s="306"/>
      <c r="M8" s="306"/>
      <c r="N8" s="306"/>
      <c r="O8" s="306"/>
      <c r="R8" s="272" t="s">
        <v>577</v>
      </c>
      <c r="S8" s="274">
        <f t="shared" ref="S8:AF8" si="18">SUM(S3:S7)</f>
        <v>51</v>
      </c>
      <c r="T8" s="274">
        <f t="shared" si="18"/>
        <v>101</v>
      </c>
      <c r="U8" s="274">
        <f t="shared" si="18"/>
        <v>39</v>
      </c>
      <c r="V8" s="274">
        <f t="shared" si="18"/>
        <v>52</v>
      </c>
      <c r="W8" s="274">
        <f t="shared" si="18"/>
        <v>52</v>
      </c>
      <c r="X8" s="274">
        <f t="shared" si="18"/>
        <v>88</v>
      </c>
      <c r="Y8" s="274">
        <f t="shared" si="18"/>
        <v>51</v>
      </c>
      <c r="Z8" s="274">
        <f t="shared" si="18"/>
        <v>34</v>
      </c>
      <c r="AA8" s="274">
        <f t="shared" si="18"/>
        <v>1</v>
      </c>
      <c r="AB8" s="274">
        <f t="shared" si="18"/>
        <v>54</v>
      </c>
      <c r="AC8" s="274">
        <f t="shared" si="18"/>
        <v>0</v>
      </c>
      <c r="AD8" s="274">
        <f t="shared" si="18"/>
        <v>44</v>
      </c>
      <c r="AE8" s="275">
        <f t="shared" si="18"/>
        <v>33</v>
      </c>
      <c r="AF8" s="275">
        <f t="shared" si="18"/>
        <v>1</v>
      </c>
    </row>
    <row r="9" spans="1:32" ht="12.75">
      <c r="U9" s="92" t="s">
        <v>647</v>
      </c>
      <c r="V9" s="328" t="s">
        <v>649</v>
      </c>
      <c r="W9" s="306"/>
      <c r="X9" s="306"/>
      <c r="Y9" s="306"/>
      <c r="Z9" s="306"/>
      <c r="AA9" s="306"/>
      <c r="AB9" s="306"/>
      <c r="AC9" s="306"/>
      <c r="AD9" s="306"/>
      <c r="AE9" s="306"/>
      <c r="AF9" s="306"/>
    </row>
    <row r="10" spans="1:32" ht="12.75">
      <c r="V10" s="92" t="s">
        <v>650</v>
      </c>
    </row>
    <row r="11" spans="1:32" ht="33" hidden="1" customHeight="1">
      <c r="A11" s="326" t="s">
        <v>651</v>
      </c>
      <c r="B11" s="309"/>
      <c r="C11" s="309"/>
      <c r="D11" s="309"/>
      <c r="E11" s="309"/>
      <c r="F11" s="309"/>
      <c r="G11" s="309"/>
      <c r="H11" s="309"/>
      <c r="I11" s="309"/>
      <c r="J11" s="309"/>
      <c r="K11" s="309"/>
      <c r="L11" s="309"/>
      <c r="M11" s="310"/>
    </row>
    <row r="12" spans="1:32" ht="144.4" hidden="1">
      <c r="A12" s="278" t="s">
        <v>288</v>
      </c>
      <c r="B12" s="279" t="s">
        <v>652</v>
      </c>
      <c r="C12" s="279" t="s">
        <v>653</v>
      </c>
      <c r="D12" s="279" t="s">
        <v>654</v>
      </c>
      <c r="E12" s="279" t="s">
        <v>569</v>
      </c>
      <c r="F12" s="279" t="s">
        <v>655</v>
      </c>
      <c r="G12" s="279" t="s">
        <v>656</v>
      </c>
      <c r="H12" s="279" t="s">
        <v>657</v>
      </c>
      <c r="I12" s="279" t="s">
        <v>658</v>
      </c>
      <c r="J12" s="279" t="s">
        <v>659</v>
      </c>
      <c r="K12" s="279" t="s">
        <v>660</v>
      </c>
      <c r="L12" s="279" t="s">
        <v>661</v>
      </c>
      <c r="M12" s="279" t="s">
        <v>662</v>
      </c>
    </row>
    <row r="13" spans="1:32" ht="13.15" hidden="1">
      <c r="A13" s="272" t="s">
        <v>645</v>
      </c>
      <c r="B13" s="110">
        <v>23</v>
      </c>
      <c r="C13" s="110">
        <v>23</v>
      </c>
      <c r="D13" s="110">
        <v>11</v>
      </c>
      <c r="E13" s="110">
        <v>11</v>
      </c>
      <c r="F13" s="110">
        <v>2</v>
      </c>
      <c r="G13" s="110">
        <v>11</v>
      </c>
      <c r="H13" s="110">
        <v>2</v>
      </c>
      <c r="I13" s="110">
        <v>4</v>
      </c>
      <c r="J13" s="110">
        <f t="shared" ref="J13:K13" si="19">F13-H13</f>
        <v>0</v>
      </c>
      <c r="K13" s="110">
        <f t="shared" si="19"/>
        <v>7</v>
      </c>
      <c r="L13" s="274">
        <f t="shared" ref="L13:M13" si="20">MIN(J13,B13-H13)</f>
        <v>0</v>
      </c>
      <c r="M13" s="274">
        <f t="shared" si="20"/>
        <v>7</v>
      </c>
    </row>
    <row r="14" spans="1:32" ht="13.15" hidden="1">
      <c r="A14" s="272" t="s">
        <v>348</v>
      </c>
      <c r="B14" s="110">
        <v>18</v>
      </c>
      <c r="C14" s="110">
        <v>18</v>
      </c>
      <c r="D14" s="110">
        <v>16</v>
      </c>
      <c r="E14" s="110">
        <v>28</v>
      </c>
      <c r="F14" s="110">
        <v>18</v>
      </c>
      <c r="G14" s="110">
        <v>43</v>
      </c>
      <c r="H14" s="110">
        <v>0</v>
      </c>
      <c r="I14" s="110">
        <v>8</v>
      </c>
      <c r="J14" s="110">
        <f t="shared" ref="J14:K14" si="21">F14-H14</f>
        <v>18</v>
      </c>
      <c r="K14" s="110">
        <f t="shared" si="21"/>
        <v>35</v>
      </c>
      <c r="L14" s="274">
        <f t="shared" ref="L14:M14" si="22">MIN(J14,B14-H14)</f>
        <v>18</v>
      </c>
      <c r="M14" s="274">
        <f t="shared" si="22"/>
        <v>10</v>
      </c>
    </row>
    <row r="15" spans="1:32" ht="13.15" hidden="1">
      <c r="A15" s="272" t="s">
        <v>303</v>
      </c>
      <c r="B15" s="110">
        <v>2</v>
      </c>
      <c r="C15" s="110">
        <v>2</v>
      </c>
      <c r="D15" s="110">
        <v>1</v>
      </c>
      <c r="E15" s="110">
        <v>1</v>
      </c>
      <c r="F15" s="110">
        <v>2</v>
      </c>
      <c r="G15" s="110">
        <v>2</v>
      </c>
      <c r="H15" s="110">
        <v>0</v>
      </c>
      <c r="I15" s="110">
        <v>2</v>
      </c>
      <c r="J15" s="110">
        <f t="shared" ref="J15:K15" si="23">F15-H15</f>
        <v>2</v>
      </c>
      <c r="K15" s="110">
        <f t="shared" si="23"/>
        <v>0</v>
      </c>
      <c r="L15" s="274">
        <f t="shared" ref="L15:M15" si="24">MIN(J15,B15-H15)</f>
        <v>2</v>
      </c>
      <c r="M15" s="274">
        <f t="shared" si="24"/>
        <v>0</v>
      </c>
    </row>
    <row r="16" spans="1:32" ht="13.15" hidden="1">
      <c r="A16" s="272" t="s">
        <v>298</v>
      </c>
      <c r="B16" s="110">
        <v>4</v>
      </c>
      <c r="C16" s="110">
        <v>4</v>
      </c>
      <c r="D16" s="110">
        <v>1</v>
      </c>
      <c r="E16" s="110">
        <v>3</v>
      </c>
      <c r="F16" s="110">
        <v>2</v>
      </c>
      <c r="G16" s="110">
        <v>3</v>
      </c>
      <c r="H16" s="110">
        <v>0</v>
      </c>
      <c r="I16" s="110">
        <v>3</v>
      </c>
      <c r="J16" s="110">
        <f t="shared" ref="J16:K16" si="25">F16-H16</f>
        <v>2</v>
      </c>
      <c r="K16" s="110">
        <f t="shared" si="25"/>
        <v>0</v>
      </c>
      <c r="L16" s="274">
        <f t="shared" ref="L16:M16" si="26">MIN(J16,B16-H16)</f>
        <v>2</v>
      </c>
      <c r="M16" s="274">
        <f t="shared" si="26"/>
        <v>0</v>
      </c>
    </row>
    <row r="17" spans="1:13" ht="13.15" hidden="1">
      <c r="A17" s="272" t="s">
        <v>402</v>
      </c>
      <c r="B17" s="110">
        <v>5</v>
      </c>
      <c r="C17" s="110">
        <v>5</v>
      </c>
      <c r="D17" s="110">
        <v>2</v>
      </c>
      <c r="E17" s="110">
        <v>2</v>
      </c>
      <c r="F17" s="110">
        <v>2</v>
      </c>
      <c r="G17" s="110">
        <v>5</v>
      </c>
      <c r="H17" s="110">
        <v>0</v>
      </c>
      <c r="I17" s="110">
        <v>3</v>
      </c>
      <c r="J17" s="110">
        <f t="shared" ref="J17:K17" si="27">F17-H17</f>
        <v>2</v>
      </c>
      <c r="K17" s="110">
        <f t="shared" si="27"/>
        <v>2</v>
      </c>
      <c r="L17" s="274">
        <f t="shared" ref="L17:M17" si="28">MIN(J17,B17-H17)</f>
        <v>2</v>
      </c>
      <c r="M17" s="274">
        <f t="shared" si="28"/>
        <v>2</v>
      </c>
    </row>
    <row r="18" spans="1:13" ht="13.15" hidden="1">
      <c r="A18" s="272" t="s">
        <v>577</v>
      </c>
      <c r="B18" s="274">
        <f>SUM(B13:B17)</f>
        <v>52</v>
      </c>
      <c r="C18" s="274">
        <f>SUM(C13:C16)</f>
        <v>47</v>
      </c>
      <c r="D18" s="274">
        <f t="shared" ref="D18:I18" si="29">SUM(D13:D17)</f>
        <v>31</v>
      </c>
      <c r="E18" s="274">
        <f t="shared" si="29"/>
        <v>45</v>
      </c>
      <c r="F18" s="274">
        <f t="shared" si="29"/>
        <v>26</v>
      </c>
      <c r="G18" s="274">
        <f t="shared" si="29"/>
        <v>64</v>
      </c>
      <c r="H18" s="274">
        <f t="shared" si="29"/>
        <v>2</v>
      </c>
      <c r="I18" s="274">
        <f t="shared" si="29"/>
        <v>20</v>
      </c>
      <c r="J18" s="274">
        <f t="shared" ref="J18:M18" si="30">SUM(J13:J16)</f>
        <v>22</v>
      </c>
      <c r="K18" s="274">
        <f t="shared" si="30"/>
        <v>42</v>
      </c>
      <c r="L18" s="274">
        <f t="shared" si="30"/>
        <v>22</v>
      </c>
      <c r="M18" s="274">
        <f t="shared" si="30"/>
        <v>17</v>
      </c>
    </row>
    <row r="19" spans="1:13" ht="12.75" hidden="1"/>
    <row r="20" spans="1:13" ht="60" customHeight="1">
      <c r="A20" s="325" t="s">
        <v>663</v>
      </c>
      <c r="B20" s="309"/>
      <c r="C20" s="309"/>
      <c r="D20" s="310"/>
    </row>
    <row r="21" spans="1:13" ht="39.4">
      <c r="A21" s="280" t="s">
        <v>288</v>
      </c>
      <c r="B21" s="281" t="s">
        <v>664</v>
      </c>
      <c r="C21" s="282" t="s">
        <v>665</v>
      </c>
      <c r="D21" s="283" t="s">
        <v>377</v>
      </c>
    </row>
    <row r="22" spans="1:13" ht="13.15">
      <c r="A22" s="280" t="s">
        <v>645</v>
      </c>
      <c r="B22" s="284">
        <v>2</v>
      </c>
      <c r="C22" s="285">
        <v>2</v>
      </c>
      <c r="D22" s="286"/>
    </row>
    <row r="23" spans="1:13" ht="63.75">
      <c r="A23" s="280" t="s">
        <v>348</v>
      </c>
      <c r="B23" s="284">
        <v>8</v>
      </c>
      <c r="C23" s="285">
        <v>2</v>
      </c>
      <c r="D23" s="287" t="s">
        <v>666</v>
      </c>
    </row>
    <row r="24" spans="1:13" ht="13.15">
      <c r="A24" s="280" t="s">
        <v>303</v>
      </c>
      <c r="B24" s="284">
        <v>10</v>
      </c>
      <c r="C24" s="285">
        <v>5</v>
      </c>
      <c r="D24" s="286"/>
    </row>
    <row r="25" spans="1:13" ht="13.15">
      <c r="A25" s="280" t="s">
        <v>298</v>
      </c>
      <c r="B25" s="284">
        <v>5</v>
      </c>
      <c r="C25" s="285">
        <v>4</v>
      </c>
      <c r="D25" s="286"/>
    </row>
    <row r="26" spans="1:13" ht="63.75">
      <c r="A26" s="280" t="s">
        <v>402</v>
      </c>
      <c r="B26" s="284">
        <v>7</v>
      </c>
      <c r="C26" s="285">
        <v>0</v>
      </c>
      <c r="D26" s="287" t="s">
        <v>667</v>
      </c>
    </row>
    <row r="27" spans="1:13" ht="13.15">
      <c r="A27" s="280" t="s">
        <v>577</v>
      </c>
      <c r="B27" s="288">
        <f>SUM(B22:B26)</f>
        <v>32</v>
      </c>
      <c r="C27" s="289">
        <f>SUM(C22:C25)</f>
        <v>13</v>
      </c>
      <c r="D27" s="286"/>
    </row>
  </sheetData>
  <mergeCells count="6">
    <mergeCell ref="A20:D20"/>
    <mergeCell ref="A1:O1"/>
    <mergeCell ref="R1:AF1"/>
    <mergeCell ref="E8:O8"/>
    <mergeCell ref="V9:AF9"/>
    <mergeCell ref="A11:M11"/>
  </mergeCells>
  <printOptions horizontalCentered="1" gridLines="1"/>
  <pageMargins left="0.25" right="0.25"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Plant, Month &amp; PO Defect Analys</vt:lpstr>
      <vt:lpstr>Copy of Final Month Wise Defect</vt:lpstr>
      <vt:lpstr>Sheet9</vt:lpstr>
      <vt:lpstr>Detail1-December 2025</vt:lpstr>
      <vt:lpstr>Plant &amp; Month Wise Defect Analy</vt:lpstr>
      <vt:lpstr>Final Upto Nov Plant &amp; Month Wi</vt:lpstr>
      <vt:lpstr>Detailed Plant List</vt:lpstr>
      <vt:lpstr>Plant Wise Manpower Status 20.0</vt:lpstr>
      <vt:lpstr>ERC Vendor Directory</vt:lpstr>
      <vt:lpstr>Sheet8</vt:lpstr>
      <vt:lpstr>RIO wise Breakup</vt:lpstr>
      <vt:lpstr>Plant wise OR </vt:lpstr>
      <vt:lpstr>Type of Defects </vt:lpstr>
      <vt:lpstr>ERC Requirement Summary March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Nitin  Rajput</cp:lastModifiedBy>
  <dcterms:created xsi:type="dcterms:W3CDTF">2026-05-03T03:21:28Z</dcterms:created>
  <dcterms:modified xsi:type="dcterms:W3CDTF">2026-05-06T12:17:21Z</dcterms:modified>
</cp:coreProperties>
</file>